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3.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4.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drawings/drawing5.xml" ContentType="application/vnd.openxmlformats-officedocument.drawing+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drawings/drawing6.xml" ContentType="application/vnd.openxmlformats-officedocument.drawing+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drawings/drawing7.xml" ContentType="application/vnd.openxmlformats-officedocument.drawing+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drawings/drawing8.xml" ContentType="application/vnd.openxmlformats-officedocument.drawing+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drawings/drawing9.xml" ContentType="application/vnd.openxmlformats-officedocument.drawing+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drawings/drawing10.xml" ContentType="application/vnd.openxmlformats-officedocument.drawing+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drawings/drawing11.xml" ContentType="application/vnd.openxmlformats-officedocument.drawing+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drawings/drawing12.xml" ContentType="application/vnd.openxmlformats-officedocument.drawing+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drawings/drawing13.xml" ContentType="application/vnd.openxmlformats-officedocument.drawing+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drawings/drawing14.xml" ContentType="application/vnd.openxmlformats-officedocument.drawing+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drawings/drawing15.xml" ContentType="application/vnd.openxmlformats-officedocument.drawing+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drawings/drawing16.xml" ContentType="application/vnd.openxmlformats-officedocument.drawing+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drawings/drawing17.xml" ContentType="application/vnd.openxmlformats-officedocument.drawing+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drawings/drawing18.xml" ContentType="application/vnd.openxmlformats-officedocument.drawing+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drawings/drawing19.xml" ContentType="application/vnd.openxmlformats-officedocument.drawing+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drawings/drawing20.xml" ContentType="application/vnd.openxmlformats-officedocument.drawing+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drawings/drawing21.xml" ContentType="application/vnd.openxmlformats-officedocument.drawing+xml"/>
  <Override PartName="/xl/drawings/drawing22.xml" ContentType="application/vnd.openxmlformats-officedocument.drawing+xml"/>
  <Override PartName="/xl/ctrlProps/ctrlProp123.xml" ContentType="application/vnd.ms-excel.controlproperties+xml"/>
  <Override PartName="/xl/drawings/drawing23.xml" ContentType="application/vnd.openxmlformats-officedocument.drawing+xml"/>
  <Override PartName="/xl/ctrlProps/ctrlProp124.xml" ContentType="application/vnd.ms-excel.controlproperties+xml"/>
  <Override PartName="/xl/drawings/drawing24.xml" ContentType="application/vnd.openxmlformats-officedocument.drawing+xml"/>
  <Override PartName="/xl/ctrlProps/ctrlProp125.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04"/>
  <workbookPr codeName="ThisWorkbook" defaultThemeVersion="124226"/>
  <mc:AlternateContent xmlns:mc="http://schemas.openxmlformats.org/markup-compatibility/2006">
    <mc:Choice Requires="x15">
      <x15ac:absPath xmlns:x15ac="http://schemas.microsoft.com/office/spreadsheetml/2010/11/ac" url="Z:\GRP_SIG\SIG\2019\Riesgos institucionales\"/>
    </mc:Choice>
  </mc:AlternateContent>
  <xr:revisionPtr revIDLastSave="0" documentId="8_{9997BA6B-7D11-43BC-9F64-FDAA1D35B78D}" xr6:coauthVersionLast="47" xr6:coauthVersionMax="47" xr10:uidLastSave="{00000000-0000-0000-0000-000000000000}"/>
  <bookViews>
    <workbookView xWindow="-30" yWindow="90" windowWidth="8715" windowHeight="7995" tabRatio="886" firstSheet="23" activeTab="23" xr2:uid="{00000000-000D-0000-FFFF-FFFF00000000}"/>
  </bookViews>
  <sheets>
    <sheet name="Datos" sheetId="2" state="hidden" r:id="rId1"/>
    <sheet name="Contexto Estrat. Ins" sheetId="62" state="hidden" r:id="rId2"/>
    <sheet name="Contexto Proceso" sheetId="61" state="hidden" r:id="rId3"/>
    <sheet name="Ficha1" sheetId="1" state="hidden" r:id="rId4"/>
    <sheet name="Ficha2" sheetId="103" state="hidden" r:id="rId5"/>
    <sheet name="Ficha3" sheetId="102" state="hidden" r:id="rId6"/>
    <sheet name="Ficha4" sheetId="101" state="hidden" r:id="rId7"/>
    <sheet name="Ficha5" sheetId="100" state="hidden" r:id="rId8"/>
    <sheet name="Ficha6" sheetId="99" state="hidden" r:id="rId9"/>
    <sheet name="Ficha7" sheetId="98" state="hidden" r:id="rId10"/>
    <sheet name="Ficha8" sheetId="97" state="hidden" r:id="rId11"/>
    <sheet name="Ficha9" sheetId="96" state="hidden" r:id="rId12"/>
    <sheet name="Ficha10" sheetId="95" state="hidden" r:id="rId13"/>
    <sheet name="Ficha11" sheetId="94" state="hidden" r:id="rId14"/>
    <sheet name="Ficha12" sheetId="93" state="hidden" r:id="rId15"/>
    <sheet name="Ficha13" sheetId="92" state="hidden" r:id="rId16"/>
    <sheet name="Ficha14" sheetId="91" state="hidden" r:id="rId17"/>
    <sheet name="Ficha15" sheetId="90" state="hidden" r:id="rId18"/>
    <sheet name="Ficha16" sheetId="85" state="hidden" r:id="rId19"/>
    <sheet name="Ficha17" sheetId="104" state="hidden" r:id="rId20"/>
    <sheet name="Ficha18" sheetId="105" state="hidden" r:id="rId21"/>
    <sheet name="Ficha19" sheetId="106" state="hidden" r:id="rId22"/>
    <sheet name="Ficha20" sheetId="107" state="hidden" r:id="rId23"/>
    <sheet name="Mapa del Proceso" sheetId="48" r:id="rId24"/>
    <sheet name="Enc_Imp_Corrupción" sheetId="3" state="hidden" r:id="rId25"/>
    <sheet name="Imp_Est_Pro_Seg" sheetId="50" state="hidden" r:id="rId26"/>
    <sheet name="Imp_oportunidad" sheetId="80" state="hidden" r:id="rId27"/>
    <sheet name="Seguridad Información" sheetId="9" state="hidden" r:id="rId28"/>
    <sheet name="Factibilidad" sheetId="64" state="hidden" r:id="rId29"/>
    <sheet name="Frecuencia" sheetId="65" state="hidden" r:id="rId30"/>
  </sheets>
  <externalReferences>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s>
  <definedNames>
    <definedName name="_xlnm._FilterDatabase" localSheetId="23" hidden="1">'Mapa del Proceso'!$A$8:$AR$108</definedName>
    <definedName name="_xlnm._FilterDatabase" localSheetId="27" hidden="1">'Seguridad Información'!#REF!</definedName>
    <definedName name="Agente_generador_externas">Datos!$L$2:$L$7</definedName>
    <definedName name="Agente_generador_internas">Datos!$K$2:$K$8</definedName>
    <definedName name="Amenazas">Datos!$AA$1:$AA$13</definedName>
    <definedName name="Amenazas_contexto_proceso">Datos!$AG$2:$AG$11</definedName>
    <definedName name="_xlnm.Print_Area" localSheetId="3">Ficha1!$A$1:$BG$217</definedName>
    <definedName name="_xlnm.Print_Area" localSheetId="12">Ficha10!$A$1:$BS$217</definedName>
    <definedName name="_xlnm.Print_Area" localSheetId="13">Ficha11!$A$1:$BG$217</definedName>
    <definedName name="_xlnm.Print_Area" localSheetId="14">Ficha12!$A$1:$BG$217</definedName>
    <definedName name="_xlnm.Print_Area" localSheetId="15">Ficha13!$A$1:$BG$217</definedName>
    <definedName name="_xlnm.Print_Area" localSheetId="16">Ficha14!$A$1:$BG$217</definedName>
    <definedName name="_xlnm.Print_Area" localSheetId="17">Ficha15!$A$1:$BG$217</definedName>
    <definedName name="_xlnm.Print_Area" localSheetId="18">Ficha16!$A$1:$BG$217</definedName>
    <definedName name="_xlnm.Print_Area" localSheetId="19">Ficha17!$A$1:$BG$217</definedName>
    <definedName name="_xlnm.Print_Area" localSheetId="20">Ficha18!$A$1:$BG$217</definedName>
    <definedName name="_xlnm.Print_Area" localSheetId="21">Ficha19!$A$1:$BG$217</definedName>
    <definedName name="_xlnm.Print_Area" localSheetId="4">Ficha2!$A$1:$BG$217</definedName>
    <definedName name="_xlnm.Print_Area" localSheetId="22">Ficha20!$A$1:$BG$217</definedName>
    <definedName name="_xlnm.Print_Area" localSheetId="5">Ficha3!$A$1:$BG$217</definedName>
    <definedName name="_xlnm.Print_Area" localSheetId="6">Ficha4!$A$1:$BG$217</definedName>
    <definedName name="_xlnm.Print_Area" localSheetId="7">Ficha5!$A$1:$BG$217</definedName>
    <definedName name="_xlnm.Print_Area" localSheetId="8">Ficha6!$A$1:$BG$217</definedName>
    <definedName name="_xlnm.Print_Area" localSheetId="9">Ficha7!$A$1:$BG$217</definedName>
    <definedName name="_xlnm.Print_Area" localSheetId="10">Ficha8!$A$1:$BG$217</definedName>
    <definedName name="_xlnm.Print_Area" localSheetId="11">Ficha9!$A$1:$BG$217</definedName>
    <definedName name="_xlnm.Print_Area" localSheetId="25">Imp_Est_Pro_Seg!$A$1:$AE$44</definedName>
    <definedName name="_xlnm.Print_Area" localSheetId="23">'Mapa del Proceso'!$A$1:$AR$124</definedName>
    <definedName name="_xlnm.Print_Area" localSheetId="27">'Seguridad Información'!#REF!</definedName>
    <definedName name="Ayudan_disminuir_impacto">Datos!$AR$2:$AR$4</definedName>
    <definedName name="Ayudan_disminuir_probabilidad">Datos!$AQ$2:$AQ$3</definedName>
    <definedName name="Calificación_control">Datos!$AO$2:$AO$4</definedName>
    <definedName name="Categoría_corrupción">Datos!$D$2:$D$7</definedName>
    <definedName name="Categoría_estratégica">Datos!$E$2:$E$16</definedName>
    <definedName name="Categoría_gestión_procesos">Datos!$F$2:$F$16</definedName>
    <definedName name="Categoría_oportunidad">Datos!$H$2:$H$6</definedName>
    <definedName name="Categoría_seguridad_información">Datos!$G$2:$G$5</definedName>
    <definedName name="Clase_riesgo">Datos!$J$2:$J$8</definedName>
    <definedName name="Controles" localSheetId="12">Ficha10!$BK$205:$BK$228</definedName>
    <definedName name="Controles" localSheetId="13">Ficha11!$BK$205:$BK$228</definedName>
    <definedName name="Controles" localSheetId="14">Ficha12!$BK$205:$BK$228</definedName>
    <definedName name="Controles" localSheetId="15">Ficha13!$BK$205:$BK$228</definedName>
    <definedName name="Controles" localSheetId="16">Ficha14!$BK$205:$BK$228</definedName>
    <definedName name="Controles" localSheetId="17">Ficha15!$BK$205:$BK$228</definedName>
    <definedName name="Controles" localSheetId="18">Ficha16!$BK$205:$BK$228</definedName>
    <definedName name="Controles" localSheetId="19">Ficha17!$BK$205:$BK$228</definedName>
    <definedName name="Controles" localSheetId="20">Ficha18!$BK$205:$BK$228</definedName>
    <definedName name="Controles" localSheetId="21">Ficha19!$BK$205:$BK$228</definedName>
    <definedName name="Controles" localSheetId="4">Ficha2!$BK$205:$BK$228</definedName>
    <definedName name="Controles" localSheetId="22">Ficha20!$BK$205:$BK$228</definedName>
    <definedName name="Controles" localSheetId="5">Ficha3!$BK$205:$BK$228</definedName>
    <definedName name="Controles" localSheetId="6">Ficha4!$BK$205:$BK$228</definedName>
    <definedName name="Controles" localSheetId="7">Ficha5!$BK$205:$BK$228</definedName>
    <definedName name="Controles" localSheetId="8">Ficha6!$BK$205:$BK$228</definedName>
    <definedName name="Controles" localSheetId="9">Ficha7!$BK$205:$BK$228</definedName>
    <definedName name="Controles" localSheetId="10">Ficha8!$BK$205:$BK$228</definedName>
    <definedName name="Controles" localSheetId="11">Ficha9!$BK$205:$BK$228</definedName>
    <definedName name="Controles">Ficha1!$BK$205:$BK$228</definedName>
    <definedName name="Controles_impacto" localSheetId="12">Ficha10!$BK$218:$BK$228</definedName>
    <definedName name="Controles_impacto" localSheetId="13">Ficha11!$BK$218:$BK$228</definedName>
    <definedName name="Controles_impacto" localSheetId="14">Ficha12!$BK$218:$BK$228</definedName>
    <definedName name="Controles_impacto" localSheetId="15">Ficha13!$BK$218:$BK$228</definedName>
    <definedName name="Controles_impacto" localSheetId="16">Ficha14!$BK$218:$BK$228</definedName>
    <definedName name="Controles_impacto" localSheetId="17">Ficha15!$BK$218:$BK$228</definedName>
    <definedName name="Controles_impacto" localSheetId="18">Ficha16!$BK$218:$BK$228</definedName>
    <definedName name="Controles_impacto" localSheetId="19">Ficha17!$BK$218:$BK$228</definedName>
    <definedName name="Controles_impacto" localSheetId="20">Ficha18!$BK$218:$BK$228</definedName>
    <definedName name="Controles_impacto" localSheetId="21">Ficha19!$BK$218:$BK$228</definedName>
    <definedName name="Controles_impacto" localSheetId="4">Ficha2!$BK$218:$BK$228</definedName>
    <definedName name="Controles_impacto" localSheetId="22">Ficha20!$BK$218:$BK$228</definedName>
    <definedName name="Controles_impacto" localSheetId="5">Ficha3!$BK$218:$BK$228</definedName>
    <definedName name="Controles_impacto" localSheetId="6">Ficha4!$BK$218:$BK$228</definedName>
    <definedName name="Controles_impacto" localSheetId="7">Ficha5!$BK$218:$BK$228</definedName>
    <definedName name="Controles_impacto" localSheetId="8">Ficha6!$BK$218:$BK$228</definedName>
    <definedName name="Controles_impacto" localSheetId="9">Ficha7!$BK$218:$BK$228</definedName>
    <definedName name="Controles_impacto" localSheetId="10">Ficha8!$BK$218:$BK$228</definedName>
    <definedName name="Controles_impacto" localSheetId="11">Ficha9!$BK$218:$BK$228</definedName>
    <definedName name="Controles_impacto">Ficha1!$BK$218:$BK$228</definedName>
    <definedName name="Controles_probabilidad" localSheetId="12">Ficha10!$BK$206:$BK$216</definedName>
    <definedName name="Controles_probabilidad" localSheetId="13">Ficha11!$BK$206:$BK$216</definedName>
    <definedName name="Controles_probabilidad" localSheetId="14">Ficha12!$BK$206:$BK$216</definedName>
    <definedName name="Controles_probabilidad" localSheetId="15">Ficha13!$BK$206:$BK$216</definedName>
    <definedName name="Controles_probabilidad" localSheetId="16">Ficha14!$BK$206:$BK$216</definedName>
    <definedName name="Controles_probabilidad" localSheetId="17">Ficha15!$BK$206:$BK$216</definedName>
    <definedName name="Controles_probabilidad" localSheetId="18">Ficha16!$BK$206:$BK$216</definedName>
    <definedName name="Controles_probabilidad" localSheetId="19">Ficha17!$BK$206:$BK$216</definedName>
    <definedName name="Controles_probabilidad" localSheetId="20">Ficha18!$BK$206:$BK$216</definedName>
    <definedName name="Controles_probabilidad" localSheetId="21">Ficha19!$BK$206:$BK$216</definedName>
    <definedName name="Controles_probabilidad" localSheetId="4">Ficha2!$BK$206:$BK$216</definedName>
    <definedName name="Controles_probabilidad" localSheetId="22">Ficha20!$BK$206:$BK$216</definedName>
    <definedName name="Controles_probabilidad" localSheetId="5">Ficha3!$BK$206:$BK$216</definedName>
    <definedName name="Controles_probabilidad" localSheetId="6">Ficha4!$BK$206:$BK$216</definedName>
    <definedName name="Controles_probabilidad" localSheetId="7">Ficha5!$BK$206:$BK$216</definedName>
    <definedName name="Controles_probabilidad" localSheetId="8">Ficha6!$BK$206:$BK$216</definedName>
    <definedName name="Controles_probabilidad" localSheetId="9">Ficha7!$BK$206:$BK$216</definedName>
    <definedName name="Controles_probabilidad" localSheetId="10">Ficha8!$BK$206:$BK$216</definedName>
    <definedName name="Controles_probabilidad" localSheetId="11">Ficha9!$BK$206:$BK$216</definedName>
    <definedName name="Controles_probabilidad">Ficha1!$BK$206:$BK$216</definedName>
    <definedName name="dc">Datos!$I$2:$I$10</definedName>
    <definedName name="Debilidades">Datos!$Z$1:$Z$13</definedName>
    <definedName name="Debilidades_contexto_proceso">Datos!$AF$2:$AF$11</definedName>
    <definedName name="Debilidades_escogidas">Datos!$AF$2:$AF$21</definedName>
    <definedName name="Enfoque">Datos!$B$2:$B$6</definedName>
    <definedName name="Escalas_impacto_corrupción">Datos!$P$3:$P$5</definedName>
    <definedName name="Escalas_impacto_estra_proceso_seguridad">Datos!$Q$2:$Q$6</definedName>
    <definedName name="Escalas_impacto_oportun">Datos!$R$2:$R$6</definedName>
    <definedName name="Escalas_probabilidad">Datos!$O$2:$O$6</definedName>
    <definedName name="Medio_de_almacenamiento">Datos!$AV$2:$AV$8</definedName>
    <definedName name="Objetivos_estratégicos">Datos!$Y$2:$Y$5</definedName>
    <definedName name="Oportunidades">Datos!$AB$1:$AB$11</definedName>
    <definedName name="Otros_procesos_afectados">Datos!$AE$2:$AE$40</definedName>
    <definedName name="Pregunta1">Datos!$AH$2:$AH$3</definedName>
    <definedName name="Pregunta2">Datos!$AI$2:$AI$3</definedName>
    <definedName name="Pregunta3">Datos!$AJ$2:$AJ$3</definedName>
    <definedName name="Pregunta4">Datos!$AK$2:$AK$3</definedName>
    <definedName name="Pregunta5">Datos!$AL$2:$AL$3</definedName>
    <definedName name="Pregunta6">Datos!$AM$2:$AM$3</definedName>
    <definedName name="Pregunta7">Datos!$AN$2:$AN$4</definedName>
    <definedName name="Pregunta8">Datos!$AP$2:$AP$4</definedName>
    <definedName name="Preposiciones">Datos!$I$2:$I$24</definedName>
    <definedName name="Print_Area" localSheetId="23">'Mapa del Proceso'!$B$1:$AR$8</definedName>
    <definedName name="Probab_frecuencia">Datos!$M$2:$M$6</definedName>
    <definedName name="Probabilidad_factibilidad">Datos!$N$2:$N$6</definedName>
    <definedName name="Proceso" localSheetId="23">'[1]Datos-Riesgos'!$I$2:$I$28</definedName>
    <definedName name="Proceso">Datos!$C$2:$C$39</definedName>
    <definedName name="Respuestas">Datos!$U$2:$U$3</definedName>
    <definedName name="_xlnm.Print_Titles" localSheetId="23">'Mapa del Proceso'!$1:$8</definedName>
    <definedName name="Trámites_y_OPAS_afectados">Datos!$AD$2:$AD$72</definedName>
    <definedName name="Vacío">Datos!$W$2</definedName>
    <definedName name="Valor" localSheetId="27">'Seguridad Información'!#REF!</definedName>
    <definedName name="x" localSheetId="23">'[1]Datos-Riesgos'!$T$2</definedName>
    <definedName name="x">Datos!$V$2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R54" i="48" l="1"/>
  <c r="AQ54" i="48"/>
  <c r="AP54" i="48"/>
  <c r="AO54" i="48"/>
  <c r="AN54" i="48"/>
  <c r="AM54" i="48"/>
  <c r="AL54" i="48"/>
  <c r="AK54" i="48"/>
  <c r="AJ54" i="48"/>
  <c r="AI54" i="48"/>
  <c r="AH54" i="48"/>
  <c r="AG54" i="48"/>
  <c r="AF54" i="48"/>
  <c r="AE54" i="48"/>
  <c r="AD54" i="48"/>
  <c r="AC54" i="48"/>
  <c r="AB54" i="48"/>
  <c r="AA54" i="48"/>
  <c r="Z54" i="48"/>
  <c r="Y54" i="48"/>
  <c r="X54" i="48"/>
  <c r="W54" i="48"/>
  <c r="V54" i="48"/>
  <c r="U54" i="48"/>
  <c r="T54" i="48"/>
  <c r="S54" i="48"/>
  <c r="R54" i="48"/>
  <c r="Q54" i="48"/>
  <c r="P54" i="48"/>
  <c r="O54" i="48"/>
  <c r="N54" i="48"/>
  <c r="M54" i="48"/>
  <c r="L54" i="48"/>
  <c r="K54" i="48"/>
  <c r="J54" i="48"/>
  <c r="I54" i="48"/>
  <c r="H54" i="48"/>
  <c r="G54" i="48"/>
  <c r="F54" i="48"/>
  <c r="E54" i="48"/>
  <c r="D54" i="48"/>
  <c r="C54" i="48"/>
  <c r="B54" i="48"/>
  <c r="AR57" i="48" l="1"/>
  <c r="AQ57" i="48"/>
  <c r="AP57" i="48"/>
  <c r="AO57" i="48"/>
  <c r="AN57" i="48"/>
  <c r="AM57" i="48"/>
  <c r="AL57" i="48"/>
  <c r="AK57" i="48"/>
  <c r="AJ57" i="48"/>
  <c r="AI57" i="48"/>
  <c r="AH57" i="48"/>
  <c r="AG57" i="48"/>
  <c r="AF57" i="48"/>
  <c r="AE57" i="48"/>
  <c r="AD57" i="48"/>
  <c r="AC57" i="48"/>
  <c r="AB57" i="48"/>
  <c r="AA57" i="48"/>
  <c r="Z57" i="48"/>
  <c r="Y57" i="48"/>
  <c r="X57" i="48"/>
  <c r="W57" i="48"/>
  <c r="V57" i="48"/>
  <c r="U57" i="48"/>
  <c r="T57" i="48"/>
  <c r="S57" i="48"/>
  <c r="R57" i="48"/>
  <c r="Q57" i="48"/>
  <c r="P57" i="48"/>
  <c r="O57" i="48"/>
  <c r="N57" i="48"/>
  <c r="M57" i="48"/>
  <c r="L57" i="48"/>
  <c r="K57" i="48"/>
  <c r="J57" i="48"/>
  <c r="I57" i="48"/>
  <c r="H57" i="48"/>
  <c r="G57" i="48"/>
  <c r="F57" i="48"/>
  <c r="E57" i="48"/>
  <c r="D57" i="48"/>
  <c r="C57" i="48"/>
  <c r="B57" i="48"/>
  <c r="AR56" i="48"/>
  <c r="AQ56" i="48"/>
  <c r="AP56" i="48"/>
  <c r="AO56" i="48"/>
  <c r="AN56" i="48"/>
  <c r="AM56" i="48"/>
  <c r="AL56" i="48"/>
  <c r="AK56" i="48"/>
  <c r="AJ56" i="48"/>
  <c r="AI56" i="48"/>
  <c r="AH56" i="48"/>
  <c r="AG56" i="48"/>
  <c r="AF56" i="48"/>
  <c r="AE56" i="48"/>
  <c r="AD56" i="48"/>
  <c r="AC56" i="48"/>
  <c r="AB56" i="48"/>
  <c r="AA56" i="48"/>
  <c r="Z56" i="48"/>
  <c r="Y56" i="48"/>
  <c r="X56" i="48"/>
  <c r="W56" i="48"/>
  <c r="V56" i="48"/>
  <c r="U56" i="48"/>
  <c r="T56" i="48"/>
  <c r="S56" i="48"/>
  <c r="R56" i="48"/>
  <c r="Q56" i="48"/>
  <c r="P56" i="48"/>
  <c r="O56" i="48"/>
  <c r="N56" i="48"/>
  <c r="M56" i="48"/>
  <c r="L56" i="48"/>
  <c r="K56" i="48"/>
  <c r="J56" i="48"/>
  <c r="I56" i="48"/>
  <c r="H56" i="48"/>
  <c r="G56" i="48"/>
  <c r="F56" i="48"/>
  <c r="E56" i="48"/>
  <c r="D56" i="48"/>
  <c r="C56" i="48"/>
  <c r="B56" i="48"/>
  <c r="AR55" i="48"/>
  <c r="AQ55" i="48"/>
  <c r="AP55" i="48"/>
  <c r="AO55" i="48"/>
  <c r="AN55" i="48"/>
  <c r="AM55" i="48"/>
  <c r="AL55" i="48"/>
  <c r="AK55" i="48"/>
  <c r="AJ55" i="48"/>
  <c r="AI55" i="48"/>
  <c r="AH55" i="48"/>
  <c r="AG55" i="48"/>
  <c r="AF55" i="48"/>
  <c r="AE55" i="48"/>
  <c r="AD55" i="48"/>
  <c r="AC55" i="48"/>
  <c r="AB55" i="48"/>
  <c r="AA55" i="48"/>
  <c r="Z55" i="48"/>
  <c r="Y55" i="48"/>
  <c r="X55" i="48"/>
  <c r="W55" i="48"/>
  <c r="V55" i="48"/>
  <c r="U55" i="48"/>
  <c r="T55" i="48"/>
  <c r="S55" i="48"/>
  <c r="R55" i="48"/>
  <c r="Q55" i="48"/>
  <c r="P55" i="48"/>
  <c r="O55" i="48"/>
  <c r="N55" i="48"/>
  <c r="M55" i="48"/>
  <c r="L55" i="48"/>
  <c r="K55" i="48"/>
  <c r="J55" i="48"/>
  <c r="I55" i="48"/>
  <c r="H55" i="48"/>
  <c r="G55" i="48"/>
  <c r="F55" i="48"/>
  <c r="E55" i="48"/>
  <c r="D55" i="48"/>
  <c r="C55" i="48"/>
  <c r="B55" i="48"/>
  <c r="AR53" i="48"/>
  <c r="AQ53" i="48"/>
  <c r="AP53" i="48"/>
  <c r="AO53" i="48"/>
  <c r="AN53" i="48"/>
  <c r="AM53" i="48"/>
  <c r="AL53" i="48"/>
  <c r="AK53" i="48"/>
  <c r="AJ53" i="48"/>
  <c r="AI53" i="48"/>
  <c r="AH53" i="48"/>
  <c r="AG53" i="48"/>
  <c r="AF53" i="48"/>
  <c r="AE53" i="48"/>
  <c r="AD53" i="48"/>
  <c r="AC53" i="48"/>
  <c r="AB53" i="48"/>
  <c r="AA53" i="48"/>
  <c r="Z53" i="48"/>
  <c r="Y53" i="48"/>
  <c r="X53" i="48"/>
  <c r="W53" i="48"/>
  <c r="V53" i="48"/>
  <c r="U53" i="48"/>
  <c r="T53" i="48"/>
  <c r="S53" i="48"/>
  <c r="R53" i="48"/>
  <c r="Q53" i="48"/>
  <c r="P53" i="48"/>
  <c r="O53" i="48"/>
  <c r="N53" i="48"/>
  <c r="M53" i="48"/>
  <c r="L53" i="48"/>
  <c r="K53" i="48"/>
  <c r="J53" i="48"/>
  <c r="I53" i="48"/>
  <c r="H53" i="48"/>
  <c r="G53" i="48"/>
  <c r="F53" i="48"/>
  <c r="E53" i="48"/>
  <c r="D53" i="48"/>
  <c r="C53" i="48"/>
  <c r="B53" i="48"/>
  <c r="AR52" i="48" l="1"/>
  <c r="AQ52" i="48"/>
  <c r="AP52" i="48"/>
  <c r="AO52" i="48"/>
  <c r="AN52" i="48"/>
  <c r="AM52" i="48"/>
  <c r="AL52" i="48"/>
  <c r="AK52" i="48"/>
  <c r="AJ52" i="48"/>
  <c r="AI52" i="48"/>
  <c r="AH52" i="48"/>
  <c r="AG52" i="48"/>
  <c r="AF52" i="48"/>
  <c r="AE52" i="48"/>
  <c r="AD52" i="48"/>
  <c r="AC52" i="48"/>
  <c r="AB52" i="48"/>
  <c r="AA52" i="48"/>
  <c r="Z52" i="48"/>
  <c r="Y52" i="48"/>
  <c r="X52" i="48"/>
  <c r="W52" i="48"/>
  <c r="V52" i="48"/>
  <c r="U52" i="48"/>
  <c r="T52" i="48"/>
  <c r="S52" i="48"/>
  <c r="R52" i="48"/>
  <c r="Q52" i="48"/>
  <c r="P52" i="48"/>
  <c r="O52" i="48"/>
  <c r="N52" i="48"/>
  <c r="M52" i="48"/>
  <c r="L52" i="48"/>
  <c r="K52" i="48"/>
  <c r="J52" i="48"/>
  <c r="I52" i="48"/>
  <c r="H52" i="48"/>
  <c r="G52" i="48"/>
  <c r="F52" i="48"/>
  <c r="E52" i="48"/>
  <c r="D52" i="48"/>
  <c r="C52" i="48"/>
  <c r="B52" i="48"/>
  <c r="AR51" i="48"/>
  <c r="AQ51" i="48"/>
  <c r="AP51" i="48"/>
  <c r="AO51" i="48"/>
  <c r="AN51" i="48"/>
  <c r="AM51" i="48"/>
  <c r="AL51" i="48"/>
  <c r="AK51" i="48"/>
  <c r="AJ51" i="48"/>
  <c r="AI51" i="48"/>
  <c r="AH51" i="48"/>
  <c r="AG51" i="48"/>
  <c r="AF51" i="48"/>
  <c r="AE51" i="48"/>
  <c r="AD51" i="48"/>
  <c r="AC51" i="48"/>
  <c r="AB51" i="48"/>
  <c r="AA51" i="48"/>
  <c r="Z51" i="48"/>
  <c r="Y51" i="48"/>
  <c r="X51" i="48"/>
  <c r="W51" i="48"/>
  <c r="V51" i="48"/>
  <c r="U51" i="48"/>
  <c r="T51" i="48"/>
  <c r="S51" i="48"/>
  <c r="R51" i="48"/>
  <c r="Q51" i="48"/>
  <c r="P51" i="48"/>
  <c r="O51" i="48"/>
  <c r="N51" i="48"/>
  <c r="M51" i="48"/>
  <c r="L51" i="48"/>
  <c r="K51" i="48"/>
  <c r="J51" i="48"/>
  <c r="I51" i="48"/>
  <c r="H51" i="48"/>
  <c r="G51" i="48"/>
  <c r="F51" i="48"/>
  <c r="E51" i="48"/>
  <c r="D51" i="48"/>
  <c r="C51" i="48"/>
  <c r="B51" i="48"/>
  <c r="AR49" i="48"/>
  <c r="AQ49" i="48"/>
  <c r="AP49" i="48"/>
  <c r="AO49" i="48"/>
  <c r="AN49" i="48"/>
  <c r="AM49" i="48"/>
  <c r="AL49" i="48"/>
  <c r="AK49" i="48"/>
  <c r="AJ49" i="48"/>
  <c r="AI49" i="48"/>
  <c r="AH49" i="48"/>
  <c r="AG49" i="48"/>
  <c r="AF49" i="48"/>
  <c r="AE49" i="48"/>
  <c r="AD49" i="48"/>
  <c r="AC49" i="48"/>
  <c r="AB49" i="48"/>
  <c r="AA49" i="48"/>
  <c r="Z49" i="48"/>
  <c r="Y49" i="48"/>
  <c r="X49" i="48"/>
  <c r="W49" i="48"/>
  <c r="V49" i="48"/>
  <c r="U49" i="48"/>
  <c r="T49" i="48"/>
  <c r="S49" i="48"/>
  <c r="R49" i="48"/>
  <c r="Q49" i="48"/>
  <c r="P49" i="48"/>
  <c r="O49" i="48"/>
  <c r="N49" i="48"/>
  <c r="M49" i="48"/>
  <c r="L49" i="48"/>
  <c r="K49" i="48"/>
  <c r="J49" i="48"/>
  <c r="I49" i="48"/>
  <c r="H49" i="48"/>
  <c r="G49" i="48"/>
  <c r="F49" i="48"/>
  <c r="E49" i="48"/>
  <c r="D49" i="48"/>
  <c r="C49" i="48"/>
  <c r="B49" i="48"/>
  <c r="B10" i="61" l="1"/>
  <c r="AK13" i="1" l="1"/>
  <c r="X44" i="9" l="1"/>
  <c r="AE44" i="9" s="1"/>
  <c r="X42" i="9"/>
  <c r="AF42" i="9" s="1"/>
  <c r="X40" i="9"/>
  <c r="AG40" i="9" s="1"/>
  <c r="X38" i="9"/>
  <c r="AF38" i="9" s="1"/>
  <c r="X36" i="9"/>
  <c r="AF36" i="9" s="1"/>
  <c r="X34" i="9"/>
  <c r="AH34" i="9" s="1"/>
  <c r="X32" i="9"/>
  <c r="AF32" i="9" s="1"/>
  <c r="X30" i="9"/>
  <c r="X28" i="9"/>
  <c r="AF28" i="9" s="1"/>
  <c r="X26" i="9"/>
  <c r="AF26" i="9" s="1"/>
  <c r="X24" i="9"/>
  <c r="AF24" i="9" s="1"/>
  <c r="X22" i="9"/>
  <c r="AG22" i="9" s="1"/>
  <c r="X20" i="9"/>
  <c r="AF20" i="9" s="1"/>
  <c r="X18" i="9"/>
  <c r="AF18" i="9" s="1"/>
  <c r="X16" i="9"/>
  <c r="AG16" i="9" s="1"/>
  <c r="X14" i="9"/>
  <c r="AF14" i="9" s="1"/>
  <c r="X12" i="9"/>
  <c r="AG12" i="9" s="1"/>
  <c r="X10" i="9"/>
  <c r="AB10" i="9" s="1"/>
  <c r="X8" i="9"/>
  <c r="AF8" i="9" s="1"/>
  <c r="X6" i="9"/>
  <c r="AD6" i="9" s="1"/>
  <c r="X3" i="9"/>
  <c r="X1" i="9"/>
  <c r="AH38" i="9" l="1"/>
  <c r="AA34" i="9"/>
  <c r="Y32" i="9"/>
  <c r="AD26" i="9"/>
  <c r="Y38" i="9"/>
  <c r="AB24" i="9"/>
  <c r="AC32" i="9"/>
  <c r="AE34" i="9"/>
  <c r="Z38" i="9"/>
  <c r="AG32" i="9"/>
  <c r="AC38" i="9"/>
  <c r="AN38" i="9" s="1"/>
  <c r="AA14" i="9"/>
  <c r="Y26" i="9"/>
  <c r="AG38" i="9"/>
  <c r="AD14" i="9"/>
  <c r="Z22" i="9"/>
  <c r="Z26" i="9"/>
  <c r="AE26" i="9"/>
  <c r="Y28" i="9"/>
  <c r="Y36" i="9"/>
  <c r="AD36" i="9"/>
  <c r="AD38" i="9"/>
  <c r="Z40" i="9"/>
  <c r="AH40" i="9"/>
  <c r="AH22" i="9"/>
  <c r="AH36" i="9"/>
  <c r="Y14" i="9"/>
  <c r="AE14" i="9"/>
  <c r="AC18" i="9"/>
  <c r="AA22" i="9"/>
  <c r="AA26" i="9"/>
  <c r="AL26" i="9" s="1"/>
  <c r="AG26" i="9"/>
  <c r="AC28" i="9"/>
  <c r="Z36" i="9"/>
  <c r="AE36" i="9"/>
  <c r="AA40" i="9"/>
  <c r="AC36" i="9"/>
  <c r="AN36" i="9" s="1"/>
  <c r="AE40" i="9"/>
  <c r="Z14" i="9"/>
  <c r="AG14" i="9"/>
  <c r="AD22" i="9"/>
  <c r="AC26" i="9"/>
  <c r="AH26" i="9"/>
  <c r="AG28" i="9"/>
  <c r="AA36" i="9"/>
  <c r="AL36" i="9" s="1"/>
  <c r="AG36" i="9"/>
  <c r="AD40" i="9"/>
  <c r="AE22" i="9"/>
  <c r="AG18" i="9"/>
  <c r="Y18" i="9"/>
  <c r="AE16" i="9"/>
  <c r="Z16" i="9"/>
  <c r="AH16" i="9"/>
  <c r="AA16" i="9"/>
  <c r="AD16" i="9"/>
  <c r="AL14" i="9"/>
  <c r="AC14" i="9"/>
  <c r="AH14" i="9"/>
  <c r="Z12" i="9"/>
  <c r="AH12" i="9"/>
  <c r="AD12" i="9"/>
  <c r="AE12" i="9"/>
  <c r="AA12" i="9"/>
  <c r="AE10" i="9"/>
  <c r="AC8" i="9"/>
  <c r="AH8" i="9"/>
  <c r="AG8" i="9"/>
  <c r="Y8" i="9"/>
  <c r="AD8" i="9"/>
  <c r="AA8" i="9"/>
  <c r="AL8" i="9" s="1"/>
  <c r="Z8" i="9"/>
  <c r="AE8" i="9"/>
  <c r="AE30" i="9"/>
  <c r="AA30" i="9"/>
  <c r="AH30" i="9"/>
  <c r="AD30" i="9"/>
  <c r="Z30" i="9"/>
  <c r="AG30" i="9"/>
  <c r="AC30" i="9"/>
  <c r="AN30" i="9" s="1"/>
  <c r="Y30" i="9"/>
  <c r="AJ30" i="9" s="1"/>
  <c r="AH10" i="9"/>
  <c r="AD10" i="9"/>
  <c r="Z10" i="9"/>
  <c r="AG10" i="9"/>
  <c r="AM10" i="9" s="1"/>
  <c r="AC10" i="9"/>
  <c r="Y10" i="9"/>
  <c r="AF10" i="9"/>
  <c r="AB20" i="9"/>
  <c r="AB30" i="9"/>
  <c r="AA10" i="9"/>
  <c r="AF30" i="9"/>
  <c r="AE20" i="9"/>
  <c r="AA20" i="9"/>
  <c r="AL20" i="9" s="1"/>
  <c r="AH20" i="9"/>
  <c r="AD20" i="9"/>
  <c r="Z20" i="9"/>
  <c r="AK20" i="9" s="1"/>
  <c r="AG20" i="9"/>
  <c r="AC20" i="9"/>
  <c r="Y20" i="9"/>
  <c r="AE24" i="9"/>
  <c r="AA24" i="9"/>
  <c r="AL24" i="9" s="1"/>
  <c r="AH24" i="9"/>
  <c r="AD24" i="9"/>
  <c r="Z24" i="9"/>
  <c r="AG24" i="9"/>
  <c r="AC24" i="9"/>
  <c r="Y24" i="9"/>
  <c r="AB12" i="9"/>
  <c r="AM12" i="9" s="1"/>
  <c r="AF12" i="9"/>
  <c r="AF16" i="9"/>
  <c r="AF22" i="9"/>
  <c r="Z28" i="9"/>
  <c r="AD28" i="9"/>
  <c r="Z32" i="9"/>
  <c r="AD32" i="9"/>
  <c r="AJ32" i="9" s="1"/>
  <c r="AH32" i="9"/>
  <c r="AB34" i="9"/>
  <c r="Y42" i="9"/>
  <c r="AC42" i="9"/>
  <c r="AG42" i="9"/>
  <c r="AB44" i="9"/>
  <c r="AF44" i="9"/>
  <c r="AB16" i="9"/>
  <c r="AM16" i="9" s="1"/>
  <c r="Z18" i="9"/>
  <c r="AD18" i="9"/>
  <c r="AH18" i="9"/>
  <c r="AN18" i="9" s="1"/>
  <c r="AB22" i="9"/>
  <c r="AM22" i="9" s="1"/>
  <c r="AH28" i="9"/>
  <c r="AF34" i="9"/>
  <c r="AL34" i="9" s="1"/>
  <c r="AB8" i="9"/>
  <c r="Y12" i="9"/>
  <c r="AC12" i="9"/>
  <c r="AN12" i="9" s="1"/>
  <c r="AB14" i="9"/>
  <c r="Y16" i="9"/>
  <c r="AC16" i="9"/>
  <c r="AA18" i="9"/>
  <c r="AL18" i="9" s="1"/>
  <c r="AE18" i="9"/>
  <c r="Y22" i="9"/>
  <c r="AC22" i="9"/>
  <c r="AB26" i="9"/>
  <c r="AA28" i="9"/>
  <c r="AL28" i="9" s="1"/>
  <c r="AE28" i="9"/>
  <c r="AA32" i="9"/>
  <c r="AL32" i="9" s="1"/>
  <c r="AE32" i="9"/>
  <c r="Y34" i="9"/>
  <c r="AC34" i="9"/>
  <c r="AN34" i="9" s="1"/>
  <c r="AG34" i="9"/>
  <c r="AB36" i="9"/>
  <c r="AA38" i="9"/>
  <c r="AL38" i="9" s="1"/>
  <c r="AE38" i="9"/>
  <c r="AB40" i="9"/>
  <c r="AM40" i="9" s="1"/>
  <c r="AF40" i="9"/>
  <c r="Z42" i="9"/>
  <c r="AD42" i="9"/>
  <c r="AH42" i="9"/>
  <c r="Y44" i="9"/>
  <c r="AC44" i="9"/>
  <c r="AG44" i="9"/>
  <c r="AB18" i="9"/>
  <c r="AB28" i="9"/>
  <c r="AB32" i="9"/>
  <c r="Z34" i="9"/>
  <c r="AD34" i="9"/>
  <c r="AB38" i="9"/>
  <c r="Y40" i="9"/>
  <c r="AC40" i="9"/>
  <c r="AA42" i="9"/>
  <c r="AL42" i="9" s="1"/>
  <c r="AE42" i="9"/>
  <c r="Z44" i="9"/>
  <c r="AK44" i="9" s="1"/>
  <c r="AD44" i="9"/>
  <c r="AH44" i="9"/>
  <c r="AB42" i="9"/>
  <c r="AA44" i="9"/>
  <c r="AG6" i="9"/>
  <c r="Z6" i="9"/>
  <c r="AH6" i="9"/>
  <c r="AA6" i="9"/>
  <c r="AE6" i="9"/>
  <c r="AF6" i="9"/>
  <c r="AB6" i="9"/>
  <c r="Y6" i="9"/>
  <c r="AJ6" i="9" s="1"/>
  <c r="AC6" i="9"/>
  <c r="AM18" i="9" l="1"/>
  <c r="AM14" i="9"/>
  <c r="AK30" i="9"/>
  <c r="AJ26" i="9"/>
  <c r="AN28" i="9"/>
  <c r="AM42" i="9"/>
  <c r="AJ24" i="9"/>
  <c r="AJ14" i="9"/>
  <c r="AK34" i="9"/>
  <c r="AN24" i="9"/>
  <c r="AN20" i="9"/>
  <c r="AK40" i="9"/>
  <c r="AM36" i="9"/>
  <c r="AM38" i="9"/>
  <c r="AM32" i="9"/>
  <c r="AM24" i="9"/>
  <c r="AJ38" i="9"/>
  <c r="AM44" i="9"/>
  <c r="AJ40" i="9"/>
  <c r="AJ36" i="9"/>
  <c r="AN22" i="9"/>
  <c r="AJ22" i="9"/>
  <c r="AJ20" i="9"/>
  <c r="AJ28" i="9"/>
  <c r="AL12" i="9"/>
  <c r="AJ16" i="9"/>
  <c r="AN32" i="9"/>
  <c r="AK22" i="9"/>
  <c r="AN40" i="9"/>
  <c r="AM26" i="9"/>
  <c r="AK10" i="9"/>
  <c r="AK14" i="9"/>
  <c r="AM28" i="9"/>
  <c r="AL40" i="9"/>
  <c r="AJ34" i="9"/>
  <c r="AK12" i="9"/>
  <c r="AK36" i="9"/>
  <c r="AK38" i="9"/>
  <c r="AL22" i="9"/>
  <c r="AK26" i="9"/>
  <c r="AN26" i="9"/>
  <c r="AN42" i="9"/>
  <c r="AL16" i="9"/>
  <c r="AM20" i="9"/>
  <c r="AJ18" i="9"/>
  <c r="AK18" i="9"/>
  <c r="AN16" i="9"/>
  <c r="AK16" i="9"/>
  <c r="AN14" i="9"/>
  <c r="AJ12" i="9"/>
  <c r="AJ8" i="9"/>
  <c r="AL10" i="9"/>
  <c r="AK8" i="9"/>
  <c r="AM8" i="9"/>
  <c r="AN8" i="9"/>
  <c r="AJ10" i="9"/>
  <c r="AN44" i="9"/>
  <c r="AK42" i="9"/>
  <c r="AM34" i="9"/>
  <c r="AN10" i="9"/>
  <c r="AJ42" i="9"/>
  <c r="AL44" i="9"/>
  <c r="AJ44" i="9"/>
  <c r="AK32" i="9"/>
  <c r="AK28" i="9"/>
  <c r="AK24" i="9"/>
  <c r="AL30" i="9"/>
  <c r="AM30" i="9"/>
  <c r="AK6" i="9"/>
  <c r="AM6" i="9"/>
  <c r="AN6" i="9"/>
  <c r="AL6" i="9"/>
  <c r="BG3" i="107" l="1"/>
  <c r="BG3" i="106"/>
  <c r="BG3" i="105"/>
  <c r="BG3" i="104"/>
  <c r="BG3" i="85"/>
  <c r="BG3" i="90"/>
  <c r="BG3" i="91"/>
  <c r="BG3" i="92"/>
  <c r="BG3" i="93"/>
  <c r="BG3" i="94"/>
  <c r="BG3" i="95"/>
  <c r="BG3" i="96"/>
  <c r="BG3" i="97"/>
  <c r="BG3" i="98"/>
  <c r="BG3" i="99"/>
  <c r="BG3" i="100"/>
  <c r="BG3" i="101"/>
  <c r="BG3" i="102"/>
  <c r="BG3" i="103"/>
  <c r="CF27" i="103"/>
  <c r="CE27" i="103"/>
  <c r="CC27" i="103"/>
  <c r="BX27" i="103"/>
  <c r="BW27" i="103"/>
  <c r="BP27" i="103"/>
  <c r="BO27" i="103"/>
  <c r="BG3" i="1"/>
  <c r="D21" i="1"/>
  <c r="C5" i="9" s="1"/>
  <c r="K8" i="1"/>
  <c r="A15" i="1"/>
  <c r="X2" i="2"/>
  <c r="X3" i="2"/>
  <c r="X4" i="2"/>
  <c r="X5" i="2"/>
  <c r="X6" i="2"/>
  <c r="X7" i="2"/>
  <c r="X8" i="2"/>
  <c r="X9" i="2"/>
  <c r="X10" i="2"/>
  <c r="X11" i="2"/>
  <c r="X12" i="2"/>
  <c r="X13" i="2"/>
  <c r="X14" i="2"/>
  <c r="X15" i="2"/>
  <c r="X16" i="2"/>
  <c r="X17" i="2"/>
  <c r="X18" i="2"/>
  <c r="X19" i="2"/>
  <c r="X20" i="2"/>
  <c r="X21" i="2"/>
  <c r="E199" i="107"/>
  <c r="E198" i="107"/>
  <c r="E197" i="107"/>
  <c r="E196" i="107"/>
  <c r="E195" i="107"/>
  <c r="E194" i="107"/>
  <c r="E193" i="107"/>
  <c r="E192" i="107"/>
  <c r="E191" i="107"/>
  <c r="E190" i="107"/>
  <c r="E188" i="107"/>
  <c r="E187" i="107"/>
  <c r="E185" i="107"/>
  <c r="E184" i="107"/>
  <c r="E183" i="107"/>
  <c r="E182" i="107"/>
  <c r="E181" i="107"/>
  <c r="E174" i="107"/>
  <c r="E173" i="107"/>
  <c r="E172" i="107"/>
  <c r="E171" i="107"/>
  <c r="E170" i="107"/>
  <c r="E169" i="107"/>
  <c r="E168" i="107"/>
  <c r="E167" i="107"/>
  <c r="E166" i="107"/>
  <c r="E165" i="107"/>
  <c r="E164" i="107"/>
  <c r="E163" i="107"/>
  <c r="E162" i="107"/>
  <c r="E161" i="107"/>
  <c r="E160" i="107"/>
  <c r="E159" i="107"/>
  <c r="E158" i="107"/>
  <c r="E157" i="107"/>
  <c r="E156" i="107"/>
  <c r="E155" i="107"/>
  <c r="R127" i="107"/>
  <c r="R126" i="107"/>
  <c r="R125" i="107"/>
  <c r="R124" i="107"/>
  <c r="R123" i="107"/>
  <c r="AJ117" i="107"/>
  <c r="Z117" i="107"/>
  <c r="BP114" i="107"/>
  <c r="BW112" i="107"/>
  <c r="BX112" i="107" s="1"/>
  <c r="BP112" i="107"/>
  <c r="BR111" i="107"/>
  <c r="BQ111" i="107"/>
  <c r="BO111" i="107"/>
  <c r="BN111" i="107"/>
  <c r="BM111" i="107"/>
  <c r="BL111" i="107"/>
  <c r="BK111" i="107"/>
  <c r="BJ111" i="107"/>
  <c r="BI111" i="107"/>
  <c r="AR111" i="107"/>
  <c r="AL111" i="107"/>
  <c r="T111" i="107"/>
  <c r="BR110" i="107"/>
  <c r="BQ110" i="107"/>
  <c r="BO110" i="107"/>
  <c r="BN110" i="107"/>
  <c r="BM110" i="107"/>
  <c r="BL110" i="107"/>
  <c r="BK110" i="107"/>
  <c r="BJ110" i="107"/>
  <c r="BI110" i="107"/>
  <c r="AR110" i="107"/>
  <c r="AL110" i="107"/>
  <c r="T110" i="107"/>
  <c r="BR109" i="107"/>
  <c r="BQ109" i="107"/>
  <c r="BO109" i="107"/>
  <c r="BN109" i="107"/>
  <c r="BM109" i="107"/>
  <c r="BL109" i="107"/>
  <c r="BK109" i="107"/>
  <c r="BJ109" i="107"/>
  <c r="BI109" i="107"/>
  <c r="AR109" i="107"/>
  <c r="AL109" i="107"/>
  <c r="T109" i="107"/>
  <c r="BR108" i="107"/>
  <c r="BQ108" i="107"/>
  <c r="BO108" i="107"/>
  <c r="BN108" i="107"/>
  <c r="BM108" i="107"/>
  <c r="BL108" i="107"/>
  <c r="BK108" i="107"/>
  <c r="BJ108" i="107"/>
  <c r="BI108" i="107"/>
  <c r="AR108" i="107"/>
  <c r="AL108" i="107"/>
  <c r="T108" i="107"/>
  <c r="BR107" i="107"/>
  <c r="BQ107" i="107"/>
  <c r="BO107" i="107"/>
  <c r="BN107" i="107"/>
  <c r="BM107" i="107"/>
  <c r="BL107" i="107"/>
  <c r="BK107" i="107"/>
  <c r="BJ107" i="107"/>
  <c r="BI107" i="107"/>
  <c r="AR107" i="107"/>
  <c r="AL107" i="107"/>
  <c r="T107" i="107"/>
  <c r="BR106" i="107"/>
  <c r="BQ106" i="107"/>
  <c r="BO106" i="107"/>
  <c r="BN106" i="107"/>
  <c r="BM106" i="107"/>
  <c r="BL106" i="107"/>
  <c r="BK106" i="107"/>
  <c r="BJ106" i="107"/>
  <c r="BI106" i="107"/>
  <c r="AR106" i="107"/>
  <c r="AL106" i="107"/>
  <c r="T106" i="107"/>
  <c r="BR105" i="107"/>
  <c r="BQ105" i="107"/>
  <c r="BO105" i="107"/>
  <c r="BN105" i="107"/>
  <c r="BM105" i="107"/>
  <c r="BL105" i="107"/>
  <c r="BK105" i="107"/>
  <c r="BJ105" i="107"/>
  <c r="BI105" i="107"/>
  <c r="AR105" i="107"/>
  <c r="AL105" i="107"/>
  <c r="T105" i="107"/>
  <c r="BR104" i="107"/>
  <c r="BQ104" i="107"/>
  <c r="BO104" i="107"/>
  <c r="BN104" i="107"/>
  <c r="BM104" i="107"/>
  <c r="BL104" i="107"/>
  <c r="BK104" i="107"/>
  <c r="BJ104" i="107"/>
  <c r="BI104" i="107"/>
  <c r="AR104" i="107"/>
  <c r="AL104" i="107"/>
  <c r="T104" i="107"/>
  <c r="BR103" i="107"/>
  <c r="BQ103" i="107"/>
  <c r="BO103" i="107"/>
  <c r="BN103" i="107"/>
  <c r="BM103" i="107"/>
  <c r="BL103" i="107"/>
  <c r="BK103" i="107"/>
  <c r="BJ103" i="107"/>
  <c r="BI103" i="107"/>
  <c r="AR103" i="107"/>
  <c r="AL103" i="107"/>
  <c r="T103" i="107"/>
  <c r="BR102" i="107"/>
  <c r="BQ102" i="107"/>
  <c r="BO102" i="107"/>
  <c r="BN102" i="107"/>
  <c r="BM102" i="107"/>
  <c r="BL102" i="107"/>
  <c r="BK102" i="107"/>
  <c r="BJ102" i="107"/>
  <c r="BI102" i="107"/>
  <c r="AR102" i="107"/>
  <c r="AL102" i="107"/>
  <c r="T102" i="107"/>
  <c r="BU101" i="107"/>
  <c r="BT101" i="107"/>
  <c r="BS101" i="107"/>
  <c r="BO101" i="107"/>
  <c r="BN101" i="107"/>
  <c r="BM101" i="107"/>
  <c r="BL101" i="107"/>
  <c r="BK101" i="107"/>
  <c r="BJ101" i="107"/>
  <c r="BI101" i="107"/>
  <c r="BW97" i="107"/>
  <c r="BX97" i="107" s="1"/>
  <c r="BP97" i="107"/>
  <c r="BR96" i="107"/>
  <c r="BQ96" i="107"/>
  <c r="BO96" i="107"/>
  <c r="BN96" i="107"/>
  <c r="BM96" i="107"/>
  <c r="BL96" i="107"/>
  <c r="BK96" i="107"/>
  <c r="BJ96" i="107"/>
  <c r="BI96" i="107"/>
  <c r="AR96" i="107"/>
  <c r="AL96" i="107"/>
  <c r="T96" i="107"/>
  <c r="BR95" i="107"/>
  <c r="BQ95" i="107"/>
  <c r="BO95" i="107"/>
  <c r="BN95" i="107"/>
  <c r="BM95" i="107"/>
  <c r="BL95" i="107"/>
  <c r="BK95" i="107"/>
  <c r="BJ95" i="107"/>
  <c r="BI95" i="107"/>
  <c r="AR95" i="107"/>
  <c r="AL95" i="107"/>
  <c r="T95" i="107"/>
  <c r="BR94" i="107"/>
  <c r="BQ94" i="107"/>
  <c r="BO94" i="107"/>
  <c r="BN94" i="107"/>
  <c r="BM94" i="107"/>
  <c r="BL94" i="107"/>
  <c r="BK94" i="107"/>
  <c r="BJ94" i="107"/>
  <c r="BI94" i="107"/>
  <c r="AR94" i="107"/>
  <c r="AL94" i="107"/>
  <c r="T94" i="107"/>
  <c r="BR93" i="107"/>
  <c r="BQ93" i="107"/>
  <c r="BO93" i="107"/>
  <c r="BN93" i="107"/>
  <c r="BM93" i="107"/>
  <c r="BL93" i="107"/>
  <c r="BK93" i="107"/>
  <c r="BJ93" i="107"/>
  <c r="BI93" i="107"/>
  <c r="AR93" i="107"/>
  <c r="AL93" i="107"/>
  <c r="T93" i="107"/>
  <c r="BR92" i="107"/>
  <c r="BQ92" i="107"/>
  <c r="BO92" i="107"/>
  <c r="BN92" i="107"/>
  <c r="BM92" i="107"/>
  <c r="BL92" i="107"/>
  <c r="BK92" i="107"/>
  <c r="BJ92" i="107"/>
  <c r="BI92" i="107"/>
  <c r="AR92" i="107"/>
  <c r="AL92" i="107"/>
  <c r="T92" i="107"/>
  <c r="BR91" i="107"/>
  <c r="BQ91" i="107"/>
  <c r="BO91" i="107"/>
  <c r="BN91" i="107"/>
  <c r="BM91" i="107"/>
  <c r="BL91" i="107"/>
  <c r="BK91" i="107"/>
  <c r="BJ91" i="107"/>
  <c r="BI91" i="107"/>
  <c r="AR91" i="107"/>
  <c r="AL91" i="107"/>
  <c r="T91" i="107"/>
  <c r="BR90" i="107"/>
  <c r="BQ90" i="107"/>
  <c r="BO90" i="107"/>
  <c r="BN90" i="107"/>
  <c r="BM90" i="107"/>
  <c r="BL90" i="107"/>
  <c r="BK90" i="107"/>
  <c r="BJ90" i="107"/>
  <c r="BI90" i="107"/>
  <c r="AR90" i="107"/>
  <c r="AL90" i="107"/>
  <c r="T90" i="107"/>
  <c r="BR89" i="107"/>
  <c r="BQ89" i="107"/>
  <c r="BO89" i="107"/>
  <c r="BN89" i="107"/>
  <c r="BM89" i="107"/>
  <c r="BL89" i="107"/>
  <c r="BK89" i="107"/>
  <c r="BJ89" i="107"/>
  <c r="BI89" i="107"/>
  <c r="AR89" i="107"/>
  <c r="AL89" i="107"/>
  <c r="T89" i="107"/>
  <c r="BR88" i="107"/>
  <c r="BQ88" i="107"/>
  <c r="BO88" i="107"/>
  <c r="BN88" i="107"/>
  <c r="BM88" i="107"/>
  <c r="BL88" i="107"/>
  <c r="BK88" i="107"/>
  <c r="BJ88" i="107"/>
  <c r="BI88" i="107"/>
  <c r="AR88" i="107"/>
  <c r="AL88" i="107"/>
  <c r="T88" i="107"/>
  <c r="BR87" i="107"/>
  <c r="BQ87" i="107"/>
  <c r="BO87" i="107"/>
  <c r="BN87" i="107"/>
  <c r="BM87" i="107"/>
  <c r="BL87" i="107"/>
  <c r="BK87" i="107"/>
  <c r="BJ87" i="107"/>
  <c r="BI87" i="107"/>
  <c r="AR87" i="107"/>
  <c r="AL87" i="107"/>
  <c r="T87" i="107"/>
  <c r="BU86" i="107"/>
  <c r="BT86" i="107"/>
  <c r="BS86" i="107"/>
  <c r="BO86" i="107"/>
  <c r="BN86" i="107"/>
  <c r="BM86" i="107"/>
  <c r="BL86" i="107"/>
  <c r="BK86" i="107"/>
  <c r="BJ86" i="107"/>
  <c r="BI86" i="107"/>
  <c r="I76" i="107"/>
  <c r="I75" i="107"/>
  <c r="E75" i="107"/>
  <c r="CF41" i="107"/>
  <c r="CE41" i="107"/>
  <c r="CD41" i="107"/>
  <c r="CC41" i="107"/>
  <c r="CB41" i="107"/>
  <c r="CA41" i="107"/>
  <c r="BX41" i="107"/>
  <c r="BW41" i="107"/>
  <c r="BV41" i="107"/>
  <c r="BU41" i="107"/>
  <c r="BT41" i="107"/>
  <c r="BS41" i="107"/>
  <c r="BP41" i="107"/>
  <c r="BO41" i="107"/>
  <c r="BN41" i="107"/>
  <c r="BM41" i="107"/>
  <c r="BL41" i="107"/>
  <c r="BK41" i="107"/>
  <c r="CF40" i="107"/>
  <c r="CE40" i="107"/>
  <c r="CD40" i="107"/>
  <c r="CC40" i="107"/>
  <c r="CB40" i="107"/>
  <c r="CA40" i="107"/>
  <c r="BX40" i="107"/>
  <c r="BW40" i="107"/>
  <c r="BV40" i="107"/>
  <c r="BU40" i="107"/>
  <c r="BT40" i="107"/>
  <c r="BS40" i="107"/>
  <c r="BP40" i="107"/>
  <c r="BO40" i="107"/>
  <c r="BN40" i="107"/>
  <c r="BM40" i="107"/>
  <c r="BL40" i="107"/>
  <c r="BK40" i="107"/>
  <c r="CF39" i="107"/>
  <c r="CE39" i="107"/>
  <c r="CD39" i="107"/>
  <c r="CC39" i="107"/>
  <c r="CB39" i="107"/>
  <c r="CA39" i="107"/>
  <c r="BX39" i="107"/>
  <c r="BW39" i="107"/>
  <c r="BV39" i="107"/>
  <c r="BU39" i="107"/>
  <c r="BT39" i="107"/>
  <c r="BS39" i="107"/>
  <c r="BP39" i="107"/>
  <c r="BO39" i="107"/>
  <c r="BN39" i="107"/>
  <c r="BM39" i="107"/>
  <c r="BL39" i="107"/>
  <c r="BK39" i="107"/>
  <c r="CF38" i="107"/>
  <c r="CE38" i="107"/>
  <c r="CD38" i="107"/>
  <c r="CC38" i="107"/>
  <c r="CB38" i="107"/>
  <c r="CA38" i="107"/>
  <c r="BX38" i="107"/>
  <c r="BW38" i="107"/>
  <c r="BV38" i="107"/>
  <c r="BU38" i="107"/>
  <c r="BT38" i="107"/>
  <c r="BS38" i="107"/>
  <c r="BP38" i="107"/>
  <c r="BO38" i="107"/>
  <c r="BN38" i="107"/>
  <c r="BM38" i="107"/>
  <c r="BL38" i="107"/>
  <c r="BK38" i="107"/>
  <c r="CF37" i="107"/>
  <c r="CE37" i="107"/>
  <c r="CD37" i="107"/>
  <c r="CC37" i="107"/>
  <c r="CB37" i="107"/>
  <c r="CA37" i="107"/>
  <c r="BX37" i="107"/>
  <c r="BW37" i="107"/>
  <c r="BV37" i="107"/>
  <c r="BU37" i="107"/>
  <c r="BT37" i="107"/>
  <c r="BS37" i="107"/>
  <c r="BP37" i="107"/>
  <c r="BO37" i="107"/>
  <c r="BN37" i="107"/>
  <c r="BM37" i="107"/>
  <c r="BL37" i="107"/>
  <c r="BK37" i="107"/>
  <c r="CF36" i="107"/>
  <c r="CE36" i="107"/>
  <c r="CD36" i="107"/>
  <c r="CC36" i="107"/>
  <c r="CB36" i="107"/>
  <c r="CA36" i="107"/>
  <c r="BX36" i="107"/>
  <c r="BW36" i="107"/>
  <c r="BV36" i="107"/>
  <c r="BU36" i="107"/>
  <c r="BT36" i="107"/>
  <c r="BS36" i="107"/>
  <c r="BP36" i="107"/>
  <c r="BO36" i="107"/>
  <c r="BN36" i="107"/>
  <c r="BM36" i="107"/>
  <c r="BL36" i="107"/>
  <c r="BK36" i="107"/>
  <c r="CF35" i="107"/>
  <c r="CE35" i="107"/>
  <c r="CD35" i="107"/>
  <c r="CC35" i="107"/>
  <c r="CB35" i="107"/>
  <c r="CA35" i="107"/>
  <c r="BX35" i="107"/>
  <c r="BW35" i="107"/>
  <c r="BV35" i="107"/>
  <c r="BU35" i="107"/>
  <c r="BT35" i="107"/>
  <c r="BS35" i="107"/>
  <c r="BP35" i="107"/>
  <c r="BO35" i="107"/>
  <c r="BN35" i="107"/>
  <c r="BM35" i="107"/>
  <c r="BL35" i="107"/>
  <c r="BK35" i="107"/>
  <c r="CF34" i="107"/>
  <c r="CE34" i="107"/>
  <c r="CD34" i="107"/>
  <c r="CC34" i="107"/>
  <c r="CB34" i="107"/>
  <c r="CA34" i="107"/>
  <c r="BX34" i="107"/>
  <c r="BW34" i="107"/>
  <c r="BV34" i="107"/>
  <c r="BU34" i="107"/>
  <c r="BT34" i="107"/>
  <c r="BS34" i="107"/>
  <c r="BP34" i="107"/>
  <c r="BO34" i="107"/>
  <c r="BN34" i="107"/>
  <c r="BM34" i="107"/>
  <c r="BL34" i="107"/>
  <c r="BK34" i="107"/>
  <c r="CF33" i="107"/>
  <c r="CE33" i="107"/>
  <c r="CC33" i="107"/>
  <c r="BX33" i="107"/>
  <c r="BW33" i="107"/>
  <c r="BP33" i="107"/>
  <c r="BO33" i="107"/>
  <c r="BN33" i="107"/>
  <c r="BL33" i="107"/>
  <c r="CF32" i="107"/>
  <c r="CE32" i="107"/>
  <c r="CD32" i="107"/>
  <c r="CC32" i="107"/>
  <c r="CB32" i="107"/>
  <c r="BX32" i="107"/>
  <c r="BW32" i="107"/>
  <c r="BU32" i="107"/>
  <c r="BP32" i="107"/>
  <c r="BO32" i="107"/>
  <c r="CF31" i="107"/>
  <c r="CE31" i="107"/>
  <c r="CD31" i="107"/>
  <c r="CC31" i="107"/>
  <c r="BX31" i="107"/>
  <c r="BW31" i="107"/>
  <c r="BP31" i="107"/>
  <c r="BO31" i="107"/>
  <c r="CF30" i="107"/>
  <c r="CE30" i="107"/>
  <c r="CD30" i="107"/>
  <c r="CB30" i="107"/>
  <c r="CA30" i="107"/>
  <c r="BX30" i="107"/>
  <c r="BW30" i="107"/>
  <c r="BV30" i="107"/>
  <c r="BU30" i="107"/>
  <c r="BT30" i="107"/>
  <c r="BP30" i="107"/>
  <c r="BO30" i="107"/>
  <c r="CF29" i="107"/>
  <c r="CE29" i="107"/>
  <c r="CD29" i="107"/>
  <c r="CC29" i="107"/>
  <c r="BX29" i="107"/>
  <c r="BW29" i="107"/>
  <c r="BV29" i="107"/>
  <c r="BU29" i="107"/>
  <c r="BT29" i="107"/>
  <c r="BP29" i="107"/>
  <c r="BO29" i="107"/>
  <c r="CF28" i="107"/>
  <c r="CE28" i="107"/>
  <c r="CC28" i="107"/>
  <c r="CB28" i="107"/>
  <c r="CA28" i="107"/>
  <c r="BX28" i="107"/>
  <c r="BW28" i="107"/>
  <c r="BP28" i="107"/>
  <c r="BO28" i="107"/>
  <c r="CF27" i="107"/>
  <c r="CE27" i="107"/>
  <c r="CC27" i="107"/>
  <c r="BX27" i="107"/>
  <c r="BW27" i="107"/>
  <c r="BP27" i="107"/>
  <c r="BO27" i="107"/>
  <c r="CF24" i="107"/>
  <c r="CE24" i="107"/>
  <c r="BX24" i="107"/>
  <c r="BW24" i="107"/>
  <c r="BP24" i="107"/>
  <c r="BO24" i="107"/>
  <c r="CF23" i="107"/>
  <c r="CE23" i="107"/>
  <c r="CC23" i="107"/>
  <c r="BX23" i="107"/>
  <c r="BW23" i="107"/>
  <c r="BV23" i="107"/>
  <c r="BS23" i="107"/>
  <c r="BP23" i="107"/>
  <c r="BO23" i="107"/>
  <c r="CF22" i="107"/>
  <c r="CE22" i="107"/>
  <c r="CD22" i="107"/>
  <c r="CB22" i="107"/>
  <c r="BX22" i="107"/>
  <c r="BW22" i="107"/>
  <c r="BS22" i="107"/>
  <c r="BP22" i="107"/>
  <c r="BO22" i="107"/>
  <c r="CF21" i="107"/>
  <c r="CE21" i="107"/>
  <c r="CD21" i="107"/>
  <c r="CB21" i="107"/>
  <c r="BX21" i="107"/>
  <c r="BW21" i="107"/>
  <c r="BP21" i="107"/>
  <c r="BO21" i="107"/>
  <c r="BN21" i="107"/>
  <c r="D21" i="107"/>
  <c r="CF20" i="107"/>
  <c r="CE20" i="107"/>
  <c r="BX20" i="107"/>
  <c r="BW20" i="107"/>
  <c r="BT20" i="107"/>
  <c r="BP20" i="107"/>
  <c r="BO20" i="107"/>
  <c r="AK13" i="107"/>
  <c r="K6" i="107"/>
  <c r="E199" i="106"/>
  <c r="E198" i="106"/>
  <c r="E197" i="106"/>
  <c r="E196" i="106"/>
  <c r="E195" i="106"/>
  <c r="E194" i="106"/>
  <c r="E193" i="106"/>
  <c r="E192" i="106"/>
  <c r="E191" i="106"/>
  <c r="E190" i="106"/>
  <c r="E188" i="106"/>
  <c r="E187" i="106"/>
  <c r="E185" i="106"/>
  <c r="E184" i="106"/>
  <c r="E183" i="106"/>
  <c r="E182" i="106"/>
  <c r="E181" i="106"/>
  <c r="E174" i="106"/>
  <c r="E173" i="106"/>
  <c r="E172" i="106"/>
  <c r="E171" i="106"/>
  <c r="E170" i="106"/>
  <c r="E169" i="106"/>
  <c r="E168" i="106"/>
  <c r="E167" i="106"/>
  <c r="E166" i="106"/>
  <c r="E165" i="106"/>
  <c r="E164" i="106"/>
  <c r="E163" i="106"/>
  <c r="E162" i="106"/>
  <c r="E161" i="106"/>
  <c r="E160" i="106"/>
  <c r="E159" i="106"/>
  <c r="E158" i="106"/>
  <c r="E157" i="106"/>
  <c r="E156" i="106"/>
  <c r="E155" i="106"/>
  <c r="R127" i="106"/>
  <c r="R126" i="106"/>
  <c r="R125" i="106"/>
  <c r="R124" i="106"/>
  <c r="R123" i="106"/>
  <c r="AJ117" i="106"/>
  <c r="Z117" i="106"/>
  <c r="BP114" i="106"/>
  <c r="BW112" i="106"/>
  <c r="BX112" i="106" s="1"/>
  <c r="BP112" i="106"/>
  <c r="BR111" i="106"/>
  <c r="BQ111" i="106"/>
  <c r="BO111" i="106"/>
  <c r="BN111" i="106"/>
  <c r="BM111" i="106"/>
  <c r="BL111" i="106"/>
  <c r="BK111" i="106"/>
  <c r="BJ111" i="106"/>
  <c r="BI111" i="106"/>
  <c r="AR111" i="106"/>
  <c r="AL111" i="106"/>
  <c r="T111" i="106"/>
  <c r="BR110" i="106"/>
  <c r="BQ110" i="106"/>
  <c r="BO110" i="106"/>
  <c r="BN110" i="106"/>
  <c r="BM110" i="106"/>
  <c r="BL110" i="106"/>
  <c r="BK110" i="106"/>
  <c r="BJ110" i="106"/>
  <c r="BI110" i="106"/>
  <c r="AR110" i="106"/>
  <c r="AL110" i="106"/>
  <c r="T110" i="106"/>
  <c r="BR109" i="106"/>
  <c r="BQ109" i="106"/>
  <c r="BO109" i="106"/>
  <c r="BN109" i="106"/>
  <c r="BM109" i="106"/>
  <c r="BL109" i="106"/>
  <c r="BK109" i="106"/>
  <c r="BJ109" i="106"/>
  <c r="BI109" i="106"/>
  <c r="AR109" i="106"/>
  <c r="AL109" i="106"/>
  <c r="T109" i="106"/>
  <c r="BR108" i="106"/>
  <c r="BQ108" i="106"/>
  <c r="BO108" i="106"/>
  <c r="BN108" i="106"/>
  <c r="BM108" i="106"/>
  <c r="BL108" i="106"/>
  <c r="BK108" i="106"/>
  <c r="BJ108" i="106"/>
  <c r="BI108" i="106"/>
  <c r="AR108" i="106"/>
  <c r="AL108" i="106"/>
  <c r="T108" i="106"/>
  <c r="BR107" i="106"/>
  <c r="BQ107" i="106"/>
  <c r="BO107" i="106"/>
  <c r="BN107" i="106"/>
  <c r="BM107" i="106"/>
  <c r="BL107" i="106"/>
  <c r="BK107" i="106"/>
  <c r="BJ107" i="106"/>
  <c r="BI107" i="106"/>
  <c r="AR107" i="106"/>
  <c r="AL107" i="106"/>
  <c r="T107" i="106"/>
  <c r="BR106" i="106"/>
  <c r="BQ106" i="106"/>
  <c r="BO106" i="106"/>
  <c r="BN106" i="106"/>
  <c r="BM106" i="106"/>
  <c r="BL106" i="106"/>
  <c r="BK106" i="106"/>
  <c r="BJ106" i="106"/>
  <c r="BI106" i="106"/>
  <c r="AR106" i="106"/>
  <c r="AL106" i="106"/>
  <c r="T106" i="106"/>
  <c r="BR105" i="106"/>
  <c r="BQ105" i="106"/>
  <c r="BO105" i="106"/>
  <c r="BN105" i="106"/>
  <c r="BM105" i="106"/>
  <c r="BL105" i="106"/>
  <c r="BK105" i="106"/>
  <c r="BJ105" i="106"/>
  <c r="BI105" i="106"/>
  <c r="AR105" i="106"/>
  <c r="AL105" i="106"/>
  <c r="T105" i="106"/>
  <c r="BR104" i="106"/>
  <c r="BQ104" i="106"/>
  <c r="BO104" i="106"/>
  <c r="BN104" i="106"/>
  <c r="BM104" i="106"/>
  <c r="BL104" i="106"/>
  <c r="BK104" i="106"/>
  <c r="BJ104" i="106"/>
  <c r="BI104" i="106"/>
  <c r="AR104" i="106"/>
  <c r="AL104" i="106"/>
  <c r="T104" i="106"/>
  <c r="BR103" i="106"/>
  <c r="BQ103" i="106"/>
  <c r="BO103" i="106"/>
  <c r="BN103" i="106"/>
  <c r="BM103" i="106"/>
  <c r="BL103" i="106"/>
  <c r="BK103" i="106"/>
  <c r="BJ103" i="106"/>
  <c r="BI103" i="106"/>
  <c r="AR103" i="106"/>
  <c r="AL103" i="106"/>
  <c r="T103" i="106"/>
  <c r="BR102" i="106"/>
  <c r="BQ102" i="106"/>
  <c r="BO102" i="106"/>
  <c r="BN102" i="106"/>
  <c r="BM102" i="106"/>
  <c r="BL102" i="106"/>
  <c r="BK102" i="106"/>
  <c r="BJ102" i="106"/>
  <c r="BI102" i="106"/>
  <c r="AR102" i="106"/>
  <c r="AL102" i="106"/>
  <c r="T102" i="106"/>
  <c r="BU101" i="106"/>
  <c r="BT101" i="106"/>
  <c r="BS101" i="106"/>
  <c r="BO101" i="106"/>
  <c r="BN101" i="106"/>
  <c r="BM101" i="106"/>
  <c r="BL101" i="106"/>
  <c r="BK101" i="106"/>
  <c r="BJ101" i="106"/>
  <c r="BI101" i="106"/>
  <c r="BW97" i="106"/>
  <c r="BX97" i="106" s="1"/>
  <c r="BP97" i="106"/>
  <c r="BR96" i="106"/>
  <c r="BQ96" i="106"/>
  <c r="BO96" i="106"/>
  <c r="BN96" i="106"/>
  <c r="BM96" i="106"/>
  <c r="BL96" i="106"/>
  <c r="BK96" i="106"/>
  <c r="BJ96" i="106"/>
  <c r="BI96" i="106"/>
  <c r="AR96" i="106"/>
  <c r="AL96" i="106"/>
  <c r="T96" i="106"/>
  <c r="BR95" i="106"/>
  <c r="BQ95" i="106"/>
  <c r="BO95" i="106"/>
  <c r="BN95" i="106"/>
  <c r="BM95" i="106"/>
  <c r="BL95" i="106"/>
  <c r="BK95" i="106"/>
  <c r="BJ95" i="106"/>
  <c r="BI95" i="106"/>
  <c r="AR95" i="106"/>
  <c r="AL95" i="106"/>
  <c r="T95" i="106"/>
  <c r="BR94" i="106"/>
  <c r="BQ94" i="106"/>
  <c r="BO94" i="106"/>
  <c r="BN94" i="106"/>
  <c r="BM94" i="106"/>
  <c r="BL94" i="106"/>
  <c r="BK94" i="106"/>
  <c r="BJ94" i="106"/>
  <c r="BI94" i="106"/>
  <c r="AR94" i="106"/>
  <c r="AL94" i="106"/>
  <c r="T94" i="106"/>
  <c r="BR93" i="106"/>
  <c r="BQ93" i="106"/>
  <c r="BO93" i="106"/>
  <c r="BN93" i="106"/>
  <c r="BM93" i="106"/>
  <c r="BL93" i="106"/>
  <c r="BK93" i="106"/>
  <c r="BJ93" i="106"/>
  <c r="BI93" i="106"/>
  <c r="AR93" i="106"/>
  <c r="AL93" i="106"/>
  <c r="T93" i="106"/>
  <c r="BR92" i="106"/>
  <c r="BQ92" i="106"/>
  <c r="BO92" i="106"/>
  <c r="BN92" i="106"/>
  <c r="BM92" i="106"/>
  <c r="BL92" i="106"/>
  <c r="BK92" i="106"/>
  <c r="BJ92" i="106"/>
  <c r="BI92" i="106"/>
  <c r="AR92" i="106"/>
  <c r="AL92" i="106"/>
  <c r="T92" i="106"/>
  <c r="BR91" i="106"/>
  <c r="BQ91" i="106"/>
  <c r="BO91" i="106"/>
  <c r="BN91" i="106"/>
  <c r="BM91" i="106"/>
  <c r="BL91" i="106"/>
  <c r="BK91" i="106"/>
  <c r="BJ91" i="106"/>
  <c r="BI91" i="106"/>
  <c r="AR91" i="106"/>
  <c r="AL91" i="106"/>
  <c r="T91" i="106"/>
  <c r="BR90" i="106"/>
  <c r="BQ90" i="106"/>
  <c r="BO90" i="106"/>
  <c r="BN90" i="106"/>
  <c r="BM90" i="106"/>
  <c r="BL90" i="106"/>
  <c r="BK90" i="106"/>
  <c r="BJ90" i="106"/>
  <c r="BI90" i="106"/>
  <c r="AR90" i="106"/>
  <c r="AL90" i="106"/>
  <c r="T90" i="106"/>
  <c r="BR89" i="106"/>
  <c r="BQ89" i="106"/>
  <c r="BO89" i="106"/>
  <c r="BN89" i="106"/>
  <c r="BM89" i="106"/>
  <c r="BL89" i="106"/>
  <c r="BK89" i="106"/>
  <c r="BJ89" i="106"/>
  <c r="BI89" i="106"/>
  <c r="AR89" i="106"/>
  <c r="AL89" i="106"/>
  <c r="T89" i="106"/>
  <c r="BR88" i="106"/>
  <c r="BQ88" i="106"/>
  <c r="BO88" i="106"/>
  <c r="BN88" i="106"/>
  <c r="BM88" i="106"/>
  <c r="BL88" i="106"/>
  <c r="BK88" i="106"/>
  <c r="BJ88" i="106"/>
  <c r="BI88" i="106"/>
  <c r="AR88" i="106"/>
  <c r="AL88" i="106"/>
  <c r="T88" i="106"/>
  <c r="BR87" i="106"/>
  <c r="BQ87" i="106"/>
  <c r="BO87" i="106"/>
  <c r="BN87" i="106"/>
  <c r="BM87" i="106"/>
  <c r="BL87" i="106"/>
  <c r="BK87" i="106"/>
  <c r="BJ87" i="106"/>
  <c r="BI87" i="106"/>
  <c r="AR87" i="106"/>
  <c r="AL87" i="106"/>
  <c r="T87" i="106"/>
  <c r="BU86" i="106"/>
  <c r="BT86" i="106"/>
  <c r="BS86" i="106"/>
  <c r="BO86" i="106"/>
  <c r="BN86" i="106"/>
  <c r="BM86" i="106"/>
  <c r="BL86" i="106"/>
  <c r="BK86" i="106"/>
  <c r="BJ86" i="106"/>
  <c r="BI86" i="106"/>
  <c r="I76" i="106"/>
  <c r="I75" i="106"/>
  <c r="E75" i="106"/>
  <c r="CF41" i="106"/>
  <c r="CE41" i="106"/>
  <c r="CD41" i="106"/>
  <c r="CC41" i="106"/>
  <c r="CB41" i="106"/>
  <c r="CA41" i="106"/>
  <c r="BX41" i="106"/>
  <c r="BW41" i="106"/>
  <c r="BV41" i="106"/>
  <c r="BU41" i="106"/>
  <c r="BT41" i="106"/>
  <c r="BS41" i="106"/>
  <c r="BP41" i="106"/>
  <c r="BO41" i="106"/>
  <c r="BN41" i="106"/>
  <c r="BM41" i="106"/>
  <c r="BL41" i="106"/>
  <c r="BK41" i="106"/>
  <c r="CF40" i="106"/>
  <c r="CE40" i="106"/>
  <c r="CD40" i="106"/>
  <c r="CC40" i="106"/>
  <c r="CB40" i="106"/>
  <c r="CA40" i="106"/>
  <c r="BX40" i="106"/>
  <c r="BW40" i="106"/>
  <c r="BV40" i="106"/>
  <c r="BU40" i="106"/>
  <c r="BT40" i="106"/>
  <c r="BS40" i="106"/>
  <c r="BP40" i="106"/>
  <c r="BO40" i="106"/>
  <c r="BN40" i="106"/>
  <c r="BM40" i="106"/>
  <c r="BL40" i="106"/>
  <c r="BK40" i="106"/>
  <c r="CF39" i="106"/>
  <c r="CE39" i="106"/>
  <c r="CD39" i="106"/>
  <c r="CC39" i="106"/>
  <c r="CB39" i="106"/>
  <c r="CA39" i="106"/>
  <c r="BX39" i="106"/>
  <c r="BW39" i="106"/>
  <c r="BV39" i="106"/>
  <c r="BU39" i="106"/>
  <c r="BT39" i="106"/>
  <c r="BS39" i="106"/>
  <c r="BP39" i="106"/>
  <c r="BO39" i="106"/>
  <c r="BN39" i="106"/>
  <c r="BM39" i="106"/>
  <c r="BL39" i="106"/>
  <c r="BK39" i="106"/>
  <c r="CF38" i="106"/>
  <c r="CE38" i="106"/>
  <c r="CD38" i="106"/>
  <c r="CC38" i="106"/>
  <c r="CB38" i="106"/>
  <c r="CA38" i="106"/>
  <c r="BX38" i="106"/>
  <c r="BW38" i="106"/>
  <c r="BV38" i="106"/>
  <c r="BU38" i="106"/>
  <c r="BT38" i="106"/>
  <c r="BS38" i="106"/>
  <c r="BP38" i="106"/>
  <c r="BO38" i="106"/>
  <c r="BN38" i="106"/>
  <c r="BM38" i="106"/>
  <c r="BL38" i="106"/>
  <c r="BK38" i="106"/>
  <c r="CF37" i="106"/>
  <c r="CE37" i="106"/>
  <c r="CD37" i="106"/>
  <c r="CC37" i="106"/>
  <c r="CB37" i="106"/>
  <c r="CA37" i="106"/>
  <c r="BX37" i="106"/>
  <c r="BW37" i="106"/>
  <c r="BV37" i="106"/>
  <c r="BU37" i="106"/>
  <c r="BT37" i="106"/>
  <c r="BS37" i="106"/>
  <c r="BP37" i="106"/>
  <c r="BO37" i="106"/>
  <c r="BN37" i="106"/>
  <c r="BM37" i="106"/>
  <c r="BL37" i="106"/>
  <c r="BK37" i="106"/>
  <c r="CF36" i="106"/>
  <c r="CE36" i="106"/>
  <c r="CD36" i="106"/>
  <c r="CC36" i="106"/>
  <c r="CB36" i="106"/>
  <c r="CA36" i="106"/>
  <c r="BX36" i="106"/>
  <c r="BW36" i="106"/>
  <c r="BV36" i="106"/>
  <c r="BU36" i="106"/>
  <c r="BT36" i="106"/>
  <c r="BS36" i="106"/>
  <c r="BP36" i="106"/>
  <c r="BO36" i="106"/>
  <c r="BN36" i="106"/>
  <c r="BM36" i="106"/>
  <c r="BL36" i="106"/>
  <c r="BK36" i="106"/>
  <c r="CF35" i="106"/>
  <c r="CE35" i="106"/>
  <c r="CD35" i="106"/>
  <c r="CC35" i="106"/>
  <c r="CB35" i="106"/>
  <c r="CA35" i="106"/>
  <c r="BX35" i="106"/>
  <c r="BW35" i="106"/>
  <c r="BV35" i="106"/>
  <c r="BU35" i="106"/>
  <c r="BT35" i="106"/>
  <c r="BS35" i="106"/>
  <c r="BP35" i="106"/>
  <c r="BO35" i="106"/>
  <c r="BN35" i="106"/>
  <c r="BM35" i="106"/>
  <c r="BL35" i="106"/>
  <c r="BK35" i="106"/>
  <c r="CF34" i="106"/>
  <c r="CE34" i="106"/>
  <c r="CD34" i="106"/>
  <c r="CC34" i="106"/>
  <c r="CB34" i="106"/>
  <c r="CA34" i="106"/>
  <c r="BX34" i="106"/>
  <c r="BW34" i="106"/>
  <c r="BV34" i="106"/>
  <c r="BU34" i="106"/>
  <c r="BT34" i="106"/>
  <c r="BS34" i="106"/>
  <c r="BP34" i="106"/>
  <c r="BO34" i="106"/>
  <c r="BN34" i="106"/>
  <c r="BM34" i="106"/>
  <c r="BL34" i="106"/>
  <c r="BK34" i="106"/>
  <c r="CF33" i="106"/>
  <c r="CE33" i="106"/>
  <c r="CC33" i="106"/>
  <c r="BX33" i="106"/>
  <c r="BW33" i="106"/>
  <c r="BP33" i="106"/>
  <c r="BO33" i="106"/>
  <c r="BN33" i="106"/>
  <c r="BL33" i="106"/>
  <c r="CF32" i="106"/>
  <c r="CE32" i="106"/>
  <c r="CD32" i="106"/>
  <c r="CC32" i="106"/>
  <c r="CB32" i="106"/>
  <c r="BX32" i="106"/>
  <c r="BW32" i="106"/>
  <c r="BU32" i="106"/>
  <c r="BP32" i="106"/>
  <c r="BO32" i="106"/>
  <c r="CF31" i="106"/>
  <c r="CE31" i="106"/>
  <c r="CD31" i="106"/>
  <c r="CC31" i="106"/>
  <c r="BX31" i="106"/>
  <c r="BW31" i="106"/>
  <c r="BP31" i="106"/>
  <c r="BO31" i="106"/>
  <c r="CF30" i="106"/>
  <c r="CE30" i="106"/>
  <c r="CD30" i="106"/>
  <c r="CB30" i="106"/>
  <c r="CA30" i="106"/>
  <c r="BX30" i="106"/>
  <c r="BW30" i="106"/>
  <c r="BV30" i="106"/>
  <c r="BU30" i="106"/>
  <c r="BT30" i="106"/>
  <c r="BP30" i="106"/>
  <c r="BO30" i="106"/>
  <c r="CF29" i="106"/>
  <c r="CE29" i="106"/>
  <c r="CD29" i="106"/>
  <c r="CC29" i="106"/>
  <c r="BX29" i="106"/>
  <c r="BW29" i="106"/>
  <c r="BV29" i="106"/>
  <c r="BU29" i="106"/>
  <c r="BT29" i="106"/>
  <c r="BP29" i="106"/>
  <c r="BO29" i="106"/>
  <c r="CF28" i="106"/>
  <c r="CE28" i="106"/>
  <c r="CC28" i="106"/>
  <c r="CB28" i="106"/>
  <c r="CA28" i="106"/>
  <c r="BX28" i="106"/>
  <c r="BW28" i="106"/>
  <c r="BP28" i="106"/>
  <c r="BO28" i="106"/>
  <c r="CF27" i="106"/>
  <c r="CE27" i="106"/>
  <c r="CC27" i="106"/>
  <c r="BX27" i="106"/>
  <c r="BW27" i="106"/>
  <c r="BP27" i="106"/>
  <c r="BO27" i="106"/>
  <c r="CF24" i="106"/>
  <c r="CE24" i="106"/>
  <c r="BX24" i="106"/>
  <c r="BW24" i="106"/>
  <c r="BP24" i="106"/>
  <c r="BO24" i="106"/>
  <c r="CF23" i="106"/>
  <c r="CE23" i="106"/>
  <c r="CC23" i="106"/>
  <c r="BX23" i="106"/>
  <c r="BW23" i="106"/>
  <c r="BV23" i="106"/>
  <c r="BS23" i="106"/>
  <c r="BP23" i="106"/>
  <c r="BO23" i="106"/>
  <c r="CF22" i="106"/>
  <c r="CE22" i="106"/>
  <c r="CD22" i="106"/>
  <c r="CB22" i="106"/>
  <c r="BX22" i="106"/>
  <c r="BW22" i="106"/>
  <c r="BS22" i="106"/>
  <c r="BP22" i="106"/>
  <c r="BO22" i="106"/>
  <c r="CF21" i="106"/>
  <c r="CE21" i="106"/>
  <c r="CD21" i="106"/>
  <c r="CB21" i="106"/>
  <c r="BX21" i="106"/>
  <c r="BW21" i="106"/>
  <c r="BP21" i="106"/>
  <c r="BO21" i="106"/>
  <c r="BN21" i="106"/>
  <c r="D21" i="106"/>
  <c r="CF20" i="106"/>
  <c r="CE20" i="106"/>
  <c r="BX20" i="106"/>
  <c r="BW20" i="106"/>
  <c r="BT20" i="106"/>
  <c r="BP20" i="106"/>
  <c r="BO20" i="106"/>
  <c r="AK13" i="106"/>
  <c r="K6" i="106"/>
  <c r="E199" i="105"/>
  <c r="E198" i="105"/>
  <c r="E197" i="105"/>
  <c r="E196" i="105"/>
  <c r="E195" i="105"/>
  <c r="E194" i="105"/>
  <c r="E193" i="105"/>
  <c r="E192" i="105"/>
  <c r="E191" i="105"/>
  <c r="E190" i="105"/>
  <c r="E188" i="105"/>
  <c r="E187" i="105"/>
  <c r="E185" i="105"/>
  <c r="E184" i="105"/>
  <c r="E183" i="105"/>
  <c r="E182" i="105"/>
  <c r="E181" i="105"/>
  <c r="E174" i="105"/>
  <c r="E173" i="105"/>
  <c r="E172" i="105"/>
  <c r="E171" i="105"/>
  <c r="E170" i="105"/>
  <c r="E169" i="105"/>
  <c r="E168" i="105"/>
  <c r="E167" i="105"/>
  <c r="E166" i="105"/>
  <c r="E165" i="105"/>
  <c r="E164" i="105"/>
  <c r="E163" i="105"/>
  <c r="E162" i="105"/>
  <c r="E161" i="105"/>
  <c r="E160" i="105"/>
  <c r="E159" i="105"/>
  <c r="E158" i="105"/>
  <c r="E157" i="105"/>
  <c r="E156" i="105"/>
  <c r="E155" i="105"/>
  <c r="R127" i="105"/>
  <c r="R126" i="105"/>
  <c r="R125" i="105"/>
  <c r="R124" i="105"/>
  <c r="R123" i="105"/>
  <c r="AJ117" i="105"/>
  <c r="Z117" i="105"/>
  <c r="BP114" i="105"/>
  <c r="BW112" i="105"/>
  <c r="BX112" i="105" s="1"/>
  <c r="BP112" i="105"/>
  <c r="BR111" i="105"/>
  <c r="BQ111" i="105"/>
  <c r="BO111" i="105"/>
  <c r="BN111" i="105"/>
  <c r="BM111" i="105"/>
  <c r="BL111" i="105"/>
  <c r="BK111" i="105"/>
  <c r="BJ111" i="105"/>
  <c r="BI111" i="105"/>
  <c r="AR111" i="105"/>
  <c r="AL111" i="105"/>
  <c r="T111" i="105"/>
  <c r="BR110" i="105"/>
  <c r="BQ110" i="105"/>
  <c r="BO110" i="105"/>
  <c r="BN110" i="105"/>
  <c r="BM110" i="105"/>
  <c r="BL110" i="105"/>
  <c r="BK110" i="105"/>
  <c r="BJ110" i="105"/>
  <c r="BI110" i="105"/>
  <c r="AR110" i="105"/>
  <c r="AL110" i="105"/>
  <c r="T110" i="105"/>
  <c r="BR109" i="105"/>
  <c r="BQ109" i="105"/>
  <c r="BO109" i="105"/>
  <c r="BN109" i="105"/>
  <c r="BM109" i="105"/>
  <c r="BL109" i="105"/>
  <c r="BK109" i="105"/>
  <c r="BJ109" i="105"/>
  <c r="BI109" i="105"/>
  <c r="AR109" i="105"/>
  <c r="AL109" i="105"/>
  <c r="T109" i="105"/>
  <c r="BR108" i="105"/>
  <c r="BQ108" i="105"/>
  <c r="BO108" i="105"/>
  <c r="BN108" i="105"/>
  <c r="BM108" i="105"/>
  <c r="BL108" i="105"/>
  <c r="BK108" i="105"/>
  <c r="BJ108" i="105"/>
  <c r="BI108" i="105"/>
  <c r="AR108" i="105"/>
  <c r="AL108" i="105"/>
  <c r="T108" i="105"/>
  <c r="BR107" i="105"/>
  <c r="BQ107" i="105"/>
  <c r="BO107" i="105"/>
  <c r="BN107" i="105"/>
  <c r="BM107" i="105"/>
  <c r="BL107" i="105"/>
  <c r="BK107" i="105"/>
  <c r="BJ107" i="105"/>
  <c r="BI107" i="105"/>
  <c r="AR107" i="105"/>
  <c r="AL107" i="105"/>
  <c r="T107" i="105"/>
  <c r="BR106" i="105"/>
  <c r="BQ106" i="105"/>
  <c r="BO106" i="105"/>
  <c r="BN106" i="105"/>
  <c r="BM106" i="105"/>
  <c r="BL106" i="105"/>
  <c r="BK106" i="105"/>
  <c r="BJ106" i="105"/>
  <c r="BI106" i="105"/>
  <c r="AR106" i="105"/>
  <c r="AL106" i="105"/>
  <c r="T106" i="105"/>
  <c r="BR105" i="105"/>
  <c r="BQ105" i="105"/>
  <c r="BO105" i="105"/>
  <c r="BN105" i="105"/>
  <c r="BM105" i="105"/>
  <c r="BL105" i="105"/>
  <c r="BK105" i="105"/>
  <c r="BJ105" i="105"/>
  <c r="BI105" i="105"/>
  <c r="AR105" i="105"/>
  <c r="AL105" i="105"/>
  <c r="T105" i="105"/>
  <c r="BR104" i="105"/>
  <c r="BQ104" i="105"/>
  <c r="BO104" i="105"/>
  <c r="BN104" i="105"/>
  <c r="BM104" i="105"/>
  <c r="BL104" i="105"/>
  <c r="BK104" i="105"/>
  <c r="BJ104" i="105"/>
  <c r="BI104" i="105"/>
  <c r="AR104" i="105"/>
  <c r="AL104" i="105"/>
  <c r="T104" i="105"/>
  <c r="BR103" i="105"/>
  <c r="BQ103" i="105"/>
  <c r="BO103" i="105"/>
  <c r="BN103" i="105"/>
  <c r="BM103" i="105"/>
  <c r="BL103" i="105"/>
  <c r="BK103" i="105"/>
  <c r="BJ103" i="105"/>
  <c r="BI103" i="105"/>
  <c r="AR103" i="105"/>
  <c r="AL103" i="105"/>
  <c r="T103" i="105"/>
  <c r="BR102" i="105"/>
  <c r="BQ102" i="105"/>
  <c r="BO102" i="105"/>
  <c r="BN102" i="105"/>
  <c r="BM102" i="105"/>
  <c r="BL102" i="105"/>
  <c r="BK102" i="105"/>
  <c r="BJ102" i="105"/>
  <c r="BI102" i="105"/>
  <c r="AR102" i="105"/>
  <c r="AL102" i="105"/>
  <c r="T102" i="105"/>
  <c r="BU101" i="105"/>
  <c r="BT101" i="105"/>
  <c r="BS101" i="105"/>
  <c r="BO101" i="105"/>
  <c r="BN101" i="105"/>
  <c r="BM101" i="105"/>
  <c r="BL101" i="105"/>
  <c r="BK101" i="105"/>
  <c r="BJ101" i="105"/>
  <c r="BI101" i="105"/>
  <c r="BW97" i="105"/>
  <c r="BX97" i="105" s="1"/>
  <c r="BP97" i="105"/>
  <c r="BR96" i="105"/>
  <c r="BQ96" i="105"/>
  <c r="BO96" i="105"/>
  <c r="BN96" i="105"/>
  <c r="BM96" i="105"/>
  <c r="BL96" i="105"/>
  <c r="BK96" i="105"/>
  <c r="BJ96" i="105"/>
  <c r="BI96" i="105"/>
  <c r="AR96" i="105"/>
  <c r="AL96" i="105"/>
  <c r="T96" i="105"/>
  <c r="BR95" i="105"/>
  <c r="BQ95" i="105"/>
  <c r="BO95" i="105"/>
  <c r="BN95" i="105"/>
  <c r="BM95" i="105"/>
  <c r="BL95" i="105"/>
  <c r="BK95" i="105"/>
  <c r="BJ95" i="105"/>
  <c r="BI95" i="105"/>
  <c r="AR95" i="105"/>
  <c r="AL95" i="105"/>
  <c r="T95" i="105"/>
  <c r="BR94" i="105"/>
  <c r="BQ94" i="105"/>
  <c r="BO94" i="105"/>
  <c r="BN94" i="105"/>
  <c r="BM94" i="105"/>
  <c r="BL94" i="105"/>
  <c r="BK94" i="105"/>
  <c r="BJ94" i="105"/>
  <c r="BI94" i="105"/>
  <c r="AR94" i="105"/>
  <c r="AL94" i="105"/>
  <c r="T94" i="105"/>
  <c r="BR93" i="105"/>
  <c r="BQ93" i="105"/>
  <c r="BO93" i="105"/>
  <c r="BN93" i="105"/>
  <c r="BM93" i="105"/>
  <c r="BL93" i="105"/>
  <c r="BK93" i="105"/>
  <c r="BJ93" i="105"/>
  <c r="BI93" i="105"/>
  <c r="AR93" i="105"/>
  <c r="AL93" i="105"/>
  <c r="T93" i="105"/>
  <c r="BR92" i="105"/>
  <c r="BQ92" i="105"/>
  <c r="BO92" i="105"/>
  <c r="BN92" i="105"/>
  <c r="BM92" i="105"/>
  <c r="BL92" i="105"/>
  <c r="BK92" i="105"/>
  <c r="BJ92" i="105"/>
  <c r="BI92" i="105"/>
  <c r="AR92" i="105"/>
  <c r="AL92" i="105"/>
  <c r="T92" i="105"/>
  <c r="BR91" i="105"/>
  <c r="BQ91" i="105"/>
  <c r="BO91" i="105"/>
  <c r="BN91" i="105"/>
  <c r="BM91" i="105"/>
  <c r="BL91" i="105"/>
  <c r="BK91" i="105"/>
  <c r="BJ91" i="105"/>
  <c r="BI91" i="105"/>
  <c r="AR91" i="105"/>
  <c r="AL91" i="105"/>
  <c r="T91" i="105"/>
  <c r="BR90" i="105"/>
  <c r="BQ90" i="105"/>
  <c r="BO90" i="105"/>
  <c r="BN90" i="105"/>
  <c r="BM90" i="105"/>
  <c r="BL90" i="105"/>
  <c r="BK90" i="105"/>
  <c r="BJ90" i="105"/>
  <c r="BI90" i="105"/>
  <c r="AR90" i="105"/>
  <c r="AL90" i="105"/>
  <c r="T90" i="105"/>
  <c r="BR89" i="105"/>
  <c r="BQ89" i="105"/>
  <c r="BO89" i="105"/>
  <c r="BN89" i="105"/>
  <c r="BM89" i="105"/>
  <c r="BL89" i="105"/>
  <c r="BK89" i="105"/>
  <c r="BJ89" i="105"/>
  <c r="BI89" i="105"/>
  <c r="AR89" i="105"/>
  <c r="AL89" i="105"/>
  <c r="T89" i="105"/>
  <c r="BR88" i="105"/>
  <c r="BQ88" i="105"/>
  <c r="BO88" i="105"/>
  <c r="BN88" i="105"/>
  <c r="BM88" i="105"/>
  <c r="BL88" i="105"/>
  <c r="BK88" i="105"/>
  <c r="BJ88" i="105"/>
  <c r="BI88" i="105"/>
  <c r="AR88" i="105"/>
  <c r="AL88" i="105"/>
  <c r="T88" i="105"/>
  <c r="BR87" i="105"/>
  <c r="BQ87" i="105"/>
  <c r="BO87" i="105"/>
  <c r="BN87" i="105"/>
  <c r="BM87" i="105"/>
  <c r="BL87" i="105"/>
  <c r="BK87" i="105"/>
  <c r="BJ87" i="105"/>
  <c r="BI87" i="105"/>
  <c r="AR87" i="105"/>
  <c r="AL87" i="105"/>
  <c r="T87" i="105"/>
  <c r="BU86" i="105"/>
  <c r="BT86" i="105"/>
  <c r="BS86" i="105"/>
  <c r="BO86" i="105"/>
  <c r="BN86" i="105"/>
  <c r="BM86" i="105"/>
  <c r="BL86" i="105"/>
  <c r="BK86" i="105"/>
  <c r="BJ86" i="105"/>
  <c r="BI86" i="105"/>
  <c r="I76" i="105"/>
  <c r="I75" i="105"/>
  <c r="E75" i="105"/>
  <c r="CF41" i="105"/>
  <c r="CE41" i="105"/>
  <c r="CD41" i="105"/>
  <c r="CC41" i="105"/>
  <c r="CB41" i="105"/>
  <c r="CA41" i="105"/>
  <c r="BX41" i="105"/>
  <c r="BW41" i="105"/>
  <c r="BV41" i="105"/>
  <c r="BU41" i="105"/>
  <c r="BT41" i="105"/>
  <c r="BS41" i="105"/>
  <c r="BP41" i="105"/>
  <c r="BO41" i="105"/>
  <c r="BN41" i="105"/>
  <c r="BM41" i="105"/>
  <c r="BL41" i="105"/>
  <c r="BK41" i="105"/>
  <c r="CF40" i="105"/>
  <c r="CE40" i="105"/>
  <c r="CD40" i="105"/>
  <c r="CC40" i="105"/>
  <c r="CB40" i="105"/>
  <c r="CA40" i="105"/>
  <c r="BX40" i="105"/>
  <c r="BW40" i="105"/>
  <c r="BV40" i="105"/>
  <c r="BU40" i="105"/>
  <c r="BT40" i="105"/>
  <c r="BS40" i="105"/>
  <c r="BP40" i="105"/>
  <c r="BO40" i="105"/>
  <c r="BN40" i="105"/>
  <c r="BM40" i="105"/>
  <c r="BL40" i="105"/>
  <c r="BK40" i="105"/>
  <c r="CF39" i="105"/>
  <c r="CE39" i="105"/>
  <c r="CD39" i="105"/>
  <c r="CC39" i="105"/>
  <c r="CB39" i="105"/>
  <c r="CA39" i="105"/>
  <c r="BX39" i="105"/>
  <c r="BW39" i="105"/>
  <c r="BV39" i="105"/>
  <c r="BU39" i="105"/>
  <c r="BT39" i="105"/>
  <c r="BS39" i="105"/>
  <c r="BP39" i="105"/>
  <c r="BO39" i="105"/>
  <c r="BN39" i="105"/>
  <c r="BM39" i="105"/>
  <c r="BL39" i="105"/>
  <c r="BK39" i="105"/>
  <c r="CF38" i="105"/>
  <c r="CE38" i="105"/>
  <c r="CD38" i="105"/>
  <c r="CC38" i="105"/>
  <c r="CB38" i="105"/>
  <c r="CA38" i="105"/>
  <c r="BX38" i="105"/>
  <c r="BW38" i="105"/>
  <c r="BV38" i="105"/>
  <c r="BU38" i="105"/>
  <c r="BT38" i="105"/>
  <c r="BS38" i="105"/>
  <c r="BP38" i="105"/>
  <c r="BO38" i="105"/>
  <c r="BN38" i="105"/>
  <c r="BM38" i="105"/>
  <c r="BL38" i="105"/>
  <c r="BK38" i="105"/>
  <c r="CF37" i="105"/>
  <c r="CE37" i="105"/>
  <c r="CD37" i="105"/>
  <c r="CC37" i="105"/>
  <c r="CB37" i="105"/>
  <c r="CA37" i="105"/>
  <c r="BX37" i="105"/>
  <c r="BW37" i="105"/>
  <c r="BV37" i="105"/>
  <c r="BU37" i="105"/>
  <c r="BT37" i="105"/>
  <c r="BS37" i="105"/>
  <c r="BP37" i="105"/>
  <c r="BO37" i="105"/>
  <c r="BN37" i="105"/>
  <c r="BM37" i="105"/>
  <c r="BL37" i="105"/>
  <c r="BK37" i="105"/>
  <c r="CF36" i="105"/>
  <c r="CE36" i="105"/>
  <c r="CD36" i="105"/>
  <c r="CC36" i="105"/>
  <c r="CB36" i="105"/>
  <c r="CA36" i="105"/>
  <c r="BX36" i="105"/>
  <c r="BW36" i="105"/>
  <c r="BV36" i="105"/>
  <c r="BU36" i="105"/>
  <c r="BT36" i="105"/>
  <c r="BS36" i="105"/>
  <c r="BP36" i="105"/>
  <c r="BO36" i="105"/>
  <c r="BN36" i="105"/>
  <c r="BM36" i="105"/>
  <c r="BL36" i="105"/>
  <c r="BK36" i="105"/>
  <c r="CF35" i="105"/>
  <c r="CE35" i="105"/>
  <c r="CD35" i="105"/>
  <c r="CC35" i="105"/>
  <c r="CB35" i="105"/>
  <c r="CA35" i="105"/>
  <c r="BX35" i="105"/>
  <c r="BW35" i="105"/>
  <c r="BV35" i="105"/>
  <c r="BU35" i="105"/>
  <c r="BT35" i="105"/>
  <c r="BS35" i="105"/>
  <c r="BP35" i="105"/>
  <c r="BO35" i="105"/>
  <c r="BN35" i="105"/>
  <c r="BM35" i="105"/>
  <c r="BL35" i="105"/>
  <c r="BK35" i="105"/>
  <c r="CF34" i="105"/>
  <c r="CE34" i="105"/>
  <c r="CD34" i="105"/>
  <c r="CC34" i="105"/>
  <c r="CB34" i="105"/>
  <c r="CA34" i="105"/>
  <c r="BX34" i="105"/>
  <c r="BW34" i="105"/>
  <c r="BV34" i="105"/>
  <c r="BU34" i="105"/>
  <c r="BT34" i="105"/>
  <c r="BS34" i="105"/>
  <c r="BP34" i="105"/>
  <c r="BO34" i="105"/>
  <c r="BN34" i="105"/>
  <c r="BM34" i="105"/>
  <c r="BL34" i="105"/>
  <c r="BK34" i="105"/>
  <c r="CF33" i="105"/>
  <c r="CE33" i="105"/>
  <c r="CC33" i="105"/>
  <c r="BX33" i="105"/>
  <c r="BW33" i="105"/>
  <c r="BP33" i="105"/>
  <c r="BO33" i="105"/>
  <c r="BN33" i="105"/>
  <c r="BL33" i="105"/>
  <c r="CF32" i="105"/>
  <c r="CE32" i="105"/>
  <c r="CD32" i="105"/>
  <c r="CC32" i="105"/>
  <c r="CB32" i="105"/>
  <c r="BX32" i="105"/>
  <c r="BW32" i="105"/>
  <c r="BU32" i="105"/>
  <c r="BP32" i="105"/>
  <c r="BO32" i="105"/>
  <c r="CF31" i="105"/>
  <c r="CE31" i="105"/>
  <c r="CD31" i="105"/>
  <c r="CC31" i="105"/>
  <c r="BX31" i="105"/>
  <c r="BW31" i="105"/>
  <c r="BP31" i="105"/>
  <c r="BO31" i="105"/>
  <c r="CF30" i="105"/>
  <c r="CE30" i="105"/>
  <c r="CD30" i="105"/>
  <c r="CB30" i="105"/>
  <c r="CA30" i="105"/>
  <c r="BX30" i="105"/>
  <c r="BW30" i="105"/>
  <c r="BV30" i="105"/>
  <c r="BU30" i="105"/>
  <c r="BT30" i="105"/>
  <c r="BP30" i="105"/>
  <c r="BO30" i="105"/>
  <c r="CF29" i="105"/>
  <c r="CE29" i="105"/>
  <c r="CD29" i="105"/>
  <c r="CC29" i="105"/>
  <c r="BX29" i="105"/>
  <c r="BW29" i="105"/>
  <c r="BV29" i="105"/>
  <c r="BU29" i="105"/>
  <c r="BT29" i="105"/>
  <c r="BP29" i="105"/>
  <c r="BO29" i="105"/>
  <c r="CF28" i="105"/>
  <c r="CE28" i="105"/>
  <c r="CC28" i="105"/>
  <c r="CB28" i="105"/>
  <c r="CA28" i="105"/>
  <c r="BX28" i="105"/>
  <c r="BW28" i="105"/>
  <c r="BP28" i="105"/>
  <c r="BO28" i="105"/>
  <c r="CF27" i="105"/>
  <c r="CE27" i="105"/>
  <c r="CC27" i="105"/>
  <c r="BX27" i="105"/>
  <c r="BW27" i="105"/>
  <c r="BP27" i="105"/>
  <c r="BO27" i="105"/>
  <c r="CF24" i="105"/>
  <c r="CE24" i="105"/>
  <c r="BX24" i="105"/>
  <c r="BW24" i="105"/>
  <c r="BP24" i="105"/>
  <c r="BO24" i="105"/>
  <c r="CF23" i="105"/>
  <c r="CE23" i="105"/>
  <c r="CC23" i="105"/>
  <c r="BX23" i="105"/>
  <c r="BW23" i="105"/>
  <c r="BV23" i="105"/>
  <c r="BS23" i="105"/>
  <c r="BP23" i="105"/>
  <c r="BO23" i="105"/>
  <c r="CF22" i="105"/>
  <c r="CE22" i="105"/>
  <c r="CD22" i="105"/>
  <c r="CB22" i="105"/>
  <c r="BX22" i="105"/>
  <c r="BW22" i="105"/>
  <c r="BS22" i="105"/>
  <c r="BP22" i="105"/>
  <c r="BO22" i="105"/>
  <c r="CF21" i="105"/>
  <c r="CE21" i="105"/>
  <c r="CD21" i="105"/>
  <c r="CB21" i="105"/>
  <c r="BX21" i="105"/>
  <c r="BW21" i="105"/>
  <c r="BP21" i="105"/>
  <c r="BO21" i="105"/>
  <c r="BN21" i="105"/>
  <c r="D21" i="105"/>
  <c r="C39" i="9" s="1"/>
  <c r="CF20" i="105"/>
  <c r="CE20" i="105"/>
  <c r="BX20" i="105"/>
  <c r="BW20" i="105"/>
  <c r="BT20" i="105"/>
  <c r="BP20" i="105"/>
  <c r="BO20" i="105"/>
  <c r="AK13" i="105"/>
  <c r="K6" i="105"/>
  <c r="E199" i="104"/>
  <c r="E198" i="104"/>
  <c r="E197" i="104"/>
  <c r="E196" i="104"/>
  <c r="E195" i="104"/>
  <c r="E194" i="104"/>
  <c r="E193" i="104"/>
  <c r="E192" i="104"/>
  <c r="E191" i="104"/>
  <c r="E190" i="104"/>
  <c r="E188" i="104"/>
  <c r="E187" i="104"/>
  <c r="E185" i="104"/>
  <c r="E184" i="104"/>
  <c r="E183" i="104"/>
  <c r="E182" i="104"/>
  <c r="E181" i="104"/>
  <c r="E174" i="104"/>
  <c r="E173" i="104"/>
  <c r="E172" i="104"/>
  <c r="E171" i="104"/>
  <c r="E170" i="104"/>
  <c r="E169" i="104"/>
  <c r="E168" i="104"/>
  <c r="E167" i="104"/>
  <c r="E166" i="104"/>
  <c r="E165" i="104"/>
  <c r="E164" i="104"/>
  <c r="E163" i="104"/>
  <c r="E162" i="104"/>
  <c r="E161" i="104"/>
  <c r="E160" i="104"/>
  <c r="E159" i="104"/>
  <c r="E158" i="104"/>
  <c r="E157" i="104"/>
  <c r="E156" i="104"/>
  <c r="E155" i="104"/>
  <c r="R127" i="104"/>
  <c r="R126" i="104"/>
  <c r="R125" i="104"/>
  <c r="R124" i="104"/>
  <c r="R123" i="104"/>
  <c r="AJ117" i="104"/>
  <c r="Z117" i="104"/>
  <c r="BP114" i="104"/>
  <c r="BW112" i="104"/>
  <c r="BX112" i="104" s="1"/>
  <c r="BP112" i="104"/>
  <c r="BR111" i="104"/>
  <c r="BQ111" i="104"/>
  <c r="BO111" i="104"/>
  <c r="BN111" i="104"/>
  <c r="BM111" i="104"/>
  <c r="BL111" i="104"/>
  <c r="BK111" i="104"/>
  <c r="BJ111" i="104"/>
  <c r="BI111" i="104"/>
  <c r="AR111" i="104"/>
  <c r="AL111" i="104"/>
  <c r="T111" i="104"/>
  <c r="BR110" i="104"/>
  <c r="BQ110" i="104"/>
  <c r="BO110" i="104"/>
  <c r="BN110" i="104"/>
  <c r="BM110" i="104"/>
  <c r="BL110" i="104"/>
  <c r="BK110" i="104"/>
  <c r="BJ110" i="104"/>
  <c r="BI110" i="104"/>
  <c r="AR110" i="104"/>
  <c r="AL110" i="104"/>
  <c r="T110" i="104"/>
  <c r="BR109" i="104"/>
  <c r="BQ109" i="104"/>
  <c r="BO109" i="104"/>
  <c r="BN109" i="104"/>
  <c r="BM109" i="104"/>
  <c r="BL109" i="104"/>
  <c r="BK109" i="104"/>
  <c r="BJ109" i="104"/>
  <c r="BI109" i="104"/>
  <c r="AR109" i="104"/>
  <c r="AL109" i="104"/>
  <c r="T109" i="104"/>
  <c r="BR108" i="104"/>
  <c r="BQ108" i="104"/>
  <c r="BO108" i="104"/>
  <c r="BN108" i="104"/>
  <c r="BM108" i="104"/>
  <c r="BL108" i="104"/>
  <c r="BK108" i="104"/>
  <c r="BJ108" i="104"/>
  <c r="BI108" i="104"/>
  <c r="AR108" i="104"/>
  <c r="AL108" i="104"/>
  <c r="T108" i="104"/>
  <c r="BR107" i="104"/>
  <c r="BQ107" i="104"/>
  <c r="BO107" i="104"/>
  <c r="BN107" i="104"/>
  <c r="BM107" i="104"/>
  <c r="BL107" i="104"/>
  <c r="BK107" i="104"/>
  <c r="BJ107" i="104"/>
  <c r="BI107" i="104"/>
  <c r="AR107" i="104"/>
  <c r="AL107" i="104"/>
  <c r="T107" i="104"/>
  <c r="BR106" i="104"/>
  <c r="BQ106" i="104"/>
  <c r="BO106" i="104"/>
  <c r="BN106" i="104"/>
  <c r="BM106" i="104"/>
  <c r="BL106" i="104"/>
  <c r="BK106" i="104"/>
  <c r="BJ106" i="104"/>
  <c r="BI106" i="104"/>
  <c r="AR106" i="104"/>
  <c r="AL106" i="104"/>
  <c r="T106" i="104"/>
  <c r="BR105" i="104"/>
  <c r="BQ105" i="104"/>
  <c r="BO105" i="104"/>
  <c r="BN105" i="104"/>
  <c r="BM105" i="104"/>
  <c r="BL105" i="104"/>
  <c r="BK105" i="104"/>
  <c r="BJ105" i="104"/>
  <c r="BI105" i="104"/>
  <c r="AR105" i="104"/>
  <c r="AL105" i="104"/>
  <c r="T105" i="104"/>
  <c r="BR104" i="104"/>
  <c r="BQ104" i="104"/>
  <c r="BO104" i="104"/>
  <c r="BN104" i="104"/>
  <c r="BM104" i="104"/>
  <c r="BL104" i="104"/>
  <c r="BK104" i="104"/>
  <c r="BJ104" i="104"/>
  <c r="BI104" i="104"/>
  <c r="AR104" i="104"/>
  <c r="AL104" i="104"/>
  <c r="T104" i="104"/>
  <c r="BR103" i="104"/>
  <c r="BQ103" i="104"/>
  <c r="BO103" i="104"/>
  <c r="BN103" i="104"/>
  <c r="BM103" i="104"/>
  <c r="BL103" i="104"/>
  <c r="BK103" i="104"/>
  <c r="BJ103" i="104"/>
  <c r="BI103" i="104"/>
  <c r="AR103" i="104"/>
  <c r="AL103" i="104"/>
  <c r="T103" i="104"/>
  <c r="BR102" i="104"/>
  <c r="BQ102" i="104"/>
  <c r="BO102" i="104"/>
  <c r="BN102" i="104"/>
  <c r="BM102" i="104"/>
  <c r="BL102" i="104"/>
  <c r="BK102" i="104"/>
  <c r="BJ102" i="104"/>
  <c r="BI102" i="104"/>
  <c r="AR102" i="104"/>
  <c r="AL102" i="104"/>
  <c r="T102" i="104"/>
  <c r="BU101" i="104"/>
  <c r="BT101" i="104"/>
  <c r="BS101" i="104"/>
  <c r="BO101" i="104"/>
  <c r="BN101" i="104"/>
  <c r="BM101" i="104"/>
  <c r="BL101" i="104"/>
  <c r="BK101" i="104"/>
  <c r="BJ101" i="104"/>
  <c r="BI101" i="104"/>
  <c r="BW97" i="104"/>
  <c r="BX97" i="104" s="1"/>
  <c r="BP97" i="104"/>
  <c r="BR96" i="104"/>
  <c r="BQ96" i="104"/>
  <c r="BO96" i="104"/>
  <c r="BN96" i="104"/>
  <c r="BM96" i="104"/>
  <c r="BL96" i="104"/>
  <c r="BK96" i="104"/>
  <c r="BJ96" i="104"/>
  <c r="BI96" i="104"/>
  <c r="AR96" i="104"/>
  <c r="AL96" i="104"/>
  <c r="T96" i="104"/>
  <c r="BR95" i="104"/>
  <c r="BQ95" i="104"/>
  <c r="BO95" i="104"/>
  <c r="BN95" i="104"/>
  <c r="BM95" i="104"/>
  <c r="BL95" i="104"/>
  <c r="BK95" i="104"/>
  <c r="BJ95" i="104"/>
  <c r="BI95" i="104"/>
  <c r="AR95" i="104"/>
  <c r="AL95" i="104"/>
  <c r="T95" i="104"/>
  <c r="BR94" i="104"/>
  <c r="BQ94" i="104"/>
  <c r="BO94" i="104"/>
  <c r="BN94" i="104"/>
  <c r="BM94" i="104"/>
  <c r="BL94" i="104"/>
  <c r="BK94" i="104"/>
  <c r="BJ94" i="104"/>
  <c r="BI94" i="104"/>
  <c r="AR94" i="104"/>
  <c r="AL94" i="104"/>
  <c r="T94" i="104"/>
  <c r="BR93" i="104"/>
  <c r="BQ93" i="104"/>
  <c r="BO93" i="104"/>
  <c r="BN93" i="104"/>
  <c r="BM93" i="104"/>
  <c r="BL93" i="104"/>
  <c r="BK93" i="104"/>
  <c r="BJ93" i="104"/>
  <c r="BI93" i="104"/>
  <c r="AR93" i="104"/>
  <c r="AL93" i="104"/>
  <c r="T93" i="104"/>
  <c r="BR92" i="104"/>
  <c r="BQ92" i="104"/>
  <c r="BO92" i="104"/>
  <c r="BN92" i="104"/>
  <c r="BM92" i="104"/>
  <c r="BL92" i="104"/>
  <c r="BK92" i="104"/>
  <c r="BJ92" i="104"/>
  <c r="BI92" i="104"/>
  <c r="AR92" i="104"/>
  <c r="AL92" i="104"/>
  <c r="T92" i="104"/>
  <c r="BR91" i="104"/>
  <c r="BQ91" i="104"/>
  <c r="BO91" i="104"/>
  <c r="BN91" i="104"/>
  <c r="BM91" i="104"/>
  <c r="BL91" i="104"/>
  <c r="BK91" i="104"/>
  <c r="BJ91" i="104"/>
  <c r="BI91" i="104"/>
  <c r="AR91" i="104"/>
  <c r="AL91" i="104"/>
  <c r="T91" i="104"/>
  <c r="BR90" i="104"/>
  <c r="BQ90" i="104"/>
  <c r="BO90" i="104"/>
  <c r="BN90" i="104"/>
  <c r="BM90" i="104"/>
  <c r="BL90" i="104"/>
  <c r="BK90" i="104"/>
  <c r="BJ90" i="104"/>
  <c r="BI90" i="104"/>
  <c r="AR90" i="104"/>
  <c r="AL90" i="104"/>
  <c r="T90" i="104"/>
  <c r="BR89" i="104"/>
  <c r="BQ89" i="104"/>
  <c r="BO89" i="104"/>
  <c r="BN89" i="104"/>
  <c r="BM89" i="104"/>
  <c r="BL89" i="104"/>
  <c r="BK89" i="104"/>
  <c r="BJ89" i="104"/>
  <c r="BI89" i="104"/>
  <c r="AR89" i="104"/>
  <c r="AL89" i="104"/>
  <c r="T89" i="104"/>
  <c r="BR88" i="104"/>
  <c r="BQ88" i="104"/>
  <c r="BO88" i="104"/>
  <c r="BN88" i="104"/>
  <c r="BM88" i="104"/>
  <c r="BL88" i="104"/>
  <c r="BK88" i="104"/>
  <c r="BJ88" i="104"/>
  <c r="BI88" i="104"/>
  <c r="AR88" i="104"/>
  <c r="AL88" i="104"/>
  <c r="T88" i="104"/>
  <c r="BR87" i="104"/>
  <c r="BQ87" i="104"/>
  <c r="BO87" i="104"/>
  <c r="BN87" i="104"/>
  <c r="BM87" i="104"/>
  <c r="BL87" i="104"/>
  <c r="BK87" i="104"/>
  <c r="BJ87" i="104"/>
  <c r="BI87" i="104"/>
  <c r="AR87" i="104"/>
  <c r="AL87" i="104"/>
  <c r="T87" i="104"/>
  <c r="BU86" i="104"/>
  <c r="BT86" i="104"/>
  <c r="BS86" i="104"/>
  <c r="BO86" i="104"/>
  <c r="BN86" i="104"/>
  <c r="BM86" i="104"/>
  <c r="BL86" i="104"/>
  <c r="BK86" i="104"/>
  <c r="BJ86" i="104"/>
  <c r="BI86" i="104"/>
  <c r="I76" i="104"/>
  <c r="I75" i="104"/>
  <c r="E75" i="104"/>
  <c r="CF41" i="104"/>
  <c r="CE41" i="104"/>
  <c r="CD41" i="104"/>
  <c r="CC41" i="104"/>
  <c r="CB41" i="104"/>
  <c r="CA41" i="104"/>
  <c r="BX41" i="104"/>
  <c r="BW41" i="104"/>
  <c r="BV41" i="104"/>
  <c r="BU41" i="104"/>
  <c r="BT41" i="104"/>
  <c r="BS41" i="104"/>
  <c r="BP41" i="104"/>
  <c r="BO41" i="104"/>
  <c r="BN41" i="104"/>
  <c r="BM41" i="104"/>
  <c r="BL41" i="104"/>
  <c r="BK41" i="104"/>
  <c r="CF40" i="104"/>
  <c r="CE40" i="104"/>
  <c r="CD40" i="104"/>
  <c r="CC40" i="104"/>
  <c r="CB40" i="104"/>
  <c r="CA40" i="104"/>
  <c r="BX40" i="104"/>
  <c r="BW40" i="104"/>
  <c r="BV40" i="104"/>
  <c r="BU40" i="104"/>
  <c r="BT40" i="104"/>
  <c r="BS40" i="104"/>
  <c r="BP40" i="104"/>
  <c r="BO40" i="104"/>
  <c r="BN40" i="104"/>
  <c r="BM40" i="104"/>
  <c r="BL40" i="104"/>
  <c r="BK40" i="104"/>
  <c r="CF39" i="104"/>
  <c r="CE39" i="104"/>
  <c r="CD39" i="104"/>
  <c r="CC39" i="104"/>
  <c r="CB39" i="104"/>
  <c r="CA39" i="104"/>
  <c r="BX39" i="104"/>
  <c r="BW39" i="104"/>
  <c r="BV39" i="104"/>
  <c r="BU39" i="104"/>
  <c r="BT39" i="104"/>
  <c r="BS39" i="104"/>
  <c r="BP39" i="104"/>
  <c r="BO39" i="104"/>
  <c r="BN39" i="104"/>
  <c r="BM39" i="104"/>
  <c r="BL39" i="104"/>
  <c r="BK39" i="104"/>
  <c r="CF38" i="104"/>
  <c r="CE38" i="104"/>
  <c r="CD38" i="104"/>
  <c r="CC38" i="104"/>
  <c r="CB38" i="104"/>
  <c r="CA38" i="104"/>
  <c r="BX38" i="104"/>
  <c r="BW38" i="104"/>
  <c r="BV38" i="104"/>
  <c r="BU38" i="104"/>
  <c r="BT38" i="104"/>
  <c r="BS38" i="104"/>
  <c r="BP38" i="104"/>
  <c r="BO38" i="104"/>
  <c r="BN38" i="104"/>
  <c r="BM38" i="104"/>
  <c r="BL38" i="104"/>
  <c r="BK38" i="104"/>
  <c r="CF37" i="104"/>
  <c r="CE37" i="104"/>
  <c r="CD37" i="104"/>
  <c r="CC37" i="104"/>
  <c r="CB37" i="104"/>
  <c r="CA37" i="104"/>
  <c r="BX37" i="104"/>
  <c r="BW37" i="104"/>
  <c r="BV37" i="104"/>
  <c r="BU37" i="104"/>
  <c r="BT37" i="104"/>
  <c r="BS37" i="104"/>
  <c r="BP37" i="104"/>
  <c r="BO37" i="104"/>
  <c r="BN37" i="104"/>
  <c r="BM37" i="104"/>
  <c r="BL37" i="104"/>
  <c r="BK37" i="104"/>
  <c r="CF36" i="104"/>
  <c r="CE36" i="104"/>
  <c r="CD36" i="104"/>
  <c r="CC36" i="104"/>
  <c r="CB36" i="104"/>
  <c r="CA36" i="104"/>
  <c r="BX36" i="104"/>
  <c r="BW36" i="104"/>
  <c r="BV36" i="104"/>
  <c r="BU36" i="104"/>
  <c r="BT36" i="104"/>
  <c r="BS36" i="104"/>
  <c r="BP36" i="104"/>
  <c r="BO36" i="104"/>
  <c r="BN36" i="104"/>
  <c r="BM36" i="104"/>
  <c r="BL36" i="104"/>
  <c r="BK36" i="104"/>
  <c r="CF35" i="104"/>
  <c r="CE35" i="104"/>
  <c r="CD35" i="104"/>
  <c r="CC35" i="104"/>
  <c r="CB35" i="104"/>
  <c r="CA35" i="104"/>
  <c r="BX35" i="104"/>
  <c r="BW35" i="104"/>
  <c r="BV35" i="104"/>
  <c r="BU35" i="104"/>
  <c r="BT35" i="104"/>
  <c r="BS35" i="104"/>
  <c r="BP35" i="104"/>
  <c r="BO35" i="104"/>
  <c r="BN35" i="104"/>
  <c r="BM35" i="104"/>
  <c r="BL35" i="104"/>
  <c r="BK35" i="104"/>
  <c r="CF34" i="104"/>
  <c r="CE34" i="104"/>
  <c r="CD34" i="104"/>
  <c r="CC34" i="104"/>
  <c r="CB34" i="104"/>
  <c r="CA34" i="104"/>
  <c r="BX34" i="104"/>
  <c r="BW34" i="104"/>
  <c r="BV34" i="104"/>
  <c r="BU34" i="104"/>
  <c r="BT34" i="104"/>
  <c r="BS34" i="104"/>
  <c r="BP34" i="104"/>
  <c r="BO34" i="104"/>
  <c r="BN34" i="104"/>
  <c r="BM34" i="104"/>
  <c r="BL34" i="104"/>
  <c r="BK34" i="104"/>
  <c r="CF33" i="104"/>
  <c r="CE33" i="104"/>
  <c r="CC33" i="104"/>
  <c r="BX33" i="104"/>
  <c r="BW33" i="104"/>
  <c r="BP33" i="104"/>
  <c r="BO33" i="104"/>
  <c r="BN33" i="104"/>
  <c r="BL33" i="104"/>
  <c r="CF32" i="104"/>
  <c r="CE32" i="104"/>
  <c r="CD32" i="104"/>
  <c r="CC32" i="104"/>
  <c r="CB32" i="104"/>
  <c r="BX32" i="104"/>
  <c r="BW32" i="104"/>
  <c r="BU32" i="104"/>
  <c r="BP32" i="104"/>
  <c r="BO32" i="104"/>
  <c r="CF31" i="104"/>
  <c r="CE31" i="104"/>
  <c r="CD31" i="104"/>
  <c r="CC31" i="104"/>
  <c r="BX31" i="104"/>
  <c r="BW31" i="104"/>
  <c r="BP31" i="104"/>
  <c r="BO31" i="104"/>
  <c r="CF30" i="104"/>
  <c r="CE30" i="104"/>
  <c r="CD30" i="104"/>
  <c r="CB30" i="104"/>
  <c r="CA30" i="104"/>
  <c r="BX30" i="104"/>
  <c r="BW30" i="104"/>
  <c r="BV30" i="104"/>
  <c r="BU30" i="104"/>
  <c r="BT30" i="104"/>
  <c r="BP30" i="104"/>
  <c r="BO30" i="104"/>
  <c r="CF29" i="104"/>
  <c r="CE29" i="104"/>
  <c r="CD29" i="104"/>
  <c r="CC29" i="104"/>
  <c r="BX29" i="104"/>
  <c r="BW29" i="104"/>
  <c r="BV29" i="104"/>
  <c r="BU29" i="104"/>
  <c r="BT29" i="104"/>
  <c r="BP29" i="104"/>
  <c r="BO29" i="104"/>
  <c r="CF28" i="104"/>
  <c r="CE28" i="104"/>
  <c r="CC28" i="104"/>
  <c r="CB28" i="104"/>
  <c r="CA28" i="104"/>
  <c r="BX28" i="104"/>
  <c r="BW28" i="104"/>
  <c r="BP28" i="104"/>
  <c r="BO28" i="104"/>
  <c r="CF27" i="104"/>
  <c r="CE27" i="104"/>
  <c r="CC27" i="104"/>
  <c r="BX27" i="104"/>
  <c r="BW27" i="104"/>
  <c r="BP27" i="104"/>
  <c r="BO27" i="104"/>
  <c r="CF24" i="104"/>
  <c r="CE24" i="104"/>
  <c r="BX24" i="104"/>
  <c r="BW24" i="104"/>
  <c r="BP24" i="104"/>
  <c r="BO24" i="104"/>
  <c r="CF23" i="104"/>
  <c r="CE23" i="104"/>
  <c r="CC23" i="104"/>
  <c r="BX23" i="104"/>
  <c r="BW23" i="104"/>
  <c r="BV23" i="104"/>
  <c r="BS23" i="104"/>
  <c r="BP23" i="104"/>
  <c r="BO23" i="104"/>
  <c r="CF22" i="104"/>
  <c r="CE22" i="104"/>
  <c r="CD22" i="104"/>
  <c r="CB22" i="104"/>
  <c r="BX22" i="104"/>
  <c r="BW22" i="104"/>
  <c r="BS22" i="104"/>
  <c r="BP22" i="104"/>
  <c r="BO22" i="104"/>
  <c r="CF21" i="104"/>
  <c r="CE21" i="104"/>
  <c r="CD21" i="104"/>
  <c r="CB21" i="104"/>
  <c r="BX21" i="104"/>
  <c r="BW21" i="104"/>
  <c r="BP21" i="104"/>
  <c r="BO21" i="104"/>
  <c r="BN21" i="104"/>
  <c r="D21" i="104"/>
  <c r="CF20" i="104"/>
  <c r="CE20" i="104"/>
  <c r="BX20" i="104"/>
  <c r="BW20" i="104"/>
  <c r="BT20" i="104"/>
  <c r="BP20" i="104"/>
  <c r="BO20" i="104"/>
  <c r="AK13" i="104"/>
  <c r="K6" i="104"/>
  <c r="E199" i="103"/>
  <c r="E198" i="103"/>
  <c r="E197" i="103"/>
  <c r="E196" i="103"/>
  <c r="E195" i="103"/>
  <c r="E194" i="103"/>
  <c r="E193" i="103"/>
  <c r="E192" i="103"/>
  <c r="E191" i="103"/>
  <c r="E190" i="103"/>
  <c r="E188" i="103"/>
  <c r="E187" i="103"/>
  <c r="E185" i="103"/>
  <c r="E184" i="103"/>
  <c r="E183" i="103"/>
  <c r="E182" i="103"/>
  <c r="E181" i="103"/>
  <c r="E174" i="103"/>
  <c r="E173" i="103"/>
  <c r="E172" i="103"/>
  <c r="E171" i="103"/>
  <c r="E170" i="103"/>
  <c r="E169" i="103"/>
  <c r="E168" i="103"/>
  <c r="E164" i="103"/>
  <c r="E163" i="103"/>
  <c r="E162" i="103"/>
  <c r="E161" i="103"/>
  <c r="E160" i="103"/>
  <c r="E159" i="103"/>
  <c r="E158" i="103"/>
  <c r="R127" i="103"/>
  <c r="R126" i="103"/>
  <c r="R125" i="103"/>
  <c r="R124" i="103"/>
  <c r="R123" i="103"/>
  <c r="BR111" i="103"/>
  <c r="BQ111" i="103"/>
  <c r="BO111" i="103"/>
  <c r="BN111" i="103"/>
  <c r="BM111" i="103"/>
  <c r="BL111" i="103"/>
  <c r="BK111" i="103"/>
  <c r="BJ111" i="103"/>
  <c r="BI111" i="103"/>
  <c r="AR111" i="103"/>
  <c r="AL111" i="103"/>
  <c r="T111" i="103"/>
  <c r="BR110" i="103"/>
  <c r="BQ110" i="103"/>
  <c r="BO110" i="103"/>
  <c r="BN110" i="103"/>
  <c r="BM110" i="103"/>
  <c r="BL110" i="103"/>
  <c r="BK110" i="103"/>
  <c r="BJ110" i="103"/>
  <c r="BI110" i="103"/>
  <c r="AR110" i="103"/>
  <c r="AL110" i="103"/>
  <c r="T110" i="103"/>
  <c r="BR109" i="103"/>
  <c r="BQ109" i="103"/>
  <c r="BO109" i="103"/>
  <c r="BN109" i="103"/>
  <c r="BM109" i="103"/>
  <c r="BL109" i="103"/>
  <c r="BK109" i="103"/>
  <c r="BJ109" i="103"/>
  <c r="BI109" i="103"/>
  <c r="AR109" i="103"/>
  <c r="AL109" i="103"/>
  <c r="T109" i="103"/>
  <c r="BR108" i="103"/>
  <c r="BQ108" i="103"/>
  <c r="BO108" i="103"/>
  <c r="BN108" i="103"/>
  <c r="BM108" i="103"/>
  <c r="BL108" i="103"/>
  <c r="BK108" i="103"/>
  <c r="BJ108" i="103"/>
  <c r="BI108" i="103"/>
  <c r="AR108" i="103"/>
  <c r="AL108" i="103"/>
  <c r="T108" i="103"/>
  <c r="BR107" i="103"/>
  <c r="BQ107" i="103"/>
  <c r="BO107" i="103"/>
  <c r="BN107" i="103"/>
  <c r="BM107" i="103"/>
  <c r="BL107" i="103"/>
  <c r="BK107" i="103"/>
  <c r="BJ107" i="103"/>
  <c r="BI107" i="103"/>
  <c r="AR107" i="103"/>
  <c r="AL107" i="103"/>
  <c r="T107" i="103"/>
  <c r="BR106" i="103"/>
  <c r="BQ106" i="103"/>
  <c r="BO106" i="103"/>
  <c r="BN106" i="103"/>
  <c r="BM106" i="103"/>
  <c r="BL106" i="103"/>
  <c r="BK106" i="103"/>
  <c r="BJ106" i="103"/>
  <c r="BI106" i="103"/>
  <c r="AR106" i="103"/>
  <c r="AL106" i="103"/>
  <c r="T106" i="103"/>
  <c r="BR105" i="103"/>
  <c r="BQ105" i="103"/>
  <c r="BO105" i="103"/>
  <c r="BN105" i="103"/>
  <c r="BM105" i="103"/>
  <c r="BL105" i="103"/>
  <c r="BK105" i="103"/>
  <c r="BJ105" i="103"/>
  <c r="BI105" i="103"/>
  <c r="AR105" i="103"/>
  <c r="AL105" i="103"/>
  <c r="T105" i="103"/>
  <c r="BR104" i="103"/>
  <c r="BQ104" i="103"/>
  <c r="BO104" i="103"/>
  <c r="BN104" i="103"/>
  <c r="BM104" i="103"/>
  <c r="BL104" i="103"/>
  <c r="BK104" i="103"/>
  <c r="BJ104" i="103"/>
  <c r="BI104" i="103"/>
  <c r="AR104" i="103"/>
  <c r="T104" i="103"/>
  <c r="BR103" i="103"/>
  <c r="BQ103" i="103"/>
  <c r="AL103" i="103" s="1"/>
  <c r="BO103" i="103"/>
  <c r="BN103" i="103"/>
  <c r="BM103" i="103"/>
  <c r="BL103" i="103"/>
  <c r="BK103" i="103"/>
  <c r="BJ103" i="103"/>
  <c r="BI103" i="103"/>
  <c r="AR103" i="103"/>
  <c r="T103" i="103"/>
  <c r="BR102" i="103"/>
  <c r="BO102" i="103"/>
  <c r="BN102" i="103"/>
  <c r="BM102" i="103"/>
  <c r="BL102" i="103"/>
  <c r="BK102" i="103"/>
  <c r="BJ102" i="103"/>
  <c r="BI102" i="103"/>
  <c r="AR102" i="103"/>
  <c r="T102" i="103"/>
  <c r="BU101" i="103"/>
  <c r="BT101" i="103"/>
  <c r="BS101" i="103"/>
  <c r="BO101" i="103"/>
  <c r="BN101" i="103"/>
  <c r="BM101" i="103"/>
  <c r="BL101" i="103"/>
  <c r="BK101" i="103"/>
  <c r="BJ101" i="103"/>
  <c r="BI101" i="103"/>
  <c r="BR96" i="103"/>
  <c r="BQ96" i="103"/>
  <c r="BO96" i="103"/>
  <c r="BN96" i="103"/>
  <c r="BM96" i="103"/>
  <c r="BL96" i="103"/>
  <c r="BK96" i="103"/>
  <c r="BJ96" i="103"/>
  <c r="BI96" i="103"/>
  <c r="AR96" i="103"/>
  <c r="AL96" i="103"/>
  <c r="T96" i="103"/>
  <c r="BR95" i="103"/>
  <c r="BQ95" i="103"/>
  <c r="BO95" i="103"/>
  <c r="BN95" i="103"/>
  <c r="BM95" i="103"/>
  <c r="BL95" i="103"/>
  <c r="BK95" i="103"/>
  <c r="BJ95" i="103"/>
  <c r="BI95" i="103"/>
  <c r="AR95" i="103"/>
  <c r="AL95" i="103"/>
  <c r="T95" i="103"/>
  <c r="BR94" i="103"/>
  <c r="BQ94" i="103"/>
  <c r="BO94" i="103"/>
  <c r="BN94" i="103"/>
  <c r="BM94" i="103"/>
  <c r="BL94" i="103"/>
  <c r="BK94" i="103"/>
  <c r="BJ94" i="103"/>
  <c r="BI94" i="103"/>
  <c r="AR94" i="103"/>
  <c r="AL94" i="103"/>
  <c r="T94" i="103"/>
  <c r="BR93" i="103"/>
  <c r="BQ93" i="103"/>
  <c r="BO93" i="103"/>
  <c r="BN93" i="103"/>
  <c r="BM93" i="103"/>
  <c r="BL93" i="103"/>
  <c r="BK93" i="103"/>
  <c r="BJ93" i="103"/>
  <c r="BI93" i="103"/>
  <c r="AR93" i="103"/>
  <c r="AL93" i="103"/>
  <c r="T93" i="103"/>
  <c r="BR92" i="103"/>
  <c r="BQ92" i="103"/>
  <c r="BO92" i="103"/>
  <c r="BN92" i="103"/>
  <c r="BM92" i="103"/>
  <c r="BL92" i="103"/>
  <c r="BK92" i="103"/>
  <c r="BJ92" i="103"/>
  <c r="BI92" i="103"/>
  <c r="AR92" i="103"/>
  <c r="AL92" i="103"/>
  <c r="T92" i="103"/>
  <c r="BR91" i="103"/>
  <c r="BQ91" i="103"/>
  <c r="BO91" i="103"/>
  <c r="BN91" i="103"/>
  <c r="BM91" i="103"/>
  <c r="BL91" i="103"/>
  <c r="BK91" i="103"/>
  <c r="BJ91" i="103"/>
  <c r="BI91" i="103"/>
  <c r="AR91" i="103"/>
  <c r="AL91" i="103"/>
  <c r="T91" i="103"/>
  <c r="BR90" i="103"/>
  <c r="BQ90" i="103"/>
  <c r="BO90" i="103"/>
  <c r="BN90" i="103"/>
  <c r="BM90" i="103"/>
  <c r="BL90" i="103"/>
  <c r="BK90" i="103"/>
  <c r="BJ90" i="103"/>
  <c r="BI90" i="103"/>
  <c r="AR90" i="103"/>
  <c r="AL90" i="103"/>
  <c r="T90" i="103"/>
  <c r="BR89" i="103"/>
  <c r="AR89" i="103" s="1"/>
  <c r="BO89" i="103"/>
  <c r="BN89" i="103"/>
  <c r="BM89" i="103"/>
  <c r="BL89" i="103"/>
  <c r="BK89" i="103"/>
  <c r="BJ89" i="103"/>
  <c r="BI89" i="103"/>
  <c r="T89" i="103"/>
  <c r="BR88" i="103"/>
  <c r="BO88" i="103"/>
  <c r="BN88" i="103"/>
  <c r="BM88" i="103"/>
  <c r="BL88" i="103"/>
  <c r="BK88" i="103"/>
  <c r="BJ88" i="103"/>
  <c r="BI88" i="103"/>
  <c r="AR88" i="103"/>
  <c r="T88" i="103"/>
  <c r="BR87" i="103"/>
  <c r="AR87" i="103" s="1"/>
  <c r="BO87" i="103"/>
  <c r="BN87" i="103"/>
  <c r="BM87" i="103"/>
  <c r="BL87" i="103"/>
  <c r="BK87" i="103"/>
  <c r="BJ87" i="103"/>
  <c r="BI87" i="103"/>
  <c r="T87" i="103"/>
  <c r="BU86" i="103"/>
  <c r="BT86" i="103"/>
  <c r="BS86" i="103"/>
  <c r="BO86" i="103"/>
  <c r="BN86" i="103"/>
  <c r="BM86" i="103"/>
  <c r="BL86" i="103"/>
  <c r="BK86" i="103"/>
  <c r="BJ86" i="103"/>
  <c r="BI86" i="103"/>
  <c r="I76" i="103"/>
  <c r="I75" i="103"/>
  <c r="E75" i="103"/>
  <c r="CF41" i="103"/>
  <c r="CE41" i="103"/>
  <c r="CD41" i="103"/>
  <c r="CC41" i="103"/>
  <c r="CB41" i="103"/>
  <c r="CA41" i="103"/>
  <c r="BX41" i="103"/>
  <c r="BW41" i="103"/>
  <c r="BV41" i="103"/>
  <c r="BU41" i="103"/>
  <c r="BT41" i="103"/>
  <c r="BS41" i="103"/>
  <c r="BP41" i="103"/>
  <c r="BO41" i="103"/>
  <c r="BN41" i="103"/>
  <c r="BM41" i="103"/>
  <c r="BL41" i="103"/>
  <c r="BK41" i="103"/>
  <c r="CF40" i="103"/>
  <c r="CE40" i="103"/>
  <c r="CD40" i="103"/>
  <c r="CC40" i="103"/>
  <c r="CB40" i="103"/>
  <c r="CA40" i="103"/>
  <c r="BX40" i="103"/>
  <c r="BW40" i="103"/>
  <c r="BV40" i="103"/>
  <c r="BU40" i="103"/>
  <c r="BT40" i="103"/>
  <c r="BS40" i="103"/>
  <c r="BP40" i="103"/>
  <c r="BO40" i="103"/>
  <c r="BN40" i="103"/>
  <c r="BM40" i="103"/>
  <c r="BL40" i="103"/>
  <c r="BK40" i="103"/>
  <c r="CF39" i="103"/>
  <c r="CE39" i="103"/>
  <c r="CD39" i="103"/>
  <c r="CC39" i="103"/>
  <c r="CB39" i="103"/>
  <c r="CA39" i="103"/>
  <c r="BX39" i="103"/>
  <c r="BW39" i="103"/>
  <c r="BV39" i="103"/>
  <c r="BU39" i="103"/>
  <c r="BT39" i="103"/>
  <c r="BS39" i="103"/>
  <c r="BP39" i="103"/>
  <c r="BO39" i="103"/>
  <c r="BN39" i="103"/>
  <c r="BM39" i="103"/>
  <c r="BL39" i="103"/>
  <c r="BK39" i="103"/>
  <c r="CF38" i="103"/>
  <c r="CE38" i="103"/>
  <c r="CD38" i="103"/>
  <c r="CC38" i="103"/>
  <c r="CB38" i="103"/>
  <c r="CA38" i="103"/>
  <c r="BX38" i="103"/>
  <c r="BW38" i="103"/>
  <c r="BV38" i="103"/>
  <c r="BU38" i="103"/>
  <c r="BT38" i="103"/>
  <c r="BS38" i="103"/>
  <c r="BP38" i="103"/>
  <c r="BO38" i="103"/>
  <c r="BN38" i="103"/>
  <c r="BM38" i="103"/>
  <c r="BL38" i="103"/>
  <c r="BK38" i="103"/>
  <c r="CF37" i="103"/>
  <c r="CE37" i="103"/>
  <c r="CD37" i="103"/>
  <c r="CC37" i="103"/>
  <c r="CB37" i="103"/>
  <c r="CA37" i="103"/>
  <c r="BX37" i="103"/>
  <c r="BW37" i="103"/>
  <c r="BV37" i="103"/>
  <c r="BU37" i="103"/>
  <c r="BT37" i="103"/>
  <c r="BS37" i="103"/>
  <c r="BP37" i="103"/>
  <c r="BO37" i="103"/>
  <c r="BN37" i="103"/>
  <c r="BM37" i="103"/>
  <c r="BL37" i="103"/>
  <c r="BK37" i="103"/>
  <c r="CF36" i="103"/>
  <c r="CE36" i="103"/>
  <c r="CD36" i="103"/>
  <c r="CC36" i="103"/>
  <c r="CB36" i="103"/>
  <c r="CA36" i="103"/>
  <c r="BX36" i="103"/>
  <c r="BW36" i="103"/>
  <c r="BV36" i="103"/>
  <c r="BU36" i="103"/>
  <c r="BT36" i="103"/>
  <c r="BS36" i="103"/>
  <c r="BP36" i="103"/>
  <c r="BO36" i="103"/>
  <c r="BN36" i="103"/>
  <c r="BM36" i="103"/>
  <c r="BL36" i="103"/>
  <c r="BK36" i="103"/>
  <c r="CF35" i="103"/>
  <c r="CE35" i="103"/>
  <c r="CD35" i="103"/>
  <c r="CC35" i="103"/>
  <c r="CB35" i="103"/>
  <c r="CA35" i="103"/>
  <c r="BX35" i="103"/>
  <c r="BW35" i="103"/>
  <c r="BV35" i="103"/>
  <c r="BU35" i="103"/>
  <c r="BT35" i="103"/>
  <c r="BS35" i="103"/>
  <c r="BP35" i="103"/>
  <c r="BO35" i="103"/>
  <c r="BN35" i="103"/>
  <c r="BM35" i="103"/>
  <c r="BL35" i="103"/>
  <c r="BK35" i="103"/>
  <c r="CF34" i="103"/>
  <c r="CE34" i="103"/>
  <c r="CD34" i="103"/>
  <c r="CC34" i="103"/>
  <c r="CB34" i="103"/>
  <c r="CA34" i="103"/>
  <c r="BX34" i="103"/>
  <c r="BW34" i="103"/>
  <c r="BV34" i="103"/>
  <c r="BU34" i="103"/>
  <c r="BT34" i="103"/>
  <c r="BS34" i="103"/>
  <c r="BP34" i="103"/>
  <c r="BO34" i="103"/>
  <c r="BN34" i="103"/>
  <c r="BM34" i="103"/>
  <c r="BL34" i="103"/>
  <c r="BK34" i="103"/>
  <c r="CF33" i="103"/>
  <c r="CE33" i="103"/>
  <c r="CC33" i="103"/>
  <c r="BX33" i="103"/>
  <c r="BW33" i="103"/>
  <c r="BP33" i="103"/>
  <c r="BO33" i="103"/>
  <c r="BN33" i="103"/>
  <c r="BL33" i="103"/>
  <c r="CF32" i="103"/>
  <c r="CE32" i="103"/>
  <c r="CD32" i="103"/>
  <c r="CC32" i="103"/>
  <c r="CB32" i="103"/>
  <c r="BX32" i="103"/>
  <c r="BW32" i="103"/>
  <c r="BU32" i="103"/>
  <c r="BP32" i="103"/>
  <c r="BO32" i="103"/>
  <c r="CF31" i="103"/>
  <c r="CE31" i="103"/>
  <c r="CD31" i="103"/>
  <c r="CC31" i="103"/>
  <c r="BX31" i="103"/>
  <c r="BW31" i="103"/>
  <c r="BP31" i="103"/>
  <c r="BO31" i="103"/>
  <c r="CF30" i="103"/>
  <c r="CE30" i="103"/>
  <c r="CD30" i="103"/>
  <c r="CB30" i="103"/>
  <c r="CA30" i="103"/>
  <c r="BX30" i="103"/>
  <c r="BW30" i="103"/>
  <c r="BV30" i="103"/>
  <c r="BU30" i="103"/>
  <c r="BT30" i="103"/>
  <c r="BP30" i="103"/>
  <c r="BO30" i="103"/>
  <c r="CF29" i="103"/>
  <c r="CE29" i="103"/>
  <c r="CD29" i="103"/>
  <c r="CC29" i="103"/>
  <c r="BX29" i="103"/>
  <c r="BW29" i="103"/>
  <c r="BV29" i="103"/>
  <c r="BU29" i="103"/>
  <c r="BT29" i="103"/>
  <c r="BP29" i="103"/>
  <c r="BO29" i="103"/>
  <c r="CF28" i="103"/>
  <c r="CE28" i="103"/>
  <c r="CC28" i="103"/>
  <c r="CB28" i="103"/>
  <c r="CA28" i="103"/>
  <c r="BX28" i="103"/>
  <c r="BW28" i="103"/>
  <c r="BP28" i="103"/>
  <c r="BO28" i="103"/>
  <c r="CF24" i="103"/>
  <c r="CE24" i="103"/>
  <c r="BX24" i="103"/>
  <c r="BW24" i="103"/>
  <c r="BP24" i="103"/>
  <c r="BO24" i="103"/>
  <c r="CF23" i="103"/>
  <c r="CE23" i="103"/>
  <c r="CC23" i="103"/>
  <c r="BX23" i="103"/>
  <c r="BW23" i="103"/>
  <c r="BV23" i="103"/>
  <c r="BS23" i="103"/>
  <c r="BP23" i="103"/>
  <c r="BO23" i="103"/>
  <c r="CF22" i="103"/>
  <c r="CE22" i="103"/>
  <c r="CD22" i="103"/>
  <c r="CB22" i="103"/>
  <c r="BX22" i="103"/>
  <c r="BW22" i="103"/>
  <c r="BS22" i="103"/>
  <c r="BP22" i="103"/>
  <c r="BO22" i="103"/>
  <c r="CF21" i="103"/>
  <c r="CE21" i="103"/>
  <c r="CD21" i="103"/>
  <c r="CB21" i="103"/>
  <c r="BX21" i="103"/>
  <c r="BW21" i="103"/>
  <c r="BP21" i="103"/>
  <c r="BO21" i="103"/>
  <c r="BN21" i="103"/>
  <c r="D21" i="103"/>
  <c r="CF20" i="103"/>
  <c r="CE20" i="103"/>
  <c r="BX20" i="103"/>
  <c r="BW20" i="103"/>
  <c r="BT20" i="103"/>
  <c r="BP20" i="103"/>
  <c r="BO20" i="103"/>
  <c r="AK13" i="103"/>
  <c r="K6" i="103"/>
  <c r="E199" i="102"/>
  <c r="E198" i="102"/>
  <c r="E197" i="102"/>
  <c r="E196" i="102"/>
  <c r="E195" i="102"/>
  <c r="E194" i="102"/>
  <c r="E193" i="102"/>
  <c r="E192" i="102"/>
  <c r="E191" i="102"/>
  <c r="E190" i="102"/>
  <c r="E188" i="102"/>
  <c r="E187" i="102"/>
  <c r="E185" i="102"/>
  <c r="E184" i="102"/>
  <c r="E183" i="102"/>
  <c r="E182" i="102"/>
  <c r="E181" i="102"/>
  <c r="E174" i="102"/>
  <c r="E173" i="102"/>
  <c r="E172" i="102"/>
  <c r="E171" i="102"/>
  <c r="E164" i="102"/>
  <c r="E163" i="102"/>
  <c r="E162" i="102"/>
  <c r="E161" i="102"/>
  <c r="E160" i="102"/>
  <c r="E159" i="102"/>
  <c r="R127" i="102"/>
  <c r="R126" i="102"/>
  <c r="R125" i="102"/>
  <c r="R124" i="102"/>
  <c r="R123" i="102"/>
  <c r="BR111" i="102"/>
  <c r="BQ111" i="102"/>
  <c r="BO111" i="102"/>
  <c r="BN111" i="102"/>
  <c r="BM111" i="102"/>
  <c r="BL111" i="102"/>
  <c r="BK111" i="102"/>
  <c r="BJ111" i="102"/>
  <c r="BI111" i="102"/>
  <c r="AR111" i="102"/>
  <c r="AL111" i="102"/>
  <c r="T111" i="102"/>
  <c r="BR110" i="102"/>
  <c r="BQ110" i="102"/>
  <c r="BO110" i="102"/>
  <c r="BN110" i="102"/>
  <c r="BM110" i="102"/>
  <c r="BL110" i="102"/>
  <c r="BK110" i="102"/>
  <c r="BJ110" i="102"/>
  <c r="BI110" i="102"/>
  <c r="AR110" i="102"/>
  <c r="AL110" i="102"/>
  <c r="T110" i="102"/>
  <c r="BR109" i="102"/>
  <c r="BQ109" i="102"/>
  <c r="BO109" i="102"/>
  <c r="BN109" i="102"/>
  <c r="BM109" i="102"/>
  <c r="BL109" i="102"/>
  <c r="BK109" i="102"/>
  <c r="BJ109" i="102"/>
  <c r="BI109" i="102"/>
  <c r="AR109" i="102"/>
  <c r="AL109" i="102"/>
  <c r="T109" i="102"/>
  <c r="BR108" i="102"/>
  <c r="BQ108" i="102"/>
  <c r="BO108" i="102"/>
  <c r="BN108" i="102"/>
  <c r="BM108" i="102"/>
  <c r="BL108" i="102"/>
  <c r="BK108" i="102"/>
  <c r="BJ108" i="102"/>
  <c r="BI108" i="102"/>
  <c r="AR108" i="102"/>
  <c r="AL108" i="102"/>
  <c r="T108" i="102"/>
  <c r="BR107" i="102"/>
  <c r="BQ107" i="102"/>
  <c r="BO107" i="102"/>
  <c r="BN107" i="102"/>
  <c r="BM107" i="102"/>
  <c r="BL107" i="102"/>
  <c r="BK107" i="102"/>
  <c r="BJ107" i="102"/>
  <c r="BI107" i="102"/>
  <c r="AR107" i="102"/>
  <c r="T107" i="102"/>
  <c r="BR106" i="102"/>
  <c r="BQ106" i="102"/>
  <c r="BO106" i="102"/>
  <c r="BN106" i="102"/>
  <c r="BM106" i="102"/>
  <c r="BL106" i="102"/>
  <c r="BK106" i="102"/>
  <c r="BJ106" i="102"/>
  <c r="BI106" i="102"/>
  <c r="AR106" i="102"/>
  <c r="T106" i="102"/>
  <c r="BR105" i="102"/>
  <c r="BO105" i="102"/>
  <c r="BN105" i="102"/>
  <c r="BM105" i="102"/>
  <c r="BL105" i="102"/>
  <c r="BK105" i="102"/>
  <c r="BJ105" i="102"/>
  <c r="BI105" i="102"/>
  <c r="AR105" i="102"/>
  <c r="T105" i="102"/>
  <c r="BR104" i="102"/>
  <c r="BO104" i="102"/>
  <c r="BN104" i="102"/>
  <c r="BM104" i="102"/>
  <c r="BL104" i="102"/>
  <c r="BK104" i="102"/>
  <c r="BJ104" i="102"/>
  <c r="BI104" i="102"/>
  <c r="AR104" i="102"/>
  <c r="T104" i="102"/>
  <c r="BR103" i="102"/>
  <c r="BO103" i="102"/>
  <c r="BN103" i="102"/>
  <c r="BM103" i="102"/>
  <c r="BL103" i="102"/>
  <c r="BK103" i="102"/>
  <c r="BJ103" i="102"/>
  <c r="BI103" i="102"/>
  <c r="AR103" i="102"/>
  <c r="T103" i="102"/>
  <c r="BR102" i="102"/>
  <c r="AR102" i="102" s="1"/>
  <c r="BO102" i="102"/>
  <c r="BN102" i="102"/>
  <c r="BM102" i="102"/>
  <c r="BL102" i="102"/>
  <c r="BK102" i="102"/>
  <c r="BJ102" i="102"/>
  <c r="BI102" i="102"/>
  <c r="T102" i="102"/>
  <c r="BU101" i="102"/>
  <c r="BT101" i="102"/>
  <c r="BS101" i="102"/>
  <c r="BO101" i="102"/>
  <c r="BN101" i="102"/>
  <c r="BM101" i="102"/>
  <c r="BL101" i="102"/>
  <c r="BK101" i="102"/>
  <c r="BJ101" i="102"/>
  <c r="BI101" i="102"/>
  <c r="BR96" i="102"/>
  <c r="BQ96" i="102"/>
  <c r="BO96" i="102"/>
  <c r="BN96" i="102"/>
  <c r="BM96" i="102"/>
  <c r="BL96" i="102"/>
  <c r="BK96" i="102"/>
  <c r="BJ96" i="102"/>
  <c r="BI96" i="102"/>
  <c r="AR96" i="102"/>
  <c r="AL96" i="102"/>
  <c r="T96" i="102"/>
  <c r="BR95" i="102"/>
  <c r="BQ95" i="102"/>
  <c r="BO95" i="102"/>
  <c r="BN95" i="102"/>
  <c r="BM95" i="102"/>
  <c r="BL95" i="102"/>
  <c r="BK95" i="102"/>
  <c r="BJ95" i="102"/>
  <c r="BI95" i="102"/>
  <c r="AR95" i="102"/>
  <c r="AL95" i="102"/>
  <c r="T95" i="102"/>
  <c r="BR94" i="102"/>
  <c r="BQ94" i="102"/>
  <c r="BO94" i="102"/>
  <c r="BN94" i="102"/>
  <c r="BM94" i="102"/>
  <c r="BL94" i="102"/>
  <c r="BK94" i="102"/>
  <c r="BJ94" i="102"/>
  <c r="BI94" i="102"/>
  <c r="AR94" i="102"/>
  <c r="AL94" i="102"/>
  <c r="T94" i="102"/>
  <c r="BR93" i="102"/>
  <c r="BQ93" i="102"/>
  <c r="BO93" i="102"/>
  <c r="BN93" i="102"/>
  <c r="BM93" i="102"/>
  <c r="BL93" i="102"/>
  <c r="BK93" i="102"/>
  <c r="BJ93" i="102"/>
  <c r="BI93" i="102"/>
  <c r="AR93" i="102"/>
  <c r="AL93" i="102"/>
  <c r="T93" i="102"/>
  <c r="BR92" i="102"/>
  <c r="BQ92" i="102"/>
  <c r="BO92" i="102"/>
  <c r="BN92" i="102"/>
  <c r="BM92" i="102"/>
  <c r="BL92" i="102"/>
  <c r="BK92" i="102"/>
  <c r="BJ92" i="102"/>
  <c r="BI92" i="102"/>
  <c r="AR92" i="102"/>
  <c r="AL92" i="102"/>
  <c r="T92" i="102"/>
  <c r="BR91" i="102"/>
  <c r="BQ91" i="102"/>
  <c r="BO91" i="102"/>
  <c r="BN91" i="102"/>
  <c r="BM91" i="102"/>
  <c r="BL91" i="102"/>
  <c r="BK91" i="102"/>
  <c r="BJ91" i="102"/>
  <c r="BI91" i="102"/>
  <c r="AR91" i="102"/>
  <c r="AL91" i="102"/>
  <c r="T91" i="102"/>
  <c r="BR90" i="102"/>
  <c r="BQ90" i="102"/>
  <c r="BO90" i="102"/>
  <c r="BN90" i="102"/>
  <c r="BM90" i="102"/>
  <c r="BL90" i="102"/>
  <c r="BK90" i="102"/>
  <c r="BJ90" i="102"/>
  <c r="BI90" i="102"/>
  <c r="AR90" i="102"/>
  <c r="T90" i="102"/>
  <c r="BR89" i="102"/>
  <c r="AR89" i="102" s="1"/>
  <c r="BO89" i="102"/>
  <c r="BN89" i="102"/>
  <c r="BM89" i="102"/>
  <c r="BL89" i="102"/>
  <c r="BK89" i="102"/>
  <c r="BJ89" i="102"/>
  <c r="BI89" i="102"/>
  <c r="T89" i="102"/>
  <c r="BR88" i="102"/>
  <c r="AR88" i="102" s="1"/>
  <c r="BO88" i="102"/>
  <c r="BN88" i="102"/>
  <c r="BM88" i="102"/>
  <c r="BL88" i="102"/>
  <c r="BK88" i="102"/>
  <c r="BJ88" i="102"/>
  <c r="BI88" i="102"/>
  <c r="T88" i="102"/>
  <c r="BR87" i="102"/>
  <c r="BO87" i="102"/>
  <c r="BN87" i="102"/>
  <c r="BM87" i="102"/>
  <c r="BL87" i="102"/>
  <c r="BK87" i="102"/>
  <c r="BJ87" i="102"/>
  <c r="BI87" i="102"/>
  <c r="AR87" i="102"/>
  <c r="T87" i="102"/>
  <c r="BU86" i="102"/>
  <c r="BT86" i="102"/>
  <c r="BS86" i="102"/>
  <c r="BO86" i="102"/>
  <c r="BN86" i="102"/>
  <c r="BM86" i="102"/>
  <c r="BL86" i="102"/>
  <c r="BK86" i="102"/>
  <c r="BJ86" i="102"/>
  <c r="BI86" i="102"/>
  <c r="I76" i="102"/>
  <c r="I75" i="102"/>
  <c r="E75" i="102"/>
  <c r="CF41" i="102"/>
  <c r="CE41" i="102"/>
  <c r="CD41" i="102"/>
  <c r="CC41" i="102"/>
  <c r="CB41" i="102"/>
  <c r="CA41" i="102"/>
  <c r="BX41" i="102"/>
  <c r="BW41" i="102"/>
  <c r="BV41" i="102"/>
  <c r="BU41" i="102"/>
  <c r="BT41" i="102"/>
  <c r="BS41" i="102"/>
  <c r="BP41" i="102"/>
  <c r="BO41" i="102"/>
  <c r="BN41" i="102"/>
  <c r="BM41" i="102"/>
  <c r="BL41" i="102"/>
  <c r="BK41" i="102"/>
  <c r="CF40" i="102"/>
  <c r="CE40" i="102"/>
  <c r="CD40" i="102"/>
  <c r="CC40" i="102"/>
  <c r="CB40" i="102"/>
  <c r="CA40" i="102"/>
  <c r="BX40" i="102"/>
  <c r="BW40" i="102"/>
  <c r="BV40" i="102"/>
  <c r="BU40" i="102"/>
  <c r="BT40" i="102"/>
  <c r="BS40" i="102"/>
  <c r="BP40" i="102"/>
  <c r="BO40" i="102"/>
  <c r="BN40" i="102"/>
  <c r="BM40" i="102"/>
  <c r="BL40" i="102"/>
  <c r="BK40" i="102"/>
  <c r="CF39" i="102"/>
  <c r="CE39" i="102"/>
  <c r="CD39" i="102"/>
  <c r="CC39" i="102"/>
  <c r="CB39" i="102"/>
  <c r="CA39" i="102"/>
  <c r="BX39" i="102"/>
  <c r="BW39" i="102"/>
  <c r="BV39" i="102"/>
  <c r="BU39" i="102"/>
  <c r="BT39" i="102"/>
  <c r="BS39" i="102"/>
  <c r="BP39" i="102"/>
  <c r="BO39" i="102"/>
  <c r="BN39" i="102"/>
  <c r="BM39" i="102"/>
  <c r="BL39" i="102"/>
  <c r="BK39" i="102"/>
  <c r="CF38" i="102"/>
  <c r="CE38" i="102"/>
  <c r="CD38" i="102"/>
  <c r="CC38" i="102"/>
  <c r="CB38" i="102"/>
  <c r="CA38" i="102"/>
  <c r="BX38" i="102"/>
  <c r="BW38" i="102"/>
  <c r="BV38" i="102"/>
  <c r="BU38" i="102"/>
  <c r="BT38" i="102"/>
  <c r="BS38" i="102"/>
  <c r="BP38" i="102"/>
  <c r="BO38" i="102"/>
  <c r="BN38" i="102"/>
  <c r="BM38" i="102"/>
  <c r="BL38" i="102"/>
  <c r="BK38" i="102"/>
  <c r="CF37" i="102"/>
  <c r="CE37" i="102"/>
  <c r="CD37" i="102"/>
  <c r="CC37" i="102"/>
  <c r="CB37" i="102"/>
  <c r="CA37" i="102"/>
  <c r="BX37" i="102"/>
  <c r="BW37" i="102"/>
  <c r="BV37" i="102"/>
  <c r="BU37" i="102"/>
  <c r="BT37" i="102"/>
  <c r="BS37" i="102"/>
  <c r="BP37" i="102"/>
  <c r="BO37" i="102"/>
  <c r="BN37" i="102"/>
  <c r="BM37" i="102"/>
  <c r="BL37" i="102"/>
  <c r="BK37" i="102"/>
  <c r="CF36" i="102"/>
  <c r="CE36" i="102"/>
  <c r="CD36" i="102"/>
  <c r="CC36" i="102"/>
  <c r="CB36" i="102"/>
  <c r="CA36" i="102"/>
  <c r="BX36" i="102"/>
  <c r="BW36" i="102"/>
  <c r="BV36" i="102"/>
  <c r="BU36" i="102"/>
  <c r="BT36" i="102"/>
  <c r="BS36" i="102"/>
  <c r="BP36" i="102"/>
  <c r="BO36" i="102"/>
  <c r="BN36" i="102"/>
  <c r="BM36" i="102"/>
  <c r="BL36" i="102"/>
  <c r="BK36" i="102"/>
  <c r="CF35" i="102"/>
  <c r="CE35" i="102"/>
  <c r="CD35" i="102"/>
  <c r="CC35" i="102"/>
  <c r="CB35" i="102"/>
  <c r="CA35" i="102"/>
  <c r="BX35" i="102"/>
  <c r="BW35" i="102"/>
  <c r="BV35" i="102"/>
  <c r="BU35" i="102"/>
  <c r="BT35" i="102"/>
  <c r="BS35" i="102"/>
  <c r="BP35" i="102"/>
  <c r="BO35" i="102"/>
  <c r="BN35" i="102"/>
  <c r="BM35" i="102"/>
  <c r="BL35" i="102"/>
  <c r="BK35" i="102"/>
  <c r="CF34" i="102"/>
  <c r="CE34" i="102"/>
  <c r="CD34" i="102"/>
  <c r="CC34" i="102"/>
  <c r="CB34" i="102"/>
  <c r="CA34" i="102"/>
  <c r="BX34" i="102"/>
  <c r="BW34" i="102"/>
  <c r="BV34" i="102"/>
  <c r="BU34" i="102"/>
  <c r="BT34" i="102"/>
  <c r="BS34" i="102"/>
  <c r="BP34" i="102"/>
  <c r="BO34" i="102"/>
  <c r="BN34" i="102"/>
  <c r="BM34" i="102"/>
  <c r="BL34" i="102"/>
  <c r="BK34" i="102"/>
  <c r="CF33" i="102"/>
  <c r="CE33" i="102"/>
  <c r="CC33" i="102"/>
  <c r="BX33" i="102"/>
  <c r="BW33" i="102"/>
  <c r="BP33" i="102"/>
  <c r="BO33" i="102"/>
  <c r="BN33" i="102"/>
  <c r="BL33" i="102"/>
  <c r="CF32" i="102"/>
  <c r="CE32" i="102"/>
  <c r="CD32" i="102"/>
  <c r="CC32" i="102"/>
  <c r="CB32" i="102"/>
  <c r="BX32" i="102"/>
  <c r="BW32" i="102"/>
  <c r="BU32" i="102"/>
  <c r="BP32" i="102"/>
  <c r="BO32" i="102"/>
  <c r="CF31" i="102"/>
  <c r="CE31" i="102"/>
  <c r="CD31" i="102"/>
  <c r="CC31" i="102"/>
  <c r="BX31" i="102"/>
  <c r="BW31" i="102"/>
  <c r="BP31" i="102"/>
  <c r="BO31" i="102"/>
  <c r="CF30" i="102"/>
  <c r="CE30" i="102"/>
  <c r="CD30" i="102"/>
  <c r="CB30" i="102"/>
  <c r="CA30" i="102"/>
  <c r="BX30" i="102"/>
  <c r="BW30" i="102"/>
  <c r="BV30" i="102"/>
  <c r="BU30" i="102"/>
  <c r="BT30" i="102"/>
  <c r="BP30" i="102"/>
  <c r="BO30" i="102"/>
  <c r="CF29" i="102"/>
  <c r="CE29" i="102"/>
  <c r="CD29" i="102"/>
  <c r="CC29" i="102"/>
  <c r="BX29" i="102"/>
  <c r="BW29" i="102"/>
  <c r="BV29" i="102"/>
  <c r="BU29" i="102"/>
  <c r="BT29" i="102"/>
  <c r="BP29" i="102"/>
  <c r="BO29" i="102"/>
  <c r="CF28" i="102"/>
  <c r="CE28" i="102"/>
  <c r="CC28" i="102"/>
  <c r="CB28" i="102"/>
  <c r="CA28" i="102"/>
  <c r="BX28" i="102"/>
  <c r="BW28" i="102"/>
  <c r="BP28" i="102"/>
  <c r="BO28" i="102"/>
  <c r="CF27" i="102"/>
  <c r="CE27" i="102"/>
  <c r="CC27" i="102"/>
  <c r="BX27" i="102"/>
  <c r="BW27" i="102"/>
  <c r="BP27" i="102"/>
  <c r="BO27" i="102"/>
  <c r="CF24" i="102"/>
  <c r="CE24" i="102"/>
  <c r="BX24" i="102"/>
  <c r="BW24" i="102"/>
  <c r="BP24" i="102"/>
  <c r="BO24" i="102"/>
  <c r="CF23" i="102"/>
  <c r="CE23" i="102"/>
  <c r="CC23" i="102"/>
  <c r="BX23" i="102"/>
  <c r="BW23" i="102"/>
  <c r="BV23" i="102"/>
  <c r="BS23" i="102"/>
  <c r="BP23" i="102"/>
  <c r="BO23" i="102"/>
  <c r="CF22" i="102"/>
  <c r="CE22" i="102"/>
  <c r="CD22" i="102"/>
  <c r="CB22" i="102"/>
  <c r="BX22" i="102"/>
  <c r="BW22" i="102"/>
  <c r="BS22" i="102"/>
  <c r="BP22" i="102"/>
  <c r="BO22" i="102"/>
  <c r="CF21" i="102"/>
  <c r="CE21" i="102"/>
  <c r="CD21" i="102"/>
  <c r="CB21" i="102"/>
  <c r="BX21" i="102"/>
  <c r="BW21" i="102"/>
  <c r="BP21" i="102"/>
  <c r="BO21" i="102"/>
  <c r="BN21" i="102"/>
  <c r="D21" i="102"/>
  <c r="CF20" i="102"/>
  <c r="CE20" i="102"/>
  <c r="BX20" i="102"/>
  <c r="BW20" i="102"/>
  <c r="BT20" i="102"/>
  <c r="BP20" i="102"/>
  <c r="BO20" i="102"/>
  <c r="AK13" i="102"/>
  <c r="AZ101" i="102" s="1"/>
  <c r="K6" i="102"/>
  <c r="E199" i="101"/>
  <c r="E198" i="101"/>
  <c r="E197" i="101"/>
  <c r="E196" i="101"/>
  <c r="E195" i="101"/>
  <c r="E194" i="101"/>
  <c r="E193" i="101"/>
  <c r="E192" i="101"/>
  <c r="E191" i="101"/>
  <c r="E190" i="101"/>
  <c r="E188" i="101"/>
  <c r="E187" i="101"/>
  <c r="E185" i="101"/>
  <c r="E184" i="101"/>
  <c r="E183" i="101"/>
  <c r="E182" i="101"/>
  <c r="E181" i="101"/>
  <c r="E174" i="101"/>
  <c r="E173" i="101"/>
  <c r="E172" i="101"/>
  <c r="E171" i="101"/>
  <c r="E170" i="101"/>
  <c r="E169" i="101"/>
  <c r="E168" i="101"/>
  <c r="E164" i="101"/>
  <c r="E163" i="101"/>
  <c r="E162" i="101"/>
  <c r="E161" i="101"/>
  <c r="E160" i="101"/>
  <c r="E159" i="101"/>
  <c r="E158" i="101"/>
  <c r="E157" i="101"/>
  <c r="R127" i="101"/>
  <c r="R126" i="101"/>
  <c r="R125" i="101"/>
  <c r="R124" i="101"/>
  <c r="R123" i="101"/>
  <c r="BR111" i="101"/>
  <c r="BQ111" i="101"/>
  <c r="BO111" i="101"/>
  <c r="BN111" i="101"/>
  <c r="BM111" i="101"/>
  <c r="BL111" i="101"/>
  <c r="BK111" i="101"/>
  <c r="BJ111" i="101"/>
  <c r="BI111" i="101"/>
  <c r="AR111" i="101"/>
  <c r="AL111" i="101"/>
  <c r="T111" i="101"/>
  <c r="BR110" i="101"/>
  <c r="BQ110" i="101"/>
  <c r="BO110" i="101"/>
  <c r="BN110" i="101"/>
  <c r="BM110" i="101"/>
  <c r="BL110" i="101"/>
  <c r="BK110" i="101"/>
  <c r="BJ110" i="101"/>
  <c r="BI110" i="101"/>
  <c r="AR110" i="101"/>
  <c r="AL110" i="101"/>
  <c r="T110" i="101"/>
  <c r="BR109" i="101"/>
  <c r="BQ109" i="101"/>
  <c r="BO109" i="101"/>
  <c r="BN109" i="101"/>
  <c r="BM109" i="101"/>
  <c r="BL109" i="101"/>
  <c r="BK109" i="101"/>
  <c r="BJ109" i="101"/>
  <c r="BI109" i="101"/>
  <c r="AR109" i="101"/>
  <c r="AL109" i="101"/>
  <c r="T109" i="101"/>
  <c r="BR108" i="101"/>
  <c r="BQ108" i="101"/>
  <c r="BO108" i="101"/>
  <c r="BN108" i="101"/>
  <c r="BM108" i="101"/>
  <c r="BL108" i="101"/>
  <c r="BK108" i="101"/>
  <c r="BJ108" i="101"/>
  <c r="BI108" i="101"/>
  <c r="AR108" i="101"/>
  <c r="AL108" i="101"/>
  <c r="T108" i="101"/>
  <c r="BR107" i="101"/>
  <c r="BQ107" i="101"/>
  <c r="BO107" i="101"/>
  <c r="BN107" i="101"/>
  <c r="BM107" i="101"/>
  <c r="BL107" i="101"/>
  <c r="BK107" i="101"/>
  <c r="BJ107" i="101"/>
  <c r="BI107" i="101"/>
  <c r="AR107" i="101"/>
  <c r="AL107" i="101"/>
  <c r="T107" i="101"/>
  <c r="BR106" i="101"/>
  <c r="BQ106" i="101"/>
  <c r="BO106" i="101"/>
  <c r="BN106" i="101"/>
  <c r="BM106" i="101"/>
  <c r="BL106" i="101"/>
  <c r="BK106" i="101"/>
  <c r="BJ106" i="101"/>
  <c r="BI106" i="101"/>
  <c r="AR106" i="101"/>
  <c r="AL106" i="101"/>
  <c r="T106" i="101"/>
  <c r="BR105" i="101"/>
  <c r="BQ105" i="101"/>
  <c r="BO105" i="101"/>
  <c r="BN105" i="101"/>
  <c r="BM105" i="101"/>
  <c r="BL105" i="101"/>
  <c r="BK105" i="101"/>
  <c r="BJ105" i="101"/>
  <c r="BI105" i="101"/>
  <c r="AR105" i="101"/>
  <c r="AL105" i="101"/>
  <c r="T105" i="101"/>
  <c r="BR104" i="101"/>
  <c r="BQ104" i="101"/>
  <c r="BO104" i="101"/>
  <c r="BN104" i="101"/>
  <c r="BM104" i="101"/>
  <c r="BL104" i="101"/>
  <c r="BK104" i="101"/>
  <c r="BJ104" i="101"/>
  <c r="BI104" i="101"/>
  <c r="AR104" i="101"/>
  <c r="T104" i="101"/>
  <c r="BR103" i="101"/>
  <c r="BQ103" i="101"/>
  <c r="AL103" i="101" s="1"/>
  <c r="BO103" i="101"/>
  <c r="BN103" i="101"/>
  <c r="BM103" i="101"/>
  <c r="BL103" i="101"/>
  <c r="BK103" i="101"/>
  <c r="BJ103" i="101"/>
  <c r="BI103" i="101"/>
  <c r="AR103" i="101"/>
  <c r="T103" i="101"/>
  <c r="BR102" i="101"/>
  <c r="BO102" i="101"/>
  <c r="BN102" i="101"/>
  <c r="BM102" i="101"/>
  <c r="BL102" i="101"/>
  <c r="BK102" i="101"/>
  <c r="BJ102" i="101"/>
  <c r="BI102" i="101"/>
  <c r="AR102" i="101"/>
  <c r="T102" i="101"/>
  <c r="BU101" i="101"/>
  <c r="BT101" i="101"/>
  <c r="BS101" i="101"/>
  <c r="BO101" i="101"/>
  <c r="BN101" i="101"/>
  <c r="BM101" i="101"/>
  <c r="BL101" i="101"/>
  <c r="BK101" i="101"/>
  <c r="BJ101" i="101"/>
  <c r="BI101" i="101"/>
  <c r="BR96" i="101"/>
  <c r="BQ96" i="101"/>
  <c r="BO96" i="101"/>
  <c r="BN96" i="101"/>
  <c r="BM96" i="101"/>
  <c r="BL96" i="101"/>
  <c r="BK96" i="101"/>
  <c r="BJ96" i="101"/>
  <c r="BI96" i="101"/>
  <c r="AR96" i="101"/>
  <c r="AL96" i="101"/>
  <c r="T96" i="101"/>
  <c r="BR95" i="101"/>
  <c r="BQ95" i="101"/>
  <c r="BO95" i="101"/>
  <c r="BN95" i="101"/>
  <c r="BM95" i="101"/>
  <c r="BL95" i="101"/>
  <c r="BK95" i="101"/>
  <c r="BJ95" i="101"/>
  <c r="BI95" i="101"/>
  <c r="AR95" i="101"/>
  <c r="AL95" i="101"/>
  <c r="T95" i="101"/>
  <c r="BR94" i="101"/>
  <c r="BQ94" i="101"/>
  <c r="BO94" i="101"/>
  <c r="BN94" i="101"/>
  <c r="BM94" i="101"/>
  <c r="BL94" i="101"/>
  <c r="BK94" i="101"/>
  <c r="BJ94" i="101"/>
  <c r="BI94" i="101"/>
  <c r="AR94" i="101"/>
  <c r="AL94" i="101"/>
  <c r="T94" i="101"/>
  <c r="BR93" i="101"/>
  <c r="BQ93" i="101"/>
  <c r="BO93" i="101"/>
  <c r="BN93" i="101"/>
  <c r="BM93" i="101"/>
  <c r="BL93" i="101"/>
  <c r="BK93" i="101"/>
  <c r="BJ93" i="101"/>
  <c r="BI93" i="101"/>
  <c r="AR93" i="101"/>
  <c r="AL93" i="101"/>
  <c r="T93" i="101"/>
  <c r="BR92" i="101"/>
  <c r="BQ92" i="101"/>
  <c r="BO92" i="101"/>
  <c r="BN92" i="101"/>
  <c r="BM92" i="101"/>
  <c r="BL92" i="101"/>
  <c r="BK92" i="101"/>
  <c r="BJ92" i="101"/>
  <c r="BI92" i="101"/>
  <c r="AR92" i="101"/>
  <c r="AL92" i="101"/>
  <c r="T92" i="101"/>
  <c r="BR91" i="101"/>
  <c r="BQ91" i="101"/>
  <c r="BO91" i="101"/>
  <c r="BN91" i="101"/>
  <c r="BM91" i="101"/>
  <c r="BL91" i="101"/>
  <c r="BK91" i="101"/>
  <c r="BJ91" i="101"/>
  <c r="BI91" i="101"/>
  <c r="AR91" i="101"/>
  <c r="AL91" i="101"/>
  <c r="T91" i="101"/>
  <c r="BR90" i="101"/>
  <c r="BQ90" i="101"/>
  <c r="BO90" i="101"/>
  <c r="BN90" i="101"/>
  <c r="BM90" i="101"/>
  <c r="BL90" i="101"/>
  <c r="BK90" i="101"/>
  <c r="BJ90" i="101"/>
  <c r="BI90" i="101"/>
  <c r="AR90" i="101"/>
  <c r="AL90" i="101"/>
  <c r="T90" i="101"/>
  <c r="BR89" i="101"/>
  <c r="BQ89" i="101"/>
  <c r="BO89" i="101"/>
  <c r="BN89" i="101"/>
  <c r="BM89" i="101"/>
  <c r="BL89" i="101"/>
  <c r="BK89" i="101"/>
  <c r="BJ89" i="101"/>
  <c r="BI89" i="101"/>
  <c r="AR89" i="101"/>
  <c r="AL89" i="101"/>
  <c r="T89" i="101"/>
  <c r="BR88" i="101"/>
  <c r="BO88" i="101"/>
  <c r="BN88" i="101"/>
  <c r="BM88" i="101"/>
  <c r="BL88" i="101"/>
  <c r="BK88" i="101"/>
  <c r="BJ88" i="101"/>
  <c r="BI88" i="101"/>
  <c r="AR88" i="101"/>
  <c r="T88" i="101"/>
  <c r="BR87" i="101"/>
  <c r="BO87" i="101"/>
  <c r="BN87" i="101"/>
  <c r="BM87" i="101"/>
  <c r="BL87" i="101"/>
  <c r="BK87" i="101"/>
  <c r="BJ87" i="101"/>
  <c r="BI87" i="101"/>
  <c r="AR87" i="101"/>
  <c r="T87" i="101"/>
  <c r="BU86" i="101"/>
  <c r="BT86" i="101"/>
  <c r="BS86" i="101"/>
  <c r="BO86" i="101"/>
  <c r="BN86" i="101"/>
  <c r="BM86" i="101"/>
  <c r="BL86" i="101"/>
  <c r="BK86" i="101"/>
  <c r="BJ86" i="101"/>
  <c r="BI86" i="101"/>
  <c r="I76" i="101"/>
  <c r="I75" i="101"/>
  <c r="E75" i="101"/>
  <c r="CF41" i="101"/>
  <c r="CE41" i="101"/>
  <c r="CD41" i="101"/>
  <c r="CC41" i="101"/>
  <c r="CB41" i="101"/>
  <c r="CA41" i="101"/>
  <c r="BX41" i="101"/>
  <c r="BW41" i="101"/>
  <c r="BV41" i="101"/>
  <c r="BU41" i="101"/>
  <c r="BT41" i="101"/>
  <c r="BS41" i="101"/>
  <c r="BP41" i="101"/>
  <c r="BO41" i="101"/>
  <c r="BN41" i="101"/>
  <c r="BM41" i="101"/>
  <c r="BL41" i="101"/>
  <c r="BK41" i="101"/>
  <c r="CF40" i="101"/>
  <c r="CE40" i="101"/>
  <c r="CD40" i="101"/>
  <c r="CC40" i="101"/>
  <c r="CB40" i="101"/>
  <c r="CA40" i="101"/>
  <c r="BX40" i="101"/>
  <c r="BW40" i="101"/>
  <c r="BV40" i="101"/>
  <c r="BU40" i="101"/>
  <c r="BT40" i="101"/>
  <c r="BS40" i="101"/>
  <c r="BP40" i="101"/>
  <c r="BO40" i="101"/>
  <c r="BN40" i="101"/>
  <c r="BM40" i="101"/>
  <c r="BL40" i="101"/>
  <c r="BK40" i="101"/>
  <c r="CF39" i="101"/>
  <c r="CE39" i="101"/>
  <c r="CD39" i="101"/>
  <c r="CC39" i="101"/>
  <c r="CB39" i="101"/>
  <c r="CA39" i="101"/>
  <c r="BX39" i="101"/>
  <c r="BW39" i="101"/>
  <c r="BV39" i="101"/>
  <c r="BU39" i="101"/>
  <c r="BT39" i="101"/>
  <c r="BS39" i="101"/>
  <c r="BP39" i="101"/>
  <c r="BO39" i="101"/>
  <c r="BN39" i="101"/>
  <c r="BM39" i="101"/>
  <c r="BL39" i="101"/>
  <c r="BK39" i="101"/>
  <c r="CF38" i="101"/>
  <c r="CE38" i="101"/>
  <c r="CD38" i="101"/>
  <c r="CC38" i="101"/>
  <c r="CB38" i="101"/>
  <c r="CA38" i="101"/>
  <c r="BX38" i="101"/>
  <c r="BW38" i="101"/>
  <c r="BV38" i="101"/>
  <c r="BU38" i="101"/>
  <c r="BT38" i="101"/>
  <c r="BS38" i="101"/>
  <c r="BP38" i="101"/>
  <c r="BO38" i="101"/>
  <c r="BN38" i="101"/>
  <c r="BM38" i="101"/>
  <c r="BL38" i="101"/>
  <c r="BK38" i="101"/>
  <c r="CF37" i="101"/>
  <c r="CE37" i="101"/>
  <c r="CD37" i="101"/>
  <c r="CC37" i="101"/>
  <c r="CB37" i="101"/>
  <c r="CA37" i="101"/>
  <c r="BX37" i="101"/>
  <c r="BW37" i="101"/>
  <c r="BV37" i="101"/>
  <c r="BU37" i="101"/>
  <c r="BT37" i="101"/>
  <c r="BS37" i="101"/>
  <c r="BP37" i="101"/>
  <c r="BO37" i="101"/>
  <c r="BN37" i="101"/>
  <c r="BM37" i="101"/>
  <c r="BL37" i="101"/>
  <c r="BK37" i="101"/>
  <c r="CF36" i="101"/>
  <c r="CE36" i="101"/>
  <c r="CD36" i="101"/>
  <c r="CC36" i="101"/>
  <c r="CB36" i="101"/>
  <c r="CA36" i="101"/>
  <c r="BX36" i="101"/>
  <c r="BW36" i="101"/>
  <c r="BV36" i="101"/>
  <c r="BU36" i="101"/>
  <c r="BT36" i="101"/>
  <c r="BS36" i="101"/>
  <c r="BP36" i="101"/>
  <c r="BO36" i="101"/>
  <c r="BN36" i="101"/>
  <c r="BM36" i="101"/>
  <c r="BL36" i="101"/>
  <c r="BK36" i="101"/>
  <c r="CF35" i="101"/>
  <c r="CE35" i="101"/>
  <c r="CD35" i="101"/>
  <c r="CC35" i="101"/>
  <c r="CB35" i="101"/>
  <c r="CA35" i="101"/>
  <c r="BX35" i="101"/>
  <c r="BW35" i="101"/>
  <c r="BV35" i="101"/>
  <c r="BU35" i="101"/>
  <c r="BT35" i="101"/>
  <c r="BS35" i="101"/>
  <c r="BP35" i="101"/>
  <c r="BO35" i="101"/>
  <c r="BN35" i="101"/>
  <c r="BM35" i="101"/>
  <c r="BL35" i="101"/>
  <c r="BK35" i="101"/>
  <c r="CF34" i="101"/>
  <c r="CE34" i="101"/>
  <c r="CD34" i="101"/>
  <c r="CC34" i="101"/>
  <c r="CB34" i="101"/>
  <c r="CA34" i="101"/>
  <c r="BX34" i="101"/>
  <c r="BW34" i="101"/>
  <c r="BV34" i="101"/>
  <c r="BU34" i="101"/>
  <c r="BT34" i="101"/>
  <c r="BS34" i="101"/>
  <c r="BP34" i="101"/>
  <c r="BO34" i="101"/>
  <c r="BN34" i="101"/>
  <c r="BM34" i="101"/>
  <c r="BL34" i="101"/>
  <c r="BK34" i="101"/>
  <c r="CF33" i="101"/>
  <c r="CE33" i="101"/>
  <c r="CC33" i="101"/>
  <c r="BX33" i="101"/>
  <c r="BW33" i="101"/>
  <c r="BP33" i="101"/>
  <c r="BO33" i="101"/>
  <c r="BN33" i="101"/>
  <c r="BL33" i="101"/>
  <c r="CF32" i="101"/>
  <c r="CE32" i="101"/>
  <c r="CD32" i="101"/>
  <c r="CC32" i="101"/>
  <c r="CB32" i="101"/>
  <c r="BX32" i="101"/>
  <c r="BW32" i="101"/>
  <c r="BU32" i="101"/>
  <c r="BP32" i="101"/>
  <c r="BO32" i="101"/>
  <c r="CF31" i="101"/>
  <c r="CE31" i="101"/>
  <c r="CD31" i="101"/>
  <c r="CC31" i="101"/>
  <c r="BX31" i="101"/>
  <c r="BW31" i="101"/>
  <c r="BP31" i="101"/>
  <c r="BO31" i="101"/>
  <c r="CF30" i="101"/>
  <c r="CE30" i="101"/>
  <c r="CD30" i="101"/>
  <c r="CB30" i="101"/>
  <c r="CA30" i="101"/>
  <c r="BX30" i="101"/>
  <c r="BW30" i="101"/>
  <c r="BV30" i="101"/>
  <c r="BU30" i="101"/>
  <c r="BT30" i="101"/>
  <c r="BP30" i="101"/>
  <c r="BO30" i="101"/>
  <c r="CF29" i="101"/>
  <c r="CE29" i="101"/>
  <c r="CD29" i="101"/>
  <c r="CC29" i="101"/>
  <c r="BX29" i="101"/>
  <c r="BW29" i="101"/>
  <c r="BV29" i="101"/>
  <c r="BU29" i="101"/>
  <c r="BT29" i="101"/>
  <c r="BP29" i="101"/>
  <c r="BO29" i="101"/>
  <c r="CF28" i="101"/>
  <c r="CE28" i="101"/>
  <c r="CC28" i="101"/>
  <c r="CB28" i="101"/>
  <c r="CA28" i="101"/>
  <c r="BX28" i="101"/>
  <c r="BW28" i="101"/>
  <c r="BP28" i="101"/>
  <c r="BO28" i="101"/>
  <c r="CF27" i="101"/>
  <c r="CE27" i="101"/>
  <c r="CC27" i="101"/>
  <c r="BX27" i="101"/>
  <c r="BW27" i="101"/>
  <c r="BP27" i="101"/>
  <c r="BO27" i="101"/>
  <c r="CF24" i="101"/>
  <c r="CE24" i="101"/>
  <c r="BX24" i="101"/>
  <c r="BW24" i="101"/>
  <c r="BP24" i="101"/>
  <c r="BO24" i="101"/>
  <c r="CF23" i="101"/>
  <c r="CE23" i="101"/>
  <c r="CC23" i="101"/>
  <c r="BX23" i="101"/>
  <c r="BW23" i="101"/>
  <c r="BV23" i="101"/>
  <c r="BS23" i="101"/>
  <c r="BP23" i="101"/>
  <c r="BO23" i="101"/>
  <c r="CF22" i="101"/>
  <c r="CE22" i="101"/>
  <c r="CD22" i="101"/>
  <c r="CB22" i="101"/>
  <c r="BX22" i="101"/>
  <c r="BW22" i="101"/>
  <c r="BS22" i="101"/>
  <c r="BP22" i="101"/>
  <c r="BO22" i="101"/>
  <c r="CF21" i="101"/>
  <c r="CE21" i="101"/>
  <c r="CD21" i="101"/>
  <c r="CB21" i="101"/>
  <c r="BX21" i="101"/>
  <c r="BW21" i="101"/>
  <c r="BP21" i="101"/>
  <c r="BO21" i="101"/>
  <c r="BN21" i="101"/>
  <c r="D21" i="101"/>
  <c r="C11" i="65" s="1"/>
  <c r="CF20" i="101"/>
  <c r="CE20" i="101"/>
  <c r="BX20" i="101"/>
  <c r="BW20" i="101"/>
  <c r="BT20" i="101"/>
  <c r="BP20" i="101"/>
  <c r="BO20" i="101"/>
  <c r="AK13" i="101"/>
  <c r="K6" i="101"/>
  <c r="E199" i="100"/>
  <c r="E198" i="100"/>
  <c r="E197" i="100"/>
  <c r="E196" i="100"/>
  <c r="E195" i="100"/>
  <c r="E194" i="100"/>
  <c r="E193" i="100"/>
  <c r="E192" i="100"/>
  <c r="E191" i="100"/>
  <c r="E188" i="100"/>
  <c r="E187" i="100"/>
  <c r="E185" i="100"/>
  <c r="E184" i="100"/>
  <c r="E183" i="100"/>
  <c r="E182" i="100"/>
  <c r="E181" i="100"/>
  <c r="E174" i="100"/>
  <c r="E173" i="100"/>
  <c r="E172" i="100"/>
  <c r="E171" i="100"/>
  <c r="E170" i="100"/>
  <c r="E169" i="100"/>
  <c r="E168" i="100"/>
  <c r="E167" i="100"/>
  <c r="E166" i="100"/>
  <c r="E164" i="100"/>
  <c r="E163" i="100"/>
  <c r="E162" i="100"/>
  <c r="E161" i="100"/>
  <c r="E160" i="100"/>
  <c r="E159" i="100"/>
  <c r="R127" i="100"/>
  <c r="R126" i="100"/>
  <c r="R125" i="100"/>
  <c r="R124" i="100"/>
  <c r="R123" i="100"/>
  <c r="BR111" i="100"/>
  <c r="BQ111" i="100"/>
  <c r="BO111" i="100"/>
  <c r="BN111" i="100"/>
  <c r="BM111" i="100"/>
  <c r="BL111" i="100"/>
  <c r="BK111" i="100"/>
  <c r="BJ111" i="100"/>
  <c r="BI111" i="100"/>
  <c r="AR111" i="100"/>
  <c r="AL111" i="100"/>
  <c r="T111" i="100"/>
  <c r="BR110" i="100"/>
  <c r="BQ110" i="100"/>
  <c r="BO110" i="100"/>
  <c r="BN110" i="100"/>
  <c r="BM110" i="100"/>
  <c r="BL110" i="100"/>
  <c r="BK110" i="100"/>
  <c r="BJ110" i="100"/>
  <c r="BI110" i="100"/>
  <c r="AR110" i="100"/>
  <c r="AL110" i="100"/>
  <c r="T110" i="100"/>
  <c r="BR109" i="100"/>
  <c r="BQ109" i="100"/>
  <c r="BO109" i="100"/>
  <c r="BN109" i="100"/>
  <c r="BM109" i="100"/>
  <c r="BL109" i="100"/>
  <c r="BK109" i="100"/>
  <c r="BJ109" i="100"/>
  <c r="BI109" i="100"/>
  <c r="AR109" i="100"/>
  <c r="AL109" i="100"/>
  <c r="T109" i="100"/>
  <c r="BR108" i="100"/>
  <c r="BQ108" i="100"/>
  <c r="BO108" i="100"/>
  <c r="BN108" i="100"/>
  <c r="BM108" i="100"/>
  <c r="BL108" i="100"/>
  <c r="BK108" i="100"/>
  <c r="BJ108" i="100"/>
  <c r="BI108" i="100"/>
  <c r="AR108" i="100"/>
  <c r="AL108" i="100"/>
  <c r="T108" i="100"/>
  <c r="BR107" i="100"/>
  <c r="BQ107" i="100"/>
  <c r="BO107" i="100"/>
  <c r="BN107" i="100"/>
  <c r="BM107" i="100"/>
  <c r="BL107" i="100"/>
  <c r="BK107" i="100"/>
  <c r="BJ107" i="100"/>
  <c r="BI107" i="100"/>
  <c r="AR107" i="100"/>
  <c r="AL107" i="100"/>
  <c r="T107" i="100"/>
  <c r="BR106" i="100"/>
  <c r="BQ106" i="100"/>
  <c r="BO106" i="100"/>
  <c r="BN106" i="100"/>
  <c r="BM106" i="100"/>
  <c r="BL106" i="100"/>
  <c r="BK106" i="100"/>
  <c r="BJ106" i="100"/>
  <c r="BI106" i="100"/>
  <c r="AR106" i="100"/>
  <c r="AL106" i="100"/>
  <c r="T106" i="100"/>
  <c r="BR105" i="100"/>
  <c r="BQ105" i="100"/>
  <c r="BO105" i="100"/>
  <c r="BN105" i="100"/>
  <c r="BM105" i="100"/>
  <c r="BL105" i="100"/>
  <c r="BK105" i="100"/>
  <c r="BJ105" i="100"/>
  <c r="BI105" i="100"/>
  <c r="AR105" i="100"/>
  <c r="AL105" i="100"/>
  <c r="T105" i="100"/>
  <c r="BR104" i="100"/>
  <c r="BQ104" i="100"/>
  <c r="BO104" i="100"/>
  <c r="BN104" i="100"/>
  <c r="BM104" i="100"/>
  <c r="BL104" i="100"/>
  <c r="BK104" i="100"/>
  <c r="BJ104" i="100"/>
  <c r="BI104" i="100"/>
  <c r="AR104" i="100"/>
  <c r="AL104" i="100"/>
  <c r="T104" i="100"/>
  <c r="BR103" i="100"/>
  <c r="BQ103" i="100"/>
  <c r="BO103" i="100"/>
  <c r="BN103" i="100"/>
  <c r="BM103" i="100"/>
  <c r="BL103" i="100"/>
  <c r="BK103" i="100"/>
  <c r="BJ103" i="100"/>
  <c r="BI103" i="100"/>
  <c r="AR103" i="100"/>
  <c r="AL103" i="100"/>
  <c r="T103" i="100"/>
  <c r="BR102" i="100"/>
  <c r="BO102" i="100"/>
  <c r="BN102" i="100"/>
  <c r="BM102" i="100"/>
  <c r="BL102" i="100"/>
  <c r="BK102" i="100"/>
  <c r="BJ102" i="100"/>
  <c r="BI102" i="100"/>
  <c r="AR102" i="100"/>
  <c r="T102" i="100"/>
  <c r="BU101" i="100"/>
  <c r="BT101" i="100"/>
  <c r="BS101" i="100"/>
  <c r="BO101" i="100"/>
  <c r="BN101" i="100"/>
  <c r="BM101" i="100"/>
  <c r="BL101" i="100"/>
  <c r="BK101" i="100"/>
  <c r="BJ101" i="100"/>
  <c r="BI101" i="100"/>
  <c r="BR96" i="100"/>
  <c r="BQ96" i="100"/>
  <c r="BO96" i="100"/>
  <c r="BN96" i="100"/>
  <c r="BM96" i="100"/>
  <c r="BL96" i="100"/>
  <c r="BK96" i="100"/>
  <c r="BJ96" i="100"/>
  <c r="BI96" i="100"/>
  <c r="AR96" i="100"/>
  <c r="AL96" i="100"/>
  <c r="T96" i="100"/>
  <c r="BR95" i="100"/>
  <c r="BQ95" i="100"/>
  <c r="BO95" i="100"/>
  <c r="BN95" i="100"/>
  <c r="BM95" i="100"/>
  <c r="BL95" i="100"/>
  <c r="BK95" i="100"/>
  <c r="BJ95" i="100"/>
  <c r="BI95" i="100"/>
  <c r="AR95" i="100"/>
  <c r="AL95" i="100"/>
  <c r="T95" i="100"/>
  <c r="BR94" i="100"/>
  <c r="BQ94" i="100"/>
  <c r="BO94" i="100"/>
  <c r="BN94" i="100"/>
  <c r="BM94" i="100"/>
  <c r="BL94" i="100"/>
  <c r="BK94" i="100"/>
  <c r="BJ94" i="100"/>
  <c r="BI94" i="100"/>
  <c r="AR94" i="100"/>
  <c r="AL94" i="100"/>
  <c r="T94" i="100"/>
  <c r="BR93" i="100"/>
  <c r="BQ93" i="100"/>
  <c r="BO93" i="100"/>
  <c r="BN93" i="100"/>
  <c r="BM93" i="100"/>
  <c r="BL93" i="100"/>
  <c r="BK93" i="100"/>
  <c r="BJ93" i="100"/>
  <c r="BI93" i="100"/>
  <c r="AR93" i="100"/>
  <c r="AL93" i="100"/>
  <c r="T93" i="100"/>
  <c r="BR92" i="100"/>
  <c r="BQ92" i="100"/>
  <c r="BO92" i="100"/>
  <c r="BN92" i="100"/>
  <c r="BM92" i="100"/>
  <c r="BL92" i="100"/>
  <c r="BK92" i="100"/>
  <c r="BJ92" i="100"/>
  <c r="BI92" i="100"/>
  <c r="AR92" i="100"/>
  <c r="AL92" i="100"/>
  <c r="T92" i="100"/>
  <c r="BR91" i="100"/>
  <c r="BQ91" i="100"/>
  <c r="BO91" i="100"/>
  <c r="BN91" i="100"/>
  <c r="BM91" i="100"/>
  <c r="BL91" i="100"/>
  <c r="BK91" i="100"/>
  <c r="BJ91" i="100"/>
  <c r="BI91" i="100"/>
  <c r="AR91" i="100"/>
  <c r="AL91" i="100"/>
  <c r="T91" i="100"/>
  <c r="BR90" i="100"/>
  <c r="BO90" i="100"/>
  <c r="BN90" i="100"/>
  <c r="BM90" i="100"/>
  <c r="BL90" i="100"/>
  <c r="BK90" i="100"/>
  <c r="BJ90" i="100"/>
  <c r="BI90" i="100"/>
  <c r="AR90" i="100"/>
  <c r="T90" i="100"/>
  <c r="BR89" i="100"/>
  <c r="BO89" i="100"/>
  <c r="BN89" i="100"/>
  <c r="BM89" i="100"/>
  <c r="BL89" i="100"/>
  <c r="BK89" i="100"/>
  <c r="BJ89" i="100"/>
  <c r="BI89" i="100"/>
  <c r="AR89" i="100"/>
  <c r="T89" i="100"/>
  <c r="BR88" i="100"/>
  <c r="BO88" i="100"/>
  <c r="BN88" i="100"/>
  <c r="BM88" i="100"/>
  <c r="BL88" i="100"/>
  <c r="BK88" i="100"/>
  <c r="BJ88" i="100"/>
  <c r="BI88" i="100"/>
  <c r="AR88" i="100"/>
  <c r="T88" i="100"/>
  <c r="BR87" i="100"/>
  <c r="BO87" i="100"/>
  <c r="BN87" i="100"/>
  <c r="BM87" i="100"/>
  <c r="BL87" i="100"/>
  <c r="BK87" i="100"/>
  <c r="BJ87" i="100"/>
  <c r="BI87" i="100"/>
  <c r="AR87" i="100"/>
  <c r="T87" i="100"/>
  <c r="BU86" i="100"/>
  <c r="BT86" i="100"/>
  <c r="BS86" i="100"/>
  <c r="BO86" i="100"/>
  <c r="BN86" i="100"/>
  <c r="BM86" i="100"/>
  <c r="BL86" i="100"/>
  <c r="BK86" i="100"/>
  <c r="BJ86" i="100"/>
  <c r="BI86" i="100"/>
  <c r="I76" i="100"/>
  <c r="I75" i="100"/>
  <c r="E75" i="100"/>
  <c r="CF41" i="100"/>
  <c r="CE41" i="100"/>
  <c r="CD41" i="100"/>
  <c r="CC41" i="100"/>
  <c r="CB41" i="100"/>
  <c r="CA41" i="100"/>
  <c r="BX41" i="100"/>
  <c r="BW41" i="100"/>
  <c r="BV41" i="100"/>
  <c r="BU41" i="100"/>
  <c r="BT41" i="100"/>
  <c r="BS41" i="100"/>
  <c r="BP41" i="100"/>
  <c r="BO41" i="100"/>
  <c r="BN41" i="100"/>
  <c r="BM41" i="100"/>
  <c r="BL41" i="100"/>
  <c r="BK41" i="100"/>
  <c r="CF40" i="100"/>
  <c r="CE40" i="100"/>
  <c r="CD40" i="100"/>
  <c r="CC40" i="100"/>
  <c r="CB40" i="100"/>
  <c r="CA40" i="100"/>
  <c r="BX40" i="100"/>
  <c r="BW40" i="100"/>
  <c r="BV40" i="100"/>
  <c r="BU40" i="100"/>
  <c r="BT40" i="100"/>
  <c r="BS40" i="100"/>
  <c r="BP40" i="100"/>
  <c r="BO40" i="100"/>
  <c r="BN40" i="100"/>
  <c r="BM40" i="100"/>
  <c r="BL40" i="100"/>
  <c r="BK40" i="100"/>
  <c r="CF39" i="100"/>
  <c r="CE39" i="100"/>
  <c r="CD39" i="100"/>
  <c r="CC39" i="100"/>
  <c r="CB39" i="100"/>
  <c r="CA39" i="100"/>
  <c r="BX39" i="100"/>
  <c r="BW39" i="100"/>
  <c r="BV39" i="100"/>
  <c r="BU39" i="100"/>
  <c r="BT39" i="100"/>
  <c r="BS39" i="100"/>
  <c r="BP39" i="100"/>
  <c r="BO39" i="100"/>
  <c r="BN39" i="100"/>
  <c r="BM39" i="100"/>
  <c r="BL39" i="100"/>
  <c r="BK39" i="100"/>
  <c r="CF38" i="100"/>
  <c r="CE38" i="100"/>
  <c r="CD38" i="100"/>
  <c r="CC38" i="100"/>
  <c r="CB38" i="100"/>
  <c r="CA38" i="100"/>
  <c r="BX38" i="100"/>
  <c r="BW38" i="100"/>
  <c r="BV38" i="100"/>
  <c r="BU38" i="100"/>
  <c r="BT38" i="100"/>
  <c r="BS38" i="100"/>
  <c r="BP38" i="100"/>
  <c r="BO38" i="100"/>
  <c r="BN38" i="100"/>
  <c r="BM38" i="100"/>
  <c r="BL38" i="100"/>
  <c r="BK38" i="100"/>
  <c r="CF37" i="100"/>
  <c r="CE37" i="100"/>
  <c r="CD37" i="100"/>
  <c r="CC37" i="100"/>
  <c r="CB37" i="100"/>
  <c r="CA37" i="100"/>
  <c r="BX37" i="100"/>
  <c r="BW37" i="100"/>
  <c r="BV37" i="100"/>
  <c r="BU37" i="100"/>
  <c r="BT37" i="100"/>
  <c r="BS37" i="100"/>
  <c r="BP37" i="100"/>
  <c r="BO37" i="100"/>
  <c r="BN37" i="100"/>
  <c r="BM37" i="100"/>
  <c r="BL37" i="100"/>
  <c r="BK37" i="100"/>
  <c r="CF36" i="100"/>
  <c r="CE36" i="100"/>
  <c r="CD36" i="100"/>
  <c r="CC36" i="100"/>
  <c r="CB36" i="100"/>
  <c r="CA36" i="100"/>
  <c r="BX36" i="100"/>
  <c r="BW36" i="100"/>
  <c r="BV36" i="100"/>
  <c r="BU36" i="100"/>
  <c r="BT36" i="100"/>
  <c r="BS36" i="100"/>
  <c r="BP36" i="100"/>
  <c r="BO36" i="100"/>
  <c r="BN36" i="100"/>
  <c r="BM36" i="100"/>
  <c r="BL36" i="100"/>
  <c r="BK36" i="100"/>
  <c r="CF35" i="100"/>
  <c r="CE35" i="100"/>
  <c r="CD35" i="100"/>
  <c r="CC35" i="100"/>
  <c r="CB35" i="100"/>
  <c r="CA35" i="100"/>
  <c r="BX35" i="100"/>
  <c r="BW35" i="100"/>
  <c r="BV35" i="100"/>
  <c r="BU35" i="100"/>
  <c r="BT35" i="100"/>
  <c r="BS35" i="100"/>
  <c r="BP35" i="100"/>
  <c r="BO35" i="100"/>
  <c r="BN35" i="100"/>
  <c r="BM35" i="100"/>
  <c r="BL35" i="100"/>
  <c r="BK35" i="100"/>
  <c r="CF34" i="100"/>
  <c r="CE34" i="100"/>
  <c r="CD34" i="100"/>
  <c r="CC34" i="100"/>
  <c r="CB34" i="100"/>
  <c r="CA34" i="100"/>
  <c r="BX34" i="100"/>
  <c r="BW34" i="100"/>
  <c r="BV34" i="100"/>
  <c r="BU34" i="100"/>
  <c r="BT34" i="100"/>
  <c r="BS34" i="100"/>
  <c r="BP34" i="100"/>
  <c r="BO34" i="100"/>
  <c r="BN34" i="100"/>
  <c r="BM34" i="100"/>
  <c r="BL34" i="100"/>
  <c r="BK34" i="100"/>
  <c r="CF33" i="100"/>
  <c r="CE33" i="100"/>
  <c r="CC33" i="100"/>
  <c r="BX33" i="100"/>
  <c r="BW33" i="100"/>
  <c r="BP33" i="100"/>
  <c r="BO33" i="100"/>
  <c r="BN33" i="100"/>
  <c r="BL33" i="100"/>
  <c r="CF32" i="100"/>
  <c r="CE32" i="100"/>
  <c r="CD32" i="100"/>
  <c r="CC32" i="100"/>
  <c r="CB32" i="100"/>
  <c r="BX32" i="100"/>
  <c r="BW32" i="100"/>
  <c r="BU32" i="100"/>
  <c r="BP32" i="100"/>
  <c r="BO32" i="100"/>
  <c r="CF31" i="100"/>
  <c r="CE31" i="100"/>
  <c r="CD31" i="100"/>
  <c r="CC31" i="100"/>
  <c r="BX31" i="100"/>
  <c r="BW31" i="100"/>
  <c r="BP31" i="100"/>
  <c r="BO31" i="100"/>
  <c r="CF30" i="100"/>
  <c r="CE30" i="100"/>
  <c r="CD30" i="100"/>
  <c r="CB30" i="100"/>
  <c r="CA30" i="100"/>
  <c r="BX30" i="100"/>
  <c r="BW30" i="100"/>
  <c r="BV30" i="100"/>
  <c r="BU30" i="100"/>
  <c r="BT30" i="100"/>
  <c r="BP30" i="100"/>
  <c r="BO30" i="100"/>
  <c r="CF29" i="100"/>
  <c r="CE29" i="100"/>
  <c r="CD29" i="100"/>
  <c r="CC29" i="100"/>
  <c r="BX29" i="100"/>
  <c r="BW29" i="100"/>
  <c r="BV29" i="100"/>
  <c r="BU29" i="100"/>
  <c r="BT29" i="100"/>
  <c r="BP29" i="100"/>
  <c r="BO29" i="100"/>
  <c r="CF28" i="100"/>
  <c r="CE28" i="100"/>
  <c r="CC28" i="100"/>
  <c r="CB28" i="100"/>
  <c r="CA28" i="100"/>
  <c r="BX28" i="100"/>
  <c r="BW28" i="100"/>
  <c r="BP28" i="100"/>
  <c r="BO28" i="100"/>
  <c r="CF27" i="100"/>
  <c r="CE27" i="100"/>
  <c r="CC27" i="100"/>
  <c r="BX27" i="100"/>
  <c r="BW27" i="100"/>
  <c r="BP27" i="100"/>
  <c r="BO27" i="100"/>
  <c r="CF24" i="100"/>
  <c r="CE24" i="100"/>
  <c r="BX24" i="100"/>
  <c r="BW24" i="100"/>
  <c r="BP24" i="100"/>
  <c r="BO24" i="100"/>
  <c r="CF23" i="100"/>
  <c r="CE23" i="100"/>
  <c r="CC23" i="100"/>
  <c r="BX23" i="100"/>
  <c r="BW23" i="100"/>
  <c r="BV23" i="100"/>
  <c r="BS23" i="100"/>
  <c r="BP23" i="100"/>
  <c r="BO23" i="100"/>
  <c r="CF22" i="100"/>
  <c r="CE22" i="100"/>
  <c r="CD22" i="100"/>
  <c r="CB22" i="100"/>
  <c r="BX22" i="100"/>
  <c r="BW22" i="100"/>
  <c r="BS22" i="100"/>
  <c r="BP22" i="100"/>
  <c r="BO22" i="100"/>
  <c r="CF21" i="100"/>
  <c r="CE21" i="100"/>
  <c r="CD21" i="100"/>
  <c r="CB21" i="100"/>
  <c r="BX21" i="100"/>
  <c r="BW21" i="100"/>
  <c r="BP21" i="100"/>
  <c r="BO21" i="100"/>
  <c r="BN21" i="100"/>
  <c r="D21" i="100"/>
  <c r="CF20" i="100"/>
  <c r="CE20" i="100"/>
  <c r="BX20" i="100"/>
  <c r="BW20" i="100"/>
  <c r="BT20" i="100"/>
  <c r="BP20" i="100"/>
  <c r="BO20" i="100"/>
  <c r="AK13" i="100"/>
  <c r="D23" i="100" s="1"/>
  <c r="K6" i="100"/>
  <c r="E199" i="99"/>
  <c r="E198" i="99"/>
  <c r="E197" i="99"/>
  <c r="E196" i="99"/>
  <c r="E195" i="99"/>
  <c r="E194" i="99"/>
  <c r="E193" i="99"/>
  <c r="E192" i="99"/>
  <c r="E191" i="99"/>
  <c r="E190" i="99"/>
  <c r="E188" i="99"/>
  <c r="E187" i="99"/>
  <c r="E185" i="99"/>
  <c r="E184" i="99"/>
  <c r="E183" i="99"/>
  <c r="E182" i="99"/>
  <c r="E181" i="99"/>
  <c r="E174" i="99"/>
  <c r="E173" i="99"/>
  <c r="E172" i="99"/>
  <c r="E171" i="99"/>
  <c r="E170" i="99"/>
  <c r="E169" i="99"/>
  <c r="E168" i="99"/>
  <c r="E167" i="99"/>
  <c r="E166" i="99"/>
  <c r="E165" i="99"/>
  <c r="E164" i="99"/>
  <c r="E163" i="99"/>
  <c r="E162" i="99"/>
  <c r="E161" i="99"/>
  <c r="E160" i="99"/>
  <c r="E159" i="99"/>
  <c r="E158" i="99"/>
  <c r="E157" i="99"/>
  <c r="E156" i="99"/>
  <c r="E155" i="99"/>
  <c r="R127" i="99"/>
  <c r="R126" i="99"/>
  <c r="R125" i="99"/>
  <c r="R124" i="99"/>
  <c r="R123" i="99"/>
  <c r="AJ117" i="99"/>
  <c r="Z117" i="99"/>
  <c r="BP114" i="99"/>
  <c r="BW112" i="99"/>
  <c r="BX112" i="99" s="1"/>
  <c r="BP112" i="99"/>
  <c r="BR111" i="99"/>
  <c r="BQ111" i="99"/>
  <c r="BO111" i="99"/>
  <c r="BN111" i="99"/>
  <c r="BM111" i="99"/>
  <c r="BL111" i="99"/>
  <c r="BK111" i="99"/>
  <c r="BJ111" i="99"/>
  <c r="BI111" i="99"/>
  <c r="AR111" i="99"/>
  <c r="AL111" i="99"/>
  <c r="T111" i="99"/>
  <c r="BR110" i="99"/>
  <c r="BQ110" i="99"/>
  <c r="BO110" i="99"/>
  <c r="BN110" i="99"/>
  <c r="BM110" i="99"/>
  <c r="BL110" i="99"/>
  <c r="BK110" i="99"/>
  <c r="BJ110" i="99"/>
  <c r="BI110" i="99"/>
  <c r="AR110" i="99"/>
  <c r="AL110" i="99"/>
  <c r="T110" i="99"/>
  <c r="BR109" i="99"/>
  <c r="BQ109" i="99"/>
  <c r="BO109" i="99"/>
  <c r="BN109" i="99"/>
  <c r="BM109" i="99"/>
  <c r="BL109" i="99"/>
  <c r="BK109" i="99"/>
  <c r="BJ109" i="99"/>
  <c r="BI109" i="99"/>
  <c r="AR109" i="99"/>
  <c r="AL109" i="99"/>
  <c r="T109" i="99"/>
  <c r="BR108" i="99"/>
  <c r="BQ108" i="99"/>
  <c r="BO108" i="99"/>
  <c r="BN108" i="99"/>
  <c r="BM108" i="99"/>
  <c r="BL108" i="99"/>
  <c r="BK108" i="99"/>
  <c r="BJ108" i="99"/>
  <c r="BI108" i="99"/>
  <c r="AR108" i="99"/>
  <c r="AL108" i="99"/>
  <c r="T108" i="99"/>
  <c r="BR107" i="99"/>
  <c r="BQ107" i="99"/>
  <c r="BO107" i="99"/>
  <c r="BN107" i="99"/>
  <c r="BM107" i="99"/>
  <c r="BL107" i="99"/>
  <c r="BK107" i="99"/>
  <c r="BJ107" i="99"/>
  <c r="BI107" i="99"/>
  <c r="AR107" i="99"/>
  <c r="AL107" i="99"/>
  <c r="T107" i="99"/>
  <c r="BR106" i="99"/>
  <c r="BQ106" i="99"/>
  <c r="BO106" i="99"/>
  <c r="BN106" i="99"/>
  <c r="BM106" i="99"/>
  <c r="BL106" i="99"/>
  <c r="BK106" i="99"/>
  <c r="BJ106" i="99"/>
  <c r="BI106" i="99"/>
  <c r="AR106" i="99"/>
  <c r="AL106" i="99"/>
  <c r="T106" i="99"/>
  <c r="BR105" i="99"/>
  <c r="BQ105" i="99"/>
  <c r="BO105" i="99"/>
  <c r="BN105" i="99"/>
  <c r="BM105" i="99"/>
  <c r="BL105" i="99"/>
  <c r="BK105" i="99"/>
  <c r="BJ105" i="99"/>
  <c r="BI105" i="99"/>
  <c r="AR105" i="99"/>
  <c r="AL105" i="99"/>
  <c r="T105" i="99"/>
  <c r="BR104" i="99"/>
  <c r="BQ104" i="99"/>
  <c r="BO104" i="99"/>
  <c r="BN104" i="99"/>
  <c r="BM104" i="99"/>
  <c r="BL104" i="99"/>
  <c r="BK104" i="99"/>
  <c r="BJ104" i="99"/>
  <c r="BI104" i="99"/>
  <c r="AR104" i="99"/>
  <c r="AL104" i="99"/>
  <c r="T104" i="99"/>
  <c r="BR103" i="99"/>
  <c r="BQ103" i="99"/>
  <c r="BO103" i="99"/>
  <c r="BN103" i="99"/>
  <c r="BM103" i="99"/>
  <c r="BL103" i="99"/>
  <c r="BK103" i="99"/>
  <c r="BJ103" i="99"/>
  <c r="BI103" i="99"/>
  <c r="AR103" i="99"/>
  <c r="AL103" i="99"/>
  <c r="T103" i="99"/>
  <c r="BR102" i="99"/>
  <c r="BQ102" i="99"/>
  <c r="BO102" i="99"/>
  <c r="BN102" i="99"/>
  <c r="BM102" i="99"/>
  <c r="BL102" i="99"/>
  <c r="BK102" i="99"/>
  <c r="BJ102" i="99"/>
  <c r="BI102" i="99"/>
  <c r="AR102" i="99"/>
  <c r="AL102" i="99"/>
  <c r="T102" i="99"/>
  <c r="BU101" i="99"/>
  <c r="BT101" i="99"/>
  <c r="BS101" i="99"/>
  <c r="BO101" i="99"/>
  <c r="BN101" i="99"/>
  <c r="BM101" i="99"/>
  <c r="BL101" i="99"/>
  <c r="BK101" i="99"/>
  <c r="BJ101" i="99"/>
  <c r="BI101" i="99"/>
  <c r="BW97" i="99"/>
  <c r="BX97" i="99" s="1"/>
  <c r="BP97" i="99"/>
  <c r="BR96" i="99"/>
  <c r="BQ96" i="99"/>
  <c r="BO96" i="99"/>
  <c r="BN96" i="99"/>
  <c r="BM96" i="99"/>
  <c r="BL96" i="99"/>
  <c r="BK96" i="99"/>
  <c r="BJ96" i="99"/>
  <c r="BI96" i="99"/>
  <c r="AR96" i="99"/>
  <c r="AL96" i="99"/>
  <c r="T96" i="99"/>
  <c r="BR95" i="99"/>
  <c r="BQ95" i="99"/>
  <c r="BO95" i="99"/>
  <c r="BN95" i="99"/>
  <c r="BM95" i="99"/>
  <c r="BL95" i="99"/>
  <c r="BK95" i="99"/>
  <c r="BJ95" i="99"/>
  <c r="BI95" i="99"/>
  <c r="AR95" i="99"/>
  <c r="AL95" i="99"/>
  <c r="T95" i="99"/>
  <c r="BR94" i="99"/>
  <c r="BQ94" i="99"/>
  <c r="BO94" i="99"/>
  <c r="BN94" i="99"/>
  <c r="BM94" i="99"/>
  <c r="BL94" i="99"/>
  <c r="BK94" i="99"/>
  <c r="BJ94" i="99"/>
  <c r="BI94" i="99"/>
  <c r="AR94" i="99"/>
  <c r="AL94" i="99"/>
  <c r="T94" i="99"/>
  <c r="BR93" i="99"/>
  <c r="BQ93" i="99"/>
  <c r="BO93" i="99"/>
  <c r="BN93" i="99"/>
  <c r="BM93" i="99"/>
  <c r="BL93" i="99"/>
  <c r="BK93" i="99"/>
  <c r="BJ93" i="99"/>
  <c r="BI93" i="99"/>
  <c r="AR93" i="99"/>
  <c r="AL93" i="99"/>
  <c r="T93" i="99"/>
  <c r="BR92" i="99"/>
  <c r="BQ92" i="99"/>
  <c r="BO92" i="99"/>
  <c r="BN92" i="99"/>
  <c r="BM92" i="99"/>
  <c r="BL92" i="99"/>
  <c r="BK92" i="99"/>
  <c r="BJ92" i="99"/>
  <c r="BI92" i="99"/>
  <c r="AR92" i="99"/>
  <c r="AL92" i="99"/>
  <c r="T92" i="99"/>
  <c r="BR91" i="99"/>
  <c r="BQ91" i="99"/>
  <c r="BO91" i="99"/>
  <c r="BN91" i="99"/>
  <c r="BM91" i="99"/>
  <c r="BL91" i="99"/>
  <c r="BK91" i="99"/>
  <c r="BJ91" i="99"/>
  <c r="BI91" i="99"/>
  <c r="AR91" i="99"/>
  <c r="AL91" i="99"/>
  <c r="T91" i="99"/>
  <c r="BR90" i="99"/>
  <c r="BQ90" i="99"/>
  <c r="BO90" i="99"/>
  <c r="BN90" i="99"/>
  <c r="BM90" i="99"/>
  <c r="BL90" i="99"/>
  <c r="BK90" i="99"/>
  <c r="BJ90" i="99"/>
  <c r="BI90" i="99"/>
  <c r="AR90" i="99"/>
  <c r="AL90" i="99"/>
  <c r="T90" i="99"/>
  <c r="BR89" i="99"/>
  <c r="BQ89" i="99"/>
  <c r="BO89" i="99"/>
  <c r="BN89" i="99"/>
  <c r="BM89" i="99"/>
  <c r="BL89" i="99"/>
  <c r="BK89" i="99"/>
  <c r="BJ89" i="99"/>
  <c r="BI89" i="99"/>
  <c r="AR89" i="99"/>
  <c r="AL89" i="99"/>
  <c r="T89" i="99"/>
  <c r="BR88" i="99"/>
  <c r="BQ88" i="99"/>
  <c r="BO88" i="99"/>
  <c r="BN88" i="99"/>
  <c r="BM88" i="99"/>
  <c r="BL88" i="99"/>
  <c r="BK88" i="99"/>
  <c r="BJ88" i="99"/>
  <c r="BI88" i="99"/>
  <c r="AR88" i="99"/>
  <c r="AL88" i="99"/>
  <c r="T88" i="99"/>
  <c r="BR87" i="99"/>
  <c r="BQ87" i="99"/>
  <c r="BO87" i="99"/>
  <c r="BN87" i="99"/>
  <c r="BM87" i="99"/>
  <c r="BL87" i="99"/>
  <c r="BK87" i="99"/>
  <c r="BJ87" i="99"/>
  <c r="BI87" i="99"/>
  <c r="AR87" i="99"/>
  <c r="AL87" i="99"/>
  <c r="T87" i="99"/>
  <c r="BU86" i="99"/>
  <c r="BT86" i="99"/>
  <c r="BS86" i="99"/>
  <c r="BO86" i="99"/>
  <c r="BN86" i="99"/>
  <c r="BM86" i="99"/>
  <c r="BL86" i="99"/>
  <c r="BK86" i="99"/>
  <c r="BJ86" i="99"/>
  <c r="BI86" i="99"/>
  <c r="I76" i="99"/>
  <c r="I75" i="99"/>
  <c r="E75" i="99"/>
  <c r="CF41" i="99"/>
  <c r="CE41" i="99"/>
  <c r="CD41" i="99"/>
  <c r="CC41" i="99"/>
  <c r="CB41" i="99"/>
  <c r="CA41" i="99"/>
  <c r="BX41" i="99"/>
  <c r="BW41" i="99"/>
  <c r="BV41" i="99"/>
  <c r="BU41" i="99"/>
  <c r="BT41" i="99"/>
  <c r="BS41" i="99"/>
  <c r="BP41" i="99"/>
  <c r="BO41" i="99"/>
  <c r="BN41" i="99"/>
  <c r="BM41" i="99"/>
  <c r="BL41" i="99"/>
  <c r="BK41" i="99"/>
  <c r="CF40" i="99"/>
  <c r="CE40" i="99"/>
  <c r="CD40" i="99"/>
  <c r="CC40" i="99"/>
  <c r="CB40" i="99"/>
  <c r="CA40" i="99"/>
  <c r="BX40" i="99"/>
  <c r="BW40" i="99"/>
  <c r="BV40" i="99"/>
  <c r="BU40" i="99"/>
  <c r="BT40" i="99"/>
  <c r="BS40" i="99"/>
  <c r="BP40" i="99"/>
  <c r="BO40" i="99"/>
  <c r="BN40" i="99"/>
  <c r="BM40" i="99"/>
  <c r="BL40" i="99"/>
  <c r="BK40" i="99"/>
  <c r="CF39" i="99"/>
  <c r="CE39" i="99"/>
  <c r="CD39" i="99"/>
  <c r="CC39" i="99"/>
  <c r="CB39" i="99"/>
  <c r="CA39" i="99"/>
  <c r="BX39" i="99"/>
  <c r="BW39" i="99"/>
  <c r="BV39" i="99"/>
  <c r="BU39" i="99"/>
  <c r="BT39" i="99"/>
  <c r="BS39" i="99"/>
  <c r="BP39" i="99"/>
  <c r="BO39" i="99"/>
  <c r="BN39" i="99"/>
  <c r="BM39" i="99"/>
  <c r="BL39" i="99"/>
  <c r="BK39" i="99"/>
  <c r="CF38" i="99"/>
  <c r="CE38" i="99"/>
  <c r="CD38" i="99"/>
  <c r="CC38" i="99"/>
  <c r="CB38" i="99"/>
  <c r="CA38" i="99"/>
  <c r="BX38" i="99"/>
  <c r="BW38" i="99"/>
  <c r="BV38" i="99"/>
  <c r="BU38" i="99"/>
  <c r="BT38" i="99"/>
  <c r="BS38" i="99"/>
  <c r="BP38" i="99"/>
  <c r="BO38" i="99"/>
  <c r="BN38" i="99"/>
  <c r="BM38" i="99"/>
  <c r="BL38" i="99"/>
  <c r="BK38" i="99"/>
  <c r="CF37" i="99"/>
  <c r="CE37" i="99"/>
  <c r="CD37" i="99"/>
  <c r="CC37" i="99"/>
  <c r="CB37" i="99"/>
  <c r="CA37" i="99"/>
  <c r="BX37" i="99"/>
  <c r="BW37" i="99"/>
  <c r="BV37" i="99"/>
  <c r="BU37" i="99"/>
  <c r="BT37" i="99"/>
  <c r="BS37" i="99"/>
  <c r="BP37" i="99"/>
  <c r="BO37" i="99"/>
  <c r="BN37" i="99"/>
  <c r="BM37" i="99"/>
  <c r="BL37" i="99"/>
  <c r="BK37" i="99"/>
  <c r="CF36" i="99"/>
  <c r="CE36" i="99"/>
  <c r="CD36" i="99"/>
  <c r="CC36" i="99"/>
  <c r="CB36" i="99"/>
  <c r="CA36" i="99"/>
  <c r="BX36" i="99"/>
  <c r="BW36" i="99"/>
  <c r="BV36" i="99"/>
  <c r="BU36" i="99"/>
  <c r="BT36" i="99"/>
  <c r="BS36" i="99"/>
  <c r="BP36" i="99"/>
  <c r="BO36" i="99"/>
  <c r="BN36" i="99"/>
  <c r="BM36" i="99"/>
  <c r="BL36" i="99"/>
  <c r="BK36" i="99"/>
  <c r="CF35" i="99"/>
  <c r="CE35" i="99"/>
  <c r="CD35" i="99"/>
  <c r="CC35" i="99"/>
  <c r="CB35" i="99"/>
  <c r="CA35" i="99"/>
  <c r="BX35" i="99"/>
  <c r="BW35" i="99"/>
  <c r="BV35" i="99"/>
  <c r="BU35" i="99"/>
  <c r="BT35" i="99"/>
  <c r="BS35" i="99"/>
  <c r="BP35" i="99"/>
  <c r="BO35" i="99"/>
  <c r="BN35" i="99"/>
  <c r="BM35" i="99"/>
  <c r="BL35" i="99"/>
  <c r="BK35" i="99"/>
  <c r="CF34" i="99"/>
  <c r="CE34" i="99"/>
  <c r="CD34" i="99"/>
  <c r="CC34" i="99"/>
  <c r="CB34" i="99"/>
  <c r="CA34" i="99"/>
  <c r="BX34" i="99"/>
  <c r="BW34" i="99"/>
  <c r="BV34" i="99"/>
  <c r="BU34" i="99"/>
  <c r="BT34" i="99"/>
  <c r="BS34" i="99"/>
  <c r="BP34" i="99"/>
  <c r="BO34" i="99"/>
  <c r="BN34" i="99"/>
  <c r="BM34" i="99"/>
  <c r="BL34" i="99"/>
  <c r="BK34" i="99"/>
  <c r="CF33" i="99"/>
  <c r="CE33" i="99"/>
  <c r="CC33" i="99"/>
  <c r="BX33" i="99"/>
  <c r="BW33" i="99"/>
  <c r="BP33" i="99"/>
  <c r="BO33" i="99"/>
  <c r="BN33" i="99"/>
  <c r="BL33" i="99"/>
  <c r="CF32" i="99"/>
  <c r="CE32" i="99"/>
  <c r="CD32" i="99"/>
  <c r="CC32" i="99"/>
  <c r="CB32" i="99"/>
  <c r="BX32" i="99"/>
  <c r="BW32" i="99"/>
  <c r="BU32" i="99"/>
  <c r="BP32" i="99"/>
  <c r="BO32" i="99"/>
  <c r="CF31" i="99"/>
  <c r="CE31" i="99"/>
  <c r="CD31" i="99"/>
  <c r="CC31" i="99"/>
  <c r="BX31" i="99"/>
  <c r="BW31" i="99"/>
  <c r="BP31" i="99"/>
  <c r="BO31" i="99"/>
  <c r="CF30" i="99"/>
  <c r="CE30" i="99"/>
  <c r="CD30" i="99"/>
  <c r="CB30" i="99"/>
  <c r="CA30" i="99"/>
  <c r="BX30" i="99"/>
  <c r="BW30" i="99"/>
  <c r="BV30" i="99"/>
  <c r="BU30" i="99"/>
  <c r="BT30" i="99"/>
  <c r="BP30" i="99"/>
  <c r="BO30" i="99"/>
  <c r="CF29" i="99"/>
  <c r="CE29" i="99"/>
  <c r="CD29" i="99"/>
  <c r="CC29" i="99"/>
  <c r="BX29" i="99"/>
  <c r="BW29" i="99"/>
  <c r="BV29" i="99"/>
  <c r="BU29" i="99"/>
  <c r="BT29" i="99"/>
  <c r="BP29" i="99"/>
  <c r="BO29" i="99"/>
  <c r="CF28" i="99"/>
  <c r="CE28" i="99"/>
  <c r="CC28" i="99"/>
  <c r="CB28" i="99"/>
  <c r="CA28" i="99"/>
  <c r="BX28" i="99"/>
  <c r="BW28" i="99"/>
  <c r="BP28" i="99"/>
  <c r="BO28" i="99"/>
  <c r="CF27" i="99"/>
  <c r="CE27" i="99"/>
  <c r="CC27" i="99"/>
  <c r="BX27" i="99"/>
  <c r="BW27" i="99"/>
  <c r="BP27" i="99"/>
  <c r="BO27" i="99"/>
  <c r="CF24" i="99"/>
  <c r="CE24" i="99"/>
  <c r="BX24" i="99"/>
  <c r="BW24" i="99"/>
  <c r="BP24" i="99"/>
  <c r="BO24" i="99"/>
  <c r="CF23" i="99"/>
  <c r="CE23" i="99"/>
  <c r="CC23" i="99"/>
  <c r="BX23" i="99"/>
  <c r="BW23" i="99"/>
  <c r="BV23" i="99"/>
  <c r="BS23" i="99"/>
  <c r="BP23" i="99"/>
  <c r="BO23" i="99"/>
  <c r="CF22" i="99"/>
  <c r="CE22" i="99"/>
  <c r="CD22" i="99"/>
  <c r="CB22" i="99"/>
  <c r="BX22" i="99"/>
  <c r="BW22" i="99"/>
  <c r="BS22" i="99"/>
  <c r="BP22" i="99"/>
  <c r="BO22" i="99"/>
  <c r="CF21" i="99"/>
  <c r="CE21" i="99"/>
  <c r="CD21" i="99"/>
  <c r="CB21" i="99"/>
  <c r="BX21" i="99"/>
  <c r="BW21" i="99"/>
  <c r="BP21" i="99"/>
  <c r="BO21" i="99"/>
  <c r="BN21" i="99"/>
  <c r="D21" i="99"/>
  <c r="CF20" i="99"/>
  <c r="CE20" i="99"/>
  <c r="BX20" i="99"/>
  <c r="BW20" i="99"/>
  <c r="BT20" i="99"/>
  <c r="BP20" i="99"/>
  <c r="BO20" i="99"/>
  <c r="AK13" i="99"/>
  <c r="C15" i="9" s="1"/>
  <c r="K6" i="99"/>
  <c r="E199" i="98"/>
  <c r="E198" i="98"/>
  <c r="E197" i="98"/>
  <c r="E196" i="98"/>
  <c r="E195" i="98"/>
  <c r="E194" i="98"/>
  <c r="E193" i="98"/>
  <c r="E192" i="98"/>
  <c r="E191" i="98"/>
  <c r="E190" i="98"/>
  <c r="E188" i="98"/>
  <c r="E187" i="98"/>
  <c r="E185" i="98"/>
  <c r="E184" i="98"/>
  <c r="E183" i="98"/>
  <c r="E182" i="98"/>
  <c r="E181" i="98"/>
  <c r="E174" i="98"/>
  <c r="E173" i="98"/>
  <c r="E172" i="98"/>
  <c r="E171" i="98"/>
  <c r="E170" i="98"/>
  <c r="E169" i="98"/>
  <c r="E168" i="98"/>
  <c r="E167" i="98"/>
  <c r="E166" i="98"/>
  <c r="E165" i="98"/>
  <c r="E164" i="98"/>
  <c r="E163" i="98"/>
  <c r="E162" i="98"/>
  <c r="E161" i="98"/>
  <c r="E160" i="98"/>
  <c r="E159" i="98"/>
  <c r="E158" i="98"/>
  <c r="E157" i="98"/>
  <c r="E156" i="98"/>
  <c r="E155" i="98"/>
  <c r="R127" i="98"/>
  <c r="R126" i="98"/>
  <c r="R125" i="98"/>
  <c r="R124" i="98"/>
  <c r="R123" i="98"/>
  <c r="AJ117" i="98"/>
  <c r="Z117" i="98"/>
  <c r="BP114" i="98"/>
  <c r="BW112" i="98"/>
  <c r="BX112" i="98" s="1"/>
  <c r="BP112" i="98"/>
  <c r="BR111" i="98"/>
  <c r="BQ111" i="98"/>
  <c r="BO111" i="98"/>
  <c r="BN111" i="98"/>
  <c r="BM111" i="98"/>
  <c r="BL111" i="98"/>
  <c r="BK111" i="98"/>
  <c r="BJ111" i="98"/>
  <c r="BI111" i="98"/>
  <c r="AR111" i="98"/>
  <c r="AL111" i="98"/>
  <c r="T111" i="98"/>
  <c r="BR110" i="98"/>
  <c r="BQ110" i="98"/>
  <c r="BO110" i="98"/>
  <c r="BN110" i="98"/>
  <c r="BM110" i="98"/>
  <c r="BL110" i="98"/>
  <c r="BK110" i="98"/>
  <c r="BJ110" i="98"/>
  <c r="BI110" i="98"/>
  <c r="AR110" i="98"/>
  <c r="AL110" i="98"/>
  <c r="T110" i="98"/>
  <c r="BR109" i="98"/>
  <c r="BQ109" i="98"/>
  <c r="BO109" i="98"/>
  <c r="BN109" i="98"/>
  <c r="BM109" i="98"/>
  <c r="BL109" i="98"/>
  <c r="BK109" i="98"/>
  <c r="BJ109" i="98"/>
  <c r="BI109" i="98"/>
  <c r="AR109" i="98"/>
  <c r="AL109" i="98"/>
  <c r="T109" i="98"/>
  <c r="BR108" i="98"/>
  <c r="BQ108" i="98"/>
  <c r="BO108" i="98"/>
  <c r="BN108" i="98"/>
  <c r="BM108" i="98"/>
  <c r="BL108" i="98"/>
  <c r="BK108" i="98"/>
  <c r="BJ108" i="98"/>
  <c r="BI108" i="98"/>
  <c r="AR108" i="98"/>
  <c r="AL108" i="98"/>
  <c r="T108" i="98"/>
  <c r="BR107" i="98"/>
  <c r="BQ107" i="98"/>
  <c r="BO107" i="98"/>
  <c r="BN107" i="98"/>
  <c r="BM107" i="98"/>
  <c r="BL107" i="98"/>
  <c r="BK107" i="98"/>
  <c r="BJ107" i="98"/>
  <c r="BI107" i="98"/>
  <c r="AR107" i="98"/>
  <c r="AL107" i="98"/>
  <c r="T107" i="98"/>
  <c r="BR106" i="98"/>
  <c r="BQ106" i="98"/>
  <c r="BO106" i="98"/>
  <c r="BN106" i="98"/>
  <c r="BM106" i="98"/>
  <c r="BL106" i="98"/>
  <c r="BK106" i="98"/>
  <c r="BJ106" i="98"/>
  <c r="BI106" i="98"/>
  <c r="AR106" i="98"/>
  <c r="AL106" i="98"/>
  <c r="T106" i="98"/>
  <c r="BR105" i="98"/>
  <c r="BQ105" i="98"/>
  <c r="BO105" i="98"/>
  <c r="BN105" i="98"/>
  <c r="BM105" i="98"/>
  <c r="BL105" i="98"/>
  <c r="BK105" i="98"/>
  <c r="BJ105" i="98"/>
  <c r="BI105" i="98"/>
  <c r="AR105" i="98"/>
  <c r="AL105" i="98"/>
  <c r="T105" i="98"/>
  <c r="BR104" i="98"/>
  <c r="BQ104" i="98"/>
  <c r="BO104" i="98"/>
  <c r="BN104" i="98"/>
  <c r="BM104" i="98"/>
  <c r="BL104" i="98"/>
  <c r="BK104" i="98"/>
  <c r="BJ104" i="98"/>
  <c r="BI104" i="98"/>
  <c r="AR104" i="98"/>
  <c r="AL104" i="98"/>
  <c r="T104" i="98"/>
  <c r="BR103" i="98"/>
  <c r="BQ103" i="98"/>
  <c r="BO103" i="98"/>
  <c r="BN103" i="98"/>
  <c r="BM103" i="98"/>
  <c r="BL103" i="98"/>
  <c r="BK103" i="98"/>
  <c r="BJ103" i="98"/>
  <c r="BI103" i="98"/>
  <c r="AR103" i="98"/>
  <c r="AL103" i="98"/>
  <c r="T103" i="98"/>
  <c r="BR102" i="98"/>
  <c r="BQ102" i="98"/>
  <c r="BO102" i="98"/>
  <c r="BN102" i="98"/>
  <c r="BM102" i="98"/>
  <c r="BL102" i="98"/>
  <c r="BK102" i="98"/>
  <c r="BJ102" i="98"/>
  <c r="BI102" i="98"/>
  <c r="AR102" i="98"/>
  <c r="AL102" i="98"/>
  <c r="T102" i="98"/>
  <c r="BU101" i="98"/>
  <c r="BT101" i="98"/>
  <c r="BS101" i="98"/>
  <c r="BO101" i="98"/>
  <c r="BN101" i="98"/>
  <c r="BM101" i="98"/>
  <c r="BL101" i="98"/>
  <c r="BK101" i="98"/>
  <c r="BJ101" i="98"/>
  <c r="BI101" i="98"/>
  <c r="BW97" i="98"/>
  <c r="BX97" i="98" s="1"/>
  <c r="BP97" i="98"/>
  <c r="BR96" i="98"/>
  <c r="BQ96" i="98"/>
  <c r="BO96" i="98"/>
  <c r="BN96" i="98"/>
  <c r="BM96" i="98"/>
  <c r="BL96" i="98"/>
  <c r="BK96" i="98"/>
  <c r="BJ96" i="98"/>
  <c r="BI96" i="98"/>
  <c r="AR96" i="98"/>
  <c r="AL96" i="98"/>
  <c r="T96" i="98"/>
  <c r="BR95" i="98"/>
  <c r="BQ95" i="98"/>
  <c r="BO95" i="98"/>
  <c r="BN95" i="98"/>
  <c r="BM95" i="98"/>
  <c r="BL95" i="98"/>
  <c r="BK95" i="98"/>
  <c r="BJ95" i="98"/>
  <c r="BI95" i="98"/>
  <c r="AR95" i="98"/>
  <c r="AL95" i="98"/>
  <c r="T95" i="98"/>
  <c r="BR94" i="98"/>
  <c r="BQ94" i="98"/>
  <c r="BO94" i="98"/>
  <c r="BN94" i="98"/>
  <c r="BM94" i="98"/>
  <c r="BL94" i="98"/>
  <c r="BK94" i="98"/>
  <c r="BJ94" i="98"/>
  <c r="BI94" i="98"/>
  <c r="AR94" i="98"/>
  <c r="AL94" i="98"/>
  <c r="T94" i="98"/>
  <c r="BR93" i="98"/>
  <c r="BQ93" i="98"/>
  <c r="BO93" i="98"/>
  <c r="BN93" i="98"/>
  <c r="BM93" i="98"/>
  <c r="BL93" i="98"/>
  <c r="BK93" i="98"/>
  <c r="BJ93" i="98"/>
  <c r="BI93" i="98"/>
  <c r="AR93" i="98"/>
  <c r="AL93" i="98"/>
  <c r="T93" i="98"/>
  <c r="BR92" i="98"/>
  <c r="BQ92" i="98"/>
  <c r="BO92" i="98"/>
  <c r="BN92" i="98"/>
  <c r="BM92" i="98"/>
  <c r="BL92" i="98"/>
  <c r="BK92" i="98"/>
  <c r="BJ92" i="98"/>
  <c r="BI92" i="98"/>
  <c r="AR92" i="98"/>
  <c r="AL92" i="98"/>
  <c r="T92" i="98"/>
  <c r="BR91" i="98"/>
  <c r="BQ91" i="98"/>
  <c r="BO91" i="98"/>
  <c r="BN91" i="98"/>
  <c r="BM91" i="98"/>
  <c r="BL91" i="98"/>
  <c r="BK91" i="98"/>
  <c r="BJ91" i="98"/>
  <c r="BI91" i="98"/>
  <c r="AR91" i="98"/>
  <c r="AL91" i="98"/>
  <c r="T91" i="98"/>
  <c r="BR90" i="98"/>
  <c r="BQ90" i="98"/>
  <c r="BO90" i="98"/>
  <c r="BN90" i="98"/>
  <c r="BM90" i="98"/>
  <c r="BL90" i="98"/>
  <c r="BK90" i="98"/>
  <c r="BJ90" i="98"/>
  <c r="BI90" i="98"/>
  <c r="AR90" i="98"/>
  <c r="AL90" i="98"/>
  <c r="T90" i="98"/>
  <c r="BR89" i="98"/>
  <c r="BQ89" i="98"/>
  <c r="BO89" i="98"/>
  <c r="BN89" i="98"/>
  <c r="BM89" i="98"/>
  <c r="BL89" i="98"/>
  <c r="BK89" i="98"/>
  <c r="BJ89" i="98"/>
  <c r="BI89" i="98"/>
  <c r="AR89" i="98"/>
  <c r="AL89" i="98"/>
  <c r="T89" i="98"/>
  <c r="BR88" i="98"/>
  <c r="BQ88" i="98"/>
  <c r="BO88" i="98"/>
  <c r="BN88" i="98"/>
  <c r="BM88" i="98"/>
  <c r="BL88" i="98"/>
  <c r="BK88" i="98"/>
  <c r="BJ88" i="98"/>
  <c r="BI88" i="98"/>
  <c r="AR88" i="98"/>
  <c r="AL88" i="98"/>
  <c r="T88" i="98"/>
  <c r="BR87" i="98"/>
  <c r="BQ87" i="98"/>
  <c r="BO87" i="98"/>
  <c r="BN87" i="98"/>
  <c r="BM87" i="98"/>
  <c r="BL87" i="98"/>
  <c r="BK87" i="98"/>
  <c r="BJ87" i="98"/>
  <c r="BI87" i="98"/>
  <c r="AR87" i="98"/>
  <c r="AL87" i="98"/>
  <c r="T87" i="98"/>
  <c r="BU86" i="98"/>
  <c r="BT86" i="98"/>
  <c r="BS86" i="98"/>
  <c r="BO86" i="98"/>
  <c r="BN86" i="98"/>
  <c r="BM86" i="98"/>
  <c r="BL86" i="98"/>
  <c r="BK86" i="98"/>
  <c r="BJ86" i="98"/>
  <c r="BI86" i="98"/>
  <c r="I76" i="98"/>
  <c r="I75" i="98"/>
  <c r="E75" i="98"/>
  <c r="CF41" i="98"/>
  <c r="CE41" i="98"/>
  <c r="CD41" i="98"/>
  <c r="CC41" i="98"/>
  <c r="CB41" i="98"/>
  <c r="CA41" i="98"/>
  <c r="BX41" i="98"/>
  <c r="BW41" i="98"/>
  <c r="BV41" i="98"/>
  <c r="BU41" i="98"/>
  <c r="BT41" i="98"/>
  <c r="BS41" i="98"/>
  <c r="BP41" i="98"/>
  <c r="BO41" i="98"/>
  <c r="BN41" i="98"/>
  <c r="BM41" i="98"/>
  <c r="BL41" i="98"/>
  <c r="BK41" i="98"/>
  <c r="CF40" i="98"/>
  <c r="CE40" i="98"/>
  <c r="CD40" i="98"/>
  <c r="CC40" i="98"/>
  <c r="CB40" i="98"/>
  <c r="CA40" i="98"/>
  <c r="BX40" i="98"/>
  <c r="BW40" i="98"/>
  <c r="BV40" i="98"/>
  <c r="BU40" i="98"/>
  <c r="BT40" i="98"/>
  <c r="BS40" i="98"/>
  <c r="BP40" i="98"/>
  <c r="BO40" i="98"/>
  <c r="BN40" i="98"/>
  <c r="BM40" i="98"/>
  <c r="BL40" i="98"/>
  <c r="BK40" i="98"/>
  <c r="CF39" i="98"/>
  <c r="CE39" i="98"/>
  <c r="CD39" i="98"/>
  <c r="CC39" i="98"/>
  <c r="CB39" i="98"/>
  <c r="CA39" i="98"/>
  <c r="BX39" i="98"/>
  <c r="BW39" i="98"/>
  <c r="BV39" i="98"/>
  <c r="BU39" i="98"/>
  <c r="BT39" i="98"/>
  <c r="BS39" i="98"/>
  <c r="BP39" i="98"/>
  <c r="BO39" i="98"/>
  <c r="BN39" i="98"/>
  <c r="BM39" i="98"/>
  <c r="BL39" i="98"/>
  <c r="BK39" i="98"/>
  <c r="CF38" i="98"/>
  <c r="CE38" i="98"/>
  <c r="CD38" i="98"/>
  <c r="CC38" i="98"/>
  <c r="CB38" i="98"/>
  <c r="CA38" i="98"/>
  <c r="BX38" i="98"/>
  <c r="BW38" i="98"/>
  <c r="BV38" i="98"/>
  <c r="BU38" i="98"/>
  <c r="BT38" i="98"/>
  <c r="BS38" i="98"/>
  <c r="BP38" i="98"/>
  <c r="BO38" i="98"/>
  <c r="BN38" i="98"/>
  <c r="BM38" i="98"/>
  <c r="BL38" i="98"/>
  <c r="BK38" i="98"/>
  <c r="CF37" i="98"/>
  <c r="CE37" i="98"/>
  <c r="CD37" i="98"/>
  <c r="CC37" i="98"/>
  <c r="CB37" i="98"/>
  <c r="CA37" i="98"/>
  <c r="BX37" i="98"/>
  <c r="BW37" i="98"/>
  <c r="BV37" i="98"/>
  <c r="BU37" i="98"/>
  <c r="BT37" i="98"/>
  <c r="BS37" i="98"/>
  <c r="BP37" i="98"/>
  <c r="BO37" i="98"/>
  <c r="BN37" i="98"/>
  <c r="BM37" i="98"/>
  <c r="BL37" i="98"/>
  <c r="BK37" i="98"/>
  <c r="CF36" i="98"/>
  <c r="CE36" i="98"/>
  <c r="CD36" i="98"/>
  <c r="CC36" i="98"/>
  <c r="CB36" i="98"/>
  <c r="CA36" i="98"/>
  <c r="BX36" i="98"/>
  <c r="BW36" i="98"/>
  <c r="BV36" i="98"/>
  <c r="BU36" i="98"/>
  <c r="BT36" i="98"/>
  <c r="BS36" i="98"/>
  <c r="BP36" i="98"/>
  <c r="BO36" i="98"/>
  <c r="BN36" i="98"/>
  <c r="BM36" i="98"/>
  <c r="BL36" i="98"/>
  <c r="BK36" i="98"/>
  <c r="CF35" i="98"/>
  <c r="CE35" i="98"/>
  <c r="CD35" i="98"/>
  <c r="CC35" i="98"/>
  <c r="CB35" i="98"/>
  <c r="CA35" i="98"/>
  <c r="BX35" i="98"/>
  <c r="BW35" i="98"/>
  <c r="BV35" i="98"/>
  <c r="BU35" i="98"/>
  <c r="BT35" i="98"/>
  <c r="BS35" i="98"/>
  <c r="BP35" i="98"/>
  <c r="BO35" i="98"/>
  <c r="BN35" i="98"/>
  <c r="BM35" i="98"/>
  <c r="BL35" i="98"/>
  <c r="BK35" i="98"/>
  <c r="CF34" i="98"/>
  <c r="CE34" i="98"/>
  <c r="CD34" i="98"/>
  <c r="CC34" i="98"/>
  <c r="CB34" i="98"/>
  <c r="CA34" i="98"/>
  <c r="BX34" i="98"/>
  <c r="BW34" i="98"/>
  <c r="BV34" i="98"/>
  <c r="BU34" i="98"/>
  <c r="BT34" i="98"/>
  <c r="BS34" i="98"/>
  <c r="BP34" i="98"/>
  <c r="BO34" i="98"/>
  <c r="BN34" i="98"/>
  <c r="BM34" i="98"/>
  <c r="BL34" i="98"/>
  <c r="BK34" i="98"/>
  <c r="CF33" i="98"/>
  <c r="CE33" i="98"/>
  <c r="CC33" i="98"/>
  <c r="BX33" i="98"/>
  <c r="BW33" i="98"/>
  <c r="BP33" i="98"/>
  <c r="BO33" i="98"/>
  <c r="BN33" i="98"/>
  <c r="BL33" i="98"/>
  <c r="CF32" i="98"/>
  <c r="CE32" i="98"/>
  <c r="CD32" i="98"/>
  <c r="CC32" i="98"/>
  <c r="CB32" i="98"/>
  <c r="BX32" i="98"/>
  <c r="BW32" i="98"/>
  <c r="BU32" i="98"/>
  <c r="BP32" i="98"/>
  <c r="BO32" i="98"/>
  <c r="CF31" i="98"/>
  <c r="CE31" i="98"/>
  <c r="CD31" i="98"/>
  <c r="CC31" i="98"/>
  <c r="BX31" i="98"/>
  <c r="BW31" i="98"/>
  <c r="BP31" i="98"/>
  <c r="BO31" i="98"/>
  <c r="CF30" i="98"/>
  <c r="CE30" i="98"/>
  <c r="CD30" i="98"/>
  <c r="CB30" i="98"/>
  <c r="CA30" i="98"/>
  <c r="BX30" i="98"/>
  <c r="BW30" i="98"/>
  <c r="BV30" i="98"/>
  <c r="BU30" i="98"/>
  <c r="BT30" i="98"/>
  <c r="BP30" i="98"/>
  <c r="BO30" i="98"/>
  <c r="CF29" i="98"/>
  <c r="CE29" i="98"/>
  <c r="CD29" i="98"/>
  <c r="CC29" i="98"/>
  <c r="BX29" i="98"/>
  <c r="BW29" i="98"/>
  <c r="BV29" i="98"/>
  <c r="BU29" i="98"/>
  <c r="BT29" i="98"/>
  <c r="BP29" i="98"/>
  <c r="BO29" i="98"/>
  <c r="CF28" i="98"/>
  <c r="CE28" i="98"/>
  <c r="CC28" i="98"/>
  <c r="CB28" i="98"/>
  <c r="CA28" i="98"/>
  <c r="BX28" i="98"/>
  <c r="BW28" i="98"/>
  <c r="BP28" i="98"/>
  <c r="BO28" i="98"/>
  <c r="CF27" i="98"/>
  <c r="CE27" i="98"/>
  <c r="CC27" i="98"/>
  <c r="BX27" i="98"/>
  <c r="BW27" i="98"/>
  <c r="BP27" i="98"/>
  <c r="BO27" i="98"/>
  <c r="CF24" i="98"/>
  <c r="CE24" i="98"/>
  <c r="BX24" i="98"/>
  <c r="BW24" i="98"/>
  <c r="BP24" i="98"/>
  <c r="BO24" i="98"/>
  <c r="CF23" i="98"/>
  <c r="CE23" i="98"/>
  <c r="CC23" i="98"/>
  <c r="BX23" i="98"/>
  <c r="BW23" i="98"/>
  <c r="BV23" i="98"/>
  <c r="BS23" i="98"/>
  <c r="BP23" i="98"/>
  <c r="BO23" i="98"/>
  <c r="CF22" i="98"/>
  <c r="CE22" i="98"/>
  <c r="CD22" i="98"/>
  <c r="CB22" i="98"/>
  <c r="BX22" i="98"/>
  <c r="BW22" i="98"/>
  <c r="BS22" i="98"/>
  <c r="BP22" i="98"/>
  <c r="BO22" i="98"/>
  <c r="CF21" i="98"/>
  <c r="CE21" i="98"/>
  <c r="CD21" i="98"/>
  <c r="CB21" i="98"/>
  <c r="BX21" i="98"/>
  <c r="BW21" i="98"/>
  <c r="BP21" i="98"/>
  <c r="BO21" i="98"/>
  <c r="BN21" i="98"/>
  <c r="D21" i="98"/>
  <c r="CF20" i="98"/>
  <c r="CE20" i="98"/>
  <c r="BX20" i="98"/>
  <c r="BW20" i="98"/>
  <c r="BT20" i="98"/>
  <c r="BP20" i="98"/>
  <c r="BO20" i="98"/>
  <c r="AK13" i="98"/>
  <c r="K6" i="98"/>
  <c r="E199" i="97"/>
  <c r="E198" i="97"/>
  <c r="E197" i="97"/>
  <c r="E196" i="97"/>
  <c r="E195" i="97"/>
  <c r="E194" i="97"/>
  <c r="E193" i="97"/>
  <c r="E192" i="97"/>
  <c r="E191" i="97"/>
  <c r="E190" i="97"/>
  <c r="E188" i="97"/>
  <c r="E187" i="97"/>
  <c r="E185" i="97"/>
  <c r="E184" i="97"/>
  <c r="E183" i="97"/>
  <c r="E182" i="97"/>
  <c r="E181" i="97"/>
  <c r="E174" i="97"/>
  <c r="E173" i="97"/>
  <c r="E172" i="97"/>
  <c r="E171" i="97"/>
  <c r="E170" i="97"/>
  <c r="E169" i="97"/>
  <c r="E168" i="97"/>
  <c r="E167" i="97"/>
  <c r="E166" i="97"/>
  <c r="E165" i="97"/>
  <c r="E164" i="97"/>
  <c r="E163" i="97"/>
  <c r="E162" i="97"/>
  <c r="E161" i="97"/>
  <c r="E160" i="97"/>
  <c r="E159" i="97"/>
  <c r="E158" i="97"/>
  <c r="E157" i="97"/>
  <c r="E156" i="97"/>
  <c r="E155" i="97"/>
  <c r="R127" i="97"/>
  <c r="R126" i="97"/>
  <c r="R125" i="97"/>
  <c r="R124" i="97"/>
  <c r="R123" i="97"/>
  <c r="AJ117" i="97"/>
  <c r="Z117" i="97"/>
  <c r="BP114" i="97"/>
  <c r="BW112" i="97"/>
  <c r="BX112" i="97" s="1"/>
  <c r="BP112" i="97"/>
  <c r="BR111" i="97"/>
  <c r="BQ111" i="97"/>
  <c r="BO111" i="97"/>
  <c r="BN111" i="97"/>
  <c r="BM111" i="97"/>
  <c r="BL111" i="97"/>
  <c r="BK111" i="97"/>
  <c r="BJ111" i="97"/>
  <c r="BI111" i="97"/>
  <c r="AR111" i="97"/>
  <c r="AL111" i="97"/>
  <c r="T111" i="97"/>
  <c r="BR110" i="97"/>
  <c r="BQ110" i="97"/>
  <c r="BO110" i="97"/>
  <c r="BN110" i="97"/>
  <c r="BM110" i="97"/>
  <c r="BL110" i="97"/>
  <c r="BK110" i="97"/>
  <c r="BJ110" i="97"/>
  <c r="BI110" i="97"/>
  <c r="AR110" i="97"/>
  <c r="AL110" i="97"/>
  <c r="T110" i="97"/>
  <c r="BR109" i="97"/>
  <c r="BQ109" i="97"/>
  <c r="BO109" i="97"/>
  <c r="BN109" i="97"/>
  <c r="BM109" i="97"/>
  <c r="BL109" i="97"/>
  <c r="BK109" i="97"/>
  <c r="BJ109" i="97"/>
  <c r="BI109" i="97"/>
  <c r="AR109" i="97"/>
  <c r="AL109" i="97"/>
  <c r="T109" i="97"/>
  <c r="BR108" i="97"/>
  <c r="BQ108" i="97"/>
  <c r="BO108" i="97"/>
  <c r="BN108" i="97"/>
  <c r="BM108" i="97"/>
  <c r="BL108" i="97"/>
  <c r="BK108" i="97"/>
  <c r="BJ108" i="97"/>
  <c r="BI108" i="97"/>
  <c r="AR108" i="97"/>
  <c r="AL108" i="97"/>
  <c r="T108" i="97"/>
  <c r="BR107" i="97"/>
  <c r="BQ107" i="97"/>
  <c r="BO107" i="97"/>
  <c r="BN107" i="97"/>
  <c r="BM107" i="97"/>
  <c r="BL107" i="97"/>
  <c r="BK107" i="97"/>
  <c r="BJ107" i="97"/>
  <c r="BI107" i="97"/>
  <c r="AR107" i="97"/>
  <c r="AL107" i="97"/>
  <c r="T107" i="97"/>
  <c r="BR106" i="97"/>
  <c r="BQ106" i="97"/>
  <c r="BO106" i="97"/>
  <c r="BN106" i="97"/>
  <c r="BM106" i="97"/>
  <c r="BL106" i="97"/>
  <c r="BK106" i="97"/>
  <c r="BJ106" i="97"/>
  <c r="BI106" i="97"/>
  <c r="AR106" i="97"/>
  <c r="AL106" i="97"/>
  <c r="T106" i="97"/>
  <c r="BR105" i="97"/>
  <c r="BQ105" i="97"/>
  <c r="BO105" i="97"/>
  <c r="BN105" i="97"/>
  <c r="BM105" i="97"/>
  <c r="BL105" i="97"/>
  <c r="BK105" i="97"/>
  <c r="BJ105" i="97"/>
  <c r="BI105" i="97"/>
  <c r="AR105" i="97"/>
  <c r="AL105" i="97"/>
  <c r="T105" i="97"/>
  <c r="BR104" i="97"/>
  <c r="BQ104" i="97"/>
  <c r="BO104" i="97"/>
  <c r="BN104" i="97"/>
  <c r="BM104" i="97"/>
  <c r="BL104" i="97"/>
  <c r="BK104" i="97"/>
  <c r="BJ104" i="97"/>
  <c r="BI104" i="97"/>
  <c r="AR104" i="97"/>
  <c r="AL104" i="97"/>
  <c r="T104" i="97"/>
  <c r="BR103" i="97"/>
  <c r="BQ103" i="97"/>
  <c r="BO103" i="97"/>
  <c r="BN103" i="97"/>
  <c r="BM103" i="97"/>
  <c r="BL103" i="97"/>
  <c r="BK103" i="97"/>
  <c r="BJ103" i="97"/>
  <c r="BI103" i="97"/>
  <c r="AR103" i="97"/>
  <c r="AL103" i="97"/>
  <c r="T103" i="97"/>
  <c r="BR102" i="97"/>
  <c r="BQ102" i="97"/>
  <c r="BO102" i="97"/>
  <c r="BN102" i="97"/>
  <c r="BM102" i="97"/>
  <c r="BL102" i="97"/>
  <c r="BK102" i="97"/>
  <c r="BJ102" i="97"/>
  <c r="BI102" i="97"/>
  <c r="AR102" i="97"/>
  <c r="AL102" i="97"/>
  <c r="T102" i="97"/>
  <c r="BU101" i="97"/>
  <c r="BT101" i="97"/>
  <c r="BS101" i="97"/>
  <c r="BO101" i="97"/>
  <c r="BN101" i="97"/>
  <c r="BM101" i="97"/>
  <c r="BL101" i="97"/>
  <c r="BK101" i="97"/>
  <c r="BJ101" i="97"/>
  <c r="BI101" i="97"/>
  <c r="BW97" i="97"/>
  <c r="BX97" i="97" s="1"/>
  <c r="BP97" i="97"/>
  <c r="BR96" i="97"/>
  <c r="BQ96" i="97"/>
  <c r="BO96" i="97"/>
  <c r="BN96" i="97"/>
  <c r="BM96" i="97"/>
  <c r="BL96" i="97"/>
  <c r="BK96" i="97"/>
  <c r="BJ96" i="97"/>
  <c r="BI96" i="97"/>
  <c r="AR96" i="97"/>
  <c r="AL96" i="97"/>
  <c r="T96" i="97"/>
  <c r="BR95" i="97"/>
  <c r="BQ95" i="97"/>
  <c r="BO95" i="97"/>
  <c r="BN95" i="97"/>
  <c r="BM95" i="97"/>
  <c r="BL95" i="97"/>
  <c r="BK95" i="97"/>
  <c r="BJ95" i="97"/>
  <c r="BI95" i="97"/>
  <c r="AR95" i="97"/>
  <c r="AL95" i="97"/>
  <c r="T95" i="97"/>
  <c r="BR94" i="97"/>
  <c r="BQ94" i="97"/>
  <c r="BO94" i="97"/>
  <c r="BN94" i="97"/>
  <c r="BM94" i="97"/>
  <c r="BL94" i="97"/>
  <c r="BK94" i="97"/>
  <c r="BJ94" i="97"/>
  <c r="BI94" i="97"/>
  <c r="AR94" i="97"/>
  <c r="AL94" i="97"/>
  <c r="T94" i="97"/>
  <c r="BR93" i="97"/>
  <c r="BQ93" i="97"/>
  <c r="BO93" i="97"/>
  <c r="BN93" i="97"/>
  <c r="BM93" i="97"/>
  <c r="BL93" i="97"/>
  <c r="BK93" i="97"/>
  <c r="BJ93" i="97"/>
  <c r="BI93" i="97"/>
  <c r="AR93" i="97"/>
  <c r="AL93" i="97"/>
  <c r="T93" i="97"/>
  <c r="BR92" i="97"/>
  <c r="BQ92" i="97"/>
  <c r="BO92" i="97"/>
  <c r="BN92" i="97"/>
  <c r="BM92" i="97"/>
  <c r="BL92" i="97"/>
  <c r="BK92" i="97"/>
  <c r="BJ92" i="97"/>
  <c r="BI92" i="97"/>
  <c r="AR92" i="97"/>
  <c r="AL92" i="97"/>
  <c r="T92" i="97"/>
  <c r="BR91" i="97"/>
  <c r="BQ91" i="97"/>
  <c r="BO91" i="97"/>
  <c r="BN91" i="97"/>
  <c r="BM91" i="97"/>
  <c r="BL91" i="97"/>
  <c r="BK91" i="97"/>
  <c r="BJ91" i="97"/>
  <c r="BI91" i="97"/>
  <c r="AR91" i="97"/>
  <c r="AL91" i="97"/>
  <c r="T91" i="97"/>
  <c r="BR90" i="97"/>
  <c r="BQ90" i="97"/>
  <c r="BO90" i="97"/>
  <c r="BN90" i="97"/>
  <c r="BM90" i="97"/>
  <c r="BL90" i="97"/>
  <c r="BK90" i="97"/>
  <c r="BJ90" i="97"/>
  <c r="BI90" i="97"/>
  <c r="AR90" i="97"/>
  <c r="AL90" i="97"/>
  <c r="T90" i="97"/>
  <c r="BR89" i="97"/>
  <c r="BQ89" i="97"/>
  <c r="BO89" i="97"/>
  <c r="BN89" i="97"/>
  <c r="BM89" i="97"/>
  <c r="BL89" i="97"/>
  <c r="BK89" i="97"/>
  <c r="BJ89" i="97"/>
  <c r="BI89" i="97"/>
  <c r="AR89" i="97"/>
  <c r="AL89" i="97"/>
  <c r="T89" i="97"/>
  <c r="BR88" i="97"/>
  <c r="BQ88" i="97"/>
  <c r="BO88" i="97"/>
  <c r="BN88" i="97"/>
  <c r="BM88" i="97"/>
  <c r="BL88" i="97"/>
  <c r="BK88" i="97"/>
  <c r="BJ88" i="97"/>
  <c r="BI88" i="97"/>
  <c r="AR88" i="97"/>
  <c r="AL88" i="97"/>
  <c r="T88" i="97"/>
  <c r="BR87" i="97"/>
  <c r="BQ87" i="97"/>
  <c r="BO87" i="97"/>
  <c r="BN87" i="97"/>
  <c r="BM87" i="97"/>
  <c r="BL87" i="97"/>
  <c r="BK87" i="97"/>
  <c r="BJ87" i="97"/>
  <c r="BI87" i="97"/>
  <c r="AR87" i="97"/>
  <c r="AL87" i="97"/>
  <c r="T87" i="97"/>
  <c r="BU86" i="97"/>
  <c r="BT86" i="97"/>
  <c r="BS86" i="97"/>
  <c r="BO86" i="97"/>
  <c r="BN86" i="97"/>
  <c r="BM86" i="97"/>
  <c r="BL86" i="97"/>
  <c r="BK86" i="97"/>
  <c r="BJ86" i="97"/>
  <c r="BI86" i="97"/>
  <c r="I76" i="97"/>
  <c r="I75" i="97"/>
  <c r="E75" i="97"/>
  <c r="CF41" i="97"/>
  <c r="CE41" i="97"/>
  <c r="CD41" i="97"/>
  <c r="CC41" i="97"/>
  <c r="CB41" i="97"/>
  <c r="CA41" i="97"/>
  <c r="BX41" i="97"/>
  <c r="BW41" i="97"/>
  <c r="BV41" i="97"/>
  <c r="BU41" i="97"/>
  <c r="BT41" i="97"/>
  <c r="BS41" i="97"/>
  <c r="BP41" i="97"/>
  <c r="BO41" i="97"/>
  <c r="BN41" i="97"/>
  <c r="BM41" i="97"/>
  <c r="BL41" i="97"/>
  <c r="BK41" i="97"/>
  <c r="CF40" i="97"/>
  <c r="CE40" i="97"/>
  <c r="CD40" i="97"/>
  <c r="CC40" i="97"/>
  <c r="CB40" i="97"/>
  <c r="CA40" i="97"/>
  <c r="BX40" i="97"/>
  <c r="BW40" i="97"/>
  <c r="BV40" i="97"/>
  <c r="BU40" i="97"/>
  <c r="BT40" i="97"/>
  <c r="BS40" i="97"/>
  <c r="BP40" i="97"/>
  <c r="BO40" i="97"/>
  <c r="BN40" i="97"/>
  <c r="BM40" i="97"/>
  <c r="BL40" i="97"/>
  <c r="BK40" i="97"/>
  <c r="CF39" i="97"/>
  <c r="CE39" i="97"/>
  <c r="CD39" i="97"/>
  <c r="CC39" i="97"/>
  <c r="CB39" i="97"/>
  <c r="CA39" i="97"/>
  <c r="BX39" i="97"/>
  <c r="BW39" i="97"/>
  <c r="BV39" i="97"/>
  <c r="BU39" i="97"/>
  <c r="BT39" i="97"/>
  <c r="BS39" i="97"/>
  <c r="BP39" i="97"/>
  <c r="BO39" i="97"/>
  <c r="BN39" i="97"/>
  <c r="BM39" i="97"/>
  <c r="BL39" i="97"/>
  <c r="BK39" i="97"/>
  <c r="CF38" i="97"/>
  <c r="CE38" i="97"/>
  <c r="CD38" i="97"/>
  <c r="CC38" i="97"/>
  <c r="CB38" i="97"/>
  <c r="CA38" i="97"/>
  <c r="BX38" i="97"/>
  <c r="BW38" i="97"/>
  <c r="BV38" i="97"/>
  <c r="BU38" i="97"/>
  <c r="BT38" i="97"/>
  <c r="BS38" i="97"/>
  <c r="BP38" i="97"/>
  <c r="BO38" i="97"/>
  <c r="BN38" i="97"/>
  <c r="BM38" i="97"/>
  <c r="BL38" i="97"/>
  <c r="BK38" i="97"/>
  <c r="CF37" i="97"/>
  <c r="CE37" i="97"/>
  <c r="CD37" i="97"/>
  <c r="CC37" i="97"/>
  <c r="CB37" i="97"/>
  <c r="CA37" i="97"/>
  <c r="BX37" i="97"/>
  <c r="BW37" i="97"/>
  <c r="BV37" i="97"/>
  <c r="BU37" i="97"/>
  <c r="BT37" i="97"/>
  <c r="BS37" i="97"/>
  <c r="BP37" i="97"/>
  <c r="BO37" i="97"/>
  <c r="BN37" i="97"/>
  <c r="BM37" i="97"/>
  <c r="BL37" i="97"/>
  <c r="BK37" i="97"/>
  <c r="CF36" i="97"/>
  <c r="CE36" i="97"/>
  <c r="CD36" i="97"/>
  <c r="CC36" i="97"/>
  <c r="CB36" i="97"/>
  <c r="CA36" i="97"/>
  <c r="BX36" i="97"/>
  <c r="BW36" i="97"/>
  <c r="BV36" i="97"/>
  <c r="BU36" i="97"/>
  <c r="BT36" i="97"/>
  <c r="BS36" i="97"/>
  <c r="BP36" i="97"/>
  <c r="BO36" i="97"/>
  <c r="BN36" i="97"/>
  <c r="BM36" i="97"/>
  <c r="BL36" i="97"/>
  <c r="BK36" i="97"/>
  <c r="CF35" i="97"/>
  <c r="CE35" i="97"/>
  <c r="CD35" i="97"/>
  <c r="CC35" i="97"/>
  <c r="CB35" i="97"/>
  <c r="CA35" i="97"/>
  <c r="BX35" i="97"/>
  <c r="BW35" i="97"/>
  <c r="BV35" i="97"/>
  <c r="BU35" i="97"/>
  <c r="BT35" i="97"/>
  <c r="BS35" i="97"/>
  <c r="BP35" i="97"/>
  <c r="BO35" i="97"/>
  <c r="BN35" i="97"/>
  <c r="BM35" i="97"/>
  <c r="BL35" i="97"/>
  <c r="BK35" i="97"/>
  <c r="CF34" i="97"/>
  <c r="CE34" i="97"/>
  <c r="CD34" i="97"/>
  <c r="CC34" i="97"/>
  <c r="CB34" i="97"/>
  <c r="CA34" i="97"/>
  <c r="BX34" i="97"/>
  <c r="BW34" i="97"/>
  <c r="BV34" i="97"/>
  <c r="BU34" i="97"/>
  <c r="BT34" i="97"/>
  <c r="BS34" i="97"/>
  <c r="BP34" i="97"/>
  <c r="BO34" i="97"/>
  <c r="BN34" i="97"/>
  <c r="BM34" i="97"/>
  <c r="BL34" i="97"/>
  <c r="BK34" i="97"/>
  <c r="CF33" i="97"/>
  <c r="CE33" i="97"/>
  <c r="CC33" i="97"/>
  <c r="BX33" i="97"/>
  <c r="BW33" i="97"/>
  <c r="BP33" i="97"/>
  <c r="BO33" i="97"/>
  <c r="BN33" i="97"/>
  <c r="BL33" i="97"/>
  <c r="CF32" i="97"/>
  <c r="CE32" i="97"/>
  <c r="CD32" i="97"/>
  <c r="CC32" i="97"/>
  <c r="CB32" i="97"/>
  <c r="BX32" i="97"/>
  <c r="BW32" i="97"/>
  <c r="BU32" i="97"/>
  <c r="BP32" i="97"/>
  <c r="BO32" i="97"/>
  <c r="CF31" i="97"/>
  <c r="CE31" i="97"/>
  <c r="CD31" i="97"/>
  <c r="CC31" i="97"/>
  <c r="BX31" i="97"/>
  <c r="BW31" i="97"/>
  <c r="BP31" i="97"/>
  <c r="BO31" i="97"/>
  <c r="CF30" i="97"/>
  <c r="CE30" i="97"/>
  <c r="CD30" i="97"/>
  <c r="CB30" i="97"/>
  <c r="CA30" i="97"/>
  <c r="BX30" i="97"/>
  <c r="BW30" i="97"/>
  <c r="BV30" i="97"/>
  <c r="BU30" i="97"/>
  <c r="BT30" i="97"/>
  <c r="BP30" i="97"/>
  <c r="BO30" i="97"/>
  <c r="CF29" i="97"/>
  <c r="CE29" i="97"/>
  <c r="CD29" i="97"/>
  <c r="CC29" i="97"/>
  <c r="BX29" i="97"/>
  <c r="BW29" i="97"/>
  <c r="BV29" i="97"/>
  <c r="BU29" i="97"/>
  <c r="BT29" i="97"/>
  <c r="BP29" i="97"/>
  <c r="BO29" i="97"/>
  <c r="CF28" i="97"/>
  <c r="CE28" i="97"/>
  <c r="CC28" i="97"/>
  <c r="CB28" i="97"/>
  <c r="CA28" i="97"/>
  <c r="BX28" i="97"/>
  <c r="BW28" i="97"/>
  <c r="BP28" i="97"/>
  <c r="BO28" i="97"/>
  <c r="CF27" i="97"/>
  <c r="CE27" i="97"/>
  <c r="CC27" i="97"/>
  <c r="BX27" i="97"/>
  <c r="BW27" i="97"/>
  <c r="BP27" i="97"/>
  <c r="BO27" i="97"/>
  <c r="CF24" i="97"/>
  <c r="CE24" i="97"/>
  <c r="BX24" i="97"/>
  <c r="BW24" i="97"/>
  <c r="BP24" i="97"/>
  <c r="BO24" i="97"/>
  <c r="CF23" i="97"/>
  <c r="CE23" i="97"/>
  <c r="CC23" i="97"/>
  <c r="BX23" i="97"/>
  <c r="BW23" i="97"/>
  <c r="BV23" i="97"/>
  <c r="BS23" i="97"/>
  <c r="BP23" i="97"/>
  <c r="BO23" i="97"/>
  <c r="CF22" i="97"/>
  <c r="CE22" i="97"/>
  <c r="CD22" i="97"/>
  <c r="CB22" i="97"/>
  <c r="BX22" i="97"/>
  <c r="BW22" i="97"/>
  <c r="BS22" i="97"/>
  <c r="BP22" i="97"/>
  <c r="BO22" i="97"/>
  <c r="CF21" i="97"/>
  <c r="CE21" i="97"/>
  <c r="CD21" i="97"/>
  <c r="CB21" i="97"/>
  <c r="BX21" i="97"/>
  <c r="BW21" i="97"/>
  <c r="BP21" i="97"/>
  <c r="BO21" i="97"/>
  <c r="BN21" i="97"/>
  <c r="D21" i="97"/>
  <c r="CF20" i="97"/>
  <c r="CE20" i="97"/>
  <c r="BX20" i="97"/>
  <c r="BW20" i="97"/>
  <c r="BT20" i="97"/>
  <c r="BP20" i="97"/>
  <c r="BO20" i="97"/>
  <c r="AK13" i="97"/>
  <c r="K6" i="97"/>
  <c r="E199" i="96"/>
  <c r="E198" i="96"/>
  <c r="E197" i="96"/>
  <c r="E196" i="96"/>
  <c r="E195" i="96"/>
  <c r="E194" i="96"/>
  <c r="E193" i="96"/>
  <c r="E192" i="96"/>
  <c r="E191" i="96"/>
  <c r="E190" i="96"/>
  <c r="E188" i="96"/>
  <c r="E187" i="96"/>
  <c r="E185" i="96"/>
  <c r="E184" i="96"/>
  <c r="E183" i="96"/>
  <c r="E182" i="96"/>
  <c r="E181" i="96"/>
  <c r="E174" i="96"/>
  <c r="E173" i="96"/>
  <c r="E172" i="96"/>
  <c r="E171" i="96"/>
  <c r="E170" i="96"/>
  <c r="E169" i="96"/>
  <c r="E168" i="96"/>
  <c r="E167" i="96"/>
  <c r="E166" i="96"/>
  <c r="E165" i="96"/>
  <c r="E164" i="96"/>
  <c r="E163" i="96"/>
  <c r="E162" i="96"/>
  <c r="E161" i="96"/>
  <c r="E160" i="96"/>
  <c r="E159" i="96"/>
  <c r="E158" i="96"/>
  <c r="E157" i="96"/>
  <c r="E156" i="96"/>
  <c r="E155" i="96"/>
  <c r="R127" i="96"/>
  <c r="R126" i="96"/>
  <c r="R125" i="96"/>
  <c r="R124" i="96"/>
  <c r="R123" i="96"/>
  <c r="AJ117" i="96"/>
  <c r="Z117" i="96"/>
  <c r="BP114" i="96"/>
  <c r="BW112" i="96"/>
  <c r="BX112" i="96" s="1"/>
  <c r="BP112" i="96"/>
  <c r="BR111" i="96"/>
  <c r="BQ111" i="96"/>
  <c r="BO111" i="96"/>
  <c r="BN111" i="96"/>
  <c r="BM111" i="96"/>
  <c r="BL111" i="96"/>
  <c r="BK111" i="96"/>
  <c r="BJ111" i="96"/>
  <c r="BI111" i="96"/>
  <c r="AR111" i="96"/>
  <c r="AL111" i="96"/>
  <c r="T111" i="96"/>
  <c r="BR110" i="96"/>
  <c r="BQ110" i="96"/>
  <c r="BO110" i="96"/>
  <c r="BN110" i="96"/>
  <c r="BM110" i="96"/>
  <c r="BL110" i="96"/>
  <c r="BK110" i="96"/>
  <c r="BJ110" i="96"/>
  <c r="BI110" i="96"/>
  <c r="AR110" i="96"/>
  <c r="AL110" i="96"/>
  <c r="T110" i="96"/>
  <c r="BR109" i="96"/>
  <c r="BQ109" i="96"/>
  <c r="BO109" i="96"/>
  <c r="BN109" i="96"/>
  <c r="BM109" i="96"/>
  <c r="BL109" i="96"/>
  <c r="BK109" i="96"/>
  <c r="BJ109" i="96"/>
  <c r="BI109" i="96"/>
  <c r="AR109" i="96"/>
  <c r="AL109" i="96"/>
  <c r="T109" i="96"/>
  <c r="BR108" i="96"/>
  <c r="BQ108" i="96"/>
  <c r="BO108" i="96"/>
  <c r="BN108" i="96"/>
  <c r="BM108" i="96"/>
  <c r="BL108" i="96"/>
  <c r="BK108" i="96"/>
  <c r="BJ108" i="96"/>
  <c r="BI108" i="96"/>
  <c r="AR108" i="96"/>
  <c r="AL108" i="96"/>
  <c r="T108" i="96"/>
  <c r="BR107" i="96"/>
  <c r="BQ107" i="96"/>
  <c r="BO107" i="96"/>
  <c r="BN107" i="96"/>
  <c r="BM107" i="96"/>
  <c r="BL107" i="96"/>
  <c r="BK107" i="96"/>
  <c r="BJ107" i="96"/>
  <c r="BI107" i="96"/>
  <c r="AR107" i="96"/>
  <c r="AL107" i="96"/>
  <c r="T107" i="96"/>
  <c r="BR106" i="96"/>
  <c r="BQ106" i="96"/>
  <c r="BO106" i="96"/>
  <c r="BN106" i="96"/>
  <c r="BM106" i="96"/>
  <c r="BL106" i="96"/>
  <c r="BK106" i="96"/>
  <c r="BJ106" i="96"/>
  <c r="BI106" i="96"/>
  <c r="AR106" i="96"/>
  <c r="AL106" i="96"/>
  <c r="T106" i="96"/>
  <c r="BR105" i="96"/>
  <c r="BQ105" i="96"/>
  <c r="BO105" i="96"/>
  <c r="BN105" i="96"/>
  <c r="BM105" i="96"/>
  <c r="BL105" i="96"/>
  <c r="BK105" i="96"/>
  <c r="BJ105" i="96"/>
  <c r="BI105" i="96"/>
  <c r="AR105" i="96"/>
  <c r="AL105" i="96"/>
  <c r="T105" i="96"/>
  <c r="BR104" i="96"/>
  <c r="BQ104" i="96"/>
  <c r="BO104" i="96"/>
  <c r="BN104" i="96"/>
  <c r="BM104" i="96"/>
  <c r="BL104" i="96"/>
  <c r="BK104" i="96"/>
  <c r="BJ104" i="96"/>
  <c r="BI104" i="96"/>
  <c r="AR104" i="96"/>
  <c r="AL104" i="96"/>
  <c r="T104" i="96"/>
  <c r="BR103" i="96"/>
  <c r="BQ103" i="96"/>
  <c r="BO103" i="96"/>
  <c r="BN103" i="96"/>
  <c r="BM103" i="96"/>
  <c r="BL103" i="96"/>
  <c r="BK103" i="96"/>
  <c r="BJ103" i="96"/>
  <c r="BI103" i="96"/>
  <c r="AR103" i="96"/>
  <c r="AL103" i="96"/>
  <c r="T103" i="96"/>
  <c r="BR102" i="96"/>
  <c r="BQ102" i="96"/>
  <c r="BO102" i="96"/>
  <c r="BN102" i="96"/>
  <c r="BM102" i="96"/>
  <c r="BL102" i="96"/>
  <c r="BK102" i="96"/>
  <c r="BJ102" i="96"/>
  <c r="BI102" i="96"/>
  <c r="AR102" i="96"/>
  <c r="AL102" i="96"/>
  <c r="T102" i="96"/>
  <c r="BU101" i="96"/>
  <c r="BT101" i="96"/>
  <c r="BS101" i="96"/>
  <c r="BO101" i="96"/>
  <c r="BN101" i="96"/>
  <c r="BM101" i="96"/>
  <c r="BL101" i="96"/>
  <c r="BK101" i="96"/>
  <c r="BJ101" i="96"/>
  <c r="BI101" i="96"/>
  <c r="BW97" i="96"/>
  <c r="BX97" i="96" s="1"/>
  <c r="BP97" i="96"/>
  <c r="BR96" i="96"/>
  <c r="BQ96" i="96"/>
  <c r="BO96" i="96"/>
  <c r="BN96" i="96"/>
  <c r="BM96" i="96"/>
  <c r="BL96" i="96"/>
  <c r="BK96" i="96"/>
  <c r="BJ96" i="96"/>
  <c r="BI96" i="96"/>
  <c r="AR96" i="96"/>
  <c r="AL96" i="96"/>
  <c r="T96" i="96"/>
  <c r="BR95" i="96"/>
  <c r="BQ95" i="96"/>
  <c r="BO95" i="96"/>
  <c r="BN95" i="96"/>
  <c r="BM95" i="96"/>
  <c r="BL95" i="96"/>
  <c r="BK95" i="96"/>
  <c r="BJ95" i="96"/>
  <c r="BI95" i="96"/>
  <c r="AR95" i="96"/>
  <c r="AL95" i="96"/>
  <c r="T95" i="96"/>
  <c r="BR94" i="96"/>
  <c r="BQ94" i="96"/>
  <c r="BO94" i="96"/>
  <c r="BN94" i="96"/>
  <c r="BM94" i="96"/>
  <c r="BL94" i="96"/>
  <c r="BK94" i="96"/>
  <c r="BJ94" i="96"/>
  <c r="BI94" i="96"/>
  <c r="AR94" i="96"/>
  <c r="AL94" i="96"/>
  <c r="T94" i="96"/>
  <c r="BR93" i="96"/>
  <c r="BQ93" i="96"/>
  <c r="BO93" i="96"/>
  <c r="BN93" i="96"/>
  <c r="BM93" i="96"/>
  <c r="BL93" i="96"/>
  <c r="BK93" i="96"/>
  <c r="BJ93" i="96"/>
  <c r="BI93" i="96"/>
  <c r="AR93" i="96"/>
  <c r="AL93" i="96"/>
  <c r="T93" i="96"/>
  <c r="BR92" i="96"/>
  <c r="BQ92" i="96"/>
  <c r="BO92" i="96"/>
  <c r="BN92" i="96"/>
  <c r="BM92" i="96"/>
  <c r="BL92" i="96"/>
  <c r="BK92" i="96"/>
  <c r="BJ92" i="96"/>
  <c r="BI92" i="96"/>
  <c r="AR92" i="96"/>
  <c r="AL92" i="96"/>
  <c r="T92" i="96"/>
  <c r="BR91" i="96"/>
  <c r="BQ91" i="96"/>
  <c r="BO91" i="96"/>
  <c r="BN91" i="96"/>
  <c r="BM91" i="96"/>
  <c r="BL91" i="96"/>
  <c r="BK91" i="96"/>
  <c r="BJ91" i="96"/>
  <c r="BI91" i="96"/>
  <c r="AR91" i="96"/>
  <c r="AL91" i="96"/>
  <c r="T91" i="96"/>
  <c r="BR90" i="96"/>
  <c r="BQ90" i="96"/>
  <c r="BO90" i="96"/>
  <c r="BN90" i="96"/>
  <c r="BM90" i="96"/>
  <c r="BL90" i="96"/>
  <c r="BK90" i="96"/>
  <c r="BJ90" i="96"/>
  <c r="BI90" i="96"/>
  <c r="AR90" i="96"/>
  <c r="AL90" i="96"/>
  <c r="T90" i="96"/>
  <c r="BR89" i="96"/>
  <c r="BQ89" i="96"/>
  <c r="BO89" i="96"/>
  <c r="BN89" i="96"/>
  <c r="BM89" i="96"/>
  <c r="BL89" i="96"/>
  <c r="BK89" i="96"/>
  <c r="BJ89" i="96"/>
  <c r="BI89" i="96"/>
  <c r="AR89" i="96"/>
  <c r="AL89" i="96"/>
  <c r="T89" i="96"/>
  <c r="BR88" i="96"/>
  <c r="BQ88" i="96"/>
  <c r="BO88" i="96"/>
  <c r="BN88" i="96"/>
  <c r="BM88" i="96"/>
  <c r="BL88" i="96"/>
  <c r="BK88" i="96"/>
  <c r="BJ88" i="96"/>
  <c r="BI88" i="96"/>
  <c r="AR88" i="96"/>
  <c r="AL88" i="96"/>
  <c r="T88" i="96"/>
  <c r="BR87" i="96"/>
  <c r="BQ87" i="96"/>
  <c r="BO87" i="96"/>
  <c r="BN87" i="96"/>
  <c r="BM87" i="96"/>
  <c r="BL87" i="96"/>
  <c r="BK87" i="96"/>
  <c r="BJ87" i="96"/>
  <c r="BI87" i="96"/>
  <c r="AR87" i="96"/>
  <c r="AL87" i="96"/>
  <c r="T87" i="96"/>
  <c r="BU86" i="96"/>
  <c r="BT86" i="96"/>
  <c r="BS86" i="96"/>
  <c r="BO86" i="96"/>
  <c r="BN86" i="96"/>
  <c r="BM86" i="96"/>
  <c r="BL86" i="96"/>
  <c r="BK86" i="96"/>
  <c r="BJ86" i="96"/>
  <c r="BI86" i="96"/>
  <c r="I76" i="96"/>
  <c r="I75" i="96"/>
  <c r="E75" i="96"/>
  <c r="CF41" i="96"/>
  <c r="CE41" i="96"/>
  <c r="CD41" i="96"/>
  <c r="CC41" i="96"/>
  <c r="CB41" i="96"/>
  <c r="CA41" i="96"/>
  <c r="BX41" i="96"/>
  <c r="BW41" i="96"/>
  <c r="BV41" i="96"/>
  <c r="BU41" i="96"/>
  <c r="BT41" i="96"/>
  <c r="BS41" i="96"/>
  <c r="BP41" i="96"/>
  <c r="BO41" i="96"/>
  <c r="BN41" i="96"/>
  <c r="BM41" i="96"/>
  <c r="BL41" i="96"/>
  <c r="BK41" i="96"/>
  <c r="CF40" i="96"/>
  <c r="CE40" i="96"/>
  <c r="CD40" i="96"/>
  <c r="CC40" i="96"/>
  <c r="CB40" i="96"/>
  <c r="CA40" i="96"/>
  <c r="BX40" i="96"/>
  <c r="BW40" i="96"/>
  <c r="BV40" i="96"/>
  <c r="BU40" i="96"/>
  <c r="BT40" i="96"/>
  <c r="BS40" i="96"/>
  <c r="BP40" i="96"/>
  <c r="BO40" i="96"/>
  <c r="BN40" i="96"/>
  <c r="BM40" i="96"/>
  <c r="BL40" i="96"/>
  <c r="BK40" i="96"/>
  <c r="CF39" i="96"/>
  <c r="CE39" i="96"/>
  <c r="CD39" i="96"/>
  <c r="CC39" i="96"/>
  <c r="CB39" i="96"/>
  <c r="CA39" i="96"/>
  <c r="BX39" i="96"/>
  <c r="BW39" i="96"/>
  <c r="BV39" i="96"/>
  <c r="BU39" i="96"/>
  <c r="BT39" i="96"/>
  <c r="BS39" i="96"/>
  <c r="BP39" i="96"/>
  <c r="BO39" i="96"/>
  <c r="BN39" i="96"/>
  <c r="BM39" i="96"/>
  <c r="BL39" i="96"/>
  <c r="BK39" i="96"/>
  <c r="CF38" i="96"/>
  <c r="CE38" i="96"/>
  <c r="CD38" i="96"/>
  <c r="CC38" i="96"/>
  <c r="CB38" i="96"/>
  <c r="CA38" i="96"/>
  <c r="BX38" i="96"/>
  <c r="BW38" i="96"/>
  <c r="BV38" i="96"/>
  <c r="BU38" i="96"/>
  <c r="BT38" i="96"/>
  <c r="BS38" i="96"/>
  <c r="BP38" i="96"/>
  <c r="BO38" i="96"/>
  <c r="BN38" i="96"/>
  <c r="BM38" i="96"/>
  <c r="BL38" i="96"/>
  <c r="BK38" i="96"/>
  <c r="CF37" i="96"/>
  <c r="CE37" i="96"/>
  <c r="CD37" i="96"/>
  <c r="CC37" i="96"/>
  <c r="CB37" i="96"/>
  <c r="CA37" i="96"/>
  <c r="BX37" i="96"/>
  <c r="BW37" i="96"/>
  <c r="BV37" i="96"/>
  <c r="BU37" i="96"/>
  <c r="BT37" i="96"/>
  <c r="BS37" i="96"/>
  <c r="BP37" i="96"/>
  <c r="BO37" i="96"/>
  <c r="BN37" i="96"/>
  <c r="BM37" i="96"/>
  <c r="BL37" i="96"/>
  <c r="BK37" i="96"/>
  <c r="CF36" i="96"/>
  <c r="CE36" i="96"/>
  <c r="CD36" i="96"/>
  <c r="CC36" i="96"/>
  <c r="CB36" i="96"/>
  <c r="CA36" i="96"/>
  <c r="BX36" i="96"/>
  <c r="BW36" i="96"/>
  <c r="BV36" i="96"/>
  <c r="BU36" i="96"/>
  <c r="BT36" i="96"/>
  <c r="BS36" i="96"/>
  <c r="BP36" i="96"/>
  <c r="BO36" i="96"/>
  <c r="BN36" i="96"/>
  <c r="BM36" i="96"/>
  <c r="BL36" i="96"/>
  <c r="BK36" i="96"/>
  <c r="CF35" i="96"/>
  <c r="CE35" i="96"/>
  <c r="CD35" i="96"/>
  <c r="CC35" i="96"/>
  <c r="CB35" i="96"/>
  <c r="CA35" i="96"/>
  <c r="BX35" i="96"/>
  <c r="BW35" i="96"/>
  <c r="BV35" i="96"/>
  <c r="BU35" i="96"/>
  <c r="BT35" i="96"/>
  <c r="BS35" i="96"/>
  <c r="BP35" i="96"/>
  <c r="BO35" i="96"/>
  <c r="BN35" i="96"/>
  <c r="BM35" i="96"/>
  <c r="BL35" i="96"/>
  <c r="BK35" i="96"/>
  <c r="CF34" i="96"/>
  <c r="CE34" i="96"/>
  <c r="CD34" i="96"/>
  <c r="CC34" i="96"/>
  <c r="CB34" i="96"/>
  <c r="CA34" i="96"/>
  <c r="BX34" i="96"/>
  <c r="BW34" i="96"/>
  <c r="BV34" i="96"/>
  <c r="BU34" i="96"/>
  <c r="BT34" i="96"/>
  <c r="BS34" i="96"/>
  <c r="BP34" i="96"/>
  <c r="BO34" i="96"/>
  <c r="BN34" i="96"/>
  <c r="BM34" i="96"/>
  <c r="BL34" i="96"/>
  <c r="BK34" i="96"/>
  <c r="CF33" i="96"/>
  <c r="CE33" i="96"/>
  <c r="CC33" i="96"/>
  <c r="BX33" i="96"/>
  <c r="BW33" i="96"/>
  <c r="BP33" i="96"/>
  <c r="BO33" i="96"/>
  <c r="BN33" i="96"/>
  <c r="BL33" i="96"/>
  <c r="CF32" i="96"/>
  <c r="CE32" i="96"/>
  <c r="CD32" i="96"/>
  <c r="CC32" i="96"/>
  <c r="CB32" i="96"/>
  <c r="BX32" i="96"/>
  <c r="BW32" i="96"/>
  <c r="BU32" i="96"/>
  <c r="BP32" i="96"/>
  <c r="BO32" i="96"/>
  <c r="CF31" i="96"/>
  <c r="CE31" i="96"/>
  <c r="CD31" i="96"/>
  <c r="CC31" i="96"/>
  <c r="BX31" i="96"/>
  <c r="BW31" i="96"/>
  <c r="BP31" i="96"/>
  <c r="BO31" i="96"/>
  <c r="CF30" i="96"/>
  <c r="CE30" i="96"/>
  <c r="CD30" i="96"/>
  <c r="CB30" i="96"/>
  <c r="CA30" i="96"/>
  <c r="BX30" i="96"/>
  <c r="BW30" i="96"/>
  <c r="BV30" i="96"/>
  <c r="BU30" i="96"/>
  <c r="BT30" i="96"/>
  <c r="BP30" i="96"/>
  <c r="BO30" i="96"/>
  <c r="CF29" i="96"/>
  <c r="CE29" i="96"/>
  <c r="CD29" i="96"/>
  <c r="CC29" i="96"/>
  <c r="BX29" i="96"/>
  <c r="BW29" i="96"/>
  <c r="BV29" i="96"/>
  <c r="BU29" i="96"/>
  <c r="BT29" i="96"/>
  <c r="BP29" i="96"/>
  <c r="BO29" i="96"/>
  <c r="CF28" i="96"/>
  <c r="CE28" i="96"/>
  <c r="CC28" i="96"/>
  <c r="CB28" i="96"/>
  <c r="CA28" i="96"/>
  <c r="BX28" i="96"/>
  <c r="BW28" i="96"/>
  <c r="BP28" i="96"/>
  <c r="BO28" i="96"/>
  <c r="CF27" i="96"/>
  <c r="CE27" i="96"/>
  <c r="CC27" i="96"/>
  <c r="BX27" i="96"/>
  <c r="BW27" i="96"/>
  <c r="BP27" i="96"/>
  <c r="BO27" i="96"/>
  <c r="CF24" i="96"/>
  <c r="CE24" i="96"/>
  <c r="BX24" i="96"/>
  <c r="BW24" i="96"/>
  <c r="BP24" i="96"/>
  <c r="BO24" i="96"/>
  <c r="CF23" i="96"/>
  <c r="CE23" i="96"/>
  <c r="CC23" i="96"/>
  <c r="BX23" i="96"/>
  <c r="BW23" i="96"/>
  <c r="BV23" i="96"/>
  <c r="BS23" i="96"/>
  <c r="BP23" i="96"/>
  <c r="BO23" i="96"/>
  <c r="CF22" i="96"/>
  <c r="CE22" i="96"/>
  <c r="CD22" i="96"/>
  <c r="CB22" i="96"/>
  <c r="BX22" i="96"/>
  <c r="BW22" i="96"/>
  <c r="BS22" i="96"/>
  <c r="BP22" i="96"/>
  <c r="BO22" i="96"/>
  <c r="CF21" i="96"/>
  <c r="CE21" i="96"/>
  <c r="CD21" i="96"/>
  <c r="CB21" i="96"/>
  <c r="BX21" i="96"/>
  <c r="BW21" i="96"/>
  <c r="BP21" i="96"/>
  <c r="BO21" i="96"/>
  <c r="BN21" i="96"/>
  <c r="D21" i="96"/>
  <c r="C20" i="64" s="1"/>
  <c r="CF20" i="96"/>
  <c r="CE20" i="96"/>
  <c r="BX20" i="96"/>
  <c r="BW20" i="96"/>
  <c r="BT20" i="96"/>
  <c r="BP20" i="96"/>
  <c r="BO20" i="96"/>
  <c r="AK13" i="96"/>
  <c r="K6" i="96"/>
  <c r="E199" i="95"/>
  <c r="E198" i="95"/>
  <c r="E197" i="95"/>
  <c r="E196" i="95"/>
  <c r="E195" i="95"/>
  <c r="E194" i="95"/>
  <c r="E193" i="95"/>
  <c r="E192" i="95"/>
  <c r="E191" i="95"/>
  <c r="E190" i="95"/>
  <c r="E188" i="95"/>
  <c r="E187" i="95"/>
  <c r="E185" i="95"/>
  <c r="E184" i="95"/>
  <c r="E183" i="95"/>
  <c r="E182" i="95"/>
  <c r="E181" i="95"/>
  <c r="E174" i="95"/>
  <c r="E173" i="95"/>
  <c r="E172" i="95"/>
  <c r="E171" i="95"/>
  <c r="E170" i="95"/>
  <c r="E169" i="95"/>
  <c r="E168" i="95"/>
  <c r="E167" i="95"/>
  <c r="E166" i="95"/>
  <c r="E165" i="95"/>
  <c r="E164" i="95"/>
  <c r="E163" i="95"/>
  <c r="E162" i="95"/>
  <c r="E161" i="95"/>
  <c r="E160" i="95"/>
  <c r="E159" i="95"/>
  <c r="E158" i="95"/>
  <c r="E157" i="95"/>
  <c r="E156" i="95"/>
  <c r="E155" i="95"/>
  <c r="R127" i="95"/>
  <c r="R126" i="95"/>
  <c r="R125" i="95"/>
  <c r="R124" i="95"/>
  <c r="R123" i="95"/>
  <c r="AJ117" i="95"/>
  <c r="Z117" i="95"/>
  <c r="BP114" i="95"/>
  <c r="BW112" i="95"/>
  <c r="BX112" i="95" s="1"/>
  <c r="BP112" i="95"/>
  <c r="BR111" i="95"/>
  <c r="BQ111" i="95"/>
  <c r="BO111" i="95"/>
  <c r="BN111" i="95"/>
  <c r="BM111" i="95"/>
  <c r="BL111" i="95"/>
  <c r="BK111" i="95"/>
  <c r="BJ111" i="95"/>
  <c r="BI111" i="95"/>
  <c r="AR111" i="95"/>
  <c r="AL111" i="95"/>
  <c r="T111" i="95"/>
  <c r="BR110" i="95"/>
  <c r="BQ110" i="95"/>
  <c r="BO110" i="95"/>
  <c r="BN110" i="95"/>
  <c r="BM110" i="95"/>
  <c r="BL110" i="95"/>
  <c r="BK110" i="95"/>
  <c r="BJ110" i="95"/>
  <c r="BI110" i="95"/>
  <c r="AR110" i="95"/>
  <c r="AL110" i="95"/>
  <c r="T110" i="95"/>
  <c r="BR109" i="95"/>
  <c r="BQ109" i="95"/>
  <c r="BO109" i="95"/>
  <c r="BN109" i="95"/>
  <c r="BM109" i="95"/>
  <c r="BL109" i="95"/>
  <c r="BK109" i="95"/>
  <c r="BJ109" i="95"/>
  <c r="BI109" i="95"/>
  <c r="AR109" i="95"/>
  <c r="AL109" i="95"/>
  <c r="T109" i="95"/>
  <c r="BR108" i="95"/>
  <c r="BQ108" i="95"/>
  <c r="BO108" i="95"/>
  <c r="BN108" i="95"/>
  <c r="BM108" i="95"/>
  <c r="BL108" i="95"/>
  <c r="BK108" i="95"/>
  <c r="BJ108" i="95"/>
  <c r="BI108" i="95"/>
  <c r="AR108" i="95"/>
  <c r="AL108" i="95"/>
  <c r="T108" i="95"/>
  <c r="BR107" i="95"/>
  <c r="BQ107" i="95"/>
  <c r="BO107" i="95"/>
  <c r="BN107" i="95"/>
  <c r="BM107" i="95"/>
  <c r="BL107" i="95"/>
  <c r="BK107" i="95"/>
  <c r="BJ107" i="95"/>
  <c r="BI107" i="95"/>
  <c r="AR107" i="95"/>
  <c r="AL107" i="95"/>
  <c r="T107" i="95"/>
  <c r="BR106" i="95"/>
  <c r="BQ106" i="95"/>
  <c r="BO106" i="95"/>
  <c r="BN106" i="95"/>
  <c r="BM106" i="95"/>
  <c r="BL106" i="95"/>
  <c r="BK106" i="95"/>
  <c r="BJ106" i="95"/>
  <c r="BI106" i="95"/>
  <c r="AR106" i="95"/>
  <c r="AL106" i="95"/>
  <c r="T106" i="95"/>
  <c r="BR105" i="95"/>
  <c r="BQ105" i="95"/>
  <c r="BO105" i="95"/>
  <c r="BN105" i="95"/>
  <c r="BM105" i="95"/>
  <c r="BL105" i="95"/>
  <c r="BK105" i="95"/>
  <c r="BJ105" i="95"/>
  <c r="BI105" i="95"/>
  <c r="AR105" i="95"/>
  <c r="AL105" i="95"/>
  <c r="T105" i="95"/>
  <c r="BR104" i="95"/>
  <c r="BQ104" i="95"/>
  <c r="BO104" i="95"/>
  <c r="BN104" i="95"/>
  <c r="BM104" i="95"/>
  <c r="BL104" i="95"/>
  <c r="BK104" i="95"/>
  <c r="BJ104" i="95"/>
  <c r="BI104" i="95"/>
  <c r="AR104" i="95"/>
  <c r="AL104" i="95"/>
  <c r="T104" i="95"/>
  <c r="BR103" i="95"/>
  <c r="BQ103" i="95"/>
  <c r="BO103" i="95"/>
  <c r="BN103" i="95"/>
  <c r="BM103" i="95"/>
  <c r="BL103" i="95"/>
  <c r="BK103" i="95"/>
  <c r="BJ103" i="95"/>
  <c r="BI103" i="95"/>
  <c r="AR103" i="95"/>
  <c r="AL103" i="95"/>
  <c r="T103" i="95"/>
  <c r="BR102" i="95"/>
  <c r="BQ102" i="95"/>
  <c r="BO102" i="95"/>
  <c r="BN102" i="95"/>
  <c r="BM102" i="95"/>
  <c r="BL102" i="95"/>
  <c r="BK102" i="95"/>
  <c r="BJ102" i="95"/>
  <c r="BI102" i="95"/>
  <c r="AR102" i="95"/>
  <c r="AL102" i="95"/>
  <c r="T102" i="95"/>
  <c r="BU101" i="95"/>
  <c r="BT101" i="95"/>
  <c r="BS101" i="95"/>
  <c r="BO101" i="95"/>
  <c r="BN101" i="95"/>
  <c r="BM101" i="95"/>
  <c r="BL101" i="95"/>
  <c r="BK101" i="95"/>
  <c r="BJ101" i="95"/>
  <c r="BI101" i="95"/>
  <c r="BW97" i="95"/>
  <c r="BX97" i="95" s="1"/>
  <c r="BP97" i="95"/>
  <c r="BR96" i="95"/>
  <c r="BQ96" i="95"/>
  <c r="BO96" i="95"/>
  <c r="BN96" i="95"/>
  <c r="BM96" i="95"/>
  <c r="BL96" i="95"/>
  <c r="BK96" i="95"/>
  <c r="BJ96" i="95"/>
  <c r="BI96" i="95"/>
  <c r="BP96" i="95" s="1"/>
  <c r="AR96" i="95"/>
  <c r="AL96" i="95"/>
  <c r="T96" i="95"/>
  <c r="BR95" i="95"/>
  <c r="BQ95" i="95"/>
  <c r="BO95" i="95"/>
  <c r="BN95" i="95"/>
  <c r="BM95" i="95"/>
  <c r="BL95" i="95"/>
  <c r="BK95" i="95"/>
  <c r="BJ95" i="95"/>
  <c r="BI95" i="95"/>
  <c r="AR95" i="95"/>
  <c r="AL95" i="95"/>
  <c r="T95" i="95"/>
  <c r="BR94" i="95"/>
  <c r="BQ94" i="95"/>
  <c r="BO94" i="95"/>
  <c r="BN94" i="95"/>
  <c r="BM94" i="95"/>
  <c r="BL94" i="95"/>
  <c r="BK94" i="95"/>
  <c r="BJ94" i="95"/>
  <c r="BI94" i="95"/>
  <c r="BP94" i="95" s="1"/>
  <c r="AR94" i="95"/>
  <c r="AL94" i="95"/>
  <c r="T94" i="95"/>
  <c r="BR93" i="95"/>
  <c r="BQ93" i="95"/>
  <c r="BO93" i="95"/>
  <c r="BN93" i="95"/>
  <c r="BM93" i="95"/>
  <c r="BL93" i="95"/>
  <c r="BK93" i="95"/>
  <c r="BJ93" i="95"/>
  <c r="BI93" i="95"/>
  <c r="AR93" i="95"/>
  <c r="AL93" i="95"/>
  <c r="T93" i="95"/>
  <c r="BR92" i="95"/>
  <c r="BQ92" i="95"/>
  <c r="BO92" i="95"/>
  <c r="BN92" i="95"/>
  <c r="BM92" i="95"/>
  <c r="BL92" i="95"/>
  <c r="BK92" i="95"/>
  <c r="BJ92" i="95"/>
  <c r="BI92" i="95"/>
  <c r="BP92" i="95" s="1"/>
  <c r="AR92" i="95"/>
  <c r="AL92" i="95"/>
  <c r="T92" i="95"/>
  <c r="BR91" i="95"/>
  <c r="BQ91" i="95"/>
  <c r="BO91" i="95"/>
  <c r="BN91" i="95"/>
  <c r="BM91" i="95"/>
  <c r="BL91" i="95"/>
  <c r="BK91" i="95"/>
  <c r="BJ91" i="95"/>
  <c r="BI91" i="95"/>
  <c r="AR91" i="95"/>
  <c r="AL91" i="95"/>
  <c r="T91" i="95"/>
  <c r="BR90" i="95"/>
  <c r="BQ90" i="95"/>
  <c r="BO90" i="95"/>
  <c r="BN90" i="95"/>
  <c r="BM90" i="95"/>
  <c r="BL90" i="95"/>
  <c r="BK90" i="95"/>
  <c r="BJ90" i="95"/>
  <c r="BI90" i="95"/>
  <c r="BP90" i="95" s="1"/>
  <c r="AR90" i="95"/>
  <c r="AL90" i="95"/>
  <c r="T90" i="95"/>
  <c r="BR89" i="95"/>
  <c r="BQ89" i="95"/>
  <c r="BO89" i="95"/>
  <c r="BN89" i="95"/>
  <c r="BM89" i="95"/>
  <c r="BL89" i="95"/>
  <c r="BK89" i="95"/>
  <c r="BJ89" i="95"/>
  <c r="BI89" i="95"/>
  <c r="AR89" i="95"/>
  <c r="AL89" i="95"/>
  <c r="T89" i="95"/>
  <c r="BR88" i="95"/>
  <c r="BQ88" i="95"/>
  <c r="BO88" i="95"/>
  <c r="BN88" i="95"/>
  <c r="BM88" i="95"/>
  <c r="BL88" i="95"/>
  <c r="BK88" i="95"/>
  <c r="BJ88" i="95"/>
  <c r="BI88" i="95"/>
  <c r="BP88" i="95" s="1"/>
  <c r="AR88" i="95"/>
  <c r="AL88" i="95"/>
  <c r="T88" i="95"/>
  <c r="BR87" i="95"/>
  <c r="BQ87" i="95"/>
  <c r="BO87" i="95"/>
  <c r="BN87" i="95"/>
  <c r="BM87" i="95"/>
  <c r="BL87" i="95"/>
  <c r="BK87" i="95"/>
  <c r="BJ87" i="95"/>
  <c r="BI87" i="95"/>
  <c r="AR87" i="95"/>
  <c r="AL87" i="95"/>
  <c r="T87" i="95"/>
  <c r="BU86" i="95"/>
  <c r="BT86" i="95"/>
  <c r="BS86" i="95"/>
  <c r="BO86" i="95"/>
  <c r="BN86" i="95"/>
  <c r="BM86" i="95"/>
  <c r="BL86" i="95"/>
  <c r="BK86" i="95"/>
  <c r="BJ86" i="95"/>
  <c r="BI86" i="95"/>
  <c r="I76" i="95"/>
  <c r="I75" i="95"/>
  <c r="E75" i="95"/>
  <c r="CF41" i="95"/>
  <c r="CE41" i="95"/>
  <c r="CD41" i="95"/>
  <c r="CC41" i="95"/>
  <c r="CB41" i="95"/>
  <c r="CA41" i="95"/>
  <c r="BX41" i="95"/>
  <c r="BW41" i="95"/>
  <c r="BV41" i="95"/>
  <c r="BU41" i="95"/>
  <c r="BT41" i="95"/>
  <c r="BS41" i="95"/>
  <c r="BP41" i="95"/>
  <c r="BO41" i="95"/>
  <c r="BN41" i="95"/>
  <c r="BM41" i="95"/>
  <c r="BL41" i="95"/>
  <c r="BK41" i="95"/>
  <c r="CF40" i="95"/>
  <c r="CE40" i="95"/>
  <c r="CD40" i="95"/>
  <c r="CC40" i="95"/>
  <c r="CB40" i="95"/>
  <c r="CA40" i="95"/>
  <c r="BX40" i="95"/>
  <c r="BW40" i="95"/>
  <c r="BV40" i="95"/>
  <c r="BU40" i="95"/>
  <c r="BT40" i="95"/>
  <c r="BS40" i="95"/>
  <c r="BP40" i="95"/>
  <c r="BO40" i="95"/>
  <c r="BN40" i="95"/>
  <c r="BM40" i="95"/>
  <c r="BL40" i="95"/>
  <c r="BK40" i="95"/>
  <c r="CF39" i="95"/>
  <c r="CE39" i="95"/>
  <c r="CD39" i="95"/>
  <c r="CC39" i="95"/>
  <c r="CB39" i="95"/>
  <c r="CA39" i="95"/>
  <c r="BX39" i="95"/>
  <c r="BW39" i="95"/>
  <c r="BV39" i="95"/>
  <c r="BU39" i="95"/>
  <c r="BT39" i="95"/>
  <c r="BS39" i="95"/>
  <c r="BP39" i="95"/>
  <c r="BO39" i="95"/>
  <c r="BN39" i="95"/>
  <c r="BM39" i="95"/>
  <c r="BL39" i="95"/>
  <c r="BK39" i="95"/>
  <c r="CF38" i="95"/>
  <c r="CE38" i="95"/>
  <c r="CD38" i="95"/>
  <c r="CC38" i="95"/>
  <c r="CB38" i="95"/>
  <c r="CA38" i="95"/>
  <c r="BX38" i="95"/>
  <c r="BW38" i="95"/>
  <c r="BV38" i="95"/>
  <c r="BU38" i="95"/>
  <c r="BT38" i="95"/>
  <c r="BS38" i="95"/>
  <c r="BP38" i="95"/>
  <c r="BO38" i="95"/>
  <c r="BN38" i="95"/>
  <c r="BM38" i="95"/>
  <c r="BL38" i="95"/>
  <c r="BK38" i="95"/>
  <c r="CF37" i="95"/>
  <c r="CE37" i="95"/>
  <c r="CD37" i="95"/>
  <c r="CC37" i="95"/>
  <c r="CB37" i="95"/>
  <c r="CA37" i="95"/>
  <c r="BX37" i="95"/>
  <c r="BW37" i="95"/>
  <c r="BV37" i="95"/>
  <c r="BU37" i="95"/>
  <c r="BT37" i="95"/>
  <c r="BS37" i="95"/>
  <c r="BP37" i="95"/>
  <c r="BO37" i="95"/>
  <c r="BN37" i="95"/>
  <c r="BM37" i="95"/>
  <c r="BL37" i="95"/>
  <c r="BK37" i="95"/>
  <c r="CF36" i="95"/>
  <c r="CE36" i="95"/>
  <c r="CD36" i="95"/>
  <c r="CC36" i="95"/>
  <c r="CB36" i="95"/>
  <c r="CA36" i="95"/>
  <c r="BX36" i="95"/>
  <c r="BW36" i="95"/>
  <c r="BV36" i="95"/>
  <c r="BU36" i="95"/>
  <c r="BT36" i="95"/>
  <c r="BS36" i="95"/>
  <c r="BP36" i="95"/>
  <c r="BO36" i="95"/>
  <c r="BN36" i="95"/>
  <c r="BM36" i="95"/>
  <c r="BL36" i="95"/>
  <c r="BK36" i="95"/>
  <c r="CF35" i="95"/>
  <c r="CE35" i="95"/>
  <c r="CD35" i="95"/>
  <c r="CC35" i="95"/>
  <c r="CB35" i="95"/>
  <c r="CA35" i="95"/>
  <c r="BX35" i="95"/>
  <c r="BW35" i="95"/>
  <c r="BV35" i="95"/>
  <c r="BU35" i="95"/>
  <c r="BT35" i="95"/>
  <c r="BS35" i="95"/>
  <c r="BP35" i="95"/>
  <c r="BO35" i="95"/>
  <c r="BN35" i="95"/>
  <c r="BM35" i="95"/>
  <c r="BL35" i="95"/>
  <c r="BK35" i="95"/>
  <c r="CF34" i="95"/>
  <c r="CE34" i="95"/>
  <c r="CD34" i="95"/>
  <c r="CC34" i="95"/>
  <c r="CB34" i="95"/>
  <c r="CA34" i="95"/>
  <c r="BX34" i="95"/>
  <c r="BW34" i="95"/>
  <c r="BV34" i="95"/>
  <c r="BU34" i="95"/>
  <c r="BT34" i="95"/>
  <c r="BS34" i="95"/>
  <c r="BP34" i="95"/>
  <c r="BO34" i="95"/>
  <c r="BN34" i="95"/>
  <c r="BM34" i="95"/>
  <c r="BL34" i="95"/>
  <c r="BK34" i="95"/>
  <c r="CF33" i="95"/>
  <c r="CE33" i="95"/>
  <c r="CC33" i="95"/>
  <c r="BX33" i="95"/>
  <c r="BW33" i="95"/>
  <c r="BP33" i="95"/>
  <c r="BO33" i="95"/>
  <c r="BN33" i="95"/>
  <c r="BL33" i="95"/>
  <c r="CF32" i="95"/>
  <c r="CE32" i="95"/>
  <c r="CD32" i="95"/>
  <c r="CC32" i="95"/>
  <c r="CB32" i="95"/>
  <c r="BX32" i="95"/>
  <c r="BW32" i="95"/>
  <c r="BU32" i="95"/>
  <c r="BP32" i="95"/>
  <c r="BO32" i="95"/>
  <c r="CF31" i="95"/>
  <c r="CE31" i="95"/>
  <c r="CD31" i="95"/>
  <c r="CC31" i="95"/>
  <c r="BX31" i="95"/>
  <c r="BW31" i="95"/>
  <c r="BP31" i="95"/>
  <c r="BO31" i="95"/>
  <c r="CF30" i="95"/>
  <c r="CE30" i="95"/>
  <c r="CD30" i="95"/>
  <c r="CB30" i="95"/>
  <c r="CA30" i="95"/>
  <c r="BX30" i="95"/>
  <c r="BW30" i="95"/>
  <c r="BV30" i="95"/>
  <c r="BU30" i="95"/>
  <c r="BT30" i="95"/>
  <c r="BP30" i="95"/>
  <c r="BO30" i="95"/>
  <c r="CF29" i="95"/>
  <c r="CE29" i="95"/>
  <c r="CD29" i="95"/>
  <c r="CC29" i="95"/>
  <c r="BX29" i="95"/>
  <c r="BW29" i="95"/>
  <c r="BV29" i="95"/>
  <c r="BU29" i="95"/>
  <c r="BT29" i="95"/>
  <c r="BP29" i="95"/>
  <c r="BO29" i="95"/>
  <c r="CF28" i="95"/>
  <c r="CE28" i="95"/>
  <c r="CC28" i="95"/>
  <c r="CB28" i="95"/>
  <c r="CA28" i="95"/>
  <c r="BX28" i="95"/>
  <c r="BW28" i="95"/>
  <c r="BP28" i="95"/>
  <c r="BO28" i="95"/>
  <c r="CF27" i="95"/>
  <c r="CE27" i="95"/>
  <c r="CC27" i="95"/>
  <c r="BX27" i="95"/>
  <c r="BW27" i="95"/>
  <c r="BP27" i="95"/>
  <c r="BO27" i="95"/>
  <c r="CF24" i="95"/>
  <c r="CE24" i="95"/>
  <c r="BX24" i="95"/>
  <c r="BW24" i="95"/>
  <c r="BP24" i="95"/>
  <c r="BO24" i="95"/>
  <c r="CF23" i="95"/>
  <c r="CE23" i="95"/>
  <c r="CC23" i="95"/>
  <c r="BX23" i="95"/>
  <c r="BW23" i="95"/>
  <c r="BV23" i="95"/>
  <c r="BS23" i="95"/>
  <c r="BP23" i="95"/>
  <c r="BO23" i="95"/>
  <c r="CF22" i="95"/>
  <c r="CE22" i="95"/>
  <c r="CD22" i="95"/>
  <c r="CB22" i="95"/>
  <c r="BX22" i="95"/>
  <c r="BW22" i="95"/>
  <c r="BS22" i="95"/>
  <c r="BP22" i="95"/>
  <c r="BO22" i="95"/>
  <c r="CF21" i="95"/>
  <c r="CE21" i="95"/>
  <c r="CD21" i="95"/>
  <c r="CB21" i="95"/>
  <c r="BX21" i="95"/>
  <c r="BW21" i="95"/>
  <c r="BP21" i="95"/>
  <c r="BO21" i="95"/>
  <c r="BN21" i="95"/>
  <c r="D21" i="95"/>
  <c r="CF20" i="95"/>
  <c r="CE20" i="95"/>
  <c r="BX20" i="95"/>
  <c r="BW20" i="95"/>
  <c r="BT20" i="95"/>
  <c r="BP20" i="95"/>
  <c r="BO20" i="95"/>
  <c r="AK13" i="95"/>
  <c r="BP69" i="95" s="1"/>
  <c r="K6" i="95"/>
  <c r="E199" i="94"/>
  <c r="E198" i="94"/>
  <c r="E197" i="94"/>
  <c r="E196" i="94"/>
  <c r="E195" i="94"/>
  <c r="E194" i="94"/>
  <c r="E193" i="94"/>
  <c r="E192" i="94"/>
  <c r="E191" i="94"/>
  <c r="E190" i="94"/>
  <c r="E188" i="94"/>
  <c r="E187" i="94"/>
  <c r="E185" i="94"/>
  <c r="E184" i="94"/>
  <c r="E183" i="94"/>
  <c r="E182" i="94"/>
  <c r="E181" i="94"/>
  <c r="E174" i="94"/>
  <c r="E173" i="94"/>
  <c r="E172" i="94"/>
  <c r="E171" i="94"/>
  <c r="E170" i="94"/>
  <c r="E169" i="94"/>
  <c r="E168" i="94"/>
  <c r="E167" i="94"/>
  <c r="E166" i="94"/>
  <c r="E165" i="94"/>
  <c r="E164" i="94"/>
  <c r="E163" i="94"/>
  <c r="E162" i="94"/>
  <c r="E161" i="94"/>
  <c r="E160" i="94"/>
  <c r="E159" i="94"/>
  <c r="E158" i="94"/>
  <c r="E157" i="94"/>
  <c r="E156" i="94"/>
  <c r="E155" i="94"/>
  <c r="R127" i="94"/>
  <c r="R126" i="94"/>
  <c r="R125" i="94"/>
  <c r="R124" i="94"/>
  <c r="R123" i="94"/>
  <c r="AJ117" i="94"/>
  <c r="Z117" i="94"/>
  <c r="BP114" i="94"/>
  <c r="BW112" i="94"/>
  <c r="BX112" i="94"/>
  <c r="BP112" i="94"/>
  <c r="BR111" i="94"/>
  <c r="BQ111" i="94"/>
  <c r="BO111" i="94"/>
  <c r="BN111" i="94"/>
  <c r="BM111" i="94"/>
  <c r="BL111" i="94"/>
  <c r="BK111" i="94"/>
  <c r="BJ111" i="94"/>
  <c r="BI111" i="94"/>
  <c r="AR111" i="94"/>
  <c r="AL111" i="94"/>
  <c r="T111" i="94"/>
  <c r="BR110" i="94"/>
  <c r="BQ110" i="94"/>
  <c r="BO110" i="94"/>
  <c r="BN110" i="94"/>
  <c r="BM110" i="94"/>
  <c r="BL110" i="94"/>
  <c r="BK110" i="94"/>
  <c r="BJ110" i="94"/>
  <c r="BI110" i="94"/>
  <c r="AR110" i="94"/>
  <c r="AL110" i="94"/>
  <c r="T110" i="94"/>
  <c r="BR109" i="94"/>
  <c r="BQ109" i="94"/>
  <c r="BO109" i="94"/>
  <c r="BN109" i="94"/>
  <c r="BM109" i="94"/>
  <c r="BL109" i="94"/>
  <c r="BK109" i="94"/>
  <c r="BJ109" i="94"/>
  <c r="BI109" i="94"/>
  <c r="AR109" i="94"/>
  <c r="AL109" i="94"/>
  <c r="T109" i="94"/>
  <c r="BR108" i="94"/>
  <c r="BQ108" i="94"/>
  <c r="BO108" i="94"/>
  <c r="BN108" i="94"/>
  <c r="BM108" i="94"/>
  <c r="BL108" i="94"/>
  <c r="BK108" i="94"/>
  <c r="BJ108" i="94"/>
  <c r="BI108" i="94"/>
  <c r="AR108" i="94"/>
  <c r="AL108" i="94"/>
  <c r="T108" i="94"/>
  <c r="BR107" i="94"/>
  <c r="BQ107" i="94"/>
  <c r="BO107" i="94"/>
  <c r="BN107" i="94"/>
  <c r="BM107" i="94"/>
  <c r="BL107" i="94"/>
  <c r="BK107" i="94"/>
  <c r="BJ107" i="94"/>
  <c r="BI107" i="94"/>
  <c r="AR107" i="94"/>
  <c r="AL107" i="94"/>
  <c r="T107" i="94"/>
  <c r="BR106" i="94"/>
  <c r="BQ106" i="94"/>
  <c r="BO106" i="94"/>
  <c r="BN106" i="94"/>
  <c r="BM106" i="94"/>
  <c r="BL106" i="94"/>
  <c r="BK106" i="94"/>
  <c r="BJ106" i="94"/>
  <c r="BI106" i="94"/>
  <c r="AR106" i="94"/>
  <c r="AL106" i="94"/>
  <c r="T106" i="94"/>
  <c r="BR105" i="94"/>
  <c r="BQ105" i="94"/>
  <c r="BO105" i="94"/>
  <c r="BN105" i="94"/>
  <c r="BM105" i="94"/>
  <c r="BL105" i="94"/>
  <c r="BK105" i="94"/>
  <c r="BJ105" i="94"/>
  <c r="BI105" i="94"/>
  <c r="AR105" i="94"/>
  <c r="AL105" i="94"/>
  <c r="T105" i="94"/>
  <c r="BR104" i="94"/>
  <c r="BQ104" i="94"/>
  <c r="BO104" i="94"/>
  <c r="BN104" i="94"/>
  <c r="BM104" i="94"/>
  <c r="BL104" i="94"/>
  <c r="BK104" i="94"/>
  <c r="BJ104" i="94"/>
  <c r="BI104" i="94"/>
  <c r="AR104" i="94"/>
  <c r="AL104" i="94"/>
  <c r="T104" i="94"/>
  <c r="BR103" i="94"/>
  <c r="BQ103" i="94"/>
  <c r="BO103" i="94"/>
  <c r="BN103" i="94"/>
  <c r="BM103" i="94"/>
  <c r="BL103" i="94"/>
  <c r="BK103" i="94"/>
  <c r="BJ103" i="94"/>
  <c r="BI103" i="94"/>
  <c r="AR103" i="94"/>
  <c r="AL103" i="94"/>
  <c r="T103" i="94"/>
  <c r="BR102" i="94"/>
  <c r="BQ102" i="94"/>
  <c r="BO102" i="94"/>
  <c r="BN102" i="94"/>
  <c r="BM102" i="94"/>
  <c r="BL102" i="94"/>
  <c r="BK102" i="94"/>
  <c r="BJ102" i="94"/>
  <c r="BI102" i="94"/>
  <c r="AR102" i="94"/>
  <c r="AL102" i="94"/>
  <c r="T102" i="94"/>
  <c r="BU101" i="94"/>
  <c r="BT101" i="94"/>
  <c r="BS101" i="94"/>
  <c r="BO101" i="94"/>
  <c r="BN101" i="94"/>
  <c r="BM101" i="94"/>
  <c r="BL101" i="94"/>
  <c r="BK101" i="94"/>
  <c r="BJ101" i="94"/>
  <c r="BI101" i="94"/>
  <c r="BW97" i="94"/>
  <c r="BX97" i="94" s="1"/>
  <c r="BP97" i="94"/>
  <c r="BR96" i="94"/>
  <c r="BQ96" i="94"/>
  <c r="BO96" i="94"/>
  <c r="BN96" i="94"/>
  <c r="BM96" i="94"/>
  <c r="BL96" i="94"/>
  <c r="BK96" i="94"/>
  <c r="BJ96" i="94"/>
  <c r="BI96" i="94"/>
  <c r="AR96" i="94"/>
  <c r="AL96" i="94"/>
  <c r="T96" i="94"/>
  <c r="BR95" i="94"/>
  <c r="BQ95" i="94"/>
  <c r="BO95" i="94"/>
  <c r="BN95" i="94"/>
  <c r="BM95" i="94"/>
  <c r="BL95" i="94"/>
  <c r="BK95" i="94"/>
  <c r="BJ95" i="94"/>
  <c r="BI95" i="94"/>
  <c r="AR95" i="94"/>
  <c r="AL95" i="94"/>
  <c r="T95" i="94"/>
  <c r="BR94" i="94"/>
  <c r="BQ94" i="94"/>
  <c r="BO94" i="94"/>
  <c r="BN94" i="94"/>
  <c r="BM94" i="94"/>
  <c r="BL94" i="94"/>
  <c r="BK94" i="94"/>
  <c r="BJ94" i="94"/>
  <c r="BI94" i="94"/>
  <c r="AR94" i="94"/>
  <c r="AL94" i="94"/>
  <c r="T94" i="94"/>
  <c r="BR93" i="94"/>
  <c r="BQ93" i="94"/>
  <c r="BO93" i="94"/>
  <c r="BN93" i="94"/>
  <c r="BM93" i="94"/>
  <c r="BL93" i="94"/>
  <c r="BK93" i="94"/>
  <c r="BJ93" i="94"/>
  <c r="BI93" i="94"/>
  <c r="AR93" i="94"/>
  <c r="AL93" i="94"/>
  <c r="T93" i="94"/>
  <c r="BR92" i="94"/>
  <c r="BQ92" i="94"/>
  <c r="BO92" i="94"/>
  <c r="BN92" i="94"/>
  <c r="BM92" i="94"/>
  <c r="BL92" i="94"/>
  <c r="BK92" i="94"/>
  <c r="BJ92" i="94"/>
  <c r="BI92" i="94"/>
  <c r="AR92" i="94"/>
  <c r="AL92" i="94"/>
  <c r="T92" i="94"/>
  <c r="BR91" i="94"/>
  <c r="BQ91" i="94"/>
  <c r="BO91" i="94"/>
  <c r="BN91" i="94"/>
  <c r="BM91" i="94"/>
  <c r="BL91" i="94"/>
  <c r="BK91" i="94"/>
  <c r="BJ91" i="94"/>
  <c r="BI91" i="94"/>
  <c r="AR91" i="94"/>
  <c r="AL91" i="94"/>
  <c r="T91" i="94"/>
  <c r="BR90" i="94"/>
  <c r="BQ90" i="94"/>
  <c r="BO90" i="94"/>
  <c r="BN90" i="94"/>
  <c r="BM90" i="94"/>
  <c r="BL90" i="94"/>
  <c r="BK90" i="94"/>
  <c r="BJ90" i="94"/>
  <c r="BI90" i="94"/>
  <c r="AR90" i="94"/>
  <c r="AL90" i="94"/>
  <c r="T90" i="94"/>
  <c r="BR89" i="94"/>
  <c r="BQ89" i="94"/>
  <c r="BO89" i="94"/>
  <c r="BN89" i="94"/>
  <c r="BM89" i="94"/>
  <c r="BL89" i="94"/>
  <c r="BK89" i="94"/>
  <c r="BJ89" i="94"/>
  <c r="BI89" i="94"/>
  <c r="AR89" i="94"/>
  <c r="AL89" i="94"/>
  <c r="T89" i="94"/>
  <c r="BR88" i="94"/>
  <c r="BQ88" i="94"/>
  <c r="BO88" i="94"/>
  <c r="BN88" i="94"/>
  <c r="BM88" i="94"/>
  <c r="BL88" i="94"/>
  <c r="BK88" i="94"/>
  <c r="BJ88" i="94"/>
  <c r="BI88" i="94"/>
  <c r="AR88" i="94"/>
  <c r="AL88" i="94"/>
  <c r="T88" i="94"/>
  <c r="BR87" i="94"/>
  <c r="BQ87" i="94"/>
  <c r="BO87" i="94"/>
  <c r="BN87" i="94"/>
  <c r="BM87" i="94"/>
  <c r="BL87" i="94"/>
  <c r="BK87" i="94"/>
  <c r="BJ87" i="94"/>
  <c r="BI87" i="94"/>
  <c r="AR87" i="94"/>
  <c r="AL87" i="94"/>
  <c r="T87" i="94"/>
  <c r="BU86" i="94"/>
  <c r="BT86" i="94"/>
  <c r="BS86" i="94"/>
  <c r="BO86" i="94"/>
  <c r="BN86" i="94"/>
  <c r="BM86" i="94"/>
  <c r="BL86" i="94"/>
  <c r="BK86" i="94"/>
  <c r="BJ86" i="94"/>
  <c r="BI86" i="94"/>
  <c r="I76" i="94"/>
  <c r="I75" i="94"/>
  <c r="E75" i="94"/>
  <c r="CF41" i="94"/>
  <c r="CE41" i="94"/>
  <c r="CD41" i="94"/>
  <c r="CC41" i="94"/>
  <c r="CB41" i="94"/>
  <c r="CA41" i="94"/>
  <c r="BX41" i="94"/>
  <c r="BW41" i="94"/>
  <c r="BV41" i="94"/>
  <c r="BU41" i="94"/>
  <c r="BT41" i="94"/>
  <c r="BS41" i="94"/>
  <c r="BP41" i="94"/>
  <c r="BO41" i="94"/>
  <c r="BN41" i="94"/>
  <c r="BM41" i="94"/>
  <c r="BL41" i="94"/>
  <c r="BK41" i="94"/>
  <c r="CF40" i="94"/>
  <c r="CE40" i="94"/>
  <c r="CD40" i="94"/>
  <c r="CC40" i="94"/>
  <c r="CB40" i="94"/>
  <c r="CA40" i="94"/>
  <c r="BX40" i="94"/>
  <c r="BW40" i="94"/>
  <c r="BV40" i="94"/>
  <c r="BU40" i="94"/>
  <c r="BT40" i="94"/>
  <c r="BS40" i="94"/>
  <c r="BP40" i="94"/>
  <c r="BO40" i="94"/>
  <c r="BN40" i="94"/>
  <c r="BM40" i="94"/>
  <c r="BL40" i="94"/>
  <c r="BK40" i="94"/>
  <c r="CF39" i="94"/>
  <c r="CE39" i="94"/>
  <c r="CD39" i="94"/>
  <c r="CC39" i="94"/>
  <c r="CB39" i="94"/>
  <c r="CA39" i="94"/>
  <c r="BX39" i="94"/>
  <c r="BW39" i="94"/>
  <c r="BV39" i="94"/>
  <c r="BU39" i="94"/>
  <c r="BT39" i="94"/>
  <c r="BS39" i="94"/>
  <c r="BP39" i="94"/>
  <c r="BO39" i="94"/>
  <c r="BN39" i="94"/>
  <c r="BM39" i="94"/>
  <c r="BL39" i="94"/>
  <c r="BK39" i="94"/>
  <c r="CF38" i="94"/>
  <c r="CE38" i="94"/>
  <c r="CD38" i="94"/>
  <c r="CC38" i="94"/>
  <c r="CB38" i="94"/>
  <c r="CA38" i="94"/>
  <c r="BX38" i="94"/>
  <c r="BW38" i="94"/>
  <c r="BV38" i="94"/>
  <c r="BU38" i="94"/>
  <c r="BT38" i="94"/>
  <c r="BS38" i="94"/>
  <c r="BP38" i="94"/>
  <c r="BO38" i="94"/>
  <c r="BN38" i="94"/>
  <c r="BM38" i="94"/>
  <c r="BL38" i="94"/>
  <c r="BK38" i="94"/>
  <c r="CF37" i="94"/>
  <c r="CE37" i="94"/>
  <c r="CD37" i="94"/>
  <c r="CC37" i="94"/>
  <c r="CB37" i="94"/>
  <c r="CA37" i="94"/>
  <c r="BX37" i="94"/>
  <c r="BW37" i="94"/>
  <c r="BV37" i="94"/>
  <c r="BU37" i="94"/>
  <c r="BT37" i="94"/>
  <c r="BS37" i="94"/>
  <c r="BP37" i="94"/>
  <c r="BO37" i="94"/>
  <c r="BN37" i="94"/>
  <c r="BM37" i="94"/>
  <c r="BL37" i="94"/>
  <c r="BK37" i="94"/>
  <c r="CF36" i="94"/>
  <c r="CE36" i="94"/>
  <c r="CD36" i="94"/>
  <c r="CC36" i="94"/>
  <c r="CB36" i="94"/>
  <c r="CA36" i="94"/>
  <c r="BX36" i="94"/>
  <c r="BW36" i="94"/>
  <c r="BV36" i="94"/>
  <c r="BU36" i="94"/>
  <c r="BT36" i="94"/>
  <c r="BS36" i="94"/>
  <c r="BP36" i="94"/>
  <c r="BO36" i="94"/>
  <c r="BN36" i="94"/>
  <c r="BM36" i="94"/>
  <c r="BL36" i="94"/>
  <c r="BK36" i="94"/>
  <c r="CF35" i="94"/>
  <c r="CE35" i="94"/>
  <c r="CD35" i="94"/>
  <c r="CC35" i="94"/>
  <c r="CB35" i="94"/>
  <c r="CA35" i="94"/>
  <c r="BX35" i="94"/>
  <c r="BW35" i="94"/>
  <c r="BV35" i="94"/>
  <c r="BU35" i="94"/>
  <c r="BT35" i="94"/>
  <c r="BS35" i="94"/>
  <c r="BP35" i="94"/>
  <c r="BO35" i="94"/>
  <c r="BN35" i="94"/>
  <c r="BM35" i="94"/>
  <c r="BL35" i="94"/>
  <c r="BK35" i="94"/>
  <c r="CF34" i="94"/>
  <c r="CE34" i="94"/>
  <c r="CD34" i="94"/>
  <c r="CC34" i="94"/>
  <c r="CB34" i="94"/>
  <c r="CA34" i="94"/>
  <c r="BX34" i="94"/>
  <c r="BW34" i="94"/>
  <c r="BV34" i="94"/>
  <c r="BU34" i="94"/>
  <c r="BT34" i="94"/>
  <c r="BS34" i="94"/>
  <c r="BP34" i="94"/>
  <c r="BO34" i="94"/>
  <c r="BN34" i="94"/>
  <c r="BM34" i="94"/>
  <c r="BL34" i="94"/>
  <c r="BK34" i="94"/>
  <c r="CF33" i="94"/>
  <c r="CE33" i="94"/>
  <c r="CC33" i="94"/>
  <c r="BX33" i="94"/>
  <c r="BW33" i="94"/>
  <c r="BP33" i="94"/>
  <c r="BO33" i="94"/>
  <c r="BN33" i="94"/>
  <c r="BL33" i="94"/>
  <c r="CF32" i="94"/>
  <c r="CE32" i="94"/>
  <c r="CD32" i="94"/>
  <c r="CC32" i="94"/>
  <c r="CB32" i="94"/>
  <c r="BX32" i="94"/>
  <c r="BW32" i="94"/>
  <c r="BU32" i="94"/>
  <c r="BP32" i="94"/>
  <c r="BO32" i="94"/>
  <c r="CF31" i="94"/>
  <c r="CE31" i="94"/>
  <c r="CD31" i="94"/>
  <c r="CC31" i="94"/>
  <c r="BX31" i="94"/>
  <c r="BW31" i="94"/>
  <c r="BP31" i="94"/>
  <c r="BO31" i="94"/>
  <c r="CF30" i="94"/>
  <c r="CE30" i="94"/>
  <c r="CD30" i="94"/>
  <c r="CB30" i="94"/>
  <c r="CA30" i="94"/>
  <c r="BX30" i="94"/>
  <c r="BW30" i="94"/>
  <c r="BV30" i="94"/>
  <c r="BU30" i="94"/>
  <c r="BT30" i="94"/>
  <c r="BP30" i="94"/>
  <c r="BO30" i="94"/>
  <c r="CF29" i="94"/>
  <c r="CE29" i="94"/>
  <c r="CD29" i="94"/>
  <c r="CC29" i="94"/>
  <c r="BX29" i="94"/>
  <c r="BW29" i="94"/>
  <c r="BV29" i="94"/>
  <c r="BU29" i="94"/>
  <c r="BT29" i="94"/>
  <c r="BP29" i="94"/>
  <c r="BO29" i="94"/>
  <c r="CF28" i="94"/>
  <c r="CE28" i="94"/>
  <c r="CC28" i="94"/>
  <c r="CB28" i="94"/>
  <c r="CA28" i="94"/>
  <c r="BX28" i="94"/>
  <c r="BW28" i="94"/>
  <c r="BP28" i="94"/>
  <c r="BO28" i="94"/>
  <c r="CF27" i="94"/>
  <c r="CE27" i="94"/>
  <c r="CC27" i="94"/>
  <c r="BX27" i="94"/>
  <c r="BW27" i="94"/>
  <c r="BP27" i="94"/>
  <c r="BO27" i="94"/>
  <c r="CF24" i="94"/>
  <c r="CE24" i="94"/>
  <c r="BX24" i="94"/>
  <c r="BW24" i="94"/>
  <c r="BP24" i="94"/>
  <c r="BO24" i="94"/>
  <c r="CF23" i="94"/>
  <c r="CE23" i="94"/>
  <c r="CC23" i="94"/>
  <c r="BX23" i="94"/>
  <c r="BW23" i="94"/>
  <c r="BV23" i="94"/>
  <c r="BS23" i="94"/>
  <c r="BP23" i="94"/>
  <c r="BO23" i="94"/>
  <c r="CF22" i="94"/>
  <c r="CE22" i="94"/>
  <c r="CD22" i="94"/>
  <c r="CB22" i="94"/>
  <c r="BX22" i="94"/>
  <c r="BW22" i="94"/>
  <c r="BS22" i="94"/>
  <c r="BP22" i="94"/>
  <c r="BO22" i="94"/>
  <c r="CF21" i="94"/>
  <c r="CE21" i="94"/>
  <c r="CD21" i="94"/>
  <c r="CB21" i="94"/>
  <c r="BX21" i="94"/>
  <c r="BW21" i="94"/>
  <c r="BP21" i="94"/>
  <c r="BO21" i="94"/>
  <c r="BN21" i="94"/>
  <c r="D21" i="94"/>
  <c r="C25" i="9" s="1"/>
  <c r="CF20" i="94"/>
  <c r="CE20" i="94"/>
  <c r="BX20" i="94"/>
  <c r="BW20" i="94"/>
  <c r="BT20" i="94"/>
  <c r="BP20" i="94"/>
  <c r="BO20" i="94"/>
  <c r="AK13" i="94"/>
  <c r="BL70" i="94" s="1"/>
  <c r="K6" i="94"/>
  <c r="E199" i="93"/>
  <c r="E198" i="93"/>
  <c r="E197" i="93"/>
  <c r="E196" i="93"/>
  <c r="E195" i="93"/>
  <c r="E194" i="93"/>
  <c r="E193" i="93"/>
  <c r="E192" i="93"/>
  <c r="E191" i="93"/>
  <c r="E190" i="93"/>
  <c r="E188" i="93"/>
  <c r="E187" i="93"/>
  <c r="E185" i="93"/>
  <c r="E184" i="93"/>
  <c r="E183" i="93"/>
  <c r="E182" i="93"/>
  <c r="E181" i="93"/>
  <c r="E174" i="93"/>
  <c r="E173" i="93"/>
  <c r="E172" i="93"/>
  <c r="E171" i="93"/>
  <c r="E170" i="93"/>
  <c r="E169" i="93"/>
  <c r="E168" i="93"/>
  <c r="E167" i="93"/>
  <c r="E166" i="93"/>
  <c r="E165" i="93"/>
  <c r="E164" i="93"/>
  <c r="E163" i="93"/>
  <c r="E162" i="93"/>
  <c r="E161" i="93"/>
  <c r="E160" i="93"/>
  <c r="E159" i="93"/>
  <c r="E158" i="93"/>
  <c r="E157" i="93"/>
  <c r="E156" i="93"/>
  <c r="E155" i="93"/>
  <c r="R127" i="93"/>
  <c r="R126" i="93"/>
  <c r="R125" i="93"/>
  <c r="R124" i="93"/>
  <c r="R123" i="93"/>
  <c r="AJ117" i="93"/>
  <c r="Z117" i="93"/>
  <c r="BP114" i="93"/>
  <c r="BW112" i="93"/>
  <c r="BX112" i="93" s="1"/>
  <c r="BP112" i="93"/>
  <c r="BR111" i="93"/>
  <c r="BQ111" i="93"/>
  <c r="BO111" i="93"/>
  <c r="BN111" i="93"/>
  <c r="BM111" i="93"/>
  <c r="BL111" i="93"/>
  <c r="BK111" i="93"/>
  <c r="BJ111" i="93"/>
  <c r="BI111" i="93"/>
  <c r="AR111" i="93"/>
  <c r="AL111" i="93"/>
  <c r="T111" i="93"/>
  <c r="BR110" i="93"/>
  <c r="BQ110" i="93"/>
  <c r="BO110" i="93"/>
  <c r="BN110" i="93"/>
  <c r="BM110" i="93"/>
  <c r="BL110" i="93"/>
  <c r="BK110" i="93"/>
  <c r="BJ110" i="93"/>
  <c r="BI110" i="93"/>
  <c r="AR110" i="93"/>
  <c r="AL110" i="93"/>
  <c r="T110" i="93"/>
  <c r="BR109" i="93"/>
  <c r="BQ109" i="93"/>
  <c r="BO109" i="93"/>
  <c r="BN109" i="93"/>
  <c r="BM109" i="93"/>
  <c r="BL109" i="93"/>
  <c r="BK109" i="93"/>
  <c r="BJ109" i="93"/>
  <c r="BI109" i="93"/>
  <c r="AR109" i="93"/>
  <c r="AL109" i="93"/>
  <c r="T109" i="93"/>
  <c r="BR108" i="93"/>
  <c r="BQ108" i="93"/>
  <c r="BO108" i="93"/>
  <c r="BN108" i="93"/>
  <c r="BM108" i="93"/>
  <c r="BL108" i="93"/>
  <c r="BK108" i="93"/>
  <c r="BJ108" i="93"/>
  <c r="BI108" i="93"/>
  <c r="AR108" i="93"/>
  <c r="AL108" i="93"/>
  <c r="T108" i="93"/>
  <c r="BR107" i="93"/>
  <c r="BQ107" i="93"/>
  <c r="BO107" i="93"/>
  <c r="BN107" i="93"/>
  <c r="BM107" i="93"/>
  <c r="BL107" i="93"/>
  <c r="BK107" i="93"/>
  <c r="BJ107" i="93"/>
  <c r="BI107" i="93"/>
  <c r="AR107" i="93"/>
  <c r="AL107" i="93"/>
  <c r="T107" i="93"/>
  <c r="BR106" i="93"/>
  <c r="BQ106" i="93"/>
  <c r="BO106" i="93"/>
  <c r="BN106" i="93"/>
  <c r="BM106" i="93"/>
  <c r="BL106" i="93"/>
  <c r="BK106" i="93"/>
  <c r="BJ106" i="93"/>
  <c r="BI106" i="93"/>
  <c r="AR106" i="93"/>
  <c r="AL106" i="93"/>
  <c r="T106" i="93"/>
  <c r="BR105" i="93"/>
  <c r="BQ105" i="93"/>
  <c r="BO105" i="93"/>
  <c r="BN105" i="93"/>
  <c r="BM105" i="93"/>
  <c r="BL105" i="93"/>
  <c r="BK105" i="93"/>
  <c r="BJ105" i="93"/>
  <c r="BI105" i="93"/>
  <c r="AR105" i="93"/>
  <c r="AL105" i="93"/>
  <c r="T105" i="93"/>
  <c r="BR104" i="93"/>
  <c r="BQ104" i="93"/>
  <c r="BO104" i="93"/>
  <c r="BN104" i="93"/>
  <c r="BM104" i="93"/>
  <c r="BL104" i="93"/>
  <c r="BK104" i="93"/>
  <c r="BJ104" i="93"/>
  <c r="BI104" i="93"/>
  <c r="AR104" i="93"/>
  <c r="AL104" i="93"/>
  <c r="T104" i="93"/>
  <c r="BR103" i="93"/>
  <c r="BQ103" i="93"/>
  <c r="BO103" i="93"/>
  <c r="BN103" i="93"/>
  <c r="BM103" i="93"/>
  <c r="BL103" i="93"/>
  <c r="BK103" i="93"/>
  <c r="BJ103" i="93"/>
  <c r="BI103" i="93"/>
  <c r="AR103" i="93"/>
  <c r="AL103" i="93"/>
  <c r="T103" i="93"/>
  <c r="BR102" i="93"/>
  <c r="BQ102" i="93"/>
  <c r="BO102" i="93"/>
  <c r="BN102" i="93"/>
  <c r="BM102" i="93"/>
  <c r="BL102" i="93"/>
  <c r="BK102" i="93"/>
  <c r="BJ102" i="93"/>
  <c r="BI102" i="93"/>
  <c r="AR102" i="93"/>
  <c r="AL102" i="93"/>
  <c r="T102" i="93"/>
  <c r="BU101" i="93"/>
  <c r="BT101" i="93"/>
  <c r="BS101" i="93"/>
  <c r="BU106" i="93" s="1"/>
  <c r="BO101" i="93"/>
  <c r="BN101" i="93"/>
  <c r="BM101" i="93"/>
  <c r="BL101" i="93"/>
  <c r="BK101" i="93"/>
  <c r="BJ101" i="93"/>
  <c r="BI101" i="93"/>
  <c r="BW97" i="93"/>
  <c r="BX97" i="93" s="1"/>
  <c r="BP97" i="93"/>
  <c r="BR96" i="93"/>
  <c r="BQ96" i="93"/>
  <c r="BO96" i="93"/>
  <c r="BN96" i="93"/>
  <c r="BM96" i="93"/>
  <c r="BL96" i="93"/>
  <c r="BK96" i="93"/>
  <c r="BJ96" i="93"/>
  <c r="BI96" i="93"/>
  <c r="AR96" i="93"/>
  <c r="AL96" i="93"/>
  <c r="T96" i="93"/>
  <c r="BR95" i="93"/>
  <c r="BQ95" i="93"/>
  <c r="BO95" i="93"/>
  <c r="BN95" i="93"/>
  <c r="BM95" i="93"/>
  <c r="BL95" i="93"/>
  <c r="BK95" i="93"/>
  <c r="BJ95" i="93"/>
  <c r="BI95" i="93"/>
  <c r="AR95" i="93"/>
  <c r="AL95" i="93"/>
  <c r="T95" i="93"/>
  <c r="BR94" i="93"/>
  <c r="BQ94" i="93"/>
  <c r="BO94" i="93"/>
  <c r="BN94" i="93"/>
  <c r="BM94" i="93"/>
  <c r="BL94" i="93"/>
  <c r="BK94" i="93"/>
  <c r="BJ94" i="93"/>
  <c r="BI94" i="93"/>
  <c r="AR94" i="93"/>
  <c r="AL94" i="93"/>
  <c r="T94" i="93"/>
  <c r="BR93" i="93"/>
  <c r="BQ93" i="93"/>
  <c r="BO93" i="93"/>
  <c r="BN93" i="93"/>
  <c r="BM93" i="93"/>
  <c r="BL93" i="93"/>
  <c r="BK93" i="93"/>
  <c r="BJ93" i="93"/>
  <c r="BI93" i="93"/>
  <c r="AR93" i="93"/>
  <c r="AL93" i="93"/>
  <c r="T93" i="93"/>
  <c r="BR92" i="93"/>
  <c r="BQ92" i="93"/>
  <c r="BO92" i="93"/>
  <c r="BN92" i="93"/>
  <c r="BM92" i="93"/>
  <c r="BL92" i="93"/>
  <c r="BK92" i="93"/>
  <c r="BJ92" i="93"/>
  <c r="BI92" i="93"/>
  <c r="AR92" i="93"/>
  <c r="AL92" i="93"/>
  <c r="T92" i="93"/>
  <c r="BR91" i="93"/>
  <c r="BQ91" i="93"/>
  <c r="BO91" i="93"/>
  <c r="BN91" i="93"/>
  <c r="BM91" i="93"/>
  <c r="BL91" i="93"/>
  <c r="BK91" i="93"/>
  <c r="BJ91" i="93"/>
  <c r="BI91" i="93"/>
  <c r="AR91" i="93"/>
  <c r="AL91" i="93"/>
  <c r="T91" i="93"/>
  <c r="BR90" i="93"/>
  <c r="BQ90" i="93"/>
  <c r="BO90" i="93"/>
  <c r="BN90" i="93"/>
  <c r="BM90" i="93"/>
  <c r="BL90" i="93"/>
  <c r="BK90" i="93"/>
  <c r="BJ90" i="93"/>
  <c r="BI90" i="93"/>
  <c r="AR90" i="93"/>
  <c r="AL90" i="93"/>
  <c r="T90" i="93"/>
  <c r="BR89" i="93"/>
  <c r="BQ89" i="93"/>
  <c r="BO89" i="93"/>
  <c r="BN89" i="93"/>
  <c r="BM89" i="93"/>
  <c r="BL89" i="93"/>
  <c r="BK89" i="93"/>
  <c r="BJ89" i="93"/>
  <c r="BI89" i="93"/>
  <c r="AR89" i="93"/>
  <c r="AL89" i="93"/>
  <c r="T89" i="93"/>
  <c r="BR88" i="93"/>
  <c r="BQ88" i="93"/>
  <c r="BO88" i="93"/>
  <c r="BN88" i="93"/>
  <c r="BM88" i="93"/>
  <c r="BL88" i="93"/>
  <c r="BK88" i="93"/>
  <c r="BJ88" i="93"/>
  <c r="BI88" i="93"/>
  <c r="AR88" i="93"/>
  <c r="AL88" i="93"/>
  <c r="T88" i="93"/>
  <c r="BR87" i="93"/>
  <c r="BQ87" i="93"/>
  <c r="BO87" i="93"/>
  <c r="BN87" i="93"/>
  <c r="BM87" i="93"/>
  <c r="BL87" i="93"/>
  <c r="BK87" i="93"/>
  <c r="BJ87" i="93"/>
  <c r="BI87" i="93"/>
  <c r="AR87" i="93"/>
  <c r="AL87" i="93"/>
  <c r="T87" i="93"/>
  <c r="BU86" i="93"/>
  <c r="BT86" i="93"/>
  <c r="BS86" i="93"/>
  <c r="BO86" i="93"/>
  <c r="BN86" i="93"/>
  <c r="BM86" i="93"/>
  <c r="BL86" i="93"/>
  <c r="BK86" i="93"/>
  <c r="BJ86" i="93"/>
  <c r="BI86" i="93"/>
  <c r="I76" i="93"/>
  <c r="I75" i="93"/>
  <c r="E75" i="93"/>
  <c r="CF41" i="93"/>
  <c r="CE41" i="93"/>
  <c r="CD41" i="93"/>
  <c r="CC41" i="93"/>
  <c r="CB41" i="93"/>
  <c r="CA41" i="93"/>
  <c r="BX41" i="93"/>
  <c r="BW41" i="93"/>
  <c r="BV41" i="93"/>
  <c r="BU41" i="93"/>
  <c r="BT41" i="93"/>
  <c r="BS41" i="93"/>
  <c r="BP41" i="93"/>
  <c r="BO41" i="93"/>
  <c r="BN41" i="93"/>
  <c r="BM41" i="93"/>
  <c r="BL41" i="93"/>
  <c r="BK41" i="93"/>
  <c r="CF40" i="93"/>
  <c r="CE40" i="93"/>
  <c r="CD40" i="93"/>
  <c r="CC40" i="93"/>
  <c r="CB40" i="93"/>
  <c r="CA40" i="93"/>
  <c r="BX40" i="93"/>
  <c r="BW40" i="93"/>
  <c r="BV40" i="93"/>
  <c r="BU40" i="93"/>
  <c r="BT40" i="93"/>
  <c r="BS40" i="93"/>
  <c r="BP40" i="93"/>
  <c r="BO40" i="93"/>
  <c r="BN40" i="93"/>
  <c r="BM40" i="93"/>
  <c r="BL40" i="93"/>
  <c r="BK40" i="93"/>
  <c r="CF39" i="93"/>
  <c r="CE39" i="93"/>
  <c r="CD39" i="93"/>
  <c r="CC39" i="93"/>
  <c r="CB39" i="93"/>
  <c r="CA39" i="93"/>
  <c r="BX39" i="93"/>
  <c r="BW39" i="93"/>
  <c r="BV39" i="93"/>
  <c r="BU39" i="93"/>
  <c r="BT39" i="93"/>
  <c r="BS39" i="93"/>
  <c r="BP39" i="93"/>
  <c r="BO39" i="93"/>
  <c r="BN39" i="93"/>
  <c r="BM39" i="93"/>
  <c r="BL39" i="93"/>
  <c r="BK39" i="93"/>
  <c r="CF38" i="93"/>
  <c r="CE38" i="93"/>
  <c r="CD38" i="93"/>
  <c r="CC38" i="93"/>
  <c r="CB38" i="93"/>
  <c r="CA38" i="93"/>
  <c r="BX38" i="93"/>
  <c r="BW38" i="93"/>
  <c r="BV38" i="93"/>
  <c r="BU38" i="93"/>
  <c r="BT38" i="93"/>
  <c r="BS38" i="93"/>
  <c r="BP38" i="93"/>
  <c r="BO38" i="93"/>
  <c r="BN38" i="93"/>
  <c r="BM38" i="93"/>
  <c r="BL38" i="93"/>
  <c r="BK38" i="93"/>
  <c r="CF37" i="93"/>
  <c r="CE37" i="93"/>
  <c r="CD37" i="93"/>
  <c r="CC37" i="93"/>
  <c r="CB37" i="93"/>
  <c r="CA37" i="93"/>
  <c r="BX37" i="93"/>
  <c r="BW37" i="93"/>
  <c r="BV37" i="93"/>
  <c r="BU37" i="93"/>
  <c r="BT37" i="93"/>
  <c r="BS37" i="93"/>
  <c r="BP37" i="93"/>
  <c r="BO37" i="93"/>
  <c r="BN37" i="93"/>
  <c r="BM37" i="93"/>
  <c r="BL37" i="93"/>
  <c r="BK37" i="93"/>
  <c r="CF36" i="93"/>
  <c r="CE36" i="93"/>
  <c r="CD36" i="93"/>
  <c r="CC36" i="93"/>
  <c r="CB36" i="93"/>
  <c r="CA36" i="93"/>
  <c r="BX36" i="93"/>
  <c r="BW36" i="93"/>
  <c r="BV36" i="93"/>
  <c r="BU36" i="93"/>
  <c r="BT36" i="93"/>
  <c r="BS36" i="93"/>
  <c r="BP36" i="93"/>
  <c r="BO36" i="93"/>
  <c r="BN36" i="93"/>
  <c r="BM36" i="93"/>
  <c r="BL36" i="93"/>
  <c r="BK36" i="93"/>
  <c r="CF35" i="93"/>
  <c r="CE35" i="93"/>
  <c r="CD35" i="93"/>
  <c r="CC35" i="93"/>
  <c r="CB35" i="93"/>
  <c r="CA35" i="93"/>
  <c r="BX35" i="93"/>
  <c r="BW35" i="93"/>
  <c r="BV35" i="93"/>
  <c r="BU35" i="93"/>
  <c r="BT35" i="93"/>
  <c r="BS35" i="93"/>
  <c r="BP35" i="93"/>
  <c r="BO35" i="93"/>
  <c r="BN35" i="93"/>
  <c r="BM35" i="93"/>
  <c r="BL35" i="93"/>
  <c r="BK35" i="93"/>
  <c r="CF34" i="93"/>
  <c r="CE34" i="93"/>
  <c r="CD34" i="93"/>
  <c r="CC34" i="93"/>
  <c r="CB34" i="93"/>
  <c r="CA34" i="93"/>
  <c r="BX34" i="93"/>
  <c r="BW34" i="93"/>
  <c r="BV34" i="93"/>
  <c r="BU34" i="93"/>
  <c r="BT34" i="93"/>
  <c r="BS34" i="93"/>
  <c r="BP34" i="93"/>
  <c r="BO34" i="93"/>
  <c r="BN34" i="93"/>
  <c r="BM34" i="93"/>
  <c r="BL34" i="93"/>
  <c r="BK34" i="93"/>
  <c r="CF33" i="93"/>
  <c r="CE33" i="93"/>
  <c r="CC33" i="93"/>
  <c r="BX33" i="93"/>
  <c r="BW33" i="93"/>
  <c r="BP33" i="93"/>
  <c r="BO33" i="93"/>
  <c r="BN33" i="93"/>
  <c r="BL33" i="93"/>
  <c r="CF32" i="93"/>
  <c r="CE32" i="93"/>
  <c r="CD32" i="93"/>
  <c r="CC32" i="93"/>
  <c r="CB32" i="93"/>
  <c r="BX32" i="93"/>
  <c r="BW32" i="93"/>
  <c r="BU32" i="93"/>
  <c r="BP32" i="93"/>
  <c r="BO32" i="93"/>
  <c r="CF31" i="93"/>
  <c r="CE31" i="93"/>
  <c r="CD31" i="93"/>
  <c r="CC31" i="93"/>
  <c r="BX31" i="93"/>
  <c r="BW31" i="93"/>
  <c r="BP31" i="93"/>
  <c r="BO31" i="93"/>
  <c r="CF30" i="93"/>
  <c r="CE30" i="93"/>
  <c r="CD30" i="93"/>
  <c r="CB30" i="93"/>
  <c r="CA30" i="93"/>
  <c r="BX30" i="93"/>
  <c r="BW30" i="93"/>
  <c r="BV30" i="93"/>
  <c r="BU30" i="93"/>
  <c r="BT30" i="93"/>
  <c r="BP30" i="93"/>
  <c r="BO30" i="93"/>
  <c r="CF29" i="93"/>
  <c r="CE29" i="93"/>
  <c r="CD29" i="93"/>
  <c r="CC29" i="93"/>
  <c r="BX29" i="93"/>
  <c r="BW29" i="93"/>
  <c r="BV29" i="93"/>
  <c r="BU29" i="93"/>
  <c r="BT29" i="93"/>
  <c r="BP29" i="93"/>
  <c r="BO29" i="93"/>
  <c r="CF28" i="93"/>
  <c r="CE28" i="93"/>
  <c r="CC28" i="93"/>
  <c r="CB28" i="93"/>
  <c r="CA28" i="93"/>
  <c r="BX28" i="93"/>
  <c r="BW28" i="93"/>
  <c r="BP28" i="93"/>
  <c r="BO28" i="93"/>
  <c r="CF27" i="93"/>
  <c r="CE27" i="93"/>
  <c r="CC27" i="93"/>
  <c r="BX27" i="93"/>
  <c r="BW27" i="93"/>
  <c r="BP27" i="93"/>
  <c r="BO27" i="93"/>
  <c r="CF24" i="93"/>
  <c r="CE24" i="93"/>
  <c r="BX24" i="93"/>
  <c r="BW24" i="93"/>
  <c r="BP24" i="93"/>
  <c r="BO24" i="93"/>
  <c r="CF23" i="93"/>
  <c r="CE23" i="93"/>
  <c r="CC23" i="93"/>
  <c r="BX23" i="93"/>
  <c r="BW23" i="93"/>
  <c r="BV23" i="93"/>
  <c r="BS23" i="93"/>
  <c r="BP23" i="93"/>
  <c r="BO23" i="93"/>
  <c r="CF22" i="93"/>
  <c r="CE22" i="93"/>
  <c r="CD22" i="93"/>
  <c r="CB22" i="93"/>
  <c r="BX22" i="93"/>
  <c r="BW22" i="93"/>
  <c r="BS22" i="93"/>
  <c r="BP22" i="93"/>
  <c r="BO22" i="93"/>
  <c r="CF21" i="93"/>
  <c r="CE21" i="93"/>
  <c r="CD21" i="93"/>
  <c r="CB21" i="93"/>
  <c r="BX21" i="93"/>
  <c r="BW21" i="93"/>
  <c r="BP21" i="93"/>
  <c r="BO21" i="93"/>
  <c r="BN21" i="93"/>
  <c r="D21" i="93"/>
  <c r="C27" i="9" s="1"/>
  <c r="CF20" i="93"/>
  <c r="CE20" i="93"/>
  <c r="BX20" i="93"/>
  <c r="BW20" i="93"/>
  <c r="BT20" i="93"/>
  <c r="BP20" i="93"/>
  <c r="BO20" i="93"/>
  <c r="AK13" i="93"/>
  <c r="BL68" i="93" s="1"/>
  <c r="K6" i="93"/>
  <c r="E199" i="92"/>
  <c r="E198" i="92"/>
  <c r="E197" i="92"/>
  <c r="E196" i="92"/>
  <c r="E195" i="92"/>
  <c r="E194" i="92"/>
  <c r="E193" i="92"/>
  <c r="E192" i="92"/>
  <c r="E191" i="92"/>
  <c r="E190" i="92"/>
  <c r="E188" i="92"/>
  <c r="E187" i="92"/>
  <c r="E185" i="92"/>
  <c r="E184" i="92"/>
  <c r="E183" i="92"/>
  <c r="E182" i="92"/>
  <c r="E181" i="92"/>
  <c r="E174" i="92"/>
  <c r="E173" i="92"/>
  <c r="E172" i="92"/>
  <c r="E171" i="92"/>
  <c r="E170" i="92"/>
  <c r="E169" i="92"/>
  <c r="E168" i="92"/>
  <c r="E167" i="92"/>
  <c r="E166" i="92"/>
  <c r="E165" i="92"/>
  <c r="E164" i="92"/>
  <c r="E163" i="92"/>
  <c r="E162" i="92"/>
  <c r="E161" i="92"/>
  <c r="E160" i="92"/>
  <c r="E159" i="92"/>
  <c r="E158" i="92"/>
  <c r="E157" i="92"/>
  <c r="E156" i="92"/>
  <c r="E155" i="92"/>
  <c r="R127" i="92"/>
  <c r="R126" i="92"/>
  <c r="R125" i="92"/>
  <c r="R124" i="92"/>
  <c r="R123" i="92"/>
  <c r="AJ117" i="92"/>
  <c r="Z117" i="92"/>
  <c r="BP114" i="92"/>
  <c r="BW112" i="92"/>
  <c r="BX112" i="92" s="1"/>
  <c r="BP112" i="92"/>
  <c r="BR111" i="92"/>
  <c r="BQ111" i="92"/>
  <c r="BO111" i="92"/>
  <c r="BN111" i="92"/>
  <c r="BM111" i="92"/>
  <c r="BL111" i="92"/>
  <c r="BK111" i="92"/>
  <c r="BJ111" i="92"/>
  <c r="BI111" i="92"/>
  <c r="AR111" i="92"/>
  <c r="AL111" i="92"/>
  <c r="T111" i="92"/>
  <c r="BR110" i="92"/>
  <c r="BQ110" i="92"/>
  <c r="BO110" i="92"/>
  <c r="BN110" i="92"/>
  <c r="BM110" i="92"/>
  <c r="BL110" i="92"/>
  <c r="BK110" i="92"/>
  <c r="BJ110" i="92"/>
  <c r="BI110" i="92"/>
  <c r="AR110" i="92"/>
  <c r="AL110" i="92"/>
  <c r="T110" i="92"/>
  <c r="BR109" i="92"/>
  <c r="BQ109" i="92"/>
  <c r="BO109" i="92"/>
  <c r="BN109" i="92"/>
  <c r="BM109" i="92"/>
  <c r="BL109" i="92"/>
  <c r="BK109" i="92"/>
  <c r="BJ109" i="92"/>
  <c r="BI109" i="92"/>
  <c r="AR109" i="92"/>
  <c r="AL109" i="92"/>
  <c r="T109" i="92"/>
  <c r="BR108" i="92"/>
  <c r="BQ108" i="92"/>
  <c r="BO108" i="92"/>
  <c r="BN108" i="92"/>
  <c r="BM108" i="92"/>
  <c r="BL108" i="92"/>
  <c r="BK108" i="92"/>
  <c r="BJ108" i="92"/>
  <c r="BI108" i="92"/>
  <c r="AR108" i="92"/>
  <c r="AL108" i="92"/>
  <c r="T108" i="92"/>
  <c r="BR107" i="92"/>
  <c r="BQ107" i="92"/>
  <c r="BO107" i="92"/>
  <c r="BN107" i="92"/>
  <c r="BM107" i="92"/>
  <c r="BL107" i="92"/>
  <c r="BK107" i="92"/>
  <c r="BJ107" i="92"/>
  <c r="BI107" i="92"/>
  <c r="AR107" i="92"/>
  <c r="AL107" i="92"/>
  <c r="T107" i="92"/>
  <c r="BR106" i="92"/>
  <c r="BQ106" i="92"/>
  <c r="BO106" i="92"/>
  <c r="BN106" i="92"/>
  <c r="BM106" i="92"/>
  <c r="BL106" i="92"/>
  <c r="BK106" i="92"/>
  <c r="BJ106" i="92"/>
  <c r="BI106" i="92"/>
  <c r="AR106" i="92"/>
  <c r="AL106" i="92"/>
  <c r="T106" i="92"/>
  <c r="BR105" i="92"/>
  <c r="BQ105" i="92"/>
  <c r="BO105" i="92"/>
  <c r="BN105" i="92"/>
  <c r="BM105" i="92"/>
  <c r="BL105" i="92"/>
  <c r="BK105" i="92"/>
  <c r="BJ105" i="92"/>
  <c r="BI105" i="92"/>
  <c r="AR105" i="92"/>
  <c r="AL105" i="92"/>
  <c r="T105" i="92"/>
  <c r="BR104" i="92"/>
  <c r="BQ104" i="92"/>
  <c r="BO104" i="92"/>
  <c r="BN104" i="92"/>
  <c r="BM104" i="92"/>
  <c r="BL104" i="92"/>
  <c r="BK104" i="92"/>
  <c r="BJ104" i="92"/>
  <c r="BI104" i="92"/>
  <c r="AR104" i="92"/>
  <c r="AL104" i="92"/>
  <c r="T104" i="92"/>
  <c r="BR103" i="92"/>
  <c r="BQ103" i="92"/>
  <c r="BO103" i="92"/>
  <c r="BN103" i="92"/>
  <c r="BM103" i="92"/>
  <c r="BL103" i="92"/>
  <c r="BK103" i="92"/>
  <c r="BJ103" i="92"/>
  <c r="BI103" i="92"/>
  <c r="AR103" i="92"/>
  <c r="AL103" i="92"/>
  <c r="T103" i="92"/>
  <c r="BR102" i="92"/>
  <c r="BQ102" i="92"/>
  <c r="BO102" i="92"/>
  <c r="BN102" i="92"/>
  <c r="BM102" i="92"/>
  <c r="BL102" i="92"/>
  <c r="BK102" i="92"/>
  <c r="BJ102" i="92"/>
  <c r="BI102" i="92"/>
  <c r="AR102" i="92"/>
  <c r="AL102" i="92"/>
  <c r="T102" i="92"/>
  <c r="BU101" i="92"/>
  <c r="BT101" i="92"/>
  <c r="BS101" i="92"/>
  <c r="BO101" i="92"/>
  <c r="BN101" i="92"/>
  <c r="BM101" i="92"/>
  <c r="BL101" i="92"/>
  <c r="BK101" i="92"/>
  <c r="BJ101" i="92"/>
  <c r="BI101" i="92"/>
  <c r="BW97" i="92"/>
  <c r="BX97" i="92" s="1"/>
  <c r="BP97" i="92"/>
  <c r="BR96" i="92"/>
  <c r="BQ96" i="92"/>
  <c r="BO96" i="92"/>
  <c r="BN96" i="92"/>
  <c r="BM96" i="92"/>
  <c r="BL96" i="92"/>
  <c r="BK96" i="92"/>
  <c r="BJ96" i="92"/>
  <c r="BI96" i="92"/>
  <c r="AR96" i="92"/>
  <c r="AL96" i="92"/>
  <c r="T96" i="92"/>
  <c r="BR95" i="92"/>
  <c r="BQ95" i="92"/>
  <c r="BO95" i="92"/>
  <c r="BN95" i="92"/>
  <c r="BM95" i="92"/>
  <c r="BL95" i="92"/>
  <c r="BK95" i="92"/>
  <c r="BJ95" i="92"/>
  <c r="BI95" i="92"/>
  <c r="AR95" i="92"/>
  <c r="AL95" i="92"/>
  <c r="T95" i="92"/>
  <c r="BR94" i="92"/>
  <c r="BQ94" i="92"/>
  <c r="BO94" i="92"/>
  <c r="BN94" i="92"/>
  <c r="BM94" i="92"/>
  <c r="BL94" i="92"/>
  <c r="BK94" i="92"/>
  <c r="BJ94" i="92"/>
  <c r="BI94" i="92"/>
  <c r="AR94" i="92"/>
  <c r="AL94" i="92"/>
  <c r="T94" i="92"/>
  <c r="BR93" i="92"/>
  <c r="BQ93" i="92"/>
  <c r="BO93" i="92"/>
  <c r="BN93" i="92"/>
  <c r="BM93" i="92"/>
  <c r="BL93" i="92"/>
  <c r="BK93" i="92"/>
  <c r="BJ93" i="92"/>
  <c r="BI93" i="92"/>
  <c r="AR93" i="92"/>
  <c r="AL93" i="92"/>
  <c r="T93" i="92"/>
  <c r="BR92" i="92"/>
  <c r="BQ92" i="92"/>
  <c r="BO92" i="92"/>
  <c r="BN92" i="92"/>
  <c r="BM92" i="92"/>
  <c r="BL92" i="92"/>
  <c r="BK92" i="92"/>
  <c r="BJ92" i="92"/>
  <c r="BI92" i="92"/>
  <c r="AR92" i="92"/>
  <c r="AL92" i="92"/>
  <c r="T92" i="92"/>
  <c r="BR91" i="92"/>
  <c r="BQ91" i="92"/>
  <c r="BO91" i="92"/>
  <c r="BN91" i="92"/>
  <c r="BM91" i="92"/>
  <c r="BL91" i="92"/>
  <c r="BK91" i="92"/>
  <c r="BJ91" i="92"/>
  <c r="BI91" i="92"/>
  <c r="AR91" i="92"/>
  <c r="AL91" i="92"/>
  <c r="T91" i="92"/>
  <c r="BR90" i="92"/>
  <c r="BQ90" i="92"/>
  <c r="BO90" i="92"/>
  <c r="BN90" i="92"/>
  <c r="BM90" i="92"/>
  <c r="BL90" i="92"/>
  <c r="BK90" i="92"/>
  <c r="BJ90" i="92"/>
  <c r="BI90" i="92"/>
  <c r="AR90" i="92"/>
  <c r="AL90" i="92"/>
  <c r="T90" i="92"/>
  <c r="BR89" i="92"/>
  <c r="BQ89" i="92"/>
  <c r="BO89" i="92"/>
  <c r="BN89" i="92"/>
  <c r="BM89" i="92"/>
  <c r="BL89" i="92"/>
  <c r="BK89" i="92"/>
  <c r="BJ89" i="92"/>
  <c r="BI89" i="92"/>
  <c r="AR89" i="92"/>
  <c r="AL89" i="92"/>
  <c r="T89" i="92"/>
  <c r="BR88" i="92"/>
  <c r="BQ88" i="92"/>
  <c r="BO88" i="92"/>
  <c r="BN88" i="92"/>
  <c r="BM88" i="92"/>
  <c r="BL88" i="92"/>
  <c r="BK88" i="92"/>
  <c r="BJ88" i="92"/>
  <c r="BI88" i="92"/>
  <c r="AR88" i="92"/>
  <c r="AL88" i="92"/>
  <c r="T88" i="92"/>
  <c r="BR87" i="92"/>
  <c r="BQ87" i="92"/>
  <c r="BO87" i="92"/>
  <c r="BN87" i="92"/>
  <c r="BM87" i="92"/>
  <c r="BL87" i="92"/>
  <c r="BK87" i="92"/>
  <c r="BJ87" i="92"/>
  <c r="BI87" i="92"/>
  <c r="AR87" i="92"/>
  <c r="AL87" i="92"/>
  <c r="T87" i="92"/>
  <c r="BU86" i="92"/>
  <c r="BT86" i="92"/>
  <c r="BS86" i="92"/>
  <c r="BO86" i="92"/>
  <c r="BN86" i="92"/>
  <c r="BM86" i="92"/>
  <c r="BL86" i="92"/>
  <c r="BK86" i="92"/>
  <c r="BJ86" i="92"/>
  <c r="BI86" i="92"/>
  <c r="I76" i="92"/>
  <c r="I75" i="92"/>
  <c r="E75" i="92"/>
  <c r="CF41" i="92"/>
  <c r="CE41" i="92"/>
  <c r="CD41" i="92"/>
  <c r="CC41" i="92"/>
  <c r="CB41" i="92"/>
  <c r="CA41" i="92"/>
  <c r="BX41" i="92"/>
  <c r="BW41" i="92"/>
  <c r="BV41" i="92"/>
  <c r="BU41" i="92"/>
  <c r="BT41" i="92"/>
  <c r="BS41" i="92"/>
  <c r="BP41" i="92"/>
  <c r="BO41" i="92"/>
  <c r="BN41" i="92"/>
  <c r="BM41" i="92"/>
  <c r="BL41" i="92"/>
  <c r="BK41" i="92"/>
  <c r="CF40" i="92"/>
  <c r="CE40" i="92"/>
  <c r="CD40" i="92"/>
  <c r="CC40" i="92"/>
  <c r="CB40" i="92"/>
  <c r="CA40" i="92"/>
  <c r="BX40" i="92"/>
  <c r="BW40" i="92"/>
  <c r="BV40" i="92"/>
  <c r="BU40" i="92"/>
  <c r="BT40" i="92"/>
  <c r="BS40" i="92"/>
  <c r="BP40" i="92"/>
  <c r="BO40" i="92"/>
  <c r="BN40" i="92"/>
  <c r="BM40" i="92"/>
  <c r="BL40" i="92"/>
  <c r="BK40" i="92"/>
  <c r="CF39" i="92"/>
  <c r="CE39" i="92"/>
  <c r="CD39" i="92"/>
  <c r="CC39" i="92"/>
  <c r="CB39" i="92"/>
  <c r="CA39" i="92"/>
  <c r="BX39" i="92"/>
  <c r="BW39" i="92"/>
  <c r="BV39" i="92"/>
  <c r="BU39" i="92"/>
  <c r="BT39" i="92"/>
  <c r="BS39" i="92"/>
  <c r="BP39" i="92"/>
  <c r="BO39" i="92"/>
  <c r="BN39" i="92"/>
  <c r="BM39" i="92"/>
  <c r="BL39" i="92"/>
  <c r="BK39" i="92"/>
  <c r="CF38" i="92"/>
  <c r="CE38" i="92"/>
  <c r="CD38" i="92"/>
  <c r="CC38" i="92"/>
  <c r="CB38" i="92"/>
  <c r="CA38" i="92"/>
  <c r="BX38" i="92"/>
  <c r="BW38" i="92"/>
  <c r="BV38" i="92"/>
  <c r="BU38" i="92"/>
  <c r="BT38" i="92"/>
  <c r="BS38" i="92"/>
  <c r="BP38" i="92"/>
  <c r="BO38" i="92"/>
  <c r="BN38" i="92"/>
  <c r="BM38" i="92"/>
  <c r="BL38" i="92"/>
  <c r="BK38" i="92"/>
  <c r="CF37" i="92"/>
  <c r="CE37" i="92"/>
  <c r="CD37" i="92"/>
  <c r="CC37" i="92"/>
  <c r="CB37" i="92"/>
  <c r="CA37" i="92"/>
  <c r="BX37" i="92"/>
  <c r="BW37" i="92"/>
  <c r="BV37" i="92"/>
  <c r="BU37" i="92"/>
  <c r="BT37" i="92"/>
  <c r="BS37" i="92"/>
  <c r="BP37" i="92"/>
  <c r="BO37" i="92"/>
  <c r="BN37" i="92"/>
  <c r="BM37" i="92"/>
  <c r="BL37" i="92"/>
  <c r="BK37" i="92"/>
  <c r="CF36" i="92"/>
  <c r="CE36" i="92"/>
  <c r="CD36" i="92"/>
  <c r="CC36" i="92"/>
  <c r="CB36" i="92"/>
  <c r="CA36" i="92"/>
  <c r="BX36" i="92"/>
  <c r="BW36" i="92"/>
  <c r="BV36" i="92"/>
  <c r="BU36" i="92"/>
  <c r="BT36" i="92"/>
  <c r="BS36" i="92"/>
  <c r="BP36" i="92"/>
  <c r="BO36" i="92"/>
  <c r="BN36" i="92"/>
  <c r="BM36" i="92"/>
  <c r="BL36" i="92"/>
  <c r="BK36" i="92"/>
  <c r="CF35" i="92"/>
  <c r="CE35" i="92"/>
  <c r="CD35" i="92"/>
  <c r="CC35" i="92"/>
  <c r="CB35" i="92"/>
  <c r="CA35" i="92"/>
  <c r="BX35" i="92"/>
  <c r="BW35" i="92"/>
  <c r="BV35" i="92"/>
  <c r="BU35" i="92"/>
  <c r="BT35" i="92"/>
  <c r="BS35" i="92"/>
  <c r="BP35" i="92"/>
  <c r="BO35" i="92"/>
  <c r="BN35" i="92"/>
  <c r="BM35" i="92"/>
  <c r="BL35" i="92"/>
  <c r="BK35" i="92"/>
  <c r="CF34" i="92"/>
  <c r="CE34" i="92"/>
  <c r="CD34" i="92"/>
  <c r="CC34" i="92"/>
  <c r="CB34" i="92"/>
  <c r="CA34" i="92"/>
  <c r="BX34" i="92"/>
  <c r="BW34" i="92"/>
  <c r="BV34" i="92"/>
  <c r="BU34" i="92"/>
  <c r="BT34" i="92"/>
  <c r="BS34" i="92"/>
  <c r="BP34" i="92"/>
  <c r="BO34" i="92"/>
  <c r="BN34" i="92"/>
  <c r="BM34" i="92"/>
  <c r="BL34" i="92"/>
  <c r="BK34" i="92"/>
  <c r="CF33" i="92"/>
  <c r="CE33" i="92"/>
  <c r="CC33" i="92"/>
  <c r="BX33" i="92"/>
  <c r="BW33" i="92"/>
  <c r="BP33" i="92"/>
  <c r="BO33" i="92"/>
  <c r="BN33" i="92"/>
  <c r="BL33" i="92"/>
  <c r="CF32" i="92"/>
  <c r="CE32" i="92"/>
  <c r="CD32" i="92"/>
  <c r="CC32" i="92"/>
  <c r="CB32" i="92"/>
  <c r="BX32" i="92"/>
  <c r="BW32" i="92"/>
  <c r="BU32" i="92"/>
  <c r="BP32" i="92"/>
  <c r="BO32" i="92"/>
  <c r="CF31" i="92"/>
  <c r="CE31" i="92"/>
  <c r="CD31" i="92"/>
  <c r="CC31" i="92"/>
  <c r="BX31" i="92"/>
  <c r="BW31" i="92"/>
  <c r="BP31" i="92"/>
  <c r="BO31" i="92"/>
  <c r="CF30" i="92"/>
  <c r="CE30" i="92"/>
  <c r="CD30" i="92"/>
  <c r="CB30" i="92"/>
  <c r="CA30" i="92"/>
  <c r="BX30" i="92"/>
  <c r="BW30" i="92"/>
  <c r="BV30" i="92"/>
  <c r="BU30" i="92"/>
  <c r="BT30" i="92"/>
  <c r="BP30" i="92"/>
  <c r="BO30" i="92"/>
  <c r="CF29" i="92"/>
  <c r="CE29" i="92"/>
  <c r="CD29" i="92"/>
  <c r="CC29" i="92"/>
  <c r="BX29" i="92"/>
  <c r="BW29" i="92"/>
  <c r="BV29" i="92"/>
  <c r="BU29" i="92"/>
  <c r="BT29" i="92"/>
  <c r="BP29" i="92"/>
  <c r="BO29" i="92"/>
  <c r="CF28" i="92"/>
  <c r="CE28" i="92"/>
  <c r="CC28" i="92"/>
  <c r="CB28" i="92"/>
  <c r="CA28" i="92"/>
  <c r="BX28" i="92"/>
  <c r="BW28" i="92"/>
  <c r="BP28" i="92"/>
  <c r="BO28" i="92"/>
  <c r="CF27" i="92"/>
  <c r="CE27" i="92"/>
  <c r="CC27" i="92"/>
  <c r="BX27" i="92"/>
  <c r="BW27" i="92"/>
  <c r="BP27" i="92"/>
  <c r="BO27" i="92"/>
  <c r="CF24" i="92"/>
  <c r="CE24" i="92"/>
  <c r="BX24" i="92"/>
  <c r="BW24" i="92"/>
  <c r="BP24" i="92"/>
  <c r="BO24" i="92"/>
  <c r="CF23" i="92"/>
  <c r="CE23" i="92"/>
  <c r="CC23" i="92"/>
  <c r="BX23" i="92"/>
  <c r="BW23" i="92"/>
  <c r="BV23" i="92"/>
  <c r="BS23" i="92"/>
  <c r="BP23" i="92"/>
  <c r="BO23" i="92"/>
  <c r="CF22" i="92"/>
  <c r="CE22" i="92"/>
  <c r="CD22" i="92"/>
  <c r="CB22" i="92"/>
  <c r="BX22" i="92"/>
  <c r="BW22" i="92"/>
  <c r="BS22" i="92"/>
  <c r="BP22" i="92"/>
  <c r="BO22" i="92"/>
  <c r="CF21" i="92"/>
  <c r="CE21" i="92"/>
  <c r="CD21" i="92"/>
  <c r="CB21" i="92"/>
  <c r="BX21" i="92"/>
  <c r="BW21" i="92"/>
  <c r="BP21" i="92"/>
  <c r="BO21" i="92"/>
  <c r="BN21" i="92"/>
  <c r="D21" i="92"/>
  <c r="C29" i="80" s="1"/>
  <c r="CF20" i="92"/>
  <c r="CE20" i="92"/>
  <c r="BX20" i="92"/>
  <c r="BW20" i="92"/>
  <c r="BT20" i="92"/>
  <c r="BP20" i="92"/>
  <c r="BO20" i="92"/>
  <c r="AK13" i="92"/>
  <c r="D23" i="92" s="1"/>
  <c r="K6" i="92"/>
  <c r="E199" i="91"/>
  <c r="E198" i="91"/>
  <c r="E197" i="91"/>
  <c r="E196" i="91"/>
  <c r="E195" i="91"/>
  <c r="E194" i="91"/>
  <c r="E193" i="91"/>
  <c r="E192" i="91"/>
  <c r="E191" i="91"/>
  <c r="E190" i="91"/>
  <c r="E188" i="91"/>
  <c r="E187" i="91"/>
  <c r="E185" i="91"/>
  <c r="E184" i="91"/>
  <c r="E183" i="91"/>
  <c r="E182" i="91"/>
  <c r="E181" i="91"/>
  <c r="E174" i="91"/>
  <c r="E173" i="91"/>
  <c r="E172" i="91"/>
  <c r="E171" i="91"/>
  <c r="E170" i="91"/>
  <c r="E169" i="91"/>
  <c r="E168" i="91"/>
  <c r="E167" i="91"/>
  <c r="E166" i="91"/>
  <c r="E165" i="91"/>
  <c r="E164" i="91"/>
  <c r="E163" i="91"/>
  <c r="E162" i="91"/>
  <c r="E161" i="91"/>
  <c r="E160" i="91"/>
  <c r="E159" i="91"/>
  <c r="E158" i="91"/>
  <c r="E157" i="91"/>
  <c r="E156" i="91"/>
  <c r="E155" i="91"/>
  <c r="R127" i="91"/>
  <c r="R126" i="91"/>
  <c r="R125" i="91"/>
  <c r="R124" i="91"/>
  <c r="R123" i="91"/>
  <c r="AJ117" i="91"/>
  <c r="Z117" i="91"/>
  <c r="BP114" i="91"/>
  <c r="BW112" i="91"/>
  <c r="BX112" i="91" s="1"/>
  <c r="BP112" i="91"/>
  <c r="BR111" i="91"/>
  <c r="BQ111" i="91"/>
  <c r="BO111" i="91"/>
  <c r="BN111" i="91"/>
  <c r="BM111" i="91"/>
  <c r="BL111" i="91"/>
  <c r="BK111" i="91"/>
  <c r="BJ111" i="91"/>
  <c r="BI111" i="91"/>
  <c r="AR111" i="91"/>
  <c r="AL111" i="91"/>
  <c r="T111" i="91"/>
  <c r="BR110" i="91"/>
  <c r="BQ110" i="91"/>
  <c r="BO110" i="91"/>
  <c r="BN110" i="91"/>
  <c r="BM110" i="91"/>
  <c r="BL110" i="91"/>
  <c r="BK110" i="91"/>
  <c r="BJ110" i="91"/>
  <c r="BI110" i="91"/>
  <c r="AR110" i="91"/>
  <c r="AL110" i="91"/>
  <c r="T110" i="91"/>
  <c r="BR109" i="91"/>
  <c r="BQ109" i="91"/>
  <c r="BO109" i="91"/>
  <c r="BN109" i="91"/>
  <c r="BM109" i="91"/>
  <c r="BL109" i="91"/>
  <c r="BK109" i="91"/>
  <c r="BJ109" i="91"/>
  <c r="BI109" i="91"/>
  <c r="AR109" i="91"/>
  <c r="AL109" i="91"/>
  <c r="T109" i="91"/>
  <c r="BR108" i="91"/>
  <c r="BQ108" i="91"/>
  <c r="BO108" i="91"/>
  <c r="BN108" i="91"/>
  <c r="BM108" i="91"/>
  <c r="BL108" i="91"/>
  <c r="BK108" i="91"/>
  <c r="BJ108" i="91"/>
  <c r="BI108" i="91"/>
  <c r="AR108" i="91"/>
  <c r="AL108" i="91"/>
  <c r="T108" i="91"/>
  <c r="BR107" i="91"/>
  <c r="BQ107" i="91"/>
  <c r="BO107" i="91"/>
  <c r="BN107" i="91"/>
  <c r="BM107" i="91"/>
  <c r="BL107" i="91"/>
  <c r="BK107" i="91"/>
  <c r="BJ107" i="91"/>
  <c r="BI107" i="91"/>
  <c r="AR107" i="91"/>
  <c r="AL107" i="91"/>
  <c r="T107" i="91"/>
  <c r="BR106" i="91"/>
  <c r="BQ106" i="91"/>
  <c r="BO106" i="91"/>
  <c r="BN106" i="91"/>
  <c r="BM106" i="91"/>
  <c r="BL106" i="91"/>
  <c r="BK106" i="91"/>
  <c r="BJ106" i="91"/>
  <c r="BI106" i="91"/>
  <c r="AR106" i="91"/>
  <c r="AL106" i="91"/>
  <c r="T106" i="91"/>
  <c r="BR105" i="91"/>
  <c r="BQ105" i="91"/>
  <c r="BO105" i="91"/>
  <c r="BN105" i="91"/>
  <c r="BM105" i="91"/>
  <c r="BL105" i="91"/>
  <c r="BK105" i="91"/>
  <c r="BJ105" i="91"/>
  <c r="BI105" i="91"/>
  <c r="AR105" i="91"/>
  <c r="AL105" i="91"/>
  <c r="T105" i="91"/>
  <c r="BR104" i="91"/>
  <c r="BQ104" i="91"/>
  <c r="BO104" i="91"/>
  <c r="BN104" i="91"/>
  <c r="BM104" i="91"/>
  <c r="BL104" i="91"/>
  <c r="BK104" i="91"/>
  <c r="BJ104" i="91"/>
  <c r="BI104" i="91"/>
  <c r="AR104" i="91"/>
  <c r="AL104" i="91"/>
  <c r="T104" i="91"/>
  <c r="BR103" i="91"/>
  <c r="BQ103" i="91"/>
  <c r="BO103" i="91"/>
  <c r="BN103" i="91"/>
  <c r="BM103" i="91"/>
  <c r="BL103" i="91"/>
  <c r="BK103" i="91"/>
  <c r="BJ103" i="91"/>
  <c r="BI103" i="91"/>
  <c r="AR103" i="91"/>
  <c r="AL103" i="91"/>
  <c r="T103" i="91"/>
  <c r="BR102" i="91"/>
  <c r="BQ102" i="91"/>
  <c r="BO102" i="91"/>
  <c r="BN102" i="91"/>
  <c r="BM102" i="91"/>
  <c r="BL102" i="91"/>
  <c r="BK102" i="91"/>
  <c r="BJ102" i="91"/>
  <c r="BI102" i="91"/>
  <c r="AR102" i="91"/>
  <c r="AL102" i="91"/>
  <c r="T102" i="91"/>
  <c r="BU101" i="91"/>
  <c r="BT101" i="91"/>
  <c r="BS101" i="91"/>
  <c r="BO101" i="91"/>
  <c r="BN101" i="91"/>
  <c r="BM101" i="91"/>
  <c r="BL101" i="91"/>
  <c r="BK101" i="91"/>
  <c r="BJ101" i="91"/>
  <c r="BI101" i="91"/>
  <c r="BW97" i="91"/>
  <c r="BX97" i="91" s="1"/>
  <c r="BP97" i="91"/>
  <c r="BR96" i="91"/>
  <c r="BQ96" i="91"/>
  <c r="BO96" i="91"/>
  <c r="BN96" i="91"/>
  <c r="BM96" i="91"/>
  <c r="BL96" i="91"/>
  <c r="BK96" i="91"/>
  <c r="BJ96" i="91"/>
  <c r="BI96" i="91"/>
  <c r="BP96" i="91" s="1"/>
  <c r="AR96" i="91"/>
  <c r="AL96" i="91"/>
  <c r="T96" i="91"/>
  <c r="BR95" i="91"/>
  <c r="BQ95" i="91"/>
  <c r="BO95" i="91"/>
  <c r="BN95" i="91"/>
  <c r="BM95" i="91"/>
  <c r="BL95" i="91"/>
  <c r="BK95" i="91"/>
  <c r="BJ95" i="91"/>
  <c r="BI95" i="91"/>
  <c r="AR95" i="91"/>
  <c r="AL95" i="91"/>
  <c r="T95" i="91"/>
  <c r="BR94" i="91"/>
  <c r="BQ94" i="91"/>
  <c r="BO94" i="91"/>
  <c r="BN94" i="91"/>
  <c r="BM94" i="91"/>
  <c r="BL94" i="91"/>
  <c r="BK94" i="91"/>
  <c r="BJ94" i="91"/>
  <c r="BI94" i="91"/>
  <c r="BP94" i="91" s="1"/>
  <c r="AR94" i="91"/>
  <c r="AL94" i="91"/>
  <c r="T94" i="91"/>
  <c r="BR93" i="91"/>
  <c r="BQ93" i="91"/>
  <c r="BO93" i="91"/>
  <c r="BN93" i="91"/>
  <c r="BM93" i="91"/>
  <c r="BL93" i="91"/>
  <c r="BK93" i="91"/>
  <c r="BJ93" i="91"/>
  <c r="BI93" i="91"/>
  <c r="AR93" i="91"/>
  <c r="AL93" i="91"/>
  <c r="T93" i="91"/>
  <c r="BR92" i="91"/>
  <c r="BQ92" i="91"/>
  <c r="BO92" i="91"/>
  <c r="BN92" i="91"/>
  <c r="BM92" i="91"/>
  <c r="BL92" i="91"/>
  <c r="BK92" i="91"/>
  <c r="BJ92" i="91"/>
  <c r="BI92" i="91"/>
  <c r="BP92" i="91" s="1"/>
  <c r="AR92" i="91"/>
  <c r="AL92" i="91"/>
  <c r="T92" i="91"/>
  <c r="BR91" i="91"/>
  <c r="BQ91" i="91"/>
  <c r="BO91" i="91"/>
  <c r="BN91" i="91"/>
  <c r="BM91" i="91"/>
  <c r="BL91" i="91"/>
  <c r="BK91" i="91"/>
  <c r="BJ91" i="91"/>
  <c r="BI91" i="91"/>
  <c r="AR91" i="91"/>
  <c r="AL91" i="91"/>
  <c r="T91" i="91"/>
  <c r="BR90" i="91"/>
  <c r="BQ90" i="91"/>
  <c r="BO90" i="91"/>
  <c r="BN90" i="91"/>
  <c r="BM90" i="91"/>
  <c r="BL90" i="91"/>
  <c r="BK90" i="91"/>
  <c r="BJ90" i="91"/>
  <c r="BI90" i="91"/>
  <c r="AR90" i="91"/>
  <c r="AL90" i="91"/>
  <c r="T90" i="91"/>
  <c r="BR89" i="91"/>
  <c r="BQ89" i="91"/>
  <c r="BO89" i="91"/>
  <c r="BN89" i="91"/>
  <c r="BM89" i="91"/>
  <c r="BL89" i="91"/>
  <c r="BK89" i="91"/>
  <c r="BJ89" i="91"/>
  <c r="BI89" i="91"/>
  <c r="AR89" i="91"/>
  <c r="AL89" i="91"/>
  <c r="T89" i="91"/>
  <c r="BR88" i="91"/>
  <c r="BQ88" i="91"/>
  <c r="BO88" i="91"/>
  <c r="BN88" i="91"/>
  <c r="BM88" i="91"/>
  <c r="BL88" i="91"/>
  <c r="BK88" i="91"/>
  <c r="BJ88" i="91"/>
  <c r="BI88" i="91"/>
  <c r="BP88" i="91" s="1"/>
  <c r="AR88" i="91"/>
  <c r="AL88" i="91"/>
  <c r="T88" i="91"/>
  <c r="BR87" i="91"/>
  <c r="BQ87" i="91"/>
  <c r="BO87" i="91"/>
  <c r="BN87" i="91"/>
  <c r="BM87" i="91"/>
  <c r="BL87" i="91"/>
  <c r="BK87" i="91"/>
  <c r="BJ87" i="91"/>
  <c r="BI87" i="91"/>
  <c r="AR87" i="91"/>
  <c r="AL87" i="91"/>
  <c r="T87" i="91"/>
  <c r="BU86" i="91"/>
  <c r="BT86" i="91"/>
  <c r="BS86" i="91"/>
  <c r="BO86" i="91"/>
  <c r="BN86" i="91"/>
  <c r="BM86" i="91"/>
  <c r="BL86" i="91"/>
  <c r="BK86" i="91"/>
  <c r="BJ86" i="91"/>
  <c r="BI86" i="91"/>
  <c r="I76" i="91"/>
  <c r="I75" i="91"/>
  <c r="E75" i="91"/>
  <c r="CF41" i="91"/>
  <c r="CE41" i="91"/>
  <c r="CD41" i="91"/>
  <c r="CC41" i="91"/>
  <c r="CB41" i="91"/>
  <c r="CA41" i="91"/>
  <c r="BX41" i="91"/>
  <c r="BW41" i="91"/>
  <c r="BV41" i="91"/>
  <c r="BU41" i="91"/>
  <c r="BT41" i="91"/>
  <c r="BS41" i="91"/>
  <c r="BP41" i="91"/>
  <c r="BO41" i="91"/>
  <c r="BN41" i="91"/>
  <c r="BM41" i="91"/>
  <c r="BL41" i="91"/>
  <c r="BK41" i="91"/>
  <c r="CF40" i="91"/>
  <c r="CE40" i="91"/>
  <c r="CD40" i="91"/>
  <c r="CC40" i="91"/>
  <c r="CB40" i="91"/>
  <c r="CA40" i="91"/>
  <c r="BX40" i="91"/>
  <c r="BW40" i="91"/>
  <c r="BV40" i="91"/>
  <c r="BU40" i="91"/>
  <c r="BT40" i="91"/>
  <c r="BS40" i="91"/>
  <c r="BP40" i="91"/>
  <c r="BO40" i="91"/>
  <c r="BN40" i="91"/>
  <c r="BM40" i="91"/>
  <c r="BL40" i="91"/>
  <c r="BK40" i="91"/>
  <c r="CF39" i="91"/>
  <c r="CE39" i="91"/>
  <c r="CD39" i="91"/>
  <c r="CC39" i="91"/>
  <c r="CB39" i="91"/>
  <c r="CA39" i="91"/>
  <c r="BX39" i="91"/>
  <c r="BW39" i="91"/>
  <c r="BV39" i="91"/>
  <c r="BU39" i="91"/>
  <c r="BT39" i="91"/>
  <c r="BS39" i="91"/>
  <c r="BP39" i="91"/>
  <c r="BO39" i="91"/>
  <c r="BN39" i="91"/>
  <c r="BM39" i="91"/>
  <c r="BL39" i="91"/>
  <c r="BK39" i="91"/>
  <c r="CF38" i="91"/>
  <c r="CE38" i="91"/>
  <c r="CD38" i="91"/>
  <c r="CC38" i="91"/>
  <c r="CB38" i="91"/>
  <c r="CA38" i="91"/>
  <c r="BX38" i="91"/>
  <c r="BW38" i="91"/>
  <c r="BV38" i="91"/>
  <c r="BU38" i="91"/>
  <c r="BT38" i="91"/>
  <c r="BS38" i="91"/>
  <c r="BP38" i="91"/>
  <c r="BO38" i="91"/>
  <c r="BN38" i="91"/>
  <c r="BM38" i="91"/>
  <c r="BL38" i="91"/>
  <c r="BK38" i="91"/>
  <c r="CF37" i="91"/>
  <c r="CE37" i="91"/>
  <c r="CD37" i="91"/>
  <c r="CC37" i="91"/>
  <c r="CB37" i="91"/>
  <c r="CA37" i="91"/>
  <c r="BX37" i="91"/>
  <c r="BW37" i="91"/>
  <c r="BV37" i="91"/>
  <c r="BU37" i="91"/>
  <c r="BT37" i="91"/>
  <c r="BS37" i="91"/>
  <c r="BP37" i="91"/>
  <c r="BO37" i="91"/>
  <c r="BN37" i="91"/>
  <c r="BM37" i="91"/>
  <c r="BL37" i="91"/>
  <c r="BK37" i="91"/>
  <c r="CF36" i="91"/>
  <c r="CE36" i="91"/>
  <c r="CD36" i="91"/>
  <c r="CC36" i="91"/>
  <c r="CB36" i="91"/>
  <c r="CA36" i="91"/>
  <c r="BX36" i="91"/>
  <c r="BW36" i="91"/>
  <c r="BV36" i="91"/>
  <c r="BU36" i="91"/>
  <c r="BT36" i="91"/>
  <c r="BS36" i="91"/>
  <c r="BP36" i="91"/>
  <c r="BO36" i="91"/>
  <c r="BN36" i="91"/>
  <c r="BM36" i="91"/>
  <c r="BL36" i="91"/>
  <c r="BK36" i="91"/>
  <c r="CF35" i="91"/>
  <c r="CE35" i="91"/>
  <c r="CD35" i="91"/>
  <c r="CC35" i="91"/>
  <c r="CB35" i="91"/>
  <c r="CA35" i="91"/>
  <c r="BX35" i="91"/>
  <c r="BW35" i="91"/>
  <c r="BV35" i="91"/>
  <c r="BU35" i="91"/>
  <c r="BT35" i="91"/>
  <c r="BS35" i="91"/>
  <c r="BP35" i="91"/>
  <c r="BO35" i="91"/>
  <c r="BN35" i="91"/>
  <c r="BM35" i="91"/>
  <c r="BL35" i="91"/>
  <c r="BK35" i="91"/>
  <c r="CF34" i="91"/>
  <c r="CE34" i="91"/>
  <c r="CD34" i="91"/>
  <c r="CC34" i="91"/>
  <c r="CB34" i="91"/>
  <c r="CA34" i="91"/>
  <c r="BX34" i="91"/>
  <c r="BW34" i="91"/>
  <c r="BV34" i="91"/>
  <c r="BU34" i="91"/>
  <c r="BT34" i="91"/>
  <c r="BS34" i="91"/>
  <c r="BP34" i="91"/>
  <c r="BO34" i="91"/>
  <c r="BN34" i="91"/>
  <c r="BM34" i="91"/>
  <c r="BL34" i="91"/>
  <c r="BK34" i="91"/>
  <c r="CF33" i="91"/>
  <c r="CE33" i="91"/>
  <c r="CC33" i="91"/>
  <c r="BX33" i="91"/>
  <c r="BW33" i="91"/>
  <c r="BP33" i="91"/>
  <c r="BO33" i="91"/>
  <c r="BN33" i="91"/>
  <c r="BL33" i="91"/>
  <c r="CF32" i="91"/>
  <c r="CE32" i="91"/>
  <c r="CD32" i="91"/>
  <c r="CC32" i="91"/>
  <c r="CB32" i="91"/>
  <c r="BX32" i="91"/>
  <c r="BW32" i="91"/>
  <c r="BU32" i="91"/>
  <c r="BP32" i="91"/>
  <c r="BO32" i="91"/>
  <c r="CF31" i="91"/>
  <c r="CE31" i="91"/>
  <c r="CD31" i="91"/>
  <c r="CC31" i="91"/>
  <c r="BX31" i="91"/>
  <c r="BW31" i="91"/>
  <c r="BP31" i="91"/>
  <c r="BO31" i="91"/>
  <c r="CF30" i="91"/>
  <c r="CE30" i="91"/>
  <c r="CD30" i="91"/>
  <c r="CB30" i="91"/>
  <c r="CA30" i="91"/>
  <c r="BX30" i="91"/>
  <c r="BW30" i="91"/>
  <c r="BV30" i="91"/>
  <c r="BU30" i="91"/>
  <c r="BT30" i="91"/>
  <c r="BP30" i="91"/>
  <c r="BO30" i="91"/>
  <c r="CF29" i="91"/>
  <c r="CE29" i="91"/>
  <c r="CD29" i="91"/>
  <c r="CC29" i="91"/>
  <c r="BX29" i="91"/>
  <c r="BW29" i="91"/>
  <c r="BV29" i="91"/>
  <c r="BU29" i="91"/>
  <c r="BT29" i="91"/>
  <c r="BP29" i="91"/>
  <c r="BO29" i="91"/>
  <c r="CF28" i="91"/>
  <c r="CE28" i="91"/>
  <c r="CC28" i="91"/>
  <c r="CB28" i="91"/>
  <c r="CA28" i="91"/>
  <c r="BX28" i="91"/>
  <c r="BW28" i="91"/>
  <c r="BP28" i="91"/>
  <c r="BO28" i="91"/>
  <c r="CF27" i="91"/>
  <c r="CE27" i="91"/>
  <c r="CC27" i="91"/>
  <c r="BX27" i="91"/>
  <c r="BW27" i="91"/>
  <c r="BP27" i="91"/>
  <c r="BO27" i="91"/>
  <c r="CF24" i="91"/>
  <c r="CE24" i="91"/>
  <c r="BX24" i="91"/>
  <c r="BW24" i="91"/>
  <c r="BP24" i="91"/>
  <c r="BO24" i="91"/>
  <c r="CF23" i="91"/>
  <c r="CE23" i="91"/>
  <c r="CC23" i="91"/>
  <c r="BX23" i="91"/>
  <c r="BW23" i="91"/>
  <c r="BV23" i="91"/>
  <c r="BS23" i="91"/>
  <c r="BP23" i="91"/>
  <c r="BO23" i="91"/>
  <c r="CF22" i="91"/>
  <c r="CE22" i="91"/>
  <c r="CD22" i="91"/>
  <c r="CB22" i="91"/>
  <c r="BX22" i="91"/>
  <c r="BW22" i="91"/>
  <c r="BS22" i="91"/>
  <c r="BP22" i="91"/>
  <c r="BO22" i="91"/>
  <c r="CF21" i="91"/>
  <c r="CE21" i="91"/>
  <c r="CD21" i="91"/>
  <c r="CB21" i="91"/>
  <c r="BX21" i="91"/>
  <c r="BW21" i="91"/>
  <c r="BP21" i="91"/>
  <c r="BO21" i="91"/>
  <c r="BN21" i="91"/>
  <c r="D21" i="91"/>
  <c r="CF20" i="91"/>
  <c r="CE20" i="91"/>
  <c r="BX20" i="91"/>
  <c r="BW20" i="91"/>
  <c r="BT20" i="91"/>
  <c r="BP20" i="91"/>
  <c r="BO20" i="91"/>
  <c r="AK13" i="91"/>
  <c r="K6" i="91"/>
  <c r="E199" i="90"/>
  <c r="E198" i="90"/>
  <c r="E197" i="90"/>
  <c r="E196" i="90"/>
  <c r="E195" i="90"/>
  <c r="E194" i="90"/>
  <c r="E193" i="90"/>
  <c r="E192" i="90"/>
  <c r="E191" i="90"/>
  <c r="E190" i="90"/>
  <c r="E188" i="90"/>
  <c r="E187" i="90"/>
  <c r="E185" i="90"/>
  <c r="E184" i="90"/>
  <c r="E183" i="90"/>
  <c r="E182" i="90"/>
  <c r="E181" i="90"/>
  <c r="E174" i="90"/>
  <c r="E173" i="90"/>
  <c r="E172" i="90"/>
  <c r="E171" i="90"/>
  <c r="E170" i="90"/>
  <c r="E169" i="90"/>
  <c r="E168" i="90"/>
  <c r="E167" i="90"/>
  <c r="E166" i="90"/>
  <c r="E165" i="90"/>
  <c r="E164" i="90"/>
  <c r="E163" i="90"/>
  <c r="E162" i="90"/>
  <c r="E161" i="90"/>
  <c r="E160" i="90"/>
  <c r="E159" i="90"/>
  <c r="E158" i="90"/>
  <c r="E157" i="90"/>
  <c r="E156" i="90"/>
  <c r="E155" i="90"/>
  <c r="R127" i="90"/>
  <c r="R126" i="90"/>
  <c r="R125" i="90"/>
  <c r="R124" i="90"/>
  <c r="R123" i="90"/>
  <c r="AJ117" i="90"/>
  <c r="Z117" i="90"/>
  <c r="BP114" i="90"/>
  <c r="BW112" i="90"/>
  <c r="BX112" i="90" s="1"/>
  <c r="BP112" i="90"/>
  <c r="BR111" i="90"/>
  <c r="BQ111" i="90"/>
  <c r="BO111" i="90"/>
  <c r="BN111" i="90"/>
  <c r="BM111" i="90"/>
  <c r="BL111" i="90"/>
  <c r="BK111" i="90"/>
  <c r="BJ111" i="90"/>
  <c r="BI111" i="90"/>
  <c r="AR111" i="90"/>
  <c r="AL111" i="90"/>
  <c r="T111" i="90"/>
  <c r="BR110" i="90"/>
  <c r="BQ110" i="90"/>
  <c r="BO110" i="90"/>
  <c r="BN110" i="90"/>
  <c r="BM110" i="90"/>
  <c r="BL110" i="90"/>
  <c r="BK110" i="90"/>
  <c r="BJ110" i="90"/>
  <c r="BI110" i="90"/>
  <c r="AR110" i="90"/>
  <c r="AL110" i="90"/>
  <c r="T110" i="90"/>
  <c r="BR109" i="90"/>
  <c r="BQ109" i="90"/>
  <c r="BO109" i="90"/>
  <c r="BN109" i="90"/>
  <c r="BM109" i="90"/>
  <c r="BL109" i="90"/>
  <c r="BK109" i="90"/>
  <c r="BJ109" i="90"/>
  <c r="BI109" i="90"/>
  <c r="AR109" i="90"/>
  <c r="AL109" i="90"/>
  <c r="T109" i="90"/>
  <c r="BR108" i="90"/>
  <c r="BQ108" i="90"/>
  <c r="BO108" i="90"/>
  <c r="BN108" i="90"/>
  <c r="BM108" i="90"/>
  <c r="BL108" i="90"/>
  <c r="BK108" i="90"/>
  <c r="BJ108" i="90"/>
  <c r="BI108" i="90"/>
  <c r="AR108" i="90"/>
  <c r="AL108" i="90"/>
  <c r="T108" i="90"/>
  <c r="BR107" i="90"/>
  <c r="BQ107" i="90"/>
  <c r="BO107" i="90"/>
  <c r="BN107" i="90"/>
  <c r="BM107" i="90"/>
  <c r="BL107" i="90"/>
  <c r="BK107" i="90"/>
  <c r="BJ107" i="90"/>
  <c r="BI107" i="90"/>
  <c r="AR107" i="90"/>
  <c r="AL107" i="90"/>
  <c r="T107" i="90"/>
  <c r="BR106" i="90"/>
  <c r="BQ106" i="90"/>
  <c r="BO106" i="90"/>
  <c r="BN106" i="90"/>
  <c r="BM106" i="90"/>
  <c r="BL106" i="90"/>
  <c r="BK106" i="90"/>
  <c r="BJ106" i="90"/>
  <c r="BI106" i="90"/>
  <c r="AR106" i="90"/>
  <c r="AL106" i="90"/>
  <c r="T106" i="90"/>
  <c r="BR105" i="90"/>
  <c r="BQ105" i="90"/>
  <c r="BO105" i="90"/>
  <c r="BN105" i="90"/>
  <c r="BM105" i="90"/>
  <c r="BL105" i="90"/>
  <c r="BK105" i="90"/>
  <c r="BJ105" i="90"/>
  <c r="BI105" i="90"/>
  <c r="AR105" i="90"/>
  <c r="AL105" i="90"/>
  <c r="T105" i="90"/>
  <c r="BR104" i="90"/>
  <c r="BQ104" i="90"/>
  <c r="BO104" i="90"/>
  <c r="BN104" i="90"/>
  <c r="BM104" i="90"/>
  <c r="BL104" i="90"/>
  <c r="BK104" i="90"/>
  <c r="BJ104" i="90"/>
  <c r="BI104" i="90"/>
  <c r="AR104" i="90"/>
  <c r="AL104" i="90"/>
  <c r="T104" i="90"/>
  <c r="BR103" i="90"/>
  <c r="BQ103" i="90"/>
  <c r="BO103" i="90"/>
  <c r="BN103" i="90"/>
  <c r="BM103" i="90"/>
  <c r="BL103" i="90"/>
  <c r="BK103" i="90"/>
  <c r="BJ103" i="90"/>
  <c r="BI103" i="90"/>
  <c r="AR103" i="90"/>
  <c r="AL103" i="90"/>
  <c r="T103" i="90"/>
  <c r="BR102" i="90"/>
  <c r="BQ102" i="90"/>
  <c r="BO102" i="90"/>
  <c r="BN102" i="90"/>
  <c r="BM102" i="90"/>
  <c r="BL102" i="90"/>
  <c r="BK102" i="90"/>
  <c r="BJ102" i="90"/>
  <c r="BI102" i="90"/>
  <c r="AR102" i="90"/>
  <c r="AL102" i="90"/>
  <c r="T102" i="90"/>
  <c r="BU101" i="90"/>
  <c r="BT101" i="90"/>
  <c r="BS101" i="90"/>
  <c r="BO101" i="90"/>
  <c r="BN101" i="90"/>
  <c r="BM101" i="90"/>
  <c r="BL101" i="90"/>
  <c r="BK101" i="90"/>
  <c r="BJ101" i="90"/>
  <c r="BI101" i="90"/>
  <c r="BW97" i="90"/>
  <c r="BX97" i="90" s="1"/>
  <c r="BP97" i="90"/>
  <c r="BR96" i="90"/>
  <c r="BQ96" i="90"/>
  <c r="BO96" i="90"/>
  <c r="BN96" i="90"/>
  <c r="BM96" i="90"/>
  <c r="BL96" i="90"/>
  <c r="BK96" i="90"/>
  <c r="BJ96" i="90"/>
  <c r="BI96" i="90"/>
  <c r="AR96" i="90"/>
  <c r="AL96" i="90"/>
  <c r="T96" i="90"/>
  <c r="BR95" i="90"/>
  <c r="BQ95" i="90"/>
  <c r="BO95" i="90"/>
  <c r="BN95" i="90"/>
  <c r="BM95" i="90"/>
  <c r="BL95" i="90"/>
  <c r="BK95" i="90"/>
  <c r="BJ95" i="90"/>
  <c r="BI95" i="90"/>
  <c r="AR95" i="90"/>
  <c r="AL95" i="90"/>
  <c r="T95" i="90"/>
  <c r="BR94" i="90"/>
  <c r="BQ94" i="90"/>
  <c r="BO94" i="90"/>
  <c r="BN94" i="90"/>
  <c r="BM94" i="90"/>
  <c r="BL94" i="90"/>
  <c r="BK94" i="90"/>
  <c r="BJ94" i="90"/>
  <c r="BI94" i="90"/>
  <c r="AR94" i="90"/>
  <c r="AL94" i="90"/>
  <c r="T94" i="90"/>
  <c r="BR93" i="90"/>
  <c r="BQ93" i="90"/>
  <c r="BO93" i="90"/>
  <c r="BN93" i="90"/>
  <c r="BM93" i="90"/>
  <c r="BL93" i="90"/>
  <c r="BK93" i="90"/>
  <c r="BJ93" i="90"/>
  <c r="BI93" i="90"/>
  <c r="AR93" i="90"/>
  <c r="AL93" i="90"/>
  <c r="T93" i="90"/>
  <c r="BR92" i="90"/>
  <c r="BQ92" i="90"/>
  <c r="BO92" i="90"/>
  <c r="BN92" i="90"/>
  <c r="BM92" i="90"/>
  <c r="BL92" i="90"/>
  <c r="BK92" i="90"/>
  <c r="BJ92" i="90"/>
  <c r="BI92" i="90"/>
  <c r="AR92" i="90"/>
  <c r="AL92" i="90"/>
  <c r="T92" i="90"/>
  <c r="BR91" i="90"/>
  <c r="BQ91" i="90"/>
  <c r="BO91" i="90"/>
  <c r="BN91" i="90"/>
  <c r="BM91" i="90"/>
  <c r="BL91" i="90"/>
  <c r="BK91" i="90"/>
  <c r="BJ91" i="90"/>
  <c r="BI91" i="90"/>
  <c r="AR91" i="90"/>
  <c r="AL91" i="90"/>
  <c r="T91" i="90"/>
  <c r="BR90" i="90"/>
  <c r="BQ90" i="90"/>
  <c r="BO90" i="90"/>
  <c r="BN90" i="90"/>
  <c r="BM90" i="90"/>
  <c r="BL90" i="90"/>
  <c r="BK90" i="90"/>
  <c r="BJ90" i="90"/>
  <c r="BI90" i="90"/>
  <c r="AR90" i="90"/>
  <c r="AL90" i="90"/>
  <c r="T90" i="90"/>
  <c r="BR89" i="90"/>
  <c r="BQ89" i="90"/>
  <c r="BO89" i="90"/>
  <c r="BN89" i="90"/>
  <c r="BM89" i="90"/>
  <c r="BL89" i="90"/>
  <c r="BK89" i="90"/>
  <c r="BJ89" i="90"/>
  <c r="BI89" i="90"/>
  <c r="AR89" i="90"/>
  <c r="AL89" i="90"/>
  <c r="T89" i="90"/>
  <c r="BR88" i="90"/>
  <c r="BQ88" i="90"/>
  <c r="BO88" i="90"/>
  <c r="BN88" i="90"/>
  <c r="BM88" i="90"/>
  <c r="BL88" i="90"/>
  <c r="BK88" i="90"/>
  <c r="BJ88" i="90"/>
  <c r="BI88" i="90"/>
  <c r="AR88" i="90"/>
  <c r="AL88" i="90"/>
  <c r="T88" i="90"/>
  <c r="BR87" i="90"/>
  <c r="BQ87" i="90"/>
  <c r="BO87" i="90"/>
  <c r="BN87" i="90"/>
  <c r="BM87" i="90"/>
  <c r="BL87" i="90"/>
  <c r="BK87" i="90"/>
  <c r="BJ87" i="90"/>
  <c r="BI87" i="90"/>
  <c r="AR87" i="90"/>
  <c r="AL87" i="90"/>
  <c r="T87" i="90"/>
  <c r="BU86" i="90"/>
  <c r="BT86" i="90"/>
  <c r="BS86" i="90"/>
  <c r="BO86" i="90"/>
  <c r="BN86" i="90"/>
  <c r="BM86" i="90"/>
  <c r="BL86" i="90"/>
  <c r="BK86" i="90"/>
  <c r="BJ86" i="90"/>
  <c r="BI86" i="90"/>
  <c r="I76" i="90"/>
  <c r="I75" i="90"/>
  <c r="E75" i="90"/>
  <c r="CF41" i="90"/>
  <c r="CE41" i="90"/>
  <c r="CD41" i="90"/>
  <c r="CC41" i="90"/>
  <c r="CB41" i="90"/>
  <c r="CA41" i="90"/>
  <c r="BX41" i="90"/>
  <c r="BW41" i="90"/>
  <c r="BV41" i="90"/>
  <c r="BU41" i="90"/>
  <c r="BT41" i="90"/>
  <c r="BS41" i="90"/>
  <c r="BP41" i="90"/>
  <c r="BO41" i="90"/>
  <c r="BN41" i="90"/>
  <c r="BM41" i="90"/>
  <c r="BL41" i="90"/>
  <c r="BK41" i="90"/>
  <c r="CF40" i="90"/>
  <c r="CE40" i="90"/>
  <c r="CD40" i="90"/>
  <c r="CC40" i="90"/>
  <c r="CB40" i="90"/>
  <c r="CA40" i="90"/>
  <c r="BX40" i="90"/>
  <c r="BW40" i="90"/>
  <c r="BV40" i="90"/>
  <c r="BU40" i="90"/>
  <c r="BT40" i="90"/>
  <c r="BS40" i="90"/>
  <c r="BP40" i="90"/>
  <c r="BO40" i="90"/>
  <c r="BN40" i="90"/>
  <c r="BM40" i="90"/>
  <c r="BL40" i="90"/>
  <c r="BK40" i="90"/>
  <c r="CF39" i="90"/>
  <c r="CE39" i="90"/>
  <c r="CD39" i="90"/>
  <c r="CC39" i="90"/>
  <c r="CB39" i="90"/>
  <c r="CA39" i="90"/>
  <c r="BX39" i="90"/>
  <c r="BW39" i="90"/>
  <c r="BV39" i="90"/>
  <c r="BU39" i="90"/>
  <c r="BT39" i="90"/>
  <c r="BS39" i="90"/>
  <c r="BP39" i="90"/>
  <c r="BO39" i="90"/>
  <c r="BN39" i="90"/>
  <c r="BM39" i="90"/>
  <c r="BL39" i="90"/>
  <c r="BK39" i="90"/>
  <c r="CF38" i="90"/>
  <c r="CE38" i="90"/>
  <c r="CD38" i="90"/>
  <c r="CC38" i="90"/>
  <c r="CB38" i="90"/>
  <c r="CA38" i="90"/>
  <c r="BX38" i="90"/>
  <c r="BW38" i="90"/>
  <c r="BV38" i="90"/>
  <c r="BU38" i="90"/>
  <c r="BT38" i="90"/>
  <c r="BS38" i="90"/>
  <c r="BP38" i="90"/>
  <c r="BO38" i="90"/>
  <c r="BN38" i="90"/>
  <c r="BM38" i="90"/>
  <c r="BL38" i="90"/>
  <c r="BK38" i="90"/>
  <c r="CF37" i="90"/>
  <c r="CE37" i="90"/>
  <c r="CD37" i="90"/>
  <c r="CC37" i="90"/>
  <c r="CB37" i="90"/>
  <c r="CA37" i="90"/>
  <c r="BX37" i="90"/>
  <c r="BW37" i="90"/>
  <c r="BV37" i="90"/>
  <c r="BU37" i="90"/>
  <c r="BT37" i="90"/>
  <c r="BS37" i="90"/>
  <c r="BP37" i="90"/>
  <c r="BO37" i="90"/>
  <c r="BN37" i="90"/>
  <c r="BM37" i="90"/>
  <c r="BL37" i="90"/>
  <c r="BK37" i="90"/>
  <c r="CF36" i="90"/>
  <c r="CE36" i="90"/>
  <c r="CD36" i="90"/>
  <c r="CC36" i="90"/>
  <c r="CB36" i="90"/>
  <c r="CA36" i="90"/>
  <c r="BX36" i="90"/>
  <c r="BW36" i="90"/>
  <c r="BV36" i="90"/>
  <c r="BU36" i="90"/>
  <c r="BT36" i="90"/>
  <c r="BS36" i="90"/>
  <c r="BP36" i="90"/>
  <c r="BO36" i="90"/>
  <c r="BN36" i="90"/>
  <c r="BM36" i="90"/>
  <c r="BL36" i="90"/>
  <c r="BK36" i="90"/>
  <c r="CF35" i="90"/>
  <c r="CE35" i="90"/>
  <c r="CD35" i="90"/>
  <c r="CC35" i="90"/>
  <c r="CB35" i="90"/>
  <c r="CA35" i="90"/>
  <c r="BX35" i="90"/>
  <c r="BW35" i="90"/>
  <c r="BV35" i="90"/>
  <c r="BU35" i="90"/>
  <c r="BT35" i="90"/>
  <c r="BS35" i="90"/>
  <c r="BP35" i="90"/>
  <c r="BO35" i="90"/>
  <c r="BN35" i="90"/>
  <c r="BM35" i="90"/>
  <c r="BL35" i="90"/>
  <c r="BK35" i="90"/>
  <c r="CF34" i="90"/>
  <c r="CE34" i="90"/>
  <c r="CD34" i="90"/>
  <c r="CC34" i="90"/>
  <c r="CB34" i="90"/>
  <c r="CA34" i="90"/>
  <c r="BX34" i="90"/>
  <c r="BW34" i="90"/>
  <c r="BV34" i="90"/>
  <c r="BU34" i="90"/>
  <c r="BT34" i="90"/>
  <c r="BS34" i="90"/>
  <c r="BP34" i="90"/>
  <c r="BO34" i="90"/>
  <c r="BN34" i="90"/>
  <c r="BM34" i="90"/>
  <c r="BL34" i="90"/>
  <c r="BK34" i="90"/>
  <c r="CF33" i="90"/>
  <c r="CE33" i="90"/>
  <c r="CC33" i="90"/>
  <c r="BX33" i="90"/>
  <c r="BW33" i="90"/>
  <c r="BP33" i="90"/>
  <c r="BO33" i="90"/>
  <c r="BN33" i="90"/>
  <c r="BL33" i="90"/>
  <c r="CF32" i="90"/>
  <c r="CE32" i="90"/>
  <c r="CD32" i="90"/>
  <c r="CC32" i="90"/>
  <c r="CB32" i="90"/>
  <c r="BX32" i="90"/>
  <c r="BW32" i="90"/>
  <c r="BU32" i="90"/>
  <c r="BP32" i="90"/>
  <c r="BO32" i="90"/>
  <c r="CF31" i="90"/>
  <c r="CE31" i="90"/>
  <c r="CD31" i="90"/>
  <c r="CC31" i="90"/>
  <c r="BX31" i="90"/>
  <c r="BW31" i="90"/>
  <c r="BP31" i="90"/>
  <c r="BO31" i="90"/>
  <c r="CF30" i="90"/>
  <c r="CE30" i="90"/>
  <c r="CD30" i="90"/>
  <c r="CB30" i="90"/>
  <c r="CA30" i="90"/>
  <c r="BX30" i="90"/>
  <c r="BW30" i="90"/>
  <c r="BV30" i="90"/>
  <c r="BU30" i="90"/>
  <c r="BT30" i="90"/>
  <c r="BP30" i="90"/>
  <c r="BO30" i="90"/>
  <c r="CF29" i="90"/>
  <c r="CE29" i="90"/>
  <c r="CD29" i="90"/>
  <c r="CC29" i="90"/>
  <c r="BX29" i="90"/>
  <c r="BW29" i="90"/>
  <c r="BV29" i="90"/>
  <c r="BU29" i="90"/>
  <c r="BT29" i="90"/>
  <c r="BP29" i="90"/>
  <c r="BO29" i="90"/>
  <c r="CF28" i="90"/>
  <c r="CE28" i="90"/>
  <c r="CC28" i="90"/>
  <c r="CB28" i="90"/>
  <c r="CA28" i="90"/>
  <c r="BX28" i="90"/>
  <c r="BW28" i="90"/>
  <c r="BP28" i="90"/>
  <c r="BO28" i="90"/>
  <c r="CF27" i="90"/>
  <c r="CE27" i="90"/>
  <c r="CC27" i="90"/>
  <c r="BX27" i="90"/>
  <c r="BW27" i="90"/>
  <c r="BP27" i="90"/>
  <c r="BO27" i="90"/>
  <c r="CF24" i="90"/>
  <c r="CE24" i="90"/>
  <c r="BX24" i="90"/>
  <c r="BW24" i="90"/>
  <c r="BP24" i="90"/>
  <c r="BO24" i="90"/>
  <c r="CF23" i="90"/>
  <c r="CE23" i="90"/>
  <c r="CC23" i="90"/>
  <c r="BX23" i="90"/>
  <c r="BW23" i="90"/>
  <c r="BV23" i="90"/>
  <c r="BS23" i="90"/>
  <c r="BP23" i="90"/>
  <c r="BO23" i="90"/>
  <c r="CF22" i="90"/>
  <c r="CE22" i="90"/>
  <c r="CD22" i="90"/>
  <c r="CB22" i="90"/>
  <c r="BX22" i="90"/>
  <c r="BW22" i="90"/>
  <c r="BS22" i="90"/>
  <c r="BP22" i="90"/>
  <c r="BO22" i="90"/>
  <c r="CF21" i="90"/>
  <c r="CE21" i="90"/>
  <c r="CD21" i="90"/>
  <c r="CB21" i="90"/>
  <c r="BX21" i="90"/>
  <c r="BW21" i="90"/>
  <c r="BP21" i="90"/>
  <c r="BO21" i="90"/>
  <c r="BN21" i="90"/>
  <c r="D21" i="90"/>
  <c r="C33" i="9" s="1"/>
  <c r="CF20" i="90"/>
  <c r="CE20" i="90"/>
  <c r="BX20" i="90"/>
  <c r="BW20" i="90"/>
  <c r="BT20" i="90"/>
  <c r="BP20" i="90"/>
  <c r="BO20" i="90"/>
  <c r="AK13" i="90"/>
  <c r="K6" i="90"/>
  <c r="E199" i="85"/>
  <c r="E198" i="85"/>
  <c r="E197" i="85"/>
  <c r="E196" i="85"/>
  <c r="E195" i="85"/>
  <c r="E194" i="85"/>
  <c r="E193" i="85"/>
  <c r="E192" i="85"/>
  <c r="E191" i="85"/>
  <c r="E190" i="85"/>
  <c r="E188" i="85"/>
  <c r="E187" i="85"/>
  <c r="E185" i="85"/>
  <c r="E184" i="85"/>
  <c r="E183" i="85"/>
  <c r="E182" i="85"/>
  <c r="E181" i="85"/>
  <c r="E174" i="85"/>
  <c r="E173" i="85"/>
  <c r="E172" i="85"/>
  <c r="E171" i="85"/>
  <c r="E170" i="85"/>
  <c r="E169" i="85"/>
  <c r="E168" i="85"/>
  <c r="E167" i="85"/>
  <c r="E166" i="85"/>
  <c r="E165" i="85"/>
  <c r="E164" i="85"/>
  <c r="E163" i="85"/>
  <c r="E162" i="85"/>
  <c r="E161" i="85"/>
  <c r="E160" i="85"/>
  <c r="E159" i="85"/>
  <c r="E158" i="85"/>
  <c r="E157" i="85"/>
  <c r="E156" i="85"/>
  <c r="E155" i="85"/>
  <c r="R127" i="85"/>
  <c r="R126" i="85"/>
  <c r="R125" i="85"/>
  <c r="R124" i="85"/>
  <c r="R123" i="85"/>
  <c r="AJ117" i="85"/>
  <c r="Z117" i="85"/>
  <c r="BP114" i="85"/>
  <c r="BW112" i="85"/>
  <c r="BX112" i="85" s="1"/>
  <c r="BP112" i="85"/>
  <c r="BR111" i="85"/>
  <c r="BQ111" i="85"/>
  <c r="BO111" i="85"/>
  <c r="BN111" i="85"/>
  <c r="BM111" i="85"/>
  <c r="BL111" i="85"/>
  <c r="BK111" i="85"/>
  <c r="BJ111" i="85"/>
  <c r="BI111" i="85"/>
  <c r="AR111" i="85"/>
  <c r="AL111" i="85"/>
  <c r="T111" i="85"/>
  <c r="BR110" i="85"/>
  <c r="BQ110" i="85"/>
  <c r="BO110" i="85"/>
  <c r="BN110" i="85"/>
  <c r="BM110" i="85"/>
  <c r="BL110" i="85"/>
  <c r="BK110" i="85"/>
  <c r="BJ110" i="85"/>
  <c r="BI110" i="85"/>
  <c r="AR110" i="85"/>
  <c r="AL110" i="85"/>
  <c r="T110" i="85"/>
  <c r="BR109" i="85"/>
  <c r="BQ109" i="85"/>
  <c r="BO109" i="85"/>
  <c r="BN109" i="85"/>
  <c r="BM109" i="85"/>
  <c r="BL109" i="85"/>
  <c r="BK109" i="85"/>
  <c r="BJ109" i="85"/>
  <c r="BI109" i="85"/>
  <c r="AR109" i="85"/>
  <c r="AL109" i="85"/>
  <c r="T109" i="85"/>
  <c r="BR108" i="85"/>
  <c r="BQ108" i="85"/>
  <c r="BO108" i="85"/>
  <c r="BN108" i="85"/>
  <c r="BM108" i="85"/>
  <c r="BL108" i="85"/>
  <c r="BK108" i="85"/>
  <c r="BJ108" i="85"/>
  <c r="BI108" i="85"/>
  <c r="AR108" i="85"/>
  <c r="AL108" i="85"/>
  <c r="T108" i="85"/>
  <c r="BR107" i="85"/>
  <c r="BQ107" i="85"/>
  <c r="BO107" i="85"/>
  <c r="BN107" i="85"/>
  <c r="BM107" i="85"/>
  <c r="BL107" i="85"/>
  <c r="BK107" i="85"/>
  <c r="BJ107" i="85"/>
  <c r="BI107" i="85"/>
  <c r="AR107" i="85"/>
  <c r="AL107" i="85"/>
  <c r="T107" i="85"/>
  <c r="BR106" i="85"/>
  <c r="BQ106" i="85"/>
  <c r="BO106" i="85"/>
  <c r="BN106" i="85"/>
  <c r="BM106" i="85"/>
  <c r="BL106" i="85"/>
  <c r="BK106" i="85"/>
  <c r="BJ106" i="85"/>
  <c r="BI106" i="85"/>
  <c r="AR106" i="85"/>
  <c r="AL106" i="85"/>
  <c r="T106" i="85"/>
  <c r="BR105" i="85"/>
  <c r="BQ105" i="85"/>
  <c r="BO105" i="85"/>
  <c r="BN105" i="85"/>
  <c r="BM105" i="85"/>
  <c r="BL105" i="85"/>
  <c r="BK105" i="85"/>
  <c r="BJ105" i="85"/>
  <c r="BI105" i="85"/>
  <c r="AR105" i="85"/>
  <c r="AL105" i="85"/>
  <c r="T105" i="85"/>
  <c r="BR104" i="85"/>
  <c r="BQ104" i="85"/>
  <c r="BO104" i="85"/>
  <c r="BN104" i="85"/>
  <c r="BM104" i="85"/>
  <c r="BL104" i="85"/>
  <c r="BK104" i="85"/>
  <c r="BJ104" i="85"/>
  <c r="BI104" i="85"/>
  <c r="AR104" i="85"/>
  <c r="AL104" i="85"/>
  <c r="T104" i="85"/>
  <c r="BR103" i="85"/>
  <c r="BQ103" i="85"/>
  <c r="BO103" i="85"/>
  <c r="BN103" i="85"/>
  <c r="BM103" i="85"/>
  <c r="BL103" i="85"/>
  <c r="BK103" i="85"/>
  <c r="BJ103" i="85"/>
  <c r="BI103" i="85"/>
  <c r="AR103" i="85"/>
  <c r="AL103" i="85"/>
  <c r="T103" i="85"/>
  <c r="BR102" i="85"/>
  <c r="BQ102" i="85"/>
  <c r="BO102" i="85"/>
  <c r="BN102" i="85"/>
  <c r="BM102" i="85"/>
  <c r="BL102" i="85"/>
  <c r="BK102" i="85"/>
  <c r="BJ102" i="85"/>
  <c r="BI102" i="85"/>
  <c r="AR102" i="85"/>
  <c r="AL102" i="85"/>
  <c r="T102" i="85"/>
  <c r="BU101" i="85"/>
  <c r="BT101" i="85"/>
  <c r="BS101" i="85"/>
  <c r="BO101" i="85"/>
  <c r="BN101" i="85"/>
  <c r="BM101" i="85"/>
  <c r="BL101" i="85"/>
  <c r="BK101" i="85"/>
  <c r="BJ101" i="85"/>
  <c r="BI101" i="85"/>
  <c r="BW97" i="85"/>
  <c r="BX97" i="85" s="1"/>
  <c r="BP97" i="85"/>
  <c r="BR96" i="85"/>
  <c r="BQ96" i="85"/>
  <c r="BO96" i="85"/>
  <c r="BN96" i="85"/>
  <c r="BM96" i="85"/>
  <c r="BL96" i="85"/>
  <c r="BK96" i="85"/>
  <c r="BJ96" i="85"/>
  <c r="BI96" i="85"/>
  <c r="AR96" i="85"/>
  <c r="AL96" i="85"/>
  <c r="T96" i="85"/>
  <c r="BR95" i="85"/>
  <c r="BQ95" i="85"/>
  <c r="BO95" i="85"/>
  <c r="BN95" i="85"/>
  <c r="BM95" i="85"/>
  <c r="BL95" i="85"/>
  <c r="BK95" i="85"/>
  <c r="BJ95" i="85"/>
  <c r="BI95" i="85"/>
  <c r="AR95" i="85"/>
  <c r="AL95" i="85"/>
  <c r="T95" i="85"/>
  <c r="BR94" i="85"/>
  <c r="BQ94" i="85"/>
  <c r="BO94" i="85"/>
  <c r="BN94" i="85"/>
  <c r="BM94" i="85"/>
  <c r="BL94" i="85"/>
  <c r="BK94" i="85"/>
  <c r="BJ94" i="85"/>
  <c r="BI94" i="85"/>
  <c r="AR94" i="85"/>
  <c r="AL94" i="85"/>
  <c r="T94" i="85"/>
  <c r="BR93" i="85"/>
  <c r="BQ93" i="85"/>
  <c r="BO93" i="85"/>
  <c r="BN93" i="85"/>
  <c r="BM93" i="85"/>
  <c r="BL93" i="85"/>
  <c r="BK93" i="85"/>
  <c r="BJ93" i="85"/>
  <c r="BI93" i="85"/>
  <c r="AR93" i="85"/>
  <c r="AL93" i="85"/>
  <c r="T93" i="85"/>
  <c r="BR92" i="85"/>
  <c r="BQ92" i="85"/>
  <c r="BO92" i="85"/>
  <c r="BN92" i="85"/>
  <c r="BM92" i="85"/>
  <c r="BL92" i="85"/>
  <c r="BK92" i="85"/>
  <c r="BJ92" i="85"/>
  <c r="BI92" i="85"/>
  <c r="AR92" i="85"/>
  <c r="AL92" i="85"/>
  <c r="T92" i="85"/>
  <c r="BR91" i="85"/>
  <c r="BQ91" i="85"/>
  <c r="BO91" i="85"/>
  <c r="BN91" i="85"/>
  <c r="BM91" i="85"/>
  <c r="BL91" i="85"/>
  <c r="BK91" i="85"/>
  <c r="BJ91" i="85"/>
  <c r="BI91" i="85"/>
  <c r="AR91" i="85"/>
  <c r="AL91" i="85"/>
  <c r="T91" i="85"/>
  <c r="BR90" i="85"/>
  <c r="BQ90" i="85"/>
  <c r="BO90" i="85"/>
  <c r="BN90" i="85"/>
  <c r="BM90" i="85"/>
  <c r="BL90" i="85"/>
  <c r="BK90" i="85"/>
  <c r="BJ90" i="85"/>
  <c r="BI90" i="85"/>
  <c r="AR90" i="85"/>
  <c r="AL90" i="85"/>
  <c r="T90" i="85"/>
  <c r="BR89" i="85"/>
  <c r="BQ89" i="85"/>
  <c r="BO89" i="85"/>
  <c r="BN89" i="85"/>
  <c r="BM89" i="85"/>
  <c r="BL89" i="85"/>
  <c r="BK89" i="85"/>
  <c r="BJ89" i="85"/>
  <c r="BI89" i="85"/>
  <c r="AR89" i="85"/>
  <c r="AL89" i="85"/>
  <c r="T89" i="85"/>
  <c r="BR88" i="85"/>
  <c r="BQ88" i="85"/>
  <c r="BO88" i="85"/>
  <c r="BN88" i="85"/>
  <c r="BM88" i="85"/>
  <c r="BL88" i="85"/>
  <c r="BK88" i="85"/>
  <c r="BJ88" i="85"/>
  <c r="BI88" i="85"/>
  <c r="AR88" i="85"/>
  <c r="AL88" i="85"/>
  <c r="T88" i="85"/>
  <c r="BR87" i="85"/>
  <c r="BQ87" i="85"/>
  <c r="BO87" i="85"/>
  <c r="BN87" i="85"/>
  <c r="BM87" i="85"/>
  <c r="BL87" i="85"/>
  <c r="BK87" i="85"/>
  <c r="BJ87" i="85"/>
  <c r="BI87" i="85"/>
  <c r="AR87" i="85"/>
  <c r="AL87" i="85"/>
  <c r="T87" i="85"/>
  <c r="BU86" i="85"/>
  <c r="BT86" i="85"/>
  <c r="BS86" i="85"/>
  <c r="BO86" i="85"/>
  <c r="BN86" i="85"/>
  <c r="BM86" i="85"/>
  <c r="BL86" i="85"/>
  <c r="BK86" i="85"/>
  <c r="BJ86" i="85"/>
  <c r="BI86" i="85"/>
  <c r="I76" i="85"/>
  <c r="I75" i="85"/>
  <c r="E75" i="85"/>
  <c r="CF41" i="85"/>
  <c r="CE41" i="85"/>
  <c r="CD41" i="85"/>
  <c r="CC41" i="85"/>
  <c r="CB41" i="85"/>
  <c r="CA41" i="85"/>
  <c r="BX41" i="85"/>
  <c r="BW41" i="85"/>
  <c r="BV41" i="85"/>
  <c r="BU41" i="85"/>
  <c r="BT41" i="85"/>
  <c r="BS41" i="85"/>
  <c r="BP41" i="85"/>
  <c r="BO41" i="85"/>
  <c r="BN41" i="85"/>
  <c r="BM41" i="85"/>
  <c r="BL41" i="85"/>
  <c r="BK41" i="85"/>
  <c r="CF40" i="85"/>
  <c r="CE40" i="85"/>
  <c r="CD40" i="85"/>
  <c r="CC40" i="85"/>
  <c r="CB40" i="85"/>
  <c r="CA40" i="85"/>
  <c r="BX40" i="85"/>
  <c r="BW40" i="85"/>
  <c r="BV40" i="85"/>
  <c r="BU40" i="85"/>
  <c r="BT40" i="85"/>
  <c r="BS40" i="85"/>
  <c r="BP40" i="85"/>
  <c r="BO40" i="85"/>
  <c r="BN40" i="85"/>
  <c r="BM40" i="85"/>
  <c r="BL40" i="85"/>
  <c r="BK40" i="85"/>
  <c r="CF39" i="85"/>
  <c r="CE39" i="85"/>
  <c r="CD39" i="85"/>
  <c r="CC39" i="85"/>
  <c r="CB39" i="85"/>
  <c r="CA39" i="85"/>
  <c r="BX39" i="85"/>
  <c r="BW39" i="85"/>
  <c r="BV39" i="85"/>
  <c r="BU39" i="85"/>
  <c r="BT39" i="85"/>
  <c r="BS39" i="85"/>
  <c r="BP39" i="85"/>
  <c r="BO39" i="85"/>
  <c r="BN39" i="85"/>
  <c r="BM39" i="85"/>
  <c r="BL39" i="85"/>
  <c r="BK39" i="85"/>
  <c r="CF38" i="85"/>
  <c r="CE38" i="85"/>
  <c r="CD38" i="85"/>
  <c r="CC38" i="85"/>
  <c r="CB38" i="85"/>
  <c r="CA38" i="85"/>
  <c r="BX38" i="85"/>
  <c r="BW38" i="85"/>
  <c r="BV38" i="85"/>
  <c r="BU38" i="85"/>
  <c r="BT38" i="85"/>
  <c r="BS38" i="85"/>
  <c r="BP38" i="85"/>
  <c r="BO38" i="85"/>
  <c r="BN38" i="85"/>
  <c r="BM38" i="85"/>
  <c r="BL38" i="85"/>
  <c r="BK38" i="85"/>
  <c r="CF37" i="85"/>
  <c r="CE37" i="85"/>
  <c r="CD37" i="85"/>
  <c r="CC37" i="85"/>
  <c r="CB37" i="85"/>
  <c r="CA37" i="85"/>
  <c r="BX37" i="85"/>
  <c r="BW37" i="85"/>
  <c r="BV37" i="85"/>
  <c r="BU37" i="85"/>
  <c r="BT37" i="85"/>
  <c r="BS37" i="85"/>
  <c r="BP37" i="85"/>
  <c r="BO37" i="85"/>
  <c r="BN37" i="85"/>
  <c r="BM37" i="85"/>
  <c r="BL37" i="85"/>
  <c r="BK37" i="85"/>
  <c r="CF36" i="85"/>
  <c r="CE36" i="85"/>
  <c r="CD36" i="85"/>
  <c r="CC36" i="85"/>
  <c r="CB36" i="85"/>
  <c r="CA36" i="85"/>
  <c r="BX36" i="85"/>
  <c r="BW36" i="85"/>
  <c r="BV36" i="85"/>
  <c r="BU36" i="85"/>
  <c r="BT36" i="85"/>
  <c r="BS36" i="85"/>
  <c r="BP36" i="85"/>
  <c r="BO36" i="85"/>
  <c r="BN36" i="85"/>
  <c r="BM36" i="85"/>
  <c r="BL36" i="85"/>
  <c r="BK36" i="85"/>
  <c r="CF35" i="85"/>
  <c r="CE35" i="85"/>
  <c r="CD35" i="85"/>
  <c r="CC35" i="85"/>
  <c r="CB35" i="85"/>
  <c r="CA35" i="85"/>
  <c r="BX35" i="85"/>
  <c r="BW35" i="85"/>
  <c r="BV35" i="85"/>
  <c r="BU35" i="85"/>
  <c r="BT35" i="85"/>
  <c r="BS35" i="85"/>
  <c r="BP35" i="85"/>
  <c r="BO35" i="85"/>
  <c r="BN35" i="85"/>
  <c r="BM35" i="85"/>
  <c r="BL35" i="85"/>
  <c r="BK35" i="85"/>
  <c r="CF34" i="85"/>
  <c r="CE34" i="85"/>
  <c r="CD34" i="85"/>
  <c r="CC34" i="85"/>
  <c r="CB34" i="85"/>
  <c r="CA34" i="85"/>
  <c r="BX34" i="85"/>
  <c r="BW34" i="85"/>
  <c r="BV34" i="85"/>
  <c r="BU34" i="85"/>
  <c r="BT34" i="85"/>
  <c r="BS34" i="85"/>
  <c r="BP34" i="85"/>
  <c r="BO34" i="85"/>
  <c r="BN34" i="85"/>
  <c r="BM34" i="85"/>
  <c r="BL34" i="85"/>
  <c r="BK34" i="85"/>
  <c r="CF33" i="85"/>
  <c r="CE33" i="85"/>
  <c r="CC33" i="85"/>
  <c r="BX33" i="85"/>
  <c r="BW33" i="85"/>
  <c r="BP33" i="85"/>
  <c r="BO33" i="85"/>
  <c r="BN33" i="85"/>
  <c r="BL33" i="85"/>
  <c r="CF32" i="85"/>
  <c r="CE32" i="85"/>
  <c r="CD32" i="85"/>
  <c r="CC32" i="85"/>
  <c r="CB32" i="85"/>
  <c r="BX32" i="85"/>
  <c r="BW32" i="85"/>
  <c r="BU32" i="85"/>
  <c r="BP32" i="85"/>
  <c r="BO32" i="85"/>
  <c r="CF31" i="85"/>
  <c r="CE31" i="85"/>
  <c r="CD31" i="85"/>
  <c r="CC31" i="85"/>
  <c r="BX31" i="85"/>
  <c r="BW31" i="85"/>
  <c r="BP31" i="85"/>
  <c r="BO31" i="85"/>
  <c r="CF30" i="85"/>
  <c r="CE30" i="85"/>
  <c r="CD30" i="85"/>
  <c r="CB30" i="85"/>
  <c r="CA30" i="85"/>
  <c r="BX30" i="85"/>
  <c r="BW30" i="85"/>
  <c r="BV30" i="85"/>
  <c r="BU30" i="85"/>
  <c r="BT30" i="85"/>
  <c r="BP30" i="85"/>
  <c r="BO30" i="85"/>
  <c r="CF29" i="85"/>
  <c r="CE29" i="85"/>
  <c r="CD29" i="85"/>
  <c r="CC29" i="85"/>
  <c r="BX29" i="85"/>
  <c r="BW29" i="85"/>
  <c r="BV29" i="85"/>
  <c r="BU29" i="85"/>
  <c r="BT29" i="85"/>
  <c r="BP29" i="85"/>
  <c r="BO29" i="85"/>
  <c r="CF28" i="85"/>
  <c r="CE28" i="85"/>
  <c r="CC28" i="85"/>
  <c r="CB28" i="85"/>
  <c r="CA28" i="85"/>
  <c r="BX28" i="85"/>
  <c r="BW28" i="85"/>
  <c r="BP28" i="85"/>
  <c r="BO28" i="85"/>
  <c r="CF27" i="85"/>
  <c r="CE27" i="85"/>
  <c r="CC27" i="85"/>
  <c r="BX27" i="85"/>
  <c r="BW27" i="85"/>
  <c r="BP27" i="85"/>
  <c r="BO27" i="85"/>
  <c r="CF24" i="85"/>
  <c r="CE24" i="85"/>
  <c r="BX24" i="85"/>
  <c r="BW24" i="85"/>
  <c r="BP24" i="85"/>
  <c r="BO24" i="85"/>
  <c r="CF23" i="85"/>
  <c r="CE23" i="85"/>
  <c r="CC23" i="85"/>
  <c r="BX23" i="85"/>
  <c r="BW23" i="85"/>
  <c r="BV23" i="85"/>
  <c r="BS23" i="85"/>
  <c r="BP23" i="85"/>
  <c r="BO23" i="85"/>
  <c r="CF22" i="85"/>
  <c r="CE22" i="85"/>
  <c r="CD22" i="85"/>
  <c r="CB22" i="85"/>
  <c r="BX22" i="85"/>
  <c r="BW22" i="85"/>
  <c r="BS22" i="85"/>
  <c r="BP22" i="85"/>
  <c r="BO22" i="85"/>
  <c r="CF21" i="85"/>
  <c r="CE21" i="85"/>
  <c r="CD21" i="85"/>
  <c r="CB21" i="85"/>
  <c r="BX21" i="85"/>
  <c r="BW21" i="85"/>
  <c r="BP21" i="85"/>
  <c r="BO21" i="85"/>
  <c r="BN21" i="85"/>
  <c r="D21" i="85"/>
  <c r="C35" i="80" s="1"/>
  <c r="CF20" i="85"/>
  <c r="CE20" i="85"/>
  <c r="BX20" i="85"/>
  <c r="BW20" i="85"/>
  <c r="BT20" i="85"/>
  <c r="BP20" i="85"/>
  <c r="BO20" i="85"/>
  <c r="AK13" i="85"/>
  <c r="BM68" i="85" s="1"/>
  <c r="K6" i="85"/>
  <c r="AZ86" i="90"/>
  <c r="AZ101" i="107"/>
  <c r="G144" i="92"/>
  <c r="BT111" i="96"/>
  <c r="BL69" i="104"/>
  <c r="BS89" i="95"/>
  <c r="D20" i="97"/>
  <c r="BN70" i="90"/>
  <c r="C33" i="50"/>
  <c r="C26" i="64"/>
  <c r="C33" i="80"/>
  <c r="C33" i="65"/>
  <c r="D23" i="90"/>
  <c r="D28" i="90"/>
  <c r="BP66" i="90"/>
  <c r="R130" i="90"/>
  <c r="AA69" i="90"/>
  <c r="AA127" i="90" s="1"/>
  <c r="BK141" i="90" s="1"/>
  <c r="BO65" i="90"/>
  <c r="BM69" i="90"/>
  <c r="G144" i="90"/>
  <c r="D20" i="92"/>
  <c r="C24" i="64"/>
  <c r="BP70" i="93"/>
  <c r="BM68" i="94"/>
  <c r="BS110" i="94"/>
  <c r="BM70" i="92"/>
  <c r="BS105" i="92"/>
  <c r="R130" i="92"/>
  <c r="BK67" i="93"/>
  <c r="R132" i="93"/>
  <c r="BN65" i="94"/>
  <c r="R71" i="94"/>
  <c r="A62" i="92"/>
  <c r="BN65" i="92"/>
  <c r="BO66" i="92"/>
  <c r="R131" i="92"/>
  <c r="C27" i="80"/>
  <c r="C27" i="65"/>
  <c r="C27" i="50"/>
  <c r="C23" i="64"/>
  <c r="BM65" i="93"/>
  <c r="C25" i="50"/>
  <c r="C22" i="64"/>
  <c r="C25" i="80"/>
  <c r="C25" i="65"/>
  <c r="BK69" i="94"/>
  <c r="BT106" i="94"/>
  <c r="AB66" i="92"/>
  <c r="AB124" i="92" s="1"/>
  <c r="BL69" i="92"/>
  <c r="BO69" i="93"/>
  <c r="AA71" i="96"/>
  <c r="BK74" i="96" s="1"/>
  <c r="D36" i="97"/>
  <c r="BM70" i="97"/>
  <c r="BN67" i="98"/>
  <c r="AD66" i="99"/>
  <c r="AD124" i="99" s="1"/>
  <c r="D36" i="99"/>
  <c r="E65" i="96"/>
  <c r="R69" i="96"/>
  <c r="BT103" i="96"/>
  <c r="BS107" i="96"/>
  <c r="C19" i="80"/>
  <c r="AD38" i="97"/>
  <c r="BP95" i="97"/>
  <c r="BT111" i="98"/>
  <c r="BM65" i="96"/>
  <c r="BN65" i="97"/>
  <c r="BL69" i="97"/>
  <c r="BT95" i="98"/>
  <c r="BS95" i="98"/>
  <c r="BM66" i="96"/>
  <c r="BO65" i="97"/>
  <c r="BM69" i="97"/>
  <c r="BU91" i="97"/>
  <c r="R70" i="100"/>
  <c r="E132" i="100"/>
  <c r="BQ88" i="100"/>
  <c r="AL88" i="100"/>
  <c r="BP92" i="101"/>
  <c r="BQ90" i="100"/>
  <c r="AL90" i="100"/>
  <c r="BT103" i="100"/>
  <c r="BS107" i="100"/>
  <c r="C14" i="64"/>
  <c r="C9" i="65"/>
  <c r="C9" i="50"/>
  <c r="BS103" i="100"/>
  <c r="R132" i="101"/>
  <c r="D23" i="104"/>
  <c r="D36" i="104"/>
  <c r="AB65" i="104"/>
  <c r="R70" i="104"/>
  <c r="BS103" i="105"/>
  <c r="C37" i="80"/>
  <c r="BO65" i="104"/>
  <c r="BK66" i="104"/>
  <c r="BM69" i="104"/>
  <c r="BU111" i="105"/>
  <c r="BS105" i="105"/>
  <c r="BK70" i="107"/>
  <c r="AD66" i="107"/>
  <c r="AD124" i="107" s="1"/>
  <c r="BS106" i="107"/>
  <c r="BP66" i="107"/>
  <c r="BN70" i="107"/>
  <c r="R132" i="107"/>
  <c r="AP67" i="107"/>
  <c r="BN69" i="107"/>
  <c r="BS102" i="107"/>
  <c r="AB123" i="107"/>
  <c r="E78" i="107"/>
  <c r="AA75" i="107"/>
  <c r="BQ134" i="107"/>
  <c r="BL68" i="107"/>
  <c r="BM66" i="107"/>
  <c r="AD28" i="107"/>
  <c r="AO145" i="107"/>
  <c r="R72" i="107"/>
  <c r="BL69" i="107"/>
  <c r="AA67" i="107"/>
  <c r="AD38" i="107"/>
  <c r="AF66" i="107"/>
  <c r="AF124" i="107" s="1"/>
  <c r="BM69" i="107"/>
  <c r="D20" i="107"/>
  <c r="AB65" i="107"/>
  <c r="BS104" i="107"/>
  <c r="BU90" i="107"/>
  <c r="BS108" i="107"/>
  <c r="BS107" i="106"/>
  <c r="BT89" i="106"/>
  <c r="BT95" i="106"/>
  <c r="E78" i="105"/>
  <c r="BS107" i="105"/>
  <c r="BT105" i="105"/>
  <c r="BS109" i="105"/>
  <c r="BS111" i="105"/>
  <c r="BS108" i="104"/>
  <c r="AA75" i="104"/>
  <c r="R131" i="104"/>
  <c r="AY23" i="104"/>
  <c r="D28" i="104"/>
  <c r="BP65" i="104"/>
  <c r="AP67" i="104"/>
  <c r="AD28" i="104"/>
  <c r="AH66" i="104"/>
  <c r="AH124" i="104" s="1"/>
  <c r="BM66" i="104"/>
  <c r="R134" i="104"/>
  <c r="BS94" i="104"/>
  <c r="E78" i="102"/>
  <c r="BT92" i="102"/>
  <c r="BU90" i="102"/>
  <c r="R70" i="101"/>
  <c r="BS89" i="101"/>
  <c r="R131" i="101"/>
  <c r="E78" i="101"/>
  <c r="AA75" i="101"/>
  <c r="AA133" i="101" s="1"/>
  <c r="BK144" i="101" s="1"/>
  <c r="A141" i="101"/>
  <c r="BL70" i="101"/>
  <c r="BK69" i="101"/>
  <c r="AA73" i="101"/>
  <c r="AA131" i="101" s="1"/>
  <c r="BK143" i="101" s="1"/>
  <c r="R72" i="101"/>
  <c r="R71" i="101"/>
  <c r="BM70" i="101"/>
  <c r="BL67" i="101"/>
  <c r="BN65" i="101"/>
  <c r="BN67" i="101"/>
  <c r="BU93" i="101"/>
  <c r="BT93" i="101"/>
  <c r="BS93" i="101"/>
  <c r="BQ89" i="100"/>
  <c r="AL89" i="100"/>
  <c r="BT104" i="100"/>
  <c r="BT107" i="100"/>
  <c r="BS109" i="100"/>
  <c r="BS111" i="100"/>
  <c r="BT105" i="100"/>
  <c r="BS94" i="99"/>
  <c r="BS92" i="99"/>
  <c r="BT92" i="99"/>
  <c r="BU92" i="99"/>
  <c r="BT87" i="99"/>
  <c r="BT88" i="99"/>
  <c r="BU88" i="99"/>
  <c r="BU93" i="99"/>
  <c r="BU94" i="99"/>
  <c r="BU96" i="99"/>
  <c r="BS109" i="99"/>
  <c r="BS90" i="99"/>
  <c r="BT95" i="99"/>
  <c r="BT96" i="99"/>
  <c r="BM66" i="99"/>
  <c r="E132" i="99"/>
  <c r="AF66" i="99"/>
  <c r="AF124" i="99" s="1"/>
  <c r="BS88" i="99"/>
  <c r="BU90" i="99"/>
  <c r="BS93" i="99"/>
  <c r="BS96" i="99"/>
  <c r="BT90" i="99"/>
  <c r="BT94" i="99"/>
  <c r="BQ134" i="98"/>
  <c r="BQ133" i="98"/>
  <c r="R72" i="98"/>
  <c r="BM70" i="98"/>
  <c r="AA73" i="98"/>
  <c r="AA131" i="98" s="1"/>
  <c r="BK143" i="98" s="1"/>
  <c r="BM69" i="98"/>
  <c r="BO66" i="98"/>
  <c r="AB65" i="98"/>
  <c r="AD36" i="98"/>
  <c r="R131" i="98"/>
  <c r="R134" i="98"/>
  <c r="A114" i="98"/>
  <c r="BP67" i="98"/>
  <c r="AA67" i="98"/>
  <c r="BK72" i="98" s="1"/>
  <c r="BN66" i="98"/>
  <c r="BN65" i="98"/>
  <c r="D20" i="98"/>
  <c r="R132" i="98"/>
  <c r="BT89" i="98"/>
  <c r="BS89" i="98"/>
  <c r="BU89" i="98"/>
  <c r="E132" i="98"/>
  <c r="A15" i="98"/>
  <c r="AY23" i="98"/>
  <c r="BP70" i="98"/>
  <c r="G144" i="98"/>
  <c r="BL68" i="98"/>
  <c r="AA71" i="98"/>
  <c r="AA129" i="98" s="1"/>
  <c r="BK142" i="98" s="1"/>
  <c r="BT92" i="98"/>
  <c r="BS91" i="98"/>
  <c r="BU95" i="98"/>
  <c r="BU96" i="98"/>
  <c r="BT93" i="98"/>
  <c r="BS93" i="98"/>
  <c r="BU105" i="98"/>
  <c r="BS111" i="98"/>
  <c r="E65" i="97"/>
  <c r="AA67" i="97"/>
  <c r="AA125" i="97" s="1"/>
  <c r="BK140" i="97" s="1"/>
  <c r="BM68" i="97"/>
  <c r="R71" i="97"/>
  <c r="R132" i="97"/>
  <c r="V145" i="97"/>
  <c r="AB123" i="97"/>
  <c r="E78" i="97"/>
  <c r="AO145" i="97"/>
  <c r="R134" i="97"/>
  <c r="R130" i="97"/>
  <c r="AA73" i="97"/>
  <c r="BK75" i="97" s="1"/>
  <c r="BL70" i="97"/>
  <c r="BK69" i="97"/>
  <c r="BL68" i="97"/>
  <c r="BK67" i="97"/>
  <c r="AH66" i="97"/>
  <c r="AH124" i="97" s="1"/>
  <c r="AD28" i="97"/>
  <c r="R133" i="97"/>
  <c r="BO70" i="97"/>
  <c r="BN69" i="97"/>
  <c r="BK68" i="97"/>
  <c r="AP67" i="97"/>
  <c r="BL66" i="97"/>
  <c r="BP65" i="97"/>
  <c r="D28" i="97"/>
  <c r="AB65" i="97"/>
  <c r="BN66" i="97"/>
  <c r="BN68" i="97"/>
  <c r="AA71" i="97"/>
  <c r="BK74" i="97" s="1"/>
  <c r="BT96" i="97"/>
  <c r="BS89" i="96"/>
  <c r="AD36" i="96"/>
  <c r="AD66" i="96"/>
  <c r="AD124" i="96" s="1"/>
  <c r="BN68" i="96"/>
  <c r="BO70" i="96"/>
  <c r="BU95" i="96"/>
  <c r="A114" i="96"/>
  <c r="AP125" i="96"/>
  <c r="AA75" i="96"/>
  <c r="BK76" i="96" s="1"/>
  <c r="R72" i="96"/>
  <c r="D28" i="96"/>
  <c r="BN67" i="96"/>
  <c r="BK70" i="96"/>
  <c r="BT93" i="96"/>
  <c r="BT107" i="96"/>
  <c r="BS109" i="96"/>
  <c r="BT105" i="95"/>
  <c r="BS105" i="95"/>
  <c r="BU105" i="95"/>
  <c r="BS111" i="95"/>
  <c r="BT111" i="95"/>
  <c r="BU111" i="95"/>
  <c r="BS109" i="95"/>
  <c r="AO145" i="95"/>
  <c r="AP67" i="95"/>
  <c r="BS91" i="95"/>
  <c r="BT91" i="95"/>
  <c r="BT93" i="95"/>
  <c r="BS93" i="95"/>
  <c r="BP89" i="95"/>
  <c r="BT103" i="95"/>
  <c r="BU103" i="95"/>
  <c r="BU107" i="95"/>
  <c r="BP108" i="95"/>
  <c r="BU109" i="95"/>
  <c r="BS87" i="95"/>
  <c r="BT89" i="95"/>
  <c r="BS95" i="95"/>
  <c r="BS107" i="95"/>
  <c r="BT107" i="95"/>
  <c r="BT104" i="94"/>
  <c r="BS104" i="94"/>
  <c r="BU104" i="94"/>
  <c r="BS89" i="94"/>
  <c r="V145" i="94"/>
  <c r="E78" i="94"/>
  <c r="R133" i="94"/>
  <c r="BN69" i="94"/>
  <c r="AP67" i="94"/>
  <c r="BP65" i="94"/>
  <c r="AZ86" i="94"/>
  <c r="BM69" i="94"/>
  <c r="BO66" i="94"/>
  <c r="AB65" i="94"/>
  <c r="D28" i="94"/>
  <c r="BL68" i="94"/>
  <c r="D23" i="94"/>
  <c r="BN66" i="94"/>
  <c r="BM70" i="94"/>
  <c r="AO145" i="94"/>
  <c r="BU88" i="94"/>
  <c r="BU102" i="94"/>
  <c r="BS106" i="94"/>
  <c r="BS93" i="94"/>
  <c r="BT108" i="94"/>
  <c r="BS108" i="94"/>
  <c r="BT90" i="94"/>
  <c r="BN65" i="93"/>
  <c r="AA67" i="93"/>
  <c r="BM68" i="93"/>
  <c r="R71" i="93"/>
  <c r="AA73" i="93"/>
  <c r="AA131" i="93" s="1"/>
  <c r="BK143" i="93" s="1"/>
  <c r="BS94" i="93"/>
  <c r="BS87" i="93"/>
  <c r="BS92" i="93"/>
  <c r="BT92" i="93"/>
  <c r="BU92" i="93"/>
  <c r="A15" i="93"/>
  <c r="BM66" i="93"/>
  <c r="BP68" i="93"/>
  <c r="BL70" i="93"/>
  <c r="BT88" i="93"/>
  <c r="D215" i="93"/>
  <c r="AP125" i="93"/>
  <c r="U116" i="93"/>
  <c r="AA75" i="93"/>
  <c r="AA133" i="93" s="1"/>
  <c r="BK144" i="93" s="1"/>
  <c r="BQ133" i="93"/>
  <c r="A141" i="93"/>
  <c r="BN70" i="93"/>
  <c r="BM69" i="93"/>
  <c r="BN68" i="93"/>
  <c r="BO66" i="93"/>
  <c r="AD66" i="93"/>
  <c r="AD124" i="93" s="1"/>
  <c r="AB65" i="93"/>
  <c r="AD36" i="93"/>
  <c r="AO145" i="93"/>
  <c r="E132" i="93"/>
  <c r="BO70" i="93"/>
  <c r="BN69" i="93"/>
  <c r="BK68" i="93"/>
  <c r="AP67" i="93"/>
  <c r="BL66" i="93"/>
  <c r="BP65" i="93"/>
  <c r="D28" i="93"/>
  <c r="AD28" i="93"/>
  <c r="AD38" i="93"/>
  <c r="AB66" i="93"/>
  <c r="AB124" i="93" s="1"/>
  <c r="BP67" i="93"/>
  <c r="BL69" i="93"/>
  <c r="BU88" i="93"/>
  <c r="BU94" i="93"/>
  <c r="R134" i="93"/>
  <c r="BS88" i="93"/>
  <c r="BU90" i="93"/>
  <c r="BT90" i="93"/>
  <c r="BT94" i="93"/>
  <c r="BT89" i="92"/>
  <c r="BS89" i="92"/>
  <c r="BU89" i="92"/>
  <c r="A15" i="92"/>
  <c r="E65" i="92"/>
  <c r="BK66" i="92"/>
  <c r="AA67" i="92"/>
  <c r="BK72" i="92" s="1"/>
  <c r="BL67" i="92"/>
  <c r="BM68" i="92"/>
  <c r="BP69" i="92"/>
  <c r="R71" i="92"/>
  <c r="AA73" i="92"/>
  <c r="AA131" i="92" s="1"/>
  <c r="BK143" i="92" s="1"/>
  <c r="R132" i="92"/>
  <c r="D215" i="92"/>
  <c r="V145" i="92"/>
  <c r="AB123" i="92"/>
  <c r="U116" i="92"/>
  <c r="E78" i="92"/>
  <c r="AA75" i="92"/>
  <c r="AA133" i="92" s="1"/>
  <c r="BK144" i="92" s="1"/>
  <c r="BQ134" i="92"/>
  <c r="BQ133" i="92"/>
  <c r="R133" i="92"/>
  <c r="R73" i="92"/>
  <c r="BP70" i="92"/>
  <c r="BL70" i="92"/>
  <c r="BO69" i="92"/>
  <c r="BK69" i="92"/>
  <c r="BP68" i="92"/>
  <c r="BL68" i="92"/>
  <c r="BK67" i="92"/>
  <c r="BM66" i="92"/>
  <c r="AH66" i="92"/>
  <c r="AH124" i="92" s="1"/>
  <c r="BM65" i="92"/>
  <c r="R134" i="92"/>
  <c r="A114" i="92"/>
  <c r="AZ86" i="92"/>
  <c r="BO70" i="92"/>
  <c r="BK70" i="92"/>
  <c r="BN69" i="92"/>
  <c r="BO68" i="92"/>
  <c r="BK68" i="92"/>
  <c r="BN67" i="92"/>
  <c r="AP67" i="92"/>
  <c r="BP66" i="92"/>
  <c r="BL66" i="92"/>
  <c r="AF66" i="92"/>
  <c r="AF124" i="92" s="1"/>
  <c r="BP65" i="92"/>
  <c r="BL65" i="92"/>
  <c r="AY23" i="92"/>
  <c r="D28" i="92"/>
  <c r="AD36" i="92"/>
  <c r="AD38" i="92"/>
  <c r="BO65" i="92"/>
  <c r="AJ66" i="92"/>
  <c r="AJ124" i="92" s="1"/>
  <c r="AA69" i="92"/>
  <c r="BK73" i="92" s="1"/>
  <c r="BM69" i="92"/>
  <c r="BN70" i="92"/>
  <c r="BS107" i="92"/>
  <c r="BT107" i="92"/>
  <c r="E132" i="92"/>
  <c r="AO145" i="92"/>
  <c r="BU87" i="92"/>
  <c r="BU95" i="92"/>
  <c r="BT109" i="92"/>
  <c r="BU103" i="92"/>
  <c r="BT93" i="92"/>
  <c r="BU105" i="92"/>
  <c r="BS109" i="92"/>
  <c r="BS111" i="92"/>
  <c r="BT90" i="92"/>
  <c r="BS89" i="91"/>
  <c r="BS107" i="91"/>
  <c r="A62" i="91"/>
  <c r="BP90" i="91"/>
  <c r="BU95" i="91"/>
  <c r="BS111" i="91"/>
  <c r="D215" i="90"/>
  <c r="V145" i="90"/>
  <c r="AP125" i="90"/>
  <c r="AB123" i="90"/>
  <c r="U116" i="90"/>
  <c r="E78" i="90"/>
  <c r="AA75" i="90"/>
  <c r="BK76" i="90" s="1"/>
  <c r="BQ134" i="90"/>
  <c r="BQ133" i="90"/>
  <c r="R133" i="90"/>
  <c r="A141" i="90"/>
  <c r="AA73" i="90"/>
  <c r="R72" i="90"/>
  <c r="R71" i="90"/>
  <c r="BM70" i="90"/>
  <c r="BP69" i="90"/>
  <c r="BL69" i="90"/>
  <c r="R69" i="90"/>
  <c r="BM68" i="90"/>
  <c r="BP67" i="90"/>
  <c r="BL67" i="90"/>
  <c r="AA67" i="90"/>
  <c r="BK72" i="90" s="1"/>
  <c r="BN66" i="90"/>
  <c r="AJ66" i="90"/>
  <c r="AJ124" i="90" s="1"/>
  <c r="AB66" i="90"/>
  <c r="AB124" i="90" s="1"/>
  <c r="BN65" i="90"/>
  <c r="E65" i="90"/>
  <c r="AD38" i="90"/>
  <c r="D36" i="90"/>
  <c r="R134" i="90"/>
  <c r="A114" i="90"/>
  <c r="AZ101" i="90"/>
  <c r="R73" i="90"/>
  <c r="BP70" i="90"/>
  <c r="BL70" i="90"/>
  <c r="BO69" i="90"/>
  <c r="BK69" i="90"/>
  <c r="BP68" i="90"/>
  <c r="BL68" i="90"/>
  <c r="BO67" i="90"/>
  <c r="BK67" i="90"/>
  <c r="BM66" i="90"/>
  <c r="AH66" i="90"/>
  <c r="AH124" i="90" s="1"/>
  <c r="BM65" i="90"/>
  <c r="AD28" i="90"/>
  <c r="AY23" i="90"/>
  <c r="BP65" i="90"/>
  <c r="AP67" i="90"/>
  <c r="BN69" i="90"/>
  <c r="BO70" i="90"/>
  <c r="D20" i="90"/>
  <c r="A62" i="90"/>
  <c r="BL65" i="90"/>
  <c r="AD66" i="90"/>
  <c r="AD124" i="90" s="1"/>
  <c r="BO66" i="90"/>
  <c r="BN67" i="90"/>
  <c r="BO68" i="90"/>
  <c r="BK70" i="90"/>
  <c r="R132" i="90"/>
  <c r="BK66" i="90"/>
  <c r="BK68" i="90"/>
  <c r="R131" i="90"/>
  <c r="A15" i="90"/>
  <c r="AD36" i="90"/>
  <c r="AB65" i="90"/>
  <c r="BL66" i="90"/>
  <c r="BM67" i="90"/>
  <c r="BN68" i="90"/>
  <c r="R70" i="90"/>
  <c r="AA71" i="90"/>
  <c r="E132" i="90"/>
  <c r="AO145" i="90"/>
  <c r="BU96" i="85"/>
  <c r="BM65" i="85"/>
  <c r="AH66" i="85"/>
  <c r="AH124" i="85" s="1"/>
  <c r="BK67" i="85"/>
  <c r="BL68" i="85"/>
  <c r="BO69" i="85"/>
  <c r="BP70" i="85"/>
  <c r="R131" i="85"/>
  <c r="BU105" i="85"/>
  <c r="D215" i="85"/>
  <c r="V145" i="85"/>
  <c r="AP125" i="85"/>
  <c r="AB123" i="85"/>
  <c r="U116" i="85"/>
  <c r="E78" i="85"/>
  <c r="AA75" i="85"/>
  <c r="BK76" i="85" s="1"/>
  <c r="AO145" i="85"/>
  <c r="G144" i="85"/>
  <c r="R134" i="85"/>
  <c r="E132" i="85"/>
  <c r="R130" i="85"/>
  <c r="A141" i="85"/>
  <c r="R73" i="85"/>
  <c r="BO70" i="85"/>
  <c r="BK70" i="85"/>
  <c r="BN69" i="85"/>
  <c r="BO68" i="85"/>
  <c r="BK68" i="85"/>
  <c r="BN67" i="85"/>
  <c r="AP67" i="85"/>
  <c r="BP66" i="85"/>
  <c r="BL66" i="85"/>
  <c r="AF66" i="85"/>
  <c r="AF124" i="85" s="1"/>
  <c r="BP65" i="85"/>
  <c r="BL65" i="85"/>
  <c r="D28" i="85"/>
  <c r="AY23" i="85"/>
  <c r="BQ133" i="85"/>
  <c r="R133" i="85"/>
  <c r="AA71" i="85"/>
  <c r="AA129" i="85" s="1"/>
  <c r="BK142" i="85" s="1"/>
  <c r="BN70" i="85"/>
  <c r="R70" i="85"/>
  <c r="BM69" i="85"/>
  <c r="AA69" i="85"/>
  <c r="BK73" i="85" s="1"/>
  <c r="BN68" i="85"/>
  <c r="BM67" i="85"/>
  <c r="BO66" i="85"/>
  <c r="BK66" i="85"/>
  <c r="AD66" i="85"/>
  <c r="AD124" i="85" s="1"/>
  <c r="BO65" i="85"/>
  <c r="AB65" i="85"/>
  <c r="A62" i="85"/>
  <c r="AD36" i="85"/>
  <c r="D23" i="85"/>
  <c r="AD38" i="85"/>
  <c r="E65" i="85"/>
  <c r="AB66" i="85"/>
  <c r="AB124" i="85" s="1"/>
  <c r="BN66" i="85"/>
  <c r="BP67" i="85"/>
  <c r="R69" i="85"/>
  <c r="BL69" i="85"/>
  <c r="BM70" i="85"/>
  <c r="BS88" i="85"/>
  <c r="BU92" i="85"/>
  <c r="A114" i="85"/>
  <c r="BU94" i="85"/>
  <c r="E199" i="1"/>
  <c r="E198" i="1"/>
  <c r="E197" i="1"/>
  <c r="E196" i="1"/>
  <c r="E195" i="1"/>
  <c r="E194" i="1"/>
  <c r="E193" i="1"/>
  <c r="E192" i="1"/>
  <c r="E191" i="1"/>
  <c r="E190" i="1"/>
  <c r="E188" i="1"/>
  <c r="E187" i="1"/>
  <c r="E185" i="1"/>
  <c r="E184" i="1"/>
  <c r="E183" i="1"/>
  <c r="E182" i="1"/>
  <c r="E181" i="1"/>
  <c r="BU89" i="100"/>
  <c r="BS90" i="100"/>
  <c r="BQ102" i="100"/>
  <c r="BP114" i="100"/>
  <c r="BP112" i="100"/>
  <c r="BP97" i="100"/>
  <c r="BQ87" i="100"/>
  <c r="BV88" i="99"/>
  <c r="AA133" i="107"/>
  <c r="BK144" i="107" s="1"/>
  <c r="BK76" i="107"/>
  <c r="BV92" i="99"/>
  <c r="BW92" i="99" s="1"/>
  <c r="BV94" i="99"/>
  <c r="AT94" i="99" s="1"/>
  <c r="BK184" i="99" s="1"/>
  <c r="AA127" i="92"/>
  <c r="BK141" i="92" s="1"/>
  <c r="BK75" i="92"/>
  <c r="AA129" i="90"/>
  <c r="BK142" i="90" s="1"/>
  <c r="BK74" i="90"/>
  <c r="AA133" i="85"/>
  <c r="BK144" i="85" s="1"/>
  <c r="X1" i="50"/>
  <c r="X6" i="50"/>
  <c r="AF6" i="50" s="1"/>
  <c r="X44" i="50"/>
  <c r="X42" i="50"/>
  <c r="X40" i="50"/>
  <c r="Z40" i="50" s="1"/>
  <c r="X38" i="50"/>
  <c r="X36" i="50"/>
  <c r="X34" i="50"/>
  <c r="AC34" i="50" s="1"/>
  <c r="X32" i="50"/>
  <c r="X30" i="50"/>
  <c r="X28" i="50"/>
  <c r="X26" i="50"/>
  <c r="X24" i="50"/>
  <c r="Z24" i="50" s="1"/>
  <c r="X22" i="50"/>
  <c r="X20" i="50"/>
  <c r="X18" i="50"/>
  <c r="X16" i="50"/>
  <c r="X14" i="50"/>
  <c r="X12" i="50"/>
  <c r="X10" i="50"/>
  <c r="AH10" i="50" s="1"/>
  <c r="X8" i="50"/>
  <c r="AH8" i="50" s="1"/>
  <c r="X6" i="80"/>
  <c r="AG6" i="80" s="1"/>
  <c r="X1" i="80"/>
  <c r="X44" i="80"/>
  <c r="X42" i="80"/>
  <c r="X40" i="80"/>
  <c r="AB40" i="80" s="1"/>
  <c r="X38" i="80"/>
  <c r="X36" i="80"/>
  <c r="X34" i="80"/>
  <c r="X32" i="80"/>
  <c r="AG32" i="80" s="1"/>
  <c r="X30" i="80"/>
  <c r="X28" i="80"/>
  <c r="X26" i="80"/>
  <c r="X24" i="80"/>
  <c r="AH24" i="80" s="1"/>
  <c r="X22" i="80"/>
  <c r="X20" i="80"/>
  <c r="AE20" i="80" s="1"/>
  <c r="X18" i="80"/>
  <c r="X16" i="80"/>
  <c r="AC16" i="80" s="1"/>
  <c r="X14" i="80"/>
  <c r="X12" i="80"/>
  <c r="X10" i="80"/>
  <c r="X8" i="80"/>
  <c r="O44" i="65"/>
  <c r="T44" i="65" s="1"/>
  <c r="O42" i="65"/>
  <c r="Q42" i="65" s="1"/>
  <c r="O40" i="65"/>
  <c r="P40" i="65" s="1"/>
  <c r="O38" i="65"/>
  <c r="P38" i="65" s="1"/>
  <c r="O36" i="65"/>
  <c r="P36" i="65" s="1"/>
  <c r="O34" i="65"/>
  <c r="Q34" i="65" s="1"/>
  <c r="O32" i="65"/>
  <c r="O30" i="65"/>
  <c r="Q30" i="65" s="1"/>
  <c r="O28" i="65"/>
  <c r="O26" i="65"/>
  <c r="Q26" i="65" s="1"/>
  <c r="O24" i="65"/>
  <c r="O22" i="65"/>
  <c r="Q22" i="65" s="1"/>
  <c r="O20" i="65"/>
  <c r="P20" i="65" s="1"/>
  <c r="O18" i="65"/>
  <c r="Q18" i="65" s="1"/>
  <c r="O16" i="65"/>
  <c r="P16" i="65" s="1"/>
  <c r="O14" i="65"/>
  <c r="Q14" i="65" s="1"/>
  <c r="O12" i="65"/>
  <c r="Q12" i="65" s="1"/>
  <c r="O10" i="65"/>
  <c r="Q10" i="65" s="1"/>
  <c r="O8" i="65"/>
  <c r="P8" i="65" s="1"/>
  <c r="O1" i="65"/>
  <c r="O6" i="65"/>
  <c r="AA20" i="80"/>
  <c r="AA36" i="80"/>
  <c r="AE36" i="80"/>
  <c r="Y32" i="80"/>
  <c r="AL102" i="100"/>
  <c r="BT102" i="100"/>
  <c r="AL87" i="100"/>
  <c r="S30" i="65"/>
  <c r="Y20" i="80"/>
  <c r="AG20" i="80"/>
  <c r="Y36" i="80"/>
  <c r="AG36" i="80"/>
  <c r="T22" i="65"/>
  <c r="AC20" i="80"/>
  <c r="AC32" i="80"/>
  <c r="AC36" i="80"/>
  <c r="AD8" i="80"/>
  <c r="AF14" i="80"/>
  <c r="AH16" i="80"/>
  <c r="Z20" i="80"/>
  <c r="AD20" i="80"/>
  <c r="AF22" i="80"/>
  <c r="AD24" i="80"/>
  <c r="AF30" i="80"/>
  <c r="AH32" i="80"/>
  <c r="Z36" i="80"/>
  <c r="AD36" i="80"/>
  <c r="AF38" i="80"/>
  <c r="Z40" i="80"/>
  <c r="AC14" i="80"/>
  <c r="AC22" i="80"/>
  <c r="AC30" i="80"/>
  <c r="AA32" i="80"/>
  <c r="AC38" i="80"/>
  <c r="S36" i="65"/>
  <c r="P12" i="65"/>
  <c r="Z14" i="80"/>
  <c r="AH14" i="80"/>
  <c r="AB16" i="80"/>
  <c r="AB20" i="80"/>
  <c r="Z22" i="80"/>
  <c r="AH22" i="80"/>
  <c r="Z30" i="80"/>
  <c r="AH30" i="80"/>
  <c r="AB32" i="80"/>
  <c r="AH34" i="80"/>
  <c r="AB36" i="80"/>
  <c r="Z38" i="80"/>
  <c r="AH38" i="80"/>
  <c r="AA14" i="80"/>
  <c r="AA30" i="80"/>
  <c r="Y40" i="80"/>
  <c r="BW94" i="99"/>
  <c r="Q44" i="65"/>
  <c r="P44" i="65"/>
  <c r="E158" i="100"/>
  <c r="E157" i="100"/>
  <c r="E6" i="62"/>
  <c r="BN22" i="107"/>
  <c r="BN22" i="101"/>
  <c r="BK22" i="99"/>
  <c r="BN22" i="98"/>
  <c r="BN22" i="92"/>
  <c r="BN22" i="99"/>
  <c r="BL22" i="96"/>
  <c r="BK22" i="96"/>
  <c r="BK22" i="93"/>
  <c r="BK22" i="91"/>
  <c r="BL22" i="91"/>
  <c r="BW112" i="100"/>
  <c r="BX112" i="100"/>
  <c r="E156" i="100"/>
  <c r="BW97" i="100"/>
  <c r="BX97" i="100" s="1"/>
  <c r="BM22" i="101"/>
  <c r="BM22" i="100"/>
  <c r="BM22" i="93"/>
  <c r="BM22" i="85"/>
  <c r="E165" i="100"/>
  <c r="E155" i="100"/>
  <c r="K6" i="1"/>
  <c r="E174" i="1"/>
  <c r="E173" i="1"/>
  <c r="E172" i="1"/>
  <c r="E171" i="1"/>
  <c r="E170" i="1"/>
  <c r="E169" i="1"/>
  <c r="E168" i="1"/>
  <c r="E164" i="1"/>
  <c r="E163" i="1"/>
  <c r="E162" i="1"/>
  <c r="E161" i="1"/>
  <c r="E160" i="1"/>
  <c r="Z117" i="100"/>
  <c r="BR111" i="1"/>
  <c r="AR111" i="1"/>
  <c r="BO111" i="1"/>
  <c r="BN111" i="1"/>
  <c r="BM111" i="1"/>
  <c r="BL111" i="1"/>
  <c r="BK111" i="1"/>
  <c r="BJ111" i="1"/>
  <c r="BI111" i="1"/>
  <c r="BR110" i="1"/>
  <c r="AR110" i="1"/>
  <c r="BO110" i="1"/>
  <c r="BN110" i="1"/>
  <c r="BM110" i="1"/>
  <c r="BL110" i="1"/>
  <c r="BK110" i="1"/>
  <c r="BJ110" i="1"/>
  <c r="BI110" i="1"/>
  <c r="BR109" i="1"/>
  <c r="AR109" i="1"/>
  <c r="BO109" i="1"/>
  <c r="BN109" i="1"/>
  <c r="BM109" i="1"/>
  <c r="BL109" i="1"/>
  <c r="BK109" i="1"/>
  <c r="BJ109" i="1"/>
  <c r="BI109" i="1"/>
  <c r="BR108" i="1"/>
  <c r="AR108" i="1"/>
  <c r="BO108" i="1"/>
  <c r="BN108" i="1"/>
  <c r="BM108" i="1"/>
  <c r="BL108" i="1"/>
  <c r="BK108" i="1"/>
  <c r="BJ108" i="1"/>
  <c r="BI108" i="1"/>
  <c r="BR107" i="1"/>
  <c r="AR107" i="1"/>
  <c r="BO107" i="1"/>
  <c r="BN107" i="1"/>
  <c r="BM107" i="1"/>
  <c r="BL107" i="1"/>
  <c r="BK107" i="1"/>
  <c r="BJ107" i="1"/>
  <c r="BI107" i="1"/>
  <c r="BR106" i="1"/>
  <c r="AR106" i="1"/>
  <c r="BO106" i="1"/>
  <c r="BN106" i="1"/>
  <c r="BM106" i="1"/>
  <c r="BL106" i="1"/>
  <c r="BK106" i="1"/>
  <c r="BJ106" i="1"/>
  <c r="BI106" i="1"/>
  <c r="BR105" i="1"/>
  <c r="AR105" i="1"/>
  <c r="BO105" i="1"/>
  <c r="BN105" i="1"/>
  <c r="BM105" i="1"/>
  <c r="BL105" i="1"/>
  <c r="BK105" i="1"/>
  <c r="BJ105" i="1"/>
  <c r="BI105" i="1"/>
  <c r="BR104" i="1"/>
  <c r="AR104" i="1" s="1"/>
  <c r="BO104" i="1"/>
  <c r="BN104" i="1"/>
  <c r="BM104" i="1"/>
  <c r="BL104" i="1"/>
  <c r="BK104" i="1"/>
  <c r="BJ104" i="1"/>
  <c r="BI104" i="1"/>
  <c r="BR103" i="1"/>
  <c r="AR103" i="1"/>
  <c r="BO103" i="1"/>
  <c r="BN103" i="1"/>
  <c r="BM103" i="1"/>
  <c r="BL103" i="1"/>
  <c r="BK103" i="1"/>
  <c r="BJ103" i="1"/>
  <c r="BI103" i="1"/>
  <c r="BR102" i="1"/>
  <c r="AR102" i="1" s="1"/>
  <c r="BO102" i="1"/>
  <c r="BN102" i="1"/>
  <c r="BM102" i="1"/>
  <c r="BL102" i="1"/>
  <c r="BK102" i="1"/>
  <c r="BJ102" i="1"/>
  <c r="BI102" i="1"/>
  <c r="BU101" i="1"/>
  <c r="BT101" i="1"/>
  <c r="BS101" i="1"/>
  <c r="BO101" i="1"/>
  <c r="BN101" i="1"/>
  <c r="BM101" i="1"/>
  <c r="BL101" i="1"/>
  <c r="BK101" i="1"/>
  <c r="BJ101" i="1"/>
  <c r="BI101" i="1"/>
  <c r="T111" i="1"/>
  <c r="T110" i="1"/>
  <c r="T109" i="1"/>
  <c r="T108" i="1"/>
  <c r="T107" i="1"/>
  <c r="T106" i="1"/>
  <c r="T105" i="1"/>
  <c r="T104" i="1"/>
  <c r="T103" i="1"/>
  <c r="T102" i="1"/>
  <c r="T96" i="1"/>
  <c r="T95" i="1"/>
  <c r="T94" i="1"/>
  <c r="T93" i="1"/>
  <c r="T92" i="1"/>
  <c r="T91" i="1"/>
  <c r="T90" i="1"/>
  <c r="T89" i="1"/>
  <c r="T88" i="1"/>
  <c r="BU86" i="1"/>
  <c r="BT86" i="1"/>
  <c r="BS86" i="1"/>
  <c r="BO86" i="1"/>
  <c r="BN86" i="1"/>
  <c r="BM86" i="1"/>
  <c r="BL86" i="1"/>
  <c r="BK86" i="1"/>
  <c r="BJ86" i="1"/>
  <c r="BI86" i="1"/>
  <c r="BR96" i="1"/>
  <c r="AR96" i="1"/>
  <c r="BR95" i="1"/>
  <c r="AR95" i="1"/>
  <c r="BR94" i="1"/>
  <c r="AR94" i="1"/>
  <c r="BR93" i="1"/>
  <c r="AR93" i="1"/>
  <c r="BR92" i="1"/>
  <c r="AR92" i="1"/>
  <c r="BR91" i="1"/>
  <c r="AR91" i="1"/>
  <c r="BR90" i="1"/>
  <c r="AR90" i="1"/>
  <c r="BR89" i="1"/>
  <c r="AR89" i="1" s="1"/>
  <c r="BR88" i="1"/>
  <c r="AR88" i="1" s="1"/>
  <c r="BR87" i="1"/>
  <c r="AR87" i="1" s="1"/>
  <c r="BO96" i="1"/>
  <c r="BO95" i="1"/>
  <c r="BO94" i="1"/>
  <c r="BO93" i="1"/>
  <c r="BO92" i="1"/>
  <c r="BO91" i="1"/>
  <c r="BO90" i="1"/>
  <c r="BO89" i="1"/>
  <c r="BO88" i="1"/>
  <c r="BO87" i="1"/>
  <c r="BN96" i="1"/>
  <c r="BM96" i="1"/>
  <c r="BL96" i="1"/>
  <c r="BK96" i="1"/>
  <c r="BJ96" i="1"/>
  <c r="BI96" i="1"/>
  <c r="BN95" i="1"/>
  <c r="BM95" i="1"/>
  <c r="BL95" i="1"/>
  <c r="BK95" i="1"/>
  <c r="BJ95" i="1"/>
  <c r="BI95" i="1"/>
  <c r="BN94" i="1"/>
  <c r="BM94" i="1"/>
  <c r="BL94" i="1"/>
  <c r="BK94" i="1"/>
  <c r="BJ94" i="1"/>
  <c r="BI94" i="1"/>
  <c r="BN93" i="1"/>
  <c r="BM93" i="1"/>
  <c r="BL93" i="1"/>
  <c r="BK93" i="1"/>
  <c r="BJ93" i="1"/>
  <c r="BI93" i="1"/>
  <c r="BN92" i="1"/>
  <c r="BM92" i="1"/>
  <c r="BL92" i="1"/>
  <c r="BK92" i="1"/>
  <c r="BJ92" i="1"/>
  <c r="BI92" i="1"/>
  <c r="BN91" i="1"/>
  <c r="BM91" i="1"/>
  <c r="BL91" i="1"/>
  <c r="BK91" i="1"/>
  <c r="BJ91" i="1"/>
  <c r="BI91" i="1"/>
  <c r="BN90" i="1"/>
  <c r="BM90" i="1"/>
  <c r="BL90" i="1"/>
  <c r="BK90" i="1"/>
  <c r="BJ90" i="1"/>
  <c r="BI90" i="1"/>
  <c r="BN89" i="1"/>
  <c r="BM89" i="1"/>
  <c r="BL89" i="1"/>
  <c r="BK89" i="1"/>
  <c r="BJ89" i="1"/>
  <c r="BI89" i="1"/>
  <c r="BN88" i="1"/>
  <c r="BM88" i="1"/>
  <c r="BL88" i="1"/>
  <c r="BK88" i="1"/>
  <c r="BJ88" i="1"/>
  <c r="BI88" i="1"/>
  <c r="BN87" i="1"/>
  <c r="BM87" i="1"/>
  <c r="BL87" i="1"/>
  <c r="BK87" i="1"/>
  <c r="BJ87" i="1"/>
  <c r="BI87" i="1"/>
  <c r="AJ117" i="100"/>
  <c r="BQ105" i="1"/>
  <c r="BT105" i="1" s="1"/>
  <c r="BQ109" i="1"/>
  <c r="BQ106" i="1"/>
  <c r="BQ110" i="1"/>
  <c r="BQ107" i="1"/>
  <c r="BQ111" i="1"/>
  <c r="BQ108" i="1"/>
  <c r="BQ91" i="1"/>
  <c r="BQ92" i="1"/>
  <c r="BS92" i="1" s="1"/>
  <c r="BQ93" i="1"/>
  <c r="BQ90" i="1"/>
  <c r="BQ94" i="1"/>
  <c r="AL14" i="80"/>
  <c r="X3" i="80"/>
  <c r="AH12" i="50"/>
  <c r="AG12" i="50"/>
  <c r="AF12" i="50"/>
  <c r="AE12" i="50"/>
  <c r="AC12" i="50"/>
  <c r="AN12" i="50" s="1"/>
  <c r="AB12" i="50"/>
  <c r="AM12" i="50" s="1"/>
  <c r="AA12" i="50"/>
  <c r="Z12" i="50"/>
  <c r="AH44" i="50"/>
  <c r="AG44" i="50"/>
  <c r="AF44" i="50"/>
  <c r="AE44" i="50"/>
  <c r="AD44" i="50"/>
  <c r="AC44" i="50"/>
  <c r="AB44" i="50"/>
  <c r="AA44" i="50"/>
  <c r="Z44" i="50"/>
  <c r="Y44" i="50"/>
  <c r="AH42" i="50"/>
  <c r="AG42" i="50"/>
  <c r="AF42" i="50"/>
  <c r="AE42" i="50"/>
  <c r="AD42" i="50"/>
  <c r="AC42" i="50"/>
  <c r="AB42" i="50"/>
  <c r="AA42" i="50"/>
  <c r="Z42" i="50"/>
  <c r="Y42" i="50"/>
  <c r="AH38" i="50"/>
  <c r="AG38" i="50"/>
  <c r="AD38" i="50"/>
  <c r="AC38" i="50"/>
  <c r="AB38" i="50"/>
  <c r="AA38" i="50"/>
  <c r="Z38" i="50"/>
  <c r="Y38" i="50"/>
  <c r="AH36" i="50"/>
  <c r="AG36" i="50"/>
  <c r="AF36" i="50"/>
  <c r="AE36" i="50"/>
  <c r="AD36" i="50"/>
  <c r="AC36" i="50"/>
  <c r="AB36" i="50"/>
  <c r="AA36" i="50"/>
  <c r="Z36" i="50"/>
  <c r="Y36" i="50"/>
  <c r="AF34" i="50"/>
  <c r="AH30" i="50"/>
  <c r="AG30" i="50"/>
  <c r="AD30" i="50"/>
  <c r="AC30" i="50"/>
  <c r="AN30" i="50" s="1"/>
  <c r="AB30" i="50"/>
  <c r="Y30" i="50"/>
  <c r="AH28" i="50"/>
  <c r="AG28" i="50"/>
  <c r="AF28" i="50"/>
  <c r="AE28" i="50"/>
  <c r="AD28" i="50"/>
  <c r="AC28" i="50"/>
  <c r="AB28" i="50"/>
  <c r="AA28" i="50"/>
  <c r="AL28" i="50" s="1"/>
  <c r="Z28" i="50"/>
  <c r="Y28" i="50"/>
  <c r="AH26" i="50"/>
  <c r="AG26" i="50"/>
  <c r="AF26" i="50"/>
  <c r="AE26" i="50"/>
  <c r="AD26" i="50"/>
  <c r="AC26" i="50"/>
  <c r="AN26" i="50" s="1"/>
  <c r="AB26" i="50"/>
  <c r="AA26" i="50"/>
  <c r="Z26" i="50"/>
  <c r="Y26" i="50"/>
  <c r="AH24" i="50"/>
  <c r="AE24" i="50"/>
  <c r="AH22" i="50"/>
  <c r="AG22" i="50"/>
  <c r="AF22" i="50"/>
  <c r="AE22" i="50"/>
  <c r="AD22" i="50"/>
  <c r="AC22" i="50"/>
  <c r="AN22" i="50" s="1"/>
  <c r="AB22" i="50"/>
  <c r="AA22" i="50"/>
  <c r="AL22" i="50" s="1"/>
  <c r="Z22" i="50"/>
  <c r="Y22" i="50"/>
  <c r="AH20" i="50"/>
  <c r="AG20" i="50"/>
  <c r="AF20" i="50"/>
  <c r="AE20" i="50"/>
  <c r="AD20" i="50"/>
  <c r="AC20" i="50"/>
  <c r="AN20" i="50" s="1"/>
  <c r="AB20" i="50"/>
  <c r="AA20" i="50"/>
  <c r="Z20" i="50"/>
  <c r="Y20" i="50"/>
  <c r="AH14" i="50"/>
  <c r="AG14" i="50"/>
  <c r="AD14" i="50"/>
  <c r="AC14" i="50"/>
  <c r="AN14" i="50" s="1"/>
  <c r="AB14" i="50"/>
  <c r="Y14" i="50"/>
  <c r="AD12" i="50"/>
  <c r="Y12" i="50"/>
  <c r="AJ12" i="50" s="1"/>
  <c r="AG10" i="50"/>
  <c r="AF10" i="50"/>
  <c r="AC10" i="50"/>
  <c r="AB10" i="50"/>
  <c r="Y10" i="50"/>
  <c r="AE8" i="50"/>
  <c r="AD8" i="50"/>
  <c r="AA8" i="50"/>
  <c r="X3" i="50"/>
  <c r="AN32" i="80"/>
  <c r="AN14" i="80"/>
  <c r="AL109" i="1"/>
  <c r="AL105" i="1"/>
  <c r="AL91" i="1"/>
  <c r="AL90" i="1"/>
  <c r="AL93" i="1"/>
  <c r="AL108" i="1"/>
  <c r="BT106" i="1"/>
  <c r="AL106" i="1"/>
  <c r="AL92" i="1"/>
  <c r="AL111" i="1"/>
  <c r="AL94" i="1"/>
  <c r="BS107" i="1"/>
  <c r="AL107" i="1"/>
  <c r="AL110" i="1"/>
  <c r="AN44" i="50"/>
  <c r="W24" i="3"/>
  <c r="V24" i="3"/>
  <c r="U24" i="3"/>
  <c r="W23" i="3"/>
  <c r="W26" i="3" s="1"/>
  <c r="V23" i="3"/>
  <c r="V27" i="3" s="1"/>
  <c r="U23" i="3"/>
  <c r="T24" i="3"/>
  <c r="S24" i="3"/>
  <c r="R24" i="3"/>
  <c r="Q24" i="3"/>
  <c r="P24" i="3"/>
  <c r="O24" i="3"/>
  <c r="N24" i="3"/>
  <c r="T23" i="3"/>
  <c r="S23" i="3"/>
  <c r="S26" i="3"/>
  <c r="R23" i="3"/>
  <c r="R25" i="3" s="1"/>
  <c r="Q23" i="3"/>
  <c r="Q27" i="3"/>
  <c r="P23" i="3"/>
  <c r="O23" i="3"/>
  <c r="O26" i="3" s="1"/>
  <c r="N23" i="3"/>
  <c r="N27" i="3" s="1"/>
  <c r="N25" i="3"/>
  <c r="E158" i="1"/>
  <c r="O27" i="3"/>
  <c r="O25" i="3"/>
  <c r="S25" i="3"/>
  <c r="U26" i="3"/>
  <c r="S27" i="3"/>
  <c r="V25" i="3"/>
  <c r="Q26" i="3"/>
  <c r="Q25" i="3"/>
  <c r="N26" i="3"/>
  <c r="R127" i="1"/>
  <c r="R126" i="1"/>
  <c r="R125" i="1"/>
  <c r="R124" i="1"/>
  <c r="R123" i="1"/>
  <c r="E159" i="1"/>
  <c r="O3" i="65"/>
  <c r="L4" i="65"/>
  <c r="J4" i="65"/>
  <c r="H4" i="65"/>
  <c r="F4" i="65"/>
  <c r="D4" i="65"/>
  <c r="P14" i="65"/>
  <c r="O4" i="64"/>
  <c r="N23" i="64" s="1"/>
  <c r="O31" i="64"/>
  <c r="P31" i="64" s="1"/>
  <c r="I67" i="107" s="1"/>
  <c r="O30" i="64"/>
  <c r="P30" i="64" s="1"/>
  <c r="I67" i="106" s="1"/>
  <c r="O29" i="64"/>
  <c r="P29" i="64" s="1"/>
  <c r="I67" i="105" s="1"/>
  <c r="O28" i="64"/>
  <c r="P28" i="64" s="1"/>
  <c r="I67" i="104" s="1"/>
  <c r="O27" i="64"/>
  <c r="P27" i="64" s="1"/>
  <c r="I67" i="85" s="1"/>
  <c r="O26" i="64"/>
  <c r="P26" i="64" s="1"/>
  <c r="I67" i="90" s="1"/>
  <c r="O25" i="64"/>
  <c r="P25" i="64" s="1"/>
  <c r="I67" i="91" s="1"/>
  <c r="O24" i="64"/>
  <c r="P24" i="64" s="1"/>
  <c r="I67" i="92" s="1"/>
  <c r="O23" i="64"/>
  <c r="P23" i="64" s="1"/>
  <c r="I67" i="93" s="1"/>
  <c r="O22" i="64"/>
  <c r="P22" i="64" s="1"/>
  <c r="I67" i="94" s="1"/>
  <c r="O21" i="64"/>
  <c r="P21" i="64" s="1"/>
  <c r="I67" i="95" s="1"/>
  <c r="O20" i="64"/>
  <c r="P20" i="64" s="1"/>
  <c r="I67" i="96" s="1"/>
  <c r="O19" i="64"/>
  <c r="P19" i="64" s="1"/>
  <c r="I67" i="97" s="1"/>
  <c r="O18" i="64"/>
  <c r="P18" i="64" s="1"/>
  <c r="I67" i="98" s="1"/>
  <c r="O17" i="64"/>
  <c r="P17" i="64" s="1"/>
  <c r="I67" i="99" s="1"/>
  <c r="O16" i="64"/>
  <c r="P16" i="64" s="1"/>
  <c r="I67" i="100" s="1"/>
  <c r="O15" i="64"/>
  <c r="P15" i="64" s="1"/>
  <c r="I67" i="101" s="1"/>
  <c r="O14" i="64"/>
  <c r="P14" i="64" s="1"/>
  <c r="I67" i="102" s="1"/>
  <c r="O13" i="64"/>
  <c r="P13" i="64" s="1"/>
  <c r="I67" i="103" s="1"/>
  <c r="O12" i="64"/>
  <c r="E8" i="64"/>
  <c r="E7" i="64"/>
  <c r="E6" i="64"/>
  <c r="E5" i="64"/>
  <c r="E4" i="64"/>
  <c r="N22" i="64"/>
  <c r="N24" i="64"/>
  <c r="P12" i="64"/>
  <c r="I67" i="1" s="1"/>
  <c r="CF41" i="1"/>
  <c r="CE41" i="1"/>
  <c r="CD41" i="1"/>
  <c r="CC41" i="1"/>
  <c r="CB41" i="1"/>
  <c r="CF40" i="1"/>
  <c r="CE40" i="1"/>
  <c r="CD40" i="1"/>
  <c r="CC40" i="1"/>
  <c r="CB40" i="1"/>
  <c r="CF39" i="1"/>
  <c r="CE39" i="1"/>
  <c r="CD39" i="1"/>
  <c r="CC39" i="1"/>
  <c r="CB39" i="1"/>
  <c r="CF38" i="1"/>
  <c r="CE38" i="1"/>
  <c r="CD38" i="1"/>
  <c r="CC38" i="1"/>
  <c r="CB38" i="1"/>
  <c r="CF37" i="1"/>
  <c r="CE37" i="1"/>
  <c r="CD37" i="1"/>
  <c r="CC37" i="1"/>
  <c r="CB37" i="1"/>
  <c r="CF36" i="1"/>
  <c r="CE36" i="1"/>
  <c r="CD36" i="1"/>
  <c r="CC36" i="1"/>
  <c r="CB36" i="1"/>
  <c r="CF35" i="1"/>
  <c r="CE35" i="1"/>
  <c r="CD35" i="1"/>
  <c r="CC35" i="1"/>
  <c r="CB35" i="1"/>
  <c r="CF34" i="1"/>
  <c r="CE34" i="1"/>
  <c r="CD34" i="1"/>
  <c r="CC34" i="1"/>
  <c r="CB34" i="1"/>
  <c r="CF33" i="1"/>
  <c r="CE33" i="1"/>
  <c r="CC33" i="1"/>
  <c r="CF32" i="1"/>
  <c r="CE32" i="1"/>
  <c r="CD32" i="1"/>
  <c r="CC32" i="1"/>
  <c r="CB32" i="1"/>
  <c r="CF31" i="1"/>
  <c r="CE31" i="1"/>
  <c r="CD31" i="1"/>
  <c r="CC31" i="1"/>
  <c r="CF30" i="1"/>
  <c r="CE30" i="1"/>
  <c r="CD30" i="1"/>
  <c r="CB30" i="1"/>
  <c r="CF29" i="1"/>
  <c r="CE29" i="1"/>
  <c r="CD29" i="1"/>
  <c r="CC29" i="1"/>
  <c r="CF28" i="1"/>
  <c r="CE28" i="1"/>
  <c r="CC28" i="1"/>
  <c r="CB28" i="1"/>
  <c r="CF27" i="1"/>
  <c r="CE27" i="1"/>
  <c r="CC27" i="1"/>
  <c r="CF24" i="1"/>
  <c r="CE24" i="1"/>
  <c r="CF23" i="1"/>
  <c r="CE23" i="1"/>
  <c r="CC23" i="1"/>
  <c r="CF22" i="1"/>
  <c r="CE22" i="1"/>
  <c r="CD22" i="1"/>
  <c r="CB22" i="1"/>
  <c r="CF21" i="1"/>
  <c r="CE21" i="1"/>
  <c r="CD21" i="1"/>
  <c r="CB21" i="1"/>
  <c r="CF20" i="1"/>
  <c r="CE20" i="1"/>
  <c r="CA41" i="1"/>
  <c r="CA40" i="1"/>
  <c r="CA39" i="1"/>
  <c r="CA38" i="1"/>
  <c r="CA37" i="1"/>
  <c r="CA36" i="1"/>
  <c r="CA35" i="1"/>
  <c r="CA34" i="1"/>
  <c r="CA30" i="1"/>
  <c r="CA28" i="1"/>
  <c r="AG11" i="2"/>
  <c r="AG10" i="2"/>
  <c r="AG9" i="2"/>
  <c r="AG8" i="2"/>
  <c r="AG7" i="2"/>
  <c r="AG6" i="2"/>
  <c r="AG5" i="2"/>
  <c r="AG4" i="2"/>
  <c r="AG3" i="2"/>
  <c r="AG2" i="2"/>
  <c r="BX41" i="1"/>
  <c r="BX40" i="1"/>
  <c r="BX39" i="1"/>
  <c r="BX38" i="1"/>
  <c r="BX37" i="1"/>
  <c r="BX36" i="1"/>
  <c r="BX35" i="1"/>
  <c r="BX34" i="1"/>
  <c r="BX33" i="1"/>
  <c r="BX32" i="1"/>
  <c r="BX31" i="1"/>
  <c r="BX30" i="1"/>
  <c r="BX29" i="1"/>
  <c r="BX28" i="1"/>
  <c r="BX27" i="1"/>
  <c r="BX24" i="1"/>
  <c r="BX23" i="1"/>
  <c r="BX22" i="1"/>
  <c r="BX21" i="1"/>
  <c r="BX20" i="1"/>
  <c r="BW41" i="1"/>
  <c r="BW40" i="1"/>
  <c r="BW39" i="1"/>
  <c r="BW38" i="1"/>
  <c r="BW37" i="1"/>
  <c r="BW36" i="1"/>
  <c r="BW35" i="1"/>
  <c r="BW34" i="1"/>
  <c r="BW33" i="1"/>
  <c r="BW32" i="1"/>
  <c r="BW31" i="1"/>
  <c r="BW30" i="1"/>
  <c r="BW29" i="1"/>
  <c r="BW28" i="1"/>
  <c r="BW27" i="1"/>
  <c r="BW24" i="1"/>
  <c r="BW23" i="1"/>
  <c r="BW22" i="1"/>
  <c r="BW21" i="1"/>
  <c r="BW20" i="1"/>
  <c r="BV41" i="1"/>
  <c r="BV40" i="1"/>
  <c r="BV39" i="1"/>
  <c r="BV38" i="1"/>
  <c r="BV37" i="1"/>
  <c r="BV36" i="1"/>
  <c r="BV35" i="1"/>
  <c r="BV34" i="1"/>
  <c r="BV30" i="1"/>
  <c r="BV29" i="1"/>
  <c r="BV23" i="1"/>
  <c r="BU41" i="1"/>
  <c r="BU40" i="1"/>
  <c r="BU39" i="1"/>
  <c r="BU38" i="1"/>
  <c r="BU37" i="1"/>
  <c r="BU36" i="1"/>
  <c r="BU35" i="1"/>
  <c r="BU34" i="1"/>
  <c r="BU32" i="1"/>
  <c r="BU30" i="1"/>
  <c r="BU29" i="1"/>
  <c r="BT41" i="1"/>
  <c r="BT40" i="1"/>
  <c r="BT39" i="1"/>
  <c r="BT38" i="1"/>
  <c r="BT37" i="1"/>
  <c r="BT36" i="1"/>
  <c r="BT35" i="1"/>
  <c r="BT34" i="1"/>
  <c r="BT30" i="1"/>
  <c r="BT29" i="1"/>
  <c r="BT20" i="1"/>
  <c r="BS41" i="1"/>
  <c r="BS40" i="1"/>
  <c r="BS39" i="1"/>
  <c r="BS38" i="1"/>
  <c r="BS37" i="1"/>
  <c r="BS36" i="1"/>
  <c r="BS35" i="1"/>
  <c r="BS34" i="1"/>
  <c r="BS23" i="1"/>
  <c r="BS22" i="1"/>
  <c r="AF11" i="2"/>
  <c r="AF10" i="2"/>
  <c r="AF9" i="2"/>
  <c r="AF8" i="2"/>
  <c r="AF7" i="2"/>
  <c r="AF6" i="2"/>
  <c r="AF5" i="2"/>
  <c r="AF4" i="2"/>
  <c r="AF3" i="2"/>
  <c r="AF2" i="2"/>
  <c r="BP41" i="1"/>
  <c r="BP40" i="1"/>
  <c r="BP39" i="1"/>
  <c r="BP38" i="1"/>
  <c r="BP37" i="1"/>
  <c r="BP36" i="1"/>
  <c r="BP35" i="1"/>
  <c r="BP34" i="1"/>
  <c r="BP33" i="1"/>
  <c r="BP32" i="1"/>
  <c r="BP31" i="1"/>
  <c r="BP30" i="1"/>
  <c r="BP29" i="1"/>
  <c r="BP28" i="1"/>
  <c r="BP27" i="1"/>
  <c r="BP24" i="1"/>
  <c r="BP23" i="1"/>
  <c r="BP22" i="1"/>
  <c r="BP21" i="1"/>
  <c r="BP20" i="1"/>
  <c r="BO41" i="1"/>
  <c r="BO40" i="1"/>
  <c r="BO39" i="1"/>
  <c r="BO38" i="1"/>
  <c r="BO37" i="1"/>
  <c r="BO36" i="1"/>
  <c r="BO35" i="1"/>
  <c r="BO34" i="1"/>
  <c r="BO33" i="1"/>
  <c r="BO32" i="1"/>
  <c r="BO31" i="1"/>
  <c r="BO30" i="1"/>
  <c r="BO29" i="1"/>
  <c r="BO28" i="1"/>
  <c r="BO27" i="1"/>
  <c r="BO24" i="1"/>
  <c r="BO23" i="1"/>
  <c r="BO22" i="1"/>
  <c r="BO21" i="1"/>
  <c r="BO20" i="1"/>
  <c r="BN41" i="1"/>
  <c r="BN40" i="1"/>
  <c r="BN39" i="1"/>
  <c r="BN38" i="1"/>
  <c r="BN37" i="1"/>
  <c r="BN36" i="1"/>
  <c r="BN35" i="1"/>
  <c r="BN34" i="1"/>
  <c r="BN33" i="1"/>
  <c r="BN21" i="1"/>
  <c r="BM41" i="1"/>
  <c r="BM40" i="1"/>
  <c r="BM39" i="1"/>
  <c r="BM38" i="1"/>
  <c r="BM37" i="1"/>
  <c r="BM36" i="1"/>
  <c r="BM35" i="1"/>
  <c r="BM34" i="1"/>
  <c r="BL41" i="1"/>
  <c r="BL40" i="1"/>
  <c r="BL39" i="1"/>
  <c r="BL38" i="1"/>
  <c r="BL37" i="1"/>
  <c r="BL36" i="1"/>
  <c r="BL35" i="1"/>
  <c r="BL34" i="1"/>
  <c r="BL33" i="1"/>
  <c r="BL22" i="1"/>
  <c r="BK41" i="1"/>
  <c r="BK40" i="1"/>
  <c r="BK39" i="1"/>
  <c r="BK38" i="1"/>
  <c r="BK37" i="1"/>
  <c r="BK36" i="1"/>
  <c r="BK35" i="1"/>
  <c r="BK34" i="1"/>
  <c r="BK22" i="1"/>
  <c r="C6" i="62"/>
  <c r="V36" i="62"/>
  <c r="U36" i="62"/>
  <c r="T36" i="62"/>
  <c r="S36" i="62"/>
  <c r="R36" i="62"/>
  <c r="Q36" i="62"/>
  <c r="P36" i="62"/>
  <c r="O36" i="62"/>
  <c r="N36" i="62"/>
  <c r="M36" i="62"/>
  <c r="BV32" i="99" s="1"/>
  <c r="L36" i="62"/>
  <c r="BU31" i="104" s="1"/>
  <c r="K36" i="62"/>
  <c r="J36" i="62"/>
  <c r="BS29" i="107" s="1"/>
  <c r="I36" i="62"/>
  <c r="H36" i="62"/>
  <c r="G36" i="62"/>
  <c r="F36" i="62"/>
  <c r="E36" i="62"/>
  <c r="BT22" i="102" s="1"/>
  <c r="D36" i="62"/>
  <c r="C36" i="62"/>
  <c r="B42" i="62"/>
  <c r="B41" i="62"/>
  <c r="V26" i="62"/>
  <c r="U26" i="62"/>
  <c r="T26" i="62"/>
  <c r="S26" i="62"/>
  <c r="R26" i="62"/>
  <c r="Q26" i="62"/>
  <c r="P26" i="62"/>
  <c r="O26" i="62"/>
  <c r="N26" i="62"/>
  <c r="M26" i="62"/>
  <c r="L26" i="62"/>
  <c r="K26" i="62"/>
  <c r="J26" i="62"/>
  <c r="I26" i="62"/>
  <c r="H26" i="62"/>
  <c r="G26" i="62"/>
  <c r="F26" i="62"/>
  <c r="E26" i="62"/>
  <c r="D26" i="62"/>
  <c r="C26" i="62"/>
  <c r="B32" i="62"/>
  <c r="B31" i="62"/>
  <c r="V16" i="62"/>
  <c r="U16" i="62"/>
  <c r="T16" i="62"/>
  <c r="S16" i="62"/>
  <c r="R16" i="62"/>
  <c r="Q16" i="62"/>
  <c r="P16" i="62"/>
  <c r="O16" i="62"/>
  <c r="N16" i="62"/>
  <c r="M16" i="62"/>
  <c r="L16" i="62"/>
  <c r="K16" i="62"/>
  <c r="J16" i="62"/>
  <c r="I16" i="62"/>
  <c r="H16" i="62"/>
  <c r="G16" i="62"/>
  <c r="F16" i="62"/>
  <c r="CA23" i="105" s="1"/>
  <c r="E16" i="62"/>
  <c r="D16" i="62"/>
  <c r="C16" i="62"/>
  <c r="B22" i="62"/>
  <c r="B21" i="62"/>
  <c r="V6" i="62"/>
  <c r="U6" i="62"/>
  <c r="T6" i="62"/>
  <c r="S6" i="62"/>
  <c r="R6" i="62"/>
  <c r="Q6" i="62"/>
  <c r="P6" i="62"/>
  <c r="O6" i="62"/>
  <c r="N6" i="62"/>
  <c r="M6" i="62"/>
  <c r="L6" i="62"/>
  <c r="BK31" i="107" s="1"/>
  <c r="K6" i="62"/>
  <c r="J6" i="62"/>
  <c r="I6" i="62"/>
  <c r="H6" i="62"/>
  <c r="G6" i="62"/>
  <c r="BN24" i="100" s="1"/>
  <c r="F6" i="62"/>
  <c r="D6" i="62"/>
  <c r="B12" i="62"/>
  <c r="B11" i="62"/>
  <c r="CA21" i="102"/>
  <c r="CA21" i="99"/>
  <c r="CA21" i="97"/>
  <c r="CA21" i="104"/>
  <c r="CA21" i="85"/>
  <c r="BT27" i="103"/>
  <c r="BS27" i="102"/>
  <c r="BT27" i="107"/>
  <c r="BT27" i="105"/>
  <c r="BS27" i="107"/>
  <c r="BS27" i="95"/>
  <c r="BT27" i="102"/>
  <c r="BT27" i="96"/>
  <c r="BT27" i="94"/>
  <c r="BS27" i="90"/>
  <c r="BS27" i="92"/>
  <c r="BU31" i="107"/>
  <c r="BU31" i="105"/>
  <c r="BU31" i="103"/>
  <c r="BV31" i="101"/>
  <c r="BT31" i="106"/>
  <c r="BT31" i="104"/>
  <c r="BU31" i="102"/>
  <c r="BV31" i="100"/>
  <c r="BV31" i="98"/>
  <c r="BT31" i="101"/>
  <c r="BV31" i="97"/>
  <c r="BV31" i="95"/>
  <c r="BV31" i="93"/>
  <c r="BU31" i="99"/>
  <c r="BU31" i="96"/>
  <c r="BU31" i="94"/>
  <c r="BU31" i="92"/>
  <c r="BU31" i="90"/>
  <c r="BV31" i="107"/>
  <c r="BV31" i="105"/>
  <c r="BV31" i="103"/>
  <c r="BU31" i="98"/>
  <c r="BT31" i="96"/>
  <c r="BT31" i="95"/>
  <c r="BT31" i="94"/>
  <c r="BT31" i="92"/>
  <c r="BU31" i="100"/>
  <c r="BT31" i="85"/>
  <c r="BT31" i="90"/>
  <c r="BT31" i="98"/>
  <c r="BV31" i="91"/>
  <c r="BV31" i="85"/>
  <c r="BV31" i="1"/>
  <c r="BT31" i="1"/>
  <c r="BN24" i="103"/>
  <c r="BN24" i="102"/>
  <c r="BN24" i="97"/>
  <c r="BN24" i="94"/>
  <c r="BN24" i="104"/>
  <c r="BN24" i="85"/>
  <c r="BN24" i="1"/>
  <c r="CA22" i="105"/>
  <c r="CA22" i="93"/>
  <c r="CA22" i="92"/>
  <c r="CA22" i="91"/>
  <c r="BT22" i="105"/>
  <c r="BT22" i="104"/>
  <c r="BT22" i="103"/>
  <c r="BV22" i="99"/>
  <c r="BV22" i="95"/>
  <c r="BV22" i="94"/>
  <c r="BT22" i="94"/>
  <c r="BT22" i="93"/>
  <c r="BT22" i="92"/>
  <c r="BV22" i="106"/>
  <c r="BV22" i="107"/>
  <c r="BT22" i="1"/>
  <c r="BV22" i="1"/>
  <c r="BV32" i="101"/>
  <c r="BV32" i="98"/>
  <c r="BV32" i="92"/>
  <c r="BV32" i="97"/>
  <c r="BV32" i="91"/>
  <c r="BV32" i="1"/>
  <c r="BL21" i="101"/>
  <c r="BL21" i="99"/>
  <c r="BL21" i="97"/>
  <c r="BL21" i="93"/>
  <c r="BL21" i="85"/>
  <c r="BK21" i="96"/>
  <c r="CB23" i="101"/>
  <c r="CB23" i="85"/>
  <c r="CB23" i="1"/>
  <c r="BT23" i="96"/>
  <c r="CD27" i="103"/>
  <c r="CA27" i="103"/>
  <c r="CB27" i="103"/>
  <c r="CA27" i="102"/>
  <c r="CA27" i="101"/>
  <c r="CB27" i="100"/>
  <c r="CA27" i="100"/>
  <c r="CA27" i="99"/>
  <c r="CA27" i="98"/>
  <c r="CB27" i="107"/>
  <c r="CB27" i="106"/>
  <c r="CB27" i="105"/>
  <c r="CB27" i="104"/>
  <c r="CB27" i="102"/>
  <c r="CB27" i="101"/>
  <c r="CA27" i="97"/>
  <c r="CA27" i="96"/>
  <c r="CA27" i="95"/>
  <c r="CA27" i="94"/>
  <c r="CA27" i="93"/>
  <c r="CA27" i="107"/>
  <c r="CA27" i="106"/>
  <c r="CA27" i="105"/>
  <c r="CA27" i="104"/>
  <c r="CB27" i="99"/>
  <c r="CB27" i="98"/>
  <c r="CA27" i="91"/>
  <c r="CA27" i="90"/>
  <c r="CB27" i="85"/>
  <c r="CA27" i="85"/>
  <c r="CA27" i="92"/>
  <c r="CB27" i="91"/>
  <c r="CB27" i="97"/>
  <c r="CB27" i="96"/>
  <c r="CB27" i="95"/>
  <c r="CB27" i="94"/>
  <c r="CB27" i="93"/>
  <c r="CB27" i="92"/>
  <c r="CB27" i="90"/>
  <c r="CA27" i="1"/>
  <c r="CB27" i="1"/>
  <c r="BS21" i="107"/>
  <c r="BS21" i="106"/>
  <c r="BS21" i="105"/>
  <c r="BS21" i="104"/>
  <c r="BT21" i="103"/>
  <c r="BT21" i="102"/>
  <c r="BT21" i="101"/>
  <c r="BV21" i="100"/>
  <c r="BS21" i="103"/>
  <c r="BS21" i="102"/>
  <c r="BS21" i="101"/>
  <c r="BT21" i="100"/>
  <c r="BT21" i="99"/>
  <c r="BV21" i="107"/>
  <c r="BV21" i="106"/>
  <c r="BV21" i="105"/>
  <c r="BV21" i="104"/>
  <c r="BS21" i="100"/>
  <c r="BS21" i="99"/>
  <c r="BT21" i="98"/>
  <c r="BT21" i="97"/>
  <c r="BT21" i="96"/>
  <c r="BT21" i="95"/>
  <c r="BT21" i="94"/>
  <c r="BT21" i="93"/>
  <c r="BS21" i="98"/>
  <c r="BS21" i="97"/>
  <c r="BS21" i="96"/>
  <c r="BS21" i="95"/>
  <c r="BS21" i="94"/>
  <c r="BS21" i="93"/>
  <c r="BS21" i="92"/>
  <c r="BS21" i="91"/>
  <c r="BS21" i="90"/>
  <c r="BS21" i="85"/>
  <c r="BT21" i="107"/>
  <c r="BT21" i="106"/>
  <c r="BT21" i="105"/>
  <c r="BT21" i="104"/>
  <c r="BV21" i="103"/>
  <c r="BV21" i="102"/>
  <c r="BV21" i="101"/>
  <c r="BV21" i="98"/>
  <c r="BV21" i="97"/>
  <c r="BV21" i="96"/>
  <c r="BV21" i="95"/>
  <c r="BV21" i="94"/>
  <c r="BV21" i="93"/>
  <c r="BV21" i="91"/>
  <c r="BV21" i="92"/>
  <c r="BT21" i="92"/>
  <c r="BT21" i="85"/>
  <c r="BV21" i="99"/>
  <c r="BT21" i="91"/>
  <c r="BV21" i="90"/>
  <c r="BT21" i="90"/>
  <c r="BV21" i="85"/>
  <c r="BS21" i="1"/>
  <c r="BT21" i="1"/>
  <c r="BV21" i="1"/>
  <c r="BT28" i="101"/>
  <c r="BV28" i="100"/>
  <c r="BS28" i="101"/>
  <c r="BT28" i="98"/>
  <c r="BT28" i="97"/>
  <c r="BT28" i="96"/>
  <c r="BT28" i="94"/>
  <c r="BS28" i="97"/>
  <c r="BS28" i="96"/>
  <c r="BS28" i="93"/>
  <c r="BS28" i="92"/>
  <c r="BT28" i="104"/>
  <c r="BV28" i="97"/>
  <c r="BV28" i="85"/>
  <c r="BT28" i="85"/>
  <c r="BT28" i="103"/>
  <c r="BV28" i="99"/>
  <c r="BT28" i="90"/>
  <c r="BV20" i="103"/>
  <c r="BV20" i="102"/>
  <c r="BV20" i="101"/>
  <c r="BS20" i="107"/>
  <c r="BS20" i="106"/>
  <c r="BS20" i="105"/>
  <c r="BS20" i="104"/>
  <c r="BV20" i="100"/>
  <c r="BV20" i="99"/>
  <c r="BS20" i="103"/>
  <c r="BS20" i="102"/>
  <c r="BS20" i="100"/>
  <c r="BS20" i="99"/>
  <c r="BV20" i="98"/>
  <c r="BV20" i="97"/>
  <c r="BV20" i="96"/>
  <c r="BV20" i="95"/>
  <c r="BV20" i="94"/>
  <c r="BV20" i="93"/>
  <c r="BS20" i="101"/>
  <c r="BS20" i="92"/>
  <c r="BS20" i="98"/>
  <c r="BS20" i="97"/>
  <c r="BS20" i="96"/>
  <c r="BS20" i="95"/>
  <c r="BS20" i="94"/>
  <c r="BS20" i="93"/>
  <c r="BV20" i="107"/>
  <c r="BV20" i="105"/>
  <c r="BV20" i="92"/>
  <c r="BV20" i="90"/>
  <c r="BV20" i="85"/>
  <c r="BV20" i="91"/>
  <c r="BS20" i="85"/>
  <c r="BS20" i="91"/>
  <c r="BV20" i="106"/>
  <c r="BV20" i="104"/>
  <c r="BS20" i="90"/>
  <c r="BV20" i="1"/>
  <c r="BS20" i="1"/>
  <c r="BS24" i="107"/>
  <c r="BS24" i="106"/>
  <c r="BS24" i="105"/>
  <c r="BS24" i="104"/>
  <c r="BT24" i="103"/>
  <c r="BT24" i="102"/>
  <c r="BS24" i="101"/>
  <c r="BT24" i="100"/>
  <c r="BT24" i="99"/>
  <c r="BT24" i="98"/>
  <c r="BV24" i="105"/>
  <c r="BV24" i="104"/>
  <c r="BT24" i="96"/>
  <c r="BT24" i="95"/>
  <c r="BS24" i="99"/>
  <c r="BV24" i="98"/>
  <c r="BS24" i="97"/>
  <c r="BS24" i="96"/>
  <c r="BS24" i="91"/>
  <c r="BS24" i="90"/>
  <c r="BS24" i="85"/>
  <c r="BV24" i="103"/>
  <c r="BV24" i="102"/>
  <c r="BV24" i="101"/>
  <c r="BV24" i="96"/>
  <c r="BV24" i="95"/>
  <c r="BV24" i="94"/>
  <c r="BV24" i="93"/>
  <c r="BV24" i="85"/>
  <c r="BT24" i="85"/>
  <c r="BV24" i="91"/>
  <c r="BV24" i="90"/>
  <c r="BV24" i="92"/>
  <c r="BV24" i="1"/>
  <c r="BS24" i="1"/>
  <c r="BT24" i="1"/>
  <c r="BK20" i="100"/>
  <c r="BL20" i="107"/>
  <c r="BL20" i="106"/>
  <c r="BL20" i="105"/>
  <c r="BL20" i="104"/>
  <c r="BN20" i="103"/>
  <c r="BK20" i="105"/>
  <c r="BK20" i="104"/>
  <c r="BL20" i="103"/>
  <c r="BL20" i="102"/>
  <c r="BL20" i="99"/>
  <c r="BK20" i="101"/>
  <c r="BN20" i="97"/>
  <c r="BN20" i="96"/>
  <c r="BN20" i="93"/>
  <c r="BN20" i="92"/>
  <c r="BN20" i="91"/>
  <c r="BN20" i="90"/>
  <c r="BL20" i="97"/>
  <c r="BL20" i="96"/>
  <c r="BL20" i="95"/>
  <c r="BL20" i="94"/>
  <c r="BL20" i="93"/>
  <c r="BL20" i="92"/>
  <c r="BK20" i="94"/>
  <c r="BK20" i="93"/>
  <c r="BK20" i="85"/>
  <c r="BN20" i="100"/>
  <c r="BK20" i="90"/>
  <c r="BL20" i="85"/>
  <c r="BL20" i="90"/>
  <c r="BN20" i="1"/>
  <c r="BK30" i="105"/>
  <c r="BL30" i="104"/>
  <c r="BN30" i="103"/>
  <c r="BL30" i="90"/>
  <c r="BL30" i="103"/>
  <c r="BK30" i="101"/>
  <c r="BK30" i="94"/>
  <c r="BL30" i="93"/>
  <c r="BK30" i="107"/>
  <c r="BL30" i="92"/>
  <c r="BN30" i="91"/>
  <c r="BK30" i="106"/>
  <c r="BL30" i="105"/>
  <c r="BN30" i="104"/>
  <c r="BL30" i="95"/>
  <c r="BK24" i="107"/>
  <c r="BL24" i="106"/>
  <c r="BK24" i="93"/>
  <c r="BL24" i="92"/>
  <c r="BK24" i="100"/>
  <c r="BL24" i="99"/>
  <c r="BK24" i="96"/>
  <c r="BK24" i="99"/>
  <c r="BK24" i="95"/>
  <c r="BL24" i="90"/>
  <c r="BL24" i="107"/>
  <c r="BK24" i="90"/>
  <c r="BL24" i="85"/>
  <c r="BK24" i="1"/>
  <c r="BU27" i="103"/>
  <c r="BN27" i="103"/>
  <c r="BM27" i="103"/>
  <c r="BM23" i="107"/>
  <c r="BN23" i="106"/>
  <c r="BL23" i="107"/>
  <c r="BM23" i="106"/>
  <c r="BK23" i="107"/>
  <c r="BL23" i="106"/>
  <c r="BM23" i="105"/>
  <c r="BN23" i="107"/>
  <c r="BL23" i="105"/>
  <c r="BK23" i="105"/>
  <c r="BM23" i="104"/>
  <c r="BK23" i="104"/>
  <c r="BN23" i="104"/>
  <c r="BL23" i="104"/>
  <c r="BN23" i="103"/>
  <c r="BL23" i="102"/>
  <c r="BL23" i="101"/>
  <c r="BL23" i="103"/>
  <c r="BN23" i="102"/>
  <c r="BN23" i="101"/>
  <c r="BN23" i="105"/>
  <c r="BK23" i="103"/>
  <c r="BM23" i="102"/>
  <c r="BM23" i="101"/>
  <c r="BK23" i="106"/>
  <c r="BQ23" i="106"/>
  <c r="BN23" i="100"/>
  <c r="BM23" i="99"/>
  <c r="BL23" i="100"/>
  <c r="BK23" i="99"/>
  <c r="BM23" i="103"/>
  <c r="BK23" i="102"/>
  <c r="BK23" i="100"/>
  <c r="BN23" i="99"/>
  <c r="BM23" i="100"/>
  <c r="BN23" i="98"/>
  <c r="BM23" i="97"/>
  <c r="BK23" i="96"/>
  <c r="BL23" i="99"/>
  <c r="BM23" i="98"/>
  <c r="BL23" i="97"/>
  <c r="BN23" i="96"/>
  <c r="BK23" i="101"/>
  <c r="BL23" i="98"/>
  <c r="BK23" i="97"/>
  <c r="BM23" i="96"/>
  <c r="BK23" i="98"/>
  <c r="BN23" i="97"/>
  <c r="BL23" i="96"/>
  <c r="BM23" i="95"/>
  <c r="BN23" i="95"/>
  <c r="BL23" i="94"/>
  <c r="BL23" i="93"/>
  <c r="BL23" i="92"/>
  <c r="BL23" i="95"/>
  <c r="BK23" i="94"/>
  <c r="BK23" i="93"/>
  <c r="BK23" i="92"/>
  <c r="BQ23" i="92"/>
  <c r="BK23" i="95"/>
  <c r="BN23" i="94"/>
  <c r="BN23" i="93"/>
  <c r="BN23" i="92"/>
  <c r="BM23" i="94"/>
  <c r="BM23" i="93"/>
  <c r="BM23" i="92"/>
  <c r="BN23" i="91"/>
  <c r="BL23" i="90"/>
  <c r="BK23" i="85"/>
  <c r="BM23" i="90"/>
  <c r="BM23" i="91"/>
  <c r="BK23" i="90"/>
  <c r="BN23" i="85"/>
  <c r="BK23" i="91"/>
  <c r="BL23" i="85"/>
  <c r="BL23" i="91"/>
  <c r="BN23" i="90"/>
  <c r="BM23" i="85"/>
  <c r="BM24" i="1"/>
  <c r="BM24" i="107"/>
  <c r="BM24" i="106"/>
  <c r="BM24" i="105"/>
  <c r="BM24" i="104"/>
  <c r="BM24" i="102"/>
  <c r="BM24" i="101"/>
  <c r="BM24" i="103"/>
  <c r="BM24" i="99"/>
  <c r="BM24" i="100"/>
  <c r="BM24" i="97"/>
  <c r="BM24" i="98"/>
  <c r="BM24" i="96"/>
  <c r="BM24" i="95"/>
  <c r="BM24" i="94"/>
  <c r="BM24" i="93"/>
  <c r="BM24" i="92"/>
  <c r="BM24" i="90"/>
  <c r="BM24" i="91"/>
  <c r="BM24" i="85"/>
  <c r="BM30" i="1"/>
  <c r="BM30" i="105"/>
  <c r="BM30" i="97"/>
  <c r="BM30" i="95"/>
  <c r="BM30" i="92"/>
  <c r="BM30" i="93"/>
  <c r="BQ40" i="107"/>
  <c r="BQ22" i="107"/>
  <c r="BQ24" i="106"/>
  <c r="BQ36" i="105"/>
  <c r="BQ35" i="105"/>
  <c r="BQ22" i="105"/>
  <c r="BQ30" i="105"/>
  <c r="BQ30" i="103"/>
  <c r="BQ35" i="102"/>
  <c r="BQ24" i="102"/>
  <c r="BQ36" i="103"/>
  <c r="BQ23" i="102"/>
  <c r="BQ21" i="102"/>
  <c r="BQ41" i="101"/>
  <c r="BQ34" i="99"/>
  <c r="BQ37" i="102"/>
  <c r="BQ30" i="99"/>
  <c r="BQ38" i="98"/>
  <c r="BQ21" i="99"/>
  <c r="BQ38" i="96"/>
  <c r="BQ34" i="95"/>
  <c r="BQ39" i="96"/>
  <c r="BQ36" i="96"/>
  <c r="BQ20" i="97"/>
  <c r="BQ23" i="95"/>
  <c r="BQ21" i="95"/>
  <c r="BQ39" i="94"/>
  <c r="BQ30" i="91"/>
  <c r="BQ29" i="94"/>
  <c r="BQ38" i="93"/>
  <c r="BQ36" i="93"/>
  <c r="BQ34" i="91"/>
  <c r="BQ29" i="95"/>
  <c r="BQ20" i="94"/>
  <c r="BQ36" i="91"/>
  <c r="BQ38" i="94"/>
  <c r="BQ36" i="94"/>
  <c r="BQ29" i="91"/>
  <c r="BQ28" i="91"/>
  <c r="BQ30" i="85"/>
  <c r="BQ23" i="90"/>
  <c r="BQ24" i="91"/>
  <c r="BQ34" i="85"/>
  <c r="BQ41" i="90"/>
  <c r="BQ24" i="85"/>
  <c r="BQ40" i="94"/>
  <c r="BQ23" i="93"/>
  <c r="BQ35" i="95"/>
  <c r="BQ41" i="95"/>
  <c r="BQ40" i="96"/>
  <c r="BQ38" i="99"/>
  <c r="BQ22" i="103"/>
  <c r="BQ35" i="103"/>
  <c r="BQ37" i="106"/>
  <c r="BQ37" i="93"/>
  <c r="BQ23" i="94"/>
  <c r="BQ22" i="94"/>
  <c r="BQ37" i="96"/>
  <c r="BQ41" i="96"/>
  <c r="BQ24" i="99"/>
  <c r="BQ39" i="98"/>
  <c r="BQ40" i="103"/>
  <c r="BQ27" i="105"/>
  <c r="BQ38" i="107"/>
  <c r="BQ21" i="91"/>
  <c r="BQ37" i="85"/>
  <c r="BQ24" i="94"/>
  <c r="BQ37" i="98"/>
  <c r="BQ40" i="98"/>
  <c r="BQ38" i="104"/>
  <c r="BQ41" i="103"/>
  <c r="BQ39" i="107"/>
  <c r="BQ30" i="106"/>
  <c r="BQ20" i="93"/>
  <c r="BQ24" i="92"/>
  <c r="BQ21" i="96"/>
  <c r="BQ21" i="98"/>
  <c r="BQ28" i="100"/>
  <c r="BQ37" i="103"/>
  <c r="BQ29" i="104"/>
  <c r="BQ41" i="104"/>
  <c r="CC21" i="1"/>
  <c r="CC21" i="107"/>
  <c r="CC21" i="106"/>
  <c r="CC21" i="105"/>
  <c r="CC21" i="104"/>
  <c r="CC21" i="102"/>
  <c r="CC21" i="103"/>
  <c r="CC21" i="101"/>
  <c r="CC21" i="100"/>
  <c r="CC21" i="99"/>
  <c r="CC21" i="96"/>
  <c r="CC21" i="97"/>
  <c r="CC21" i="98"/>
  <c r="CC21" i="94"/>
  <c r="CC21" i="93"/>
  <c r="CC21" i="92"/>
  <c r="CC21" i="95"/>
  <c r="CC21" i="85"/>
  <c r="CC21" i="90"/>
  <c r="CC21" i="91"/>
  <c r="CD27" i="1"/>
  <c r="CD27" i="106"/>
  <c r="CD27" i="107"/>
  <c r="CD27" i="105"/>
  <c r="CD27" i="104"/>
  <c r="CD27" i="102"/>
  <c r="CD27" i="101"/>
  <c r="CD27" i="100"/>
  <c r="CD27" i="99"/>
  <c r="CD27" i="98"/>
  <c r="CD27" i="96"/>
  <c r="CD27" i="97"/>
  <c r="CD27" i="95"/>
  <c r="CD27" i="94"/>
  <c r="CD27" i="93"/>
  <c r="CD27" i="92"/>
  <c r="CD27" i="85"/>
  <c r="CD27" i="90"/>
  <c r="CD27" i="91"/>
  <c r="CB31" i="107"/>
  <c r="CA31" i="107"/>
  <c r="CB31" i="106"/>
  <c r="CA31" i="106"/>
  <c r="CB31" i="105"/>
  <c r="CB31" i="104"/>
  <c r="CA31" i="105"/>
  <c r="CA31" i="104"/>
  <c r="CB31" i="103"/>
  <c r="CB31" i="101"/>
  <c r="CA31" i="102"/>
  <c r="CA31" i="103"/>
  <c r="CA31" i="100"/>
  <c r="CA31" i="98"/>
  <c r="CA31" i="101"/>
  <c r="CB31" i="99"/>
  <c r="CB31" i="100"/>
  <c r="CA31" i="99"/>
  <c r="CB31" i="98"/>
  <c r="CA31" i="95"/>
  <c r="CB31" i="102"/>
  <c r="CB31" i="96"/>
  <c r="CB31" i="97"/>
  <c r="CA31" i="96"/>
  <c r="CA31" i="97"/>
  <c r="CB31" i="95"/>
  <c r="CA31" i="93"/>
  <c r="CA31" i="91"/>
  <c r="CB31" i="94"/>
  <c r="CB31" i="92"/>
  <c r="CA31" i="94"/>
  <c r="CB31" i="93"/>
  <c r="CA31" i="92"/>
  <c r="CB31" i="91"/>
  <c r="CB31" i="90"/>
  <c r="CA31" i="90"/>
  <c r="CB31" i="85"/>
  <c r="CA31" i="85"/>
  <c r="BU21" i="1"/>
  <c r="BU21" i="107"/>
  <c r="BU21" i="106"/>
  <c r="BU21" i="105"/>
  <c r="BU21" i="104"/>
  <c r="BU21" i="102"/>
  <c r="BU21" i="103"/>
  <c r="BU21" i="99"/>
  <c r="BU21" i="101"/>
  <c r="BU21" i="100"/>
  <c r="BU21" i="98"/>
  <c r="BU21" i="97"/>
  <c r="BU21" i="96"/>
  <c r="BU21" i="94"/>
  <c r="BU21" i="93"/>
  <c r="BU21" i="95"/>
  <c r="BU21" i="92"/>
  <c r="BU21" i="90"/>
  <c r="BU21" i="91"/>
  <c r="BU21" i="85"/>
  <c r="BV27" i="106"/>
  <c r="BU27" i="107"/>
  <c r="BV27" i="105"/>
  <c r="BU27" i="105"/>
  <c r="BU27" i="104"/>
  <c r="BV27" i="104"/>
  <c r="BV27" i="100"/>
  <c r="BU27" i="99"/>
  <c r="BV27" i="101"/>
  <c r="BU27" i="100"/>
  <c r="BV27" i="98"/>
  <c r="BU27" i="96"/>
  <c r="BV27" i="97"/>
  <c r="BU27" i="97"/>
  <c r="BV27" i="99"/>
  <c r="BV27" i="96"/>
  <c r="BV27" i="94"/>
  <c r="BV27" i="93"/>
  <c r="BU27" i="93"/>
  <c r="BU27" i="92"/>
  <c r="BV27" i="95"/>
  <c r="BU27" i="95"/>
  <c r="BU27" i="85"/>
  <c r="BV27" i="90"/>
  <c r="BV27" i="85"/>
  <c r="BU27" i="91"/>
  <c r="BS31" i="1"/>
  <c r="BY31" i="1"/>
  <c r="BS31" i="106"/>
  <c r="BS31" i="107"/>
  <c r="BS31" i="105"/>
  <c r="BS31" i="104"/>
  <c r="BS31" i="103"/>
  <c r="BS31" i="101"/>
  <c r="BS31" i="99"/>
  <c r="BS31" i="98"/>
  <c r="BS31" i="102"/>
  <c r="BS31" i="100"/>
  <c r="BS31" i="96"/>
  <c r="BS31" i="97"/>
  <c r="BS31" i="95"/>
  <c r="BS31" i="94"/>
  <c r="BS31" i="92"/>
  <c r="BS31" i="93"/>
  <c r="BS31" i="91"/>
  <c r="BS31" i="85"/>
  <c r="BS31" i="90"/>
  <c r="BL29" i="107"/>
  <c r="BM29" i="107"/>
  <c r="BM29" i="106"/>
  <c r="BK29" i="107"/>
  <c r="BQ29" i="107"/>
  <c r="BL29" i="106"/>
  <c r="BK29" i="106"/>
  <c r="BK29" i="105"/>
  <c r="BN29" i="105"/>
  <c r="BM29" i="105"/>
  <c r="BN29" i="107"/>
  <c r="BN29" i="106"/>
  <c r="BN29" i="104"/>
  <c r="BL29" i="105"/>
  <c r="BL29" i="104"/>
  <c r="BK29" i="104"/>
  <c r="BL29" i="103"/>
  <c r="BN29" i="102"/>
  <c r="BL29" i="101"/>
  <c r="BN29" i="103"/>
  <c r="BL29" i="102"/>
  <c r="BN29" i="101"/>
  <c r="BK29" i="102"/>
  <c r="BM29" i="101"/>
  <c r="BM29" i="104"/>
  <c r="BK29" i="103"/>
  <c r="BM29" i="102"/>
  <c r="BK29" i="100"/>
  <c r="BN29" i="99"/>
  <c r="BK29" i="101"/>
  <c r="BM29" i="100"/>
  <c r="BL29" i="99"/>
  <c r="BL29" i="100"/>
  <c r="BK29" i="99"/>
  <c r="BL29" i="98"/>
  <c r="BM29" i="98"/>
  <c r="BN29" i="97"/>
  <c r="BM29" i="96"/>
  <c r="BN29" i="100"/>
  <c r="BK29" i="98"/>
  <c r="BL29" i="96"/>
  <c r="BN29" i="95"/>
  <c r="BM29" i="99"/>
  <c r="BL29" i="97"/>
  <c r="BK29" i="96"/>
  <c r="BN29" i="98"/>
  <c r="BK29" i="97"/>
  <c r="BN29" i="96"/>
  <c r="BL29" i="95"/>
  <c r="BN29" i="94"/>
  <c r="BK29" i="93"/>
  <c r="BM29" i="92"/>
  <c r="BL29" i="91"/>
  <c r="BM29" i="94"/>
  <c r="BN29" i="93"/>
  <c r="BL29" i="92"/>
  <c r="BK29" i="91"/>
  <c r="BK29" i="95"/>
  <c r="BL29" i="94"/>
  <c r="BK29" i="92"/>
  <c r="BK29" i="94"/>
  <c r="BL29" i="93"/>
  <c r="BN29" i="92"/>
  <c r="BM29" i="91"/>
  <c r="BL29" i="90"/>
  <c r="BN29" i="91"/>
  <c r="BK29" i="90"/>
  <c r="BL29" i="85"/>
  <c r="BM29" i="90"/>
  <c r="BN29" i="90"/>
  <c r="BK29" i="85"/>
  <c r="BM21" i="106"/>
  <c r="BM21" i="105"/>
  <c r="BM21" i="107"/>
  <c r="BM21" i="103"/>
  <c r="BM21" i="101"/>
  <c r="BM21" i="104"/>
  <c r="BM21" i="99"/>
  <c r="BM21" i="96"/>
  <c r="BM21" i="98"/>
  <c r="BM21" i="97"/>
  <c r="BM21" i="95"/>
  <c r="BM21" i="92"/>
  <c r="BM21" i="85"/>
  <c r="BM21" i="91"/>
  <c r="BM21" i="90"/>
  <c r="BN27" i="107"/>
  <c r="BM27" i="107"/>
  <c r="BL27" i="107"/>
  <c r="BN27" i="106"/>
  <c r="BN27" i="105"/>
  <c r="BM27" i="105"/>
  <c r="BM27" i="106"/>
  <c r="BM27" i="104"/>
  <c r="BQ27" i="107"/>
  <c r="BK27" i="104"/>
  <c r="BN27" i="104"/>
  <c r="BM27" i="102"/>
  <c r="BM27" i="101"/>
  <c r="BL27" i="104"/>
  <c r="BN27" i="102"/>
  <c r="BN27" i="101"/>
  <c r="BN27" i="100"/>
  <c r="BM27" i="99"/>
  <c r="BK27" i="99"/>
  <c r="BK27" i="100"/>
  <c r="BN27" i="99"/>
  <c r="BQ27" i="98"/>
  <c r="BM27" i="100"/>
  <c r="BM27" i="98"/>
  <c r="BM27" i="97"/>
  <c r="BL27" i="96"/>
  <c r="BN27" i="96"/>
  <c r="BN27" i="98"/>
  <c r="BN27" i="97"/>
  <c r="BM27" i="96"/>
  <c r="BN27" i="95"/>
  <c r="BM27" i="94"/>
  <c r="BM27" i="93"/>
  <c r="BQ27" i="91"/>
  <c r="BM27" i="95"/>
  <c r="BQ27" i="92"/>
  <c r="BN27" i="91"/>
  <c r="BQ27" i="94"/>
  <c r="BN27" i="92"/>
  <c r="BQ27" i="95"/>
  <c r="BN27" i="94"/>
  <c r="BN27" i="93"/>
  <c r="BM27" i="92"/>
  <c r="BM27" i="90"/>
  <c r="BM27" i="91"/>
  <c r="BL27" i="91"/>
  <c r="BK27" i="90"/>
  <c r="BQ27" i="90"/>
  <c r="BN27" i="85"/>
  <c r="BN27" i="90"/>
  <c r="BM27" i="85"/>
  <c r="BQ31" i="107"/>
  <c r="BM31" i="107"/>
  <c r="BL31" i="107"/>
  <c r="BN31" i="106"/>
  <c r="BK31" i="105"/>
  <c r="BQ31" i="105"/>
  <c r="BL31" i="104"/>
  <c r="BK31" i="102"/>
  <c r="BK31" i="103"/>
  <c r="BQ31" i="103"/>
  <c r="BM31" i="102"/>
  <c r="BQ31" i="101"/>
  <c r="BL31" i="103"/>
  <c r="BL31" i="99"/>
  <c r="BK31" i="98"/>
  <c r="BQ31" i="98"/>
  <c r="BN31" i="100"/>
  <c r="BL31" i="98"/>
  <c r="BN31" i="98"/>
  <c r="BL31" i="95"/>
  <c r="BQ31" i="97"/>
  <c r="BK31" i="95"/>
  <c r="BQ31" i="95"/>
  <c r="BL31" i="96"/>
  <c r="BK31" i="99"/>
  <c r="BQ31" i="99"/>
  <c r="BL31" i="93"/>
  <c r="BM31" i="91"/>
  <c r="BN31" i="94"/>
  <c r="BK31" i="93"/>
  <c r="BQ31" i="93"/>
  <c r="BN31" i="92"/>
  <c r="BL31" i="94"/>
  <c r="BM31" i="93"/>
  <c r="BK31" i="91"/>
  <c r="BQ31" i="91"/>
  <c r="BN31" i="90"/>
  <c r="BK31" i="90"/>
  <c r="BL31" i="85"/>
  <c r="CG33" i="107"/>
  <c r="CG27" i="107"/>
  <c r="CG31" i="106"/>
  <c r="CG36" i="107"/>
  <c r="CG34" i="106"/>
  <c r="CG30" i="107"/>
  <c r="CG30" i="106"/>
  <c r="CG28" i="105"/>
  <c r="CG39" i="106"/>
  <c r="CG20" i="107"/>
  <c r="CG41" i="104"/>
  <c r="CG28" i="104"/>
  <c r="CG27" i="104"/>
  <c r="CG22" i="104"/>
  <c r="CG32" i="104"/>
  <c r="CG41" i="105"/>
  <c r="CG38" i="104"/>
  <c r="CG33" i="104"/>
  <c r="CG24" i="104"/>
  <c r="CG38" i="101"/>
  <c r="CG33" i="101"/>
  <c r="CG20" i="101"/>
  <c r="CG20" i="104"/>
  <c r="CG31" i="103"/>
  <c r="CG20" i="102"/>
  <c r="CG36" i="101"/>
  <c r="CG30" i="101"/>
  <c r="CG27" i="101"/>
  <c r="CG41" i="99"/>
  <c r="CG28" i="99"/>
  <c r="CG27" i="99"/>
  <c r="CG36" i="98"/>
  <c r="CG35" i="98"/>
  <c r="CG20" i="100"/>
  <c r="CG40" i="98"/>
  <c r="CG31" i="98"/>
  <c r="CG38" i="102"/>
  <c r="CG24" i="99"/>
  <c r="CG34" i="98"/>
  <c r="CG27" i="100"/>
  <c r="CG20" i="99"/>
  <c r="CG31" i="96"/>
  <c r="CG21" i="96"/>
  <c r="CG37" i="95"/>
  <c r="CG35" i="95"/>
  <c r="CG29" i="99"/>
  <c r="CG30" i="98"/>
  <c r="CG23" i="98"/>
  <c r="CG29" i="97"/>
  <c r="CG40" i="96"/>
  <c r="CG37" i="96"/>
  <c r="CG41" i="95"/>
  <c r="CG28" i="95"/>
  <c r="CG28" i="100"/>
  <c r="CG22" i="100"/>
  <c r="CG39" i="98"/>
  <c r="CG32" i="97"/>
  <c r="CG41" i="96"/>
  <c r="CG35" i="96"/>
  <c r="CG24" i="96"/>
  <c r="CG37" i="98"/>
  <c r="CG21" i="98"/>
  <c r="CG22" i="97"/>
  <c r="CG28" i="96"/>
  <c r="CG32" i="95"/>
  <c r="CG24" i="95"/>
  <c r="CG20" i="95"/>
  <c r="CG41" i="94"/>
  <c r="CG35" i="93"/>
  <c r="CG20" i="92"/>
  <c r="CG41" i="91"/>
  <c r="CG33" i="91"/>
  <c r="CG31" i="94"/>
  <c r="CG21" i="94"/>
  <c r="CG28" i="93"/>
  <c r="CG21" i="93"/>
  <c r="CG38" i="92"/>
  <c r="CG37" i="94"/>
  <c r="CG32" i="94"/>
  <c r="CG23" i="94"/>
  <c r="CG22" i="94"/>
  <c r="CG31" i="93"/>
  <c r="CG22" i="93"/>
  <c r="CG24" i="92"/>
  <c r="CG31" i="95"/>
  <c r="CG40" i="94"/>
  <c r="CG35" i="94"/>
  <c r="CG24" i="94"/>
  <c r="CG32" i="93"/>
  <c r="CG24" i="93"/>
  <c r="CG28" i="92"/>
  <c r="CG27" i="92"/>
  <c r="CG38" i="91"/>
  <c r="CG32" i="91"/>
  <c r="CG33" i="90"/>
  <c r="CG31" i="85"/>
  <c r="CG21" i="85"/>
  <c r="CG22" i="85"/>
  <c r="CG23" i="91"/>
  <c r="CG20" i="85"/>
  <c r="CG21" i="91"/>
  <c r="CG41" i="85"/>
  <c r="CG29" i="90"/>
  <c r="CG28" i="90"/>
  <c r="CG40" i="85"/>
  <c r="CG35" i="85"/>
  <c r="CG24" i="85"/>
  <c r="CG30" i="90"/>
  <c r="CG20" i="90"/>
  <c r="CG36" i="90"/>
  <c r="CG27" i="90"/>
  <c r="CG28" i="85"/>
  <c r="CG40" i="90"/>
  <c r="CG38" i="85"/>
  <c r="CG24" i="90"/>
  <c r="CG36" i="91"/>
  <c r="CG23" i="92"/>
  <c r="CG20" i="93"/>
  <c r="CG23" i="95"/>
  <c r="CG39" i="93"/>
  <c r="CG39" i="91"/>
  <c r="CG34" i="92"/>
  <c r="CG34" i="93"/>
  <c r="CG21" i="92"/>
  <c r="CG38" i="94"/>
  <c r="CG29" i="95"/>
  <c r="CG30" i="97"/>
  <c r="CG24" i="98"/>
  <c r="CG40" i="99"/>
  <c r="CG36" i="100"/>
  <c r="CG20" i="96"/>
  <c r="CG36" i="96"/>
  <c r="CG34" i="99"/>
  <c r="CG32" i="101"/>
  <c r="CG38" i="95"/>
  <c r="CG35" i="97"/>
  <c r="CG22" i="98"/>
  <c r="CG27" i="96"/>
  <c r="CG27" i="98"/>
  <c r="CG22" i="101"/>
  <c r="CG29" i="98"/>
  <c r="CG21" i="100"/>
  <c r="CG39" i="100"/>
  <c r="CG23" i="99"/>
  <c r="CG21" i="101"/>
  <c r="CG41" i="101"/>
  <c r="CG24" i="101"/>
  <c r="CG30" i="104"/>
  <c r="CG27" i="106"/>
  <c r="CG23" i="104"/>
  <c r="CG37" i="105"/>
  <c r="CG34" i="105"/>
  <c r="CG28" i="107"/>
  <c r="CG22" i="106"/>
  <c r="CG23" i="107"/>
  <c r="CG38" i="106"/>
  <c r="CG31" i="107"/>
  <c r="CG36" i="85"/>
  <c r="CG39" i="85"/>
  <c r="CG30" i="85"/>
  <c r="CG31" i="90"/>
  <c r="CG27" i="85"/>
  <c r="CG21" i="90"/>
  <c r="CG37" i="91"/>
  <c r="CG39" i="92"/>
  <c r="CG30" i="93"/>
  <c r="CG27" i="95"/>
  <c r="CG29" i="94"/>
  <c r="CG40" i="91"/>
  <c r="CG35" i="92"/>
  <c r="CG36" i="93"/>
  <c r="CG29" i="91"/>
  <c r="CG39" i="94"/>
  <c r="CG30" i="95"/>
  <c r="CG33" i="96"/>
  <c r="CG31" i="97"/>
  <c r="CG28" i="98"/>
  <c r="CG38" i="96"/>
  <c r="CG39" i="99"/>
  <c r="CG33" i="95"/>
  <c r="CG39" i="95"/>
  <c r="CG30" i="96"/>
  <c r="CG20" i="97"/>
  <c r="CG31" i="101"/>
  <c r="CG37" i="102"/>
  <c r="CG38" i="98"/>
  <c r="CG40" i="100"/>
  <c r="CG30" i="100"/>
  <c r="CG37" i="101"/>
  <c r="CG28" i="101"/>
  <c r="CG40" i="102"/>
  <c r="CG29" i="102"/>
  <c r="CG21" i="104"/>
  <c r="CG35" i="104"/>
  <c r="CG31" i="104"/>
  <c r="CG29" i="105"/>
  <c r="CG22" i="105"/>
  <c r="CG24" i="107"/>
  <c r="CG40" i="107"/>
  <c r="CG21" i="107"/>
  <c r="CG32" i="107"/>
  <c r="CG37" i="107"/>
  <c r="CG32" i="90"/>
  <c r="CG37" i="90"/>
  <c r="CG22" i="90"/>
  <c r="CG24" i="91"/>
  <c r="CG30" i="92"/>
  <c r="CG40" i="92"/>
  <c r="CG36" i="92"/>
  <c r="CG27" i="93"/>
  <c r="CG22" i="95"/>
  <c r="CG30" i="91"/>
  <c r="CG33" i="94"/>
  <c r="CG34" i="96"/>
  <c r="CG39" i="96"/>
  <c r="CG34" i="95"/>
  <c r="CG39" i="97"/>
  <c r="CG30" i="99"/>
  <c r="CG35" i="100"/>
  <c r="CG32" i="98"/>
  <c r="CG36" i="99"/>
  <c r="CG31" i="100"/>
  <c r="CG35" i="101"/>
  <c r="CG40" i="104"/>
  <c r="CG22" i="102"/>
  <c r="CG36" i="104"/>
  <c r="CG23" i="105"/>
  <c r="CG40" i="105"/>
  <c r="CG41" i="107"/>
  <c r="CG22" i="107"/>
  <c r="CG34" i="85"/>
  <c r="CG41" i="90"/>
  <c r="CG22" i="91"/>
  <c r="CG35" i="90"/>
  <c r="CG23" i="90"/>
  <c r="CG28" i="91"/>
  <c r="CG31" i="92"/>
  <c r="CG20" i="94"/>
  <c r="CG36" i="94"/>
  <c r="CG34" i="91"/>
  <c r="CG38" i="93"/>
  <c r="CG37" i="92"/>
  <c r="CG34" i="94"/>
  <c r="CG21" i="99"/>
  <c r="CG35" i="99"/>
  <c r="CG36" i="95"/>
  <c r="CG34" i="97"/>
  <c r="CG40" i="97"/>
  <c r="CG36" i="97"/>
  <c r="CG20" i="98"/>
  <c r="CG31" i="99"/>
  <c r="CG39" i="104"/>
  <c r="CG33" i="98"/>
  <c r="CG41" i="98"/>
  <c r="CG40" i="101"/>
  <c r="CG23" i="101"/>
  <c r="CG30" i="103"/>
  <c r="CG38" i="103"/>
  <c r="CG37" i="104"/>
  <c r="CG20" i="106"/>
  <c r="CG35" i="107"/>
  <c r="CG29" i="106"/>
  <c r="CC22" i="1"/>
  <c r="CC22" i="107"/>
  <c r="CC22" i="104"/>
  <c r="CC22" i="105"/>
  <c r="CC22" i="103"/>
  <c r="CC22" i="102"/>
  <c r="CC22" i="101"/>
  <c r="CC22" i="106"/>
  <c r="CC22" i="99"/>
  <c r="CC22" i="96"/>
  <c r="CC22" i="100"/>
  <c r="CC22" i="98"/>
  <c r="CC22" i="97"/>
  <c r="CC22" i="94"/>
  <c r="CC22" i="93"/>
  <c r="CC22" i="95"/>
  <c r="CC22" i="92"/>
  <c r="CC22" i="91"/>
  <c r="CC22" i="85"/>
  <c r="CC22" i="90"/>
  <c r="CD28" i="1"/>
  <c r="CD28" i="107"/>
  <c r="CD28" i="106"/>
  <c r="CD28" i="105"/>
  <c r="CD28" i="104"/>
  <c r="CD28" i="101"/>
  <c r="CD28" i="102"/>
  <c r="CD28" i="100"/>
  <c r="CD28" i="103"/>
  <c r="CD28" i="99"/>
  <c r="CD28" i="98"/>
  <c r="CD28" i="96"/>
  <c r="CD28" i="97"/>
  <c r="CD28" i="93"/>
  <c r="CD28" i="91"/>
  <c r="CD28" i="95"/>
  <c r="CD28" i="92"/>
  <c r="CD28" i="94"/>
  <c r="CD28" i="90"/>
  <c r="CD28" i="85"/>
  <c r="CA32" i="1"/>
  <c r="CA32" i="107"/>
  <c r="CA32" i="106"/>
  <c r="CA32" i="105"/>
  <c r="CA32" i="104"/>
  <c r="CA32" i="103"/>
  <c r="CA32" i="102"/>
  <c r="CA32" i="99"/>
  <c r="CA32" i="98"/>
  <c r="CA32" i="97"/>
  <c r="CA32" i="95"/>
  <c r="CA32" i="101"/>
  <c r="CA32" i="100"/>
  <c r="CA32" i="96"/>
  <c r="CA32" i="94"/>
  <c r="CA32" i="92"/>
  <c r="CA32" i="93"/>
  <c r="CA32" i="91"/>
  <c r="CA32" i="90"/>
  <c r="CA32" i="85"/>
  <c r="BY29" i="107"/>
  <c r="BY33" i="107"/>
  <c r="BY34" i="106"/>
  <c r="BY27" i="106"/>
  <c r="BY38" i="106"/>
  <c r="BY36" i="106"/>
  <c r="BY29" i="106"/>
  <c r="BY38" i="107"/>
  <c r="BY24" i="107"/>
  <c r="BY33" i="106"/>
  <c r="BY31" i="105"/>
  <c r="BY30" i="105"/>
  <c r="BY40" i="105"/>
  <c r="BY32" i="105"/>
  <c r="BY41" i="105"/>
  <c r="BY22" i="105"/>
  <c r="BY35" i="103"/>
  <c r="BY40" i="104"/>
  <c r="BY35" i="104"/>
  <c r="BY24" i="104"/>
  <c r="BY39" i="103"/>
  <c r="BY37" i="105"/>
  <c r="BY27" i="105"/>
  <c r="BY20" i="105"/>
  <c r="BY37" i="103"/>
  <c r="BY40" i="102"/>
  <c r="BY32" i="102"/>
  <c r="BY31" i="103"/>
  <c r="BY37" i="102"/>
  <c r="BY27" i="102"/>
  <c r="BY20" i="102"/>
  <c r="BY23" i="104"/>
  <c r="BY34" i="103"/>
  <c r="BY23" i="103"/>
  <c r="BY31" i="102"/>
  <c r="BY38" i="101"/>
  <c r="BY33" i="101"/>
  <c r="BY24" i="101"/>
  <c r="BY41" i="100"/>
  <c r="BY28" i="100"/>
  <c r="BY22" i="100"/>
  <c r="BY31" i="99"/>
  <c r="BY39" i="98"/>
  <c r="BY30" i="98"/>
  <c r="BY30" i="103"/>
  <c r="BY24" i="102"/>
  <c r="BY29" i="101"/>
  <c r="BY37" i="100"/>
  <c r="BY23" i="100"/>
  <c r="BY35" i="99"/>
  <c r="BY24" i="99"/>
  <c r="BY21" i="99"/>
  <c r="BY34" i="98"/>
  <c r="BY40" i="100"/>
  <c r="BY35" i="100"/>
  <c r="BY24" i="100"/>
  <c r="BY41" i="99"/>
  <c r="BY28" i="99"/>
  <c r="BY22" i="99"/>
  <c r="BY38" i="98"/>
  <c r="BY36" i="98"/>
  <c r="BY29" i="98"/>
  <c r="BY32" i="99"/>
  <c r="BY23" i="99"/>
  <c r="BY33" i="98"/>
  <c r="BY31" i="97"/>
  <c r="BY40" i="96"/>
  <c r="BY37" i="96"/>
  <c r="BY34" i="96"/>
  <c r="BY23" i="96"/>
  <c r="BY30" i="95"/>
  <c r="BY35" i="102"/>
  <c r="BY27" i="98"/>
  <c r="BY20" i="98"/>
  <c r="BY37" i="97"/>
  <c r="BY32" i="97"/>
  <c r="BY35" i="96"/>
  <c r="BY31" i="95"/>
  <c r="BY35" i="97"/>
  <c r="BY24" i="97"/>
  <c r="BY23" i="97"/>
  <c r="BY30" i="96"/>
  <c r="BY36" i="95"/>
  <c r="BY34" i="95"/>
  <c r="BY37" i="99"/>
  <c r="BY41" i="97"/>
  <c r="BY28" i="97"/>
  <c r="BY39" i="96"/>
  <c r="BY36" i="96"/>
  <c r="BY21" i="96"/>
  <c r="BY40" i="95"/>
  <c r="BY37" i="95"/>
  <c r="BY35" i="95"/>
  <c r="BY36" i="94"/>
  <c r="BY31" i="94"/>
  <c r="BY21" i="94"/>
  <c r="BY31" i="92"/>
  <c r="BY23" i="92"/>
  <c r="BY37" i="91"/>
  <c r="BY39" i="94"/>
  <c r="BY37" i="94"/>
  <c r="BY34" i="94"/>
  <c r="BY23" i="93"/>
  <c r="BY41" i="92"/>
  <c r="BY32" i="92"/>
  <c r="BY24" i="92"/>
  <c r="BY21" i="92"/>
  <c r="BY31" i="91"/>
  <c r="BY30" i="91"/>
  <c r="BY22" i="95"/>
  <c r="BY40" i="94"/>
  <c r="BY35" i="94"/>
  <c r="BY34" i="93"/>
  <c r="BY37" i="92"/>
  <c r="BY35" i="92"/>
  <c r="BY22" i="92"/>
  <c r="BY40" i="91"/>
  <c r="BY32" i="91"/>
  <c r="BY20" i="95"/>
  <c r="BY30" i="94"/>
  <c r="BY39" i="93"/>
  <c r="BY35" i="93"/>
  <c r="BY41" i="91"/>
  <c r="BY35" i="91"/>
  <c r="BY41" i="90"/>
  <c r="BY39" i="85"/>
  <c r="BY37" i="85"/>
  <c r="BY34" i="85"/>
  <c r="BY23" i="85"/>
  <c r="BY20" i="91"/>
  <c r="BY29" i="90"/>
  <c r="BY28" i="90"/>
  <c r="BY24" i="90"/>
  <c r="BY22" i="90"/>
  <c r="BY35" i="85"/>
  <c r="BY27" i="91"/>
  <c r="BY30" i="85"/>
  <c r="BY38" i="90"/>
  <c r="BY21" i="85"/>
  <c r="BY33" i="90"/>
  <c r="BY35" i="90"/>
  <c r="BY40" i="90"/>
  <c r="BY23" i="91"/>
  <c r="BY33" i="92"/>
  <c r="BY24" i="94"/>
  <c r="BY38" i="92"/>
  <c r="BY29" i="93"/>
  <c r="BY20" i="94"/>
  <c r="BY33" i="91"/>
  <c r="BY29" i="99"/>
  <c r="BY33" i="99"/>
  <c r="BY35" i="101"/>
  <c r="BY35" i="98"/>
  <c r="BY34" i="100"/>
  <c r="BY37" i="101"/>
  <c r="BY23" i="101"/>
  <c r="BY22" i="103"/>
  <c r="BY38" i="103"/>
  <c r="BY21" i="105"/>
  <c r="BY28" i="105"/>
  <c r="BY21" i="106"/>
  <c r="BY36" i="107"/>
  <c r="BY31" i="106"/>
  <c r="BY28" i="85"/>
  <c r="BY29" i="85"/>
  <c r="BY22" i="91"/>
  <c r="BY21" i="91"/>
  <c r="BY27" i="92"/>
  <c r="BY34" i="92"/>
  <c r="BY24" i="93"/>
  <c r="BY27" i="94"/>
  <c r="BY41" i="93"/>
  <c r="BY28" i="91"/>
  <c r="BY39" i="92"/>
  <c r="BY29" i="92"/>
  <c r="BY24" i="95"/>
  <c r="BY28" i="96"/>
  <c r="BY22" i="97"/>
  <c r="BY38" i="97"/>
  <c r="BY21" i="98"/>
  <c r="BY24" i="96"/>
  <c r="BY28" i="95"/>
  <c r="BY23" i="98"/>
  <c r="BY20" i="99"/>
  <c r="BY20" i="96"/>
  <c r="BY28" i="98"/>
  <c r="BY34" i="99"/>
  <c r="BY31" i="98"/>
  <c r="BY29" i="100"/>
  <c r="BY24" i="103"/>
  <c r="BY27" i="99"/>
  <c r="BY38" i="100"/>
  <c r="BY28" i="103"/>
  <c r="BY33" i="103"/>
  <c r="BY37" i="106"/>
  <c r="BY38" i="104"/>
  <c r="BY30" i="107"/>
  <c r="BY28" i="106"/>
  <c r="BY20" i="106"/>
  <c r="BY23" i="106"/>
  <c r="BY32" i="106"/>
  <c r="BY31" i="90"/>
  <c r="BY24" i="85"/>
  <c r="BY41" i="85"/>
  <c r="BY20" i="85"/>
  <c r="BY32" i="85"/>
  <c r="BY38" i="85"/>
  <c r="BY30" i="90"/>
  <c r="BY22" i="85"/>
  <c r="BY22" i="93"/>
  <c r="BY36" i="91"/>
  <c r="BY38" i="93"/>
  <c r="BY28" i="94"/>
  <c r="BY41" i="94"/>
  <c r="BY27" i="95"/>
  <c r="BY32" i="95"/>
  <c r="BY38" i="95"/>
  <c r="BY29" i="96"/>
  <c r="BY33" i="97"/>
  <c r="BY39" i="97"/>
  <c r="BY37" i="98"/>
  <c r="BY27" i="96"/>
  <c r="BY29" i="95"/>
  <c r="BY41" i="95"/>
  <c r="BY22" i="96"/>
  <c r="BY32" i="96"/>
  <c r="BY24" i="98"/>
  <c r="BY34" i="101"/>
  <c r="BY38" i="99"/>
  <c r="BY40" i="101"/>
  <c r="BY38" i="102"/>
  <c r="BY32" i="98"/>
  <c r="BY40" i="98"/>
  <c r="BY39" i="101"/>
  <c r="BY39" i="100"/>
  <c r="BY30" i="101"/>
  <c r="BY23" i="102"/>
  <c r="BY29" i="104"/>
  <c r="BY29" i="102"/>
  <c r="BY23" i="107"/>
  <c r="BY33" i="104"/>
  <c r="BY39" i="104"/>
  <c r="BY36" i="104"/>
  <c r="BY24" i="106"/>
  <c r="BY41" i="106"/>
  <c r="BY34" i="107"/>
  <c r="BY39" i="107"/>
  <c r="BY36" i="90"/>
  <c r="BY27" i="85"/>
  <c r="BY23" i="90"/>
  <c r="BY33" i="85"/>
  <c r="BY34" i="90"/>
  <c r="BY39" i="90"/>
  <c r="BY33" i="93"/>
  <c r="BY21" i="95"/>
  <c r="BY32" i="94"/>
  <c r="BY38" i="94"/>
  <c r="BY23" i="95"/>
  <c r="BY20" i="92"/>
  <c r="BY33" i="95"/>
  <c r="BY34" i="97"/>
  <c r="BY27" i="100"/>
  <c r="BY41" i="96"/>
  <c r="BY33" i="96"/>
  <c r="BY29" i="97"/>
  <c r="BY38" i="96"/>
  <c r="BY39" i="99"/>
  <c r="BY41" i="98"/>
  <c r="BY36" i="99"/>
  <c r="BY33" i="100"/>
  <c r="BY22" i="106"/>
  <c r="BY36" i="101"/>
  <c r="BY30" i="104"/>
  <c r="BY34" i="104"/>
  <c r="BY36" i="105"/>
  <c r="BY35" i="107"/>
  <c r="BY40" i="107"/>
  <c r="BU22" i="1"/>
  <c r="BU22" i="107"/>
  <c r="BU22" i="106"/>
  <c r="BU22" i="105"/>
  <c r="BU22" i="104"/>
  <c r="BU22" i="103"/>
  <c r="BU22" i="101"/>
  <c r="BU22" i="100"/>
  <c r="BU22" i="99"/>
  <c r="BU22" i="102"/>
  <c r="BU22" i="98"/>
  <c r="BU22" i="97"/>
  <c r="BU22" i="96"/>
  <c r="BU22" i="94"/>
  <c r="BU22" i="93"/>
  <c r="BU22" i="95"/>
  <c r="BU22" i="92"/>
  <c r="BU22" i="91"/>
  <c r="BU22" i="90"/>
  <c r="BU22" i="85"/>
  <c r="BU28" i="1"/>
  <c r="BU28" i="106"/>
  <c r="BU28" i="107"/>
  <c r="BU28" i="105"/>
  <c r="BU28" i="104"/>
  <c r="BU28" i="103"/>
  <c r="BU28" i="101"/>
  <c r="BU28" i="102"/>
  <c r="BU28" i="100"/>
  <c r="BU28" i="99"/>
  <c r="BU28" i="96"/>
  <c r="BU28" i="98"/>
  <c r="BU28" i="97"/>
  <c r="BU28" i="95"/>
  <c r="BU28" i="94"/>
  <c r="BU28" i="92"/>
  <c r="BU28" i="93"/>
  <c r="BU28" i="91"/>
  <c r="BU28" i="85"/>
  <c r="BU28" i="90"/>
  <c r="BS32" i="107"/>
  <c r="BS32" i="106"/>
  <c r="BT32" i="107"/>
  <c r="BT32" i="106"/>
  <c r="BT32" i="105"/>
  <c r="BT32" i="104"/>
  <c r="BS32" i="105"/>
  <c r="BS32" i="104"/>
  <c r="BS32" i="103"/>
  <c r="BS32" i="101"/>
  <c r="BS32" i="102"/>
  <c r="BT32" i="103"/>
  <c r="BT32" i="101"/>
  <c r="BS32" i="100"/>
  <c r="BT32" i="99"/>
  <c r="BS32" i="98"/>
  <c r="BT32" i="100"/>
  <c r="BS32" i="99"/>
  <c r="BT32" i="96"/>
  <c r="BT32" i="98"/>
  <c r="BS32" i="96"/>
  <c r="BT32" i="102"/>
  <c r="BT32" i="97"/>
  <c r="BT32" i="95"/>
  <c r="BS32" i="97"/>
  <c r="BS32" i="95"/>
  <c r="BS32" i="91"/>
  <c r="BT32" i="94"/>
  <c r="BS32" i="94"/>
  <c r="BT32" i="93"/>
  <c r="BT32" i="92"/>
  <c r="BS32" i="93"/>
  <c r="BS32" i="92"/>
  <c r="BT32" i="91"/>
  <c r="BS32" i="90"/>
  <c r="BT32" i="85"/>
  <c r="BS32" i="85"/>
  <c r="BT32" i="90"/>
  <c r="BN28" i="107"/>
  <c r="BL28" i="106"/>
  <c r="BM28" i="107"/>
  <c r="BK28" i="106"/>
  <c r="BL28" i="107"/>
  <c r="BN28" i="106"/>
  <c r="BK28" i="107"/>
  <c r="BQ28" i="107"/>
  <c r="BN28" i="105"/>
  <c r="BM28" i="106"/>
  <c r="BM28" i="105"/>
  <c r="BL28" i="105"/>
  <c r="BK28" i="105"/>
  <c r="BQ28" i="105"/>
  <c r="BN28" i="104"/>
  <c r="BL28" i="104"/>
  <c r="BK28" i="104"/>
  <c r="BQ28" i="104"/>
  <c r="BK28" i="103"/>
  <c r="BM28" i="102"/>
  <c r="BL28" i="101"/>
  <c r="BM28" i="104"/>
  <c r="BM28" i="103"/>
  <c r="BK28" i="102"/>
  <c r="BQ28" i="102"/>
  <c r="BN28" i="101"/>
  <c r="BL28" i="103"/>
  <c r="BN28" i="102"/>
  <c r="BM28" i="101"/>
  <c r="BK28" i="100"/>
  <c r="BN28" i="99"/>
  <c r="BN28" i="103"/>
  <c r="BM28" i="100"/>
  <c r="BL28" i="99"/>
  <c r="BK28" i="101"/>
  <c r="BQ28" i="101"/>
  <c r="BL28" i="100"/>
  <c r="BK28" i="99"/>
  <c r="BK28" i="98"/>
  <c r="BN28" i="98"/>
  <c r="BN28" i="97"/>
  <c r="BL28" i="96"/>
  <c r="BL28" i="102"/>
  <c r="BM28" i="98"/>
  <c r="BM28" i="97"/>
  <c r="BK28" i="96"/>
  <c r="BM28" i="95"/>
  <c r="BL28" i="98"/>
  <c r="BL28" i="97"/>
  <c r="BN28" i="96"/>
  <c r="BN28" i="100"/>
  <c r="BM28" i="99"/>
  <c r="BK28" i="97"/>
  <c r="BQ28" i="97"/>
  <c r="BM28" i="96"/>
  <c r="BK28" i="95"/>
  <c r="BQ28" i="95"/>
  <c r="BN28" i="95"/>
  <c r="BM28" i="94"/>
  <c r="BN28" i="93"/>
  <c r="BM28" i="92"/>
  <c r="BK28" i="91"/>
  <c r="BL28" i="95"/>
  <c r="BL28" i="94"/>
  <c r="BM28" i="93"/>
  <c r="BL28" i="92"/>
  <c r="BN28" i="91"/>
  <c r="BK28" i="94"/>
  <c r="BQ28" i="94"/>
  <c r="BL28" i="93"/>
  <c r="BK28" i="92"/>
  <c r="BN28" i="94"/>
  <c r="BK28" i="93"/>
  <c r="BQ28" i="93"/>
  <c r="BN28" i="92"/>
  <c r="BL28" i="91"/>
  <c r="BL28" i="90"/>
  <c r="BL28" i="85"/>
  <c r="BM28" i="90"/>
  <c r="BK28" i="90"/>
  <c r="BQ28" i="90"/>
  <c r="BK28" i="85"/>
  <c r="BN28" i="90"/>
  <c r="BN28" i="85"/>
  <c r="BM28" i="91"/>
  <c r="BM28" i="85"/>
  <c r="BL32" i="107"/>
  <c r="BN32" i="107"/>
  <c r="BM32" i="107"/>
  <c r="BN32" i="106"/>
  <c r="BK32" i="107"/>
  <c r="BQ32" i="107"/>
  <c r="BM32" i="106"/>
  <c r="BL32" i="106"/>
  <c r="BK32" i="106"/>
  <c r="BL32" i="105"/>
  <c r="BK32" i="105"/>
  <c r="BQ32" i="105"/>
  <c r="BN32" i="105"/>
  <c r="BL32" i="104"/>
  <c r="BM32" i="105"/>
  <c r="BN32" i="104"/>
  <c r="BM32" i="104"/>
  <c r="BM32" i="103"/>
  <c r="BK32" i="102"/>
  <c r="BQ32" i="102"/>
  <c r="BN32" i="101"/>
  <c r="BK32" i="104"/>
  <c r="BQ32" i="104"/>
  <c r="BK32" i="103"/>
  <c r="BM32" i="102"/>
  <c r="BL32" i="101"/>
  <c r="BN32" i="103"/>
  <c r="BL32" i="102"/>
  <c r="BK32" i="101"/>
  <c r="BQ32" i="101"/>
  <c r="BN32" i="102"/>
  <c r="BM32" i="100"/>
  <c r="BL32" i="99"/>
  <c r="BL32" i="98"/>
  <c r="BK32" i="100"/>
  <c r="BQ32" i="100"/>
  <c r="BN32" i="99"/>
  <c r="BN32" i="98"/>
  <c r="BL32" i="103"/>
  <c r="BN32" i="100"/>
  <c r="BM32" i="99"/>
  <c r="BM32" i="98"/>
  <c r="BK32" i="98"/>
  <c r="BQ32" i="98"/>
  <c r="BL32" i="97"/>
  <c r="BN32" i="96"/>
  <c r="BL32" i="95"/>
  <c r="BM32" i="101"/>
  <c r="BL32" i="100"/>
  <c r="BK32" i="97"/>
  <c r="BQ32" i="97"/>
  <c r="BM32" i="96"/>
  <c r="BK32" i="95"/>
  <c r="BQ32" i="95"/>
  <c r="BN32" i="97"/>
  <c r="BL32" i="96"/>
  <c r="BN32" i="95"/>
  <c r="BK32" i="99"/>
  <c r="BM32" i="97"/>
  <c r="BK32" i="96"/>
  <c r="BM32" i="95"/>
  <c r="BK32" i="94"/>
  <c r="BQ32" i="94"/>
  <c r="BL32" i="93"/>
  <c r="BL32" i="92"/>
  <c r="BM32" i="91"/>
  <c r="BN32" i="94"/>
  <c r="BK32" i="93"/>
  <c r="BQ32" i="93"/>
  <c r="BK32" i="92"/>
  <c r="BL32" i="91"/>
  <c r="BM32" i="94"/>
  <c r="BN32" i="93"/>
  <c r="BN32" i="92"/>
  <c r="BL32" i="94"/>
  <c r="BM32" i="93"/>
  <c r="BM32" i="92"/>
  <c r="BN32" i="91"/>
  <c r="BK32" i="91"/>
  <c r="BN32" i="90"/>
  <c r="BN32" i="85"/>
  <c r="BK32" i="90"/>
  <c r="BQ32" i="90"/>
  <c r="BM32" i="90"/>
  <c r="BM32" i="85"/>
  <c r="BL32" i="90"/>
  <c r="BL32" i="85"/>
  <c r="BK32" i="85"/>
  <c r="CD23" i="1"/>
  <c r="CD23" i="104"/>
  <c r="CD23" i="102"/>
  <c r="CD23" i="101"/>
  <c r="CD23" i="100"/>
  <c r="CD23" i="97"/>
  <c r="CD23" i="92"/>
  <c r="CD23" i="94"/>
  <c r="CD23" i="93"/>
  <c r="CA29" i="107"/>
  <c r="CA29" i="106"/>
  <c r="CB29" i="107"/>
  <c r="CB29" i="106"/>
  <c r="CB29" i="105"/>
  <c r="CA29" i="105"/>
  <c r="CB29" i="104"/>
  <c r="CA29" i="104"/>
  <c r="CA29" i="103"/>
  <c r="CA29" i="101"/>
  <c r="CA29" i="102"/>
  <c r="CB29" i="103"/>
  <c r="CB29" i="101"/>
  <c r="CA29" i="100"/>
  <c r="CB29" i="99"/>
  <c r="CA29" i="98"/>
  <c r="CB29" i="102"/>
  <c r="CB29" i="100"/>
  <c r="CA29" i="99"/>
  <c r="CB29" i="96"/>
  <c r="CA29" i="96"/>
  <c r="CB29" i="98"/>
  <c r="CB29" i="97"/>
  <c r="CA29" i="97"/>
  <c r="CA29" i="95"/>
  <c r="CB29" i="95"/>
  <c r="CA29" i="91"/>
  <c r="CB29" i="94"/>
  <c r="CB29" i="92"/>
  <c r="CA29" i="94"/>
  <c r="CB29" i="93"/>
  <c r="CA29" i="92"/>
  <c r="CA29" i="93"/>
  <c r="CB29" i="91"/>
  <c r="CA29" i="90"/>
  <c r="CB29" i="85"/>
  <c r="CB29" i="90"/>
  <c r="CA29" i="85"/>
  <c r="CA33" i="107"/>
  <c r="CB33" i="107"/>
  <c r="CB33" i="106"/>
  <c r="CD33" i="107"/>
  <c r="CA33" i="106"/>
  <c r="CB33" i="105"/>
  <c r="CA33" i="105"/>
  <c r="CD33" i="106"/>
  <c r="CD33" i="105"/>
  <c r="CB33" i="104"/>
  <c r="CD33" i="104"/>
  <c r="CA33" i="102"/>
  <c r="CA33" i="103"/>
  <c r="CA33" i="101"/>
  <c r="CD33" i="103"/>
  <c r="CB33" i="102"/>
  <c r="CD33" i="101"/>
  <c r="CA33" i="104"/>
  <c r="CB33" i="99"/>
  <c r="CA33" i="98"/>
  <c r="CB33" i="103"/>
  <c r="CD33" i="102"/>
  <c r="CA33" i="100"/>
  <c r="CD33" i="99"/>
  <c r="CB33" i="101"/>
  <c r="CD33" i="100"/>
  <c r="CB33" i="98"/>
  <c r="CB33" i="97"/>
  <c r="CD33" i="96"/>
  <c r="CB33" i="95"/>
  <c r="CB33" i="100"/>
  <c r="CA33" i="97"/>
  <c r="CA33" i="95"/>
  <c r="CA33" i="99"/>
  <c r="CD33" i="98"/>
  <c r="CD33" i="97"/>
  <c r="CB33" i="96"/>
  <c r="CD33" i="95"/>
  <c r="CA33" i="96"/>
  <c r="CA33" i="94"/>
  <c r="CB33" i="93"/>
  <c r="CB33" i="92"/>
  <c r="CD33" i="94"/>
  <c r="CA33" i="93"/>
  <c r="CA33" i="92"/>
  <c r="CB33" i="91"/>
  <c r="CD33" i="93"/>
  <c r="CD33" i="92"/>
  <c r="CA33" i="91"/>
  <c r="CB33" i="94"/>
  <c r="CD33" i="91"/>
  <c r="CD33" i="85"/>
  <c r="CB33" i="90"/>
  <c r="CA33" i="85"/>
  <c r="CA33" i="90"/>
  <c r="CB33" i="85"/>
  <c r="CD33" i="90"/>
  <c r="BU23" i="1"/>
  <c r="BU23" i="107"/>
  <c r="BU23" i="105"/>
  <c r="BU23" i="106"/>
  <c r="BU23" i="102"/>
  <c r="BU23" i="101"/>
  <c r="BU23" i="104"/>
  <c r="BU23" i="103"/>
  <c r="BU23" i="100"/>
  <c r="BU23" i="99"/>
  <c r="BU23" i="96"/>
  <c r="BU23" i="97"/>
  <c r="BU23" i="98"/>
  <c r="BU23" i="92"/>
  <c r="BU23" i="94"/>
  <c r="BU23" i="93"/>
  <c r="BU23" i="95"/>
  <c r="BU23" i="90"/>
  <c r="BU23" i="85"/>
  <c r="BU23" i="91"/>
  <c r="BS29" i="1"/>
  <c r="BY29" i="1"/>
  <c r="BS29" i="102"/>
  <c r="BS29" i="103"/>
  <c r="BS29" i="101"/>
  <c r="BS29" i="100"/>
  <c r="BS29" i="99"/>
  <c r="BS29" i="94"/>
  <c r="BS29" i="92"/>
  <c r="BS29" i="93"/>
  <c r="BV33" i="107"/>
  <c r="BT33" i="107"/>
  <c r="BS33" i="107"/>
  <c r="BT33" i="106"/>
  <c r="BS33" i="106"/>
  <c r="BV33" i="106"/>
  <c r="BV33" i="105"/>
  <c r="BU33" i="107"/>
  <c r="BU33" i="105"/>
  <c r="BT33" i="105"/>
  <c r="BS33" i="105"/>
  <c r="BV33" i="104"/>
  <c r="BT33" i="104"/>
  <c r="BU33" i="106"/>
  <c r="BS33" i="104"/>
  <c r="BU33" i="104"/>
  <c r="BS33" i="103"/>
  <c r="BU33" i="102"/>
  <c r="BT33" i="101"/>
  <c r="BU33" i="103"/>
  <c r="BS33" i="102"/>
  <c r="BV33" i="101"/>
  <c r="BT33" i="103"/>
  <c r="BV33" i="102"/>
  <c r="BU33" i="101"/>
  <c r="BS33" i="100"/>
  <c r="BV33" i="99"/>
  <c r="BV33" i="98"/>
  <c r="BV33" i="103"/>
  <c r="BT33" i="102"/>
  <c r="BS33" i="101"/>
  <c r="BU33" i="100"/>
  <c r="BT33" i="99"/>
  <c r="BT33" i="98"/>
  <c r="BT33" i="100"/>
  <c r="BS33" i="99"/>
  <c r="BS33" i="98"/>
  <c r="BV33" i="100"/>
  <c r="BV33" i="97"/>
  <c r="BT33" i="96"/>
  <c r="BV33" i="95"/>
  <c r="BU33" i="99"/>
  <c r="BU33" i="97"/>
  <c r="BS33" i="96"/>
  <c r="BU33" i="95"/>
  <c r="BT33" i="97"/>
  <c r="BV33" i="96"/>
  <c r="BT33" i="95"/>
  <c r="BU33" i="98"/>
  <c r="BS33" i="97"/>
  <c r="BU33" i="96"/>
  <c r="BS33" i="95"/>
  <c r="BU33" i="94"/>
  <c r="BV33" i="93"/>
  <c r="BV33" i="92"/>
  <c r="BS33" i="91"/>
  <c r="BT33" i="94"/>
  <c r="BU33" i="93"/>
  <c r="BU33" i="92"/>
  <c r="BV33" i="91"/>
  <c r="BS33" i="94"/>
  <c r="BT33" i="93"/>
  <c r="BT33" i="92"/>
  <c r="BU33" i="91"/>
  <c r="BV33" i="94"/>
  <c r="BS33" i="93"/>
  <c r="BS33" i="92"/>
  <c r="BT33" i="91"/>
  <c r="BT33" i="90"/>
  <c r="BT33" i="85"/>
  <c r="BU33" i="90"/>
  <c r="BS33" i="90"/>
  <c r="BS33" i="85"/>
  <c r="BV33" i="90"/>
  <c r="BV33" i="85"/>
  <c r="BU33" i="85"/>
  <c r="BM33" i="107"/>
  <c r="BK33" i="107"/>
  <c r="BK33" i="106"/>
  <c r="BQ33" i="106"/>
  <c r="BM33" i="106"/>
  <c r="BK33" i="105"/>
  <c r="BM33" i="105"/>
  <c r="BM33" i="104"/>
  <c r="BK33" i="102"/>
  <c r="BM33" i="102"/>
  <c r="BK33" i="103"/>
  <c r="BK33" i="101"/>
  <c r="BQ33" i="101"/>
  <c r="BM33" i="100"/>
  <c r="BM33" i="98"/>
  <c r="BM33" i="103"/>
  <c r="BM33" i="101"/>
  <c r="BK33" i="100"/>
  <c r="BQ33" i="100"/>
  <c r="BK33" i="98"/>
  <c r="BK33" i="104"/>
  <c r="BM33" i="99"/>
  <c r="BK33" i="96"/>
  <c r="BQ33" i="96"/>
  <c r="BM33" i="95"/>
  <c r="BK33" i="97"/>
  <c r="BQ33" i="97"/>
  <c r="BK33" i="99"/>
  <c r="BM33" i="96"/>
  <c r="BK33" i="95"/>
  <c r="BQ33" i="95"/>
  <c r="BM33" i="97"/>
  <c r="BM33" i="93"/>
  <c r="BM33" i="91"/>
  <c r="BK33" i="94"/>
  <c r="BK33" i="92"/>
  <c r="BQ33" i="92"/>
  <c r="BK33" i="93"/>
  <c r="BQ33" i="93"/>
  <c r="BK33" i="91"/>
  <c r="BQ33" i="91"/>
  <c r="BM33" i="94"/>
  <c r="BM33" i="92"/>
  <c r="BK33" i="85"/>
  <c r="BQ33" i="85"/>
  <c r="BM33" i="90"/>
  <c r="BM33" i="85"/>
  <c r="BK33" i="90"/>
  <c r="CB20" i="107"/>
  <c r="CD20" i="106"/>
  <c r="CA20" i="107"/>
  <c r="CC20" i="106"/>
  <c r="CD20" i="107"/>
  <c r="CB20" i="106"/>
  <c r="CC20" i="105"/>
  <c r="CB20" i="105"/>
  <c r="CC20" i="107"/>
  <c r="CA20" i="106"/>
  <c r="CA20" i="105"/>
  <c r="CD20" i="104"/>
  <c r="CD20" i="105"/>
  <c r="CB20" i="104"/>
  <c r="CA20" i="104"/>
  <c r="CB20" i="103"/>
  <c r="CB20" i="102"/>
  <c r="CC20" i="101"/>
  <c r="CC20" i="104"/>
  <c r="CD20" i="103"/>
  <c r="CD20" i="102"/>
  <c r="CA20" i="101"/>
  <c r="CC20" i="103"/>
  <c r="CC20" i="102"/>
  <c r="CD20" i="101"/>
  <c r="CA20" i="100"/>
  <c r="CD20" i="99"/>
  <c r="CA20" i="103"/>
  <c r="CB20" i="101"/>
  <c r="CC20" i="100"/>
  <c r="CB20" i="99"/>
  <c r="CA20" i="102"/>
  <c r="CB20" i="100"/>
  <c r="CA20" i="99"/>
  <c r="CA20" i="98"/>
  <c r="CA20" i="97"/>
  <c r="CC20" i="96"/>
  <c r="CD20" i="100"/>
  <c r="CD20" i="98"/>
  <c r="CD20" i="97"/>
  <c r="CB20" i="96"/>
  <c r="CC20" i="98"/>
  <c r="CC20" i="97"/>
  <c r="CA20" i="96"/>
  <c r="CC20" i="99"/>
  <c r="CB20" i="98"/>
  <c r="CB20" i="97"/>
  <c r="CD20" i="96"/>
  <c r="CC20" i="95"/>
  <c r="CD20" i="94"/>
  <c r="CD20" i="93"/>
  <c r="CC20" i="92"/>
  <c r="CB20" i="95"/>
  <c r="CC20" i="94"/>
  <c r="CC20" i="93"/>
  <c r="CB20" i="92"/>
  <c r="CA20" i="95"/>
  <c r="CB20" i="94"/>
  <c r="CB20" i="93"/>
  <c r="CA20" i="92"/>
  <c r="CD20" i="95"/>
  <c r="CA20" i="94"/>
  <c r="CA20" i="93"/>
  <c r="CD20" i="92"/>
  <c r="CA20" i="91"/>
  <c r="CB20" i="90"/>
  <c r="CD20" i="85"/>
  <c r="CC20" i="85"/>
  <c r="CD20" i="91"/>
  <c r="CA20" i="90"/>
  <c r="CB20" i="91"/>
  <c r="CA20" i="85"/>
  <c r="CC20" i="91"/>
  <c r="CD20" i="90"/>
  <c r="CB20" i="85"/>
  <c r="CC20" i="90"/>
  <c r="CB24" i="107"/>
  <c r="CD24" i="106"/>
  <c r="CA24" i="107"/>
  <c r="CC24" i="106"/>
  <c r="CD24" i="107"/>
  <c r="CB24" i="106"/>
  <c r="CB24" i="105"/>
  <c r="CA24" i="105"/>
  <c r="CC24" i="107"/>
  <c r="CA24" i="106"/>
  <c r="CD24" i="105"/>
  <c r="CB24" i="104"/>
  <c r="CC24" i="105"/>
  <c r="CD24" i="104"/>
  <c r="CC24" i="104"/>
  <c r="CD24" i="103"/>
  <c r="CA24" i="102"/>
  <c r="CA24" i="101"/>
  <c r="CA24" i="104"/>
  <c r="CB24" i="103"/>
  <c r="CC24" i="102"/>
  <c r="CC24" i="101"/>
  <c r="CA24" i="103"/>
  <c r="CB24" i="102"/>
  <c r="CB24" i="101"/>
  <c r="CC24" i="100"/>
  <c r="CB24" i="99"/>
  <c r="CA24" i="100"/>
  <c r="CD24" i="99"/>
  <c r="CC24" i="103"/>
  <c r="CD24" i="101"/>
  <c r="CD24" i="100"/>
  <c r="CC24" i="99"/>
  <c r="CD24" i="102"/>
  <c r="CD24" i="98"/>
  <c r="CB24" i="97"/>
  <c r="CA24" i="96"/>
  <c r="CC24" i="98"/>
  <c r="CA24" i="97"/>
  <c r="CD24" i="96"/>
  <c r="CB24" i="98"/>
  <c r="CD24" i="97"/>
  <c r="CC24" i="96"/>
  <c r="CB24" i="100"/>
  <c r="CA24" i="99"/>
  <c r="CA24" i="98"/>
  <c r="CC24" i="97"/>
  <c r="CB24" i="96"/>
  <c r="CC24" i="95"/>
  <c r="CA24" i="95"/>
  <c r="CB24" i="94"/>
  <c r="CB24" i="93"/>
  <c r="CA24" i="92"/>
  <c r="CC24" i="91"/>
  <c r="CA24" i="94"/>
  <c r="CA24" i="93"/>
  <c r="CD24" i="92"/>
  <c r="CD24" i="95"/>
  <c r="CD24" i="94"/>
  <c r="CD24" i="93"/>
  <c r="CC24" i="92"/>
  <c r="CB24" i="95"/>
  <c r="CC24" i="94"/>
  <c r="CC24" i="93"/>
  <c r="CB24" i="92"/>
  <c r="CA24" i="90"/>
  <c r="CA24" i="85"/>
  <c r="CA24" i="91"/>
  <c r="CD24" i="91"/>
  <c r="CD24" i="90"/>
  <c r="CD24" i="85"/>
  <c r="CB24" i="90"/>
  <c r="CB24" i="85"/>
  <c r="CB24" i="91"/>
  <c r="CC24" i="90"/>
  <c r="CC24" i="85"/>
  <c r="CC30" i="1"/>
  <c r="CC30" i="107"/>
  <c r="CC30" i="106"/>
  <c r="CC30" i="105"/>
  <c r="CC30" i="102"/>
  <c r="CC30" i="104"/>
  <c r="CC30" i="103"/>
  <c r="CC30" i="101"/>
  <c r="CC30" i="100"/>
  <c r="CC30" i="98"/>
  <c r="CC30" i="97"/>
  <c r="CC30" i="95"/>
  <c r="CC30" i="99"/>
  <c r="CC30" i="96"/>
  <c r="CC30" i="94"/>
  <c r="CC30" i="93"/>
  <c r="CC30" i="92"/>
  <c r="CC30" i="91"/>
  <c r="CC30" i="90"/>
  <c r="CC30" i="85"/>
  <c r="BU20" i="1"/>
  <c r="BU20" i="107"/>
  <c r="BU20" i="106"/>
  <c r="BU20" i="105"/>
  <c r="BU20" i="104"/>
  <c r="BU20" i="102"/>
  <c r="BU20" i="101"/>
  <c r="BU20" i="100"/>
  <c r="BU20" i="103"/>
  <c r="BU20" i="99"/>
  <c r="BU20" i="97"/>
  <c r="BU20" i="98"/>
  <c r="BU20" i="96"/>
  <c r="BU20" i="92"/>
  <c r="BU20" i="95"/>
  <c r="BU20" i="94"/>
  <c r="BU20" i="93"/>
  <c r="BU20" i="85"/>
  <c r="BU20" i="91"/>
  <c r="BU20" i="90"/>
  <c r="BU24" i="1"/>
  <c r="BU24" i="107"/>
  <c r="BU24" i="106"/>
  <c r="BU24" i="105"/>
  <c r="BU24" i="104"/>
  <c r="BU24" i="103"/>
  <c r="BU24" i="101"/>
  <c r="BU24" i="102"/>
  <c r="BU24" i="99"/>
  <c r="BU24" i="100"/>
  <c r="BU24" i="96"/>
  <c r="BU24" i="97"/>
  <c r="BU24" i="98"/>
  <c r="BU24" i="95"/>
  <c r="BU24" i="94"/>
  <c r="BU24" i="93"/>
  <c r="BU24" i="92"/>
  <c r="BU24" i="85"/>
  <c r="BU24" i="90"/>
  <c r="BU24" i="91"/>
  <c r="BS30" i="1"/>
  <c r="BS30" i="106"/>
  <c r="BS30" i="107"/>
  <c r="BS30" i="105"/>
  <c r="BS30" i="104"/>
  <c r="BS30" i="103"/>
  <c r="BS30" i="101"/>
  <c r="BS30" i="100"/>
  <c r="BS30" i="98"/>
  <c r="BS30" i="96"/>
  <c r="BS30" i="97"/>
  <c r="BS30" i="102"/>
  <c r="BS30" i="99"/>
  <c r="BS30" i="94"/>
  <c r="BS30" i="92"/>
  <c r="BS30" i="95"/>
  <c r="BS30" i="93"/>
  <c r="BS30" i="91"/>
  <c r="BS30" i="85"/>
  <c r="BS30" i="90"/>
  <c r="BM20" i="1"/>
  <c r="BM20" i="107"/>
  <c r="BM20" i="106"/>
  <c r="BM20" i="105"/>
  <c r="BM20" i="103"/>
  <c r="BM20" i="102"/>
  <c r="BM20" i="104"/>
  <c r="BM20" i="100"/>
  <c r="BM20" i="101"/>
  <c r="BM20" i="99"/>
  <c r="BM20" i="98"/>
  <c r="BM20" i="96"/>
  <c r="BM20" i="97"/>
  <c r="BM20" i="92"/>
  <c r="BM20" i="95"/>
  <c r="BM20" i="93"/>
  <c r="BM20" i="94"/>
  <c r="BM20" i="91"/>
  <c r="BM20" i="90"/>
  <c r="BM20" i="85"/>
  <c r="CB29" i="1"/>
  <c r="CA29" i="1"/>
  <c r="CB33" i="1"/>
  <c r="CA33" i="1"/>
  <c r="CD33" i="1"/>
  <c r="BY39" i="1"/>
  <c r="CD20" i="1"/>
  <c r="CC20" i="1"/>
  <c r="CB20" i="1"/>
  <c r="CA20" i="1"/>
  <c r="CD24" i="1"/>
  <c r="CC24" i="1"/>
  <c r="CB24" i="1"/>
  <c r="CA24" i="1"/>
  <c r="BY28" i="1"/>
  <c r="BY35" i="1"/>
  <c r="CB31" i="1"/>
  <c r="CA31" i="1"/>
  <c r="BY41" i="1"/>
  <c r="BY24" i="1"/>
  <c r="BY30" i="1"/>
  <c r="CG41" i="1"/>
  <c r="CG22" i="1"/>
  <c r="CG39" i="1"/>
  <c r="CG30" i="1"/>
  <c r="BY37" i="1"/>
  <c r="BQ21" i="1"/>
  <c r="BQ39" i="1"/>
  <c r="BQ40" i="1"/>
  <c r="BQ37" i="1"/>
  <c r="BQ24" i="1"/>
  <c r="BQ34" i="1"/>
  <c r="BQ38" i="1"/>
  <c r="BQ20" i="1"/>
  <c r="BV27" i="1"/>
  <c r="BU27" i="1"/>
  <c r="BK28" i="1"/>
  <c r="BL28" i="1"/>
  <c r="BN28" i="1"/>
  <c r="BM28" i="1"/>
  <c r="BN32" i="1"/>
  <c r="BM32" i="1"/>
  <c r="BL32" i="1"/>
  <c r="BK32" i="1"/>
  <c r="BV33" i="1"/>
  <c r="BU33" i="1"/>
  <c r="BT33" i="1"/>
  <c r="BS33" i="1"/>
  <c r="BN27" i="1"/>
  <c r="BM27" i="1"/>
  <c r="BM31" i="1"/>
  <c r="BK31" i="1"/>
  <c r="BT32" i="1"/>
  <c r="BS32" i="1"/>
  <c r="BN23" i="1"/>
  <c r="BM23" i="1"/>
  <c r="BL23" i="1"/>
  <c r="BK23" i="1"/>
  <c r="BN29" i="1"/>
  <c r="BM29" i="1"/>
  <c r="BL29" i="1"/>
  <c r="BK29" i="1"/>
  <c r="BM33" i="1"/>
  <c r="BK33" i="1"/>
  <c r="BQ27" i="1"/>
  <c r="BY33" i="1"/>
  <c r="BQ32" i="1"/>
  <c r="BQ23" i="1"/>
  <c r="P3" i="2"/>
  <c r="M24" i="3"/>
  <c r="L24" i="3"/>
  <c r="K24" i="3"/>
  <c r="J24" i="3"/>
  <c r="I24" i="3"/>
  <c r="H24" i="3"/>
  <c r="G24" i="3"/>
  <c r="F24" i="3"/>
  <c r="E24" i="3"/>
  <c r="D24" i="3"/>
  <c r="R131" i="100"/>
  <c r="I76" i="1"/>
  <c r="I75" i="1"/>
  <c r="E75" i="1"/>
  <c r="AZ86" i="1"/>
  <c r="R133" i="1"/>
  <c r="R132" i="1"/>
  <c r="R131" i="1"/>
  <c r="R134" i="1"/>
  <c r="R130" i="1"/>
  <c r="AO145" i="1"/>
  <c r="G144" i="1"/>
  <c r="BP65" i="1"/>
  <c r="BM65" i="1"/>
  <c r="BO65" i="1"/>
  <c r="BN65" i="1"/>
  <c r="BL65" i="1"/>
  <c r="BK67" i="1"/>
  <c r="BK70" i="1"/>
  <c r="BK66" i="1"/>
  <c r="BK69" i="1"/>
  <c r="BK68" i="1"/>
  <c r="R70" i="1"/>
  <c r="R73" i="1"/>
  <c r="R69" i="1"/>
  <c r="R72" i="1"/>
  <c r="R71" i="1"/>
  <c r="D36" i="1"/>
  <c r="BP70" i="1"/>
  <c r="BP66" i="1"/>
  <c r="BM70" i="1"/>
  <c r="BM66" i="1"/>
  <c r="AJ66" i="1"/>
  <c r="AJ124" i="1" s="1"/>
  <c r="BP67" i="1"/>
  <c r="BM67" i="1"/>
  <c r="BP69" i="1"/>
  <c r="BM69" i="1"/>
  <c r="BL66" i="1"/>
  <c r="AH66" i="1"/>
  <c r="AH124" i="1" s="1"/>
  <c r="BP68" i="1"/>
  <c r="BM68" i="1"/>
  <c r="AF66" i="1"/>
  <c r="AF124" i="1" s="1"/>
  <c r="AD66" i="1"/>
  <c r="AD124" i="1" s="1"/>
  <c r="AB66" i="1"/>
  <c r="AB124" i="1" s="1"/>
  <c r="D215" i="1"/>
  <c r="E78" i="1"/>
  <c r="V145" i="1"/>
  <c r="BO69" i="1"/>
  <c r="BO67" i="1"/>
  <c r="BL67" i="1"/>
  <c r="AB65" i="1"/>
  <c r="BN70" i="1"/>
  <c r="BL69" i="1"/>
  <c r="BL70" i="1"/>
  <c r="BN69" i="1"/>
  <c r="BN68" i="1"/>
  <c r="BN67" i="1"/>
  <c r="U116" i="1"/>
  <c r="BO70" i="1"/>
  <c r="BN66" i="1"/>
  <c r="AB123" i="1"/>
  <c r="BO68" i="1"/>
  <c r="BO66" i="1"/>
  <c r="BL68" i="1"/>
  <c r="AA75" i="1"/>
  <c r="AA133" i="1" s="1"/>
  <c r="BK144" i="1" s="1"/>
  <c r="AA71" i="1"/>
  <c r="BK74" i="1" s="1"/>
  <c r="AA67" i="1"/>
  <c r="AA125" i="1" s="1"/>
  <c r="BK140" i="1" s="1"/>
  <c r="AA73" i="1"/>
  <c r="AA131" i="1" s="1"/>
  <c r="BK143" i="1" s="1"/>
  <c r="AA69" i="1"/>
  <c r="BK73" i="1" s="1"/>
  <c r="E132" i="1"/>
  <c r="AD38" i="1"/>
  <c r="A114" i="1"/>
  <c r="A62" i="1"/>
  <c r="A141" i="1"/>
  <c r="AP67" i="1"/>
  <c r="AP125" i="1"/>
  <c r="AD36" i="1"/>
  <c r="E65" i="1"/>
  <c r="E23" i="3"/>
  <c r="E26" i="3" s="1"/>
  <c r="F23" i="3"/>
  <c r="G23" i="3"/>
  <c r="G27" i="3" s="1"/>
  <c r="H23" i="3"/>
  <c r="H26" i="3" s="1"/>
  <c r="I23" i="3"/>
  <c r="I27" i="3" s="1"/>
  <c r="J23" i="3"/>
  <c r="J27" i="3" s="1"/>
  <c r="K23" i="3"/>
  <c r="K27" i="3" s="1"/>
  <c r="L23" i="3"/>
  <c r="L25" i="3" s="1"/>
  <c r="M23" i="3"/>
  <c r="M26" i="3" s="1"/>
  <c r="D23" i="3"/>
  <c r="L26" i="3"/>
  <c r="H27" i="3"/>
  <c r="G25" i="3"/>
  <c r="I26" i="3"/>
  <c r="I25" i="3"/>
  <c r="M25" i="3"/>
  <c r="BQ96" i="1"/>
  <c r="BQ95" i="1"/>
  <c r="AL95" i="1"/>
  <c r="AL96" i="1"/>
  <c r="T87" i="1"/>
  <c r="P2" i="2"/>
  <c r="R130" i="100"/>
  <c r="BQ133" i="1"/>
  <c r="AB6" i="80"/>
  <c r="BQ134" i="1"/>
  <c r="BQ41" i="1" l="1"/>
  <c r="BY30" i="102"/>
  <c r="AK20" i="50"/>
  <c r="AM26" i="50"/>
  <c r="AK28" i="50"/>
  <c r="AN22" i="80"/>
  <c r="BV89" i="92"/>
  <c r="BV104" i="94"/>
  <c r="BV89" i="98"/>
  <c r="BV96" i="99"/>
  <c r="BU89" i="91"/>
  <c r="BS102" i="94"/>
  <c r="BU87" i="98"/>
  <c r="BS92" i="98"/>
  <c r="BS96" i="98"/>
  <c r="BP103" i="100"/>
  <c r="BP105" i="100"/>
  <c r="BS106" i="100"/>
  <c r="BP107" i="100"/>
  <c r="BP109" i="100"/>
  <c r="BP105" i="101"/>
  <c r="BP107" i="101"/>
  <c r="BP109" i="101"/>
  <c r="BP111" i="101"/>
  <c r="BS106" i="102"/>
  <c r="BT93" i="103"/>
  <c r="BP87" i="105"/>
  <c r="BP89" i="105"/>
  <c r="BP91" i="105"/>
  <c r="BP93" i="105"/>
  <c r="BP95" i="105"/>
  <c r="BP107" i="105"/>
  <c r="BP109" i="105"/>
  <c r="BP111" i="105"/>
  <c r="BU87" i="106"/>
  <c r="AN36" i="50"/>
  <c r="BK22" i="100"/>
  <c r="BK22" i="107"/>
  <c r="BN22" i="97"/>
  <c r="BN22" i="85"/>
  <c r="BL22" i="95"/>
  <c r="BK22" i="95"/>
  <c r="BK22" i="90"/>
  <c r="BM22" i="107"/>
  <c r="BM22" i="98"/>
  <c r="BM22" i="91"/>
  <c r="BL22" i="104"/>
  <c r="BK22" i="105"/>
  <c r="BN22" i="96"/>
  <c r="BL22" i="92"/>
  <c r="BL22" i="94"/>
  <c r="BK22" i="94"/>
  <c r="BK22" i="92"/>
  <c r="BM22" i="104"/>
  <c r="BM22" i="96"/>
  <c r="BM22" i="90"/>
  <c r="AD32" i="80"/>
  <c r="AJ32" i="80" s="1"/>
  <c r="S38" i="65"/>
  <c r="Z18" i="80"/>
  <c r="AH18" i="80"/>
  <c r="AA125" i="93"/>
  <c r="BK140" i="93" s="1"/>
  <c r="BK72" i="93"/>
  <c r="BW89" i="98"/>
  <c r="AT89" i="98"/>
  <c r="BK179" i="98" s="1"/>
  <c r="AK22" i="50"/>
  <c r="AK26" i="50"/>
  <c r="AK36" i="50"/>
  <c r="BM22" i="99"/>
  <c r="BK22" i="85"/>
  <c r="BK22" i="103"/>
  <c r="BN22" i="95"/>
  <c r="BN22" i="102"/>
  <c r="AK20" i="80"/>
  <c r="M27" i="3"/>
  <c r="BU107" i="1"/>
  <c r="BS111" i="1"/>
  <c r="AN16" i="80"/>
  <c r="Q38" i="65"/>
  <c r="R38" i="65"/>
  <c r="AE8" i="80"/>
  <c r="AB8" i="80"/>
  <c r="Z8" i="80"/>
  <c r="AF16" i="80"/>
  <c r="AG16" i="80"/>
  <c r="AM16" i="80" s="1"/>
  <c r="Z16" i="80"/>
  <c r="Y16" i="80"/>
  <c r="AA16" i="80"/>
  <c r="AL16" i="80" s="1"/>
  <c r="AE16" i="80"/>
  <c r="AK16" i="80" s="1"/>
  <c r="AD16" i="80"/>
  <c r="AA24" i="80"/>
  <c r="AG24" i="80"/>
  <c r="AE24" i="80"/>
  <c r="AF32" i="80"/>
  <c r="AE32" i="80"/>
  <c r="Z32" i="80"/>
  <c r="AK32" i="80" s="1"/>
  <c r="AD40" i="80"/>
  <c r="AF40" i="80"/>
  <c r="AC40" i="80"/>
  <c r="AH40" i="80"/>
  <c r="AN40" i="80" s="1"/>
  <c r="AF38" i="50"/>
  <c r="AL38" i="50" s="1"/>
  <c r="AE38" i="50"/>
  <c r="BQ22" i="85"/>
  <c r="CG23" i="85"/>
  <c r="BQ27" i="85"/>
  <c r="CG33" i="85"/>
  <c r="BY36" i="85"/>
  <c r="CG37" i="85"/>
  <c r="BY40" i="85"/>
  <c r="BQ30" i="90"/>
  <c r="BQ33" i="90"/>
  <c r="BY39" i="91"/>
  <c r="BY28" i="92"/>
  <c r="CG29" i="92"/>
  <c r="BU103" i="94"/>
  <c r="BP104" i="94"/>
  <c r="BY28" i="101"/>
  <c r="CG29" i="101"/>
  <c r="BY31" i="101"/>
  <c r="BY22" i="104"/>
  <c r="BQ33" i="104"/>
  <c r="CG21" i="105"/>
  <c r="CG24" i="105"/>
  <c r="BY35" i="105"/>
  <c r="CG36" i="105"/>
  <c r="BV94" i="93"/>
  <c r="BV90" i="99"/>
  <c r="CG29" i="85"/>
  <c r="BY31" i="85"/>
  <c r="BS105" i="85"/>
  <c r="CG39" i="90"/>
  <c r="BU88" i="92"/>
  <c r="BP89" i="92"/>
  <c r="BP90" i="92"/>
  <c r="BU90" i="92"/>
  <c r="BS93" i="92"/>
  <c r="BP94" i="92"/>
  <c r="BT94" i="92"/>
  <c r="BU96" i="92"/>
  <c r="BP103" i="92"/>
  <c r="BS106" i="92"/>
  <c r="BP109" i="92"/>
  <c r="BQ22" i="93"/>
  <c r="CG23" i="93"/>
  <c r="BQ29" i="93"/>
  <c r="BY30" i="93"/>
  <c r="CG33" i="93"/>
  <c r="BY36" i="93"/>
  <c r="CG37" i="93"/>
  <c r="BY40" i="93"/>
  <c r="CG41" i="93"/>
  <c r="BP90" i="93"/>
  <c r="BP108" i="93"/>
  <c r="BP110" i="93"/>
  <c r="BY22" i="94"/>
  <c r="BQ33" i="94"/>
  <c r="BP89" i="94"/>
  <c r="BP90" i="94"/>
  <c r="BP94" i="94"/>
  <c r="BU87" i="99"/>
  <c r="BT93" i="99"/>
  <c r="AM42" i="50"/>
  <c r="AK44" i="50"/>
  <c r="AN30" i="80"/>
  <c r="BK74" i="85"/>
  <c r="AA131" i="97"/>
  <c r="BK143" i="97" s="1"/>
  <c r="BV92" i="93"/>
  <c r="BW92" i="93" s="1"/>
  <c r="BV105" i="95"/>
  <c r="BV93" i="101"/>
  <c r="AT93" i="101" s="1"/>
  <c r="BK183" i="101" s="1"/>
  <c r="CG20" i="91"/>
  <c r="BY24" i="91"/>
  <c r="BY34" i="91"/>
  <c r="CG35" i="91"/>
  <c r="BQ37" i="91"/>
  <c r="BY38" i="91"/>
  <c r="BP107" i="91"/>
  <c r="BP109" i="91"/>
  <c r="BQ20" i="92"/>
  <c r="CG22" i="92"/>
  <c r="BQ28" i="92"/>
  <c r="BQ32" i="92"/>
  <c r="CG32" i="92"/>
  <c r="BP104" i="92"/>
  <c r="BP108" i="92"/>
  <c r="BY28" i="93"/>
  <c r="CG29" i="93"/>
  <c r="BY31" i="93"/>
  <c r="BT87" i="93"/>
  <c r="BT93" i="93"/>
  <c r="CG21" i="95"/>
  <c r="BQ38" i="95"/>
  <c r="BY39" i="95"/>
  <c r="CG40" i="95"/>
  <c r="BP93" i="95"/>
  <c r="CG29" i="96"/>
  <c r="BY31" i="96"/>
  <c r="AM44" i="50"/>
  <c r="AK36" i="80"/>
  <c r="AA127" i="85"/>
  <c r="BK141" i="85" s="1"/>
  <c r="BK75" i="93"/>
  <c r="BQ20" i="85"/>
  <c r="BQ28" i="85"/>
  <c r="BQ31" i="85"/>
  <c r="BQ32" i="85"/>
  <c r="CG32" i="85"/>
  <c r="BP102" i="85"/>
  <c r="BP104" i="85"/>
  <c r="BP108" i="85"/>
  <c r="BY20" i="90"/>
  <c r="BY21" i="90"/>
  <c r="BQ24" i="90"/>
  <c r="BY27" i="90"/>
  <c r="BY32" i="90"/>
  <c r="CG34" i="90"/>
  <c r="BY37" i="90"/>
  <c r="CG38" i="90"/>
  <c r="BP89" i="90"/>
  <c r="BT89" i="90"/>
  <c r="BP90" i="90"/>
  <c r="BP94" i="90"/>
  <c r="BU102" i="90"/>
  <c r="BP107" i="90"/>
  <c r="BS108" i="90"/>
  <c r="BP109" i="90"/>
  <c r="CG27" i="91"/>
  <c r="BY29" i="91"/>
  <c r="CG31" i="91"/>
  <c r="BP87" i="91"/>
  <c r="BP89" i="91"/>
  <c r="BP93" i="91"/>
  <c r="BP95" i="91"/>
  <c r="BS95" i="91"/>
  <c r="BU102" i="91"/>
  <c r="BS106" i="91"/>
  <c r="BT108" i="91"/>
  <c r="BQ22" i="92"/>
  <c r="BQ29" i="92"/>
  <c r="BY30" i="92"/>
  <c r="CG33" i="92"/>
  <c r="BY36" i="92"/>
  <c r="BY40" i="92"/>
  <c r="CG41" i="92"/>
  <c r="BY20" i="93"/>
  <c r="BY21" i="93"/>
  <c r="BY27" i="93"/>
  <c r="BY32" i="93"/>
  <c r="BY37" i="93"/>
  <c r="BY23" i="94"/>
  <c r="CG27" i="94"/>
  <c r="BY29" i="94"/>
  <c r="CG30" i="94"/>
  <c r="BY33" i="94"/>
  <c r="BU90" i="94"/>
  <c r="BY39" i="105"/>
  <c r="BS87" i="106"/>
  <c r="BP110" i="95"/>
  <c r="BP87" i="96"/>
  <c r="BP88" i="96"/>
  <c r="BP90" i="96"/>
  <c r="BP92" i="96"/>
  <c r="BP94" i="96"/>
  <c r="BP96" i="96"/>
  <c r="BU96" i="96"/>
  <c r="BP109" i="96"/>
  <c r="CG23" i="97"/>
  <c r="BQ27" i="97"/>
  <c r="BY30" i="97"/>
  <c r="CG33" i="97"/>
  <c r="BQ35" i="97"/>
  <c r="BY36" i="97"/>
  <c r="CG37" i="97"/>
  <c r="BY40" i="97"/>
  <c r="CG41" i="97"/>
  <c r="BP102" i="97"/>
  <c r="BP108" i="97"/>
  <c r="BY22" i="98"/>
  <c r="BQ30" i="98"/>
  <c r="BQ33" i="98"/>
  <c r="BP87" i="98"/>
  <c r="BP89" i="98"/>
  <c r="BP91" i="98"/>
  <c r="BP93" i="98"/>
  <c r="BP94" i="98"/>
  <c r="BP95" i="98"/>
  <c r="BP104" i="99"/>
  <c r="BP108" i="99"/>
  <c r="BP110" i="99"/>
  <c r="BP111" i="99"/>
  <c r="CG23" i="100"/>
  <c r="BQ27" i="100"/>
  <c r="BY30" i="100"/>
  <c r="BY36" i="100"/>
  <c r="CG37" i="100"/>
  <c r="BQ39" i="100"/>
  <c r="BT87" i="100"/>
  <c r="BP90" i="100"/>
  <c r="BP94" i="100"/>
  <c r="BP96" i="100"/>
  <c r="BY20" i="101"/>
  <c r="BY21" i="101"/>
  <c r="BY27" i="101"/>
  <c r="BY32" i="101"/>
  <c r="CG34" i="101"/>
  <c r="BY41" i="101"/>
  <c r="BP90" i="101"/>
  <c r="BP94" i="101"/>
  <c r="BP96" i="101"/>
  <c r="BS107" i="101"/>
  <c r="BP103" i="105"/>
  <c r="BP104" i="105"/>
  <c r="BP105" i="105"/>
  <c r="CG21" i="106"/>
  <c r="CG24" i="106"/>
  <c r="CG28" i="106"/>
  <c r="BY35" i="106"/>
  <c r="BY39" i="106"/>
  <c r="CG40" i="106"/>
  <c r="BP88" i="106"/>
  <c r="BP89" i="106"/>
  <c r="BP90" i="106"/>
  <c r="BP92" i="106"/>
  <c r="BP93" i="106"/>
  <c r="BP94" i="106"/>
  <c r="BP96" i="106"/>
  <c r="BP102" i="106"/>
  <c r="BP104" i="106"/>
  <c r="BP105" i="106"/>
  <c r="BP106" i="106"/>
  <c r="BU106" i="106"/>
  <c r="BP108" i="106"/>
  <c r="BP110" i="106"/>
  <c r="BS110" i="106"/>
  <c r="BY28" i="107"/>
  <c r="CG29" i="107"/>
  <c r="BY31" i="107"/>
  <c r="BP88" i="107"/>
  <c r="BT108" i="107"/>
  <c r="BP106" i="107"/>
  <c r="BP105" i="94"/>
  <c r="BU106" i="94"/>
  <c r="BV106" i="94" s="1"/>
  <c r="BP107" i="94"/>
  <c r="BP108" i="94"/>
  <c r="BU108" i="94"/>
  <c r="BV108" i="94" s="1"/>
  <c r="BP109" i="94"/>
  <c r="BP110" i="94"/>
  <c r="BU110" i="94"/>
  <c r="BP111" i="94"/>
  <c r="BS111" i="94"/>
  <c r="CG22" i="96"/>
  <c r="BQ28" i="96"/>
  <c r="BQ31" i="96"/>
  <c r="BQ32" i="96"/>
  <c r="CG32" i="96"/>
  <c r="BP87" i="97"/>
  <c r="BP88" i="97"/>
  <c r="BP89" i="97"/>
  <c r="BP90" i="97"/>
  <c r="BP91" i="97"/>
  <c r="BP92" i="97"/>
  <c r="BP93" i="97"/>
  <c r="BT95" i="97"/>
  <c r="BP96" i="97"/>
  <c r="BQ20" i="99"/>
  <c r="CG22" i="99"/>
  <c r="BQ28" i="99"/>
  <c r="BQ32" i="99"/>
  <c r="CG32" i="99"/>
  <c r="BP87" i="99"/>
  <c r="BP88" i="99"/>
  <c r="BP90" i="99"/>
  <c r="BP91" i="99"/>
  <c r="BP92" i="99"/>
  <c r="BP93" i="99"/>
  <c r="BP94" i="99"/>
  <c r="BP96" i="99"/>
  <c r="BQ23" i="100"/>
  <c r="BY31" i="100"/>
  <c r="BP87" i="100"/>
  <c r="BY22" i="101"/>
  <c r="BQ30" i="101"/>
  <c r="BP107" i="102"/>
  <c r="BP109" i="102"/>
  <c r="BP111" i="102"/>
  <c r="BP103" i="103"/>
  <c r="BP105" i="103"/>
  <c r="BP107" i="103"/>
  <c r="BP109" i="103"/>
  <c r="BP111" i="103"/>
  <c r="BY28" i="104"/>
  <c r="BY31" i="104"/>
  <c r="BP104" i="104"/>
  <c r="BP108" i="104"/>
  <c r="CG20" i="105"/>
  <c r="BY24" i="105"/>
  <c r="BY34" i="105"/>
  <c r="CG35" i="105"/>
  <c r="BQ37" i="105"/>
  <c r="BY38" i="105"/>
  <c r="CG39" i="105"/>
  <c r="BP90" i="105"/>
  <c r="BQ20" i="106"/>
  <c r="BQ28" i="106"/>
  <c r="BQ31" i="106"/>
  <c r="BQ32" i="106"/>
  <c r="CG32" i="106"/>
  <c r="BY20" i="107"/>
  <c r="BY21" i="107"/>
  <c r="BY27" i="107"/>
  <c r="BY32" i="107"/>
  <c r="BY37" i="107"/>
  <c r="CG38" i="107"/>
  <c r="BY41" i="107"/>
  <c r="BP87" i="107"/>
  <c r="BP89" i="107"/>
  <c r="BP91" i="107"/>
  <c r="BP93" i="107"/>
  <c r="BP95" i="107"/>
  <c r="BT96" i="107"/>
  <c r="BP103" i="107"/>
  <c r="BP105" i="107"/>
  <c r="BP107" i="107"/>
  <c r="BP109" i="107"/>
  <c r="BP111" i="107"/>
  <c r="BP103" i="95"/>
  <c r="BU104" i="95"/>
  <c r="BP107" i="95"/>
  <c r="BU108" i="95"/>
  <c r="BP111" i="95"/>
  <c r="BP102" i="96"/>
  <c r="BP104" i="96"/>
  <c r="BP106" i="96"/>
  <c r="BP108" i="96"/>
  <c r="BP110" i="96"/>
  <c r="BY20" i="97"/>
  <c r="BY21" i="97"/>
  <c r="BY27" i="97"/>
  <c r="BQ36" i="97"/>
  <c r="CG38" i="97"/>
  <c r="BQ40" i="97"/>
  <c r="BP103" i="98"/>
  <c r="BU104" i="98"/>
  <c r="BP109" i="98"/>
  <c r="BP111" i="98"/>
  <c r="BY30" i="99"/>
  <c r="CG33" i="99"/>
  <c r="CG37" i="99"/>
  <c r="BY40" i="99"/>
  <c r="BY20" i="100"/>
  <c r="BY21" i="100"/>
  <c r="BY32" i="100"/>
  <c r="CG34" i="100"/>
  <c r="CG38" i="100"/>
  <c r="BQ40" i="100"/>
  <c r="BP90" i="102"/>
  <c r="BP92" i="102"/>
  <c r="BP94" i="102"/>
  <c r="BP96" i="102"/>
  <c r="BP105" i="102"/>
  <c r="BQ105" i="102" s="1"/>
  <c r="BP90" i="103"/>
  <c r="BS91" i="103"/>
  <c r="BP92" i="103"/>
  <c r="BP94" i="103"/>
  <c r="BP96" i="103"/>
  <c r="BY20" i="104"/>
  <c r="BY21" i="104"/>
  <c r="BQ24" i="104"/>
  <c r="BY27" i="104"/>
  <c r="BY32" i="104"/>
  <c r="CG34" i="104"/>
  <c r="BY37" i="104"/>
  <c r="BY41" i="104"/>
  <c r="BP87" i="104"/>
  <c r="BP93" i="104"/>
  <c r="BP95" i="104"/>
  <c r="BP103" i="104"/>
  <c r="BP105" i="104"/>
  <c r="BP107" i="104"/>
  <c r="BP109" i="104"/>
  <c r="BS110" i="104"/>
  <c r="BP111" i="104"/>
  <c r="BY23" i="105"/>
  <c r="CG27" i="105"/>
  <c r="BY29" i="105"/>
  <c r="CG30" i="105"/>
  <c r="CG31" i="105"/>
  <c r="BY33" i="105"/>
  <c r="BQ21" i="106"/>
  <c r="CG23" i="106"/>
  <c r="BY30" i="106"/>
  <c r="CG33" i="106"/>
  <c r="BQ35" i="106"/>
  <c r="CG37" i="106"/>
  <c r="BY40" i="106"/>
  <c r="CG41" i="106"/>
  <c r="BY22" i="107"/>
  <c r="BQ33" i="107"/>
  <c r="BT94" i="1"/>
  <c r="BU91" i="1"/>
  <c r="BT90" i="1"/>
  <c r="BT92" i="103"/>
  <c r="BU92" i="103"/>
  <c r="BS92" i="103"/>
  <c r="BU94" i="103"/>
  <c r="BT94" i="103"/>
  <c r="BS94" i="103"/>
  <c r="BS89" i="104"/>
  <c r="BU89" i="104"/>
  <c r="BT89" i="104"/>
  <c r="BU91" i="104"/>
  <c r="BS91" i="104"/>
  <c r="BT91" i="104"/>
  <c r="BT105" i="104"/>
  <c r="BU105" i="104"/>
  <c r="BS105" i="104"/>
  <c r="BT107" i="104"/>
  <c r="BS107" i="104"/>
  <c r="BU107" i="104"/>
  <c r="BS109" i="104"/>
  <c r="BU109" i="104"/>
  <c r="BS111" i="104"/>
  <c r="BT111" i="104"/>
  <c r="BU111" i="104"/>
  <c r="AA71" i="106"/>
  <c r="A15" i="106"/>
  <c r="R131" i="106"/>
  <c r="A114" i="106"/>
  <c r="BN67" i="106"/>
  <c r="R133" i="106"/>
  <c r="AB66" i="106"/>
  <c r="AB124" i="106" s="1"/>
  <c r="BO66" i="106"/>
  <c r="BP70" i="106"/>
  <c r="BK67" i="106"/>
  <c r="BO68" i="106"/>
  <c r="BL69" i="106"/>
  <c r="BO70" i="106"/>
  <c r="BP66" i="106"/>
  <c r="E78" i="106"/>
  <c r="E65" i="106"/>
  <c r="AD36" i="106"/>
  <c r="BQ134" i="106"/>
  <c r="D36" i="106"/>
  <c r="AY23" i="106"/>
  <c r="BM66" i="106"/>
  <c r="BM65" i="106"/>
  <c r="BN70" i="106"/>
  <c r="AD66" i="106"/>
  <c r="AD124" i="106" s="1"/>
  <c r="BM68" i="106"/>
  <c r="AB65" i="106"/>
  <c r="BN66" i="106"/>
  <c r="BK68" i="106"/>
  <c r="D20" i="106"/>
  <c r="V145" i="106"/>
  <c r="BN68" i="106"/>
  <c r="AB123" i="106"/>
  <c r="BL65" i="106"/>
  <c r="BP68" i="106"/>
  <c r="BL67" i="106"/>
  <c r="G144" i="106"/>
  <c r="BL70" i="106"/>
  <c r="R71" i="106"/>
  <c r="BL68" i="106"/>
  <c r="A141" i="106"/>
  <c r="BM69" i="106"/>
  <c r="R130" i="106"/>
  <c r="BS96" i="106"/>
  <c r="BU96" i="106"/>
  <c r="BT96" i="106"/>
  <c r="BT87" i="107"/>
  <c r="BU87" i="107"/>
  <c r="BS87" i="107"/>
  <c r="BU103" i="107"/>
  <c r="BS103" i="107"/>
  <c r="BU111" i="107"/>
  <c r="BS111" i="107"/>
  <c r="BT103" i="90"/>
  <c r="BS103" i="90"/>
  <c r="BS92" i="92"/>
  <c r="BT92" i="92"/>
  <c r="BS102" i="92"/>
  <c r="BU102" i="92"/>
  <c r="BU105" i="94"/>
  <c r="BT105" i="94"/>
  <c r="BS105" i="94"/>
  <c r="BS109" i="94"/>
  <c r="BT109" i="94"/>
  <c r="BT102" i="96"/>
  <c r="BU102" i="96"/>
  <c r="BT104" i="96"/>
  <c r="BU104" i="96"/>
  <c r="BS104" i="96"/>
  <c r="BT106" i="96"/>
  <c r="BS106" i="96"/>
  <c r="BU106" i="96"/>
  <c r="BU108" i="96"/>
  <c r="BT108" i="96"/>
  <c r="BS108" i="96"/>
  <c r="BS110" i="96"/>
  <c r="BT110" i="96"/>
  <c r="BU110" i="96"/>
  <c r="BS109" i="97"/>
  <c r="BS111" i="97"/>
  <c r="BT107" i="97"/>
  <c r="BU105" i="97"/>
  <c r="BS105" i="97"/>
  <c r="BU107" i="97"/>
  <c r="BS107" i="97"/>
  <c r="BT111" i="97"/>
  <c r="BT103" i="97"/>
  <c r="BU111" i="97"/>
  <c r="BT104" i="97"/>
  <c r="BU108" i="97"/>
  <c r="BU103" i="97"/>
  <c r="BU109" i="97"/>
  <c r="BS103" i="97"/>
  <c r="BU102" i="97"/>
  <c r="BT105" i="97"/>
  <c r="BU106" i="97"/>
  <c r="BT109" i="97"/>
  <c r="BU107" i="100"/>
  <c r="BV107" i="100" s="1"/>
  <c r="AT107" i="100" s="1"/>
  <c r="BK194" i="100" s="1"/>
  <c r="BU109" i="100"/>
  <c r="BU111" i="100"/>
  <c r="BU105" i="100"/>
  <c r="BU103" i="100"/>
  <c r="BV103" i="100" s="1"/>
  <c r="BS90" i="101"/>
  <c r="BT90" i="101"/>
  <c r="BU90" i="101"/>
  <c r="BT92" i="101"/>
  <c r="BU92" i="101"/>
  <c r="BS92" i="101"/>
  <c r="BS94" i="101"/>
  <c r="BU94" i="101"/>
  <c r="BT94" i="101"/>
  <c r="BT96" i="101"/>
  <c r="BS96" i="101"/>
  <c r="BU96" i="101"/>
  <c r="G26" i="3"/>
  <c r="AK24" i="50"/>
  <c r="BU103" i="90"/>
  <c r="BW104" i="94"/>
  <c r="AT104" i="94"/>
  <c r="BK191" i="94" s="1"/>
  <c r="BK69" i="103"/>
  <c r="BO67" i="103"/>
  <c r="A15" i="103"/>
  <c r="AH66" i="103"/>
  <c r="AH124" i="103" s="1"/>
  <c r="AB66" i="103"/>
  <c r="AB124" i="103" s="1"/>
  <c r="BM65" i="103"/>
  <c r="BL70" i="103"/>
  <c r="AZ86" i="103"/>
  <c r="BP69" i="103"/>
  <c r="D36" i="103"/>
  <c r="AA73" i="103"/>
  <c r="R71" i="103"/>
  <c r="BQ133" i="103"/>
  <c r="AB65" i="103"/>
  <c r="A141" i="103"/>
  <c r="BO69" i="103"/>
  <c r="AF66" i="103"/>
  <c r="AF124" i="103" s="1"/>
  <c r="BN70" i="103"/>
  <c r="R132" i="103"/>
  <c r="BP66" i="103"/>
  <c r="E132" i="103"/>
  <c r="BL67" i="103"/>
  <c r="AA75" i="103"/>
  <c r="BK76" i="103" s="1"/>
  <c r="AD38" i="103"/>
  <c r="AY23" i="103"/>
  <c r="AO145" i="103"/>
  <c r="BN67" i="103"/>
  <c r="AD66" i="103"/>
  <c r="AD124" i="103" s="1"/>
  <c r="AJ66" i="103"/>
  <c r="AJ124" i="103" s="1"/>
  <c r="BL69" i="103"/>
  <c r="BL68" i="103"/>
  <c r="BL65" i="103"/>
  <c r="BP67" i="103"/>
  <c r="BO68" i="103"/>
  <c r="BO66" i="103"/>
  <c r="BK70" i="103"/>
  <c r="AD36" i="103"/>
  <c r="BN68" i="103"/>
  <c r="U116" i="103"/>
  <c r="BM69" i="103"/>
  <c r="D215" i="103"/>
  <c r="BU96" i="103"/>
  <c r="BS96" i="103"/>
  <c r="BS93" i="104"/>
  <c r="BU93" i="104"/>
  <c r="BT93" i="104"/>
  <c r="BS105" i="107"/>
  <c r="BU105" i="107"/>
  <c r="BT105" i="107"/>
  <c r="BT109" i="107"/>
  <c r="BS109" i="107"/>
  <c r="BS107" i="90"/>
  <c r="BT107" i="90"/>
  <c r="BU107" i="90"/>
  <c r="BT108" i="92"/>
  <c r="BS108" i="92"/>
  <c r="Y26" i="80"/>
  <c r="AG26" i="80"/>
  <c r="Z26" i="80"/>
  <c r="AA26" i="80"/>
  <c r="AH26" i="80"/>
  <c r="AB26" i="80"/>
  <c r="AM26" i="80" s="1"/>
  <c r="AD16" i="50"/>
  <c r="AC16" i="50"/>
  <c r="AA16" i="50"/>
  <c r="Z16" i="50"/>
  <c r="AF16" i="50"/>
  <c r="AG16" i="50"/>
  <c r="AB16" i="50"/>
  <c r="AM16" i="50" s="1"/>
  <c r="AH16" i="50"/>
  <c r="AE16" i="50"/>
  <c r="Y16" i="50"/>
  <c r="AF12" i="80"/>
  <c r="Y12" i="80"/>
  <c r="AE12" i="80"/>
  <c r="AG12" i="80"/>
  <c r="AH12" i="80"/>
  <c r="AC12" i="80"/>
  <c r="AB12" i="80"/>
  <c r="Z12" i="80"/>
  <c r="AD12" i="80"/>
  <c r="AJ12" i="80" s="1"/>
  <c r="AA12" i="80"/>
  <c r="AF28" i="80"/>
  <c r="Y28" i="80"/>
  <c r="AG28" i="80"/>
  <c r="AH28" i="80"/>
  <c r="Z28" i="80"/>
  <c r="AD28" i="80"/>
  <c r="AC28" i="80"/>
  <c r="AN28" i="80" s="1"/>
  <c r="AA28" i="80"/>
  <c r="AE28" i="80"/>
  <c r="AB28" i="80"/>
  <c r="AH44" i="80"/>
  <c r="AB44" i="80"/>
  <c r="AF44" i="80"/>
  <c r="Y44" i="80"/>
  <c r="AC44" i="80"/>
  <c r="AG44" i="80"/>
  <c r="AE44" i="80"/>
  <c r="AA44" i="80"/>
  <c r="AD44" i="80"/>
  <c r="AJ44" i="80" s="1"/>
  <c r="Z44" i="80"/>
  <c r="AB18" i="50"/>
  <c r="AA18" i="50"/>
  <c r="AC18" i="50"/>
  <c r="Z18" i="50"/>
  <c r="AD18" i="50"/>
  <c r="Y18" i="50"/>
  <c r="AH18" i="50"/>
  <c r="AF18" i="50"/>
  <c r="AE18" i="50"/>
  <c r="AP125" i="103"/>
  <c r="C7" i="80"/>
  <c r="C13" i="64"/>
  <c r="N13" i="64" s="1"/>
  <c r="BS90" i="103"/>
  <c r="BU90" i="103"/>
  <c r="BT90" i="103"/>
  <c r="BS95" i="104"/>
  <c r="BU95" i="104"/>
  <c r="BT95" i="104"/>
  <c r="BT108" i="104"/>
  <c r="BT110" i="104"/>
  <c r="BT103" i="104"/>
  <c r="BU103" i="104"/>
  <c r="BS103" i="104"/>
  <c r="C41" i="9"/>
  <c r="C30" i="64"/>
  <c r="N30" i="64" s="1"/>
  <c r="C41" i="50"/>
  <c r="C41" i="80"/>
  <c r="C41" i="65"/>
  <c r="BS92" i="106"/>
  <c r="BT92" i="106"/>
  <c r="BU92" i="106"/>
  <c r="BS94" i="106"/>
  <c r="BT94" i="106"/>
  <c r="BU94" i="106"/>
  <c r="BT91" i="107"/>
  <c r="BU91" i="107"/>
  <c r="BS93" i="107"/>
  <c r="BT93" i="107"/>
  <c r="BU93" i="107"/>
  <c r="BT95" i="107"/>
  <c r="BS95" i="107"/>
  <c r="BU95" i="107"/>
  <c r="BU107" i="107"/>
  <c r="BS107" i="107"/>
  <c r="BT95" i="1"/>
  <c r="BS109" i="90"/>
  <c r="BU109" i="90"/>
  <c r="BT109" i="90"/>
  <c r="BT104" i="92"/>
  <c r="BS104" i="92"/>
  <c r="BU104" i="92"/>
  <c r="BS107" i="94"/>
  <c r="BT107" i="94"/>
  <c r="BT96" i="1"/>
  <c r="S32" i="65"/>
  <c r="P32" i="65"/>
  <c r="AD10" i="80"/>
  <c r="AB10" i="80"/>
  <c r="Y10" i="80"/>
  <c r="AJ10" i="80" s="1"/>
  <c r="AG10" i="80"/>
  <c r="AA10" i="80"/>
  <c r="Y42" i="80"/>
  <c r="AD42" i="80"/>
  <c r="AG42" i="80"/>
  <c r="AB42" i="80"/>
  <c r="AA42" i="80"/>
  <c r="AH32" i="50"/>
  <c r="AG32" i="50"/>
  <c r="Z32" i="50"/>
  <c r="AD32" i="50"/>
  <c r="AC32" i="50"/>
  <c r="AB32" i="50"/>
  <c r="AF32" i="50"/>
  <c r="AA32" i="50"/>
  <c r="Y32" i="50"/>
  <c r="AJ32" i="50" s="1"/>
  <c r="AE32" i="50"/>
  <c r="D25" i="3"/>
  <c r="D27" i="3"/>
  <c r="D26" i="3"/>
  <c r="F25" i="3"/>
  <c r="F26" i="3"/>
  <c r="F27" i="3"/>
  <c r="BK27" i="103"/>
  <c r="BK27" i="106"/>
  <c r="BL27" i="98"/>
  <c r="BL27" i="93"/>
  <c r="BL27" i="85"/>
  <c r="BL27" i="103"/>
  <c r="BK27" i="107"/>
  <c r="BK27" i="102"/>
  <c r="BK27" i="98"/>
  <c r="BL27" i="97"/>
  <c r="BK27" i="92"/>
  <c r="BK27" i="85"/>
  <c r="BK27" i="105"/>
  <c r="BK27" i="96"/>
  <c r="BL27" i="95"/>
  <c r="BL27" i="1"/>
  <c r="BL27" i="106"/>
  <c r="BK27" i="101"/>
  <c r="BL27" i="94"/>
  <c r="BL27" i="101"/>
  <c r="BK27" i="97"/>
  <c r="BL27" i="92"/>
  <c r="BK27" i="94"/>
  <c r="BK27" i="1"/>
  <c r="BL27" i="105"/>
  <c r="BK27" i="91"/>
  <c r="BK27" i="93"/>
  <c r="BL27" i="90"/>
  <c r="BL27" i="102"/>
  <c r="BL27" i="99"/>
  <c r="BL27" i="100"/>
  <c r="BK27" i="95"/>
  <c r="CG32" i="102"/>
  <c r="CG33" i="103"/>
  <c r="CG35" i="102"/>
  <c r="CG32" i="1"/>
  <c r="CG37" i="1"/>
  <c r="CG35" i="1"/>
  <c r="CG21" i="1"/>
  <c r="CG20" i="1"/>
  <c r="CG23" i="102"/>
  <c r="CG29" i="1"/>
  <c r="CG34" i="1"/>
  <c r="CG41" i="102"/>
  <c r="CG20" i="103"/>
  <c r="CG29" i="103"/>
  <c r="CG39" i="103"/>
  <c r="CG33" i="1"/>
  <c r="CG31" i="1"/>
  <c r="CG27" i="1"/>
  <c r="CG24" i="103"/>
  <c r="CG21" i="102"/>
  <c r="CG28" i="102"/>
  <c r="CG24" i="1"/>
  <c r="CG33" i="102"/>
  <c r="CG39" i="102"/>
  <c r="CG36" i="103"/>
  <c r="CG23" i="1"/>
  <c r="CG23" i="103"/>
  <c r="CG31" i="102"/>
  <c r="CG40" i="1"/>
  <c r="CG34" i="103"/>
  <c r="CG40" i="103"/>
  <c r="CG22" i="103"/>
  <c r="CG24" i="102"/>
  <c r="CG34" i="102"/>
  <c r="CG30" i="102"/>
  <c r="CG36" i="102"/>
  <c r="CG36" i="1"/>
  <c r="CG38" i="1"/>
  <c r="CG41" i="103"/>
  <c r="CG28" i="1"/>
  <c r="BT23" i="104"/>
  <c r="BT23" i="99"/>
  <c r="BT23" i="92"/>
  <c r="BT23" i="105"/>
  <c r="BT23" i="101"/>
  <c r="AG18" i="50"/>
  <c r="AM18" i="50" s="1"/>
  <c r="BS87" i="104"/>
  <c r="BT87" i="104"/>
  <c r="BU87" i="104"/>
  <c r="BT95" i="105"/>
  <c r="BS89" i="105"/>
  <c r="BT87" i="105"/>
  <c r="BS91" i="105"/>
  <c r="BT93" i="105"/>
  <c r="BT90" i="105"/>
  <c r="BS87" i="105"/>
  <c r="BT88" i="106"/>
  <c r="BU88" i="106"/>
  <c r="BS88" i="106"/>
  <c r="BT90" i="106"/>
  <c r="BU90" i="106"/>
  <c r="BS90" i="106"/>
  <c r="BS89" i="107"/>
  <c r="BU89" i="107"/>
  <c r="BT89" i="107"/>
  <c r="BW89" i="92"/>
  <c r="AT89" i="92"/>
  <c r="BK179" i="92" s="1"/>
  <c r="BT105" i="90"/>
  <c r="BU105" i="90"/>
  <c r="BT111" i="90"/>
  <c r="BU111" i="90"/>
  <c r="BS110" i="92"/>
  <c r="BU110" i="92"/>
  <c r="BU107" i="93"/>
  <c r="BS104" i="93"/>
  <c r="BT109" i="93"/>
  <c r="BT107" i="93"/>
  <c r="BS106" i="93"/>
  <c r="BU108" i="93"/>
  <c r="BS111" i="93"/>
  <c r="BU111" i="93"/>
  <c r="BU110" i="93"/>
  <c r="BU109" i="93"/>
  <c r="BS109" i="93"/>
  <c r="BS105" i="93"/>
  <c r="BT104" i="93"/>
  <c r="BS103" i="93"/>
  <c r="BU104" i="93"/>
  <c r="BU105" i="93"/>
  <c r="BT105" i="93"/>
  <c r="BS102" i="93"/>
  <c r="BU103" i="93"/>
  <c r="BT108" i="93"/>
  <c r="BT106" i="93"/>
  <c r="BS110" i="93"/>
  <c r="BT102" i="93"/>
  <c r="BT103" i="93"/>
  <c r="BS107" i="93"/>
  <c r="BV107" i="93" s="1"/>
  <c r="BS108" i="93"/>
  <c r="BT93" i="1"/>
  <c r="BP110" i="1"/>
  <c r="BP111" i="1"/>
  <c r="AT92" i="93"/>
  <c r="BK182" i="93" s="1"/>
  <c r="BT106" i="85"/>
  <c r="BU104" i="85"/>
  <c r="BU102" i="85"/>
  <c r="BT108" i="85"/>
  <c r="BT110" i="85"/>
  <c r="BS102" i="85"/>
  <c r="BU106" i="85"/>
  <c r="BT104" i="85"/>
  <c r="BS108" i="85"/>
  <c r="BS104" i="85"/>
  <c r="BV104" i="85" s="1"/>
  <c r="BU108" i="85"/>
  <c r="BT90" i="91"/>
  <c r="BU90" i="91"/>
  <c r="BS92" i="91"/>
  <c r="BT92" i="91"/>
  <c r="BS94" i="91"/>
  <c r="BU94" i="91"/>
  <c r="BT89" i="93"/>
  <c r="BS89" i="93"/>
  <c r="BU89" i="93"/>
  <c r="BU91" i="93"/>
  <c r="BS91" i="93"/>
  <c r="BT91" i="93"/>
  <c r="BU102" i="95"/>
  <c r="BS102" i="95"/>
  <c r="BT110" i="95"/>
  <c r="BS110" i="95"/>
  <c r="BU110" i="95"/>
  <c r="BS87" i="97"/>
  <c r="BT87" i="97"/>
  <c r="BU87" i="97"/>
  <c r="BS110" i="102"/>
  <c r="BU110" i="102"/>
  <c r="BT110" i="102"/>
  <c r="BS91" i="107"/>
  <c r="BP94" i="85"/>
  <c r="BS103" i="85"/>
  <c r="C31" i="65"/>
  <c r="C31" i="50"/>
  <c r="BU95" i="94"/>
  <c r="BT89" i="94"/>
  <c r="BU87" i="94"/>
  <c r="BU89" i="94"/>
  <c r="BT93" i="94"/>
  <c r="BT94" i="94"/>
  <c r="C23" i="80"/>
  <c r="C23" i="65"/>
  <c r="C23" i="50"/>
  <c r="BT90" i="95"/>
  <c r="BS90" i="95"/>
  <c r="BU90" i="95"/>
  <c r="BU106" i="98"/>
  <c r="BS106" i="98"/>
  <c r="BT110" i="98"/>
  <c r="BS110" i="98"/>
  <c r="BU110" i="98"/>
  <c r="BV110" i="98" s="1"/>
  <c r="BT108" i="100"/>
  <c r="BU108" i="100"/>
  <c r="BU110" i="101"/>
  <c r="BS110" i="101"/>
  <c r="BP93" i="102"/>
  <c r="BU106" i="103"/>
  <c r="BS106" i="103"/>
  <c r="BT106" i="103"/>
  <c r="BN66" i="105"/>
  <c r="R69" i="105"/>
  <c r="BP88" i="105"/>
  <c r="BP92" i="105"/>
  <c r="BP94" i="105"/>
  <c r="BP96" i="105"/>
  <c r="BT102" i="105"/>
  <c r="BU102" i="105"/>
  <c r="BT104" i="105"/>
  <c r="BS104" i="105"/>
  <c r="BU104" i="105"/>
  <c r="BT106" i="105"/>
  <c r="BS106" i="105"/>
  <c r="BU106" i="105"/>
  <c r="BS108" i="105"/>
  <c r="BU108" i="105"/>
  <c r="BT108" i="105"/>
  <c r="BT110" i="105"/>
  <c r="BS110" i="105"/>
  <c r="BU110" i="105"/>
  <c r="BS102" i="106"/>
  <c r="BT102" i="106"/>
  <c r="BT108" i="106"/>
  <c r="BS106" i="106"/>
  <c r="BT110" i="106"/>
  <c r="BU110" i="106"/>
  <c r="BU102" i="106"/>
  <c r="BU104" i="106"/>
  <c r="BU108" i="106"/>
  <c r="BS108" i="106"/>
  <c r="BT109" i="106"/>
  <c r="BS111" i="106"/>
  <c r="BS109" i="106"/>
  <c r="BU111" i="106"/>
  <c r="BS104" i="106"/>
  <c r="BS95" i="1"/>
  <c r="K25" i="3"/>
  <c r="BQ31" i="1"/>
  <c r="BL31" i="1"/>
  <c r="BQ30" i="1"/>
  <c r="BQ35" i="1"/>
  <c r="BY21" i="1"/>
  <c r="BY38" i="1"/>
  <c r="BQ33" i="103"/>
  <c r="BS29" i="96"/>
  <c r="BS29" i="104"/>
  <c r="CD23" i="95"/>
  <c r="CD23" i="103"/>
  <c r="BY29" i="103"/>
  <c r="BY28" i="102"/>
  <c r="BY32" i="103"/>
  <c r="BY41" i="102"/>
  <c r="BY21" i="103"/>
  <c r="BY40" i="103"/>
  <c r="BY36" i="103"/>
  <c r="BL31" i="90"/>
  <c r="BN31" i="95"/>
  <c r="BL31" i="92"/>
  <c r="BM31" i="99"/>
  <c r="BM31" i="100"/>
  <c r="BQ31" i="102"/>
  <c r="BL31" i="105"/>
  <c r="BQ27" i="102"/>
  <c r="BQ21" i="103"/>
  <c r="BQ40" i="102"/>
  <c r="BQ39" i="103"/>
  <c r="CA23" i="95"/>
  <c r="BQ23" i="107"/>
  <c r="BQ22" i="106"/>
  <c r="BQ23" i="105"/>
  <c r="BQ39" i="105"/>
  <c r="BQ36" i="104"/>
  <c r="BQ22" i="102"/>
  <c r="BQ35" i="101"/>
  <c r="BQ23" i="101"/>
  <c r="BQ23" i="99"/>
  <c r="BQ30" i="100"/>
  <c r="BQ34" i="97"/>
  <c r="BQ30" i="96"/>
  <c r="BQ24" i="98"/>
  <c r="BQ34" i="96"/>
  <c r="BQ34" i="92"/>
  <c r="BQ34" i="93"/>
  <c r="BQ39" i="93"/>
  <c r="BQ30" i="93"/>
  <c r="BQ37" i="90"/>
  <c r="BQ40" i="90"/>
  <c r="BQ21" i="85"/>
  <c r="BQ41" i="91"/>
  <c r="BQ41" i="93"/>
  <c r="BQ41" i="99"/>
  <c r="BQ38" i="105"/>
  <c r="BQ35" i="94"/>
  <c r="BQ21" i="97"/>
  <c r="BQ20" i="100"/>
  <c r="BQ23" i="91"/>
  <c r="BQ24" i="97"/>
  <c r="BQ39" i="101"/>
  <c r="BQ32" i="91"/>
  <c r="BQ40" i="93"/>
  <c r="BQ24" i="96"/>
  <c r="BQ24" i="103"/>
  <c r="BQ41" i="105"/>
  <c r="BQ29" i="98"/>
  <c r="BQ29" i="85"/>
  <c r="BQ27" i="93"/>
  <c r="BQ41" i="107"/>
  <c r="BQ21" i="105"/>
  <c r="BQ39" i="104"/>
  <c r="BQ31" i="104"/>
  <c r="BQ37" i="101"/>
  <c r="BQ21" i="104"/>
  <c r="BQ35" i="104"/>
  <c r="BQ40" i="104"/>
  <c r="BQ36" i="99"/>
  <c r="BQ29" i="96"/>
  <c r="BQ20" i="96"/>
  <c r="BQ30" i="97"/>
  <c r="BQ27" i="96"/>
  <c r="BQ21" i="92"/>
  <c r="BQ37" i="92"/>
  <c r="BQ39" i="92"/>
  <c r="BQ40" i="92"/>
  <c r="BQ31" i="90"/>
  <c r="BQ35" i="90"/>
  <c r="BQ20" i="90"/>
  <c r="BQ38" i="92"/>
  <c r="BQ21" i="94"/>
  <c r="BQ24" i="100"/>
  <c r="BQ40" i="106"/>
  <c r="BQ41" i="94"/>
  <c r="BQ38" i="97"/>
  <c r="BQ34" i="101"/>
  <c r="BQ39" i="90"/>
  <c r="BQ22" i="97"/>
  <c r="BQ23" i="103"/>
  <c r="BQ40" i="85"/>
  <c r="BQ40" i="95"/>
  <c r="BQ22" i="99"/>
  <c r="BQ20" i="102"/>
  <c r="BQ33" i="105"/>
  <c r="BQ29" i="105"/>
  <c r="BQ29" i="100"/>
  <c r="BQ29" i="99"/>
  <c r="BQ29" i="97"/>
  <c r="BQ27" i="106"/>
  <c r="BQ31" i="94"/>
  <c r="BQ29" i="106"/>
  <c r="BQ35" i="107"/>
  <c r="BQ40" i="105"/>
  <c r="BQ37" i="104"/>
  <c r="BQ20" i="103"/>
  <c r="BQ30" i="102"/>
  <c r="BQ22" i="101"/>
  <c r="BQ35" i="100"/>
  <c r="BQ39" i="97"/>
  <c r="BQ39" i="95"/>
  <c r="BQ37" i="100"/>
  <c r="BQ34" i="94"/>
  <c r="BQ35" i="92"/>
  <c r="BQ35" i="91"/>
  <c r="BQ22" i="91"/>
  <c r="BQ38" i="85"/>
  <c r="BQ35" i="85"/>
  <c r="BQ37" i="94"/>
  <c r="BQ35" i="98"/>
  <c r="BQ36" i="107"/>
  <c r="BQ37" i="95"/>
  <c r="BQ38" i="101"/>
  <c r="BQ20" i="95"/>
  <c r="BQ22" i="100"/>
  <c r="BQ29" i="90"/>
  <c r="BQ41" i="97"/>
  <c r="BQ41" i="100"/>
  <c r="BQ39" i="106"/>
  <c r="BQ29" i="103"/>
  <c r="BQ37" i="107"/>
  <c r="BQ34" i="105"/>
  <c r="BQ34" i="104"/>
  <c r="BQ36" i="102"/>
  <c r="BQ40" i="101"/>
  <c r="BQ36" i="100"/>
  <c r="BQ21" i="100"/>
  <c r="BQ37" i="97"/>
  <c r="BQ36" i="95"/>
  <c r="BQ34" i="100"/>
  <c r="BQ36" i="92"/>
  <c r="BQ40" i="91"/>
  <c r="BQ24" i="95"/>
  <c r="BQ20" i="91"/>
  <c r="BQ36" i="85"/>
  <c r="BQ41" i="85"/>
  <c r="BQ21" i="93"/>
  <c r="BQ41" i="102"/>
  <c r="BQ38" i="90"/>
  <c r="BQ23" i="97"/>
  <c r="BQ27" i="101"/>
  <c r="BQ41" i="92"/>
  <c r="BQ20" i="101"/>
  <c r="BQ23" i="85"/>
  <c r="BQ23" i="98"/>
  <c r="BQ38" i="102"/>
  <c r="BQ20" i="107"/>
  <c r="BQ24" i="107"/>
  <c r="BQ24" i="105"/>
  <c r="BQ30" i="104"/>
  <c r="BQ24" i="101"/>
  <c r="BQ34" i="102"/>
  <c r="BQ37" i="99"/>
  <c r="BQ41" i="98"/>
  <c r="BQ28" i="98"/>
  <c r="BQ40" i="99"/>
  <c r="BQ30" i="95"/>
  <c r="BQ22" i="95"/>
  <c r="BQ30" i="94"/>
  <c r="BQ31" i="92"/>
  <c r="BQ39" i="85"/>
  <c r="BQ21" i="90"/>
  <c r="BQ35" i="93"/>
  <c r="BQ22" i="96"/>
  <c r="BQ22" i="104"/>
  <c r="BQ24" i="93"/>
  <c r="BQ36" i="98"/>
  <c r="BQ34" i="107"/>
  <c r="BQ23" i="96"/>
  <c r="BQ20" i="105"/>
  <c r="BQ38" i="91"/>
  <c r="BQ34" i="98"/>
  <c r="BQ20" i="104"/>
  <c r="BQ30" i="107"/>
  <c r="BQ29" i="102"/>
  <c r="BQ27" i="104"/>
  <c r="BQ27" i="99"/>
  <c r="BK30" i="99"/>
  <c r="BN30" i="85"/>
  <c r="BL30" i="97"/>
  <c r="BL30" i="106"/>
  <c r="BN30" i="95"/>
  <c r="BL30" i="102"/>
  <c r="BK30" i="92"/>
  <c r="BM30" i="107"/>
  <c r="BM30" i="100"/>
  <c r="BM30" i="85"/>
  <c r="BL30" i="98"/>
  <c r="BL30" i="107"/>
  <c r="BN30" i="96"/>
  <c r="BN30" i="105"/>
  <c r="BK30" i="93"/>
  <c r="BN30" i="101"/>
  <c r="BL30" i="91"/>
  <c r="BM30" i="104"/>
  <c r="BM30" i="96"/>
  <c r="BM30" i="90"/>
  <c r="BK30" i="102"/>
  <c r="BN30" i="106"/>
  <c r="BN30" i="92"/>
  <c r="BK30" i="97"/>
  <c r="BK30" i="100"/>
  <c r="BL30" i="1"/>
  <c r="BL30" i="101"/>
  <c r="BK30" i="104"/>
  <c r="BK30" i="90"/>
  <c r="BL30" i="96"/>
  <c r="BL30" i="99"/>
  <c r="BN30" i="1"/>
  <c r="BM30" i="103"/>
  <c r="BM30" i="94"/>
  <c r="BN30" i="97"/>
  <c r="BN30" i="100"/>
  <c r="BL30" i="100"/>
  <c r="BN30" i="98"/>
  <c r="BM30" i="99"/>
  <c r="BK30" i="95"/>
  <c r="BK30" i="98"/>
  <c r="BN30" i="99"/>
  <c r="BK30" i="96"/>
  <c r="BM30" i="98"/>
  <c r="BN30" i="107"/>
  <c r="BK30" i="91"/>
  <c r="BL30" i="85"/>
  <c r="BK30" i="85"/>
  <c r="BN30" i="90"/>
  <c r="BM30" i="106"/>
  <c r="BM30" i="91"/>
  <c r="CA22" i="107"/>
  <c r="CA22" i="98"/>
  <c r="CA22" i="90"/>
  <c r="CA22" i="106"/>
  <c r="CA22" i="97"/>
  <c r="CA22" i="85"/>
  <c r="CA22" i="100"/>
  <c r="CA22" i="1"/>
  <c r="CA22" i="96"/>
  <c r="CA22" i="103"/>
  <c r="CA22" i="99"/>
  <c r="CA22" i="102"/>
  <c r="CA22" i="94"/>
  <c r="BS28" i="105"/>
  <c r="BT28" i="100"/>
  <c r="BS28" i="99"/>
  <c r="BS28" i="100"/>
  <c r="BS28" i="91"/>
  <c r="BV28" i="96"/>
  <c r="BV28" i="91"/>
  <c r="BV28" i="1"/>
  <c r="BS28" i="104"/>
  <c r="BT28" i="99"/>
  <c r="BV28" i="98"/>
  <c r="BS28" i="98"/>
  <c r="BS28" i="90"/>
  <c r="BV28" i="95"/>
  <c r="BT28" i="107"/>
  <c r="BS28" i="1"/>
  <c r="BS28" i="103"/>
  <c r="BV28" i="106"/>
  <c r="BT28" i="93"/>
  <c r="BS28" i="85"/>
  <c r="BT28" i="91"/>
  <c r="BV28" i="92"/>
  <c r="BT28" i="102"/>
  <c r="BV28" i="105"/>
  <c r="BT28" i="92"/>
  <c r="BV28" i="102"/>
  <c r="BV28" i="90"/>
  <c r="BT28" i="1"/>
  <c r="BS28" i="107"/>
  <c r="BV28" i="104"/>
  <c r="BS28" i="95"/>
  <c r="BV28" i="94"/>
  <c r="BS28" i="106"/>
  <c r="BV28" i="103"/>
  <c r="BS28" i="94"/>
  <c r="BV28" i="93"/>
  <c r="BS28" i="102"/>
  <c r="BT28" i="95"/>
  <c r="BV28" i="101"/>
  <c r="BT28" i="105"/>
  <c r="R27" i="3"/>
  <c r="R26" i="3"/>
  <c r="AM38" i="50"/>
  <c r="BU103" i="85"/>
  <c r="BT102" i="95"/>
  <c r="BS104" i="98"/>
  <c r="BS88" i="100"/>
  <c r="BU88" i="100"/>
  <c r="BT88" i="100"/>
  <c r="C31" i="80"/>
  <c r="BT96" i="91"/>
  <c r="BS96" i="91"/>
  <c r="BU96" i="91"/>
  <c r="BU95" i="93"/>
  <c r="BS95" i="93"/>
  <c r="BS91" i="100"/>
  <c r="BU91" i="100"/>
  <c r="BT95" i="100"/>
  <c r="BU95" i="100"/>
  <c r="BS95" i="100"/>
  <c r="BV95" i="100" s="1"/>
  <c r="BU95" i="102"/>
  <c r="BT95" i="102"/>
  <c r="BU108" i="102"/>
  <c r="BS108" i="102"/>
  <c r="BT108" i="102"/>
  <c r="BT109" i="103"/>
  <c r="BU111" i="103"/>
  <c r="BT105" i="103"/>
  <c r="BU109" i="103"/>
  <c r="BS111" i="103"/>
  <c r="BS109" i="103"/>
  <c r="BS103" i="103"/>
  <c r="BS105" i="103"/>
  <c r="BU103" i="103"/>
  <c r="BU105" i="103"/>
  <c r="BS107" i="103"/>
  <c r="BT111" i="103"/>
  <c r="BT103" i="103"/>
  <c r="BU107" i="103"/>
  <c r="BU92" i="105"/>
  <c r="BT92" i="105"/>
  <c r="BS92" i="105"/>
  <c r="BU94" i="105"/>
  <c r="BS94" i="105"/>
  <c r="BT94" i="105"/>
  <c r="BS96" i="105"/>
  <c r="BT96" i="105"/>
  <c r="BU96" i="105"/>
  <c r="BT87" i="85"/>
  <c r="BU87" i="85"/>
  <c r="BS87" i="85"/>
  <c r="BT91" i="85"/>
  <c r="BU91" i="85"/>
  <c r="BS91" i="85"/>
  <c r="BP96" i="85"/>
  <c r="BT105" i="85"/>
  <c r="BV105" i="85" s="1"/>
  <c r="BU107" i="85"/>
  <c r="BS107" i="85"/>
  <c r="BT107" i="85"/>
  <c r="BS109" i="85"/>
  <c r="BT109" i="85"/>
  <c r="AF66" i="91"/>
  <c r="AF124" i="91" s="1"/>
  <c r="BN68" i="91"/>
  <c r="BK70" i="91"/>
  <c r="BN67" i="91"/>
  <c r="E78" i="91"/>
  <c r="R71" i="91"/>
  <c r="BK66" i="91"/>
  <c r="BP67" i="91"/>
  <c r="BP68" i="91"/>
  <c r="BM66" i="91"/>
  <c r="R134" i="91"/>
  <c r="G144" i="91"/>
  <c r="D28" i="91"/>
  <c r="AD36" i="91"/>
  <c r="AA71" i="91"/>
  <c r="AA129" i="91" s="1"/>
  <c r="BK142" i="91" s="1"/>
  <c r="AA69" i="91"/>
  <c r="BK73" i="91" s="1"/>
  <c r="BP108" i="91"/>
  <c r="BP102" i="92"/>
  <c r="BP107" i="93"/>
  <c r="BS92" i="94"/>
  <c r="BT92" i="94"/>
  <c r="BQ134" i="95"/>
  <c r="BN66" i="95"/>
  <c r="BP67" i="95"/>
  <c r="D36" i="95"/>
  <c r="G144" i="95"/>
  <c r="BP65" i="95"/>
  <c r="AB65" i="95"/>
  <c r="E65" i="95"/>
  <c r="BK69" i="95"/>
  <c r="R131" i="95"/>
  <c r="BN69" i="95"/>
  <c r="BM67" i="95"/>
  <c r="D215" i="95"/>
  <c r="BN67" i="95"/>
  <c r="BO66" i="95"/>
  <c r="AH66" i="95"/>
  <c r="AH124" i="95" s="1"/>
  <c r="U116" i="95"/>
  <c r="AF66" i="95"/>
  <c r="AF124" i="95" s="1"/>
  <c r="AY23" i="95"/>
  <c r="AJ66" i="95"/>
  <c r="AJ124" i="95" s="1"/>
  <c r="BQ133" i="95"/>
  <c r="BK67" i="95"/>
  <c r="R133" i="95"/>
  <c r="BN65" i="95"/>
  <c r="BP68" i="95"/>
  <c r="A141" i="95"/>
  <c r="BK70" i="95"/>
  <c r="BM68" i="95"/>
  <c r="AZ101" i="95"/>
  <c r="BM69" i="95"/>
  <c r="BL68" i="95"/>
  <c r="AB123" i="95"/>
  <c r="BM70" i="95"/>
  <c r="R130" i="95"/>
  <c r="AZ86" i="95"/>
  <c r="BS102" i="98"/>
  <c r="BT102" i="98"/>
  <c r="BU102" i="98"/>
  <c r="BU108" i="98"/>
  <c r="BS108" i="98"/>
  <c r="BT108" i="98"/>
  <c r="BS110" i="99"/>
  <c r="BS106" i="99"/>
  <c r="BU110" i="99"/>
  <c r="BT110" i="99"/>
  <c r="BS108" i="99"/>
  <c r="BT108" i="99"/>
  <c r="BT104" i="99"/>
  <c r="BS104" i="99"/>
  <c r="BT106" i="99"/>
  <c r="BU104" i="99"/>
  <c r="BS102" i="99"/>
  <c r="BU106" i="99"/>
  <c r="BU102" i="99"/>
  <c r="BU108" i="99"/>
  <c r="BU105" i="99"/>
  <c r="BT107" i="99"/>
  <c r="BT109" i="99"/>
  <c r="BT102" i="99"/>
  <c r="BP93" i="100"/>
  <c r="BU110" i="100"/>
  <c r="BS110" i="100"/>
  <c r="BT110" i="100"/>
  <c r="BS108" i="101"/>
  <c r="BT108" i="101"/>
  <c r="BU108" i="101"/>
  <c r="BP110" i="102"/>
  <c r="BU108" i="103"/>
  <c r="BT108" i="103"/>
  <c r="BS108" i="103"/>
  <c r="BL31" i="106"/>
  <c r="BN31" i="105"/>
  <c r="BM31" i="101"/>
  <c r="BL31" i="102"/>
  <c r="BL31" i="101"/>
  <c r="BL31" i="97"/>
  <c r="BL31" i="100"/>
  <c r="BK31" i="94"/>
  <c r="BK31" i="92"/>
  <c r="BM31" i="92"/>
  <c r="BM31" i="85"/>
  <c r="BN31" i="107"/>
  <c r="BM31" i="105"/>
  <c r="BK31" i="104"/>
  <c r="BN31" i="101"/>
  <c r="BK31" i="100"/>
  <c r="BN31" i="96"/>
  <c r="BN31" i="97"/>
  <c r="BL31" i="91"/>
  <c r="BN31" i="91"/>
  <c r="BK31" i="85"/>
  <c r="BP107" i="1"/>
  <c r="AG8" i="50"/>
  <c r="Y8" i="50"/>
  <c r="AJ8" i="50" s="1"/>
  <c r="AF8" i="50"/>
  <c r="Z8" i="50"/>
  <c r="AK8" i="50" s="1"/>
  <c r="AC8" i="50"/>
  <c r="AN8" i="50" s="1"/>
  <c r="AB8" i="50"/>
  <c r="BU110" i="85"/>
  <c r="BS108" i="95"/>
  <c r="BU96" i="1"/>
  <c r="BQ33" i="1"/>
  <c r="BQ36" i="1"/>
  <c r="BY36" i="1"/>
  <c r="BS29" i="90"/>
  <c r="BS29" i="95"/>
  <c r="BS29" i="105"/>
  <c r="CD23" i="90"/>
  <c r="CD23" i="96"/>
  <c r="CD23" i="105"/>
  <c r="BQ32" i="103"/>
  <c r="BY39" i="102"/>
  <c r="BY36" i="102"/>
  <c r="BY34" i="102"/>
  <c r="BY33" i="102"/>
  <c r="BN31" i="85"/>
  <c r="BN31" i="93"/>
  <c r="BM31" i="95"/>
  <c r="BM31" i="96"/>
  <c r="BM31" i="98"/>
  <c r="BN31" i="103"/>
  <c r="BM31" i="103"/>
  <c r="BQ39" i="102"/>
  <c r="BQ38" i="103"/>
  <c r="CA22" i="95"/>
  <c r="Y24" i="50"/>
  <c r="Z34" i="50"/>
  <c r="AT92" i="99"/>
  <c r="BK182" i="99" s="1"/>
  <c r="BW88" i="99"/>
  <c r="AT88" i="99"/>
  <c r="BK178" i="99" s="1"/>
  <c r="BS106" i="85"/>
  <c r="BV106" i="85" s="1"/>
  <c r="BT94" i="91"/>
  <c r="BV94" i="91" s="1"/>
  <c r="BT108" i="95"/>
  <c r="BU88" i="91"/>
  <c r="BT88" i="91"/>
  <c r="BS104" i="91"/>
  <c r="BT104" i="91"/>
  <c r="BU104" i="91"/>
  <c r="BS110" i="91"/>
  <c r="BU110" i="91"/>
  <c r="BU93" i="93"/>
  <c r="BS93" i="93"/>
  <c r="BV93" i="93" s="1"/>
  <c r="BS104" i="95"/>
  <c r="BT104" i="95"/>
  <c r="BT106" i="95"/>
  <c r="BU106" i="95"/>
  <c r="BS106" i="95"/>
  <c r="BS91" i="97"/>
  <c r="BT91" i="97"/>
  <c r="BS93" i="100"/>
  <c r="BT93" i="100"/>
  <c r="BS109" i="101"/>
  <c r="BU103" i="101"/>
  <c r="BU107" i="101"/>
  <c r="BU105" i="101"/>
  <c r="BU111" i="101"/>
  <c r="BT107" i="101"/>
  <c r="BU109" i="101"/>
  <c r="BS103" i="101"/>
  <c r="BT109" i="101"/>
  <c r="BS111" i="101"/>
  <c r="BT103" i="101"/>
  <c r="BU91" i="102"/>
  <c r="BT91" i="102"/>
  <c r="BS91" i="102"/>
  <c r="BU104" i="104"/>
  <c r="BU110" i="104"/>
  <c r="BU106" i="107"/>
  <c r="BS89" i="85"/>
  <c r="BU89" i="85"/>
  <c r="BT89" i="85"/>
  <c r="BU93" i="85"/>
  <c r="BT93" i="85"/>
  <c r="BS93" i="85"/>
  <c r="BV93" i="85" s="1"/>
  <c r="BU95" i="85"/>
  <c r="BS95" i="85"/>
  <c r="BT95" i="85"/>
  <c r="BP106" i="85"/>
  <c r="BT111" i="85"/>
  <c r="BU111" i="85"/>
  <c r="BS111" i="85"/>
  <c r="BU95" i="90"/>
  <c r="BS89" i="90"/>
  <c r="BU89" i="90"/>
  <c r="BU87" i="90"/>
  <c r="BT93" i="90"/>
  <c r="BT92" i="90"/>
  <c r="BU96" i="90"/>
  <c r="BP104" i="91"/>
  <c r="BP110" i="91"/>
  <c r="BP105" i="93"/>
  <c r="BP109" i="93"/>
  <c r="BP87" i="94"/>
  <c r="BU96" i="94"/>
  <c r="BU95" i="95"/>
  <c r="BU87" i="95"/>
  <c r="BU93" i="95"/>
  <c r="BV93" i="95" s="1"/>
  <c r="BU89" i="95"/>
  <c r="BT94" i="95"/>
  <c r="BU94" i="95"/>
  <c r="BS96" i="95"/>
  <c r="BU96" i="95"/>
  <c r="BT96" i="95"/>
  <c r="BU104" i="100"/>
  <c r="BS104" i="100"/>
  <c r="BU106" i="101"/>
  <c r="BT106" i="101"/>
  <c r="BP95" i="102"/>
  <c r="AL104" i="103"/>
  <c r="BT104" i="103"/>
  <c r="BT110" i="103"/>
  <c r="BS110" i="103"/>
  <c r="BU110" i="103"/>
  <c r="K26" i="3"/>
  <c r="CA23" i="104"/>
  <c r="CA23" i="91"/>
  <c r="CB23" i="106"/>
  <c r="CB23" i="96"/>
  <c r="CA23" i="100"/>
  <c r="CB23" i="100"/>
  <c r="BP91" i="1"/>
  <c r="Z34" i="80"/>
  <c r="AA34" i="80"/>
  <c r="AB34" i="80"/>
  <c r="Y34" i="80"/>
  <c r="AG34" i="80"/>
  <c r="AD40" i="50"/>
  <c r="AC40" i="50"/>
  <c r="AE40" i="50"/>
  <c r="AK40" i="50" s="1"/>
  <c r="AB40" i="50"/>
  <c r="AG40" i="50"/>
  <c r="AF40" i="50"/>
  <c r="Y40" i="50"/>
  <c r="AJ40" i="50" s="1"/>
  <c r="BT103" i="85"/>
  <c r="D20" i="95"/>
  <c r="BT104" i="98"/>
  <c r="BY27" i="1"/>
  <c r="BN31" i="1"/>
  <c r="BY23" i="1"/>
  <c r="BY22" i="1"/>
  <c r="BS96" i="1"/>
  <c r="H25" i="3"/>
  <c r="BQ28" i="1"/>
  <c r="BQ22" i="1"/>
  <c r="BY20" i="1"/>
  <c r="BY32" i="1"/>
  <c r="BQ33" i="102"/>
  <c r="BS29" i="85"/>
  <c r="BS29" i="97"/>
  <c r="BS29" i="106"/>
  <c r="CD23" i="85"/>
  <c r="CD23" i="98"/>
  <c r="CD23" i="107"/>
  <c r="BQ28" i="103"/>
  <c r="BY41" i="103"/>
  <c r="BY21" i="102"/>
  <c r="BY22" i="102"/>
  <c r="BM31" i="90"/>
  <c r="BM31" i="94"/>
  <c r="BK31" i="96"/>
  <c r="BN31" i="99"/>
  <c r="BM31" i="104"/>
  <c r="BK31" i="106"/>
  <c r="BQ29" i="101"/>
  <c r="BQ36" i="106"/>
  <c r="BQ38" i="100"/>
  <c r="BQ34" i="106"/>
  <c r="BQ33" i="99"/>
  <c r="BQ36" i="101"/>
  <c r="BQ36" i="90"/>
  <c r="BQ35" i="96"/>
  <c r="BQ34" i="90"/>
  <c r="BQ22" i="90"/>
  <c r="BQ30" i="92"/>
  <c r="BQ39" i="91"/>
  <c r="BQ35" i="99"/>
  <c r="BQ20" i="98"/>
  <c r="BQ39" i="99"/>
  <c r="BQ34" i="103"/>
  <c r="BQ23" i="104"/>
  <c r="BQ41" i="106"/>
  <c r="BM30" i="101"/>
  <c r="BL24" i="101"/>
  <c r="BK30" i="1"/>
  <c r="BN30" i="102"/>
  <c r="BN30" i="93"/>
  <c r="BT28" i="106"/>
  <c r="BV28" i="107"/>
  <c r="BV22" i="90"/>
  <c r="CA22" i="101"/>
  <c r="T26" i="3"/>
  <c r="T27" i="3"/>
  <c r="T25" i="3"/>
  <c r="AA40" i="50"/>
  <c r="AL40" i="50" s="1"/>
  <c r="BW93" i="101"/>
  <c r="BS110" i="85"/>
  <c r="BV110" i="85" s="1"/>
  <c r="A15" i="91"/>
  <c r="BV107" i="95"/>
  <c r="BO65" i="95"/>
  <c r="BS95" i="97"/>
  <c r="BW90" i="99"/>
  <c r="AT90" i="99"/>
  <c r="BK180" i="99" s="1"/>
  <c r="BT105" i="101"/>
  <c r="AB34" i="50"/>
  <c r="AA34" i="50"/>
  <c r="AL34" i="50" s="1"/>
  <c r="Y34" i="50"/>
  <c r="AH34" i="50"/>
  <c r="AN34" i="50" s="1"/>
  <c r="AG34" i="50"/>
  <c r="AD34" i="50"/>
  <c r="BS89" i="97"/>
  <c r="BT89" i="97"/>
  <c r="BU89" i="97"/>
  <c r="BU93" i="97"/>
  <c r="BS93" i="97"/>
  <c r="BT93" i="97"/>
  <c r="BU93" i="102"/>
  <c r="BS93" i="102"/>
  <c r="BT93" i="102"/>
  <c r="BS88" i="105"/>
  <c r="BU88" i="105"/>
  <c r="BT88" i="105"/>
  <c r="BS90" i="105"/>
  <c r="BT107" i="103"/>
  <c r="BP90" i="85"/>
  <c r="BP106" i="92"/>
  <c r="BP87" i="93"/>
  <c r="BP93" i="93"/>
  <c r="BS88" i="95"/>
  <c r="BU88" i="95"/>
  <c r="BT88" i="95"/>
  <c r="BU92" i="95"/>
  <c r="BS92" i="95"/>
  <c r="BT92" i="95"/>
  <c r="BP91" i="100"/>
  <c r="AL104" i="101"/>
  <c r="BT104" i="101"/>
  <c r="BS104" i="101"/>
  <c r="BU104" i="101"/>
  <c r="BP91" i="102"/>
  <c r="BP106" i="1"/>
  <c r="S24" i="65"/>
  <c r="P24" i="65"/>
  <c r="AB18" i="80"/>
  <c r="Y18" i="80"/>
  <c r="AA18" i="80"/>
  <c r="AG18" i="80"/>
  <c r="AD24" i="50"/>
  <c r="AC24" i="50"/>
  <c r="AG24" i="50"/>
  <c r="AF24" i="50"/>
  <c r="AB24" i="50"/>
  <c r="AM24" i="50" s="1"/>
  <c r="R79" i="95" s="1"/>
  <c r="BU90" i="105"/>
  <c r="J25" i="3"/>
  <c r="BQ29" i="1"/>
  <c r="BY40" i="1"/>
  <c r="BY34" i="1"/>
  <c r="BS29" i="91"/>
  <c r="BS29" i="98"/>
  <c r="CD23" i="91"/>
  <c r="CD23" i="99"/>
  <c r="CD23" i="106"/>
  <c r="BY20" i="103"/>
  <c r="BM31" i="97"/>
  <c r="BK31" i="97"/>
  <c r="BN31" i="102"/>
  <c r="BK31" i="101"/>
  <c r="BN31" i="104"/>
  <c r="BM31" i="106"/>
  <c r="BQ22" i="98"/>
  <c r="BQ31" i="100"/>
  <c r="BQ21" i="101"/>
  <c r="BQ21" i="107"/>
  <c r="BQ38" i="106"/>
  <c r="BM30" i="102"/>
  <c r="BN30" i="94"/>
  <c r="BK30" i="103"/>
  <c r="BL30" i="94"/>
  <c r="CA22" i="104"/>
  <c r="BN24" i="99"/>
  <c r="BN24" i="106"/>
  <c r="BL24" i="103"/>
  <c r="BL24" i="105"/>
  <c r="BL24" i="91"/>
  <c r="BL24" i="94"/>
  <c r="BK24" i="94"/>
  <c r="BN24" i="98"/>
  <c r="BN24" i="105"/>
  <c r="BL24" i="100"/>
  <c r="BK24" i="103"/>
  <c r="BK24" i="105"/>
  <c r="BK24" i="91"/>
  <c r="BL24" i="93"/>
  <c r="BN24" i="96"/>
  <c r="BN24" i="91"/>
  <c r="BK24" i="85"/>
  <c r="BL24" i="104"/>
  <c r="BK24" i="104"/>
  <c r="BN24" i="95"/>
  <c r="BN24" i="90"/>
  <c r="BK24" i="106"/>
  <c r="BK24" i="102"/>
  <c r="BK24" i="101"/>
  <c r="BN24" i="93"/>
  <c r="BK24" i="97"/>
  <c r="BL24" i="95"/>
  <c r="BK24" i="98"/>
  <c r="BN24" i="107"/>
  <c r="BL24" i="96"/>
  <c r="BK24" i="92"/>
  <c r="BL24" i="97"/>
  <c r="BN24" i="101"/>
  <c r="BN24" i="92"/>
  <c r="BL24" i="102"/>
  <c r="BL24" i="98"/>
  <c r="BL24" i="1"/>
  <c r="CG39" i="107"/>
  <c r="CG36" i="106"/>
  <c r="CG38" i="105"/>
  <c r="CG37" i="103"/>
  <c r="CG29" i="104"/>
  <c r="CG35" i="103"/>
  <c r="CG21" i="103"/>
  <c r="CG33" i="100"/>
  <c r="CG39" i="101"/>
  <c r="CG32" i="100"/>
  <c r="CG28" i="97"/>
  <c r="CG41" i="100"/>
  <c r="CG23" i="96"/>
  <c r="CG21" i="97"/>
  <c r="CG24" i="97"/>
  <c r="CG28" i="94"/>
  <c r="CG40" i="93"/>
  <c r="CG34" i="107"/>
  <c r="CG35" i="106"/>
  <c r="CG32" i="105"/>
  <c r="CG33" i="105"/>
  <c r="CG32" i="103"/>
  <c r="CG28" i="103"/>
  <c r="CG27" i="102"/>
  <c r="CG24" i="100"/>
  <c r="CG29" i="100"/>
  <c r="CG38" i="99"/>
  <c r="CG27" i="97"/>
  <c r="BV22" i="103"/>
  <c r="BT22" i="100"/>
  <c r="BT22" i="97"/>
  <c r="BT22" i="85"/>
  <c r="BV22" i="105"/>
  <c r="BV22" i="102"/>
  <c r="BV22" i="98"/>
  <c r="BT22" i="96"/>
  <c r="BT22" i="99"/>
  <c r="BV22" i="85"/>
  <c r="BT22" i="101"/>
  <c r="BT22" i="98"/>
  <c r="BV22" i="104"/>
  <c r="BT22" i="107"/>
  <c r="BV22" i="100"/>
  <c r="BT22" i="95"/>
  <c r="BV22" i="91"/>
  <c r="BV22" i="97"/>
  <c r="BT22" i="91"/>
  <c r="BT22" i="106"/>
  <c r="BV22" i="96"/>
  <c r="BT22" i="90"/>
  <c r="BV22" i="101"/>
  <c r="BV22" i="93"/>
  <c r="BV22" i="92"/>
  <c r="BV32" i="103"/>
  <c r="BV32" i="95"/>
  <c r="BV32" i="102"/>
  <c r="BV32" i="94"/>
  <c r="BV32" i="106"/>
  <c r="BV32" i="96"/>
  <c r="BV32" i="105"/>
  <c r="BV32" i="93"/>
  <c r="BV32" i="107"/>
  <c r="BV32" i="90"/>
  <c r="BV32" i="104"/>
  <c r="BV32" i="85"/>
  <c r="BV32" i="100"/>
  <c r="P27" i="3"/>
  <c r="P26" i="3"/>
  <c r="P25" i="3"/>
  <c r="AA24" i="50"/>
  <c r="AL24" i="50" s="1"/>
  <c r="AE34" i="50"/>
  <c r="AN38" i="50"/>
  <c r="AH40" i="50"/>
  <c r="BU109" i="85"/>
  <c r="BS93" i="90"/>
  <c r="BS108" i="91"/>
  <c r="BP70" i="91"/>
  <c r="R70" i="95"/>
  <c r="BU95" i="97"/>
  <c r="BS108" i="100"/>
  <c r="AD28" i="105"/>
  <c r="R69" i="95"/>
  <c r="BT110" i="1"/>
  <c r="BP107" i="85"/>
  <c r="BT94" i="90"/>
  <c r="AA133" i="104"/>
  <c r="BK144" i="104" s="1"/>
  <c r="BK76" i="104"/>
  <c r="BT88" i="85"/>
  <c r="BT92" i="85"/>
  <c r="BS90" i="85"/>
  <c r="BU88" i="85"/>
  <c r="BS96" i="85"/>
  <c r="BS92" i="85"/>
  <c r="BV92" i="85" s="1"/>
  <c r="BT96" i="85"/>
  <c r="BT94" i="85"/>
  <c r="BU90" i="85"/>
  <c r="BP104" i="90"/>
  <c r="BS104" i="90"/>
  <c r="BU104" i="90"/>
  <c r="BU106" i="90"/>
  <c r="BS106" i="90"/>
  <c r="BP108" i="90"/>
  <c r="BP110" i="90"/>
  <c r="BU110" i="90"/>
  <c r="BU87" i="91"/>
  <c r="BT89" i="91"/>
  <c r="BV89" i="91" s="1"/>
  <c r="BT91" i="91"/>
  <c r="BU93" i="91"/>
  <c r="BT93" i="91"/>
  <c r="BS93" i="91"/>
  <c r="BU105" i="91"/>
  <c r="BT107" i="91"/>
  <c r="BU103" i="91"/>
  <c r="BS95" i="96"/>
  <c r="BS87" i="96"/>
  <c r="BS94" i="96"/>
  <c r="BT94" i="96"/>
  <c r="BS93" i="96"/>
  <c r="BT90" i="96"/>
  <c r="BS90" i="96"/>
  <c r="BT89" i="96"/>
  <c r="BU88" i="96"/>
  <c r="BS91" i="96"/>
  <c r="BU89" i="96"/>
  <c r="BV89" i="96" s="1"/>
  <c r="BS96" i="96"/>
  <c r="BU90" i="96"/>
  <c r="BT92" i="96"/>
  <c r="BU87" i="96"/>
  <c r="BP89" i="96"/>
  <c r="BP91" i="96"/>
  <c r="BP95" i="96"/>
  <c r="BP103" i="96"/>
  <c r="BS103" i="96"/>
  <c r="BU103" i="96"/>
  <c r="BS105" i="96"/>
  <c r="BU105" i="96"/>
  <c r="BT105" i="96"/>
  <c r="BP107" i="96"/>
  <c r="BU107" i="96"/>
  <c r="BV107" i="96" s="1"/>
  <c r="BS104" i="97"/>
  <c r="BP111" i="97"/>
  <c r="BT24" i="101"/>
  <c r="BV24" i="107"/>
  <c r="BT24" i="94"/>
  <c r="BS24" i="93"/>
  <c r="BS24" i="98"/>
  <c r="BT24" i="91"/>
  <c r="BT24" i="106"/>
  <c r="BV24" i="100"/>
  <c r="BV24" i="106"/>
  <c r="BT24" i="93"/>
  <c r="BS24" i="92"/>
  <c r="BT24" i="107"/>
  <c r="BT24" i="90"/>
  <c r="BT24" i="104"/>
  <c r="BS24" i="103"/>
  <c r="BV24" i="99"/>
  <c r="BS24" i="95"/>
  <c r="BT24" i="105"/>
  <c r="BS24" i="100"/>
  <c r="BS24" i="102"/>
  <c r="BT24" i="97"/>
  <c r="BS24" i="94"/>
  <c r="BV24" i="97"/>
  <c r="BT24" i="92"/>
  <c r="BN20" i="105"/>
  <c r="BN20" i="102"/>
  <c r="BL20" i="101"/>
  <c r="BN20" i="95"/>
  <c r="BK20" i="102"/>
  <c r="BK20" i="98"/>
  <c r="BK20" i="92"/>
  <c r="BL20" i="1"/>
  <c r="BN20" i="104"/>
  <c r="BN20" i="101"/>
  <c r="BL20" i="100"/>
  <c r="BN20" i="94"/>
  <c r="BL20" i="98"/>
  <c r="BK20" i="97"/>
  <c r="BL20" i="91"/>
  <c r="BK20" i="1"/>
  <c r="BN20" i="107"/>
  <c r="BK20" i="107"/>
  <c r="BK20" i="99"/>
  <c r="BN20" i="85"/>
  <c r="BK20" i="96"/>
  <c r="BN20" i="99"/>
  <c r="BN20" i="106"/>
  <c r="BK20" i="106"/>
  <c r="BN20" i="98"/>
  <c r="BK20" i="103"/>
  <c r="BK20" i="95"/>
  <c r="BK20" i="91"/>
  <c r="AM14" i="50"/>
  <c r="AM30" i="50"/>
  <c r="AJ42" i="50"/>
  <c r="AL12" i="50"/>
  <c r="BS91" i="1"/>
  <c r="AJ16" i="80"/>
  <c r="BT90" i="85"/>
  <c r="BT108" i="90"/>
  <c r="BT105" i="91"/>
  <c r="BV88" i="93"/>
  <c r="AT105" i="95"/>
  <c r="BW105" i="95"/>
  <c r="BV93" i="99"/>
  <c r="AT93" i="99" s="1"/>
  <c r="BK183" i="99" s="1"/>
  <c r="BS89" i="100"/>
  <c r="BT89" i="100"/>
  <c r="BM29" i="103"/>
  <c r="BM29" i="93"/>
  <c r="BM29" i="85"/>
  <c r="BM29" i="97"/>
  <c r="BM29" i="95"/>
  <c r="BN29" i="85"/>
  <c r="CA21" i="101"/>
  <c r="CA21" i="95"/>
  <c r="CA21" i="93"/>
  <c r="CA21" i="90"/>
  <c r="CA21" i="105"/>
  <c r="BS27" i="101"/>
  <c r="BT27" i="100"/>
  <c r="BS27" i="93"/>
  <c r="BT27" i="91"/>
  <c r="BU27" i="106"/>
  <c r="BU27" i="102"/>
  <c r="BV27" i="102"/>
  <c r="BV27" i="92"/>
  <c r="BV27" i="91"/>
  <c r="BS27" i="99"/>
  <c r="BT27" i="98"/>
  <c r="BS27" i="1"/>
  <c r="BV27" i="107"/>
  <c r="BU27" i="101"/>
  <c r="BU27" i="98"/>
  <c r="BU27" i="94"/>
  <c r="BU27" i="90"/>
  <c r="BS27" i="105"/>
  <c r="BT27" i="92"/>
  <c r="BS27" i="97"/>
  <c r="BV27" i="103"/>
  <c r="BU110" i="1"/>
  <c r="BN22" i="106"/>
  <c r="BL22" i="106"/>
  <c r="BL22" i="103"/>
  <c r="BN22" i="94"/>
  <c r="BL22" i="98"/>
  <c r="BK22" i="98"/>
  <c r="BL22" i="85"/>
  <c r="BM22" i="103"/>
  <c r="BM22" i="97"/>
  <c r="BN22" i="1"/>
  <c r="BL22" i="105"/>
  <c r="BL22" i="101"/>
  <c r="BN22" i="93"/>
  <c r="BL22" i="97"/>
  <c r="BK22" i="97"/>
  <c r="BK22" i="101"/>
  <c r="BM22" i="102"/>
  <c r="BM22" i="92"/>
  <c r="BM22" i="1"/>
  <c r="BN22" i="105"/>
  <c r="BK22" i="104"/>
  <c r="BN22" i="91"/>
  <c r="BL22" i="93"/>
  <c r="BL22" i="90"/>
  <c r="BM22" i="106"/>
  <c r="BM22" i="95"/>
  <c r="BN22" i="104"/>
  <c r="BN22" i="100"/>
  <c r="BN22" i="90"/>
  <c r="BK22" i="102"/>
  <c r="BL22" i="99"/>
  <c r="BM22" i="105"/>
  <c r="BM22" i="94"/>
  <c r="AF8" i="80"/>
  <c r="Y8" i="80"/>
  <c r="AJ8" i="80" s="1"/>
  <c r="AG8" i="80"/>
  <c r="AM8" i="80" s="1"/>
  <c r="AH8" i="80"/>
  <c r="AC8" i="80"/>
  <c r="AN8" i="80" s="1"/>
  <c r="AA8" i="80"/>
  <c r="AF24" i="80"/>
  <c r="AL24" i="80" s="1"/>
  <c r="Y24" i="80"/>
  <c r="AC24" i="80"/>
  <c r="AN24" i="80" s="1"/>
  <c r="AB24" i="80"/>
  <c r="AM24" i="80" s="1"/>
  <c r="Z24" i="80"/>
  <c r="AG40" i="80"/>
  <c r="AM40" i="80" s="1"/>
  <c r="AA40" i="80"/>
  <c r="AE40" i="80"/>
  <c r="AK40" i="80" s="1"/>
  <c r="AF14" i="50"/>
  <c r="AE14" i="50"/>
  <c r="AA14" i="50"/>
  <c r="AL14" i="50" s="1"/>
  <c r="Z14" i="50"/>
  <c r="AF30" i="50"/>
  <c r="AE30" i="50"/>
  <c r="AA30" i="50"/>
  <c r="AL30" i="50" s="1"/>
  <c r="Z30" i="50"/>
  <c r="BT104" i="90"/>
  <c r="BT109" i="91"/>
  <c r="BV95" i="98"/>
  <c r="N26" i="64"/>
  <c r="BU87" i="100"/>
  <c r="AA125" i="107"/>
  <c r="BK140" i="107" s="1"/>
  <c r="BK72" i="107"/>
  <c r="BP93" i="85"/>
  <c r="BP95" i="85"/>
  <c r="BP103" i="85"/>
  <c r="BP105" i="85"/>
  <c r="BP111" i="85"/>
  <c r="BU88" i="90"/>
  <c r="BT90" i="90"/>
  <c r="BU90" i="90"/>
  <c r="BS92" i="90"/>
  <c r="BP103" i="97"/>
  <c r="BP107" i="97"/>
  <c r="BP109" i="97"/>
  <c r="C17" i="9"/>
  <c r="BO68" i="98"/>
  <c r="BK70" i="98"/>
  <c r="BP65" i="98"/>
  <c r="D215" i="98"/>
  <c r="R133" i="98"/>
  <c r="R70" i="98"/>
  <c r="BO65" i="98"/>
  <c r="AZ86" i="98"/>
  <c r="BL67" i="98"/>
  <c r="D36" i="98"/>
  <c r="BL70" i="98"/>
  <c r="BL65" i="98"/>
  <c r="V145" i="98"/>
  <c r="R71" i="98"/>
  <c r="BN68" i="98"/>
  <c r="D23" i="98"/>
  <c r="R69" i="98"/>
  <c r="E65" i="98"/>
  <c r="BK69" i="98"/>
  <c r="AF66" i="98"/>
  <c r="AF124" i="98" s="1"/>
  <c r="BM65" i="98"/>
  <c r="AP125" i="98"/>
  <c r="A141" i="98"/>
  <c r="BK66" i="98"/>
  <c r="R73" i="98"/>
  <c r="AJ66" i="98"/>
  <c r="AJ124" i="98" s="1"/>
  <c r="BO67" i="98"/>
  <c r="AD28" i="98"/>
  <c r="AH66" i="98"/>
  <c r="AH124" i="98" s="1"/>
  <c r="AB123" i="98"/>
  <c r="AA75" i="98"/>
  <c r="AD66" i="98"/>
  <c r="AD124" i="98" s="1"/>
  <c r="BN70" i="98"/>
  <c r="AB66" i="98"/>
  <c r="AB124" i="98" s="1"/>
  <c r="BP68" i="98"/>
  <c r="BP66" i="98"/>
  <c r="BK67" i="98"/>
  <c r="E78" i="98"/>
  <c r="BO70" i="98"/>
  <c r="A62" i="98"/>
  <c r="BL69" i="98"/>
  <c r="AD38" i="98"/>
  <c r="BK68" i="98"/>
  <c r="BO69" i="98"/>
  <c r="R130" i="98"/>
  <c r="AA69" i="98"/>
  <c r="BP69" i="98"/>
  <c r="D28" i="98"/>
  <c r="AP67" i="98"/>
  <c r="AO145" i="98"/>
  <c r="BL66" i="98"/>
  <c r="U116" i="98"/>
  <c r="BM67" i="98"/>
  <c r="BM68" i="98"/>
  <c r="BM66" i="98"/>
  <c r="BN69" i="98"/>
  <c r="C18" i="64"/>
  <c r="N18" i="64" s="1"/>
  <c r="C17" i="50"/>
  <c r="C17" i="80"/>
  <c r="BP106" i="105"/>
  <c r="BU109" i="96"/>
  <c r="BP111" i="96"/>
  <c r="BU111" i="96"/>
  <c r="BS111" i="96"/>
  <c r="BV111" i="96" s="1"/>
  <c r="BS88" i="97"/>
  <c r="BU88" i="97"/>
  <c r="BT88" i="97"/>
  <c r="BU90" i="97"/>
  <c r="BT90" i="97"/>
  <c r="BS92" i="97"/>
  <c r="BU92" i="97"/>
  <c r="BT92" i="97"/>
  <c r="BT94" i="97"/>
  <c r="BU94" i="97"/>
  <c r="BS96" i="97"/>
  <c r="BU96" i="97"/>
  <c r="BT102" i="97"/>
  <c r="BS102" i="97"/>
  <c r="BU104" i="97"/>
  <c r="BT106" i="97"/>
  <c r="BS108" i="97"/>
  <c r="BT108" i="97"/>
  <c r="BU110" i="97"/>
  <c r="BT110" i="97"/>
  <c r="BS110" i="97"/>
  <c r="BS109" i="98"/>
  <c r="BU107" i="98"/>
  <c r="BT103" i="98"/>
  <c r="BU111" i="98"/>
  <c r="BV111" i="98" s="1"/>
  <c r="BS103" i="98"/>
  <c r="BS105" i="98"/>
  <c r="BT107" i="98"/>
  <c r="BT109" i="98"/>
  <c r="BU103" i="98"/>
  <c r="BU109" i="98"/>
  <c r="BP105" i="99"/>
  <c r="BP109" i="99"/>
  <c r="BT90" i="100"/>
  <c r="BU90" i="100"/>
  <c r="BP89" i="100"/>
  <c r="BU92" i="100"/>
  <c r="BS92" i="100"/>
  <c r="BT92" i="100"/>
  <c r="BT94" i="100"/>
  <c r="BU96" i="100"/>
  <c r="BS96" i="100"/>
  <c r="BP102" i="100"/>
  <c r="BN69" i="101"/>
  <c r="BK68" i="101"/>
  <c r="AZ101" i="101"/>
  <c r="D23" i="101"/>
  <c r="BK66" i="101"/>
  <c r="BO65" i="101"/>
  <c r="D28" i="101"/>
  <c r="AA69" i="101"/>
  <c r="BP66" i="101"/>
  <c r="A114" i="101"/>
  <c r="AB65" i="101"/>
  <c r="V145" i="101"/>
  <c r="R133" i="101"/>
  <c r="BL68" i="101"/>
  <c r="AO145" i="101"/>
  <c r="BP69" i="101"/>
  <c r="AJ66" i="101"/>
  <c r="AJ124" i="101" s="1"/>
  <c r="BL65" i="101"/>
  <c r="BP65" i="101"/>
  <c r="BM67" i="101"/>
  <c r="BQ134" i="101"/>
  <c r="BP68" i="101"/>
  <c r="G144" i="101"/>
  <c r="R69" i="101"/>
  <c r="E65" i="101"/>
  <c r="BO68" i="101"/>
  <c r="AP67" i="101"/>
  <c r="BN68" i="101"/>
  <c r="BQ133" i="101"/>
  <c r="BO67" i="101"/>
  <c r="E132" i="101"/>
  <c r="BM68" i="101"/>
  <c r="AD38" i="101"/>
  <c r="BK70" i="101"/>
  <c r="AA71" i="101"/>
  <c r="BK74" i="101" s="1"/>
  <c r="R73" i="101"/>
  <c r="BM65" i="101"/>
  <c r="BL69" i="101"/>
  <c r="D20" i="101"/>
  <c r="D215" i="101"/>
  <c r="BP70" i="101"/>
  <c r="AD28" i="101"/>
  <c r="BP67" i="101"/>
  <c r="A62" i="101"/>
  <c r="R134" i="101"/>
  <c r="AB123" i="101"/>
  <c r="BO69" i="101"/>
  <c r="R130" i="101"/>
  <c r="AA67" i="101"/>
  <c r="AA125" i="101" s="1"/>
  <c r="BK140" i="101" s="1"/>
  <c r="BO66" i="101"/>
  <c r="AP125" i="101"/>
  <c r="BM66" i="101"/>
  <c r="BN66" i="101"/>
  <c r="BM69" i="101"/>
  <c r="AY23" i="101"/>
  <c r="BO70" i="101"/>
  <c r="U116" i="101"/>
  <c r="AH66" i="101"/>
  <c r="AH124" i="101" s="1"/>
  <c r="AB66" i="101"/>
  <c r="AB124" i="101" s="1"/>
  <c r="BP89" i="101"/>
  <c r="BP91" i="101"/>
  <c r="BP93" i="101"/>
  <c r="BP95" i="101"/>
  <c r="AL90" i="102"/>
  <c r="BS90" i="102"/>
  <c r="BT90" i="102"/>
  <c r="BU92" i="102"/>
  <c r="BS92" i="102"/>
  <c r="BV92" i="102" s="1"/>
  <c r="BU94" i="102"/>
  <c r="BS94" i="102"/>
  <c r="BT94" i="102"/>
  <c r="BS96" i="102"/>
  <c r="BT96" i="102"/>
  <c r="BU96" i="102"/>
  <c r="BU107" i="102"/>
  <c r="BU109" i="102"/>
  <c r="BS109" i="102"/>
  <c r="BT109" i="102"/>
  <c r="BT111" i="102"/>
  <c r="BU111" i="102"/>
  <c r="BS111" i="102"/>
  <c r="BP93" i="103"/>
  <c r="BU87" i="105"/>
  <c r="BP109" i="106"/>
  <c r="BP102" i="107"/>
  <c r="BT104" i="107"/>
  <c r="BL21" i="104"/>
  <c r="BL21" i="105"/>
  <c r="BK21" i="92"/>
  <c r="BM21" i="102"/>
  <c r="BM21" i="94"/>
  <c r="BK21" i="105"/>
  <c r="BL21" i="1"/>
  <c r="BM21" i="1"/>
  <c r="BM21" i="100"/>
  <c r="BM21" i="93"/>
  <c r="AJ26" i="50"/>
  <c r="BP96" i="1"/>
  <c r="BT91" i="1"/>
  <c r="BV91" i="1" s="1"/>
  <c r="BP105" i="1"/>
  <c r="BS87" i="100"/>
  <c r="BV87" i="100" s="1"/>
  <c r="BS106" i="97"/>
  <c r="BV106" i="97" s="1"/>
  <c r="BT105" i="98"/>
  <c r="AD66" i="101"/>
  <c r="AD124" i="101" s="1"/>
  <c r="A15" i="101"/>
  <c r="BL66" i="101"/>
  <c r="AM22" i="50"/>
  <c r="AN42" i="50"/>
  <c r="AK12" i="50"/>
  <c r="BK76" i="101"/>
  <c r="BT109" i="96"/>
  <c r="BV109" i="96" s="1"/>
  <c r="BS90" i="97"/>
  <c r="BS107" i="98"/>
  <c r="D36" i="101"/>
  <c r="BK67" i="101"/>
  <c r="AD36" i="101"/>
  <c r="BS94" i="97"/>
  <c r="BP88" i="98"/>
  <c r="BT88" i="98"/>
  <c r="BS88" i="98"/>
  <c r="BU88" i="98"/>
  <c r="BP90" i="98"/>
  <c r="BS90" i="98"/>
  <c r="BU90" i="98"/>
  <c r="BP92" i="98"/>
  <c r="BS94" i="98"/>
  <c r="BT94" i="98"/>
  <c r="BP96" i="98"/>
  <c r="BP102" i="98"/>
  <c r="BP104" i="98"/>
  <c r="BP106" i="98"/>
  <c r="BP108" i="98"/>
  <c r="BP110" i="98"/>
  <c r="BT89" i="99"/>
  <c r="BS89" i="99"/>
  <c r="BU89" i="99"/>
  <c r="BT91" i="99"/>
  <c r="BS91" i="99"/>
  <c r="BU91" i="99"/>
  <c r="BS95" i="99"/>
  <c r="BU95" i="99"/>
  <c r="BT103" i="99"/>
  <c r="BU103" i="99"/>
  <c r="BT105" i="99"/>
  <c r="BS105" i="99"/>
  <c r="BU107" i="99"/>
  <c r="BS107" i="99"/>
  <c r="BV107" i="99" s="1"/>
  <c r="BU109" i="99"/>
  <c r="BV109" i="99" s="1"/>
  <c r="BT111" i="99"/>
  <c r="BU111" i="99"/>
  <c r="BS111" i="99"/>
  <c r="BV111" i="99" s="1"/>
  <c r="BP88" i="100"/>
  <c r="BU102" i="100"/>
  <c r="BP104" i="100"/>
  <c r="BP106" i="100"/>
  <c r="BP110" i="100"/>
  <c r="BS91" i="101"/>
  <c r="BT95" i="101"/>
  <c r="BU89" i="101"/>
  <c r="BU91" i="101"/>
  <c r="BT91" i="101"/>
  <c r="BT89" i="101"/>
  <c r="BS95" i="101"/>
  <c r="BU95" i="101"/>
  <c r="BP104" i="101"/>
  <c r="BP108" i="101"/>
  <c r="BP110" i="101"/>
  <c r="BP88" i="102"/>
  <c r="BQ88" i="102" s="1"/>
  <c r="BT88" i="102" s="1"/>
  <c r="BP106" i="103"/>
  <c r="BP108" i="103"/>
  <c r="BS88" i="104"/>
  <c r="BS96" i="104"/>
  <c r="BT94" i="104"/>
  <c r="BS92" i="104"/>
  <c r="BU88" i="104"/>
  <c r="BT96" i="104"/>
  <c r="BU96" i="104"/>
  <c r="BU94" i="104"/>
  <c r="BT90" i="104"/>
  <c r="BS90" i="104"/>
  <c r="BU90" i="104"/>
  <c r="BT92" i="104"/>
  <c r="BU92" i="104"/>
  <c r="BP102" i="105"/>
  <c r="BP108" i="105"/>
  <c r="BP110" i="105"/>
  <c r="BS89" i="106"/>
  <c r="BU89" i="106"/>
  <c r="BT91" i="106"/>
  <c r="BU91" i="106"/>
  <c r="BS91" i="106"/>
  <c r="BV91" i="106" s="1"/>
  <c r="BT93" i="106"/>
  <c r="BU93" i="106"/>
  <c r="BS93" i="106"/>
  <c r="BS95" i="106"/>
  <c r="BU95" i="106"/>
  <c r="BT103" i="106"/>
  <c r="BU103" i="106"/>
  <c r="BS103" i="106"/>
  <c r="BV103" i="106" s="1"/>
  <c r="BS105" i="106"/>
  <c r="BT105" i="106"/>
  <c r="BU107" i="106"/>
  <c r="BU109" i="106"/>
  <c r="BT111" i="106"/>
  <c r="BU88" i="107"/>
  <c r="BU96" i="107"/>
  <c r="BS96" i="107"/>
  <c r="BV96" i="107" s="1"/>
  <c r="BT92" i="107"/>
  <c r="BU94" i="107"/>
  <c r="BU92" i="107"/>
  <c r="BT90" i="107"/>
  <c r="BT88" i="107"/>
  <c r="BS94" i="107"/>
  <c r="BS88" i="107"/>
  <c r="BT94" i="107"/>
  <c r="BS92" i="107"/>
  <c r="BP91" i="103"/>
  <c r="BS93" i="103"/>
  <c r="BU93" i="103"/>
  <c r="BP95" i="103"/>
  <c r="BU95" i="103"/>
  <c r="A62" i="104"/>
  <c r="R73" i="104"/>
  <c r="AO145" i="104"/>
  <c r="BP67" i="104"/>
  <c r="BL67" i="104"/>
  <c r="E65" i="104"/>
  <c r="BQ134" i="104"/>
  <c r="AA69" i="104"/>
  <c r="BK73" i="104" s="1"/>
  <c r="D20" i="104"/>
  <c r="BN68" i="104"/>
  <c r="A15" i="104"/>
  <c r="BN66" i="104"/>
  <c r="AD36" i="104"/>
  <c r="AA71" i="104"/>
  <c r="BN70" i="104"/>
  <c r="R69" i="104"/>
  <c r="E132" i="104"/>
  <c r="A141" i="104"/>
  <c r="BL65" i="104"/>
  <c r="BO68" i="104"/>
  <c r="BM65" i="104"/>
  <c r="BO69" i="104"/>
  <c r="AB66" i="104"/>
  <c r="AB124" i="104" s="1"/>
  <c r="V145" i="104"/>
  <c r="A114" i="104"/>
  <c r="BP66" i="104"/>
  <c r="BQ133" i="104"/>
  <c r="BK69" i="104"/>
  <c r="R130" i="104"/>
  <c r="BP69" i="104"/>
  <c r="AD66" i="104"/>
  <c r="AD124" i="104" s="1"/>
  <c r="D215" i="104"/>
  <c r="AZ86" i="104"/>
  <c r="BN67" i="104"/>
  <c r="BK67" i="104"/>
  <c r="AA67" i="104"/>
  <c r="AA125" i="104" s="1"/>
  <c r="BK140" i="104" s="1"/>
  <c r="R71" i="104"/>
  <c r="BO66" i="104"/>
  <c r="AP125" i="104"/>
  <c r="AA73" i="104"/>
  <c r="BK68" i="104"/>
  <c r="BO67" i="104"/>
  <c r="BM67" i="104"/>
  <c r="U116" i="104"/>
  <c r="AF66" i="104"/>
  <c r="AF124" i="104" s="1"/>
  <c r="BP68" i="104"/>
  <c r="E78" i="104"/>
  <c r="BL66" i="104"/>
  <c r="BL70" i="104"/>
  <c r="G144" i="104"/>
  <c r="R132" i="104"/>
  <c r="BN69" i="104"/>
  <c r="R133" i="104"/>
  <c r="R72" i="104"/>
  <c r="C37" i="9"/>
  <c r="C37" i="50"/>
  <c r="C37" i="65"/>
  <c r="C28" i="64"/>
  <c r="N28" i="64" s="1"/>
  <c r="BP88" i="104"/>
  <c r="BP90" i="104"/>
  <c r="BP92" i="104"/>
  <c r="BP102" i="104"/>
  <c r="BT102" i="104"/>
  <c r="BU102" i="104"/>
  <c r="BS102" i="104"/>
  <c r="BS104" i="104"/>
  <c r="BT104" i="104"/>
  <c r="BP106" i="104"/>
  <c r="BT106" i="104"/>
  <c r="BU106" i="104"/>
  <c r="BS106" i="104"/>
  <c r="BU108" i="104"/>
  <c r="BP110" i="104"/>
  <c r="BU89" i="105"/>
  <c r="BT89" i="105"/>
  <c r="BV89" i="105" s="1"/>
  <c r="BU91" i="105"/>
  <c r="BT91" i="105"/>
  <c r="BU93" i="105"/>
  <c r="BS93" i="105"/>
  <c r="BU95" i="105"/>
  <c r="BS95" i="105"/>
  <c r="BT103" i="105"/>
  <c r="BU107" i="105"/>
  <c r="BT111" i="105"/>
  <c r="BV111" i="105" s="1"/>
  <c r="BT107" i="105"/>
  <c r="BU103" i="105"/>
  <c r="BU105" i="105"/>
  <c r="BV105" i="105" s="1"/>
  <c r="BT109" i="105"/>
  <c r="BP87" i="106"/>
  <c r="BP91" i="106"/>
  <c r="BP95" i="106"/>
  <c r="BP103" i="106"/>
  <c r="BP107" i="106"/>
  <c r="BP111" i="106"/>
  <c r="BO66" i="107"/>
  <c r="BO68" i="107"/>
  <c r="A62" i="107"/>
  <c r="AY23" i="107"/>
  <c r="AZ86" i="107"/>
  <c r="BO65" i="107"/>
  <c r="BP65" i="107"/>
  <c r="BL65" i="107"/>
  <c r="A15" i="107"/>
  <c r="AP125" i="107"/>
  <c r="A141" i="107"/>
  <c r="BO67" i="107"/>
  <c r="E132" i="107"/>
  <c r="R69" i="107"/>
  <c r="BN65" i="107"/>
  <c r="AD36" i="107"/>
  <c r="R134" i="107"/>
  <c r="BK68" i="107"/>
  <c r="D215" i="107"/>
  <c r="R133" i="107"/>
  <c r="BK67" i="107"/>
  <c r="AA73" i="107"/>
  <c r="BL67" i="107"/>
  <c r="D23" i="107"/>
  <c r="R70" i="107"/>
  <c r="BN67" i="107"/>
  <c r="D28" i="107"/>
  <c r="A114" i="107"/>
  <c r="R73" i="107"/>
  <c r="AH66" i="107"/>
  <c r="AH124" i="107" s="1"/>
  <c r="BM70" i="107"/>
  <c r="AB66" i="107"/>
  <c r="AB124" i="107" s="1"/>
  <c r="BL66" i="107"/>
  <c r="R131" i="107"/>
  <c r="BK66" i="107"/>
  <c r="V145" i="107"/>
  <c r="BP70" i="107"/>
  <c r="BM65" i="107"/>
  <c r="BP69" i="107"/>
  <c r="E65" i="107"/>
  <c r="BM67" i="107"/>
  <c r="BO70" i="107"/>
  <c r="BL70" i="107"/>
  <c r="G144" i="107"/>
  <c r="BN66" i="107"/>
  <c r="BN68" i="107"/>
  <c r="BO69" i="107"/>
  <c r="R130" i="107"/>
  <c r="AJ66" i="107"/>
  <c r="AJ124" i="107" s="1"/>
  <c r="AA71" i="107"/>
  <c r="AA69" i="107"/>
  <c r="U116" i="107"/>
  <c r="BP68" i="107"/>
  <c r="R71" i="107"/>
  <c r="D36" i="107"/>
  <c r="C43" i="9"/>
  <c r="C43" i="80"/>
  <c r="C43" i="50"/>
  <c r="BP90" i="107"/>
  <c r="BP92" i="107"/>
  <c r="BP94" i="107"/>
  <c r="BP96" i="107"/>
  <c r="BU102" i="107"/>
  <c r="BT102" i="107"/>
  <c r="BP104" i="107"/>
  <c r="BP108" i="107"/>
  <c r="BU108" i="107"/>
  <c r="BV108" i="107" s="1"/>
  <c r="BP110" i="107"/>
  <c r="BS110" i="107"/>
  <c r="BU110" i="107"/>
  <c r="AJ20" i="50"/>
  <c r="AJ28" i="50"/>
  <c r="AJ36" i="50"/>
  <c r="AL42" i="50"/>
  <c r="AJ44" i="50"/>
  <c r="BS94" i="1"/>
  <c r="AF20" i="80"/>
  <c r="AH20" i="80"/>
  <c r="AN20" i="80" s="1"/>
  <c r="AF36" i="80"/>
  <c r="AL36" i="80" s="1"/>
  <c r="AH36" i="80"/>
  <c r="BT90" i="98"/>
  <c r="BS103" i="99"/>
  <c r="BV103" i="99" s="1"/>
  <c r="BS87" i="99"/>
  <c r="BV87" i="99" s="1"/>
  <c r="BS95" i="103"/>
  <c r="BP70" i="104"/>
  <c r="BO70" i="104"/>
  <c r="AB123" i="104"/>
  <c r="BP67" i="107"/>
  <c r="BK69" i="107"/>
  <c r="C43" i="65"/>
  <c r="AD38" i="104"/>
  <c r="BS90" i="107"/>
  <c r="BV90" i="107" s="1"/>
  <c r="BP94" i="1"/>
  <c r="BU108" i="1"/>
  <c r="BP108" i="1"/>
  <c r="BP109" i="1"/>
  <c r="BS102" i="100"/>
  <c r="BV102" i="100" s="1"/>
  <c r="BU91" i="103"/>
  <c r="BT91" i="103"/>
  <c r="BV91" i="103" s="1"/>
  <c r="BL68" i="104"/>
  <c r="BK70" i="104"/>
  <c r="BU105" i="106"/>
  <c r="BT87" i="106"/>
  <c r="BV87" i="106" s="1"/>
  <c r="BM68" i="107"/>
  <c r="BQ133" i="107"/>
  <c r="BU109" i="105"/>
  <c r="BT103" i="92"/>
  <c r="BS103" i="92"/>
  <c r="BT105" i="92"/>
  <c r="BV105" i="92" s="1"/>
  <c r="BT111" i="92"/>
  <c r="BU96" i="93"/>
  <c r="BS96" i="93"/>
  <c r="BP103" i="93"/>
  <c r="BP102" i="94"/>
  <c r="S6" i="65"/>
  <c r="BK76" i="92"/>
  <c r="BP111" i="93"/>
  <c r="BP88" i="94"/>
  <c r="BP106" i="94"/>
  <c r="BT109" i="95"/>
  <c r="BV109" i="95" s="1"/>
  <c r="BS103" i="95"/>
  <c r="BV103" i="95" s="1"/>
  <c r="BO67" i="92"/>
  <c r="A141" i="92"/>
  <c r="AP125" i="92"/>
  <c r="R72" i="92"/>
  <c r="AD28" i="92"/>
  <c r="AA71" i="92"/>
  <c r="C29" i="65"/>
  <c r="AZ101" i="92"/>
  <c r="D36" i="92"/>
  <c r="BN66" i="92"/>
  <c r="AD66" i="92"/>
  <c r="AD124" i="92" s="1"/>
  <c r="BN68" i="92"/>
  <c r="BP67" i="92"/>
  <c r="BM67" i="92"/>
  <c r="BP107" i="92"/>
  <c r="BP102" i="93"/>
  <c r="BP104" i="93"/>
  <c r="BP106" i="93"/>
  <c r="BS103" i="94"/>
  <c r="BU107" i="94"/>
  <c r="BT111" i="94"/>
  <c r="BP87" i="95"/>
  <c r="BP91" i="95"/>
  <c r="BP89" i="99"/>
  <c r="BP95" i="99"/>
  <c r="BU91" i="95"/>
  <c r="BV91" i="95" s="1"/>
  <c r="BT91" i="96"/>
  <c r="C19" i="9"/>
  <c r="AD66" i="97"/>
  <c r="AD124" i="97" s="1"/>
  <c r="AA69" i="97"/>
  <c r="BK73" i="97" s="1"/>
  <c r="C19" i="64"/>
  <c r="N19" i="64" s="1"/>
  <c r="C19" i="50"/>
  <c r="C19" i="65"/>
  <c r="BP94" i="97"/>
  <c r="BP104" i="97"/>
  <c r="BS87" i="98"/>
  <c r="BT87" i="98"/>
  <c r="BU93" i="98"/>
  <c r="BT106" i="98"/>
  <c r="BU91" i="94"/>
  <c r="BS94" i="95"/>
  <c r="BV94" i="95" s="1"/>
  <c r="BP95" i="95"/>
  <c r="BO67" i="96"/>
  <c r="BK69" i="96"/>
  <c r="BN66" i="96"/>
  <c r="R130" i="96"/>
  <c r="BN70" i="96"/>
  <c r="N20" i="64"/>
  <c r="BS88" i="96"/>
  <c r="BS92" i="96"/>
  <c r="BP105" i="98"/>
  <c r="N14" i="64"/>
  <c r="BS102" i="96"/>
  <c r="BT88" i="104"/>
  <c r="BS94" i="85"/>
  <c r="BV94" i="85" s="1"/>
  <c r="BT102" i="85"/>
  <c r="BP109" i="85"/>
  <c r="BT106" i="90"/>
  <c r="BT95" i="95"/>
  <c r="BV95" i="95" s="1"/>
  <c r="BP88" i="85"/>
  <c r="BP105" i="92"/>
  <c r="BP107" i="98"/>
  <c r="BT109" i="104"/>
  <c r="BP89" i="102"/>
  <c r="BQ89" i="102" s="1"/>
  <c r="AL89" i="102" s="1"/>
  <c r="AB6" i="50"/>
  <c r="AA129" i="106"/>
  <c r="BK142" i="106" s="1"/>
  <c r="BK74" i="106"/>
  <c r="R134" i="106"/>
  <c r="BK69" i="106"/>
  <c r="D28" i="106"/>
  <c r="BN69" i="106"/>
  <c r="AF66" i="106"/>
  <c r="AF124" i="106" s="1"/>
  <c r="D23" i="106"/>
  <c r="BO65" i="106"/>
  <c r="BM67" i="106"/>
  <c r="R70" i="106"/>
  <c r="E132" i="106"/>
  <c r="AD38" i="106"/>
  <c r="AJ66" i="106"/>
  <c r="AJ124" i="106" s="1"/>
  <c r="BP67" i="106"/>
  <c r="BP69" i="106"/>
  <c r="BM70" i="106"/>
  <c r="BQ133" i="106"/>
  <c r="U116" i="106"/>
  <c r="D215" i="106"/>
  <c r="BP65" i="106"/>
  <c r="AH66" i="106"/>
  <c r="AH124" i="106" s="1"/>
  <c r="BL66" i="106"/>
  <c r="BO67" i="106"/>
  <c r="R132" i="106"/>
  <c r="AP67" i="106"/>
  <c r="AD28" i="106"/>
  <c r="A62" i="106"/>
  <c r="BK66" i="106"/>
  <c r="AA69" i="106"/>
  <c r="BK73" i="106" s="1"/>
  <c r="AA73" i="106"/>
  <c r="AO145" i="106"/>
  <c r="BN65" i="106"/>
  <c r="AA67" i="106"/>
  <c r="R69" i="106"/>
  <c r="R73" i="106"/>
  <c r="R72" i="106"/>
  <c r="AA75" i="106"/>
  <c r="AA133" i="106" s="1"/>
  <c r="BK144" i="106" s="1"/>
  <c r="AP125" i="106"/>
  <c r="AZ86" i="106"/>
  <c r="BO69" i="106"/>
  <c r="BK70" i="106"/>
  <c r="R72" i="85"/>
  <c r="AA133" i="90"/>
  <c r="BK144" i="90" s="1"/>
  <c r="R69" i="93"/>
  <c r="E65" i="93"/>
  <c r="AY23" i="93"/>
  <c r="AF66" i="93"/>
  <c r="AF124" i="93" s="1"/>
  <c r="BN67" i="93"/>
  <c r="BK70" i="93"/>
  <c r="G144" i="93"/>
  <c r="A62" i="93"/>
  <c r="BK66" i="93"/>
  <c r="AA69" i="93"/>
  <c r="BK73" i="93" s="1"/>
  <c r="AA71" i="93"/>
  <c r="BQ134" i="93"/>
  <c r="AB123" i="93"/>
  <c r="R131" i="93"/>
  <c r="BK69" i="93"/>
  <c r="D36" i="93"/>
  <c r="AZ86" i="93"/>
  <c r="BP69" i="93"/>
  <c r="AJ66" i="93"/>
  <c r="AJ124" i="93" s="1"/>
  <c r="R73" i="93"/>
  <c r="BK76" i="93"/>
  <c r="BM70" i="93"/>
  <c r="BN66" i="93"/>
  <c r="D20" i="93"/>
  <c r="BL65" i="93"/>
  <c r="BP66" i="93"/>
  <c r="BO68" i="93"/>
  <c r="R130" i="93"/>
  <c r="D23" i="93"/>
  <c r="BO65" i="93"/>
  <c r="BM67" i="93"/>
  <c r="R70" i="93"/>
  <c r="R133" i="93"/>
  <c r="E78" i="93"/>
  <c r="V145" i="93"/>
  <c r="BO67" i="93"/>
  <c r="A114" i="93"/>
  <c r="R72" i="93"/>
  <c r="BL67" i="93"/>
  <c r="AH66" i="93"/>
  <c r="AH124" i="93" s="1"/>
  <c r="E132" i="94"/>
  <c r="AB66" i="94"/>
  <c r="AB124" i="94" s="1"/>
  <c r="R132" i="94"/>
  <c r="R73" i="94"/>
  <c r="AY23" i="94"/>
  <c r="BM67" i="94"/>
  <c r="AF66" i="94"/>
  <c r="AF124" i="94" s="1"/>
  <c r="BK70" i="94"/>
  <c r="D215" i="94"/>
  <c r="BP69" i="94"/>
  <c r="G144" i="94"/>
  <c r="BL67" i="94"/>
  <c r="BP68" i="94"/>
  <c r="R69" i="94"/>
  <c r="E65" i="94"/>
  <c r="BP70" i="94"/>
  <c r="AH66" i="94"/>
  <c r="AH124" i="94" s="1"/>
  <c r="AD36" i="94"/>
  <c r="AD66" i="94"/>
  <c r="AD124" i="94" s="1"/>
  <c r="BN68" i="94"/>
  <c r="BN70" i="94"/>
  <c r="R134" i="94"/>
  <c r="BL66" i="94"/>
  <c r="BK68" i="94"/>
  <c r="BO70" i="94"/>
  <c r="BQ134" i="94"/>
  <c r="AB123" i="94"/>
  <c r="BO67" i="94"/>
  <c r="R131" i="94"/>
  <c r="D20" i="94"/>
  <c r="R130" i="94"/>
  <c r="A15" i="94"/>
  <c r="AA73" i="94"/>
  <c r="AD28" i="94"/>
  <c r="BL69" i="94"/>
  <c r="BK67" i="94"/>
  <c r="BO65" i="94"/>
  <c r="R70" i="94"/>
  <c r="A114" i="94"/>
  <c r="BN67" i="94"/>
  <c r="BQ133" i="94"/>
  <c r="U116" i="94"/>
  <c r="D36" i="94"/>
  <c r="BM66" i="94"/>
  <c r="BP67" i="94"/>
  <c r="AD38" i="94"/>
  <c r="BO69" i="94"/>
  <c r="BM65" i="94"/>
  <c r="A62" i="94"/>
  <c r="BK66" i="94"/>
  <c r="AA69" i="94"/>
  <c r="AA71" i="94"/>
  <c r="BL65" i="94"/>
  <c r="BP66" i="94"/>
  <c r="BO68" i="94"/>
  <c r="A141" i="94"/>
  <c r="AA75" i="94"/>
  <c r="AP125" i="94"/>
  <c r="AJ66" i="94"/>
  <c r="AJ124" i="94" s="1"/>
  <c r="R72" i="94"/>
  <c r="AA67" i="94"/>
  <c r="BK72" i="97"/>
  <c r="AZ86" i="97"/>
  <c r="BM67" i="97"/>
  <c r="AY23" i="97"/>
  <c r="AF66" i="97"/>
  <c r="AF124" i="97" s="1"/>
  <c r="BN67" i="97"/>
  <c r="BK70" i="97"/>
  <c r="BQ133" i="97"/>
  <c r="BM66" i="97"/>
  <c r="BP68" i="97"/>
  <c r="BP70" i="97"/>
  <c r="E132" i="97"/>
  <c r="AA75" i="97"/>
  <c r="AP125" i="97"/>
  <c r="BP69" i="97"/>
  <c r="BK66" i="97"/>
  <c r="BP67" i="97"/>
  <c r="R131" i="97"/>
  <c r="BN70" i="97"/>
  <c r="AD36" i="97"/>
  <c r="BQ134" i="97"/>
  <c r="R69" i="97"/>
  <c r="A15" i="97"/>
  <c r="A114" i="97"/>
  <c r="R70" i="97"/>
  <c r="AB66" i="97"/>
  <c r="AB124" i="97" s="1"/>
  <c r="BL65" i="97"/>
  <c r="BP66" i="97"/>
  <c r="BO68" i="97"/>
  <c r="R73" i="97"/>
  <c r="BM65" i="97"/>
  <c r="BO67" i="97"/>
  <c r="BO69" i="97"/>
  <c r="A141" i="97"/>
  <c r="G144" i="97"/>
  <c r="U116" i="97"/>
  <c r="D215" i="97"/>
  <c r="R72" i="97"/>
  <c r="BL67" i="97"/>
  <c r="D23" i="97"/>
  <c r="BO66" i="97"/>
  <c r="AJ66" i="97"/>
  <c r="AJ124" i="97" s="1"/>
  <c r="A62" i="97"/>
  <c r="BK75" i="98"/>
  <c r="AA125" i="98"/>
  <c r="BK140" i="98" s="1"/>
  <c r="AJ66" i="102"/>
  <c r="AJ124" i="102" s="1"/>
  <c r="R134" i="102"/>
  <c r="R130" i="102"/>
  <c r="D36" i="102"/>
  <c r="C9" i="80"/>
  <c r="AA10" i="50"/>
  <c r="AE10" i="50"/>
  <c r="AN10" i="50"/>
  <c r="Z10" i="50"/>
  <c r="AD10" i="50"/>
  <c r="C7" i="50"/>
  <c r="AA71" i="103"/>
  <c r="AA129" i="103" s="1"/>
  <c r="BK142" i="103" s="1"/>
  <c r="AA69" i="103"/>
  <c r="BK73" i="103" s="1"/>
  <c r="BK66" i="103"/>
  <c r="A62" i="103"/>
  <c r="G144" i="103"/>
  <c r="BO70" i="103"/>
  <c r="BK68" i="103"/>
  <c r="BL66" i="103"/>
  <c r="D28" i="103"/>
  <c r="BY27" i="103" s="1"/>
  <c r="BQ134" i="103"/>
  <c r="AB123" i="103"/>
  <c r="D20" i="103"/>
  <c r="R69" i="103"/>
  <c r="R134" i="103"/>
  <c r="BM68" i="103"/>
  <c r="A114" i="103"/>
  <c r="BN66" i="103"/>
  <c r="BP70" i="103"/>
  <c r="BK67" i="103"/>
  <c r="R72" i="103"/>
  <c r="AD28" i="103"/>
  <c r="AZ101" i="103"/>
  <c r="AA133" i="103"/>
  <c r="BK144" i="103" s="1"/>
  <c r="R70" i="103"/>
  <c r="BM67" i="103"/>
  <c r="BO65" i="103"/>
  <c r="D23" i="103"/>
  <c r="R130" i="103"/>
  <c r="BN69" i="103"/>
  <c r="AP67" i="103"/>
  <c r="BP65" i="103"/>
  <c r="R133" i="103"/>
  <c r="E78" i="103"/>
  <c r="V145" i="103"/>
  <c r="R131" i="103"/>
  <c r="R73" i="103"/>
  <c r="AA67" i="103"/>
  <c r="BM66" i="103"/>
  <c r="BM70" i="103"/>
  <c r="E65" i="103"/>
  <c r="BP68" i="103"/>
  <c r="BN65" i="103"/>
  <c r="C7" i="65"/>
  <c r="BP87" i="102"/>
  <c r="BQ87" i="102" s="1"/>
  <c r="BU87" i="102" s="1"/>
  <c r="BP88" i="103"/>
  <c r="BQ88" i="103" s="1"/>
  <c r="BU88" i="103" s="1"/>
  <c r="BS104" i="103"/>
  <c r="BU104" i="103"/>
  <c r="BP104" i="102"/>
  <c r="BQ104" i="102" s="1"/>
  <c r="BS104" i="102" s="1"/>
  <c r="BS107" i="102"/>
  <c r="BT106" i="102"/>
  <c r="BU106" i="102"/>
  <c r="AL106" i="102"/>
  <c r="AL107" i="102"/>
  <c r="BT107" i="102"/>
  <c r="AL105" i="102"/>
  <c r="BU105" i="102"/>
  <c r="BT105" i="102"/>
  <c r="BS105" i="102"/>
  <c r="BP103" i="102"/>
  <c r="BQ103" i="102" s="1"/>
  <c r="BS103" i="102" s="1"/>
  <c r="BP102" i="102"/>
  <c r="BQ102" i="102" s="1"/>
  <c r="AJ10" i="50"/>
  <c r="R80" i="102"/>
  <c r="AM10" i="50"/>
  <c r="R79" i="102" s="1"/>
  <c r="T10" i="65"/>
  <c r="E166" i="101"/>
  <c r="E167" i="101"/>
  <c r="BP87" i="101"/>
  <c r="BQ87" i="101" s="1"/>
  <c r="AL87" i="101" s="1"/>
  <c r="BP102" i="103"/>
  <c r="BP87" i="103"/>
  <c r="BQ87" i="103" s="1"/>
  <c r="BP89" i="103"/>
  <c r="BQ89" i="103" s="1"/>
  <c r="E27" i="3"/>
  <c r="E25" i="3"/>
  <c r="AA127" i="103"/>
  <c r="BK141" i="103" s="1"/>
  <c r="AM18" i="80"/>
  <c r="AL8" i="50"/>
  <c r="AJ14" i="50"/>
  <c r="AJ22" i="50"/>
  <c r="R76" i="96" s="1"/>
  <c r="AJ30" i="50"/>
  <c r="AJ38" i="50"/>
  <c r="AL20" i="50"/>
  <c r="AM36" i="50"/>
  <c r="AM40" i="50"/>
  <c r="AJ36" i="80"/>
  <c r="AJ24" i="80"/>
  <c r="AJ20" i="80"/>
  <c r="AK24" i="80"/>
  <c r="AL30" i="80"/>
  <c r="AM42" i="80"/>
  <c r="AM36" i="80"/>
  <c r="AM20" i="80"/>
  <c r="AM32" i="80"/>
  <c r="AM8" i="50"/>
  <c r="AM20" i="50"/>
  <c r="AM28" i="50"/>
  <c r="AL36" i="50"/>
  <c r="AL10" i="50"/>
  <c r="AL18" i="50"/>
  <c r="AL26" i="50"/>
  <c r="AK34" i="50"/>
  <c r="AK38" i="50"/>
  <c r="AK42" i="50"/>
  <c r="AL44" i="50"/>
  <c r="AN16" i="50"/>
  <c r="AN24" i="50"/>
  <c r="AN38" i="80"/>
  <c r="AN36" i="80"/>
  <c r="AL40" i="80"/>
  <c r="AL32" i="80"/>
  <c r="AL20" i="80"/>
  <c r="AK8" i="80"/>
  <c r="AJ40" i="80"/>
  <c r="AN28" i="50"/>
  <c r="R79" i="103"/>
  <c r="K8" i="85"/>
  <c r="K8" i="99"/>
  <c r="K8" i="90"/>
  <c r="K8" i="95"/>
  <c r="K8" i="98"/>
  <c r="K8" i="103"/>
  <c r="K8" i="106"/>
  <c r="K8" i="93"/>
  <c r="K8" i="105"/>
  <c r="K8" i="91"/>
  <c r="K8" i="94"/>
  <c r="K8" i="100"/>
  <c r="K8" i="102"/>
  <c r="K8" i="107"/>
  <c r="K8" i="97"/>
  <c r="K8" i="92"/>
  <c r="K8" i="96"/>
  <c r="K8" i="101"/>
  <c r="K8" i="104"/>
  <c r="BK76" i="106"/>
  <c r="AA127" i="104"/>
  <c r="BK141" i="104" s="1"/>
  <c r="BK69" i="85"/>
  <c r="D20" i="85"/>
  <c r="D36" i="85"/>
  <c r="BL70" i="85"/>
  <c r="BO67" i="85"/>
  <c r="AA125" i="90"/>
  <c r="BK140" i="90" s="1"/>
  <c r="BK73" i="90"/>
  <c r="AF66" i="90"/>
  <c r="AF124" i="90" s="1"/>
  <c r="AA127" i="91"/>
  <c r="BK141" i="91" s="1"/>
  <c r="E132" i="91"/>
  <c r="BM70" i="91"/>
  <c r="BO66" i="91"/>
  <c r="D36" i="91"/>
  <c r="BM67" i="91"/>
  <c r="R72" i="91"/>
  <c r="E65" i="91"/>
  <c r="R132" i="91"/>
  <c r="AJ66" i="91"/>
  <c r="AJ124" i="91" s="1"/>
  <c r="D23" i="91"/>
  <c r="AB66" i="91"/>
  <c r="AB124" i="91" s="1"/>
  <c r="BM68" i="91"/>
  <c r="BL66" i="91"/>
  <c r="BK68" i="91"/>
  <c r="BO70" i="91"/>
  <c r="BM65" i="91"/>
  <c r="BK67" i="91"/>
  <c r="BK69" i="91"/>
  <c r="R133" i="91"/>
  <c r="AA75" i="91"/>
  <c r="U116" i="91"/>
  <c r="AP125" i="91"/>
  <c r="V145" i="91"/>
  <c r="AO145" i="91"/>
  <c r="BL69" i="91"/>
  <c r="AD66" i="91"/>
  <c r="AD124" i="91" s="1"/>
  <c r="D20" i="91"/>
  <c r="BN66" i="91"/>
  <c r="BP69" i="91"/>
  <c r="AY23" i="91"/>
  <c r="BN70" i="91"/>
  <c r="BO65" i="91"/>
  <c r="R130" i="91"/>
  <c r="AA67" i="91"/>
  <c r="BL65" i="91"/>
  <c r="BP66" i="91"/>
  <c r="BO68" i="91"/>
  <c r="AZ86" i="91"/>
  <c r="BO67" i="91"/>
  <c r="BO69" i="91"/>
  <c r="R73" i="91"/>
  <c r="BQ133" i="91"/>
  <c r="AB123" i="91"/>
  <c r="D215" i="91"/>
  <c r="BK74" i="91"/>
  <c r="R69" i="91"/>
  <c r="BN65" i="91"/>
  <c r="R70" i="91"/>
  <c r="AB65" i="91"/>
  <c r="BL67" i="91"/>
  <c r="BM69" i="91"/>
  <c r="AD38" i="91"/>
  <c r="R131" i="91"/>
  <c r="AD28" i="91"/>
  <c r="AA73" i="91"/>
  <c r="BP65" i="91"/>
  <c r="AP67" i="91"/>
  <c r="BN69" i="91"/>
  <c r="A114" i="91"/>
  <c r="AH66" i="91"/>
  <c r="AH124" i="91" s="1"/>
  <c r="BL68" i="91"/>
  <c r="BL70" i="91"/>
  <c r="A141" i="91"/>
  <c r="BQ134" i="91"/>
  <c r="AA125" i="92"/>
  <c r="BK140" i="92" s="1"/>
  <c r="A114" i="95"/>
  <c r="R72" i="95"/>
  <c r="BL67" i="95"/>
  <c r="AD28" i="95"/>
  <c r="BP70" i="95"/>
  <c r="AD36" i="95"/>
  <c r="AD66" i="95"/>
  <c r="AD124" i="95" s="1"/>
  <c r="BN68" i="95"/>
  <c r="BN70" i="95"/>
  <c r="D28" i="95"/>
  <c r="BL66" i="95"/>
  <c r="BK68" i="95"/>
  <c r="BO70" i="95"/>
  <c r="E132" i="95"/>
  <c r="AA75" i="95"/>
  <c r="AP125" i="95"/>
  <c r="AA73" i="95"/>
  <c r="BO67" i="95"/>
  <c r="R132" i="95"/>
  <c r="BM65" i="95"/>
  <c r="BL69" i="95"/>
  <c r="R71" i="95"/>
  <c r="AA67" i="95"/>
  <c r="A15" i="95"/>
  <c r="BO69" i="95"/>
  <c r="A62" i="95"/>
  <c r="BK66" i="95"/>
  <c r="AA69" i="95"/>
  <c r="AA71" i="95"/>
  <c r="BL65" i="95"/>
  <c r="BP66" i="95"/>
  <c r="BO68" i="95"/>
  <c r="R73" i="95"/>
  <c r="R134" i="95"/>
  <c r="E78" i="95"/>
  <c r="V145" i="95"/>
  <c r="BL70" i="95"/>
  <c r="BM66" i="95"/>
  <c r="AD38" i="95"/>
  <c r="AB66" i="95"/>
  <c r="AB124" i="95" s="1"/>
  <c r="A141" i="96"/>
  <c r="BN69" i="96"/>
  <c r="AP67" i="96"/>
  <c r="AF66" i="96"/>
  <c r="AF124" i="96" s="1"/>
  <c r="AY23" i="96"/>
  <c r="R133" i="96"/>
  <c r="E78" i="96"/>
  <c r="V145" i="96"/>
  <c r="R70" i="96"/>
  <c r="BM67" i="96"/>
  <c r="BO65" i="96"/>
  <c r="D23" i="96"/>
  <c r="BL69" i="96"/>
  <c r="BN65" i="96"/>
  <c r="BL68" i="96"/>
  <c r="D36" i="96"/>
  <c r="BP67" i="96"/>
  <c r="AD28" i="96"/>
  <c r="BO69" i="96"/>
  <c r="AB66" i="96"/>
  <c r="AB124" i="96" s="1"/>
  <c r="AA133" i="96"/>
  <c r="BK144" i="96" s="1"/>
  <c r="AA129" i="96"/>
  <c r="BK142" i="96" s="1"/>
  <c r="BO68" i="96"/>
  <c r="BP66" i="96"/>
  <c r="BP65" i="96"/>
  <c r="BM70" i="96"/>
  <c r="BQ133" i="96"/>
  <c r="U116" i="96"/>
  <c r="D215" i="96"/>
  <c r="AZ86" i="96"/>
  <c r="BM69" i="96"/>
  <c r="BO66" i="96"/>
  <c r="AB65" i="96"/>
  <c r="R131" i="96"/>
  <c r="BM68" i="96"/>
  <c r="AD38" i="96"/>
  <c r="BK67" i="96"/>
  <c r="A15" i="96"/>
  <c r="G144" i="96"/>
  <c r="AA67" i="96"/>
  <c r="BK72" i="96" s="1"/>
  <c r="E132" i="96"/>
  <c r="BP68" i="96"/>
  <c r="D20" i="96"/>
  <c r="BP70" i="96"/>
  <c r="BK68" i="96"/>
  <c r="BL66" i="96"/>
  <c r="BL65" i="96"/>
  <c r="R71" i="96"/>
  <c r="BQ134" i="96"/>
  <c r="AB123" i="96"/>
  <c r="R134" i="96"/>
  <c r="AA73" i="96"/>
  <c r="AA69" i="96"/>
  <c r="BK66" i="96"/>
  <c r="A62" i="96"/>
  <c r="R73" i="96"/>
  <c r="BL67" i="96"/>
  <c r="AO145" i="96"/>
  <c r="BL70" i="96"/>
  <c r="AJ66" i="96"/>
  <c r="AJ124" i="96" s="1"/>
  <c r="R132" i="96"/>
  <c r="BP69" i="96"/>
  <c r="AH66" i="96"/>
  <c r="AH124" i="96" s="1"/>
  <c r="BK68" i="100"/>
  <c r="A114" i="100"/>
  <c r="E78" i="100"/>
  <c r="BK67" i="100"/>
  <c r="A15" i="100"/>
  <c r="BL66" i="100"/>
  <c r="V145" i="100"/>
  <c r="AY23" i="100"/>
  <c r="BN66" i="100"/>
  <c r="BK69" i="100"/>
  <c r="BP70" i="100"/>
  <c r="R133" i="100"/>
  <c r="AA129" i="101"/>
  <c r="BK142" i="101" s="1"/>
  <c r="BK75" i="101"/>
  <c r="AD28" i="102"/>
  <c r="BP67" i="102"/>
  <c r="BP65" i="102"/>
  <c r="BK67" i="102"/>
  <c r="V145" i="102"/>
  <c r="AB66" i="102"/>
  <c r="AB124" i="102" s="1"/>
  <c r="A62" i="102"/>
  <c r="BP69" i="102"/>
  <c r="AP67" i="102"/>
  <c r="BK69" i="102"/>
  <c r="BN66" i="102"/>
  <c r="BK66" i="102"/>
  <c r="BN69" i="102"/>
  <c r="R73" i="102"/>
  <c r="AO145" i="102"/>
  <c r="BN70" i="102"/>
  <c r="BO65" i="102"/>
  <c r="A15" i="102"/>
  <c r="BM70" i="102"/>
  <c r="BO66" i="102"/>
  <c r="R132" i="102"/>
  <c r="AA73" i="102"/>
  <c r="AA131" i="102" s="1"/>
  <c r="BK143" i="102" s="1"/>
  <c r="BM68" i="102"/>
  <c r="E65" i="102"/>
  <c r="D28" i="102"/>
  <c r="AF66" i="102"/>
  <c r="AF124" i="102" s="1"/>
  <c r="BN67" i="102"/>
  <c r="BK70" i="102"/>
  <c r="BM65" i="102"/>
  <c r="BO67" i="102"/>
  <c r="BO69" i="102"/>
  <c r="A141" i="102"/>
  <c r="U116" i="102"/>
  <c r="D215" i="102"/>
  <c r="G144" i="102"/>
  <c r="D23" i="102"/>
  <c r="BN68" i="102"/>
  <c r="AA71" i="102"/>
  <c r="AA129" i="102" s="1"/>
  <c r="BK142" i="102" s="1"/>
  <c r="E132" i="102"/>
  <c r="BM69" i="102"/>
  <c r="AD38" i="102"/>
  <c r="BL69" i="102"/>
  <c r="AD66" i="102"/>
  <c r="AD124" i="102" s="1"/>
  <c r="R72" i="102"/>
  <c r="BL67" i="102"/>
  <c r="D20" i="102"/>
  <c r="AY23" i="102"/>
  <c r="BL66" i="102"/>
  <c r="BK68" i="102"/>
  <c r="BO70" i="102"/>
  <c r="AH66" i="102"/>
  <c r="AH124" i="102" s="1"/>
  <c r="BL68" i="102"/>
  <c r="BL70" i="102"/>
  <c r="R133" i="102"/>
  <c r="AB123" i="102"/>
  <c r="BM67" i="102"/>
  <c r="AB65" i="102"/>
  <c r="AA69" i="102"/>
  <c r="BK73" i="102" s="1"/>
  <c r="AD36" i="102"/>
  <c r="R69" i="102"/>
  <c r="BN65" i="102"/>
  <c r="R71" i="102"/>
  <c r="AA67" i="102"/>
  <c r="R131" i="102"/>
  <c r="BL65" i="102"/>
  <c r="BP66" i="102"/>
  <c r="BO68" i="102"/>
  <c r="A114" i="102"/>
  <c r="BM66" i="102"/>
  <c r="BP68" i="102"/>
  <c r="BP70" i="102"/>
  <c r="AA75" i="102"/>
  <c r="AP125" i="102"/>
  <c r="R70" i="102"/>
  <c r="AZ86" i="102"/>
  <c r="BM65" i="105"/>
  <c r="AA67" i="105"/>
  <c r="AA125" i="105" s="1"/>
  <c r="BK140" i="105" s="1"/>
  <c r="C39" i="50"/>
  <c r="C29" i="64"/>
  <c r="N29" i="64" s="1"/>
  <c r="C39" i="65"/>
  <c r="C39" i="80"/>
  <c r="BL66" i="105"/>
  <c r="BO67" i="105"/>
  <c r="D20" i="105"/>
  <c r="BK72" i="105"/>
  <c r="BK68" i="105"/>
  <c r="BO69" i="105"/>
  <c r="BL69" i="105"/>
  <c r="G144" i="105"/>
  <c r="AJ66" i="105"/>
  <c r="AJ124" i="105" s="1"/>
  <c r="BO70" i="105"/>
  <c r="R73" i="105"/>
  <c r="R71" i="105"/>
  <c r="A62" i="105"/>
  <c r="D23" i="105"/>
  <c r="E132" i="105"/>
  <c r="BN70" i="105"/>
  <c r="BO65" i="105"/>
  <c r="A15" i="105"/>
  <c r="AD66" i="105"/>
  <c r="AD124" i="105" s="1"/>
  <c r="BL65" i="105"/>
  <c r="BP66" i="105"/>
  <c r="BO68" i="105"/>
  <c r="AZ86" i="105"/>
  <c r="AH66" i="105"/>
  <c r="AH124" i="105" s="1"/>
  <c r="BL68" i="105"/>
  <c r="BL70" i="105"/>
  <c r="A141" i="105"/>
  <c r="R133" i="105"/>
  <c r="AA75" i="105"/>
  <c r="U116" i="105"/>
  <c r="AP125" i="105"/>
  <c r="V145" i="105"/>
  <c r="BP69" i="105"/>
  <c r="BK66" i="105"/>
  <c r="BP67" i="105"/>
  <c r="D36" i="105"/>
  <c r="BM67" i="105"/>
  <c r="AB66" i="105"/>
  <c r="AB124" i="105" s="1"/>
  <c r="R70" i="105"/>
  <c r="AZ101" i="105"/>
  <c r="AO145" i="105"/>
  <c r="BM69" i="105"/>
  <c r="AD38" i="105"/>
  <c r="D28" i="105"/>
  <c r="BP65" i="105"/>
  <c r="AP67" i="105"/>
  <c r="BN69" i="105"/>
  <c r="A114" i="105"/>
  <c r="BM66" i="105"/>
  <c r="BP68" i="105"/>
  <c r="BP70" i="105"/>
  <c r="BQ133" i="105"/>
  <c r="AB123" i="105"/>
  <c r="D215" i="105"/>
  <c r="AA73" i="105"/>
  <c r="BM68" i="105"/>
  <c r="E65" i="105"/>
  <c r="BO66" i="105"/>
  <c r="BN68" i="105"/>
  <c r="AA71" i="105"/>
  <c r="R130" i="105"/>
  <c r="AA69" i="105"/>
  <c r="AD36" i="105"/>
  <c r="R131" i="105"/>
  <c r="BM70" i="105"/>
  <c r="AY23" i="105"/>
  <c r="AF66" i="105"/>
  <c r="AF124" i="105" s="1"/>
  <c r="BN67" i="105"/>
  <c r="BK70" i="105"/>
  <c r="R134" i="105"/>
  <c r="BK67" i="105"/>
  <c r="BK69" i="105"/>
  <c r="BQ134" i="105"/>
  <c r="R132" i="105"/>
  <c r="R72" i="105"/>
  <c r="BL67" i="105"/>
  <c r="BN65" i="105"/>
  <c r="AB65" i="105"/>
  <c r="BW91" i="1"/>
  <c r="AT91" i="1"/>
  <c r="BK181" i="1" s="1"/>
  <c r="BT23" i="85"/>
  <c r="BT23" i="93"/>
  <c r="BT23" i="97"/>
  <c r="BT23" i="102"/>
  <c r="BT23" i="106"/>
  <c r="CB23" i="92"/>
  <c r="CA23" i="99"/>
  <c r="CB23" i="107"/>
  <c r="CA23" i="92"/>
  <c r="CA23" i="96"/>
  <c r="CB23" i="93"/>
  <c r="CB23" i="97"/>
  <c r="CA23" i="101"/>
  <c r="CB23" i="102"/>
  <c r="CA23" i="106"/>
  <c r="BK21" i="91"/>
  <c r="BK21" i="93"/>
  <c r="BK21" i="97"/>
  <c r="BL21" i="90"/>
  <c r="BL21" i="94"/>
  <c r="BL21" i="98"/>
  <c r="BL21" i="100"/>
  <c r="BL21" i="102"/>
  <c r="BK21" i="106"/>
  <c r="BL21" i="106"/>
  <c r="BT31" i="99"/>
  <c r="BV31" i="106"/>
  <c r="BU31" i="91"/>
  <c r="BU31" i="95"/>
  <c r="BV31" i="92"/>
  <c r="BV31" i="96"/>
  <c r="BT31" i="102"/>
  <c r="BU31" i="101"/>
  <c r="BT31" i="105"/>
  <c r="BV31" i="102"/>
  <c r="BU31" i="106"/>
  <c r="BS27" i="91"/>
  <c r="BT27" i="90"/>
  <c r="BT27" i="93"/>
  <c r="BT27" i="97"/>
  <c r="BT27" i="99"/>
  <c r="BS27" i="96"/>
  <c r="BS27" i="106"/>
  <c r="BT27" i="106"/>
  <c r="BS27" i="100"/>
  <c r="BS27" i="103"/>
  <c r="CA21" i="91"/>
  <c r="CA21" i="92"/>
  <c r="CA21" i="94"/>
  <c r="CA21" i="98"/>
  <c r="CA21" i="103"/>
  <c r="BS110" i="1"/>
  <c r="BT107" i="1"/>
  <c r="BV107" i="1" s="1"/>
  <c r="BU94" i="1"/>
  <c r="BV94" i="1" s="1"/>
  <c r="BU111" i="1"/>
  <c r="BU106" i="1"/>
  <c r="BT92" i="1"/>
  <c r="BU92" i="1"/>
  <c r="BU95" i="1"/>
  <c r="BT23" i="90"/>
  <c r="BT23" i="94"/>
  <c r="BT23" i="98"/>
  <c r="BT23" i="103"/>
  <c r="BT23" i="107"/>
  <c r="CB23" i="90"/>
  <c r="CB23" i="104"/>
  <c r="CA23" i="85"/>
  <c r="CA23" i="93"/>
  <c r="CA23" i="97"/>
  <c r="CB23" i="94"/>
  <c r="CB23" i="98"/>
  <c r="CA23" i="102"/>
  <c r="CB23" i="103"/>
  <c r="CA23" i="107"/>
  <c r="BK21" i="90"/>
  <c r="BK21" i="94"/>
  <c r="BK21" i="98"/>
  <c r="BL21" i="91"/>
  <c r="BL21" i="95"/>
  <c r="BK21" i="99"/>
  <c r="BK21" i="102"/>
  <c r="BL21" i="103"/>
  <c r="BK21" i="107"/>
  <c r="BL21" i="107"/>
  <c r="BS106" i="1"/>
  <c r="BT111" i="1"/>
  <c r="BU109" i="1"/>
  <c r="BS108" i="1"/>
  <c r="BT23" i="1"/>
  <c r="BT23" i="91"/>
  <c r="BT23" i="95"/>
  <c r="BT23" i="100"/>
  <c r="CA23" i="1"/>
  <c r="CB23" i="91"/>
  <c r="CB23" i="105"/>
  <c r="CA23" i="90"/>
  <c r="CA23" i="94"/>
  <c r="CA23" i="98"/>
  <c r="CB23" i="95"/>
  <c r="CB23" i="99"/>
  <c r="CA23" i="103"/>
  <c r="BK21" i="1"/>
  <c r="BK21" i="85"/>
  <c r="BK21" i="95"/>
  <c r="BK21" i="101"/>
  <c r="BL21" i="92"/>
  <c r="BL21" i="96"/>
  <c r="BK21" i="100"/>
  <c r="BK21" i="103"/>
  <c r="BK21" i="104"/>
  <c r="BU31" i="1"/>
  <c r="BT31" i="91"/>
  <c r="BV31" i="90"/>
  <c r="BT31" i="93"/>
  <c r="BT31" i="97"/>
  <c r="BV31" i="104"/>
  <c r="BU31" i="85"/>
  <c r="BU31" i="93"/>
  <c r="BU31" i="97"/>
  <c r="BV31" i="94"/>
  <c r="BT31" i="100"/>
  <c r="BV31" i="99"/>
  <c r="BT31" i="103"/>
  <c r="BT31" i="107"/>
  <c r="BT27" i="1"/>
  <c r="BS27" i="85"/>
  <c r="BT27" i="85"/>
  <c r="BT27" i="95"/>
  <c r="BT27" i="101"/>
  <c r="BS27" i="94"/>
  <c r="BS27" i="104"/>
  <c r="BT27" i="104"/>
  <c r="BS27" i="98"/>
  <c r="CA21" i="1"/>
  <c r="CA21" i="107"/>
  <c r="CA21" i="106"/>
  <c r="CA21" i="96"/>
  <c r="CA21" i="100"/>
  <c r="BT108" i="1"/>
  <c r="BT109" i="1"/>
  <c r="BU90" i="1"/>
  <c r="BS90" i="1"/>
  <c r="BU93" i="1"/>
  <c r="BS93" i="1"/>
  <c r="BS105" i="1"/>
  <c r="BU105" i="1"/>
  <c r="BP87" i="1"/>
  <c r="BP93" i="1"/>
  <c r="BP103" i="1"/>
  <c r="BQ103" i="1" s="1"/>
  <c r="BU103" i="1" s="1"/>
  <c r="BS109" i="1"/>
  <c r="BL22" i="100"/>
  <c r="BL22" i="102"/>
  <c r="BK22" i="106"/>
  <c r="BN22" i="103"/>
  <c r="BL22" i="107"/>
  <c r="BK192" i="95"/>
  <c r="AT92" i="102"/>
  <c r="BK182" i="102" s="1"/>
  <c r="BW92" i="102"/>
  <c r="BP90" i="1"/>
  <c r="BP92" i="1"/>
  <c r="BP95" i="1"/>
  <c r="BK75" i="90"/>
  <c r="AA131" i="90"/>
  <c r="BK143" i="90" s="1"/>
  <c r="BV108" i="104"/>
  <c r="C35" i="65"/>
  <c r="BS102" i="90"/>
  <c r="BS110" i="90"/>
  <c r="BT110" i="90"/>
  <c r="BT87" i="91"/>
  <c r="BU91" i="91"/>
  <c r="BS87" i="91"/>
  <c r="BS91" i="91"/>
  <c r="BU106" i="91"/>
  <c r="BP102" i="91"/>
  <c r="BP103" i="91"/>
  <c r="BP105" i="91"/>
  <c r="BP106" i="91"/>
  <c r="BP111" i="91"/>
  <c r="BV93" i="98"/>
  <c r="BP68" i="85"/>
  <c r="BP102" i="90"/>
  <c r="BP103" i="90"/>
  <c r="BP105" i="90"/>
  <c r="BP106" i="90"/>
  <c r="BP111" i="90"/>
  <c r="BT102" i="94"/>
  <c r="BV102" i="94" s="1"/>
  <c r="BU111" i="94"/>
  <c r="BV111" i="94" s="1"/>
  <c r="BT103" i="94"/>
  <c r="BT110" i="94"/>
  <c r="BV110" i="94" s="1"/>
  <c r="BU109" i="94"/>
  <c r="BV109" i="94" s="1"/>
  <c r="R78" i="95"/>
  <c r="R77" i="95"/>
  <c r="R76" i="95"/>
  <c r="R80" i="95"/>
  <c r="D23" i="95"/>
  <c r="C23" i="9"/>
  <c r="C21" i="64"/>
  <c r="N21" i="64" s="1"/>
  <c r="R77" i="91"/>
  <c r="R79" i="91"/>
  <c r="R80" i="91"/>
  <c r="R76" i="91"/>
  <c r="R78" i="91"/>
  <c r="AZ101" i="91"/>
  <c r="C31" i="9"/>
  <c r="C25" i="64"/>
  <c r="N25" i="64" s="1"/>
  <c r="R78" i="92"/>
  <c r="R77" i="92"/>
  <c r="R80" i="92"/>
  <c r="R76" i="92"/>
  <c r="R79" i="92"/>
  <c r="R70" i="92"/>
  <c r="AB65" i="92"/>
  <c r="R69" i="92"/>
  <c r="C29" i="9"/>
  <c r="C29" i="50"/>
  <c r="BU93" i="92"/>
  <c r="BV93" i="92" s="1"/>
  <c r="BV102" i="85"/>
  <c r="BV93" i="91"/>
  <c r="BV111" i="95"/>
  <c r="BV90" i="105"/>
  <c r="R79" i="85"/>
  <c r="R77" i="85"/>
  <c r="R78" i="85"/>
  <c r="R80" i="85"/>
  <c r="R76" i="85"/>
  <c r="A15" i="85"/>
  <c r="R71" i="85"/>
  <c r="R132" i="85"/>
  <c r="BQ134" i="85"/>
  <c r="C35" i="9"/>
  <c r="C35" i="50"/>
  <c r="BP91" i="85"/>
  <c r="BP110" i="85"/>
  <c r="BP87" i="90"/>
  <c r="BP88" i="90"/>
  <c r="BS88" i="90"/>
  <c r="BS90" i="90"/>
  <c r="BP91" i="90"/>
  <c r="BP92" i="90"/>
  <c r="BU92" i="90"/>
  <c r="BP93" i="90"/>
  <c r="BU93" i="90"/>
  <c r="BS94" i="90"/>
  <c r="BP95" i="90"/>
  <c r="BP96" i="90"/>
  <c r="AZ86" i="101"/>
  <c r="AF66" i="101"/>
  <c r="AF124" i="101" s="1"/>
  <c r="BN70" i="101"/>
  <c r="R78" i="104"/>
  <c r="R79" i="104"/>
  <c r="R77" i="104"/>
  <c r="R76" i="104"/>
  <c r="R80" i="104"/>
  <c r="BN65" i="104"/>
  <c r="AJ66" i="104"/>
  <c r="AJ124" i="104" s="1"/>
  <c r="BT88" i="92"/>
  <c r="BP87" i="92"/>
  <c r="BP88" i="92"/>
  <c r="BP91" i="92"/>
  <c r="BP92" i="92"/>
  <c r="BP93" i="92"/>
  <c r="BP95" i="92"/>
  <c r="BP96" i="92"/>
  <c r="BP88" i="93"/>
  <c r="BP89" i="93"/>
  <c r="BP91" i="93"/>
  <c r="BP92" i="93"/>
  <c r="BP94" i="93"/>
  <c r="BP95" i="93"/>
  <c r="BP96" i="93"/>
  <c r="BP91" i="94"/>
  <c r="BP92" i="94"/>
  <c r="BP93" i="94"/>
  <c r="BP95" i="94"/>
  <c r="BP96" i="94"/>
  <c r="BP102" i="95"/>
  <c r="BP104" i="95"/>
  <c r="BP105" i="95"/>
  <c r="BP106" i="95"/>
  <c r="BP109" i="95"/>
  <c r="BP102" i="99"/>
  <c r="BP103" i="99"/>
  <c r="BP106" i="99"/>
  <c r="BP107" i="99"/>
  <c r="BU94" i="100"/>
  <c r="BT91" i="100"/>
  <c r="BP92" i="100"/>
  <c r="BS94" i="100"/>
  <c r="BP95" i="100"/>
  <c r="BT96" i="100"/>
  <c r="BV96" i="100" s="1"/>
  <c r="BP108" i="100"/>
  <c r="BP111" i="100"/>
  <c r="BP102" i="101"/>
  <c r="BP103" i="101"/>
  <c r="BP106" i="101"/>
  <c r="BT110" i="101"/>
  <c r="BV110" i="101" s="1"/>
  <c r="BT111" i="101"/>
  <c r="BP106" i="102"/>
  <c r="BP108" i="102"/>
  <c r="BP104" i="103"/>
  <c r="BP110" i="103"/>
  <c r="AZ101" i="106"/>
  <c r="R80" i="106"/>
  <c r="R76" i="106"/>
  <c r="R79" i="106"/>
  <c r="R77" i="106"/>
  <c r="R78" i="106"/>
  <c r="BP87" i="85"/>
  <c r="BP89" i="85"/>
  <c r="BP92" i="85"/>
  <c r="R80" i="90"/>
  <c r="R76" i="90"/>
  <c r="R77" i="90"/>
  <c r="R79" i="90"/>
  <c r="R78" i="90"/>
  <c r="BS88" i="91"/>
  <c r="BS90" i="91"/>
  <c r="BV90" i="91" s="1"/>
  <c r="BP91" i="91"/>
  <c r="BU92" i="91"/>
  <c r="BV92" i="91" s="1"/>
  <c r="BT95" i="91"/>
  <c r="BV95" i="91" s="1"/>
  <c r="BW95" i="91" s="1"/>
  <c r="BP105" i="96"/>
  <c r="BP110" i="92"/>
  <c r="BP111" i="92"/>
  <c r="AZ101" i="93"/>
  <c r="R79" i="93"/>
  <c r="R77" i="93"/>
  <c r="R80" i="93"/>
  <c r="R76" i="93"/>
  <c r="R78" i="93"/>
  <c r="AZ101" i="94"/>
  <c r="R77" i="94"/>
  <c r="R79" i="94"/>
  <c r="R80" i="94"/>
  <c r="R76" i="94"/>
  <c r="R78" i="94"/>
  <c r="BP103" i="94"/>
  <c r="BT87" i="95"/>
  <c r="BV87" i="95" s="1"/>
  <c r="BP93" i="96"/>
  <c r="BP105" i="97"/>
  <c r="BP106" i="97"/>
  <c r="BP110" i="97"/>
  <c r="BP88" i="101"/>
  <c r="BQ88" i="101" s="1"/>
  <c r="BP89" i="104"/>
  <c r="BP91" i="104"/>
  <c r="BP94" i="104"/>
  <c r="BP96" i="104"/>
  <c r="R77" i="105"/>
  <c r="R79" i="105"/>
  <c r="R80" i="105"/>
  <c r="R76" i="105"/>
  <c r="R78" i="105"/>
  <c r="BT106" i="106"/>
  <c r="R79" i="107"/>
  <c r="R78" i="107"/>
  <c r="R80" i="107"/>
  <c r="R76" i="107"/>
  <c r="R77" i="107"/>
  <c r="R78" i="102"/>
  <c r="C21" i="65"/>
  <c r="C21" i="50"/>
  <c r="AZ101" i="96"/>
  <c r="C21" i="9"/>
  <c r="AZ101" i="97"/>
  <c r="AZ101" i="98"/>
  <c r="AY23" i="99"/>
  <c r="AD28" i="99"/>
  <c r="AB66" i="99"/>
  <c r="AB124" i="99" s="1"/>
  <c r="R70" i="99"/>
  <c r="BK70" i="99"/>
  <c r="AA75" i="99"/>
  <c r="BP70" i="99"/>
  <c r="BP69" i="99"/>
  <c r="BO65" i="99"/>
  <c r="BN65" i="99"/>
  <c r="BN67" i="99"/>
  <c r="AP125" i="99"/>
  <c r="BP68" i="99"/>
  <c r="R134" i="99"/>
  <c r="AD36" i="99"/>
  <c r="BM69" i="99"/>
  <c r="BN69" i="99"/>
  <c r="AP67" i="99"/>
  <c r="BP65" i="99"/>
  <c r="R133" i="99"/>
  <c r="E78" i="99"/>
  <c r="V145" i="99"/>
  <c r="R130" i="99"/>
  <c r="BL70" i="99"/>
  <c r="BL68" i="99"/>
  <c r="A15" i="99"/>
  <c r="C15" i="50"/>
  <c r="R72" i="99"/>
  <c r="R131" i="99"/>
  <c r="A62" i="99"/>
  <c r="BN66" i="99"/>
  <c r="R71" i="99"/>
  <c r="AD38" i="99"/>
  <c r="BO66" i="99"/>
  <c r="BK66" i="99"/>
  <c r="BN70" i="99"/>
  <c r="AZ86" i="99"/>
  <c r="AJ66" i="99"/>
  <c r="AJ124" i="99" s="1"/>
  <c r="BO68" i="99"/>
  <c r="BP66" i="99"/>
  <c r="BL65" i="99"/>
  <c r="BQ133" i="99"/>
  <c r="U116" i="99"/>
  <c r="D215" i="99"/>
  <c r="BO69" i="99"/>
  <c r="BO67" i="99"/>
  <c r="AH66" i="99"/>
  <c r="AH124" i="99" s="1"/>
  <c r="C15" i="80"/>
  <c r="BM68" i="99"/>
  <c r="E65" i="99"/>
  <c r="BM67" i="99"/>
  <c r="A114" i="99"/>
  <c r="AB65" i="99"/>
  <c r="BP67" i="99"/>
  <c r="AA73" i="99"/>
  <c r="AA131" i="99" s="1"/>
  <c r="BK143" i="99" s="1"/>
  <c r="BL67" i="99"/>
  <c r="AO145" i="99"/>
  <c r="BM70" i="99"/>
  <c r="AA71" i="99"/>
  <c r="A141" i="99"/>
  <c r="BO70" i="99"/>
  <c r="BK68" i="99"/>
  <c r="BL66" i="99"/>
  <c r="D28" i="99"/>
  <c r="BQ134" i="99"/>
  <c r="AB123" i="99"/>
  <c r="G144" i="99"/>
  <c r="R73" i="99"/>
  <c r="BK69" i="99"/>
  <c r="BK67" i="99"/>
  <c r="BM65" i="99"/>
  <c r="AA67" i="99"/>
  <c r="D23" i="99"/>
  <c r="R69" i="99"/>
  <c r="R132" i="99"/>
  <c r="AA69" i="99"/>
  <c r="D20" i="99"/>
  <c r="BN68" i="99"/>
  <c r="BL69" i="99"/>
  <c r="AZ101" i="99"/>
  <c r="BL65" i="100"/>
  <c r="A141" i="100"/>
  <c r="AA71" i="100"/>
  <c r="BP68" i="100"/>
  <c r="BM66" i="100"/>
  <c r="BK70" i="100"/>
  <c r="BN67" i="100"/>
  <c r="AF66" i="100"/>
  <c r="AF124" i="100" s="1"/>
  <c r="BM70" i="100"/>
  <c r="BQ133" i="100"/>
  <c r="U116" i="100"/>
  <c r="D215" i="100"/>
  <c r="A62" i="100"/>
  <c r="BL69" i="100"/>
  <c r="AD66" i="100"/>
  <c r="AD124" i="100" s="1"/>
  <c r="C13" i="50"/>
  <c r="C13" i="9"/>
  <c r="R76" i="100"/>
  <c r="BL70" i="100"/>
  <c r="BL68" i="100"/>
  <c r="AH66" i="100"/>
  <c r="AH124" i="100" s="1"/>
  <c r="BN69" i="100"/>
  <c r="AP67" i="100"/>
  <c r="BP65" i="100"/>
  <c r="R71" i="100"/>
  <c r="BQ134" i="100"/>
  <c r="AB123" i="100"/>
  <c r="BM68" i="100"/>
  <c r="BM65" i="100"/>
  <c r="BO69" i="100"/>
  <c r="BO67" i="100"/>
  <c r="AD28" i="100"/>
  <c r="R134" i="100"/>
  <c r="AA73" i="100"/>
  <c r="BO68" i="100"/>
  <c r="BP66" i="100"/>
  <c r="D28" i="100"/>
  <c r="R72" i="100"/>
  <c r="AA75" i="100"/>
  <c r="AP125" i="100"/>
  <c r="BM67" i="100"/>
  <c r="AJ66" i="100"/>
  <c r="AJ124" i="100" s="1"/>
  <c r="R77" i="100"/>
  <c r="C11" i="50"/>
  <c r="C11" i="80"/>
  <c r="C15" i="64"/>
  <c r="N15" i="64" s="1"/>
  <c r="C11" i="9"/>
  <c r="R80" i="101"/>
  <c r="R79" i="101"/>
  <c r="R77" i="101"/>
  <c r="R78" i="101"/>
  <c r="R76" i="101"/>
  <c r="R76" i="102"/>
  <c r="AA127" i="102"/>
  <c r="BK141" i="102" s="1"/>
  <c r="C9" i="9"/>
  <c r="R77" i="102"/>
  <c r="R80" i="103"/>
  <c r="R77" i="103"/>
  <c r="C7" i="9"/>
  <c r="R78" i="103"/>
  <c r="R76" i="103"/>
  <c r="BP104" i="1"/>
  <c r="BQ104" i="1" s="1"/>
  <c r="BU104" i="1" s="1"/>
  <c r="BP89" i="1"/>
  <c r="BQ89" i="1" s="1"/>
  <c r="BU89" i="1" s="1"/>
  <c r="BP88" i="1"/>
  <c r="BQ88" i="1" s="1"/>
  <c r="BS88" i="1" s="1"/>
  <c r="S12" i="65"/>
  <c r="Q8" i="65"/>
  <c r="C5" i="50"/>
  <c r="C5" i="80"/>
  <c r="C12" i="64"/>
  <c r="N12" i="64" s="1"/>
  <c r="C5" i="65"/>
  <c r="Q32" i="65"/>
  <c r="Q24" i="65"/>
  <c r="R14" i="65"/>
  <c r="P30" i="65"/>
  <c r="T30" i="65"/>
  <c r="R26" i="65"/>
  <c r="S14" i="65"/>
  <c r="T38" i="65"/>
  <c r="V38" i="65" s="1"/>
  <c r="I66" i="104" s="1"/>
  <c r="BS76" i="104" s="1"/>
  <c r="R30" i="65"/>
  <c r="S42" i="65"/>
  <c r="S26" i="65"/>
  <c r="T42" i="65"/>
  <c r="R42" i="65"/>
  <c r="T26" i="65"/>
  <c r="P18" i="65"/>
  <c r="S44" i="65"/>
  <c r="R34" i="65"/>
  <c r="R18" i="65"/>
  <c r="T34" i="65"/>
  <c r="T6" i="65"/>
  <c r="R10" i="65"/>
  <c r="R44" i="65"/>
  <c r="V44" i="65" s="1"/>
  <c r="I66" i="107" s="1"/>
  <c r="S34" i="65"/>
  <c r="P26" i="65"/>
  <c r="P34" i="65"/>
  <c r="P42" i="65"/>
  <c r="V42" i="65" s="1"/>
  <c r="I66" i="106" s="1"/>
  <c r="BM62" i="106" s="1"/>
  <c r="S22" i="65"/>
  <c r="R22" i="65"/>
  <c r="P22" i="65"/>
  <c r="C21" i="80"/>
  <c r="R77" i="96"/>
  <c r="R80" i="96"/>
  <c r="R79" i="96"/>
  <c r="R78" i="96"/>
  <c r="S18" i="65"/>
  <c r="T18" i="65"/>
  <c r="C17" i="65"/>
  <c r="BK74" i="98"/>
  <c r="R78" i="98"/>
  <c r="R76" i="98"/>
  <c r="R77" i="98"/>
  <c r="R80" i="98"/>
  <c r="R79" i="98"/>
  <c r="AA127" i="97"/>
  <c r="BK141" i="97" s="1"/>
  <c r="R78" i="97"/>
  <c r="R77" i="97"/>
  <c r="R79" i="97"/>
  <c r="R80" i="97"/>
  <c r="R76" i="97"/>
  <c r="AA129" i="97"/>
  <c r="BK142" i="97" s="1"/>
  <c r="C17" i="64"/>
  <c r="N17" i="64" s="1"/>
  <c r="C15" i="65"/>
  <c r="BK75" i="99"/>
  <c r="R79" i="99"/>
  <c r="R80" i="99"/>
  <c r="R76" i="99"/>
  <c r="R78" i="99"/>
  <c r="R77" i="99"/>
  <c r="T14" i="65"/>
  <c r="R80" i="100"/>
  <c r="R79" i="100"/>
  <c r="R78" i="100"/>
  <c r="S10" i="65"/>
  <c r="P10" i="65"/>
  <c r="BK75" i="102"/>
  <c r="BK74" i="102"/>
  <c r="BT103" i="1"/>
  <c r="AL103" i="1"/>
  <c r="BP102" i="1"/>
  <c r="BQ102" i="1" s="1"/>
  <c r="BU102" i="1" s="1"/>
  <c r="AE6" i="50"/>
  <c r="AG6" i="50"/>
  <c r="AM6" i="50" s="1"/>
  <c r="R79" i="1" s="1"/>
  <c r="AC6" i="50"/>
  <c r="Y6" i="50"/>
  <c r="Q6" i="65"/>
  <c r="R6" i="65"/>
  <c r="P6" i="65"/>
  <c r="AA129" i="1"/>
  <c r="BK142" i="1" s="1"/>
  <c r="BK72" i="1"/>
  <c r="Z6" i="50"/>
  <c r="AD6" i="50"/>
  <c r="AH6" i="50"/>
  <c r="AA6" i="50"/>
  <c r="AL6" i="50" s="1"/>
  <c r="R78" i="1" s="1"/>
  <c r="AA6" i="80"/>
  <c r="AF6" i="80"/>
  <c r="Z6" i="80"/>
  <c r="AE6" i="80"/>
  <c r="Y6" i="80"/>
  <c r="AD6" i="80"/>
  <c r="AH6" i="80"/>
  <c r="AC6" i="80"/>
  <c r="AM6" i="80"/>
  <c r="U27" i="3"/>
  <c r="U25" i="3"/>
  <c r="J26" i="3"/>
  <c r="L27" i="3"/>
  <c r="W27" i="3"/>
  <c r="W25" i="3"/>
  <c r="V26" i="3"/>
  <c r="T12" i="65"/>
  <c r="R12" i="65"/>
  <c r="T20" i="65"/>
  <c r="Q20" i="65"/>
  <c r="S20" i="65"/>
  <c r="R20" i="65"/>
  <c r="T28" i="65"/>
  <c r="P28" i="65"/>
  <c r="Q28" i="65"/>
  <c r="R28" i="65"/>
  <c r="S28" i="65"/>
  <c r="T36" i="65"/>
  <c r="Q36" i="65"/>
  <c r="R36" i="65"/>
  <c r="AE14" i="80"/>
  <c r="AK14" i="80" s="1"/>
  <c r="AG14" i="80"/>
  <c r="AD14" i="80"/>
  <c r="AB14" i="80"/>
  <c r="Y14" i="80"/>
  <c r="AE22" i="80"/>
  <c r="AK22" i="80" s="1"/>
  <c r="AB22" i="80"/>
  <c r="Y22" i="80"/>
  <c r="AD22" i="80"/>
  <c r="AG22" i="80"/>
  <c r="AA22" i="80"/>
  <c r="AL22" i="80" s="1"/>
  <c r="AE30" i="80"/>
  <c r="AK30" i="80" s="1"/>
  <c r="Y30" i="80"/>
  <c r="AD30" i="80"/>
  <c r="AB30" i="80"/>
  <c r="AG30" i="80"/>
  <c r="AE38" i="80"/>
  <c r="AK38" i="80" s="1"/>
  <c r="AB38" i="80"/>
  <c r="Y38" i="80"/>
  <c r="AD38" i="80"/>
  <c r="AG38" i="80"/>
  <c r="AA38" i="80"/>
  <c r="AL38" i="80" s="1"/>
  <c r="S8" i="65"/>
  <c r="T8" i="65"/>
  <c r="R8" i="65"/>
  <c r="S16" i="65"/>
  <c r="T16" i="65"/>
  <c r="Q16" i="65"/>
  <c r="R16" i="65"/>
  <c r="R24" i="65"/>
  <c r="T24" i="65"/>
  <c r="R32" i="65"/>
  <c r="T32" i="65"/>
  <c r="S40" i="65"/>
  <c r="T40" i="65"/>
  <c r="Q40" i="65"/>
  <c r="R40" i="65"/>
  <c r="AH10" i="80"/>
  <c r="AC10" i="80"/>
  <c r="Z10" i="80"/>
  <c r="AE10" i="80"/>
  <c r="AF10" i="80"/>
  <c r="AE18" i="80"/>
  <c r="AK18" i="80" s="1"/>
  <c r="AF18" i="80"/>
  <c r="AD18" i="80"/>
  <c r="AC18" i="80"/>
  <c r="AN18" i="80" s="1"/>
  <c r="AE26" i="80"/>
  <c r="AK26" i="80" s="1"/>
  <c r="AD26" i="80"/>
  <c r="AJ26" i="80" s="1"/>
  <c r="AF26" i="80"/>
  <c r="AC26" i="80"/>
  <c r="AE34" i="80"/>
  <c r="AF34" i="80"/>
  <c r="AL34" i="80" s="1"/>
  <c r="AD34" i="80"/>
  <c r="AC34" i="80"/>
  <c r="AN34" i="80" s="1"/>
  <c r="AE42" i="80"/>
  <c r="Z42" i="80"/>
  <c r="AF42" i="80"/>
  <c r="AL42" i="80" s="1"/>
  <c r="AC42" i="80"/>
  <c r="AH42" i="80"/>
  <c r="BW93" i="99"/>
  <c r="BV89" i="95"/>
  <c r="BW107" i="100"/>
  <c r="BT88" i="90"/>
  <c r="BT111" i="107"/>
  <c r="BT110" i="107"/>
  <c r="BV110" i="107" s="1"/>
  <c r="BT87" i="90"/>
  <c r="BS87" i="90"/>
  <c r="BU91" i="90"/>
  <c r="BS91" i="90"/>
  <c r="BS95" i="90"/>
  <c r="BT95" i="90"/>
  <c r="BT96" i="90"/>
  <c r="BS96" i="90"/>
  <c r="BV96" i="90" s="1"/>
  <c r="BT111" i="91"/>
  <c r="BS103" i="91"/>
  <c r="BU108" i="91"/>
  <c r="BV108" i="91" s="1"/>
  <c r="BS109" i="91"/>
  <c r="BT103" i="91"/>
  <c r="BU111" i="91"/>
  <c r="BT106" i="91"/>
  <c r="BV106" i="91" s="1"/>
  <c r="BT110" i="91"/>
  <c r="BV110" i="91" s="1"/>
  <c r="BS102" i="91"/>
  <c r="BS105" i="91"/>
  <c r="BU109" i="91"/>
  <c r="BT102" i="91"/>
  <c r="BU107" i="91"/>
  <c r="BS96" i="92"/>
  <c r="BS95" i="92"/>
  <c r="BT91" i="92"/>
  <c r="BT87" i="92"/>
  <c r="BT96" i="92"/>
  <c r="BS91" i="92"/>
  <c r="BS90" i="92"/>
  <c r="BV90" i="92" s="1"/>
  <c r="BU94" i="92"/>
  <c r="BU91" i="92"/>
  <c r="BT95" i="92"/>
  <c r="BS87" i="92"/>
  <c r="BU92" i="92"/>
  <c r="BU106" i="92"/>
  <c r="BU107" i="92"/>
  <c r="BV107" i="92" s="1"/>
  <c r="BT102" i="92"/>
  <c r="BV102" i="92" s="1"/>
  <c r="BU111" i="92"/>
  <c r="BT106" i="92"/>
  <c r="BV106" i="92" s="1"/>
  <c r="BU108" i="92"/>
  <c r="BV108" i="92" s="1"/>
  <c r="BT110" i="92"/>
  <c r="BV110" i="92" s="1"/>
  <c r="BU109" i="92"/>
  <c r="BV109" i="92" s="1"/>
  <c r="BS90" i="93"/>
  <c r="BV90" i="93" s="1"/>
  <c r="BU87" i="93"/>
  <c r="BV87" i="93" s="1"/>
  <c r="BT95" i="93"/>
  <c r="BT96" i="93"/>
  <c r="BT110" i="93"/>
  <c r="BT111" i="93"/>
  <c r="BV111" i="93" s="1"/>
  <c r="BU102" i="93"/>
  <c r="BV102" i="93" s="1"/>
  <c r="BS94" i="94"/>
  <c r="BS96" i="94"/>
  <c r="BT87" i="94"/>
  <c r="BU94" i="94"/>
  <c r="BS95" i="94"/>
  <c r="BS90" i="94"/>
  <c r="BV90" i="94" s="1"/>
  <c r="BT91" i="94"/>
  <c r="BS91" i="94"/>
  <c r="BV91" i="94" s="1"/>
  <c r="BU93" i="94"/>
  <c r="BV93" i="94" s="1"/>
  <c r="BT88" i="94"/>
  <c r="BT95" i="94"/>
  <c r="BU92" i="94"/>
  <c r="BV92" i="94" s="1"/>
  <c r="BS87" i="94"/>
  <c r="BU94" i="96"/>
  <c r="BU93" i="96"/>
  <c r="BV93" i="96" s="1"/>
  <c r="BU91" i="96"/>
  <c r="BV91" i="96" s="1"/>
  <c r="BU92" i="96"/>
  <c r="BT87" i="96"/>
  <c r="BT96" i="96"/>
  <c r="BV96" i="96" s="1"/>
  <c r="BT91" i="98"/>
  <c r="BU92" i="98"/>
  <c r="BV92" i="98" s="1"/>
  <c r="BU94" i="98"/>
  <c r="BV94" i="98" s="1"/>
  <c r="BT96" i="98"/>
  <c r="BV96" i="98" s="1"/>
  <c r="AZ86" i="100"/>
  <c r="BN68" i="100"/>
  <c r="BO65" i="100"/>
  <c r="BK66" i="100"/>
  <c r="AZ101" i="100"/>
  <c r="BO70" i="100"/>
  <c r="AD38" i="100"/>
  <c r="BO66" i="100"/>
  <c r="BN65" i="100"/>
  <c r="BP69" i="100"/>
  <c r="BM69" i="100"/>
  <c r="D36" i="100"/>
  <c r="D20" i="100"/>
  <c r="BL67" i="100"/>
  <c r="C13" i="65"/>
  <c r="BU93" i="100"/>
  <c r="BV93" i="100" s="1"/>
  <c r="BS105" i="100"/>
  <c r="BV105" i="100" s="1"/>
  <c r="BT106" i="100"/>
  <c r="BU106" i="100"/>
  <c r="BT109" i="100"/>
  <c r="BT111" i="100"/>
  <c r="BT95" i="103"/>
  <c r="BV95" i="103" s="1"/>
  <c r="BT96" i="103"/>
  <c r="BV96" i="103" s="1"/>
  <c r="BT107" i="107"/>
  <c r="BV107" i="107" s="1"/>
  <c r="BT106" i="107"/>
  <c r="BV106" i="107" s="1"/>
  <c r="AB66" i="100"/>
  <c r="AB124" i="100" s="1"/>
  <c r="AA67" i="100"/>
  <c r="R132" i="100"/>
  <c r="AA69" i="100"/>
  <c r="AB65" i="100"/>
  <c r="C13" i="80"/>
  <c r="BT88" i="96"/>
  <c r="BV88" i="96" s="1"/>
  <c r="BS88" i="92"/>
  <c r="BV88" i="92" s="1"/>
  <c r="BT95" i="96"/>
  <c r="BU94" i="90"/>
  <c r="AO145" i="100"/>
  <c r="BT104" i="106"/>
  <c r="BV104" i="106" s="1"/>
  <c r="BT107" i="106"/>
  <c r="BU104" i="107"/>
  <c r="BU109" i="107"/>
  <c r="BV109" i="107" s="1"/>
  <c r="BT103" i="107"/>
  <c r="BV103" i="107" s="1"/>
  <c r="R69" i="100"/>
  <c r="E65" i="100"/>
  <c r="BU91" i="98"/>
  <c r="BN70" i="100"/>
  <c r="G144" i="100"/>
  <c r="R73" i="100"/>
  <c r="BP67" i="100"/>
  <c r="AD36" i="100"/>
  <c r="C16" i="64"/>
  <c r="N16" i="64" s="1"/>
  <c r="BS94" i="92"/>
  <c r="BV94" i="92" s="1"/>
  <c r="BT96" i="94"/>
  <c r="BS88" i="94"/>
  <c r="BT91" i="90"/>
  <c r="BS105" i="101"/>
  <c r="BV105" i="101" s="1"/>
  <c r="BS106" i="101"/>
  <c r="BV106" i="101" s="1"/>
  <c r="AZ101" i="104"/>
  <c r="BM68" i="104"/>
  <c r="BM70" i="104"/>
  <c r="AZ86" i="85"/>
  <c r="BP69" i="85"/>
  <c r="BM66" i="85"/>
  <c r="AA67" i="85"/>
  <c r="AZ101" i="85"/>
  <c r="C27" i="64"/>
  <c r="N27" i="64" s="1"/>
  <c r="BS102" i="105"/>
  <c r="BL67" i="85"/>
  <c r="BN65" i="85"/>
  <c r="AA73" i="85"/>
  <c r="AD28" i="85"/>
  <c r="AJ66" i="85"/>
  <c r="AJ124" i="85" s="1"/>
  <c r="BS111" i="90"/>
  <c r="BV111" i="90" s="1"/>
  <c r="BS105" i="90"/>
  <c r="BV105" i="90" s="1"/>
  <c r="BT102" i="90"/>
  <c r="BU108" i="90"/>
  <c r="BV108" i="90" s="1"/>
  <c r="BS95" i="102"/>
  <c r="BV95" i="102" s="1"/>
  <c r="BS88" i="102"/>
  <c r="C31" i="64"/>
  <c r="N31" i="64" s="1"/>
  <c r="BK75" i="1"/>
  <c r="AA127" i="1"/>
  <c r="BK141" i="1" s="1"/>
  <c r="AZ101" i="1"/>
  <c r="D20" i="1"/>
  <c r="BK76" i="1"/>
  <c r="D28" i="1"/>
  <c r="D23" i="1"/>
  <c r="AY23" i="1"/>
  <c r="AD28" i="1"/>
  <c r="BV102" i="107" l="1"/>
  <c r="BV90" i="104"/>
  <c r="BV95" i="99"/>
  <c r="AK14" i="50"/>
  <c r="BV89" i="100"/>
  <c r="BV90" i="96"/>
  <c r="BV96" i="85"/>
  <c r="BV89" i="85"/>
  <c r="BV111" i="103"/>
  <c r="BV108" i="102"/>
  <c r="BV96" i="91"/>
  <c r="BV110" i="106"/>
  <c r="BV106" i="105"/>
  <c r="BV89" i="94"/>
  <c r="BV108" i="85"/>
  <c r="AK32" i="50"/>
  <c r="AL12" i="80"/>
  <c r="BW96" i="99"/>
  <c r="AT96" i="99"/>
  <c r="BK186" i="99" s="1"/>
  <c r="BW108" i="94"/>
  <c r="AT108" i="94"/>
  <c r="BK195" i="94" s="1"/>
  <c r="BV110" i="90"/>
  <c r="BS89" i="102"/>
  <c r="BV90" i="97"/>
  <c r="AJ24" i="50"/>
  <c r="BV108" i="99"/>
  <c r="BV103" i="103"/>
  <c r="AT103" i="103" s="1"/>
  <c r="BV109" i="106"/>
  <c r="BV102" i="106"/>
  <c r="BV102" i="95"/>
  <c r="AL16" i="50"/>
  <c r="BV92" i="101"/>
  <c r="BV106" i="1"/>
  <c r="BV87" i="98"/>
  <c r="BV96" i="104"/>
  <c r="BV88" i="98"/>
  <c r="BV93" i="102"/>
  <c r="AJ34" i="50"/>
  <c r="BV104" i="100"/>
  <c r="BV107" i="101"/>
  <c r="BV106" i="95"/>
  <c r="BV96" i="1"/>
  <c r="BV107" i="85"/>
  <c r="BV87" i="85"/>
  <c r="BV109" i="103"/>
  <c r="AJ42" i="80"/>
  <c r="BV104" i="92"/>
  <c r="AJ18" i="50"/>
  <c r="AJ28" i="80"/>
  <c r="AJ16" i="50"/>
  <c r="BV105" i="97"/>
  <c r="BV111" i="104"/>
  <c r="BV107" i="104"/>
  <c r="AT106" i="94"/>
  <c r="BK193" i="94" s="1"/>
  <c r="BW106" i="94"/>
  <c r="V14" i="65"/>
  <c r="I66" i="100" s="1"/>
  <c r="BT76" i="100" s="1"/>
  <c r="BV103" i="94"/>
  <c r="BV104" i="104"/>
  <c r="AT104" i="104" s="1"/>
  <c r="BV88" i="104"/>
  <c r="BV94" i="102"/>
  <c r="BV103" i="98"/>
  <c r="BV103" i="96"/>
  <c r="BV88" i="95"/>
  <c r="BV104" i="91"/>
  <c r="BV102" i="99"/>
  <c r="BV104" i="98"/>
  <c r="BV90" i="106"/>
  <c r="BV90" i="103"/>
  <c r="BV107" i="105"/>
  <c r="BV102" i="104"/>
  <c r="BV104" i="97"/>
  <c r="BV91" i="93"/>
  <c r="BV110" i="104"/>
  <c r="AK18" i="50"/>
  <c r="BV94" i="101"/>
  <c r="BV103" i="97"/>
  <c r="BV107" i="97"/>
  <c r="BV104" i="96"/>
  <c r="BV87" i="107"/>
  <c r="AT94" i="93"/>
  <c r="BK184" i="93" s="1"/>
  <c r="BW94" i="93"/>
  <c r="AT91" i="103"/>
  <c r="BW91" i="103"/>
  <c r="AT89" i="96"/>
  <c r="BK179" i="96" s="1"/>
  <c r="BW89" i="96"/>
  <c r="AT93" i="95"/>
  <c r="BK183" i="95" s="1"/>
  <c r="BW93" i="95"/>
  <c r="AT107" i="101"/>
  <c r="BK194" i="101" s="1"/>
  <c r="BW107" i="101"/>
  <c r="BW109" i="96"/>
  <c r="AT109" i="96"/>
  <c r="BK196" i="96" s="1"/>
  <c r="BW107" i="96"/>
  <c r="AT107" i="96"/>
  <c r="BK194" i="96" s="1"/>
  <c r="AT89" i="91"/>
  <c r="BK179" i="91" s="1"/>
  <c r="BW89" i="91"/>
  <c r="AT104" i="91"/>
  <c r="BK191" i="91" s="1"/>
  <c r="BW104" i="91"/>
  <c r="AT108" i="107"/>
  <c r="BK195" i="107" s="1"/>
  <c r="BW108" i="107"/>
  <c r="AT87" i="106"/>
  <c r="BW87" i="106"/>
  <c r="BW111" i="98"/>
  <c r="AT111" i="98"/>
  <c r="BK198" i="98" s="1"/>
  <c r="AT102" i="107"/>
  <c r="BW102" i="107"/>
  <c r="AT109" i="99"/>
  <c r="BK196" i="99" s="1"/>
  <c r="BW109" i="99"/>
  <c r="AT90" i="107"/>
  <c r="BK180" i="107" s="1"/>
  <c r="BW90" i="107"/>
  <c r="BW110" i="106"/>
  <c r="AT110" i="106"/>
  <c r="BK197" i="106" s="1"/>
  <c r="AT94" i="85"/>
  <c r="BK184" i="85" s="1"/>
  <c r="BW94" i="85"/>
  <c r="BW95" i="99"/>
  <c r="AT95" i="99"/>
  <c r="BK185" i="99" s="1"/>
  <c r="AT91" i="95"/>
  <c r="BK181" i="95" s="1"/>
  <c r="BW91" i="95"/>
  <c r="AT89" i="85"/>
  <c r="BK179" i="85" s="1"/>
  <c r="BW89" i="85"/>
  <c r="BW107" i="93"/>
  <c r="AT107" i="93"/>
  <c r="BK194" i="93" s="1"/>
  <c r="AT94" i="101"/>
  <c r="BK184" i="101" s="1"/>
  <c r="BW94" i="101"/>
  <c r="AT104" i="96"/>
  <c r="BK191" i="96" s="1"/>
  <c r="BW104" i="96"/>
  <c r="BK75" i="107"/>
  <c r="AA131" i="107"/>
  <c r="BK143" i="107" s="1"/>
  <c r="BV95" i="106"/>
  <c r="BV92" i="106"/>
  <c r="BV107" i="90"/>
  <c r="BV94" i="96"/>
  <c r="BV106" i="106"/>
  <c r="BV95" i="1"/>
  <c r="BV91" i="99"/>
  <c r="AT87" i="100"/>
  <c r="BW87" i="100"/>
  <c r="AT103" i="98"/>
  <c r="BK190" i="98" s="1"/>
  <c r="BW103" i="98"/>
  <c r="BV108" i="100"/>
  <c r="BV88" i="105"/>
  <c r="BW110" i="85"/>
  <c r="AT110" i="85"/>
  <c r="BK197" i="85" s="1"/>
  <c r="AM34" i="80"/>
  <c r="BV95" i="85"/>
  <c r="BV109" i="101"/>
  <c r="BV106" i="99"/>
  <c r="BV109" i="85"/>
  <c r="BV96" i="105"/>
  <c r="BW111" i="103"/>
  <c r="AT111" i="103"/>
  <c r="BK198" i="103" s="1"/>
  <c r="BW104" i="98"/>
  <c r="AT104" i="98"/>
  <c r="BK191" i="98" s="1"/>
  <c r="BV108" i="105"/>
  <c r="BV106" i="103"/>
  <c r="BV110" i="102"/>
  <c r="BV87" i="105"/>
  <c r="BV107" i="94"/>
  <c r="BW110" i="104"/>
  <c r="AT110" i="104"/>
  <c r="BK197" i="104" s="1"/>
  <c r="BK75" i="103"/>
  <c r="AA131" i="103"/>
  <c r="BK143" i="103" s="1"/>
  <c r="AT105" i="97"/>
  <c r="BK192" i="97" s="1"/>
  <c r="BW105" i="97"/>
  <c r="BV108" i="96"/>
  <c r="BV109" i="104"/>
  <c r="BV91" i="104"/>
  <c r="BV92" i="103"/>
  <c r="BV107" i="106"/>
  <c r="BV87" i="94"/>
  <c r="AT87" i="94" s="1"/>
  <c r="BV96" i="93"/>
  <c r="BV111" i="92"/>
  <c r="BV107" i="91"/>
  <c r="AJ34" i="80"/>
  <c r="AJ18" i="80"/>
  <c r="CG27" i="103"/>
  <c r="BV87" i="91"/>
  <c r="AT87" i="91" s="1"/>
  <c r="BV110" i="1"/>
  <c r="BW110" i="1" s="1"/>
  <c r="BK72" i="104"/>
  <c r="BW103" i="103"/>
  <c r="BV106" i="90"/>
  <c r="BW103" i="95"/>
  <c r="AT103" i="95"/>
  <c r="BK190" i="95" s="1"/>
  <c r="BV103" i="92"/>
  <c r="BV103" i="105"/>
  <c r="BV105" i="99"/>
  <c r="BV109" i="102"/>
  <c r="BV108" i="97"/>
  <c r="BV88" i="97"/>
  <c r="AK30" i="50"/>
  <c r="AL8" i="80"/>
  <c r="BV104" i="90"/>
  <c r="BV89" i="97"/>
  <c r="BV89" i="90"/>
  <c r="BV103" i="101"/>
  <c r="BV104" i="95"/>
  <c r="BV110" i="99"/>
  <c r="BV91" i="85"/>
  <c r="BV94" i="105"/>
  <c r="BV108" i="106"/>
  <c r="BV103" i="93"/>
  <c r="BV89" i="107"/>
  <c r="BV87" i="104"/>
  <c r="AL32" i="50"/>
  <c r="AM10" i="80"/>
  <c r="AM44" i="80"/>
  <c r="AL28" i="80"/>
  <c r="BV96" i="101"/>
  <c r="BV102" i="96"/>
  <c r="BV96" i="106"/>
  <c r="BW107" i="105"/>
  <c r="AT107" i="105"/>
  <c r="BK194" i="105" s="1"/>
  <c r="BW90" i="104"/>
  <c r="AT90" i="104"/>
  <c r="BK180" i="104" s="1"/>
  <c r="AT104" i="97"/>
  <c r="BK191" i="97" s="1"/>
  <c r="BW104" i="97"/>
  <c r="BW107" i="95"/>
  <c r="AT107" i="95"/>
  <c r="BK194" i="95" s="1"/>
  <c r="AT111" i="104"/>
  <c r="BK198" i="104" s="1"/>
  <c r="BW111" i="104"/>
  <c r="BV111" i="107"/>
  <c r="BK72" i="101"/>
  <c r="AT111" i="105"/>
  <c r="BK198" i="105" s="1"/>
  <c r="BW111" i="105"/>
  <c r="BW88" i="104"/>
  <c r="AT88" i="104"/>
  <c r="BK178" i="104" s="1"/>
  <c r="AT106" i="97"/>
  <c r="BK193" i="97" s="1"/>
  <c r="BW106" i="97"/>
  <c r="AT94" i="102"/>
  <c r="BK184" i="102" s="1"/>
  <c r="BW94" i="102"/>
  <c r="BV96" i="97"/>
  <c r="BV96" i="95"/>
  <c r="BW94" i="91"/>
  <c r="AT94" i="91"/>
  <c r="BK184" i="91" s="1"/>
  <c r="BW102" i="99"/>
  <c r="AT102" i="99"/>
  <c r="AT108" i="85"/>
  <c r="BK195" i="85" s="1"/>
  <c r="BW108" i="85"/>
  <c r="AM28" i="80"/>
  <c r="BW92" i="101"/>
  <c r="AT92" i="101"/>
  <c r="BK182" i="101" s="1"/>
  <c r="BV88" i="90"/>
  <c r="BW88" i="90" s="1"/>
  <c r="BV93" i="90"/>
  <c r="BV95" i="93"/>
  <c r="AL18" i="80"/>
  <c r="BV107" i="98"/>
  <c r="BW111" i="96"/>
  <c r="AT111" i="96"/>
  <c r="BK198" i="96" s="1"/>
  <c r="AT89" i="100"/>
  <c r="BK179" i="100" s="1"/>
  <c r="BW89" i="100"/>
  <c r="BV90" i="85"/>
  <c r="AT93" i="102"/>
  <c r="BK183" i="102" s="1"/>
  <c r="BW93" i="102"/>
  <c r="AT93" i="93"/>
  <c r="BK183" i="93" s="1"/>
  <c r="BW93" i="93"/>
  <c r="BV104" i="99"/>
  <c r="AT95" i="100"/>
  <c r="BK185" i="100" s="1"/>
  <c r="BW95" i="100"/>
  <c r="AT102" i="106"/>
  <c r="BW102" i="106"/>
  <c r="BV103" i="85"/>
  <c r="BV106" i="93"/>
  <c r="AT104" i="92"/>
  <c r="BK191" i="92" s="1"/>
  <c r="BW104" i="92"/>
  <c r="AN44" i="80"/>
  <c r="BV109" i="100"/>
  <c r="BW109" i="100" s="1"/>
  <c r="BV88" i="91"/>
  <c r="BV91" i="100"/>
  <c r="BQ27" i="103"/>
  <c r="BW104" i="104"/>
  <c r="BV108" i="1"/>
  <c r="AT108" i="1" s="1"/>
  <c r="BK195" i="1" s="1"/>
  <c r="AL88" i="102"/>
  <c r="BK74" i="92"/>
  <c r="AA129" i="92"/>
  <c r="BK142" i="92" s="1"/>
  <c r="BW103" i="99"/>
  <c r="AT103" i="99"/>
  <c r="BK190" i="99" s="1"/>
  <c r="BK74" i="107"/>
  <c r="AA129" i="107"/>
  <c r="BK142" i="107" s="1"/>
  <c r="BV109" i="105"/>
  <c r="BW102" i="104"/>
  <c r="AT102" i="104"/>
  <c r="BW96" i="107"/>
  <c r="AT96" i="107"/>
  <c r="BK186" i="107" s="1"/>
  <c r="BW103" i="106"/>
  <c r="AT103" i="106"/>
  <c r="BK190" i="106" s="1"/>
  <c r="AT91" i="106"/>
  <c r="BK181" i="106" s="1"/>
  <c r="BW91" i="106"/>
  <c r="BV89" i="101"/>
  <c r="BW111" i="99"/>
  <c r="AT111" i="99"/>
  <c r="BK198" i="99" s="1"/>
  <c r="BV89" i="99"/>
  <c r="BV105" i="96"/>
  <c r="BV92" i="95"/>
  <c r="AM34" i="50"/>
  <c r="AT104" i="100"/>
  <c r="BK191" i="100" s="1"/>
  <c r="BW104" i="100"/>
  <c r="BV111" i="85"/>
  <c r="BV91" i="102"/>
  <c r="BV108" i="101"/>
  <c r="BV108" i="98"/>
  <c r="BV87" i="97"/>
  <c r="BV105" i="93"/>
  <c r="BV91" i="105"/>
  <c r="AM32" i="50"/>
  <c r="BV95" i="107"/>
  <c r="AK12" i="80"/>
  <c r="BV111" i="97"/>
  <c r="AA129" i="104"/>
  <c r="BK142" i="104" s="1"/>
  <c r="BK74" i="104"/>
  <c r="AT109" i="106"/>
  <c r="BK196" i="106" s="1"/>
  <c r="BW109" i="106"/>
  <c r="AT89" i="94"/>
  <c r="BK179" i="94" s="1"/>
  <c r="BW89" i="94"/>
  <c r="AT103" i="97"/>
  <c r="BK190" i="97" s="1"/>
  <c r="BW103" i="97"/>
  <c r="BV89" i="106"/>
  <c r="BV95" i="101"/>
  <c r="BV105" i="98"/>
  <c r="AT88" i="93"/>
  <c r="BK178" i="93" s="1"/>
  <c r="BW88" i="93"/>
  <c r="BV88" i="100"/>
  <c r="BV104" i="107"/>
  <c r="BW104" i="107" s="1"/>
  <c r="BV110" i="93"/>
  <c r="BV111" i="101"/>
  <c r="BP97" i="102"/>
  <c r="BW94" i="95"/>
  <c r="AT94" i="95"/>
  <c r="BK184" i="95" s="1"/>
  <c r="BV111" i="100"/>
  <c r="BW111" i="100" s="1"/>
  <c r="AA125" i="96"/>
  <c r="BK140" i="96" s="1"/>
  <c r="BW109" i="95"/>
  <c r="AT109" i="95"/>
  <c r="BK196" i="95" s="1"/>
  <c r="AT87" i="99"/>
  <c r="BW87" i="99"/>
  <c r="BV92" i="107"/>
  <c r="BV93" i="106"/>
  <c r="BW88" i="98"/>
  <c r="AT88" i="98"/>
  <c r="BK178" i="98" s="1"/>
  <c r="BW107" i="85"/>
  <c r="AT107" i="85"/>
  <c r="BK194" i="85" s="1"/>
  <c r="BV106" i="98"/>
  <c r="BW90" i="106"/>
  <c r="AT90" i="106"/>
  <c r="BK180" i="106" s="1"/>
  <c r="BV109" i="97"/>
  <c r="AK34" i="80"/>
  <c r="BV94" i="90"/>
  <c r="AT94" i="90" s="1"/>
  <c r="BK184" i="90" s="1"/>
  <c r="BV87" i="96"/>
  <c r="BW87" i="96" s="1"/>
  <c r="BV105" i="91"/>
  <c r="AN26" i="80"/>
  <c r="AL10" i="80"/>
  <c r="BV105" i="1"/>
  <c r="BU88" i="102"/>
  <c r="BW102" i="100"/>
  <c r="AT102" i="100"/>
  <c r="AT105" i="105"/>
  <c r="BK192" i="105" s="1"/>
  <c r="BW105" i="105"/>
  <c r="BV93" i="105"/>
  <c r="BK75" i="104"/>
  <c r="AA131" i="104"/>
  <c r="BK143" i="104" s="1"/>
  <c r="BV88" i="107"/>
  <c r="BV92" i="104"/>
  <c r="BV96" i="102"/>
  <c r="BV90" i="102"/>
  <c r="BV92" i="100"/>
  <c r="BV109" i="98"/>
  <c r="BV102" i="97"/>
  <c r="BV92" i="97"/>
  <c r="AA133" i="98"/>
  <c r="BK144" i="98" s="1"/>
  <c r="BK76" i="98"/>
  <c r="BV88" i="85"/>
  <c r="BV95" i="97"/>
  <c r="AN40" i="50"/>
  <c r="BV110" i="103"/>
  <c r="BV91" i="97"/>
  <c r="BV92" i="105"/>
  <c r="BV110" i="105"/>
  <c r="BV109" i="93"/>
  <c r="AN32" i="50"/>
  <c r="BV109" i="90"/>
  <c r="BV94" i="106"/>
  <c r="BV95" i="104"/>
  <c r="AL44" i="80"/>
  <c r="AK28" i="80"/>
  <c r="AM12" i="80"/>
  <c r="AK16" i="50"/>
  <c r="BV105" i="107"/>
  <c r="BV90" i="101"/>
  <c r="BV106" i="96"/>
  <c r="BV103" i="90"/>
  <c r="BV105" i="104"/>
  <c r="BV89" i="104"/>
  <c r="AT95" i="95"/>
  <c r="BK185" i="95" s="1"/>
  <c r="BW95" i="95"/>
  <c r="BW95" i="98"/>
  <c r="AT95" i="98"/>
  <c r="BK185" i="98" s="1"/>
  <c r="BW108" i="102"/>
  <c r="AT108" i="102"/>
  <c r="BK195" i="102" s="1"/>
  <c r="BW105" i="85"/>
  <c r="AT105" i="85"/>
  <c r="BK192" i="85" s="1"/>
  <c r="AT107" i="97"/>
  <c r="BK194" i="97" s="1"/>
  <c r="BW107" i="97"/>
  <c r="BV88" i="102"/>
  <c r="BW88" i="102" s="1"/>
  <c r="AT107" i="99"/>
  <c r="BK194" i="99" s="1"/>
  <c r="BW107" i="99"/>
  <c r="BV90" i="98"/>
  <c r="BK73" i="101"/>
  <c r="AA127" i="101"/>
  <c r="BK141" i="101" s="1"/>
  <c r="BV104" i="101"/>
  <c r="BV108" i="95"/>
  <c r="BV102" i="98"/>
  <c r="BW109" i="103"/>
  <c r="AT109" i="103"/>
  <c r="BK196" i="103" s="1"/>
  <c r="BV111" i="106"/>
  <c r="AT110" i="98"/>
  <c r="BK197" i="98" s="1"/>
  <c r="BW110" i="98"/>
  <c r="AT102" i="95"/>
  <c r="BW102" i="95"/>
  <c r="BV93" i="107"/>
  <c r="BV93" i="104"/>
  <c r="BW105" i="92"/>
  <c r="AT105" i="92"/>
  <c r="BK192" i="92" s="1"/>
  <c r="BW89" i="105"/>
  <c r="AT89" i="105"/>
  <c r="BK179" i="105" s="1"/>
  <c r="BV93" i="103"/>
  <c r="BV90" i="100"/>
  <c r="BV92" i="90"/>
  <c r="BW92" i="90" s="1"/>
  <c r="BK73" i="107"/>
  <c r="AA127" i="107"/>
  <c r="BK141" i="107" s="1"/>
  <c r="BV95" i="105"/>
  <c r="BV105" i="106"/>
  <c r="AT90" i="96"/>
  <c r="BK180" i="96" s="1"/>
  <c r="BW90" i="96"/>
  <c r="AT87" i="85"/>
  <c r="BW87" i="85"/>
  <c r="BV107" i="103"/>
  <c r="AT106" i="105"/>
  <c r="BK193" i="105" s="1"/>
  <c r="BW106" i="105"/>
  <c r="BW91" i="93"/>
  <c r="AT91" i="93"/>
  <c r="BK181" i="93" s="1"/>
  <c r="AN18" i="50"/>
  <c r="AT107" i="104"/>
  <c r="BK194" i="104" s="1"/>
  <c r="BW107" i="104"/>
  <c r="BV102" i="90"/>
  <c r="BW102" i="90" s="1"/>
  <c r="BV102" i="105"/>
  <c r="BV95" i="96"/>
  <c r="BV92" i="96"/>
  <c r="BV92" i="92"/>
  <c r="AT95" i="91"/>
  <c r="BK185" i="91" s="1"/>
  <c r="AL26" i="80"/>
  <c r="BV90" i="90"/>
  <c r="AT90" i="90" s="1"/>
  <c r="BK180" i="90" s="1"/>
  <c r="BV111" i="1"/>
  <c r="AT111" i="1" s="1"/>
  <c r="BK198" i="1" s="1"/>
  <c r="BK74" i="103"/>
  <c r="BP112" i="103"/>
  <c r="AT87" i="98"/>
  <c r="BW87" i="98"/>
  <c r="BV106" i="104"/>
  <c r="BV94" i="107"/>
  <c r="BV94" i="104"/>
  <c r="BV91" i="101"/>
  <c r="BV94" i="97"/>
  <c r="BV111" i="102"/>
  <c r="BV110" i="97"/>
  <c r="AA127" i="98"/>
  <c r="BK141" i="98" s="1"/>
  <c r="BK73" i="98"/>
  <c r="BW103" i="96"/>
  <c r="AT103" i="96"/>
  <c r="BK190" i="96" s="1"/>
  <c r="BV93" i="97"/>
  <c r="BV108" i="103"/>
  <c r="BV110" i="100"/>
  <c r="AT108" i="99"/>
  <c r="BK195" i="99" s="1"/>
  <c r="BW108" i="99"/>
  <c r="BV105" i="103"/>
  <c r="BV104" i="105"/>
  <c r="BV90" i="95"/>
  <c r="BV91" i="107"/>
  <c r="BV110" i="95"/>
  <c r="BV89" i="93"/>
  <c r="BV108" i="93"/>
  <c r="BV104" i="93"/>
  <c r="BV88" i="106"/>
  <c r="BV103" i="104"/>
  <c r="AK44" i="80"/>
  <c r="AN12" i="80"/>
  <c r="AT103" i="100"/>
  <c r="BK190" i="100" s="1"/>
  <c r="BW103" i="100"/>
  <c r="BV110" i="96"/>
  <c r="BV105" i="94"/>
  <c r="BV94" i="103"/>
  <c r="BU89" i="102"/>
  <c r="BT89" i="102"/>
  <c r="BV89" i="102" s="1"/>
  <c r="AT89" i="102" s="1"/>
  <c r="BP114" i="103"/>
  <c r="BQ102" i="103"/>
  <c r="BU102" i="103" s="1"/>
  <c r="AK6" i="50"/>
  <c r="R77" i="1" s="1"/>
  <c r="BT89" i="1"/>
  <c r="AL89" i="1"/>
  <c r="BS89" i="1"/>
  <c r="BU88" i="1"/>
  <c r="AL88" i="1"/>
  <c r="BP97" i="1"/>
  <c r="BQ87" i="1"/>
  <c r="BU87" i="1" s="1"/>
  <c r="AA127" i="106"/>
  <c r="BK141" i="106" s="1"/>
  <c r="BK75" i="106"/>
  <c r="AA131" i="106"/>
  <c r="BK143" i="106" s="1"/>
  <c r="AA125" i="106"/>
  <c r="BK140" i="106" s="1"/>
  <c r="BK72" i="106"/>
  <c r="BK74" i="93"/>
  <c r="AA129" i="93"/>
  <c r="BK142" i="93" s="1"/>
  <c r="AA127" i="93"/>
  <c r="BK141" i="93" s="1"/>
  <c r="AA129" i="94"/>
  <c r="BK142" i="94" s="1"/>
  <c r="BK74" i="94"/>
  <c r="BK73" i="94"/>
  <c r="AA127" i="94"/>
  <c r="BK141" i="94" s="1"/>
  <c r="BK72" i="94"/>
  <c r="AA125" i="94"/>
  <c r="BK140" i="94" s="1"/>
  <c r="AA133" i="94"/>
  <c r="BK144" i="94" s="1"/>
  <c r="BK76" i="94"/>
  <c r="AA131" i="94"/>
  <c r="BK143" i="94" s="1"/>
  <c r="BK75" i="94"/>
  <c r="BK76" i="97"/>
  <c r="AA133" i="97"/>
  <c r="BK144" i="97" s="1"/>
  <c r="E158" i="102"/>
  <c r="BT87" i="102"/>
  <c r="BS87" i="102"/>
  <c r="BV87" i="102" s="1"/>
  <c r="BW87" i="102" s="1"/>
  <c r="AL87" i="102"/>
  <c r="AL88" i="103"/>
  <c r="BS88" i="103"/>
  <c r="AK10" i="50"/>
  <c r="BK72" i="103"/>
  <c r="AA125" i="103"/>
  <c r="BK140" i="103" s="1"/>
  <c r="BT88" i="103"/>
  <c r="BV104" i="103"/>
  <c r="BS103" i="1"/>
  <c r="AL104" i="102"/>
  <c r="BU104" i="102"/>
  <c r="BT104" i="102"/>
  <c r="BV106" i="102"/>
  <c r="AT106" i="102" s="1"/>
  <c r="BV107" i="102"/>
  <c r="BP112" i="102"/>
  <c r="BP114" i="102"/>
  <c r="BV105" i="102"/>
  <c r="AL103" i="102"/>
  <c r="BU103" i="102"/>
  <c r="BT103" i="102"/>
  <c r="AL102" i="102"/>
  <c r="BT102" i="102"/>
  <c r="BS102" i="102"/>
  <c r="BU102" i="102"/>
  <c r="BP114" i="101"/>
  <c r="BP112" i="101"/>
  <c r="BQ102" i="101"/>
  <c r="BS87" i="101"/>
  <c r="BU87" i="101"/>
  <c r="BT87" i="101"/>
  <c r="BP97" i="101"/>
  <c r="AL88" i="101"/>
  <c r="BT88" i="101"/>
  <c r="BU88" i="101"/>
  <c r="BS88" i="101"/>
  <c r="BT104" i="1"/>
  <c r="AL104" i="1"/>
  <c r="BS104" i="1"/>
  <c r="AL102" i="103"/>
  <c r="BP97" i="103"/>
  <c r="AL89" i="103"/>
  <c r="BT89" i="103"/>
  <c r="BS89" i="103"/>
  <c r="BU89" i="103"/>
  <c r="AJ6" i="80"/>
  <c r="AL6" i="80"/>
  <c r="AJ14" i="80"/>
  <c r="AK42" i="80"/>
  <c r="H82" i="95"/>
  <c r="BL63" i="95" s="1"/>
  <c r="BP63" i="95" s="1"/>
  <c r="H82" i="91"/>
  <c r="BL63" i="91" s="1"/>
  <c r="BM63" i="91" s="1"/>
  <c r="BQ63" i="91" s="1"/>
  <c r="H82" i="104"/>
  <c r="BL63" i="104" s="1"/>
  <c r="BT63" i="104" s="1"/>
  <c r="AN6" i="50"/>
  <c r="R80" i="1" s="1"/>
  <c r="H82" i="90"/>
  <c r="BL63" i="90" s="1"/>
  <c r="BM63" i="90" s="1"/>
  <c r="BQ63" i="90" s="1"/>
  <c r="BU63" i="90" s="1"/>
  <c r="H82" i="93"/>
  <c r="BL63" i="93" s="1"/>
  <c r="BM63" i="93" s="1"/>
  <c r="H82" i="106"/>
  <c r="BL63" i="106" s="1"/>
  <c r="BM63" i="106" s="1"/>
  <c r="H82" i="102"/>
  <c r="BL63" i="102" s="1"/>
  <c r="BM63" i="102" s="1"/>
  <c r="H82" i="103"/>
  <c r="BL63" i="103" s="1"/>
  <c r="H82" i="92"/>
  <c r="BL63" i="92" s="1"/>
  <c r="BT63" i="92" s="1"/>
  <c r="H82" i="99"/>
  <c r="BL63" i="99" s="1"/>
  <c r="BP63" i="99" s="1"/>
  <c r="BT63" i="99" s="1"/>
  <c r="H82" i="105"/>
  <c r="BL63" i="105" s="1"/>
  <c r="BM63" i="105" s="1"/>
  <c r="BQ63" i="105" s="1"/>
  <c r="BU63" i="105" s="1"/>
  <c r="BT75" i="104"/>
  <c r="BT73" i="106"/>
  <c r="BS75" i="104"/>
  <c r="BT74" i="104"/>
  <c r="BS74" i="106"/>
  <c r="BT73" i="104"/>
  <c r="H82" i="107"/>
  <c r="BL63" i="107" s="1"/>
  <c r="J72" i="106"/>
  <c r="J127" i="106" s="1"/>
  <c r="BU62" i="106"/>
  <c r="AA133" i="91"/>
  <c r="BK144" i="91" s="1"/>
  <c r="BK76" i="91"/>
  <c r="AA131" i="91"/>
  <c r="BK143" i="91" s="1"/>
  <c r="BK75" i="91"/>
  <c r="AA125" i="91"/>
  <c r="BK140" i="91" s="1"/>
  <c r="BK72" i="91"/>
  <c r="BT63" i="93"/>
  <c r="AA133" i="95"/>
  <c r="BK144" i="95" s="1"/>
  <c r="BK76" i="95"/>
  <c r="BK74" i="95"/>
  <c r="AA129" i="95"/>
  <c r="BK142" i="95" s="1"/>
  <c r="BK73" i="95"/>
  <c r="AA127" i="95"/>
  <c r="BK141" i="95" s="1"/>
  <c r="BK75" i="95"/>
  <c r="AA131" i="95"/>
  <c r="BK143" i="95" s="1"/>
  <c r="AA125" i="95"/>
  <c r="BK140" i="95" s="1"/>
  <c r="BK72" i="95"/>
  <c r="AA127" i="96"/>
  <c r="BK141" i="96" s="1"/>
  <c r="BK73" i="96"/>
  <c r="AA131" i="96"/>
  <c r="BK143" i="96" s="1"/>
  <c r="BK75" i="96"/>
  <c r="BK76" i="102"/>
  <c r="AA133" i="102"/>
  <c r="BK144" i="102" s="1"/>
  <c r="BK72" i="102"/>
  <c r="AA125" i="102"/>
  <c r="BK140" i="102" s="1"/>
  <c r="AA131" i="105"/>
  <c r="BK143" i="105" s="1"/>
  <c r="BK75" i="105"/>
  <c r="AA133" i="105"/>
  <c r="BK144" i="105" s="1"/>
  <c r="BK76" i="105"/>
  <c r="AA129" i="105"/>
  <c r="BK142" i="105" s="1"/>
  <c r="BK74" i="105"/>
  <c r="BK73" i="105"/>
  <c r="AA127" i="105"/>
  <c r="BK141" i="105" s="1"/>
  <c r="BW109" i="94"/>
  <c r="AT109" i="94"/>
  <c r="BK196" i="94" s="1"/>
  <c r="AT88" i="91"/>
  <c r="BK178" i="91" s="1"/>
  <c r="BW88" i="91"/>
  <c r="AT110" i="94"/>
  <c r="BK197" i="94" s="1"/>
  <c r="BW110" i="94"/>
  <c r="AT92" i="91"/>
  <c r="BK182" i="91" s="1"/>
  <c r="BW92" i="91"/>
  <c r="BW93" i="90"/>
  <c r="AT93" i="90"/>
  <c r="BK183" i="90" s="1"/>
  <c r="AT94" i="1"/>
  <c r="BK184" i="1" s="1"/>
  <c r="BW94" i="1"/>
  <c r="BW87" i="91"/>
  <c r="AT95" i="1"/>
  <c r="BK185" i="1" s="1"/>
  <c r="BW95" i="1"/>
  <c r="AT107" i="1"/>
  <c r="BK194" i="1" s="1"/>
  <c r="BW107" i="1"/>
  <c r="AN42" i="80"/>
  <c r="V24" i="65"/>
  <c r="I66" i="95" s="1"/>
  <c r="BT76" i="95" s="1"/>
  <c r="AJ38" i="80"/>
  <c r="BM62" i="104"/>
  <c r="BS74" i="104"/>
  <c r="H82" i="97"/>
  <c r="BL63" i="97" s="1"/>
  <c r="BT63" i="97" s="1"/>
  <c r="BW87" i="95"/>
  <c r="AT87" i="95"/>
  <c r="H82" i="94"/>
  <c r="BL63" i="94" s="1"/>
  <c r="BT63" i="94" s="1"/>
  <c r="BW110" i="101"/>
  <c r="AT110" i="101"/>
  <c r="BK197" i="101" s="1"/>
  <c r="BV94" i="100"/>
  <c r="BW90" i="90"/>
  <c r="AT96" i="104"/>
  <c r="BW96" i="104"/>
  <c r="AT106" i="95"/>
  <c r="BW106" i="95"/>
  <c r="AT93" i="91"/>
  <c r="BK183" i="91" s="1"/>
  <c r="BW93" i="91"/>
  <c r="BW90" i="97"/>
  <c r="AT90" i="97"/>
  <c r="BK180" i="97" s="1"/>
  <c r="BV93" i="1"/>
  <c r="AT110" i="1"/>
  <c r="BK197" i="1" s="1"/>
  <c r="BV103" i="91"/>
  <c r="BV87" i="90"/>
  <c r="AM38" i="80"/>
  <c r="BT72" i="104"/>
  <c r="BS73" i="104"/>
  <c r="BT74" i="106"/>
  <c r="BW90" i="91"/>
  <c r="AT90" i="91"/>
  <c r="BK180" i="91" s="1"/>
  <c r="AT90" i="103"/>
  <c r="BW90" i="103"/>
  <c r="AT103" i="94"/>
  <c r="BK190" i="94" s="1"/>
  <c r="BW103" i="94"/>
  <c r="AT102" i="85"/>
  <c r="BW102" i="85"/>
  <c r="BW111" i="94"/>
  <c r="AT111" i="94"/>
  <c r="BK198" i="94" s="1"/>
  <c r="BV91" i="91"/>
  <c r="AT108" i="104"/>
  <c r="BK195" i="104" s="1"/>
  <c r="BW108" i="104"/>
  <c r="BK191" i="104"/>
  <c r="BV109" i="1"/>
  <c r="AT106" i="1"/>
  <c r="BK193" i="1" s="1"/>
  <c r="BW106" i="1"/>
  <c r="AT106" i="106"/>
  <c r="BK193" i="106" s="1"/>
  <c r="BW106" i="106"/>
  <c r="BW96" i="100"/>
  <c r="AT96" i="100"/>
  <c r="BK186" i="100" s="1"/>
  <c r="AT91" i="100"/>
  <c r="BK181" i="100" s="1"/>
  <c r="BW91" i="100"/>
  <c r="AT88" i="95"/>
  <c r="BK178" i="95" s="1"/>
  <c r="BW88" i="95"/>
  <c r="BW93" i="92"/>
  <c r="AT93" i="92"/>
  <c r="BK183" i="92" s="1"/>
  <c r="BW102" i="94"/>
  <c r="AT102" i="94"/>
  <c r="BW93" i="85"/>
  <c r="AT93" i="85"/>
  <c r="BK183" i="85" s="1"/>
  <c r="BW110" i="90"/>
  <c r="AT110" i="90"/>
  <c r="BK197" i="90" s="1"/>
  <c r="BW92" i="85"/>
  <c r="AT92" i="85"/>
  <c r="BW96" i="85"/>
  <c r="AT96" i="85"/>
  <c r="BK186" i="85" s="1"/>
  <c r="BV90" i="1"/>
  <c r="BV88" i="94"/>
  <c r="BV87" i="92"/>
  <c r="BW87" i="92" s="1"/>
  <c r="H82" i="101"/>
  <c r="BL63" i="101" s="1"/>
  <c r="BP63" i="101" s="1"/>
  <c r="BW111" i="101"/>
  <c r="AT111" i="101"/>
  <c r="BK198" i="101" s="1"/>
  <c r="AT90" i="105"/>
  <c r="BK180" i="105" s="1"/>
  <c r="BW90" i="105"/>
  <c r="BW111" i="95"/>
  <c r="AT111" i="95"/>
  <c r="BK198" i="95" s="1"/>
  <c r="BW93" i="98"/>
  <c r="AT93" i="98"/>
  <c r="BK183" i="98" s="1"/>
  <c r="BW104" i="85"/>
  <c r="AT104" i="85"/>
  <c r="BK191" i="85" s="1"/>
  <c r="BW106" i="85"/>
  <c r="AT106" i="85"/>
  <c r="BK193" i="85" s="1"/>
  <c r="BW105" i="1"/>
  <c r="AT105" i="1"/>
  <c r="BK192" i="1" s="1"/>
  <c r="BV92" i="1"/>
  <c r="BK76" i="99"/>
  <c r="AA133" i="99"/>
  <c r="BK144" i="99" s="1"/>
  <c r="AA127" i="99"/>
  <c r="BK141" i="99" s="1"/>
  <c r="BK73" i="99"/>
  <c r="BK72" i="99"/>
  <c r="AA125" i="99"/>
  <c r="BK140" i="99" s="1"/>
  <c r="AA129" i="99"/>
  <c r="BK142" i="99" s="1"/>
  <c r="BK74" i="99"/>
  <c r="AA129" i="100"/>
  <c r="BK142" i="100" s="1"/>
  <c r="BK74" i="100"/>
  <c r="BK75" i="100"/>
  <c r="AA131" i="100"/>
  <c r="BK143" i="100" s="1"/>
  <c r="AA133" i="100"/>
  <c r="BK144" i="100" s="1"/>
  <c r="BK76" i="100"/>
  <c r="BV89" i="1"/>
  <c r="AT89" i="1" s="1"/>
  <c r="BT88" i="1"/>
  <c r="V22" i="65"/>
  <c r="I66" i="96" s="1"/>
  <c r="BT76" i="96" s="1"/>
  <c r="V20" i="65"/>
  <c r="I66" i="97" s="1"/>
  <c r="BT73" i="97" s="1"/>
  <c r="BT72" i="100"/>
  <c r="BT75" i="100"/>
  <c r="V6" i="65"/>
  <c r="I66" i="1" s="1"/>
  <c r="BS75" i="1" s="1"/>
  <c r="H82" i="98"/>
  <c r="BL63" i="98" s="1"/>
  <c r="BT63" i="98" s="1"/>
  <c r="BP124" i="98" s="1"/>
  <c r="BQ124" i="98" s="1"/>
  <c r="H82" i="96"/>
  <c r="BL63" i="96" s="1"/>
  <c r="BT63" i="96" s="1"/>
  <c r="BL124" i="96" s="1"/>
  <c r="BT72" i="106"/>
  <c r="BT75" i="106"/>
  <c r="BT76" i="106"/>
  <c r="BS72" i="106"/>
  <c r="BS75" i="106"/>
  <c r="BS73" i="106"/>
  <c r="BS72" i="104"/>
  <c r="BT76" i="104"/>
  <c r="V34" i="65"/>
  <c r="I66" i="90" s="1"/>
  <c r="BS74" i="90" s="1"/>
  <c r="BS75" i="100"/>
  <c r="BS73" i="100"/>
  <c r="BS74" i="100"/>
  <c r="BT74" i="100"/>
  <c r="V10" i="65"/>
  <c r="I66" i="102" s="1"/>
  <c r="BT76" i="102" s="1"/>
  <c r="BS76" i="100"/>
  <c r="BS72" i="100"/>
  <c r="BT73" i="100"/>
  <c r="V18" i="65"/>
  <c r="I66" i="98" s="1"/>
  <c r="BS73" i="98" s="1"/>
  <c r="V8" i="65"/>
  <c r="I66" i="103" s="1"/>
  <c r="BT75" i="103" s="1"/>
  <c r="V28" i="65"/>
  <c r="I66" i="93" s="1"/>
  <c r="BS74" i="93" s="1"/>
  <c r="V26" i="65"/>
  <c r="I66" i="94" s="1"/>
  <c r="BS76" i="106"/>
  <c r="V30" i="65"/>
  <c r="I66" i="92" s="1"/>
  <c r="V12" i="65"/>
  <c r="I66" i="101" s="1"/>
  <c r="BS75" i="101" s="1"/>
  <c r="BT75" i="107"/>
  <c r="BS76" i="107"/>
  <c r="BS72" i="107"/>
  <c r="BT76" i="107"/>
  <c r="BS74" i="107"/>
  <c r="BT72" i="107"/>
  <c r="BT73" i="107"/>
  <c r="BS73" i="107"/>
  <c r="BM62" i="107"/>
  <c r="BS75" i="107"/>
  <c r="BT74" i="107"/>
  <c r="H82" i="100"/>
  <c r="BL63" i="100" s="1"/>
  <c r="BT63" i="102"/>
  <c r="BV103" i="1"/>
  <c r="AT103" i="1" s="1"/>
  <c r="BK190" i="1" s="1"/>
  <c r="BP114" i="1"/>
  <c r="BP112" i="1"/>
  <c r="BS102" i="1"/>
  <c r="BT102" i="1"/>
  <c r="AL102" i="1"/>
  <c r="AL87" i="1"/>
  <c r="BS87" i="1"/>
  <c r="BT87" i="1"/>
  <c r="E167" i="1"/>
  <c r="AJ6" i="50"/>
  <c r="R76" i="1" s="1"/>
  <c r="H82" i="1" s="1"/>
  <c r="BL63" i="1" s="1"/>
  <c r="AK6" i="80"/>
  <c r="AN6" i="80"/>
  <c r="BW106" i="91"/>
  <c r="AT106" i="91"/>
  <c r="BK193" i="91" s="1"/>
  <c r="AT102" i="90"/>
  <c r="H82" i="85"/>
  <c r="BL63" i="85" s="1"/>
  <c r="BT63" i="85" s="1"/>
  <c r="AT105" i="101"/>
  <c r="BW105" i="101"/>
  <c r="BW94" i="92"/>
  <c r="AT94" i="92"/>
  <c r="BK184" i="92" s="1"/>
  <c r="AT104" i="107"/>
  <c r="BK191" i="107" s="1"/>
  <c r="BK72" i="100"/>
  <c r="AA125" i="100"/>
  <c r="BK140" i="100" s="1"/>
  <c r="AT96" i="103"/>
  <c r="BW96" i="103"/>
  <c r="AT96" i="98"/>
  <c r="BK186" i="98" s="1"/>
  <c r="BW96" i="98"/>
  <c r="BW96" i="96"/>
  <c r="AT96" i="96"/>
  <c r="BK186" i="96" s="1"/>
  <c r="AT93" i="96"/>
  <c r="BK183" i="96" s="1"/>
  <c r="BW93" i="96"/>
  <c r="AT111" i="93"/>
  <c r="BK198" i="93" s="1"/>
  <c r="BW111" i="93"/>
  <c r="AT87" i="93"/>
  <c r="BW87" i="93"/>
  <c r="AT108" i="92"/>
  <c r="BK195" i="92" s="1"/>
  <c r="BW108" i="92"/>
  <c r="BW107" i="92"/>
  <c r="AT107" i="92"/>
  <c r="BK194" i="92" s="1"/>
  <c r="BV91" i="92"/>
  <c r="BV95" i="92"/>
  <c r="BW108" i="91"/>
  <c r="AT108" i="91"/>
  <c r="BK195" i="91" s="1"/>
  <c r="BW111" i="107"/>
  <c r="AT111" i="107"/>
  <c r="BK198" i="107" s="1"/>
  <c r="BT74" i="93"/>
  <c r="BT76" i="93"/>
  <c r="BT72" i="97"/>
  <c r="BS74" i="97"/>
  <c r="BS72" i="97"/>
  <c r="BT75" i="97"/>
  <c r="BW105" i="90"/>
  <c r="AT105" i="90"/>
  <c r="BK192" i="90" s="1"/>
  <c r="BW107" i="106"/>
  <c r="AT107" i="106"/>
  <c r="BK194" i="106" s="1"/>
  <c r="BW95" i="96"/>
  <c r="AT95" i="96"/>
  <c r="BK185" i="96" s="1"/>
  <c r="BW95" i="103"/>
  <c r="AT95" i="103"/>
  <c r="BV106" i="100"/>
  <c r="AT94" i="98"/>
  <c r="BK184" i="98" s="1"/>
  <c r="BW94" i="98"/>
  <c r="AT87" i="96"/>
  <c r="AT94" i="96"/>
  <c r="BK184" i="96" s="1"/>
  <c r="BW94" i="96"/>
  <c r="BW90" i="94"/>
  <c r="AT90" i="94"/>
  <c r="BK180" i="94" s="1"/>
  <c r="BV96" i="94"/>
  <c r="BW110" i="93"/>
  <c r="AT110" i="93"/>
  <c r="BK197" i="93" s="1"/>
  <c r="AT90" i="93"/>
  <c r="BK180" i="93" s="1"/>
  <c r="BW90" i="93"/>
  <c r="BW106" i="92"/>
  <c r="AT106" i="92"/>
  <c r="BK193" i="92" s="1"/>
  <c r="BV96" i="92"/>
  <c r="AT105" i="91"/>
  <c r="BK192" i="91" s="1"/>
  <c r="BW105" i="91"/>
  <c r="BW103" i="91"/>
  <c r="AT103" i="91"/>
  <c r="BK190" i="91" s="1"/>
  <c r="BW87" i="90"/>
  <c r="AT87" i="90"/>
  <c r="AK10" i="80"/>
  <c r="V40" i="65"/>
  <c r="I66" i="105" s="1"/>
  <c r="V32" i="65"/>
  <c r="I66" i="91" s="1"/>
  <c r="V16" i="65"/>
  <c r="I66" i="99" s="1"/>
  <c r="AJ30" i="80"/>
  <c r="BW111" i="90"/>
  <c r="AT111" i="90"/>
  <c r="BK198" i="90" s="1"/>
  <c r="BK72" i="85"/>
  <c r="AA125" i="85"/>
  <c r="BK140" i="85" s="1"/>
  <c r="AT88" i="94"/>
  <c r="BK178" i="94" s="1"/>
  <c r="BW88" i="94"/>
  <c r="BW103" i="107"/>
  <c r="AT103" i="107"/>
  <c r="BW104" i="106"/>
  <c r="AT104" i="106"/>
  <c r="BW88" i="92"/>
  <c r="AT88" i="92"/>
  <c r="BK178" i="92" s="1"/>
  <c r="AA127" i="100"/>
  <c r="BK141" i="100" s="1"/>
  <c r="BK73" i="100"/>
  <c r="BW106" i="107"/>
  <c r="AT106" i="107"/>
  <c r="BK193" i="107" s="1"/>
  <c r="BW105" i="100"/>
  <c r="AT105" i="100"/>
  <c r="BW92" i="98"/>
  <c r="AT92" i="98"/>
  <c r="BK182" i="98" s="1"/>
  <c r="AT92" i="96"/>
  <c r="BK182" i="96" s="1"/>
  <c r="BW92" i="96"/>
  <c r="AT93" i="94"/>
  <c r="BK183" i="94" s="1"/>
  <c r="BW93" i="94"/>
  <c r="BV95" i="94"/>
  <c r="BV94" i="94"/>
  <c r="BW96" i="93"/>
  <c r="AT96" i="93"/>
  <c r="BK186" i="93" s="1"/>
  <c r="AT109" i="92"/>
  <c r="BK196" i="92" s="1"/>
  <c r="BW109" i="92"/>
  <c r="AT111" i="92"/>
  <c r="BK198" i="92" s="1"/>
  <c r="BW111" i="92"/>
  <c r="BW92" i="92"/>
  <c r="AT92" i="92"/>
  <c r="BK182" i="92" s="1"/>
  <c r="BW107" i="91"/>
  <c r="AT107" i="91"/>
  <c r="BK194" i="91" s="1"/>
  <c r="BV102" i="91"/>
  <c r="BV111" i="91"/>
  <c r="BV95" i="90"/>
  <c r="AN10" i="80"/>
  <c r="AJ22" i="80"/>
  <c r="AM14" i="80"/>
  <c r="BW95" i="102"/>
  <c r="AT95" i="102"/>
  <c r="BK185" i="102" s="1"/>
  <c r="AT108" i="90"/>
  <c r="BK195" i="90" s="1"/>
  <c r="BW108" i="90"/>
  <c r="AA131" i="85"/>
  <c r="BK143" i="85" s="1"/>
  <c r="BK75" i="85"/>
  <c r="AT102" i="105"/>
  <c r="BW102" i="105"/>
  <c r="AT106" i="101"/>
  <c r="BK193" i="101" s="1"/>
  <c r="BW106" i="101"/>
  <c r="AT109" i="107"/>
  <c r="BK196" i="107" s="1"/>
  <c r="BW109" i="107"/>
  <c r="AT88" i="96"/>
  <c r="BK178" i="96" s="1"/>
  <c r="BW88" i="96"/>
  <c r="BW107" i="107"/>
  <c r="AT107" i="107"/>
  <c r="BK194" i="107" s="1"/>
  <c r="AT109" i="100"/>
  <c r="BK196" i="100" s="1"/>
  <c r="BW93" i="100"/>
  <c r="AT93" i="100"/>
  <c r="BV91" i="98"/>
  <c r="AT91" i="96"/>
  <c r="BK181" i="96" s="1"/>
  <c r="BW91" i="96"/>
  <c r="BW92" i="94"/>
  <c r="AT92" i="94"/>
  <c r="BK182" i="94" s="1"/>
  <c r="AT91" i="94"/>
  <c r="BK181" i="94" s="1"/>
  <c r="BW91" i="94"/>
  <c r="AT102" i="93"/>
  <c r="BW102" i="93"/>
  <c r="BW95" i="93"/>
  <c r="AT95" i="93"/>
  <c r="BK185" i="93" s="1"/>
  <c r="BW110" i="92"/>
  <c r="AT110" i="92"/>
  <c r="BK197" i="92" s="1"/>
  <c r="AT102" i="92"/>
  <c r="BW102" i="92"/>
  <c r="AT90" i="92"/>
  <c r="BK180" i="92" s="1"/>
  <c r="BW90" i="92"/>
  <c r="BW110" i="91"/>
  <c r="AT110" i="91"/>
  <c r="BK197" i="91" s="1"/>
  <c r="BV109" i="91"/>
  <c r="BW96" i="90"/>
  <c r="AT96" i="90"/>
  <c r="BK186" i="90" s="1"/>
  <c r="BV91" i="90"/>
  <c r="BW110" i="107"/>
  <c r="AT110" i="107"/>
  <c r="BK197" i="107" s="1"/>
  <c r="BU87" i="103"/>
  <c r="AL87" i="103"/>
  <c r="BT87" i="103"/>
  <c r="BS87" i="103"/>
  <c r="BW89" i="95"/>
  <c r="AT89" i="95"/>
  <c r="AM30" i="80"/>
  <c r="AM22" i="80"/>
  <c r="V36" i="65"/>
  <c r="I66" i="85" s="1"/>
  <c r="BW96" i="91" l="1"/>
  <c r="AT96" i="91"/>
  <c r="BK186" i="91" s="1"/>
  <c r="BV104" i="1"/>
  <c r="AT104" i="1" s="1"/>
  <c r="BK191" i="1" s="1"/>
  <c r="BW87" i="107"/>
  <c r="AT87" i="107"/>
  <c r="E166" i="103"/>
  <c r="BK190" i="103"/>
  <c r="BW96" i="1"/>
  <c r="AT96" i="1"/>
  <c r="BK186" i="1" s="1"/>
  <c r="BV104" i="102"/>
  <c r="AT91" i="101"/>
  <c r="BK181" i="101" s="1"/>
  <c r="BW91" i="101"/>
  <c r="BW90" i="102"/>
  <c r="AT90" i="102"/>
  <c r="BK180" i="102" s="1"/>
  <c r="BW96" i="106"/>
  <c r="AT96" i="106"/>
  <c r="BK186" i="106" s="1"/>
  <c r="AT105" i="99"/>
  <c r="BK192" i="99" s="1"/>
  <c r="BW105" i="99"/>
  <c r="BW108" i="105"/>
  <c r="AT108" i="105"/>
  <c r="BK195" i="105" s="1"/>
  <c r="BW90" i="95"/>
  <c r="AT90" i="95"/>
  <c r="BK180" i="95" s="1"/>
  <c r="AT96" i="102"/>
  <c r="BK186" i="102" s="1"/>
  <c r="BW96" i="102"/>
  <c r="BW88" i="100"/>
  <c r="AT88" i="100"/>
  <c r="BK178" i="100" s="1"/>
  <c r="AT89" i="97"/>
  <c r="BK179" i="97" s="1"/>
  <c r="BW89" i="97"/>
  <c r="AW102" i="107"/>
  <c r="BK189" i="107"/>
  <c r="BW94" i="107"/>
  <c r="AT94" i="107"/>
  <c r="BK184" i="107" s="1"/>
  <c r="BK177" i="85"/>
  <c r="AW87" i="85"/>
  <c r="AT89" i="101"/>
  <c r="BK179" i="101" s="1"/>
  <c r="BW89" i="101"/>
  <c r="AT108" i="106"/>
  <c r="BK195" i="106" s="1"/>
  <c r="BW108" i="106"/>
  <c r="AT92" i="103"/>
  <c r="BW92" i="103"/>
  <c r="AT104" i="101"/>
  <c r="BK191" i="101" s="1"/>
  <c r="BW104" i="101"/>
  <c r="AT93" i="106"/>
  <c r="BK183" i="106" s="1"/>
  <c r="BW93" i="106"/>
  <c r="BW91" i="105"/>
  <c r="AT91" i="105"/>
  <c r="BK181" i="105" s="1"/>
  <c r="BW91" i="104"/>
  <c r="AT91" i="104"/>
  <c r="BK181" i="104" s="1"/>
  <c r="AT88" i="102"/>
  <c r="BK178" i="102" s="1"/>
  <c r="BW105" i="94"/>
  <c r="AT105" i="94"/>
  <c r="BK192" i="94" s="1"/>
  <c r="BW104" i="93"/>
  <c r="AT104" i="93"/>
  <c r="BK191" i="93" s="1"/>
  <c r="AT89" i="104"/>
  <c r="BK179" i="104" s="1"/>
  <c r="BW89" i="104"/>
  <c r="BW92" i="105"/>
  <c r="AT92" i="105"/>
  <c r="BK182" i="105" s="1"/>
  <c r="AT92" i="97"/>
  <c r="BK182" i="97" s="1"/>
  <c r="BW92" i="97"/>
  <c r="BW92" i="107"/>
  <c r="AT92" i="107"/>
  <c r="BK182" i="107" s="1"/>
  <c r="BW105" i="98"/>
  <c r="AT105" i="98"/>
  <c r="BK192" i="98" s="1"/>
  <c r="AT105" i="93"/>
  <c r="BK192" i="93" s="1"/>
  <c r="BW105" i="93"/>
  <c r="BW106" i="93"/>
  <c r="AT106" i="93"/>
  <c r="BK193" i="93" s="1"/>
  <c r="BW107" i="98"/>
  <c r="AT107" i="98"/>
  <c r="BK194" i="98" s="1"/>
  <c r="BW91" i="85"/>
  <c r="AT91" i="85"/>
  <c r="BK181" i="85" s="1"/>
  <c r="BW109" i="104"/>
  <c r="AT109" i="104"/>
  <c r="BK196" i="104" s="1"/>
  <c r="AT107" i="94"/>
  <c r="BK194" i="94" s="1"/>
  <c r="BW107" i="94"/>
  <c r="BW93" i="104"/>
  <c r="AT93" i="104"/>
  <c r="BK183" i="104" s="1"/>
  <c r="AT109" i="90"/>
  <c r="BK196" i="90" s="1"/>
  <c r="BW109" i="90"/>
  <c r="BW89" i="107"/>
  <c r="AT89" i="107"/>
  <c r="BK179" i="107" s="1"/>
  <c r="BW94" i="104"/>
  <c r="AT94" i="104"/>
  <c r="BK184" i="104" s="1"/>
  <c r="AT93" i="107"/>
  <c r="BK183" i="107" s="1"/>
  <c r="BW93" i="107"/>
  <c r="BW105" i="107"/>
  <c r="AT105" i="107"/>
  <c r="BK192" i="107" s="1"/>
  <c r="BK189" i="100"/>
  <c r="AW102" i="100"/>
  <c r="BK189" i="104"/>
  <c r="AW102" i="104"/>
  <c r="AT102" i="96"/>
  <c r="BW102" i="96"/>
  <c r="AT88" i="90"/>
  <c r="BK178" i="90" s="1"/>
  <c r="AT103" i="104"/>
  <c r="BW103" i="104"/>
  <c r="AT90" i="100"/>
  <c r="BK180" i="100" s="1"/>
  <c r="BW90" i="100"/>
  <c r="BW103" i="92"/>
  <c r="AT103" i="92"/>
  <c r="BK190" i="92" s="1"/>
  <c r="AT94" i="103"/>
  <c r="BW94" i="103"/>
  <c r="BW105" i="103"/>
  <c r="AT105" i="103"/>
  <c r="BK192" i="103" s="1"/>
  <c r="BK189" i="95"/>
  <c r="AW102" i="95"/>
  <c r="BW110" i="105"/>
  <c r="AT110" i="105"/>
  <c r="BK197" i="105" s="1"/>
  <c r="AT88" i="107"/>
  <c r="BW88" i="107"/>
  <c r="AT109" i="105"/>
  <c r="BK196" i="105" s="1"/>
  <c r="BW109" i="105"/>
  <c r="BW96" i="97"/>
  <c r="AT96" i="97"/>
  <c r="BK186" i="97" s="1"/>
  <c r="AT87" i="92"/>
  <c r="BW94" i="90"/>
  <c r="BW108" i="1"/>
  <c r="AT92" i="90"/>
  <c r="BK182" i="90" s="1"/>
  <c r="BW111" i="1"/>
  <c r="AT110" i="96"/>
  <c r="BK197" i="96" s="1"/>
  <c r="BW110" i="96"/>
  <c r="AT108" i="93"/>
  <c r="BK195" i="93" s="1"/>
  <c r="BW108" i="93"/>
  <c r="BW110" i="97"/>
  <c r="AT110" i="97"/>
  <c r="BK197" i="97" s="1"/>
  <c r="AW87" i="98"/>
  <c r="BK177" i="98"/>
  <c r="BW105" i="106"/>
  <c r="AT105" i="106"/>
  <c r="BK192" i="106" s="1"/>
  <c r="AT105" i="104"/>
  <c r="BK192" i="104" s="1"/>
  <c r="BW105" i="104"/>
  <c r="AT91" i="97"/>
  <c r="BK181" i="97" s="1"/>
  <c r="BW91" i="97"/>
  <c r="AT102" i="97"/>
  <c r="BW102" i="97"/>
  <c r="BW95" i="101"/>
  <c r="AT95" i="101"/>
  <c r="BK185" i="101" s="1"/>
  <c r="AT87" i="97"/>
  <c r="BW87" i="97"/>
  <c r="BW92" i="95"/>
  <c r="AT92" i="95"/>
  <c r="BK182" i="95" s="1"/>
  <c r="BW103" i="85"/>
  <c r="AT103" i="85"/>
  <c r="BK190" i="85" s="1"/>
  <c r="AT110" i="99"/>
  <c r="BK197" i="99" s="1"/>
  <c r="BW110" i="99"/>
  <c r="BW88" i="97"/>
  <c r="AT88" i="97"/>
  <c r="BK178" i="97" s="1"/>
  <c r="AT106" i="90"/>
  <c r="BK193" i="90" s="1"/>
  <c r="BW106" i="90"/>
  <c r="AT108" i="96"/>
  <c r="BK195" i="96" s="1"/>
  <c r="BW108" i="96"/>
  <c r="BW87" i="105"/>
  <c r="AT87" i="105"/>
  <c r="BW96" i="105"/>
  <c r="AT96" i="105"/>
  <c r="BK186" i="105" s="1"/>
  <c r="BW88" i="105"/>
  <c r="AT88" i="105"/>
  <c r="BK178" i="105" s="1"/>
  <c r="AW87" i="106"/>
  <c r="BK177" i="106"/>
  <c r="AT91" i="107"/>
  <c r="BK181" i="107" s="1"/>
  <c r="BW91" i="107"/>
  <c r="AT90" i="101"/>
  <c r="BK180" i="101" s="1"/>
  <c r="BW90" i="101"/>
  <c r="AT91" i="102"/>
  <c r="BK181" i="102" s="1"/>
  <c r="BW91" i="102"/>
  <c r="BW88" i="85"/>
  <c r="AT88" i="85"/>
  <c r="BK178" i="85" s="1"/>
  <c r="BW111" i="85"/>
  <c r="AT111" i="85"/>
  <c r="BK198" i="85" s="1"/>
  <c r="AT103" i="93"/>
  <c r="BK190" i="93" s="1"/>
  <c r="BW103" i="93"/>
  <c r="AT95" i="85"/>
  <c r="BK185" i="85" s="1"/>
  <c r="BW95" i="85"/>
  <c r="AT104" i="105"/>
  <c r="BK191" i="105" s="1"/>
  <c r="BW104" i="105"/>
  <c r="AT108" i="95"/>
  <c r="BK195" i="95" s="1"/>
  <c r="BW108" i="95"/>
  <c r="AT109" i="93"/>
  <c r="BK196" i="93" s="1"/>
  <c r="BW109" i="93"/>
  <c r="BW96" i="95"/>
  <c r="AT96" i="95"/>
  <c r="BK186" i="95" s="1"/>
  <c r="BW96" i="101"/>
  <c r="AT96" i="101"/>
  <c r="BK186" i="101" s="1"/>
  <c r="AT104" i="90"/>
  <c r="BK191" i="90" s="1"/>
  <c r="BW104" i="90"/>
  <c r="BK177" i="100"/>
  <c r="AW87" i="100"/>
  <c r="BW88" i="106"/>
  <c r="AT88" i="106"/>
  <c r="BW106" i="104"/>
  <c r="AT106" i="104"/>
  <c r="BK193" i="104" s="1"/>
  <c r="AT93" i="103"/>
  <c r="BW93" i="103"/>
  <c r="BW109" i="97"/>
  <c r="AT109" i="97"/>
  <c r="BK196" i="97" s="1"/>
  <c r="AT94" i="105"/>
  <c r="BK184" i="105" s="1"/>
  <c r="BW94" i="105"/>
  <c r="AT91" i="99"/>
  <c r="BK181" i="99" s="1"/>
  <c r="BW91" i="99"/>
  <c r="BW87" i="94"/>
  <c r="AT111" i="100"/>
  <c r="BK198" i="100" s="1"/>
  <c r="BS72" i="96"/>
  <c r="AT89" i="93"/>
  <c r="BK179" i="93" s="1"/>
  <c r="BW89" i="93"/>
  <c r="AT110" i="100"/>
  <c r="BK197" i="100" s="1"/>
  <c r="BW110" i="100"/>
  <c r="AT111" i="102"/>
  <c r="BK198" i="102" s="1"/>
  <c r="BW111" i="102"/>
  <c r="BW95" i="105"/>
  <c r="AT95" i="105"/>
  <c r="BK185" i="105" s="1"/>
  <c r="AT111" i="106"/>
  <c r="BK198" i="106" s="1"/>
  <c r="BW111" i="106"/>
  <c r="AT90" i="98"/>
  <c r="BK180" i="98" s="1"/>
  <c r="BW90" i="98"/>
  <c r="BW103" i="90"/>
  <c r="AT103" i="90"/>
  <c r="BK190" i="90" s="1"/>
  <c r="AT95" i="104"/>
  <c r="BK185" i="104" s="1"/>
  <c r="BW95" i="104"/>
  <c r="BW110" i="103"/>
  <c r="AT110" i="103"/>
  <c r="BK197" i="103" s="1"/>
  <c r="BW109" i="98"/>
  <c r="AT109" i="98"/>
  <c r="BK196" i="98" s="1"/>
  <c r="BW93" i="105"/>
  <c r="AT93" i="105"/>
  <c r="BK183" i="105" s="1"/>
  <c r="AT106" i="98"/>
  <c r="BK193" i="98" s="1"/>
  <c r="BW106" i="98"/>
  <c r="AW87" i="99"/>
  <c r="BK177" i="99"/>
  <c r="AT89" i="106"/>
  <c r="BK179" i="106" s="1"/>
  <c r="BW89" i="106"/>
  <c r="AT108" i="98"/>
  <c r="BK195" i="98" s="1"/>
  <c r="BW108" i="98"/>
  <c r="AT105" i="96"/>
  <c r="BK192" i="96" s="1"/>
  <c r="BW105" i="96"/>
  <c r="BK189" i="99"/>
  <c r="AW102" i="99"/>
  <c r="AT104" i="95"/>
  <c r="BK191" i="95" s="1"/>
  <c r="BW104" i="95"/>
  <c r="AT108" i="97"/>
  <c r="BK195" i="97" s="1"/>
  <c r="BW108" i="97"/>
  <c r="BW110" i="102"/>
  <c r="AT110" i="102"/>
  <c r="BK197" i="102" s="1"/>
  <c r="BW109" i="85"/>
  <c r="AT109" i="85"/>
  <c r="BK196" i="85" s="1"/>
  <c r="BW108" i="100"/>
  <c r="AT108" i="100"/>
  <c r="BK195" i="100" s="1"/>
  <c r="AT93" i="97"/>
  <c r="BK183" i="97" s="1"/>
  <c r="BW93" i="97"/>
  <c r="BW107" i="103"/>
  <c r="AT107" i="103"/>
  <c r="BK194" i="103" s="1"/>
  <c r="AT95" i="97"/>
  <c r="BK185" i="97" s="1"/>
  <c r="BW95" i="97"/>
  <c r="AT89" i="90"/>
  <c r="BK179" i="90" s="1"/>
  <c r="BW89" i="90"/>
  <c r="AT109" i="101"/>
  <c r="BK196" i="101" s="1"/>
  <c r="BW109" i="101"/>
  <c r="BW92" i="106"/>
  <c r="AT92" i="106"/>
  <c r="BK182" i="106" s="1"/>
  <c r="AT102" i="98"/>
  <c r="BW102" i="98"/>
  <c r="AT95" i="107"/>
  <c r="BK185" i="107" s="1"/>
  <c r="BW95" i="107"/>
  <c r="BW103" i="105"/>
  <c r="AT103" i="105"/>
  <c r="BK190" i="105" s="1"/>
  <c r="BW95" i="106"/>
  <c r="AT95" i="106"/>
  <c r="BK185" i="106" s="1"/>
  <c r="BW92" i="104"/>
  <c r="AT92" i="104"/>
  <c r="BK182" i="104" s="1"/>
  <c r="BW104" i="99"/>
  <c r="AT104" i="99"/>
  <c r="BK191" i="99" s="1"/>
  <c r="AT110" i="95"/>
  <c r="BK197" i="95" s="1"/>
  <c r="BW110" i="95"/>
  <c r="AT108" i="103"/>
  <c r="BK195" i="103" s="1"/>
  <c r="BW108" i="103"/>
  <c r="BW94" i="97"/>
  <c r="AT94" i="97"/>
  <c r="BK184" i="97" s="1"/>
  <c r="AT106" i="96"/>
  <c r="BK193" i="96" s="1"/>
  <c r="BW106" i="96"/>
  <c r="AT94" i="106"/>
  <c r="BK184" i="106" s="1"/>
  <c r="BW94" i="106"/>
  <c r="AT92" i="100"/>
  <c r="BK182" i="100" s="1"/>
  <c r="BW92" i="100"/>
  <c r="AT111" i="97"/>
  <c r="BK198" i="97" s="1"/>
  <c r="BW111" i="97"/>
  <c r="AT108" i="101"/>
  <c r="BK195" i="101" s="1"/>
  <c r="BW108" i="101"/>
  <c r="BW89" i="99"/>
  <c r="AT89" i="99"/>
  <c r="BK179" i="99" s="1"/>
  <c r="AW102" i="106"/>
  <c r="BK189" i="106"/>
  <c r="AT90" i="85"/>
  <c r="BK180" i="85" s="1"/>
  <c r="BW90" i="85"/>
  <c r="AT87" i="104"/>
  <c r="BW87" i="104"/>
  <c r="BW103" i="101"/>
  <c r="AT103" i="101"/>
  <c r="BK190" i="101" s="1"/>
  <c r="AT109" i="102"/>
  <c r="BK196" i="102" s="1"/>
  <c r="BW109" i="102"/>
  <c r="AT106" i="103"/>
  <c r="BK193" i="103" s="1"/>
  <c r="BW106" i="103"/>
  <c r="BW106" i="99"/>
  <c r="AT106" i="99"/>
  <c r="BK193" i="99" s="1"/>
  <c r="AT107" i="90"/>
  <c r="BK194" i="90" s="1"/>
  <c r="BW107" i="90"/>
  <c r="BV87" i="101"/>
  <c r="BW87" i="101" s="1"/>
  <c r="BW89" i="102"/>
  <c r="E157" i="102"/>
  <c r="BK179" i="102"/>
  <c r="BS102" i="103"/>
  <c r="BT102" i="103"/>
  <c r="BV102" i="103" s="1"/>
  <c r="BW102" i="103" s="1"/>
  <c r="BW89" i="1"/>
  <c r="BV88" i="1"/>
  <c r="BW88" i="1" s="1"/>
  <c r="BV88" i="103"/>
  <c r="AT88" i="103" s="1"/>
  <c r="BK178" i="103" s="1"/>
  <c r="AT87" i="102"/>
  <c r="E155" i="102" s="1"/>
  <c r="AT104" i="103"/>
  <c r="BW104" i="103"/>
  <c r="BW106" i="102"/>
  <c r="AT107" i="102"/>
  <c r="BW107" i="102"/>
  <c r="BK193" i="102"/>
  <c r="E169" i="102"/>
  <c r="AT105" i="102"/>
  <c r="BW105" i="102"/>
  <c r="AT104" i="102"/>
  <c r="BW104" i="102"/>
  <c r="BV103" i="102"/>
  <c r="AT103" i="102" s="1"/>
  <c r="BK190" i="102" s="1"/>
  <c r="BV102" i="102"/>
  <c r="BS76" i="102"/>
  <c r="BU102" i="101"/>
  <c r="BT102" i="101"/>
  <c r="AL102" i="101"/>
  <c r="BS102" i="101"/>
  <c r="BV88" i="101"/>
  <c r="BV89" i="103"/>
  <c r="BM63" i="95"/>
  <c r="BU63" i="95" s="1"/>
  <c r="BM63" i="103"/>
  <c r="BQ63" i="103" s="1"/>
  <c r="BT63" i="95"/>
  <c r="BL134" i="95" s="1"/>
  <c r="BP63" i="103"/>
  <c r="BT63" i="103" s="1"/>
  <c r="BP63" i="97"/>
  <c r="BP63" i="90"/>
  <c r="BT63" i="90" s="1"/>
  <c r="BL124" i="90" s="1"/>
  <c r="BM124" i="90" s="1"/>
  <c r="BT63" i="106"/>
  <c r="BL124" i="106" s="1"/>
  <c r="BM63" i="99"/>
  <c r="BQ63" i="99" s="1"/>
  <c r="BU63" i="99" s="1"/>
  <c r="BP63" i="93"/>
  <c r="BU63" i="91"/>
  <c r="BT63" i="91"/>
  <c r="BP124" i="91" s="1"/>
  <c r="BQ124" i="91" s="1"/>
  <c r="BP63" i="91"/>
  <c r="BP63" i="92"/>
  <c r="BM63" i="104"/>
  <c r="BQ63" i="104" s="1"/>
  <c r="BP63" i="104"/>
  <c r="BP63" i="106"/>
  <c r="BP63" i="102"/>
  <c r="BP63" i="105"/>
  <c r="BT63" i="105" s="1"/>
  <c r="BL124" i="105" s="1"/>
  <c r="BM124" i="105" s="1"/>
  <c r="BM63" i="97"/>
  <c r="BQ63" i="97" s="1"/>
  <c r="BM63" i="96"/>
  <c r="BU63" i="96" s="1"/>
  <c r="BM63" i="92"/>
  <c r="BQ63" i="92" s="1"/>
  <c r="BM62" i="95"/>
  <c r="BU62" i="95" s="1"/>
  <c r="BS76" i="96"/>
  <c r="BS72" i="95"/>
  <c r="BT74" i="95"/>
  <c r="BT75" i="95"/>
  <c r="BT74" i="90"/>
  <c r="BS74" i="96"/>
  <c r="BS75" i="96"/>
  <c r="BT73" i="1"/>
  <c r="BT74" i="103"/>
  <c r="BS73" i="96"/>
  <c r="BT74" i="96"/>
  <c r="BT72" i="1"/>
  <c r="J79" i="106"/>
  <c r="BT75" i="1"/>
  <c r="BT76" i="1"/>
  <c r="BS73" i="103"/>
  <c r="BT75" i="96"/>
  <c r="BS74" i="1"/>
  <c r="BS74" i="95"/>
  <c r="BS73" i="1"/>
  <c r="BT73" i="95"/>
  <c r="BS76" i="95"/>
  <c r="BT72" i="95"/>
  <c r="BS76" i="97"/>
  <c r="BT76" i="97"/>
  <c r="BS76" i="103"/>
  <c r="BS75" i="95"/>
  <c r="BS73" i="95"/>
  <c r="BT74" i="97"/>
  <c r="BS75" i="97"/>
  <c r="BT72" i="103"/>
  <c r="BS77" i="104"/>
  <c r="BL62" i="104" s="1"/>
  <c r="BT62" i="104" s="1"/>
  <c r="BL133" i="104" s="1"/>
  <c r="BL123" i="104" s="1"/>
  <c r="BT123" i="104" s="1"/>
  <c r="BS77" i="106"/>
  <c r="BL62" i="106" s="1"/>
  <c r="BT62" i="106" s="1"/>
  <c r="BL133" i="106" s="1"/>
  <c r="BL123" i="106" s="1"/>
  <c r="BT123" i="106" s="1"/>
  <c r="BS76" i="93"/>
  <c r="BM62" i="93"/>
  <c r="J72" i="93" s="1"/>
  <c r="J127" i="93" s="1"/>
  <c r="BT73" i="93"/>
  <c r="BT75" i="93"/>
  <c r="BS75" i="93"/>
  <c r="BS73" i="93"/>
  <c r="BS72" i="93"/>
  <c r="BT72" i="93"/>
  <c r="BT74" i="1"/>
  <c r="BS76" i="1"/>
  <c r="BS72" i="1"/>
  <c r="J72" i="107"/>
  <c r="J79" i="107" s="1"/>
  <c r="AP68" i="107" s="1"/>
  <c r="BU62" i="107"/>
  <c r="BT63" i="107"/>
  <c r="BM63" i="107"/>
  <c r="BP63" i="107"/>
  <c r="BQ63" i="106"/>
  <c r="BU63" i="106"/>
  <c r="BN73" i="106" s="1"/>
  <c r="AF69" i="106" s="1"/>
  <c r="BL134" i="106"/>
  <c r="BP124" i="106"/>
  <c r="BQ124" i="106" s="1"/>
  <c r="J72" i="104"/>
  <c r="BU62" i="104"/>
  <c r="BL134" i="104"/>
  <c r="BP124" i="104"/>
  <c r="BQ124" i="104" s="1"/>
  <c r="BL124" i="104"/>
  <c r="BL124" i="85"/>
  <c r="BL134" i="85"/>
  <c r="BP124" i="85"/>
  <c r="BQ124" i="85" s="1"/>
  <c r="BL124" i="92"/>
  <c r="BP124" i="92"/>
  <c r="BQ124" i="92" s="1"/>
  <c r="BL134" i="92"/>
  <c r="BL124" i="93"/>
  <c r="BL134" i="93"/>
  <c r="BP124" i="93"/>
  <c r="BQ124" i="93" s="1"/>
  <c r="BU62" i="93"/>
  <c r="BQ63" i="93"/>
  <c r="BU63" i="93"/>
  <c r="BL134" i="94"/>
  <c r="BL124" i="94"/>
  <c r="BP124" i="94"/>
  <c r="BQ124" i="94" s="1"/>
  <c r="BP63" i="98"/>
  <c r="BM63" i="98"/>
  <c r="BU63" i="98" s="1"/>
  <c r="BL124" i="98"/>
  <c r="BT124" i="98" s="1"/>
  <c r="BT63" i="101"/>
  <c r="BM63" i="101"/>
  <c r="BQ63" i="101" s="1"/>
  <c r="BK189" i="94"/>
  <c r="AW102" i="94"/>
  <c r="AT94" i="100"/>
  <c r="BK184" i="100" s="1"/>
  <c r="BW94" i="100"/>
  <c r="AW87" i="95"/>
  <c r="BK177" i="95"/>
  <c r="AT90" i="1"/>
  <c r="BK180" i="1" s="1"/>
  <c r="BW90" i="1"/>
  <c r="BK186" i="104"/>
  <c r="AW87" i="91"/>
  <c r="BK177" i="91"/>
  <c r="BT73" i="102"/>
  <c r="BK182" i="85"/>
  <c r="BW109" i="1"/>
  <c r="AT109" i="1"/>
  <c r="BK196" i="1" s="1"/>
  <c r="AT93" i="1"/>
  <c r="BK183" i="1" s="1"/>
  <c r="BW93" i="1"/>
  <c r="BS72" i="102"/>
  <c r="AT92" i="1"/>
  <c r="BK182" i="1" s="1"/>
  <c r="BW92" i="1"/>
  <c r="BW91" i="91"/>
  <c r="AT91" i="91"/>
  <c r="AW102" i="85"/>
  <c r="BK189" i="85"/>
  <c r="BK193" i="95"/>
  <c r="BM63" i="94"/>
  <c r="BP63" i="94"/>
  <c r="BS77" i="100"/>
  <c r="BL62" i="100" s="1"/>
  <c r="BV87" i="103"/>
  <c r="BW87" i="103" s="1"/>
  <c r="BW104" i="1"/>
  <c r="BV102" i="1"/>
  <c r="BW102" i="1" s="1"/>
  <c r="BL134" i="98"/>
  <c r="BT72" i="96"/>
  <c r="BT73" i="96"/>
  <c r="BS73" i="97"/>
  <c r="BT72" i="102"/>
  <c r="BT76" i="103"/>
  <c r="BS75" i="103"/>
  <c r="BS74" i="103"/>
  <c r="BS72" i="103"/>
  <c r="BT73" i="103"/>
  <c r="BP63" i="96"/>
  <c r="BL134" i="96"/>
  <c r="BP124" i="96"/>
  <c r="BQ124" i="96" s="1"/>
  <c r="BT73" i="90"/>
  <c r="BS76" i="90"/>
  <c r="BT72" i="90"/>
  <c r="BM62" i="90"/>
  <c r="BS75" i="90"/>
  <c r="BT76" i="90"/>
  <c r="BT75" i="90"/>
  <c r="BS73" i="90"/>
  <c r="BS72" i="90"/>
  <c r="BS74" i="98"/>
  <c r="BS76" i="98"/>
  <c r="BS72" i="98"/>
  <c r="BT76" i="98"/>
  <c r="BT75" i="102"/>
  <c r="BS75" i="102"/>
  <c r="BT74" i="102"/>
  <c r="BS73" i="102"/>
  <c r="BS74" i="102"/>
  <c r="BT72" i="98"/>
  <c r="BT74" i="94"/>
  <c r="BM62" i="94"/>
  <c r="BS76" i="94"/>
  <c r="BT73" i="94"/>
  <c r="BT75" i="94"/>
  <c r="BT76" i="94"/>
  <c r="BS72" i="94"/>
  <c r="BS73" i="94"/>
  <c r="BS75" i="94"/>
  <c r="BT72" i="94"/>
  <c r="BS74" i="94"/>
  <c r="BT76" i="92"/>
  <c r="BT72" i="92"/>
  <c r="BT74" i="92"/>
  <c r="BS72" i="92"/>
  <c r="BS76" i="92"/>
  <c r="BT75" i="92"/>
  <c r="BT73" i="92"/>
  <c r="BS75" i="92"/>
  <c r="BS74" i="92"/>
  <c r="BM62" i="92"/>
  <c r="BS73" i="92"/>
  <c r="BT75" i="98"/>
  <c r="BS75" i="98"/>
  <c r="BT74" i="98"/>
  <c r="BT73" i="98"/>
  <c r="BS76" i="101"/>
  <c r="BT72" i="101"/>
  <c r="BT75" i="101"/>
  <c r="BT76" i="101"/>
  <c r="BS77" i="107"/>
  <c r="BL62" i="107" s="1"/>
  <c r="BT62" i="107" s="1"/>
  <c r="BL133" i="107" s="1"/>
  <c r="BL123" i="107" s="1"/>
  <c r="BT74" i="101"/>
  <c r="BS74" i="101"/>
  <c r="BT73" i="101"/>
  <c r="BS72" i="101"/>
  <c r="BS73" i="101"/>
  <c r="BM62" i="96"/>
  <c r="BM124" i="96"/>
  <c r="BU124" i="96" s="1"/>
  <c r="BT124" i="96"/>
  <c r="BL124" i="97"/>
  <c r="BL134" i="97"/>
  <c r="BP124" i="97"/>
  <c r="BQ124" i="97" s="1"/>
  <c r="BP124" i="99"/>
  <c r="BQ124" i="99" s="1"/>
  <c r="BL134" i="99"/>
  <c r="BL124" i="99"/>
  <c r="BT62" i="100"/>
  <c r="BL133" i="100" s="1"/>
  <c r="BL123" i="100" s="1"/>
  <c r="BM123" i="100" s="1"/>
  <c r="BU123" i="100" s="1"/>
  <c r="BM62" i="100"/>
  <c r="BT63" i="100"/>
  <c r="BP63" i="100"/>
  <c r="BM63" i="100"/>
  <c r="BU63" i="101"/>
  <c r="BQ133" i="102"/>
  <c r="BQ134" i="102"/>
  <c r="BQ63" i="102"/>
  <c r="BU63" i="102"/>
  <c r="E166" i="1"/>
  <c r="BW103" i="1"/>
  <c r="BV87" i="1"/>
  <c r="AT87" i="1" s="1"/>
  <c r="BK179" i="1"/>
  <c r="E157" i="1"/>
  <c r="BP63" i="1"/>
  <c r="BT63" i="1" s="1"/>
  <c r="BM63" i="1"/>
  <c r="BW109" i="91"/>
  <c r="AT109" i="91"/>
  <c r="BK196" i="91" s="1"/>
  <c r="BK189" i="92"/>
  <c r="AW102" i="92"/>
  <c r="AT102" i="91"/>
  <c r="BW102" i="91"/>
  <c r="BW95" i="94"/>
  <c r="AT95" i="94"/>
  <c r="BK185" i="94" s="1"/>
  <c r="BK177" i="94"/>
  <c r="AW87" i="94"/>
  <c r="BS76" i="91"/>
  <c r="BS75" i="91"/>
  <c r="BT75" i="91"/>
  <c r="BT76" i="91"/>
  <c r="BS73" i="91"/>
  <c r="BT72" i="91"/>
  <c r="BS74" i="91"/>
  <c r="BS72" i="91"/>
  <c r="BT73" i="91"/>
  <c r="BT74" i="91"/>
  <c r="BM62" i="91"/>
  <c r="BW96" i="94"/>
  <c r="AT96" i="94"/>
  <c r="BK186" i="94" s="1"/>
  <c r="BW95" i="92"/>
  <c r="AT95" i="92"/>
  <c r="BK185" i="92" s="1"/>
  <c r="BK189" i="90"/>
  <c r="AW102" i="90"/>
  <c r="BS72" i="85"/>
  <c r="BT75" i="85"/>
  <c r="BS73" i="85"/>
  <c r="BT76" i="85"/>
  <c r="BS74" i="85"/>
  <c r="BS75" i="85"/>
  <c r="BT72" i="85"/>
  <c r="BT73" i="85"/>
  <c r="BS76" i="85"/>
  <c r="BT74" i="85"/>
  <c r="BM62" i="85"/>
  <c r="BK179" i="95"/>
  <c r="AT91" i="90"/>
  <c r="BK181" i="90" s="1"/>
  <c r="BW91" i="90"/>
  <c r="AT91" i="98"/>
  <c r="BW91" i="98"/>
  <c r="BK192" i="100"/>
  <c r="BK190" i="107"/>
  <c r="BS75" i="105"/>
  <c r="BS76" i="105"/>
  <c r="BT75" i="105"/>
  <c r="BS73" i="105"/>
  <c r="BT73" i="105"/>
  <c r="BT76" i="105"/>
  <c r="BT72" i="105"/>
  <c r="BS74" i="105"/>
  <c r="BS72" i="105"/>
  <c r="BT74" i="105"/>
  <c r="BM62" i="105"/>
  <c r="AT96" i="92"/>
  <c r="BK186" i="92" s="1"/>
  <c r="BW96" i="92"/>
  <c r="AT106" i="100"/>
  <c r="BK193" i="100" s="1"/>
  <c r="BW106" i="100"/>
  <c r="AT91" i="92"/>
  <c r="BK181" i="92" s="1"/>
  <c r="BW91" i="92"/>
  <c r="BK192" i="101"/>
  <c r="BK177" i="92"/>
  <c r="AW87" i="92"/>
  <c r="BK189" i="93"/>
  <c r="AW102" i="93"/>
  <c r="BK183" i="100"/>
  <c r="BW95" i="90"/>
  <c r="AT95" i="90"/>
  <c r="BK185" i="90" s="1"/>
  <c r="BK177" i="96"/>
  <c r="AW87" i="96"/>
  <c r="BP63" i="85"/>
  <c r="BM63" i="85"/>
  <c r="BK189" i="105"/>
  <c r="AW102" i="105"/>
  <c r="BW111" i="91"/>
  <c r="AT111" i="91"/>
  <c r="BK198" i="91" s="1"/>
  <c r="AT94" i="94"/>
  <c r="BK184" i="94" s="1"/>
  <c r="BW94" i="94"/>
  <c r="BK191" i="106"/>
  <c r="BS75" i="99"/>
  <c r="BT76" i="99"/>
  <c r="BT74" i="99"/>
  <c r="BS72" i="99"/>
  <c r="BS74" i="99"/>
  <c r="BT72" i="99"/>
  <c r="BT75" i="99"/>
  <c r="BT73" i="99"/>
  <c r="BS73" i="99"/>
  <c r="BS76" i="99"/>
  <c r="AW87" i="90"/>
  <c r="BK177" i="90"/>
  <c r="BK177" i="93"/>
  <c r="AW87" i="93"/>
  <c r="BW97" i="102" l="1"/>
  <c r="BX97" i="102" s="1"/>
  <c r="BW112" i="103"/>
  <c r="BX112" i="103" s="1"/>
  <c r="AW87" i="107"/>
  <c r="AZ87" i="107" s="1"/>
  <c r="BY97" i="107" s="1"/>
  <c r="BZ97" i="107" s="1"/>
  <c r="BK177" i="107"/>
  <c r="BQ63" i="95"/>
  <c r="AZ102" i="100"/>
  <c r="E156" i="102"/>
  <c r="AZ102" i="99"/>
  <c r="BK189" i="98"/>
  <c r="AW102" i="98"/>
  <c r="BK190" i="104"/>
  <c r="AZ87" i="106"/>
  <c r="AZ87" i="98"/>
  <c r="AZ102" i="106"/>
  <c r="AZ87" i="99"/>
  <c r="BK178" i="106"/>
  <c r="BK178" i="107"/>
  <c r="AZ102" i="107"/>
  <c r="BK177" i="104"/>
  <c r="AW87" i="104"/>
  <c r="BK189" i="97"/>
  <c r="AW102" i="97"/>
  <c r="AW102" i="96"/>
  <c r="BK189" i="96"/>
  <c r="BK177" i="97"/>
  <c r="AW87" i="97"/>
  <c r="AZ102" i="95"/>
  <c r="AZ87" i="85"/>
  <c r="AW87" i="105"/>
  <c r="BK177" i="105"/>
  <c r="AZ87" i="100"/>
  <c r="AZ102" i="104"/>
  <c r="AT87" i="101"/>
  <c r="AT88" i="1"/>
  <c r="BK178" i="1" s="1"/>
  <c r="J72" i="95"/>
  <c r="J127" i="95" s="1"/>
  <c r="AW87" i="102"/>
  <c r="E156" i="103"/>
  <c r="BW88" i="103"/>
  <c r="BK177" i="102"/>
  <c r="E167" i="103"/>
  <c r="BK191" i="103"/>
  <c r="E170" i="102"/>
  <c r="BK194" i="102"/>
  <c r="BK192" i="102"/>
  <c r="E168" i="102"/>
  <c r="BK191" i="102"/>
  <c r="E167" i="102"/>
  <c r="BW103" i="102"/>
  <c r="E166" i="102"/>
  <c r="AT102" i="102"/>
  <c r="BW102" i="102"/>
  <c r="BV102" i="101"/>
  <c r="BW88" i="101"/>
  <c r="BW97" i="101" s="1"/>
  <c r="BX97" i="101" s="1"/>
  <c r="AT88" i="101"/>
  <c r="BW112" i="1"/>
  <c r="BX112" i="1" s="1"/>
  <c r="AT102" i="103"/>
  <c r="AW102" i="103" s="1"/>
  <c r="AT87" i="103"/>
  <c r="E155" i="103" s="1"/>
  <c r="AT89" i="103"/>
  <c r="BW89" i="103"/>
  <c r="BU63" i="103"/>
  <c r="BM76" i="106"/>
  <c r="AD75" i="106" s="1"/>
  <c r="BL124" i="95"/>
  <c r="BM124" i="95" s="1"/>
  <c r="BU124" i="95" s="1"/>
  <c r="BP124" i="90"/>
  <c r="BQ124" i="90" s="1"/>
  <c r="BU124" i="90" s="1"/>
  <c r="BP124" i="95"/>
  <c r="BQ124" i="95" s="1"/>
  <c r="BL134" i="90"/>
  <c r="BU63" i="104"/>
  <c r="BP72" i="104" s="1"/>
  <c r="AJ67" i="104" s="1"/>
  <c r="BP124" i="105"/>
  <c r="BQ124" i="105" s="1"/>
  <c r="BU124" i="105" s="1"/>
  <c r="BU63" i="97"/>
  <c r="BL124" i="91"/>
  <c r="BM124" i="91" s="1"/>
  <c r="BU124" i="91" s="1"/>
  <c r="BL134" i="91"/>
  <c r="BU63" i="92"/>
  <c r="BQ63" i="98"/>
  <c r="BL75" i="106"/>
  <c r="AB73" i="106" s="1"/>
  <c r="BM124" i="98"/>
  <c r="BU124" i="98" s="1"/>
  <c r="BL134" i="105"/>
  <c r="BM73" i="106"/>
  <c r="AD69" i="106" s="1"/>
  <c r="BL74" i="106"/>
  <c r="AB71" i="106" s="1"/>
  <c r="BQ63" i="96"/>
  <c r="BN74" i="106"/>
  <c r="AF71" i="106" s="1"/>
  <c r="BM72" i="106"/>
  <c r="AD67" i="106" s="1"/>
  <c r="BM74" i="106"/>
  <c r="AD71" i="106" s="1"/>
  <c r="J134" i="106"/>
  <c r="AP68" i="106"/>
  <c r="BS77" i="96"/>
  <c r="BL62" i="96" s="1"/>
  <c r="BT62" i="96" s="1"/>
  <c r="BL133" i="96" s="1"/>
  <c r="BL123" i="96" s="1"/>
  <c r="BM123" i="96" s="1"/>
  <c r="BU123" i="96" s="1"/>
  <c r="BP144" i="96" s="1"/>
  <c r="AJ133" i="96" s="1"/>
  <c r="BM123" i="106"/>
  <c r="BU123" i="106" s="1"/>
  <c r="BS77" i="97"/>
  <c r="BL62" i="97" s="1"/>
  <c r="BT62" i="97" s="1"/>
  <c r="BL133" i="97" s="1"/>
  <c r="BL123" i="97" s="1"/>
  <c r="BT123" i="97" s="1"/>
  <c r="BS77" i="95"/>
  <c r="BL62" i="95" s="1"/>
  <c r="BT62" i="95" s="1"/>
  <c r="BL133" i="95" s="1"/>
  <c r="BL123" i="95" s="1"/>
  <c r="BM123" i="95" s="1"/>
  <c r="BU123" i="95" s="1"/>
  <c r="J127" i="107"/>
  <c r="BS77" i="93"/>
  <c r="BL62" i="93" s="1"/>
  <c r="BT62" i="93" s="1"/>
  <c r="BL133" i="93" s="1"/>
  <c r="BL123" i="93" s="1"/>
  <c r="BM123" i="104"/>
  <c r="BU123" i="104" s="1"/>
  <c r="BS77" i="1"/>
  <c r="BL62" i="1" s="1"/>
  <c r="BM62" i="1" s="1"/>
  <c r="BQ63" i="107"/>
  <c r="BU63" i="107"/>
  <c r="BP124" i="107"/>
  <c r="BQ124" i="107" s="1"/>
  <c r="BL134" i="107"/>
  <c r="BL124" i="107"/>
  <c r="BM123" i="107"/>
  <c r="BU123" i="107" s="1"/>
  <c r="BT123" i="107"/>
  <c r="BL76" i="107"/>
  <c r="AB75" i="107" s="1"/>
  <c r="BO72" i="107"/>
  <c r="AH67" i="107" s="1"/>
  <c r="BR72" i="107" s="1"/>
  <c r="BP76" i="107"/>
  <c r="AJ75" i="107" s="1"/>
  <c r="BP72" i="107"/>
  <c r="AJ67" i="107" s="1"/>
  <c r="BL72" i="107"/>
  <c r="AB67" i="107" s="1"/>
  <c r="BM76" i="107"/>
  <c r="AD75" i="107" s="1"/>
  <c r="BN76" i="107"/>
  <c r="AF75" i="107" s="1"/>
  <c r="BN72" i="107"/>
  <c r="AF67" i="107" s="1"/>
  <c r="BL73" i="107"/>
  <c r="AB69" i="107" s="1"/>
  <c r="BM72" i="107"/>
  <c r="AD67" i="107" s="1"/>
  <c r="BO76" i="107"/>
  <c r="AH75" i="107" s="1"/>
  <c r="BR76" i="107" s="1"/>
  <c r="BN73" i="107"/>
  <c r="AF69" i="107" s="1"/>
  <c r="BO74" i="107"/>
  <c r="AH71" i="107" s="1"/>
  <c r="BR74" i="107" s="1"/>
  <c r="BP74" i="107"/>
  <c r="AJ71" i="107" s="1"/>
  <c r="BM73" i="107"/>
  <c r="AD69" i="107" s="1"/>
  <c r="BP75" i="107"/>
  <c r="AJ73" i="107" s="1"/>
  <c r="BN75" i="107"/>
  <c r="AF73" i="107" s="1"/>
  <c r="BO75" i="107"/>
  <c r="AH73" i="107" s="1"/>
  <c r="BR75" i="107" s="1"/>
  <c r="BM74" i="107"/>
  <c r="AD71" i="107" s="1"/>
  <c r="BO73" i="107"/>
  <c r="AH69" i="107" s="1"/>
  <c r="BR73" i="107" s="1"/>
  <c r="BN74" i="107"/>
  <c r="AF71" i="107" s="1"/>
  <c r="BL75" i="107"/>
  <c r="AB73" i="107" s="1"/>
  <c r="BP73" i="107"/>
  <c r="AJ69" i="107" s="1"/>
  <c r="BL74" i="107"/>
  <c r="AB71" i="107" s="1"/>
  <c r="BM75" i="107"/>
  <c r="AD73" i="107" s="1"/>
  <c r="BO75" i="106"/>
  <c r="AH73" i="106" s="1"/>
  <c r="BR75" i="106" s="1"/>
  <c r="BN75" i="106"/>
  <c r="AF73" i="106" s="1"/>
  <c r="BL72" i="106"/>
  <c r="AB67" i="106" s="1"/>
  <c r="BO74" i="106"/>
  <c r="AH71" i="106" s="1"/>
  <c r="BR74" i="106" s="1"/>
  <c r="BP73" i="106"/>
  <c r="AJ69" i="106" s="1"/>
  <c r="BL73" i="106"/>
  <c r="AB69" i="106" s="1"/>
  <c r="BM124" i="106"/>
  <c r="BU124" i="106" s="1"/>
  <c r="BP141" i="106" s="1"/>
  <c r="AJ127" i="106" s="1"/>
  <c r="BT124" i="106"/>
  <c r="BM75" i="106"/>
  <c r="AD73" i="106" s="1"/>
  <c r="BP75" i="106"/>
  <c r="AJ73" i="106" s="1"/>
  <c r="BN72" i="106"/>
  <c r="AF67" i="106" s="1"/>
  <c r="BP76" i="106"/>
  <c r="AJ75" i="106" s="1"/>
  <c r="BN76" i="106"/>
  <c r="AF75" i="106" s="1"/>
  <c r="BO73" i="106"/>
  <c r="AH69" i="106" s="1"/>
  <c r="BR73" i="106" s="1"/>
  <c r="BO72" i="106"/>
  <c r="AH67" i="106" s="1"/>
  <c r="BR72" i="106" s="1"/>
  <c r="BP72" i="106"/>
  <c r="AJ67" i="106" s="1"/>
  <c r="BL76" i="106"/>
  <c r="AB75" i="106" s="1"/>
  <c r="BO76" i="106"/>
  <c r="AH75" i="106" s="1"/>
  <c r="BR76" i="106" s="1"/>
  <c r="BP74" i="106"/>
  <c r="AJ71" i="106" s="1"/>
  <c r="BO72" i="104"/>
  <c r="AH67" i="104" s="1"/>
  <c r="BR72" i="104" s="1"/>
  <c r="BM76" i="104"/>
  <c r="AD75" i="104" s="1"/>
  <c r="BM124" i="104"/>
  <c r="BU124" i="104" s="1"/>
  <c r="BT124" i="104"/>
  <c r="J127" i="104"/>
  <c r="J79" i="104"/>
  <c r="J72" i="85"/>
  <c r="J127" i="85" s="1"/>
  <c r="BU62" i="85"/>
  <c r="BQ63" i="85"/>
  <c r="BU63" i="85"/>
  <c r="BM124" i="85"/>
  <c r="BU124" i="85" s="1"/>
  <c r="BT124" i="85"/>
  <c r="BT124" i="90"/>
  <c r="J72" i="90"/>
  <c r="J127" i="90" s="1"/>
  <c r="BU62" i="90"/>
  <c r="J72" i="91"/>
  <c r="J79" i="91" s="1"/>
  <c r="AP68" i="91" s="1"/>
  <c r="BU62" i="91"/>
  <c r="J72" i="92"/>
  <c r="J79" i="92" s="1"/>
  <c r="BU62" i="92"/>
  <c r="BM124" i="92"/>
  <c r="BU124" i="92" s="1"/>
  <c r="BT124" i="92"/>
  <c r="BM123" i="93"/>
  <c r="BU123" i="93" s="1"/>
  <c r="BT123" i="93"/>
  <c r="J79" i="93"/>
  <c r="AP68" i="93" s="1"/>
  <c r="BL73" i="93"/>
  <c r="AB69" i="93" s="1"/>
  <c r="BL74" i="93"/>
  <c r="AB71" i="93" s="1"/>
  <c r="BM72" i="93"/>
  <c r="AD67" i="93" s="1"/>
  <c r="BM74" i="93"/>
  <c r="AD71" i="93" s="1"/>
  <c r="BO72" i="93"/>
  <c r="AH67" i="93" s="1"/>
  <c r="BR72" i="93" s="1"/>
  <c r="BN74" i="93"/>
  <c r="AF71" i="93" s="1"/>
  <c r="BN73" i="93"/>
  <c r="AF69" i="93" s="1"/>
  <c r="BP74" i="93"/>
  <c r="AJ71" i="93" s="1"/>
  <c r="BO73" i="93"/>
  <c r="AH69" i="93" s="1"/>
  <c r="BR73" i="93" s="1"/>
  <c r="BO74" i="93"/>
  <c r="AH71" i="93" s="1"/>
  <c r="BR74" i="93" s="1"/>
  <c r="BP73" i="93"/>
  <c r="AJ69" i="93" s="1"/>
  <c r="BM73" i="93"/>
  <c r="AD69" i="93" s="1"/>
  <c r="BP75" i="93"/>
  <c r="AJ73" i="93" s="1"/>
  <c r="BM75" i="93"/>
  <c r="AD73" i="93" s="1"/>
  <c r="BN75" i="93"/>
  <c r="AF73" i="93" s="1"/>
  <c r="BL76" i="93"/>
  <c r="AB75" i="93" s="1"/>
  <c r="BP76" i="93"/>
  <c r="AJ75" i="93" s="1"/>
  <c r="BN72" i="93"/>
  <c r="AF67" i="93" s="1"/>
  <c r="BO76" i="93"/>
  <c r="AH75" i="93" s="1"/>
  <c r="BR76" i="93" s="1"/>
  <c r="BP72" i="93"/>
  <c r="AJ67" i="93" s="1"/>
  <c r="BM76" i="93"/>
  <c r="AD75" i="93" s="1"/>
  <c r="BL75" i="93"/>
  <c r="AB73" i="93" s="1"/>
  <c r="BO75" i="93"/>
  <c r="AH73" i="93" s="1"/>
  <c r="BR75" i="93" s="1"/>
  <c r="BL72" i="93"/>
  <c r="AB67" i="93" s="1"/>
  <c r="BN76" i="93"/>
  <c r="AF75" i="93" s="1"/>
  <c r="BM124" i="93"/>
  <c r="BU124" i="93" s="1"/>
  <c r="BT124" i="93"/>
  <c r="J72" i="94"/>
  <c r="J127" i="94" s="1"/>
  <c r="BU62" i="94"/>
  <c r="BM124" i="94"/>
  <c r="BU124" i="94" s="1"/>
  <c r="BT124" i="94"/>
  <c r="BQ63" i="94"/>
  <c r="BU63" i="94"/>
  <c r="BP76" i="95"/>
  <c r="AJ75" i="95" s="1"/>
  <c r="BO75" i="95"/>
  <c r="AH73" i="95" s="1"/>
  <c r="BR75" i="95" s="1"/>
  <c r="BO73" i="95"/>
  <c r="AH69" i="95" s="1"/>
  <c r="BR73" i="95" s="1"/>
  <c r="BO76" i="95"/>
  <c r="AH75" i="95" s="1"/>
  <c r="BR76" i="95" s="1"/>
  <c r="BM75" i="95"/>
  <c r="AD73" i="95" s="1"/>
  <c r="BN73" i="95"/>
  <c r="AF69" i="95" s="1"/>
  <c r="BP73" i="95"/>
  <c r="AJ69" i="95" s="1"/>
  <c r="BL75" i="95"/>
  <c r="AB73" i="95" s="1"/>
  <c r="BM76" i="95"/>
  <c r="AD75" i="95" s="1"/>
  <c r="BL76" i="95"/>
  <c r="AB75" i="95" s="1"/>
  <c r="BM73" i="95"/>
  <c r="AD69" i="95" s="1"/>
  <c r="BN76" i="95"/>
  <c r="AF75" i="95" s="1"/>
  <c r="BN74" i="95"/>
  <c r="AF71" i="95" s="1"/>
  <c r="BN75" i="95"/>
  <c r="AF73" i="95" s="1"/>
  <c r="BP75" i="95"/>
  <c r="AJ73" i="95" s="1"/>
  <c r="BL73" i="95"/>
  <c r="AB69" i="95" s="1"/>
  <c r="BP72" i="95"/>
  <c r="AJ67" i="95" s="1"/>
  <c r="BO74" i="95"/>
  <c r="AH71" i="95" s="1"/>
  <c r="BR74" i="95" s="1"/>
  <c r="BM72" i="95"/>
  <c r="AD67" i="95" s="1"/>
  <c r="BL72" i="95"/>
  <c r="AB67" i="95" s="1"/>
  <c r="BO72" i="95"/>
  <c r="AH67" i="95" s="1"/>
  <c r="BR72" i="95" s="1"/>
  <c r="BP74" i="95"/>
  <c r="AJ71" i="95" s="1"/>
  <c r="BM74" i="95"/>
  <c r="AD71" i="95" s="1"/>
  <c r="BN72" i="95"/>
  <c r="AF67" i="95" s="1"/>
  <c r="BL74" i="95"/>
  <c r="AB71" i="95" s="1"/>
  <c r="J72" i="105"/>
  <c r="J79" i="105" s="1"/>
  <c r="BU62" i="105"/>
  <c r="BT124" i="105"/>
  <c r="AZ87" i="91"/>
  <c r="AZ102" i="94"/>
  <c r="AZ102" i="85"/>
  <c r="AZ87" i="95"/>
  <c r="BK181" i="91"/>
  <c r="BS77" i="101"/>
  <c r="BL62" i="101" s="1"/>
  <c r="BT62" i="101" s="1"/>
  <c r="BS77" i="103"/>
  <c r="BL62" i="103" s="1"/>
  <c r="BT62" i="103" s="1"/>
  <c r="AT102" i="1"/>
  <c r="BK189" i="1" s="1"/>
  <c r="BS77" i="102"/>
  <c r="BL62" i="102" s="1"/>
  <c r="BT62" i="102" s="1"/>
  <c r="BS77" i="90"/>
  <c r="BL62" i="90" s="1"/>
  <c r="BT62" i="90" s="1"/>
  <c r="BL133" i="90" s="1"/>
  <c r="BL123" i="90" s="1"/>
  <c r="BS77" i="98"/>
  <c r="BL62" i="98" s="1"/>
  <c r="BT62" i="98" s="1"/>
  <c r="BL133" i="98" s="1"/>
  <c r="BL123" i="98" s="1"/>
  <c r="BM123" i="98" s="1"/>
  <c r="BU123" i="98" s="1"/>
  <c r="BM62" i="98"/>
  <c r="J72" i="98" s="1"/>
  <c r="BS77" i="92"/>
  <c r="BL62" i="92" s="1"/>
  <c r="BT62" i="92" s="1"/>
  <c r="BL133" i="92" s="1"/>
  <c r="BL123" i="92" s="1"/>
  <c r="BS77" i="94"/>
  <c r="BL62" i="94" s="1"/>
  <c r="BT62" i="94" s="1"/>
  <c r="BL133" i="94" s="1"/>
  <c r="BL123" i="94" s="1"/>
  <c r="BS77" i="105"/>
  <c r="BL62" i="105" s="1"/>
  <c r="BT62" i="105" s="1"/>
  <c r="BL133" i="105" s="1"/>
  <c r="BL123" i="105" s="1"/>
  <c r="J134" i="107"/>
  <c r="BU62" i="96"/>
  <c r="J72" i="96"/>
  <c r="BL143" i="96"/>
  <c r="AB131" i="96" s="1"/>
  <c r="BL140" i="96"/>
  <c r="AB125" i="96" s="1"/>
  <c r="BN144" i="96"/>
  <c r="AF133" i="96" s="1"/>
  <c r="BM141" i="96"/>
  <c r="AD127" i="96" s="1"/>
  <c r="BP141" i="96"/>
  <c r="AJ127" i="96" s="1"/>
  <c r="BN142" i="96"/>
  <c r="AF129" i="96" s="1"/>
  <c r="BM62" i="97"/>
  <c r="BM124" i="97"/>
  <c r="BU124" i="97" s="1"/>
  <c r="BT124" i="97"/>
  <c r="BM124" i="99"/>
  <c r="BU124" i="99" s="1"/>
  <c r="BT124" i="99"/>
  <c r="BT123" i="100"/>
  <c r="J72" i="100"/>
  <c r="BU62" i="100"/>
  <c r="BL124" i="100"/>
  <c r="BP124" i="100"/>
  <c r="BQ124" i="100" s="1"/>
  <c r="BL134" i="100"/>
  <c r="BQ63" i="100"/>
  <c r="BU63" i="100"/>
  <c r="BQ63" i="1"/>
  <c r="BU63" i="1" s="1"/>
  <c r="BW87" i="1"/>
  <c r="BW97" i="1" s="1"/>
  <c r="BX97" i="1" s="1"/>
  <c r="AW87" i="1" s="1"/>
  <c r="AZ87" i="1" s="1"/>
  <c r="E155" i="1"/>
  <c r="BK177" i="1"/>
  <c r="BK189" i="91"/>
  <c r="AW102" i="91"/>
  <c r="AZ87" i="93"/>
  <c r="AZ87" i="96"/>
  <c r="BK181" i="98"/>
  <c r="AZ102" i="105"/>
  <c r="BS77" i="85"/>
  <c r="BL62" i="85" s="1"/>
  <c r="BT62" i="85" s="1"/>
  <c r="BL133" i="85" s="1"/>
  <c r="BL123" i="85" s="1"/>
  <c r="AZ87" i="90"/>
  <c r="BS77" i="99"/>
  <c r="BL62" i="99" s="1"/>
  <c r="AZ102" i="93"/>
  <c r="AZ87" i="92"/>
  <c r="AZ102" i="90"/>
  <c r="BS77" i="91"/>
  <c r="BL62" i="91" s="1"/>
  <c r="BT62" i="91" s="1"/>
  <c r="BL133" i="91" s="1"/>
  <c r="BL123" i="91" s="1"/>
  <c r="AZ87" i="94"/>
  <c r="AZ102" i="92"/>
  <c r="AZ102" i="98" l="1"/>
  <c r="AZ87" i="97"/>
  <c r="AZ87" i="104"/>
  <c r="BY112" i="99"/>
  <c r="BZ112" i="99" s="1"/>
  <c r="AW87" i="101"/>
  <c r="AZ87" i="101" s="1"/>
  <c r="BY97" i="100"/>
  <c r="BZ97" i="100" s="1"/>
  <c r="BY97" i="85"/>
  <c r="BZ97" i="85" s="1"/>
  <c r="BY97" i="99"/>
  <c r="BZ97" i="99" s="1"/>
  <c r="BY112" i="104"/>
  <c r="BZ112" i="104" s="1"/>
  <c r="AZ102" i="96"/>
  <c r="BY112" i="107"/>
  <c r="BZ112" i="107" s="1"/>
  <c r="BY112" i="106"/>
  <c r="BZ112" i="106" s="1"/>
  <c r="AZ87" i="105"/>
  <c r="BY97" i="106"/>
  <c r="BZ97" i="106" s="1"/>
  <c r="BY112" i="95"/>
  <c r="BZ112" i="95" s="1"/>
  <c r="BY112" i="100"/>
  <c r="BZ112" i="100" s="1"/>
  <c r="BY97" i="98"/>
  <c r="BZ97" i="98" s="1"/>
  <c r="AZ102" i="97"/>
  <c r="E155" i="101"/>
  <c r="BK177" i="101"/>
  <c r="AZ87" i="102"/>
  <c r="E156" i="1"/>
  <c r="J79" i="95"/>
  <c r="J134" i="95" s="1"/>
  <c r="BW97" i="103"/>
  <c r="BX97" i="103" s="1"/>
  <c r="AW87" i="103" s="1"/>
  <c r="AZ87" i="103" s="1"/>
  <c r="BK177" i="103"/>
  <c r="BW112" i="102"/>
  <c r="BX112" i="102" s="1"/>
  <c r="AW102" i="102" s="1"/>
  <c r="AZ102" i="102" s="1"/>
  <c r="BK189" i="102"/>
  <c r="E165" i="102"/>
  <c r="BM62" i="102"/>
  <c r="J72" i="102" s="1"/>
  <c r="J79" i="102" s="1"/>
  <c r="BW102" i="101"/>
  <c r="BW112" i="101" s="1"/>
  <c r="BX112" i="101" s="1"/>
  <c r="AT102" i="101"/>
  <c r="BK178" i="101"/>
  <c r="E156" i="101"/>
  <c r="BM62" i="101"/>
  <c r="J72" i="101" s="1"/>
  <c r="E165" i="103"/>
  <c r="AZ102" i="103"/>
  <c r="BK179" i="103"/>
  <c r="E157" i="103"/>
  <c r="BM62" i="103"/>
  <c r="BU62" i="103" s="1"/>
  <c r="AW102" i="1"/>
  <c r="AZ102" i="1" s="1"/>
  <c r="E165" i="1"/>
  <c r="BL76" i="104"/>
  <c r="AB75" i="104" s="1"/>
  <c r="BL74" i="104"/>
  <c r="AB71" i="104" s="1"/>
  <c r="BM73" i="104"/>
  <c r="AD69" i="104" s="1"/>
  <c r="BL72" i="104"/>
  <c r="AB67" i="104" s="1"/>
  <c r="BM74" i="104"/>
  <c r="AD71" i="104" s="1"/>
  <c r="BP76" i="104"/>
  <c r="AJ75" i="104" s="1"/>
  <c r="BP74" i="104"/>
  <c r="AJ71" i="104" s="1"/>
  <c r="BO74" i="104"/>
  <c r="AH71" i="104" s="1"/>
  <c r="BR74" i="104" s="1"/>
  <c r="BL73" i="104"/>
  <c r="AB69" i="104" s="1"/>
  <c r="BP73" i="104"/>
  <c r="AJ69" i="104" s="1"/>
  <c r="BM72" i="104"/>
  <c r="AD67" i="104" s="1"/>
  <c r="BT124" i="95"/>
  <c r="BN76" i="104"/>
  <c r="AF75" i="104" s="1"/>
  <c r="BL75" i="104"/>
  <c r="AB73" i="104" s="1"/>
  <c r="BO75" i="104"/>
  <c r="AH73" i="104" s="1"/>
  <c r="BR75" i="104" s="1"/>
  <c r="BO73" i="104"/>
  <c r="AH69" i="104" s="1"/>
  <c r="BR73" i="104" s="1"/>
  <c r="BN73" i="104"/>
  <c r="AF69" i="104" s="1"/>
  <c r="BN74" i="104"/>
  <c r="AF71" i="104" s="1"/>
  <c r="BM75" i="104"/>
  <c r="AD73" i="104" s="1"/>
  <c r="BO76" i="104"/>
  <c r="AH75" i="104" s="1"/>
  <c r="BR76" i="104" s="1"/>
  <c r="BP75" i="104"/>
  <c r="AJ73" i="104" s="1"/>
  <c r="BN72" i="104"/>
  <c r="AF67" i="104" s="1"/>
  <c r="BN75" i="104"/>
  <c r="AF73" i="104" s="1"/>
  <c r="BT124" i="91"/>
  <c r="BO142" i="106"/>
  <c r="AH129" i="106" s="1"/>
  <c r="BP140" i="106"/>
  <c r="AJ125" i="106" s="1"/>
  <c r="BL144" i="106"/>
  <c r="AB133" i="106" s="1"/>
  <c r="AP126" i="106"/>
  <c r="BO140" i="98"/>
  <c r="AH125" i="98" s="1"/>
  <c r="BN140" i="106"/>
  <c r="AF125" i="106" s="1"/>
  <c r="BN143" i="106"/>
  <c r="AF131" i="106" s="1"/>
  <c r="BM142" i="106"/>
  <c r="AD129" i="106" s="1"/>
  <c r="BO143" i="106"/>
  <c r="AH131" i="106" s="1"/>
  <c r="BN144" i="106"/>
  <c r="AF133" i="106" s="1"/>
  <c r="BO141" i="106"/>
  <c r="AH127" i="106" s="1"/>
  <c r="BP143" i="106"/>
  <c r="AJ131" i="106" s="1"/>
  <c r="BL140" i="106"/>
  <c r="AB125" i="106" s="1"/>
  <c r="BO144" i="106"/>
  <c r="AH133" i="106" s="1"/>
  <c r="BM144" i="106"/>
  <c r="AD133" i="106" s="1"/>
  <c r="BM143" i="106"/>
  <c r="AD131" i="106" s="1"/>
  <c r="BN141" i="106"/>
  <c r="AF127" i="106" s="1"/>
  <c r="BM140" i="106"/>
  <c r="AD125" i="106" s="1"/>
  <c r="BM141" i="106"/>
  <c r="AD127" i="106" s="1"/>
  <c r="BL141" i="106"/>
  <c r="AB127" i="106" s="1"/>
  <c r="BP144" i="106"/>
  <c r="AJ133" i="106" s="1"/>
  <c r="BP142" i="106"/>
  <c r="AJ129" i="106" s="1"/>
  <c r="BL143" i="106"/>
  <c r="AB131" i="106" s="1"/>
  <c r="BO140" i="106"/>
  <c r="AH125" i="106" s="1"/>
  <c r="BN142" i="106"/>
  <c r="AF129" i="106" s="1"/>
  <c r="BL142" i="106"/>
  <c r="AB129" i="106" s="1"/>
  <c r="BP140" i="104"/>
  <c r="AJ125" i="104" s="1"/>
  <c r="BM142" i="104"/>
  <c r="AD129" i="104" s="1"/>
  <c r="BM141" i="104"/>
  <c r="AD127" i="104" s="1"/>
  <c r="BM143" i="104"/>
  <c r="AD131" i="104" s="1"/>
  <c r="BM140" i="104"/>
  <c r="AD125" i="104" s="1"/>
  <c r="BO142" i="104"/>
  <c r="AH129" i="104" s="1"/>
  <c r="BO143" i="104"/>
  <c r="AH131" i="104" s="1"/>
  <c r="BT123" i="95"/>
  <c r="BT62" i="1"/>
  <c r="BM142" i="96"/>
  <c r="AD129" i="96" s="1"/>
  <c r="BN140" i="96"/>
  <c r="AF125" i="96" s="1"/>
  <c r="BO140" i="96"/>
  <c r="AH125" i="96" s="1"/>
  <c r="BL144" i="96"/>
  <c r="AB133" i="96" s="1"/>
  <c r="BP140" i="96"/>
  <c r="AJ125" i="96" s="1"/>
  <c r="BN143" i="96"/>
  <c r="AF131" i="96" s="1"/>
  <c r="BT123" i="96"/>
  <c r="J127" i="92"/>
  <c r="BO142" i="96"/>
  <c r="AH129" i="96" s="1"/>
  <c r="BP142" i="96"/>
  <c r="AJ129" i="96" s="1"/>
  <c r="BM140" i="96"/>
  <c r="AD125" i="96" s="1"/>
  <c r="BO141" i="96"/>
  <c r="AH127" i="96" s="1"/>
  <c r="BO144" i="96"/>
  <c r="AH133" i="96" s="1"/>
  <c r="BL141" i="96"/>
  <c r="AB127" i="96" s="1"/>
  <c r="BO143" i="96"/>
  <c r="AH131" i="96" s="1"/>
  <c r="BL142" i="96"/>
  <c r="AB129" i="96" s="1"/>
  <c r="BN141" i="96"/>
  <c r="AF127" i="96" s="1"/>
  <c r="BM144" i="96"/>
  <c r="AD133" i="96" s="1"/>
  <c r="BM143" i="96"/>
  <c r="AD131" i="96" s="1"/>
  <c r="BP143" i="96"/>
  <c r="AJ131" i="96" s="1"/>
  <c r="J79" i="94"/>
  <c r="J134" i="94" s="1"/>
  <c r="BP144" i="104"/>
  <c r="AJ133" i="104" s="1"/>
  <c r="BO144" i="104"/>
  <c r="AH133" i="104" s="1"/>
  <c r="BN142" i="104"/>
  <c r="AF129" i="104" s="1"/>
  <c r="BL144" i="104"/>
  <c r="AB133" i="104" s="1"/>
  <c r="BP143" i="104"/>
  <c r="AJ131" i="104" s="1"/>
  <c r="BP141" i="104"/>
  <c r="AJ127" i="104" s="1"/>
  <c r="BN141" i="104"/>
  <c r="AF127" i="104" s="1"/>
  <c r="BO140" i="104"/>
  <c r="AH125" i="104" s="1"/>
  <c r="BN144" i="104"/>
  <c r="AF133" i="104" s="1"/>
  <c r="BP142" i="104"/>
  <c r="AJ129" i="104" s="1"/>
  <c r="BO141" i="104"/>
  <c r="AH127" i="104" s="1"/>
  <c r="BN140" i="104"/>
  <c r="AF125" i="104" s="1"/>
  <c r="BM144" i="104"/>
  <c r="AD133" i="104" s="1"/>
  <c r="BL143" i="104"/>
  <c r="AB131" i="104" s="1"/>
  <c r="BL142" i="104"/>
  <c r="AB129" i="104" s="1"/>
  <c r="BL140" i="104"/>
  <c r="AB125" i="104" s="1"/>
  <c r="BL141" i="104"/>
  <c r="AB127" i="104" s="1"/>
  <c r="BN143" i="104"/>
  <c r="AF131" i="104" s="1"/>
  <c r="BU62" i="1"/>
  <c r="BO75" i="1" s="1"/>
  <c r="AH73" i="1" s="1"/>
  <c r="BR75" i="1" s="1"/>
  <c r="J72" i="1"/>
  <c r="J79" i="1" s="1"/>
  <c r="AP68" i="1" s="1"/>
  <c r="J127" i="91"/>
  <c r="J79" i="85"/>
  <c r="AP68" i="85" s="1"/>
  <c r="J127" i="105"/>
  <c r="BU62" i="98"/>
  <c r="J79" i="90"/>
  <c r="J134" i="90" s="1"/>
  <c r="BM124" i="107"/>
  <c r="BU124" i="107" s="1"/>
  <c r="BO140" i="107" s="1"/>
  <c r="AH125" i="107" s="1"/>
  <c r="BT124" i="107"/>
  <c r="AP68" i="104"/>
  <c r="J134" i="104"/>
  <c r="BP76" i="85"/>
  <c r="AJ75" i="85" s="1"/>
  <c r="BN73" i="85"/>
  <c r="AF69" i="85" s="1"/>
  <c r="BO72" i="85"/>
  <c r="AH67" i="85" s="1"/>
  <c r="BR72" i="85" s="1"/>
  <c r="BP73" i="85"/>
  <c r="AJ69" i="85" s="1"/>
  <c r="BM73" i="85"/>
  <c r="AD69" i="85" s="1"/>
  <c r="BO76" i="85"/>
  <c r="AH75" i="85" s="1"/>
  <c r="BR76" i="85" s="1"/>
  <c r="BN72" i="85"/>
  <c r="AF67" i="85" s="1"/>
  <c r="BO74" i="85"/>
  <c r="AH71" i="85" s="1"/>
  <c r="BR74" i="85" s="1"/>
  <c r="BP74" i="85"/>
  <c r="AJ71" i="85" s="1"/>
  <c r="BL72" i="85"/>
  <c r="AB67" i="85" s="1"/>
  <c r="BL73" i="85"/>
  <c r="AB69" i="85" s="1"/>
  <c r="BO73" i="85"/>
  <c r="AH69" i="85" s="1"/>
  <c r="BR73" i="85" s="1"/>
  <c r="BL74" i="85"/>
  <c r="AB71" i="85" s="1"/>
  <c r="BM76" i="85"/>
  <c r="AD75" i="85" s="1"/>
  <c r="BM72" i="85"/>
  <c r="AD67" i="85" s="1"/>
  <c r="BL76" i="85"/>
  <c r="AB75" i="85" s="1"/>
  <c r="BN76" i="85"/>
  <c r="AF75" i="85" s="1"/>
  <c r="BP72" i="85"/>
  <c r="AJ67" i="85" s="1"/>
  <c r="BN74" i="85"/>
  <c r="AF71" i="85" s="1"/>
  <c r="BM74" i="85"/>
  <c r="AD71" i="85" s="1"/>
  <c r="BO75" i="85"/>
  <c r="AH73" i="85" s="1"/>
  <c r="BR75" i="85" s="1"/>
  <c r="BN75" i="85"/>
  <c r="AF73" i="85" s="1"/>
  <c r="BM75" i="85"/>
  <c r="AD73" i="85" s="1"/>
  <c r="BL75" i="85"/>
  <c r="AB73" i="85" s="1"/>
  <c r="BP75" i="85"/>
  <c r="AJ73" i="85" s="1"/>
  <c r="BM123" i="85"/>
  <c r="BU123" i="85" s="1"/>
  <c r="BT123" i="85"/>
  <c r="BM123" i="90"/>
  <c r="BU123" i="90" s="1"/>
  <c r="BT123" i="90"/>
  <c r="BM75" i="90"/>
  <c r="AD73" i="90" s="1"/>
  <c r="BO72" i="90"/>
  <c r="AH67" i="90" s="1"/>
  <c r="BR72" i="90" s="1"/>
  <c r="BL74" i="90"/>
  <c r="AB71" i="90" s="1"/>
  <c r="BP76" i="90"/>
  <c r="AJ75" i="90" s="1"/>
  <c r="BN76" i="90"/>
  <c r="AF75" i="90" s="1"/>
  <c r="BO74" i="90"/>
  <c r="AH71" i="90" s="1"/>
  <c r="BR74" i="90" s="1"/>
  <c r="BL76" i="90"/>
  <c r="AB75" i="90" s="1"/>
  <c r="BN72" i="90"/>
  <c r="AF67" i="90" s="1"/>
  <c r="BO75" i="90"/>
  <c r="AH73" i="90" s="1"/>
  <c r="BR75" i="90" s="1"/>
  <c r="BN75" i="90"/>
  <c r="AF73" i="90" s="1"/>
  <c r="BM74" i="90"/>
  <c r="AD71" i="90" s="1"/>
  <c r="BP73" i="90"/>
  <c r="AJ69" i="90" s="1"/>
  <c r="BL75" i="90"/>
  <c r="AB73" i="90" s="1"/>
  <c r="BP74" i="90"/>
  <c r="AJ71" i="90" s="1"/>
  <c r="BO73" i="90"/>
  <c r="AH69" i="90" s="1"/>
  <c r="BR73" i="90" s="1"/>
  <c r="BM72" i="90"/>
  <c r="AD67" i="90" s="1"/>
  <c r="BO76" i="90"/>
  <c r="AH75" i="90" s="1"/>
  <c r="BR76" i="90" s="1"/>
  <c r="BN73" i="90"/>
  <c r="AF69" i="90" s="1"/>
  <c r="BP75" i="90"/>
  <c r="AJ73" i="90" s="1"/>
  <c r="BM73" i="90"/>
  <c r="AD69" i="90" s="1"/>
  <c r="BL72" i="90"/>
  <c r="AB67" i="90" s="1"/>
  <c r="BP72" i="90"/>
  <c r="AJ67" i="90" s="1"/>
  <c r="BN74" i="90"/>
  <c r="AF71" i="90" s="1"/>
  <c r="BL73" i="90"/>
  <c r="AB69" i="90" s="1"/>
  <c r="BM76" i="90"/>
  <c r="AD75" i="90" s="1"/>
  <c r="BP72" i="91"/>
  <c r="AJ67" i="91" s="1"/>
  <c r="BN72" i="91"/>
  <c r="AF67" i="91" s="1"/>
  <c r="BL74" i="91"/>
  <c r="AB71" i="91" s="1"/>
  <c r="BO72" i="91"/>
  <c r="AH67" i="91" s="1"/>
  <c r="BR72" i="91" s="1"/>
  <c r="BM73" i="91"/>
  <c r="AD69" i="91" s="1"/>
  <c r="BO73" i="91"/>
  <c r="AH69" i="91" s="1"/>
  <c r="BR73" i="91" s="1"/>
  <c r="BL76" i="91"/>
  <c r="AB75" i="91" s="1"/>
  <c r="BM72" i="91"/>
  <c r="AD67" i="91" s="1"/>
  <c r="BM75" i="91"/>
  <c r="AD73" i="91" s="1"/>
  <c r="BN76" i="91"/>
  <c r="AF75" i="91" s="1"/>
  <c r="BP76" i="91"/>
  <c r="AJ75" i="91" s="1"/>
  <c r="BO76" i="91"/>
  <c r="AH75" i="91" s="1"/>
  <c r="BR76" i="91" s="1"/>
  <c r="BL72" i="91"/>
  <c r="AB67" i="91" s="1"/>
  <c r="BM76" i="91"/>
  <c r="AD75" i="91" s="1"/>
  <c r="BL73" i="91"/>
  <c r="AB69" i="91" s="1"/>
  <c r="BN75" i="91"/>
  <c r="AF73" i="91" s="1"/>
  <c r="BO74" i="91"/>
  <c r="AH71" i="91" s="1"/>
  <c r="BR74" i="91" s="1"/>
  <c r="BP75" i="91"/>
  <c r="AJ73" i="91" s="1"/>
  <c r="BN73" i="91"/>
  <c r="AF69" i="91" s="1"/>
  <c r="BM74" i="91"/>
  <c r="AD71" i="91" s="1"/>
  <c r="BL75" i="91"/>
  <c r="AB73" i="91" s="1"/>
  <c r="BO75" i="91"/>
  <c r="AH73" i="91" s="1"/>
  <c r="BR75" i="91" s="1"/>
  <c r="BN74" i="91"/>
  <c r="AF71" i="91" s="1"/>
  <c r="BP74" i="91"/>
  <c r="AJ71" i="91" s="1"/>
  <c r="BP73" i="91"/>
  <c r="AJ69" i="91" s="1"/>
  <c r="BM123" i="91"/>
  <c r="BU123" i="91" s="1"/>
  <c r="BT123" i="91"/>
  <c r="BM123" i="92"/>
  <c r="BU123" i="92" s="1"/>
  <c r="BT123" i="92"/>
  <c r="BN72" i="92"/>
  <c r="AF67" i="92" s="1"/>
  <c r="BO72" i="92"/>
  <c r="AH67" i="92" s="1"/>
  <c r="BR72" i="92" s="1"/>
  <c r="BM73" i="92"/>
  <c r="AD69" i="92" s="1"/>
  <c r="BO75" i="92"/>
  <c r="AH73" i="92" s="1"/>
  <c r="BR75" i="92" s="1"/>
  <c r="BP76" i="92"/>
  <c r="AJ75" i="92" s="1"/>
  <c r="BM76" i="92"/>
  <c r="AD75" i="92" s="1"/>
  <c r="BN73" i="92"/>
  <c r="AF69" i="92" s="1"/>
  <c r="BP73" i="92"/>
  <c r="AJ69" i="92" s="1"/>
  <c r="BM72" i="92"/>
  <c r="AD67" i="92" s="1"/>
  <c r="BL73" i="92"/>
  <c r="AB69" i="92" s="1"/>
  <c r="BL72" i="92"/>
  <c r="AB67" i="92" s="1"/>
  <c r="BP75" i="92"/>
  <c r="AJ73" i="92" s="1"/>
  <c r="BL76" i="92"/>
  <c r="AB75" i="92" s="1"/>
  <c r="BP72" i="92"/>
  <c r="AJ67" i="92" s="1"/>
  <c r="BL74" i="92"/>
  <c r="AB71" i="92" s="1"/>
  <c r="BM74" i="92"/>
  <c r="AD71" i="92" s="1"/>
  <c r="BN75" i="92"/>
  <c r="AF73" i="92" s="1"/>
  <c r="BL75" i="92"/>
  <c r="AB73" i="92" s="1"/>
  <c r="BN76" i="92"/>
  <c r="AF75" i="92" s="1"/>
  <c r="BN74" i="92"/>
  <c r="AF71" i="92" s="1"/>
  <c r="BO74" i="92"/>
  <c r="AH71" i="92" s="1"/>
  <c r="BR74" i="92" s="1"/>
  <c r="BM75" i="92"/>
  <c r="AD73" i="92" s="1"/>
  <c r="BO76" i="92"/>
  <c r="AH75" i="92" s="1"/>
  <c r="BR76" i="92" s="1"/>
  <c r="BO73" i="92"/>
  <c r="AH69" i="92" s="1"/>
  <c r="BR73" i="92" s="1"/>
  <c r="BP74" i="92"/>
  <c r="AJ71" i="92" s="1"/>
  <c r="BP141" i="93"/>
  <c r="AJ127" i="93" s="1"/>
  <c r="BN142" i="93"/>
  <c r="AF129" i="93" s="1"/>
  <c r="BM141" i="93"/>
  <c r="AD127" i="93" s="1"/>
  <c r="BL142" i="93"/>
  <c r="AB129" i="93" s="1"/>
  <c r="BM142" i="93"/>
  <c r="AD129" i="93" s="1"/>
  <c r="BM143" i="93"/>
  <c r="AD131" i="93" s="1"/>
  <c r="BM144" i="93"/>
  <c r="AD133" i="93" s="1"/>
  <c r="BN144" i="93"/>
  <c r="AF133" i="93" s="1"/>
  <c r="BL141" i="93"/>
  <c r="AB127" i="93" s="1"/>
  <c r="BO141" i="93"/>
  <c r="AH127" i="93" s="1"/>
  <c r="BN141" i="93"/>
  <c r="AF127" i="93" s="1"/>
  <c r="BP142" i="93"/>
  <c r="AJ129" i="93" s="1"/>
  <c r="BO142" i="93"/>
  <c r="AH129" i="93" s="1"/>
  <c r="BL140" i="93"/>
  <c r="AB125" i="93" s="1"/>
  <c r="BP144" i="93"/>
  <c r="AJ133" i="93" s="1"/>
  <c r="BL143" i="93"/>
  <c r="AB131" i="93" s="1"/>
  <c r="BL144" i="93"/>
  <c r="AB133" i="93" s="1"/>
  <c r="BM140" i="93"/>
  <c r="AD125" i="93" s="1"/>
  <c r="BN140" i="93"/>
  <c r="AF125" i="93" s="1"/>
  <c r="BO144" i="93"/>
  <c r="AH133" i="93" s="1"/>
  <c r="BO140" i="93"/>
  <c r="AH125" i="93" s="1"/>
  <c r="BN143" i="93"/>
  <c r="AF131" i="93" s="1"/>
  <c r="BO143" i="93"/>
  <c r="AH131" i="93" s="1"/>
  <c r="BP143" i="93"/>
  <c r="AJ131" i="93" s="1"/>
  <c r="BP140" i="93"/>
  <c r="AJ125" i="93" s="1"/>
  <c r="J134" i="93"/>
  <c r="BM123" i="94"/>
  <c r="BU123" i="94" s="1"/>
  <c r="BT123" i="94"/>
  <c r="BN72" i="94"/>
  <c r="AF67" i="94" s="1"/>
  <c r="BN76" i="94"/>
  <c r="AF75" i="94" s="1"/>
  <c r="BO73" i="94"/>
  <c r="AH69" i="94" s="1"/>
  <c r="BR73" i="94" s="1"/>
  <c r="BL72" i="94"/>
  <c r="AB67" i="94" s="1"/>
  <c r="BP72" i="94"/>
  <c r="AJ67" i="94" s="1"/>
  <c r="BP76" i="94"/>
  <c r="AJ75" i="94" s="1"/>
  <c r="BL76" i="94"/>
  <c r="AB75" i="94" s="1"/>
  <c r="BL73" i="94"/>
  <c r="AB69" i="94" s="1"/>
  <c r="BL75" i="94"/>
  <c r="AB73" i="94" s="1"/>
  <c r="BO76" i="94"/>
  <c r="AH75" i="94" s="1"/>
  <c r="BR76" i="94" s="1"/>
  <c r="BL74" i="94"/>
  <c r="AB71" i="94" s="1"/>
  <c r="BM72" i="94"/>
  <c r="AD67" i="94" s="1"/>
  <c r="BP74" i="94"/>
  <c r="AJ71" i="94" s="1"/>
  <c r="BP73" i="94"/>
  <c r="AJ69" i="94" s="1"/>
  <c r="BM74" i="94"/>
  <c r="AD71" i="94" s="1"/>
  <c r="BN74" i="94"/>
  <c r="AF71" i="94" s="1"/>
  <c r="BN73" i="94"/>
  <c r="AF69" i="94" s="1"/>
  <c r="BO72" i="94"/>
  <c r="AH67" i="94" s="1"/>
  <c r="BR72" i="94" s="1"/>
  <c r="BN75" i="94"/>
  <c r="AF73" i="94" s="1"/>
  <c r="BP75" i="94"/>
  <c r="AJ73" i="94" s="1"/>
  <c r="BO75" i="94"/>
  <c r="AH73" i="94" s="1"/>
  <c r="BR75" i="94" s="1"/>
  <c r="BM76" i="94"/>
  <c r="AD75" i="94" s="1"/>
  <c r="BO74" i="94"/>
  <c r="AH71" i="94" s="1"/>
  <c r="BR74" i="94" s="1"/>
  <c r="BM75" i="94"/>
  <c r="AD73" i="94" s="1"/>
  <c r="BM73" i="94"/>
  <c r="AD69" i="94" s="1"/>
  <c r="BM144" i="95"/>
  <c r="AD133" i="95" s="1"/>
  <c r="BN143" i="95"/>
  <c r="AF131" i="95" s="1"/>
  <c r="BO144" i="95"/>
  <c r="AH133" i="95" s="1"/>
  <c r="BL144" i="95"/>
  <c r="AB133" i="95" s="1"/>
  <c r="BO143" i="95"/>
  <c r="AH131" i="95" s="1"/>
  <c r="BN144" i="95"/>
  <c r="AF133" i="95" s="1"/>
  <c r="BN141" i="95"/>
  <c r="AF127" i="95" s="1"/>
  <c r="BM141" i="95"/>
  <c r="AD127" i="95" s="1"/>
  <c r="BM143" i="95"/>
  <c r="AD131" i="95" s="1"/>
  <c r="BL143" i="95"/>
  <c r="AB131" i="95" s="1"/>
  <c r="BP144" i="95"/>
  <c r="AJ133" i="95" s="1"/>
  <c r="BP141" i="95"/>
  <c r="AJ127" i="95" s="1"/>
  <c r="BP143" i="95"/>
  <c r="AJ131" i="95" s="1"/>
  <c r="BN142" i="95"/>
  <c r="AF129" i="95" s="1"/>
  <c r="BL141" i="95"/>
  <c r="AB127" i="95" s="1"/>
  <c r="BO141" i="95"/>
  <c r="AH127" i="95" s="1"/>
  <c r="BL142" i="95"/>
  <c r="AB129" i="95" s="1"/>
  <c r="BP142" i="95"/>
  <c r="AJ129" i="95" s="1"/>
  <c r="BN140" i="95"/>
  <c r="AF125" i="95" s="1"/>
  <c r="BM140" i="95"/>
  <c r="AD125" i="95" s="1"/>
  <c r="BO140" i="95"/>
  <c r="AH125" i="95" s="1"/>
  <c r="BM142" i="95"/>
  <c r="AD129" i="95" s="1"/>
  <c r="BO142" i="95"/>
  <c r="AH129" i="95" s="1"/>
  <c r="BL140" i="95"/>
  <c r="AB125" i="95" s="1"/>
  <c r="BP140" i="95"/>
  <c r="AJ125" i="95" s="1"/>
  <c r="BN74" i="105"/>
  <c r="AF71" i="105" s="1"/>
  <c r="BL74" i="105"/>
  <c r="AB71" i="105" s="1"/>
  <c r="BL75" i="105"/>
  <c r="AB73" i="105" s="1"/>
  <c r="BO73" i="105"/>
  <c r="AH69" i="105" s="1"/>
  <c r="BR73" i="105" s="1"/>
  <c r="BO74" i="105"/>
  <c r="AH71" i="105" s="1"/>
  <c r="BR74" i="105" s="1"/>
  <c r="BP74" i="105"/>
  <c r="AJ71" i="105" s="1"/>
  <c r="BN72" i="105"/>
  <c r="AF67" i="105" s="1"/>
  <c r="BN76" i="105"/>
  <c r="AF75" i="105" s="1"/>
  <c r="BP72" i="105"/>
  <c r="AJ67" i="105" s="1"/>
  <c r="BM74" i="105"/>
  <c r="AD71" i="105" s="1"/>
  <c r="BO72" i="105"/>
  <c r="AH67" i="105" s="1"/>
  <c r="BR72" i="105" s="1"/>
  <c r="BL73" i="105"/>
  <c r="AB69" i="105" s="1"/>
  <c r="BL76" i="105"/>
  <c r="AB75" i="105" s="1"/>
  <c r="BO75" i="105"/>
  <c r="AH73" i="105" s="1"/>
  <c r="BR75" i="105" s="1"/>
  <c r="BL72" i="105"/>
  <c r="AB67" i="105" s="1"/>
  <c r="BP75" i="105"/>
  <c r="AJ73" i="105" s="1"/>
  <c r="BP76" i="105"/>
  <c r="AJ75" i="105" s="1"/>
  <c r="BN75" i="105"/>
  <c r="AF73" i="105" s="1"/>
  <c r="BM76" i="105"/>
  <c r="AD75" i="105" s="1"/>
  <c r="BP73" i="105"/>
  <c r="AJ69" i="105" s="1"/>
  <c r="BN73" i="105"/>
  <c r="AF69" i="105" s="1"/>
  <c r="BM73" i="105"/>
  <c r="AD69" i="105" s="1"/>
  <c r="BO76" i="105"/>
  <c r="AH75" i="105" s="1"/>
  <c r="BR76" i="105" s="1"/>
  <c r="BM72" i="105"/>
  <c r="AD67" i="105" s="1"/>
  <c r="BM75" i="105"/>
  <c r="AD73" i="105" s="1"/>
  <c r="BM123" i="105"/>
  <c r="BU123" i="105" s="1"/>
  <c r="BT123" i="105"/>
  <c r="BY112" i="85"/>
  <c r="BZ112" i="85" s="1"/>
  <c r="BY112" i="94"/>
  <c r="BZ112" i="94" s="1"/>
  <c r="BY97" i="91"/>
  <c r="BZ97" i="91" s="1"/>
  <c r="BY97" i="95"/>
  <c r="BZ97" i="95" s="1"/>
  <c r="AP126" i="107"/>
  <c r="BN141" i="98"/>
  <c r="AF127" i="98" s="1"/>
  <c r="BN143" i="98"/>
  <c r="AF131" i="98" s="1"/>
  <c r="BO141" i="98"/>
  <c r="AH127" i="98" s="1"/>
  <c r="BO144" i="98"/>
  <c r="AH133" i="98" s="1"/>
  <c r="BO142" i="98"/>
  <c r="AH129" i="98" s="1"/>
  <c r="BN144" i="98"/>
  <c r="AF133" i="98" s="1"/>
  <c r="BT123" i="98"/>
  <c r="BM142" i="98"/>
  <c r="AD129" i="98" s="1"/>
  <c r="BL143" i="98"/>
  <c r="AB131" i="98" s="1"/>
  <c r="BM141" i="98"/>
  <c r="AD127" i="98" s="1"/>
  <c r="BM144" i="98"/>
  <c r="AD133" i="98" s="1"/>
  <c r="BM140" i="98"/>
  <c r="AD125" i="98" s="1"/>
  <c r="BP140" i="98"/>
  <c r="AJ125" i="98" s="1"/>
  <c r="BP144" i="98"/>
  <c r="AJ133" i="98" s="1"/>
  <c r="BL141" i="98"/>
  <c r="AB127" i="98" s="1"/>
  <c r="BL142" i="98"/>
  <c r="AB129" i="98" s="1"/>
  <c r="BP143" i="98"/>
  <c r="AJ131" i="98" s="1"/>
  <c r="BM143" i="98"/>
  <c r="AD131" i="98" s="1"/>
  <c r="BN140" i="98"/>
  <c r="AF125" i="98" s="1"/>
  <c r="BL144" i="98"/>
  <c r="AB133" i="98" s="1"/>
  <c r="BP141" i="98"/>
  <c r="AJ127" i="98" s="1"/>
  <c r="BP142" i="98"/>
  <c r="AJ129" i="98" s="1"/>
  <c r="BN142" i="98"/>
  <c r="AF129" i="98" s="1"/>
  <c r="BL140" i="98"/>
  <c r="AB125" i="98" s="1"/>
  <c r="BO143" i="98"/>
  <c r="AH131" i="98" s="1"/>
  <c r="BM123" i="97"/>
  <c r="BU123" i="97" s="1"/>
  <c r="BP143" i="97" s="1"/>
  <c r="AJ131" i="97" s="1"/>
  <c r="AP68" i="92"/>
  <c r="J134" i="92"/>
  <c r="BO75" i="96"/>
  <c r="AH73" i="96" s="1"/>
  <c r="BR75" i="96" s="1"/>
  <c r="BN75" i="96"/>
  <c r="AF73" i="96" s="1"/>
  <c r="BP75" i="96"/>
  <c r="AJ73" i="96" s="1"/>
  <c r="BO76" i="96"/>
  <c r="AH75" i="96" s="1"/>
  <c r="BR76" i="96" s="1"/>
  <c r="BO72" i="96"/>
  <c r="AH67" i="96" s="1"/>
  <c r="BR72" i="96" s="1"/>
  <c r="BN73" i="96"/>
  <c r="AF69" i="96" s="1"/>
  <c r="BM72" i="96"/>
  <c r="AD67" i="96" s="1"/>
  <c r="BN72" i="96"/>
  <c r="AF67" i="96" s="1"/>
  <c r="BM76" i="96"/>
  <c r="AD75" i="96" s="1"/>
  <c r="BN74" i="96"/>
  <c r="AF71" i="96" s="1"/>
  <c r="BP72" i="96"/>
  <c r="AJ67" i="96" s="1"/>
  <c r="BL73" i="96"/>
  <c r="AB69" i="96" s="1"/>
  <c r="BM75" i="96"/>
  <c r="AD73" i="96" s="1"/>
  <c r="BM73" i="96"/>
  <c r="AD69" i="96" s="1"/>
  <c r="BN76" i="96"/>
  <c r="AF75" i="96" s="1"/>
  <c r="BO73" i="96"/>
  <c r="AH69" i="96" s="1"/>
  <c r="BR73" i="96" s="1"/>
  <c r="BP74" i="96"/>
  <c r="AJ71" i="96" s="1"/>
  <c r="BP73" i="96"/>
  <c r="AJ69" i="96" s="1"/>
  <c r="BL76" i="96"/>
  <c r="AB75" i="96" s="1"/>
  <c r="BM74" i="96"/>
  <c r="AD71" i="96" s="1"/>
  <c r="BP76" i="96"/>
  <c r="AJ75" i="96" s="1"/>
  <c r="BL74" i="96"/>
  <c r="AB71" i="96" s="1"/>
  <c r="BO74" i="96"/>
  <c r="AH71" i="96" s="1"/>
  <c r="BR74" i="96" s="1"/>
  <c r="J127" i="96"/>
  <c r="J79" i="96"/>
  <c r="AP68" i="96" s="1"/>
  <c r="BL72" i="96"/>
  <c r="AB67" i="96" s="1"/>
  <c r="BL75" i="96"/>
  <c r="AB73" i="96" s="1"/>
  <c r="J127" i="98"/>
  <c r="J79" i="98"/>
  <c r="AP68" i="98" s="1"/>
  <c r="BO73" i="98"/>
  <c r="AH69" i="98" s="1"/>
  <c r="BR73" i="98" s="1"/>
  <c r="BM73" i="98"/>
  <c r="AD69" i="98" s="1"/>
  <c r="BM72" i="98"/>
  <c r="AD67" i="98" s="1"/>
  <c r="BL72" i="98"/>
  <c r="AB67" i="98" s="1"/>
  <c r="BM76" i="98"/>
  <c r="AD75" i="98" s="1"/>
  <c r="BM75" i="98"/>
  <c r="AD73" i="98" s="1"/>
  <c r="BO74" i="98"/>
  <c r="AH71" i="98" s="1"/>
  <c r="BR74" i="98" s="1"/>
  <c r="BL75" i="98"/>
  <c r="AB73" i="98" s="1"/>
  <c r="BP75" i="98"/>
  <c r="AJ73" i="98" s="1"/>
  <c r="BP76" i="98"/>
  <c r="AJ75" i="98" s="1"/>
  <c r="BP73" i="98"/>
  <c r="AJ69" i="98" s="1"/>
  <c r="BN72" i="98"/>
  <c r="AF67" i="98" s="1"/>
  <c r="BP72" i="98"/>
  <c r="AJ67" i="98" s="1"/>
  <c r="BO75" i="98"/>
  <c r="AH73" i="98" s="1"/>
  <c r="BR75" i="98" s="1"/>
  <c r="BL73" i="98"/>
  <c r="AB69" i="98" s="1"/>
  <c r="BN73" i="98"/>
  <c r="AF69" i="98" s="1"/>
  <c r="BN75" i="98"/>
  <c r="AF73" i="98" s="1"/>
  <c r="BL76" i="98"/>
  <c r="AB75" i="98" s="1"/>
  <c r="BN76" i="98"/>
  <c r="AF75" i="98" s="1"/>
  <c r="BO72" i="98"/>
  <c r="AH67" i="98" s="1"/>
  <c r="BR72" i="98" s="1"/>
  <c r="BN74" i="98"/>
  <c r="AF71" i="98" s="1"/>
  <c r="BM74" i="98"/>
  <c r="AD71" i="98" s="1"/>
  <c r="BL74" i="98"/>
  <c r="AB71" i="98" s="1"/>
  <c r="BO76" i="98"/>
  <c r="AH75" i="98" s="1"/>
  <c r="BR76" i="98" s="1"/>
  <c r="BP74" i="98"/>
  <c r="AJ71" i="98" s="1"/>
  <c r="BU62" i="97"/>
  <c r="J72" i="97"/>
  <c r="BN142" i="97"/>
  <c r="AF129" i="97" s="1"/>
  <c r="BT62" i="99"/>
  <c r="BL133" i="99" s="1"/>
  <c r="BL123" i="99" s="1"/>
  <c r="BM123" i="99" s="1"/>
  <c r="BU123" i="99" s="1"/>
  <c r="BM62" i="99"/>
  <c r="J127" i="100"/>
  <c r="J79" i="100"/>
  <c r="AP68" i="100" s="1"/>
  <c r="BN72" i="100"/>
  <c r="AF67" i="100" s="1"/>
  <c r="BL72" i="100"/>
  <c r="AB67" i="100" s="1"/>
  <c r="BM72" i="100"/>
  <c r="AD67" i="100" s="1"/>
  <c r="BP75" i="100"/>
  <c r="AJ73" i="100" s="1"/>
  <c r="BL75" i="100"/>
  <c r="AB73" i="100" s="1"/>
  <c r="BO73" i="100"/>
  <c r="AH69" i="100" s="1"/>
  <c r="BR73" i="100" s="1"/>
  <c r="BP76" i="100"/>
  <c r="AJ75" i="100" s="1"/>
  <c r="BN76" i="100"/>
  <c r="AF75" i="100" s="1"/>
  <c r="BN74" i="100"/>
  <c r="AF71" i="100" s="1"/>
  <c r="BO74" i="100"/>
  <c r="AH71" i="100" s="1"/>
  <c r="BR74" i="100" s="1"/>
  <c r="BM75" i="100"/>
  <c r="AD73" i="100" s="1"/>
  <c r="BM74" i="100"/>
  <c r="AD71" i="100" s="1"/>
  <c r="BL73" i="100"/>
  <c r="AB69" i="100" s="1"/>
  <c r="BL76" i="100"/>
  <c r="AB75" i="100" s="1"/>
  <c r="BP72" i="100"/>
  <c r="AJ67" i="100" s="1"/>
  <c r="BL74" i="100"/>
  <c r="AB71" i="100" s="1"/>
  <c r="BO75" i="100"/>
  <c r="AH73" i="100" s="1"/>
  <c r="BR75" i="100" s="1"/>
  <c r="BN73" i="100"/>
  <c r="AF69" i="100" s="1"/>
  <c r="BP73" i="100"/>
  <c r="AJ69" i="100" s="1"/>
  <c r="BN75" i="100"/>
  <c r="AF73" i="100" s="1"/>
  <c r="BM76" i="100"/>
  <c r="AD75" i="100" s="1"/>
  <c r="BO72" i="100"/>
  <c r="AH67" i="100" s="1"/>
  <c r="BR72" i="100" s="1"/>
  <c r="BP74" i="100"/>
  <c r="AJ71" i="100" s="1"/>
  <c r="BM73" i="100"/>
  <c r="AD69" i="100" s="1"/>
  <c r="BO76" i="100"/>
  <c r="AH75" i="100" s="1"/>
  <c r="BR76" i="100" s="1"/>
  <c r="BM124" i="100"/>
  <c r="BU124" i="100" s="1"/>
  <c r="BT124" i="100"/>
  <c r="BU62" i="101"/>
  <c r="BY97" i="1"/>
  <c r="BZ97" i="1" s="1"/>
  <c r="Z117" i="1" s="1"/>
  <c r="BY112" i="105"/>
  <c r="BZ112" i="105" s="1"/>
  <c r="BY97" i="96"/>
  <c r="BZ97" i="96" s="1"/>
  <c r="J134" i="105"/>
  <c r="BY112" i="92"/>
  <c r="BZ112" i="92" s="1"/>
  <c r="BY112" i="93"/>
  <c r="BZ112" i="93" s="1"/>
  <c r="BY97" i="93"/>
  <c r="BZ97" i="93" s="1"/>
  <c r="BY97" i="92"/>
  <c r="BZ97" i="92" s="1"/>
  <c r="BY97" i="94"/>
  <c r="BZ97" i="94" s="1"/>
  <c r="BY112" i="90"/>
  <c r="BZ112" i="90" s="1"/>
  <c r="BY97" i="90"/>
  <c r="BZ97" i="90" s="1"/>
  <c r="J134" i="91"/>
  <c r="AP68" i="105"/>
  <c r="AZ102" i="91"/>
  <c r="BY97" i="102" l="1"/>
  <c r="BZ97" i="102" s="1"/>
  <c r="Z117" i="102" s="1"/>
  <c r="BL133" i="102" s="1"/>
  <c r="BL123" i="102" s="1"/>
  <c r="BT123" i="102" s="1"/>
  <c r="BY97" i="97"/>
  <c r="BZ97" i="97" s="1"/>
  <c r="BY97" i="105"/>
  <c r="BZ97" i="105" s="1"/>
  <c r="BY112" i="96"/>
  <c r="BZ112" i="96" s="1"/>
  <c r="BY112" i="97"/>
  <c r="BZ112" i="97" s="1"/>
  <c r="BY97" i="104"/>
  <c r="BZ97" i="104" s="1"/>
  <c r="BY112" i="98"/>
  <c r="BZ112" i="98" s="1"/>
  <c r="AP68" i="95"/>
  <c r="BU62" i="102"/>
  <c r="J72" i="103"/>
  <c r="J79" i="103" s="1"/>
  <c r="BY112" i="102"/>
  <c r="BZ112" i="102" s="1"/>
  <c r="AJ117" i="102" s="1"/>
  <c r="BK189" i="101"/>
  <c r="AW102" i="101"/>
  <c r="E165" i="101"/>
  <c r="BY97" i="101"/>
  <c r="BZ97" i="101" s="1"/>
  <c r="Z117" i="101" s="1"/>
  <c r="BL133" i="101" s="1"/>
  <c r="BL123" i="101" s="1"/>
  <c r="BY112" i="103"/>
  <c r="BZ112" i="103" s="1"/>
  <c r="AJ117" i="103" s="1"/>
  <c r="AP126" i="95"/>
  <c r="AP68" i="94"/>
  <c r="BM75" i="1"/>
  <c r="AD73" i="1" s="1"/>
  <c r="BM143" i="97"/>
  <c r="AD131" i="97" s="1"/>
  <c r="BM76" i="1"/>
  <c r="AD75" i="1" s="1"/>
  <c r="BL144" i="97"/>
  <c r="AB133" i="97" s="1"/>
  <c r="BO142" i="97"/>
  <c r="AH129" i="97" s="1"/>
  <c r="BN75" i="1"/>
  <c r="AF73" i="1" s="1"/>
  <c r="BP74" i="1"/>
  <c r="AJ71" i="1" s="1"/>
  <c r="BP140" i="97"/>
  <c r="AJ125" i="97" s="1"/>
  <c r="BL143" i="97"/>
  <c r="AB131" i="97" s="1"/>
  <c r="BM73" i="1"/>
  <c r="AD69" i="1" s="1"/>
  <c r="BO73" i="1"/>
  <c r="AH69" i="1" s="1"/>
  <c r="BR73" i="1" s="1"/>
  <c r="BL133" i="1"/>
  <c r="BL123" i="1" s="1"/>
  <c r="BT123" i="1" s="1"/>
  <c r="BN144" i="97"/>
  <c r="AF133" i="97" s="1"/>
  <c r="BO140" i="97"/>
  <c r="AH125" i="97" s="1"/>
  <c r="BL140" i="97"/>
  <c r="AB125" i="97" s="1"/>
  <c r="BP142" i="97"/>
  <c r="AJ129" i="97" s="1"/>
  <c r="BO143" i="97"/>
  <c r="AH131" i="97" s="1"/>
  <c r="BN141" i="97"/>
  <c r="AF127" i="97" s="1"/>
  <c r="BN72" i="1"/>
  <c r="AF67" i="1" s="1"/>
  <c r="BO76" i="1"/>
  <c r="AH75" i="1" s="1"/>
  <c r="BR76" i="1" s="1"/>
  <c r="BP73" i="1"/>
  <c r="AJ69" i="1" s="1"/>
  <c r="BN76" i="1"/>
  <c r="AF75" i="1" s="1"/>
  <c r="BL72" i="1"/>
  <c r="AB67" i="1" s="1"/>
  <c r="BL76" i="1"/>
  <c r="AB75" i="1" s="1"/>
  <c r="BM142" i="97"/>
  <c r="AD129" i="97" s="1"/>
  <c r="BP144" i="97"/>
  <c r="AJ133" i="97" s="1"/>
  <c r="BL142" i="97"/>
  <c r="AB129" i="97" s="1"/>
  <c r="BL141" i="97"/>
  <c r="AB127" i="97" s="1"/>
  <c r="BM144" i="97"/>
  <c r="AD133" i="97" s="1"/>
  <c r="BO141" i="97"/>
  <c r="AH127" i="97" s="1"/>
  <c r="BN143" i="97"/>
  <c r="AF131" i="97" s="1"/>
  <c r="BP76" i="1"/>
  <c r="AJ75" i="1" s="1"/>
  <c r="BM72" i="1"/>
  <c r="AD67" i="1" s="1"/>
  <c r="BO72" i="1"/>
  <c r="AH67" i="1" s="1"/>
  <c r="BR72" i="1" s="1"/>
  <c r="BM74" i="1"/>
  <c r="AD71" i="1" s="1"/>
  <c r="BO74" i="1"/>
  <c r="AH71" i="1" s="1"/>
  <c r="BR74" i="1" s="1"/>
  <c r="BL73" i="1"/>
  <c r="AB69" i="1" s="1"/>
  <c r="BN73" i="1"/>
  <c r="AF69" i="1" s="1"/>
  <c r="J134" i="85"/>
  <c r="BM140" i="97"/>
  <c r="AD125" i="97" s="1"/>
  <c r="BO144" i="97"/>
  <c r="AH133" i="97" s="1"/>
  <c r="BM141" i="97"/>
  <c r="AD127" i="97" s="1"/>
  <c r="BN140" i="97"/>
  <c r="AF125" i="97" s="1"/>
  <c r="BP141" i="97"/>
  <c r="AJ127" i="97" s="1"/>
  <c r="BP75" i="1"/>
  <c r="AJ73" i="1" s="1"/>
  <c r="BL75" i="1"/>
  <c r="AB73" i="1" s="1"/>
  <c r="BP72" i="1"/>
  <c r="AJ67" i="1" s="1"/>
  <c r="BL74" i="1"/>
  <c r="AB71" i="1" s="1"/>
  <c r="BN74" i="1"/>
  <c r="AF71" i="1" s="1"/>
  <c r="AP126" i="93"/>
  <c r="AP68" i="90"/>
  <c r="BN142" i="107"/>
  <c r="AF129" i="107" s="1"/>
  <c r="BL141" i="107"/>
  <c r="AB127" i="107" s="1"/>
  <c r="BM143" i="107"/>
  <c r="AD131" i="107" s="1"/>
  <c r="BM141" i="107"/>
  <c r="AD127" i="107" s="1"/>
  <c r="BN140" i="107"/>
  <c r="AF125" i="107" s="1"/>
  <c r="BM140" i="107"/>
  <c r="AD125" i="107" s="1"/>
  <c r="BN143" i="107"/>
  <c r="AF131" i="107" s="1"/>
  <c r="BO141" i="107"/>
  <c r="AH127" i="107" s="1"/>
  <c r="BO143" i="107"/>
  <c r="AH131" i="107" s="1"/>
  <c r="BP140" i="107"/>
  <c r="AJ125" i="107" s="1"/>
  <c r="BL144" i="107"/>
  <c r="AB133" i="107" s="1"/>
  <c r="BL140" i="107"/>
  <c r="AB125" i="107" s="1"/>
  <c r="BM142" i="107"/>
  <c r="AD129" i="107" s="1"/>
  <c r="BP143" i="107"/>
  <c r="AJ131" i="107" s="1"/>
  <c r="BP141" i="107"/>
  <c r="AJ127" i="107" s="1"/>
  <c r="BN144" i="107"/>
  <c r="AF133" i="107" s="1"/>
  <c r="BM144" i="107"/>
  <c r="AD133" i="107" s="1"/>
  <c r="BP144" i="107"/>
  <c r="AJ133" i="107" s="1"/>
  <c r="BN141" i="107"/>
  <c r="AF127" i="107" s="1"/>
  <c r="BL142" i="107"/>
  <c r="AB129" i="107" s="1"/>
  <c r="BL143" i="107"/>
  <c r="AB131" i="107" s="1"/>
  <c r="BP142" i="107"/>
  <c r="AJ129" i="107" s="1"/>
  <c r="BO144" i="107"/>
  <c r="AH133" i="107" s="1"/>
  <c r="BO142" i="107"/>
  <c r="AH129" i="107" s="1"/>
  <c r="AP126" i="104"/>
  <c r="BM141" i="85"/>
  <c r="AD127" i="85" s="1"/>
  <c r="BP141" i="85"/>
  <c r="AJ127" i="85" s="1"/>
  <c r="BO140" i="85"/>
  <c r="AH125" i="85" s="1"/>
  <c r="BO144" i="85"/>
  <c r="AH133" i="85" s="1"/>
  <c r="BO141" i="85"/>
  <c r="AH127" i="85" s="1"/>
  <c r="BN144" i="85"/>
  <c r="AF133" i="85" s="1"/>
  <c r="BL140" i="85"/>
  <c r="AB125" i="85" s="1"/>
  <c r="BO142" i="85"/>
  <c r="AH129" i="85" s="1"/>
  <c r="BP142" i="85"/>
  <c r="AJ129" i="85" s="1"/>
  <c r="BN140" i="85"/>
  <c r="AF125" i="85" s="1"/>
  <c r="BL144" i="85"/>
  <c r="AB133" i="85" s="1"/>
  <c r="BP140" i="85"/>
  <c r="AJ125" i="85" s="1"/>
  <c r="BM142" i="85"/>
  <c r="AD129" i="85" s="1"/>
  <c r="BN142" i="85"/>
  <c r="AF129" i="85" s="1"/>
  <c r="BM140" i="85"/>
  <c r="AD125" i="85" s="1"/>
  <c r="BL141" i="85"/>
  <c r="AB127" i="85" s="1"/>
  <c r="BL142" i="85"/>
  <c r="AB129" i="85" s="1"/>
  <c r="BM144" i="85"/>
  <c r="AD133" i="85" s="1"/>
  <c r="BP144" i="85"/>
  <c r="AJ133" i="85" s="1"/>
  <c r="BN141" i="85"/>
  <c r="AF127" i="85" s="1"/>
  <c r="BL143" i="85"/>
  <c r="AB131" i="85" s="1"/>
  <c r="BM143" i="85"/>
  <c r="AD131" i="85" s="1"/>
  <c r="BP143" i="85"/>
  <c r="AJ131" i="85" s="1"/>
  <c r="BO143" i="85"/>
  <c r="AH131" i="85" s="1"/>
  <c r="BN143" i="85"/>
  <c r="AF131" i="85" s="1"/>
  <c r="BL140" i="90"/>
  <c r="AB125" i="90" s="1"/>
  <c r="BL142" i="90"/>
  <c r="AB129" i="90" s="1"/>
  <c r="BO142" i="90"/>
  <c r="AH129" i="90" s="1"/>
  <c r="BL143" i="90"/>
  <c r="AB131" i="90" s="1"/>
  <c r="BO140" i="90"/>
  <c r="AH125" i="90" s="1"/>
  <c r="BN141" i="90"/>
  <c r="AF127" i="90" s="1"/>
  <c r="BP140" i="90"/>
  <c r="AJ125" i="90" s="1"/>
  <c r="BM140" i="90"/>
  <c r="AD125" i="90" s="1"/>
  <c r="BM142" i="90"/>
  <c r="AD129" i="90" s="1"/>
  <c r="BP142" i="90"/>
  <c r="AJ129" i="90" s="1"/>
  <c r="BN142" i="90"/>
  <c r="AF129" i="90" s="1"/>
  <c r="BM141" i="90"/>
  <c r="AD127" i="90" s="1"/>
  <c r="BP143" i="90"/>
  <c r="AJ131" i="90" s="1"/>
  <c r="BM143" i="90"/>
  <c r="AD131" i="90" s="1"/>
  <c r="BL144" i="90"/>
  <c r="AB133" i="90" s="1"/>
  <c r="BO144" i="90"/>
  <c r="AH133" i="90" s="1"/>
  <c r="BO141" i="90"/>
  <c r="AH127" i="90" s="1"/>
  <c r="BP141" i="90"/>
  <c r="AJ127" i="90" s="1"/>
  <c r="BL141" i="90"/>
  <c r="AB127" i="90" s="1"/>
  <c r="BN143" i="90"/>
  <c r="AF131" i="90" s="1"/>
  <c r="BM144" i="90"/>
  <c r="AD133" i="90" s="1"/>
  <c r="BN144" i="90"/>
  <c r="AF133" i="90" s="1"/>
  <c r="BN140" i="90"/>
  <c r="AF125" i="90" s="1"/>
  <c r="BP144" i="90"/>
  <c r="AJ133" i="90" s="1"/>
  <c r="BO143" i="90"/>
  <c r="AH131" i="90" s="1"/>
  <c r="BL140" i="91"/>
  <c r="AB125" i="91" s="1"/>
  <c r="BN140" i="91"/>
  <c r="AF125" i="91" s="1"/>
  <c r="BP140" i="91"/>
  <c r="AJ125" i="91" s="1"/>
  <c r="BM140" i="91"/>
  <c r="AD125" i="91" s="1"/>
  <c r="BN144" i="91"/>
  <c r="AF133" i="91" s="1"/>
  <c r="BM142" i="91"/>
  <c r="AD129" i="91" s="1"/>
  <c r="BO140" i="91"/>
  <c r="AH125" i="91" s="1"/>
  <c r="BL144" i="91"/>
  <c r="AB133" i="91" s="1"/>
  <c r="BM144" i="91"/>
  <c r="AD133" i="91" s="1"/>
  <c r="BP144" i="91"/>
  <c r="AJ133" i="91" s="1"/>
  <c r="BN142" i="91"/>
  <c r="AF129" i="91" s="1"/>
  <c r="BO144" i="91"/>
  <c r="AH133" i="91" s="1"/>
  <c r="BO142" i="91"/>
  <c r="AH129" i="91" s="1"/>
  <c r="BN141" i="91"/>
  <c r="AF127" i="91" s="1"/>
  <c r="BP142" i="91"/>
  <c r="AJ129" i="91" s="1"/>
  <c r="BO143" i="91"/>
  <c r="AH131" i="91" s="1"/>
  <c r="BN143" i="91"/>
  <c r="AF131" i="91" s="1"/>
  <c r="BP141" i="91"/>
  <c r="AJ127" i="91" s="1"/>
  <c r="BM143" i="91"/>
  <c r="AD131" i="91" s="1"/>
  <c r="BP143" i="91"/>
  <c r="AJ131" i="91" s="1"/>
  <c r="BL143" i="91"/>
  <c r="AB131" i="91" s="1"/>
  <c r="BO141" i="91"/>
  <c r="AH127" i="91" s="1"/>
  <c r="BL142" i="91"/>
  <c r="AB129" i="91" s="1"/>
  <c r="BL141" i="91"/>
  <c r="AB127" i="91" s="1"/>
  <c r="BM141" i="91"/>
  <c r="AD127" i="91" s="1"/>
  <c r="BM140" i="92"/>
  <c r="AD125" i="92" s="1"/>
  <c r="BO140" i="92"/>
  <c r="AH125" i="92" s="1"/>
  <c r="BP144" i="92"/>
  <c r="AJ133" i="92" s="1"/>
  <c r="BO141" i="92"/>
  <c r="AH127" i="92" s="1"/>
  <c r="BM143" i="92"/>
  <c r="AD131" i="92" s="1"/>
  <c r="BL140" i="92"/>
  <c r="AB125" i="92" s="1"/>
  <c r="BM144" i="92"/>
  <c r="AD133" i="92" s="1"/>
  <c r="BP141" i="92"/>
  <c r="AJ127" i="92" s="1"/>
  <c r="BL144" i="92"/>
  <c r="AB133" i="92" s="1"/>
  <c r="BN140" i="92"/>
  <c r="AF125" i="92" s="1"/>
  <c r="BO144" i="92"/>
  <c r="AH133" i="92" s="1"/>
  <c r="BP140" i="92"/>
  <c r="AJ125" i="92" s="1"/>
  <c r="BO142" i="92"/>
  <c r="AH129" i="92" s="1"/>
  <c r="BN142" i="92"/>
  <c r="AF129" i="92" s="1"/>
  <c r="BN143" i="92"/>
  <c r="AF131" i="92" s="1"/>
  <c r="BN144" i="92"/>
  <c r="AF133" i="92" s="1"/>
  <c r="BM142" i="92"/>
  <c r="AD129" i="92" s="1"/>
  <c r="BM141" i="92"/>
  <c r="AD127" i="92" s="1"/>
  <c r="BO143" i="92"/>
  <c r="AH131" i="92" s="1"/>
  <c r="BL142" i="92"/>
  <c r="AB129" i="92" s="1"/>
  <c r="BN141" i="92"/>
  <c r="AF127" i="92" s="1"/>
  <c r="BL141" i="92"/>
  <c r="AB127" i="92" s="1"/>
  <c r="BP142" i="92"/>
  <c r="AJ129" i="92" s="1"/>
  <c r="BP143" i="92"/>
  <c r="AJ131" i="92" s="1"/>
  <c r="BL143" i="92"/>
  <c r="AB131" i="92" s="1"/>
  <c r="BN144" i="94"/>
  <c r="AF133" i="94" s="1"/>
  <c r="BP143" i="94"/>
  <c r="AJ131" i="94" s="1"/>
  <c r="BN143" i="94"/>
  <c r="AF131" i="94" s="1"/>
  <c r="BM140" i="94"/>
  <c r="AD125" i="94" s="1"/>
  <c r="BL141" i="94"/>
  <c r="AB127" i="94" s="1"/>
  <c r="BL140" i="94"/>
  <c r="AB125" i="94" s="1"/>
  <c r="BO143" i="94"/>
  <c r="AH131" i="94" s="1"/>
  <c r="BO142" i="94"/>
  <c r="AH129" i="94" s="1"/>
  <c r="BM142" i="94"/>
  <c r="AD129" i="94" s="1"/>
  <c r="BP144" i="94"/>
  <c r="AJ133" i="94" s="1"/>
  <c r="BL144" i="94"/>
  <c r="AB133" i="94" s="1"/>
  <c r="BN142" i="94"/>
  <c r="AF129" i="94" s="1"/>
  <c r="BO140" i="94"/>
  <c r="AH125" i="94" s="1"/>
  <c r="BP142" i="94"/>
  <c r="AJ129" i="94" s="1"/>
  <c r="BO144" i="94"/>
  <c r="AH133" i="94" s="1"/>
  <c r="BM141" i="94"/>
  <c r="AD127" i="94" s="1"/>
  <c r="BN141" i="94"/>
  <c r="AF127" i="94" s="1"/>
  <c r="BL143" i="94"/>
  <c r="AB131" i="94" s="1"/>
  <c r="BP141" i="94"/>
  <c r="AJ127" i="94" s="1"/>
  <c r="BP140" i="94"/>
  <c r="AJ125" i="94" s="1"/>
  <c r="BN140" i="94"/>
  <c r="AF125" i="94" s="1"/>
  <c r="BM144" i="94"/>
  <c r="AD133" i="94" s="1"/>
  <c r="BM143" i="94"/>
  <c r="AD131" i="94" s="1"/>
  <c r="BO141" i="94"/>
  <c r="AH127" i="94" s="1"/>
  <c r="BL142" i="94"/>
  <c r="AB129" i="94" s="1"/>
  <c r="BP143" i="105"/>
  <c r="AJ131" i="105" s="1"/>
  <c r="BN142" i="105"/>
  <c r="AF129" i="105" s="1"/>
  <c r="BP142" i="105"/>
  <c r="AJ129" i="105" s="1"/>
  <c r="BM140" i="105"/>
  <c r="AD125" i="105" s="1"/>
  <c r="BL142" i="105"/>
  <c r="AB129" i="105" s="1"/>
  <c r="BM142" i="105"/>
  <c r="AD129" i="105" s="1"/>
  <c r="BO140" i="105"/>
  <c r="AH125" i="105" s="1"/>
  <c r="BO142" i="105"/>
  <c r="AH129" i="105" s="1"/>
  <c r="BO143" i="105"/>
  <c r="AH131" i="105" s="1"/>
  <c r="BL141" i="105"/>
  <c r="AB127" i="105" s="1"/>
  <c r="BM143" i="105"/>
  <c r="AD131" i="105" s="1"/>
  <c r="BN144" i="105"/>
  <c r="AF133" i="105" s="1"/>
  <c r="BO141" i="105"/>
  <c r="AH127" i="105" s="1"/>
  <c r="BN143" i="105"/>
  <c r="AF131" i="105" s="1"/>
  <c r="BO144" i="105"/>
  <c r="AH133" i="105" s="1"/>
  <c r="BN140" i="105"/>
  <c r="AF125" i="105" s="1"/>
  <c r="BP144" i="105"/>
  <c r="AJ133" i="105" s="1"/>
  <c r="BM141" i="105"/>
  <c r="AD127" i="105" s="1"/>
  <c r="BM144" i="105"/>
  <c r="AD133" i="105" s="1"/>
  <c r="BL143" i="105"/>
  <c r="AB131" i="105" s="1"/>
  <c r="BN141" i="105"/>
  <c r="AF127" i="105" s="1"/>
  <c r="BP140" i="105"/>
  <c r="AJ125" i="105" s="1"/>
  <c r="BP141" i="105"/>
  <c r="AJ127" i="105" s="1"/>
  <c r="BL144" i="105"/>
  <c r="AB133" i="105" s="1"/>
  <c r="BL140" i="105"/>
  <c r="AB125" i="105" s="1"/>
  <c r="AP126" i="105"/>
  <c r="AP126" i="90"/>
  <c r="AP126" i="94"/>
  <c r="AP126" i="92"/>
  <c r="AP126" i="91"/>
  <c r="J134" i="96"/>
  <c r="BT123" i="99"/>
  <c r="J134" i="98"/>
  <c r="J79" i="97"/>
  <c r="J127" i="97"/>
  <c r="BO73" i="97"/>
  <c r="AH69" i="97" s="1"/>
  <c r="BR73" i="97" s="1"/>
  <c r="BO74" i="97"/>
  <c r="AH71" i="97" s="1"/>
  <c r="BR74" i="97" s="1"/>
  <c r="BN73" i="97"/>
  <c r="AF69" i="97" s="1"/>
  <c r="BO72" i="97"/>
  <c r="AH67" i="97" s="1"/>
  <c r="BR72" i="97" s="1"/>
  <c r="BL76" i="97"/>
  <c r="AB75" i="97" s="1"/>
  <c r="BN74" i="97"/>
  <c r="AF71" i="97" s="1"/>
  <c r="BM73" i="97"/>
  <c r="AD69" i="97" s="1"/>
  <c r="BP74" i="97"/>
  <c r="AJ71" i="97" s="1"/>
  <c r="BL73" i="97"/>
  <c r="AB69" i="97" s="1"/>
  <c r="BM74" i="97"/>
  <c r="AD71" i="97" s="1"/>
  <c r="BP72" i="97"/>
  <c r="AJ67" i="97" s="1"/>
  <c r="BL72" i="97"/>
  <c r="AB67" i="97" s="1"/>
  <c r="BM76" i="97"/>
  <c r="AD75" i="97" s="1"/>
  <c r="BM75" i="97"/>
  <c r="AD73" i="97" s="1"/>
  <c r="BL74" i="97"/>
  <c r="AB71" i="97" s="1"/>
  <c r="BP75" i="97"/>
  <c r="AJ73" i="97" s="1"/>
  <c r="BP76" i="97"/>
  <c r="AJ75" i="97" s="1"/>
  <c r="BM72" i="97"/>
  <c r="AD67" i="97" s="1"/>
  <c r="BO76" i="97"/>
  <c r="AH75" i="97" s="1"/>
  <c r="BR76" i="97" s="1"/>
  <c r="BO75" i="97"/>
  <c r="AH73" i="97" s="1"/>
  <c r="BR75" i="97" s="1"/>
  <c r="BP73" i="97"/>
  <c r="AJ69" i="97" s="1"/>
  <c r="BL75" i="97"/>
  <c r="AB73" i="97" s="1"/>
  <c r="BN72" i="97"/>
  <c r="AF67" i="97" s="1"/>
  <c r="BN75" i="97"/>
  <c r="AF73" i="97" s="1"/>
  <c r="BN76" i="97"/>
  <c r="AF75" i="97" s="1"/>
  <c r="J72" i="99"/>
  <c r="BU62" i="99"/>
  <c r="BP140" i="99"/>
  <c r="AJ125" i="99" s="1"/>
  <c r="BM143" i="99"/>
  <c r="AD131" i="99" s="1"/>
  <c r="BO140" i="99"/>
  <c r="AH125" i="99" s="1"/>
  <c r="BO142" i="99"/>
  <c r="AH129" i="99" s="1"/>
  <c r="BP143" i="99"/>
  <c r="AJ131" i="99" s="1"/>
  <c r="BM140" i="99"/>
  <c r="AD125" i="99" s="1"/>
  <c r="BP141" i="99"/>
  <c r="AJ127" i="99" s="1"/>
  <c r="BL140" i="99"/>
  <c r="AB125" i="99" s="1"/>
  <c r="BM141" i="99"/>
  <c r="AD127" i="99" s="1"/>
  <c r="BN144" i="99"/>
  <c r="AF133" i="99" s="1"/>
  <c r="BO141" i="99"/>
  <c r="AH127" i="99" s="1"/>
  <c r="BP144" i="99"/>
  <c r="AJ133" i="99" s="1"/>
  <c r="BM142" i="99"/>
  <c r="AD129" i="99" s="1"/>
  <c r="BO143" i="99"/>
  <c r="AH131" i="99" s="1"/>
  <c r="BN140" i="99"/>
  <c r="AF125" i="99" s="1"/>
  <c r="BN143" i="99"/>
  <c r="AF131" i="99" s="1"/>
  <c r="BL142" i="99"/>
  <c r="AB129" i="99" s="1"/>
  <c r="BL141" i="99"/>
  <c r="AB127" i="99" s="1"/>
  <c r="BL143" i="99"/>
  <c r="AB131" i="99" s="1"/>
  <c r="BO144" i="99"/>
  <c r="AH133" i="99" s="1"/>
  <c r="BP142" i="99"/>
  <c r="AJ129" i="99" s="1"/>
  <c r="BM144" i="99"/>
  <c r="AD133" i="99" s="1"/>
  <c r="BL144" i="99"/>
  <c r="AB133" i="99" s="1"/>
  <c r="BN141" i="99"/>
  <c r="AF127" i="99" s="1"/>
  <c r="BN142" i="99"/>
  <c r="AF129" i="99" s="1"/>
  <c r="J134" i="100"/>
  <c r="BL142" i="100"/>
  <c r="AB129" i="100" s="1"/>
  <c r="BL141" i="100"/>
  <c r="AB127" i="100" s="1"/>
  <c r="BM143" i="100"/>
  <c r="AD131" i="100" s="1"/>
  <c r="BM144" i="100"/>
  <c r="AD133" i="100" s="1"/>
  <c r="BL144" i="100"/>
  <c r="AB133" i="100" s="1"/>
  <c r="BN140" i="100"/>
  <c r="AF125" i="100" s="1"/>
  <c r="BN143" i="100"/>
  <c r="AF131" i="100" s="1"/>
  <c r="BO142" i="100"/>
  <c r="AH129" i="100" s="1"/>
  <c r="BP144" i="100"/>
  <c r="AJ133" i="100" s="1"/>
  <c r="BL143" i="100"/>
  <c r="AB131" i="100" s="1"/>
  <c r="BP140" i="100"/>
  <c r="AJ125" i="100" s="1"/>
  <c r="BM140" i="100"/>
  <c r="AD125" i="100" s="1"/>
  <c r="BN141" i="100"/>
  <c r="AF127" i="100" s="1"/>
  <c r="BO140" i="100"/>
  <c r="AH125" i="100" s="1"/>
  <c r="BM142" i="100"/>
  <c r="AD129" i="100" s="1"/>
  <c r="BP141" i="100"/>
  <c r="AJ127" i="100" s="1"/>
  <c r="BN142" i="100"/>
  <c r="AF129" i="100" s="1"/>
  <c r="BO143" i="100"/>
  <c r="AH131" i="100" s="1"/>
  <c r="BM141" i="100"/>
  <c r="AD127" i="100" s="1"/>
  <c r="BO144" i="100"/>
  <c r="AH133" i="100" s="1"/>
  <c r="BL140" i="100"/>
  <c r="AB125" i="100" s="1"/>
  <c r="BP143" i="100"/>
  <c r="AJ131" i="100" s="1"/>
  <c r="BP142" i="100"/>
  <c r="AJ129" i="100" s="1"/>
  <c r="BO141" i="100"/>
  <c r="AH127" i="100" s="1"/>
  <c r="BN144" i="100"/>
  <c r="AF133" i="100" s="1"/>
  <c r="BO74" i="101"/>
  <c r="AH71" i="101" s="1"/>
  <c r="BR74" i="101" s="1"/>
  <c r="BP74" i="101"/>
  <c r="AJ71" i="101" s="1"/>
  <c r="BN75" i="101"/>
  <c r="AF73" i="101" s="1"/>
  <c r="BN73" i="101"/>
  <c r="AF69" i="101" s="1"/>
  <c r="BO76" i="101"/>
  <c r="AH75" i="101" s="1"/>
  <c r="BR76" i="101" s="1"/>
  <c r="BM76" i="101"/>
  <c r="AD75" i="101" s="1"/>
  <c r="BO75" i="101"/>
  <c r="AH73" i="101" s="1"/>
  <c r="BR75" i="101" s="1"/>
  <c r="BN72" i="101"/>
  <c r="AF67" i="101" s="1"/>
  <c r="BN74" i="101"/>
  <c r="AF71" i="101" s="1"/>
  <c r="BP75" i="101"/>
  <c r="AJ73" i="101" s="1"/>
  <c r="BP73" i="101"/>
  <c r="AJ69" i="101" s="1"/>
  <c r="BM74" i="101"/>
  <c r="AD71" i="101" s="1"/>
  <c r="BP76" i="101"/>
  <c r="AJ75" i="101" s="1"/>
  <c r="BL76" i="101"/>
  <c r="AB75" i="101" s="1"/>
  <c r="BM73" i="101"/>
  <c r="AD69" i="101" s="1"/>
  <c r="BL74" i="101"/>
  <c r="AB71" i="101" s="1"/>
  <c r="BL73" i="101"/>
  <c r="AB69" i="101" s="1"/>
  <c r="BP72" i="101"/>
  <c r="AJ67" i="101" s="1"/>
  <c r="BO73" i="101"/>
  <c r="AH69" i="101" s="1"/>
  <c r="BR73" i="101" s="1"/>
  <c r="BN76" i="101"/>
  <c r="AF75" i="101" s="1"/>
  <c r="BO72" i="101"/>
  <c r="AH67" i="101" s="1"/>
  <c r="BR72" i="101" s="1"/>
  <c r="BM75" i="101"/>
  <c r="AD73" i="101" s="1"/>
  <c r="BL75" i="101"/>
  <c r="AB73" i="101" s="1"/>
  <c r="BL72" i="101"/>
  <c r="AB67" i="101" s="1"/>
  <c r="BM72" i="101"/>
  <c r="AD67" i="101" s="1"/>
  <c r="J79" i="101"/>
  <c r="AP68" i="101" s="1"/>
  <c r="BN74" i="103"/>
  <c r="AF71" i="103" s="1"/>
  <c r="BN72" i="103"/>
  <c r="AF67" i="103" s="1"/>
  <c r="BO74" i="103"/>
  <c r="AH71" i="103" s="1"/>
  <c r="BR74" i="103" s="1"/>
  <c r="BP72" i="103"/>
  <c r="AJ67" i="103" s="1"/>
  <c r="BN75" i="103"/>
  <c r="AF73" i="103" s="1"/>
  <c r="BL76" i="103"/>
  <c r="AB75" i="103" s="1"/>
  <c r="BP75" i="103"/>
  <c r="AJ73" i="103" s="1"/>
  <c r="BM72" i="103"/>
  <c r="AD67" i="103" s="1"/>
  <c r="BO73" i="103"/>
  <c r="AH69" i="103" s="1"/>
  <c r="BR73" i="103" s="1"/>
  <c r="BO72" i="103"/>
  <c r="AH67" i="103" s="1"/>
  <c r="BR72" i="103" s="1"/>
  <c r="BM75" i="103"/>
  <c r="AD73" i="103" s="1"/>
  <c r="BM74" i="103"/>
  <c r="AD71" i="103" s="1"/>
  <c r="BO76" i="103"/>
  <c r="AH75" i="103" s="1"/>
  <c r="BR76" i="103" s="1"/>
  <c r="BN76" i="103"/>
  <c r="AF75" i="103" s="1"/>
  <c r="BL74" i="103"/>
  <c r="AB71" i="103" s="1"/>
  <c r="BM76" i="103"/>
  <c r="AD75" i="103" s="1"/>
  <c r="BL72" i="103"/>
  <c r="AB67" i="103" s="1"/>
  <c r="BP73" i="103"/>
  <c r="AJ69" i="103" s="1"/>
  <c r="BP74" i="103"/>
  <c r="AJ71" i="103" s="1"/>
  <c r="BM73" i="103"/>
  <c r="AD69" i="103" s="1"/>
  <c r="BN73" i="103"/>
  <c r="AF69" i="103" s="1"/>
  <c r="BP76" i="103"/>
  <c r="AJ75" i="103" s="1"/>
  <c r="BO75" i="103"/>
  <c r="AH73" i="103" s="1"/>
  <c r="BR75" i="103" s="1"/>
  <c r="BL73" i="103"/>
  <c r="AB69" i="103" s="1"/>
  <c r="BL75" i="103"/>
  <c r="AB73" i="103" s="1"/>
  <c r="AP68" i="102"/>
  <c r="BY112" i="1"/>
  <c r="BZ112" i="1" s="1"/>
  <c r="AJ117" i="1" s="1"/>
  <c r="BY112" i="91"/>
  <c r="BZ112" i="91" s="1"/>
  <c r="BY97" i="103"/>
  <c r="BZ97" i="103" s="1"/>
  <c r="Z117" i="103" s="1"/>
  <c r="BL133" i="103" s="1"/>
  <c r="BL123" i="103" s="1"/>
  <c r="BM123" i="102" l="1"/>
  <c r="BU123" i="102" s="1"/>
  <c r="J127" i="102" s="1"/>
  <c r="BP72" i="102"/>
  <c r="AJ67" i="102" s="1"/>
  <c r="BP76" i="102"/>
  <c r="AJ75" i="102" s="1"/>
  <c r="BN72" i="102"/>
  <c r="AF67" i="102" s="1"/>
  <c r="BN76" i="102"/>
  <c r="AF75" i="102" s="1"/>
  <c r="BL73" i="102"/>
  <c r="AB69" i="102" s="1"/>
  <c r="BO74" i="102"/>
  <c r="AH71" i="102" s="1"/>
  <c r="BR74" i="102" s="1"/>
  <c r="BN74" i="102"/>
  <c r="AF71" i="102" s="1"/>
  <c r="BM75" i="102"/>
  <c r="AD73" i="102" s="1"/>
  <c r="BL72" i="102"/>
  <c r="AB67" i="102" s="1"/>
  <c r="BP75" i="102"/>
  <c r="AJ73" i="102" s="1"/>
  <c r="BN73" i="102"/>
  <c r="AF69" i="102" s="1"/>
  <c r="BL76" i="102"/>
  <c r="AB75" i="102" s="1"/>
  <c r="BO73" i="102"/>
  <c r="AH69" i="102" s="1"/>
  <c r="BR73" i="102" s="1"/>
  <c r="BO76" i="102"/>
  <c r="AH75" i="102" s="1"/>
  <c r="BR76" i="102" s="1"/>
  <c r="BL75" i="102"/>
  <c r="AB73" i="102" s="1"/>
  <c r="BO72" i="102"/>
  <c r="AH67" i="102" s="1"/>
  <c r="BR72" i="102" s="1"/>
  <c r="BN75" i="102"/>
  <c r="AF73" i="102" s="1"/>
  <c r="BP74" i="102"/>
  <c r="AJ71" i="102" s="1"/>
  <c r="BM76" i="102"/>
  <c r="AD75" i="102" s="1"/>
  <c r="BP73" i="102"/>
  <c r="AJ69" i="102" s="1"/>
  <c r="BM72" i="102"/>
  <c r="AD67" i="102" s="1"/>
  <c r="BL74" i="102"/>
  <c r="AB71" i="102" s="1"/>
  <c r="BM73" i="102"/>
  <c r="AD69" i="102" s="1"/>
  <c r="BO75" i="102"/>
  <c r="AH73" i="102" s="1"/>
  <c r="BR75" i="102" s="1"/>
  <c r="BM74" i="102"/>
  <c r="AD71" i="102" s="1"/>
  <c r="BL124" i="102"/>
  <c r="BP124" i="102"/>
  <c r="BQ124" i="102" s="1"/>
  <c r="BL134" i="102"/>
  <c r="AZ102" i="101"/>
  <c r="BT123" i="101"/>
  <c r="BM123" i="101"/>
  <c r="BU123" i="101" s="1"/>
  <c r="BL124" i="103"/>
  <c r="BM124" i="103" s="1"/>
  <c r="BP124" i="103"/>
  <c r="BL134" i="103"/>
  <c r="BM123" i="103"/>
  <c r="BU123" i="103" s="1"/>
  <c r="BT123" i="103"/>
  <c r="BM123" i="1"/>
  <c r="BU123" i="1" s="1"/>
  <c r="J127" i="1" s="1"/>
  <c r="AP126" i="85"/>
  <c r="AP126" i="96"/>
  <c r="AP126" i="98"/>
  <c r="AP68" i="97"/>
  <c r="J134" i="97"/>
  <c r="BP72" i="99"/>
  <c r="AJ67" i="99" s="1"/>
  <c r="BM72" i="99"/>
  <c r="AD67" i="99" s="1"/>
  <c r="BN75" i="99"/>
  <c r="AF73" i="99" s="1"/>
  <c r="BL76" i="99"/>
  <c r="AB75" i="99" s="1"/>
  <c r="BN76" i="99"/>
  <c r="AF75" i="99" s="1"/>
  <c r="BO72" i="99"/>
  <c r="AH67" i="99" s="1"/>
  <c r="BR72" i="99" s="1"/>
  <c r="BP76" i="99"/>
  <c r="AJ75" i="99" s="1"/>
  <c r="BP73" i="99"/>
  <c r="AJ69" i="99" s="1"/>
  <c r="BL75" i="99"/>
  <c r="AB73" i="99" s="1"/>
  <c r="BM75" i="99"/>
  <c r="AD73" i="99" s="1"/>
  <c r="BO74" i="99"/>
  <c r="AH71" i="99" s="1"/>
  <c r="BR74" i="99" s="1"/>
  <c r="BM76" i="99"/>
  <c r="AD75" i="99" s="1"/>
  <c r="BM74" i="99"/>
  <c r="AD71" i="99" s="1"/>
  <c r="BL73" i="99"/>
  <c r="AB69" i="99" s="1"/>
  <c r="BP75" i="99"/>
  <c r="AJ73" i="99" s="1"/>
  <c r="BL74" i="99"/>
  <c r="AB71" i="99" s="1"/>
  <c r="BL72" i="99"/>
  <c r="AB67" i="99" s="1"/>
  <c r="BM73" i="99"/>
  <c r="AD69" i="99" s="1"/>
  <c r="BN73" i="99"/>
  <c r="AF69" i="99" s="1"/>
  <c r="BO75" i="99"/>
  <c r="AH73" i="99" s="1"/>
  <c r="BR75" i="99" s="1"/>
  <c r="BO73" i="99"/>
  <c r="AH69" i="99" s="1"/>
  <c r="BR73" i="99" s="1"/>
  <c r="BN74" i="99"/>
  <c r="AF71" i="99" s="1"/>
  <c r="BN72" i="99"/>
  <c r="AF67" i="99" s="1"/>
  <c r="BO76" i="99"/>
  <c r="AH75" i="99" s="1"/>
  <c r="BR76" i="99" s="1"/>
  <c r="BP74" i="99"/>
  <c r="AJ71" i="99" s="1"/>
  <c r="J79" i="99"/>
  <c r="AP68" i="99" s="1"/>
  <c r="J127" i="99"/>
  <c r="AP126" i="100"/>
  <c r="AP68" i="103"/>
  <c r="BL134" i="1"/>
  <c r="BL124" i="1"/>
  <c r="BP124" i="1"/>
  <c r="BQ124" i="1" s="1"/>
  <c r="BM124" i="102" l="1"/>
  <c r="BU124" i="102" s="1"/>
  <c r="BT124" i="102"/>
  <c r="BY112" i="101"/>
  <c r="BZ112" i="101" s="1"/>
  <c r="AJ117" i="101" s="1"/>
  <c r="J127" i="101"/>
  <c r="BT124" i="103"/>
  <c r="BQ124" i="103"/>
  <c r="BU124" i="103" s="1"/>
  <c r="J134" i="103" s="1"/>
  <c r="J127" i="103"/>
  <c r="AP126" i="97"/>
  <c r="J134" i="99"/>
  <c r="BM124" i="1"/>
  <c r="BU124" i="1" s="1"/>
  <c r="BT124" i="1"/>
  <c r="BP141" i="102" l="1"/>
  <c r="AJ127" i="102" s="1"/>
  <c r="BL140" i="102"/>
  <c r="AB125" i="102" s="1"/>
  <c r="BP143" i="102"/>
  <c r="AJ131" i="102" s="1"/>
  <c r="BM144" i="102"/>
  <c r="AD133" i="102" s="1"/>
  <c r="BO142" i="102"/>
  <c r="AH129" i="102" s="1"/>
  <c r="BO140" i="102"/>
  <c r="AH125" i="102" s="1"/>
  <c r="BM141" i="102"/>
  <c r="AD127" i="102" s="1"/>
  <c r="BN143" i="102"/>
  <c r="AF131" i="102" s="1"/>
  <c r="J134" i="102"/>
  <c r="BN140" i="102"/>
  <c r="AF125" i="102" s="1"/>
  <c r="BO144" i="102"/>
  <c r="AH133" i="102" s="1"/>
  <c r="BO141" i="102"/>
  <c r="AH127" i="102" s="1"/>
  <c r="BL141" i="102"/>
  <c r="AB127" i="102" s="1"/>
  <c r="BL143" i="102"/>
  <c r="AB131" i="102" s="1"/>
  <c r="BL144" i="102"/>
  <c r="AB133" i="102" s="1"/>
  <c r="BN142" i="102"/>
  <c r="AF129" i="102" s="1"/>
  <c r="BN144" i="102"/>
  <c r="AF133" i="102" s="1"/>
  <c r="BM143" i="102"/>
  <c r="AD131" i="102" s="1"/>
  <c r="BN141" i="102"/>
  <c r="AF127" i="102" s="1"/>
  <c r="BL142" i="102"/>
  <c r="AB129" i="102" s="1"/>
  <c r="BM142" i="102"/>
  <c r="AD129" i="102" s="1"/>
  <c r="BP140" i="102"/>
  <c r="AJ125" i="102" s="1"/>
  <c r="BP142" i="102"/>
  <c r="AJ129" i="102" s="1"/>
  <c r="BP144" i="102"/>
  <c r="AJ133" i="102" s="1"/>
  <c r="BO143" i="102"/>
  <c r="AH131" i="102" s="1"/>
  <c r="BM140" i="102"/>
  <c r="AD125" i="102" s="1"/>
  <c r="BL124" i="101"/>
  <c r="BP124" i="101"/>
  <c r="BQ124" i="101" s="1"/>
  <c r="BL134" i="101"/>
  <c r="BO143" i="103"/>
  <c r="AH131" i="103" s="1"/>
  <c r="BM140" i="103"/>
  <c r="AD125" i="103" s="1"/>
  <c r="BO144" i="103"/>
  <c r="AH133" i="103" s="1"/>
  <c r="BN144" i="103"/>
  <c r="AF133" i="103" s="1"/>
  <c r="BM144" i="103"/>
  <c r="AD133" i="103" s="1"/>
  <c r="BN141" i="103"/>
  <c r="AF127" i="103" s="1"/>
  <c r="BL144" i="103"/>
  <c r="AB133" i="103" s="1"/>
  <c r="BO142" i="103"/>
  <c r="AH129" i="103" s="1"/>
  <c r="BM142" i="103"/>
  <c r="AD129" i="103" s="1"/>
  <c r="BM143" i="103"/>
  <c r="AD131" i="103" s="1"/>
  <c r="BO141" i="103"/>
  <c r="AH127" i="103" s="1"/>
  <c r="BP142" i="103"/>
  <c r="AJ129" i="103" s="1"/>
  <c r="BL143" i="103"/>
  <c r="AB131" i="103" s="1"/>
  <c r="BN142" i="103"/>
  <c r="AF129" i="103" s="1"/>
  <c r="BL141" i="103"/>
  <c r="AB127" i="103" s="1"/>
  <c r="BN140" i="103"/>
  <c r="AF125" i="103" s="1"/>
  <c r="BO140" i="103"/>
  <c r="AH125" i="103" s="1"/>
  <c r="BL140" i="103"/>
  <c r="AB125" i="103" s="1"/>
  <c r="BP143" i="103"/>
  <c r="AJ131" i="103" s="1"/>
  <c r="BN143" i="103"/>
  <c r="AF131" i="103" s="1"/>
  <c r="BM141" i="103"/>
  <c r="AD127" i="103" s="1"/>
  <c r="BP140" i="103"/>
  <c r="AJ125" i="103" s="1"/>
  <c r="BP141" i="103"/>
  <c r="AJ127" i="103" s="1"/>
  <c r="BP144" i="103"/>
  <c r="AJ133" i="103" s="1"/>
  <c r="BL142" i="103"/>
  <c r="AB129" i="103" s="1"/>
  <c r="AP126" i="103"/>
  <c r="AP126" i="99"/>
  <c r="J134" i="1"/>
  <c r="BL142" i="1"/>
  <c r="AB129" i="1" s="1"/>
  <c r="BO143" i="1"/>
  <c r="AH131" i="1" s="1"/>
  <c r="BM144" i="1"/>
  <c r="AD133" i="1" s="1"/>
  <c r="BO141" i="1"/>
  <c r="AH127" i="1" s="1"/>
  <c r="BP140" i="1"/>
  <c r="AJ125" i="1" s="1"/>
  <c r="BO142" i="1"/>
  <c r="AH129" i="1" s="1"/>
  <c r="BL141" i="1"/>
  <c r="AB127" i="1" s="1"/>
  <c r="BN141" i="1"/>
  <c r="AF127" i="1" s="1"/>
  <c r="BL140" i="1"/>
  <c r="AB125" i="1" s="1"/>
  <c r="BM140" i="1"/>
  <c r="AD125" i="1" s="1"/>
  <c r="BN144" i="1"/>
  <c r="AF133" i="1" s="1"/>
  <c r="BM142" i="1"/>
  <c r="AD129" i="1" s="1"/>
  <c r="BP144" i="1"/>
  <c r="AJ133" i="1" s="1"/>
  <c r="BP143" i="1"/>
  <c r="AJ131" i="1" s="1"/>
  <c r="BN142" i="1"/>
  <c r="AF129" i="1" s="1"/>
  <c r="BL144" i="1"/>
  <c r="AB133" i="1" s="1"/>
  <c r="BO140" i="1"/>
  <c r="AH125" i="1" s="1"/>
  <c r="BL143" i="1"/>
  <c r="AB131" i="1" s="1"/>
  <c r="BM143" i="1"/>
  <c r="AD131" i="1" s="1"/>
  <c r="BO144" i="1"/>
  <c r="AH133" i="1" s="1"/>
  <c r="BN140" i="1"/>
  <c r="AF125" i="1" s="1"/>
  <c r="BP141" i="1"/>
  <c r="AJ127" i="1" s="1"/>
  <c r="BP142" i="1"/>
  <c r="AJ129" i="1" s="1"/>
  <c r="BN143" i="1"/>
  <c r="AF131" i="1" s="1"/>
  <c r="BM141" i="1"/>
  <c r="AD127" i="1" s="1"/>
  <c r="AP126" i="102" l="1"/>
  <c r="BM124" i="101"/>
  <c r="BU124" i="101" s="1"/>
  <c r="BT124" i="101"/>
  <c r="AP126" i="1"/>
  <c r="J134" i="101" l="1"/>
  <c r="BM140" i="101"/>
  <c r="AD125" i="101" s="1"/>
  <c r="BO143" i="101"/>
  <c r="AH131" i="101" s="1"/>
  <c r="BP142" i="101"/>
  <c r="AJ129" i="101" s="1"/>
  <c r="BL141" i="101"/>
  <c r="AB127" i="101" s="1"/>
  <c r="BN142" i="101"/>
  <c r="AF129" i="101" s="1"/>
  <c r="BN141" i="101"/>
  <c r="AF127" i="101" s="1"/>
  <c r="BP144" i="101"/>
  <c r="AJ133" i="101" s="1"/>
  <c r="BN140" i="101"/>
  <c r="AF125" i="101" s="1"/>
  <c r="BL144" i="101"/>
  <c r="AB133" i="101" s="1"/>
  <c r="BN144" i="101"/>
  <c r="AF133" i="101" s="1"/>
  <c r="BM143" i="101"/>
  <c r="AD131" i="101" s="1"/>
  <c r="BP141" i="101"/>
  <c r="AJ127" i="101" s="1"/>
  <c r="BO140" i="101"/>
  <c r="AH125" i="101" s="1"/>
  <c r="BL143" i="101"/>
  <c r="AB131" i="101" s="1"/>
  <c r="BO142" i="101"/>
  <c r="AH129" i="101" s="1"/>
  <c r="BM142" i="101"/>
  <c r="AD129" i="101" s="1"/>
  <c r="BL140" i="101"/>
  <c r="AB125" i="101" s="1"/>
  <c r="BM141" i="101"/>
  <c r="AD127" i="101" s="1"/>
  <c r="BM144" i="101"/>
  <c r="AD133" i="101" s="1"/>
  <c r="BO144" i="101"/>
  <c r="AH133" i="101" s="1"/>
  <c r="BL142" i="101"/>
  <c r="AB129" i="101" s="1"/>
  <c r="BP140" i="101"/>
  <c r="AJ125" i="101" s="1"/>
  <c r="BP143" i="101"/>
  <c r="AJ131" i="101" s="1"/>
  <c r="BN143" i="101"/>
  <c r="AF131" i="101" s="1"/>
  <c r="BO141" i="101"/>
  <c r="AH127" i="101" s="1"/>
  <c r="AP126" i="101" l="1"/>
</calcChain>
</file>

<file path=xl/sharedStrings.xml><?xml version="1.0" encoding="utf-8"?>
<sst xmlns="http://schemas.openxmlformats.org/spreadsheetml/2006/main" count="9561" uniqueCount="1880">
  <si>
    <t>Identificador</t>
  </si>
  <si>
    <t>Enfoque</t>
  </si>
  <si>
    <t>Proceso</t>
  </si>
  <si>
    <t>Categoría_corrupción</t>
  </si>
  <si>
    <t>Categoría_estratégica</t>
  </si>
  <si>
    <t>Categoría_gestión_procesos</t>
  </si>
  <si>
    <t>Categoría_seguridad_información</t>
  </si>
  <si>
    <t>Categoría_oportunidad</t>
  </si>
  <si>
    <t>Preposiciones</t>
  </si>
  <si>
    <t>Clase</t>
  </si>
  <si>
    <t>Agente_generador_internas</t>
  </si>
  <si>
    <t>Agente_generador_externas</t>
  </si>
  <si>
    <t>Probab_frecuencia</t>
  </si>
  <si>
    <t>Probabilidad_factibilidad</t>
  </si>
  <si>
    <t>Escalas_probabilidad</t>
  </si>
  <si>
    <t>Escalas_impacto_corrupción</t>
  </si>
  <si>
    <t>Escalas_impacto_estra_proceso_seguridad</t>
  </si>
  <si>
    <t>Escalas_impacto_oportun</t>
  </si>
  <si>
    <t>Zonas de riesgo</t>
  </si>
  <si>
    <t>Zonas de oportunidad</t>
  </si>
  <si>
    <t>Respuestas</t>
  </si>
  <si>
    <t>x</t>
  </si>
  <si>
    <t>Vacío</t>
  </si>
  <si>
    <t>Fecha_aprobación</t>
  </si>
  <si>
    <t>Objetivos_estratégicos</t>
  </si>
  <si>
    <t>-- Debilidades (Contexto Estratégico) --</t>
  </si>
  <si>
    <t>-- Amenazas (Contexto Estratégico) --</t>
  </si>
  <si>
    <t>-- Oportunidades (Contexto Estratégico) --</t>
  </si>
  <si>
    <t>-- Fortalezas (Contexto Estratégico) --</t>
  </si>
  <si>
    <t>Trámites_y_OPAS_afectados</t>
  </si>
  <si>
    <t>Otros_procesos_afectados</t>
  </si>
  <si>
    <t>Debilidades_contexto_proceso</t>
  </si>
  <si>
    <t>Amenazas_contexto_proceso</t>
  </si>
  <si>
    <t>Pregunta1</t>
  </si>
  <si>
    <t>Pregunta2</t>
  </si>
  <si>
    <t>Pregunta3</t>
  </si>
  <si>
    <t>Pregunta4</t>
  </si>
  <si>
    <t>Pregunta5</t>
  </si>
  <si>
    <t>Pregunta6</t>
  </si>
  <si>
    <t>Pregunta7</t>
  </si>
  <si>
    <t>Calificación_control</t>
  </si>
  <si>
    <t>Pregunta8</t>
  </si>
  <si>
    <t>Ayudan_disminuir_probabilidad</t>
  </si>
  <si>
    <t>Ayudan_disminuir_impacto</t>
  </si>
  <si>
    <t>Límites
¿El conjunto de controles ayuda a incrementar la probabilidad?
- Directamente
- No disminuye</t>
  </si>
  <si>
    <t>Límites
¿El conjunto de controles ayuda a incrementar el impacto?
- Directamente
- Indirectamente
- No disminuye</t>
  </si>
  <si>
    <t>Tratamiento_riesgo</t>
  </si>
  <si>
    <t>Medio_de_almacenamiento</t>
  </si>
  <si>
    <t>Riesgo de Corrupción</t>
  </si>
  <si>
    <t>Adquisición de Bienes y Servicios</t>
  </si>
  <si>
    <t>Decisiones ajustadas a intereses propios o de terceros</t>
  </si>
  <si>
    <t xml:space="preserve">[Eficacia] Inadecuado suministro/entrega de Productos y/o servicios </t>
  </si>
  <si>
    <t>Pérdida de Confidencialidad de la Información</t>
  </si>
  <si>
    <t>Preservación de activos</t>
  </si>
  <si>
    <t>a</t>
  </si>
  <si>
    <t>Cumplimiento</t>
  </si>
  <si>
    <t>Financieros</t>
  </si>
  <si>
    <t>Sociales</t>
  </si>
  <si>
    <t>No se ha presentado en los últimos 5 años   -  (1)</t>
  </si>
  <si>
    <t>Excepcionalmente ocurriría   -  (1)</t>
  </si>
  <si>
    <t>Rara vez   -  (1)</t>
  </si>
  <si>
    <t>Insignificante   -  (1)</t>
  </si>
  <si>
    <t>Deseable   -  (5)</t>
  </si>
  <si>
    <t>Extrema</t>
  </si>
  <si>
    <t>Leve favorable</t>
  </si>
  <si>
    <t>Sí</t>
  </si>
  <si>
    <t>X</t>
  </si>
  <si>
    <t>1.- Contribuir a la mejora continua del estatus sanitario del país mediante el fortalecimiento de la inspección, vigilancia  y control sanitario con enfoque de riesgo garantizando la protección de la salud de los colombianos y el reconocimiento nacional e internacional.</t>
  </si>
  <si>
    <t>Planta de personal autorizada insuficiente frente al crecimiento de requerimientos por parte de las partes interesadas</t>
  </si>
  <si>
    <t>Aprobación de presupuesto inferior a las necesidades del Invima</t>
  </si>
  <si>
    <t>Articulación con los diferentes actores que participan en IVC sanitario</t>
  </si>
  <si>
    <t>Definición y aplicación de los modelos de riesgo sanitario IVC-SOA e IVC-SOA PAPF</t>
  </si>
  <si>
    <t>Todos los trámites</t>
  </si>
  <si>
    <t>Todos los procesos</t>
  </si>
  <si>
    <t>Asignado</t>
  </si>
  <si>
    <t>Adecuado</t>
  </si>
  <si>
    <t>Oportuna</t>
  </si>
  <si>
    <t>Prevenir o detectar</t>
  </si>
  <si>
    <t>Confiable</t>
  </si>
  <si>
    <t>Se investigan y resuelven oportunamente</t>
  </si>
  <si>
    <t>Completa</t>
  </si>
  <si>
    <t>Fuerte</t>
  </si>
  <si>
    <t>Siempre</t>
  </si>
  <si>
    <t>Directamente</t>
  </si>
  <si>
    <t>Reducir</t>
  </si>
  <si>
    <t>Archivador</t>
  </si>
  <si>
    <t>Riesgo Estratégico</t>
  </si>
  <si>
    <t>Análisis de los Proyectos Normativos y Reglamentos</t>
  </si>
  <si>
    <t>Desvío de recursos físicos o económicos</t>
  </si>
  <si>
    <t>[Eficacia] Incumplimiento de los objetivos establecidos</t>
  </si>
  <si>
    <t>Pérdida de disponibilidad del activo de información</t>
  </si>
  <si>
    <t>Decisiones acertadas</t>
  </si>
  <si>
    <t>ante</t>
  </si>
  <si>
    <t>Imagen</t>
  </si>
  <si>
    <t>Personal</t>
  </si>
  <si>
    <t>Políticos</t>
  </si>
  <si>
    <t>Se presentó al menos una vez en los últimos 5 años   -  (2)</t>
  </si>
  <si>
    <t>Alguna vez podría ocurrir   -  (2)</t>
  </si>
  <si>
    <t>Improbable   -  (2)</t>
  </si>
  <si>
    <t>Menor   -  (2)</t>
  </si>
  <si>
    <t>Mayor   -  (4)</t>
  </si>
  <si>
    <t>Alta</t>
  </si>
  <si>
    <t>Poco favorable</t>
  </si>
  <si>
    <t>No</t>
  </si>
  <si>
    <t xml:space="preserve">2.- Prestar servicios con estándares de calidad para afianzar la confianza de la población </t>
  </si>
  <si>
    <t>Rotación de personal</t>
  </si>
  <si>
    <t>Exceso de legislación sanitaria vigente y cambios continuos en la misma</t>
  </si>
  <si>
    <t>Facilidad de trámites para importación y exportación de los productos vigilados</t>
  </si>
  <si>
    <t>Conocimiento técnico del personal del Instituto</t>
  </si>
  <si>
    <t>Ningún trámite</t>
  </si>
  <si>
    <t>No Asignado</t>
  </si>
  <si>
    <t>Inadecuado</t>
  </si>
  <si>
    <t>Inoportuna</t>
  </si>
  <si>
    <t>No es un control</t>
  </si>
  <si>
    <t>No confiable</t>
  </si>
  <si>
    <t>No se investigan y resuelven oportunamente</t>
  </si>
  <si>
    <t>Incompleta</t>
  </si>
  <si>
    <t>Moderado</t>
  </si>
  <si>
    <t>Algunas veces</t>
  </si>
  <si>
    <t>No disminuye</t>
  </si>
  <si>
    <t>Indirectamente</t>
  </si>
  <si>
    <t>Aceptar</t>
  </si>
  <si>
    <t>Carpeta física</t>
  </si>
  <si>
    <t xml:space="preserve">Riesgo de Gestión </t>
  </si>
  <si>
    <t>Asesoría en Temas Jurídicos</t>
  </si>
  <si>
    <t>Exceso de las facultades otorgadas</t>
  </si>
  <si>
    <t>[Eficacia] Inadecuada planificación</t>
  </si>
  <si>
    <t>Pérdida de Integridad de la Información</t>
  </si>
  <si>
    <t>Cumplimiento de compromisos</t>
  </si>
  <si>
    <t>bajo</t>
  </si>
  <si>
    <t>Tecnología</t>
  </si>
  <si>
    <t>Procesos</t>
  </si>
  <si>
    <t>Personas</t>
  </si>
  <si>
    <t>Se presentó al menos una vez en los últimos 2 años   -  (3)</t>
  </si>
  <si>
    <t>Existe una posibilidad media que suceda   -  (3)</t>
  </si>
  <si>
    <t>Posible   -  (3)</t>
  </si>
  <si>
    <t>Moderado   -  (1)</t>
  </si>
  <si>
    <t>Moderado   -  (3)</t>
  </si>
  <si>
    <t>Moderada</t>
  </si>
  <si>
    <t>3-Fortalecer la gestión del conocimiento, capacidades y competencias de los servidores públicos de la institución.</t>
  </si>
  <si>
    <t>Sistemas de información y plataforma tecnológica obsoleta y vulnerable</t>
  </si>
  <si>
    <t>Capacidad de respuesta limitada en la Red Nacional de Laboratorios</t>
  </si>
  <si>
    <t>Políticas sociales que promueven el emprendimiento</t>
  </si>
  <si>
    <t>Racionalización de trámites de acuerdo a la normatividad vigente</t>
  </si>
  <si>
    <t>No aplica</t>
  </si>
  <si>
    <t>No existe</t>
  </si>
  <si>
    <t>Débil</t>
  </si>
  <si>
    <t>No se ejecuta</t>
  </si>
  <si>
    <t>Disco Duro</t>
  </si>
  <si>
    <t>Riesgo de Seguridad de la información</t>
  </si>
  <si>
    <t xml:space="preserve">Atención de PQRD  </t>
  </si>
  <si>
    <t>Realización de cobros indebidos</t>
  </si>
  <si>
    <t>[Eficacia] Inadecuada implementación de políticas, normas, estándares, planes y/o programas</t>
  </si>
  <si>
    <t>No repudio</t>
  </si>
  <si>
    <t>Cumplimiento legal</t>
  </si>
  <si>
    <t>cabe</t>
  </si>
  <si>
    <t>Estratégico</t>
  </si>
  <si>
    <t>Económicos</t>
  </si>
  <si>
    <t>Se presentó una vez en el último año   -  (4)</t>
  </si>
  <si>
    <t>Existe una alta posibilidad que suceda   -  (4)</t>
  </si>
  <si>
    <t>Probable   -  (4)</t>
  </si>
  <si>
    <t>Mayor   -  (2)</t>
  </si>
  <si>
    <t>Baja</t>
  </si>
  <si>
    <t>Favorable</t>
  </si>
  <si>
    <t>4.-    Contribuir a una Colombia legal y transparente mediante la implementación de acciones que mitiguen los efectos de la ilegalidad y la corrupción.</t>
  </si>
  <si>
    <t>Información sujeta a divulgación o modificación no autorizada</t>
  </si>
  <si>
    <t>Opinión neutral de los ciudadanos con respecto al Invima</t>
  </si>
  <si>
    <t>Herramientas tecnológicas que facilitan la adquisición de nuevos conocimientos</t>
  </si>
  <si>
    <t>Generación de recursos propios por concepto de tarifas y sanciones</t>
  </si>
  <si>
    <t>Otros procedimientos administrativos</t>
  </si>
  <si>
    <t>En la Nube</t>
  </si>
  <si>
    <t>Oportunidad</t>
  </si>
  <si>
    <t>Atención de Solicitudes y Trámites</t>
  </si>
  <si>
    <t>Tráfico de influencias</t>
  </si>
  <si>
    <t xml:space="preserve">[Eficacia] Inoportuna atención de necesidades o requerimientos </t>
  </si>
  <si>
    <t>Exactitud</t>
  </si>
  <si>
    <t>con</t>
  </si>
  <si>
    <t>Financiero</t>
  </si>
  <si>
    <t>Estratégicos</t>
  </si>
  <si>
    <t>Tecnológicos</t>
  </si>
  <si>
    <t>Se ha presentado más de una vez al año   -  (5)</t>
  </si>
  <si>
    <t>Es seguro que suceda   -  (5)</t>
  </si>
  <si>
    <t>Casi seguro   -  (5)</t>
  </si>
  <si>
    <t>Catastrófico   -  (3)</t>
  </si>
  <si>
    <t>Catastrófico   -  (5)</t>
  </si>
  <si>
    <t>Inoportunidad en la respuesta a trámites y capacidad de respuesta limitada en los laboratorios del Invima</t>
  </si>
  <si>
    <t>Percepción negativa por parte de las partes interesadas con respecto a la transparencia de la Entidad</t>
  </si>
  <si>
    <t>Mantenimiento del Sistema de Gestión Integrado</t>
  </si>
  <si>
    <t>136 - Asignación, reconocimiento o renovación de código de notificación sanitaria obligatoria para productos de higiene doméstica y productos absorbentes de higiene personal</t>
  </si>
  <si>
    <t>Medio Extraíble</t>
  </si>
  <si>
    <t>Auditoría Interna</t>
  </si>
  <si>
    <t>Uso indebido de información privilegiada</t>
  </si>
  <si>
    <t>[Eficiencia] Inadecuada asignación y/o ejecución de los recursos</t>
  </si>
  <si>
    <t>contra</t>
  </si>
  <si>
    <t>Operativo</t>
  </si>
  <si>
    <t>Comunicación interna</t>
  </si>
  <si>
    <t>Medioambientales</t>
  </si>
  <si>
    <t>Cultura de servicio y herramientas de atención al ciudadano limitadas</t>
  </si>
  <si>
    <t>Actos de corrupción e ilegalidad o presión de los diferentes grupos de interés como gremios, actores políticos, usuarios, entidades gubernamentales e internacionales</t>
  </si>
  <si>
    <t>Enfoque de mejoramiento continuo para el cumplimiento de requisitos legales en seguridad y salud en el trabajo y gestión ambiental</t>
  </si>
  <si>
    <t>157 - Certificado de cumplimiento de las Buenas Prácticas de Manufactura (BPM), Certificado de Buenas Prácticas de Elaboración (BPE) o Certificado de Buenas Prácticas de Laboratorio (BPL).</t>
  </si>
  <si>
    <t>SAN</t>
  </si>
  <si>
    <t>Auditoría y Certificaciones</t>
  </si>
  <si>
    <t xml:space="preserve">[Eficiencia] Inadecuado seguimiento a la asignación y/o ejecución de los recursos </t>
  </si>
  <si>
    <t>de</t>
  </si>
  <si>
    <t>Seguridad de la Información</t>
  </si>
  <si>
    <t>Infraestructura</t>
  </si>
  <si>
    <t>Comunicación externa</t>
  </si>
  <si>
    <t>Divulgación de la plataforma estratégica y otros temas de interés inoportuna y que no cubre a la totalidad de los funcionarios y contratistas</t>
  </si>
  <si>
    <t>Implementación de nuevos mecanismos de atención a las partes interesadas</t>
  </si>
  <si>
    <t>169 - Certificación de capacidad de almacenamiento y/o acondicionamiento de dispositivos médicos</t>
  </si>
  <si>
    <t>No Aplica</t>
  </si>
  <si>
    <t>Control de Calidad de Productos</t>
  </si>
  <si>
    <t>[Eficiencia] Inoportuno seguimiento a la gestión</t>
  </si>
  <si>
    <t>desde</t>
  </si>
  <si>
    <t>Desconocimiento de los funcionarios de las herramientas de gestión y evaluación</t>
  </si>
  <si>
    <t>Reconocimiento como autoridad sanitaria de referencia a nivel nacional e internacional</t>
  </si>
  <si>
    <t>189 - Certificación de cumplimiento de las condiciones sanitarias de bancos de tejidos y médula ósea.</t>
  </si>
  <si>
    <t>Control Disciplinario Interno</t>
  </si>
  <si>
    <t xml:space="preserve">[Eficiencia] Inadecuado seguimiento a la gestión </t>
  </si>
  <si>
    <t>durante</t>
  </si>
  <si>
    <t>Modelo de gestión documental poco eficiente</t>
  </si>
  <si>
    <t>Acuerdos de cooperación con otros países</t>
  </si>
  <si>
    <t>191 - Certificación de cumplimiento de las buenas prácticas para bancos de tejidos y médula ósea ó verificación de requerimientos ó verificación de centros de almacenamiento temporal de tejidos</t>
  </si>
  <si>
    <t>Control Sanitario</t>
  </si>
  <si>
    <t>[Efectividad] Incumplimiento en la entrega de los resultados e impacto previstos</t>
  </si>
  <si>
    <t>en</t>
  </si>
  <si>
    <t>Deficiencia en la identificación de controles para mitigación de los riesgos institucionales</t>
  </si>
  <si>
    <t>Planeación en los programas y proyectos institucionales</t>
  </si>
  <si>
    <t>199 - Inscripción de fábricas de productos de la pesca y acuicultura para la exportación a la Unión Europea</t>
  </si>
  <si>
    <t>Desarrollo de Personal</t>
  </si>
  <si>
    <t>Daño de activos</t>
  </si>
  <si>
    <t>entre</t>
  </si>
  <si>
    <t>Insuficiente unificación de criterios técnico y legal</t>
  </si>
  <si>
    <t>Adecuada divulgación de la plataforma estratégica y otros temas de interés</t>
  </si>
  <si>
    <t>217 - Certificado de Buenas Practicas de Manufactura Cosmética - BPMC</t>
  </si>
  <si>
    <t>Direccionamiento Estratégico</t>
  </si>
  <si>
    <t>Decisiones erróneas</t>
  </si>
  <si>
    <t>hacia</t>
  </si>
  <si>
    <t>219 - Aceptación de certificados de cumplimiento en Buenas Prácticas de Manufactura (BPM) de otros países</t>
  </si>
  <si>
    <t>Educación Sanitaria y Asistencia Técnica</t>
  </si>
  <si>
    <t>Incumplimiento de compromisos</t>
  </si>
  <si>
    <t>hasta</t>
  </si>
  <si>
    <t>225 - Evaluación de protocolos de investigación en medicamentos en fase de pre-comercialización, concepto técnico para la aprobación de protocolos de investigación con dispositivos médicos prototipo y para la aprobación de protocolos de investigación con reactivos de diagnóstico</t>
  </si>
  <si>
    <t>Evaluación y Mejoramiento Continuo</t>
  </si>
  <si>
    <t>Incumplimiento legal</t>
  </si>
  <si>
    <t>mediante</t>
  </si>
  <si>
    <t>227 - Certificado de exportación de medicamentos y preparaciones farmacéuticas a base de recursos naturales</t>
  </si>
  <si>
    <t>Formulación y Seguimiento de Planes Operativos</t>
  </si>
  <si>
    <t>Inexactitud</t>
  </si>
  <si>
    <t>para</t>
  </si>
  <si>
    <t>239 - Evaluación farmacológica de medicamentos; evaluación para inclusión en el listado de plantas medicinales aceptadas con fines terapéuticos; evaluación para la inclusión de nuevos ingredientes para suplementos dietarios, concepto técnico especializado para reactivos de diagnóstico categoría III, que no sean de países de referencia</t>
  </si>
  <si>
    <t>Gestión Contable</t>
  </si>
  <si>
    <t>por</t>
  </si>
  <si>
    <t>243 - Certificación, ampliación o renovación de cumplimiento de las Buenas Prácticas de Manufactura (BPM), Buenas Prácticas de Elaboración (BPE), Buenas Pràcticas de Laboratorio (BPL) o Buenas Practicas de Biodisponibilidad (BD) y Bioequivalencia (BE)</t>
  </si>
  <si>
    <t>Gestión de Bienes y Servicios Administrativos</t>
  </si>
  <si>
    <t>según</t>
  </si>
  <si>
    <t>245 - Modificación de resoluciones de certificación de cumplimiento de las buenas prácticas de manufactura (BPM)</t>
  </si>
  <si>
    <t xml:space="preserve">Gestión de la Infraestructura y Servicios Tecnológicos  </t>
  </si>
  <si>
    <t>sin</t>
  </si>
  <si>
    <t>259 - Certificación de capacidad de almacenamiento y/o acondicionamiento de reactivos de diagnostico in vitro.</t>
  </si>
  <si>
    <t>Gestión de la Seguridad Informática</t>
  </si>
  <si>
    <t>so</t>
  </si>
  <si>
    <t>261 - Verificación de requisitos sanitarios de los bancos de las unidades de biomedicina reproductiva</t>
  </si>
  <si>
    <t xml:space="preserve">Gestión de las Comunicaciones </t>
  </si>
  <si>
    <t>sobre</t>
  </si>
  <si>
    <t>404 - Certificación de capacidad de producción a establecimientos fabricantes de dispositivos médicos sobre medida para salud visual y ocular</t>
  </si>
  <si>
    <t>Gestión de Nómina</t>
  </si>
  <si>
    <t>tras</t>
  </si>
  <si>
    <t>406 - Certificación normas técnicas de fabricación a establecimientos fabricantes de productos de aseo, higiene y limpieza de uso doméstico</t>
  </si>
  <si>
    <t>Gestión de Procesos Judiciales y Extrajudiciales</t>
  </si>
  <si>
    <t>versus</t>
  </si>
  <si>
    <t>414 - Certificación de buenas prácticas clínicas- BPC- en las instituciones prestadoras de servicios de salud donde se llevan a cabo investigación con medicamentos en seres humanos, mediante uso o aplicación</t>
  </si>
  <si>
    <t>Gestión de Relaciones Interinstitucionales</t>
  </si>
  <si>
    <t>vía</t>
  </si>
  <si>
    <t>419 - Certificación para establecimiento procesador de alimentos y bebidas alcohólicas en condiciones sanitarias y Buenas Prácticas de Manufactura - BPM</t>
  </si>
  <si>
    <t>Gestión de Tesorería</t>
  </si>
  <si>
    <t>423 - Certificación de Buenas Prácticas de Manufactura (BPM), a establecimientos fabricantes de dispositivos médicos y reactivos de diagnóstico in vitro.</t>
  </si>
  <si>
    <t>Gestión del Proceso Administrativo de Cobro Coactivo</t>
  </si>
  <si>
    <t>424 - Certificación y ampliación de apertura y funcionamiento de establecimientos que elaboren y adaptan dispositivos médicos sobre medida de prótesis y órtesis externa</t>
  </si>
  <si>
    <t>Gestión Documental y Correspondencia</t>
  </si>
  <si>
    <t>426 - Modificación de registro sanitario, permiso sanitario o de comercialización , cambios o actualización de notificación sanitaria</t>
  </si>
  <si>
    <t>Gestión Informática y de la Información</t>
  </si>
  <si>
    <t>454 - Certificaciones y autorizaciones de los productos competencia del INVIMA</t>
  </si>
  <si>
    <t>Gestión Presupuestal</t>
  </si>
  <si>
    <t>456 - Inscripción de establecimientos de alimentos</t>
  </si>
  <si>
    <t>Inspección</t>
  </si>
  <si>
    <t>503 - Visto bueno de importación en Linea</t>
  </si>
  <si>
    <t>Monitoreo de Normatividad y Jurisprudencia</t>
  </si>
  <si>
    <t>504 - Autorización sanitaria de plantas de beneficio animal de las especies bovinos, bufalinos, porcinos y aves de corral, desposte y desprese destinados para consumo humano</t>
  </si>
  <si>
    <t>Notificación</t>
  </si>
  <si>
    <t>556 - Definición de medidas sanitarias, por solicitud del interesado</t>
  </si>
  <si>
    <t>Planeación de las Tecnologías de la Información</t>
  </si>
  <si>
    <t>790 - Asignación de la inspección permanente en plantas de beneficio, desposte y desprese animal bajo decreto 1500 de 2007 y 2270 de 2012</t>
  </si>
  <si>
    <t>Planeación del Sistema de Gestión Integrado</t>
  </si>
  <si>
    <t>884 - Registro sanitario de preparaciones farmacéuticas con base en plantas medicinales y productos fitoterapéuticos tradicionales de fabricación nacional</t>
  </si>
  <si>
    <t>Registros Sanitarios y Trámites Asociados</t>
  </si>
  <si>
    <t>907 - Registro sanitario de suplementos dietarios de fabricación nacional</t>
  </si>
  <si>
    <t>Seguimiento a la Gestión Institucional</t>
  </si>
  <si>
    <t>928 - Registro sanitario de medicamentos de fabricación nacional nuevos y/o renovaciones incluidos en normas farmacológicas colombianas</t>
  </si>
  <si>
    <t>Seguridad y Salud en el Trabajo</t>
  </si>
  <si>
    <t>944 - Registro sanitario para plaguicidas de uso doméstico de fabricación nacional e importados</t>
  </si>
  <si>
    <t>Selección y Vinculación</t>
  </si>
  <si>
    <t>947 - Certificación de cumplimiento de las condiciones sanitarias para la apertura de una nueva área o ampliación de una línea de los bancos de tejidos o de médula ósea</t>
  </si>
  <si>
    <t>Vigilancia</t>
  </si>
  <si>
    <t>950 - Certificación de la implementación del sistema de análisis de peligros y puntos de control crítico (Hazard analysis critical control points) HACCP, en la industria de alimentos y/o certificación a plantas de beneficio animal de acuerdo a su clasificación</t>
  </si>
  <si>
    <t>975 - Certificados de calidad de producto, análisis de laboratorio y liberación de lotes</t>
  </si>
  <si>
    <t>1025 - Registro sanitario o renovación de medicamentos importados incluidos en normas farmacológicas colombianas</t>
  </si>
  <si>
    <t>1121 - Registro sanitario de preparaciones farmacéuticas con base en plantas medicinales y productos fitoterapéuticos tradicionales importados</t>
  </si>
  <si>
    <t>1134 - Registro sanitario de suplementos dietarios importados</t>
  </si>
  <si>
    <t>1139 - Registro sanitario, permiso sanitario , notificación sanitaria para alimentos</t>
  </si>
  <si>
    <t>1201 - Registro sanitario, permiso sanitario, notificación sanitaria para alimentos importados</t>
  </si>
  <si>
    <t>1205 - Registro sanitario de medicamentos homeopáticos simples de régimen no simplificado y medicamentos homeopáticos complejos de fabricación nacional</t>
  </si>
  <si>
    <t>1206 - Registro sanitario para bebidas alcohólicas fabricadas, hidratadas o envasadas a nivel nacional</t>
  </si>
  <si>
    <t>1243 - Certificados de capacidad de producción, de almacenamiento y/o acondicionamiento, concepto técnico de condiciones sanitarias, Buenas Practicas y Buenas Prácticas de Manufactura</t>
  </si>
  <si>
    <t>1510 - Registro sanitario para bebidas alcohólicas importadas</t>
  </si>
  <si>
    <t>1653 - Registro sanitario de medicamentos homeopáticos simples de régimen no simplificado y medicamentos homeopáticos complejos importados</t>
  </si>
  <si>
    <t>1654 - Asignación, reconocimiento o renovación de código de notificación sanitaria obligatoria para productos cosméticos</t>
  </si>
  <si>
    <t>1705 - Autorización previa de publicidad para bebidas energizantes, medicamentos de venta libre, fitoterapéuticos de venta libre, homeopáticos de venta libre, suplementos dietarios, dispositivos médicos y equipos biomédicos categoría IIA, IIB y III</t>
  </si>
  <si>
    <t>1716 - Inscripción de recurso humano para el mantenimiento y verificación de la calibración de los dispositivos médicos considerados equipos biomédicos de tecnología controlada IIB y III</t>
  </si>
  <si>
    <t>1742 - Concepto técnico de las condiciones sanitarias a establecimientos fabricantes de dispositivos médicos y de reactivos de diagnóstico in vitro</t>
  </si>
  <si>
    <t>1746 - Concepto técnico de las condiciones sanitarias para la apertura o ampliación de una línea o área de producción de establecimientos fabricantes de dispositivos médicos y reactivos de diagnóstico in vitro que ya cuenten con concepto técnico de condiciones sanitarias</t>
  </si>
  <si>
    <t>1783 - Certificación del sistema de análisis de peligros y puntos críticos de control (HACCP) en motonaves o buques pesqueros con destino a la Unión Europea</t>
  </si>
  <si>
    <t>1807 - Inspección y certificación de alimentos, materias primas y bebidas alcoholicas de importación y exportación en sitios de control en primera barrera</t>
  </si>
  <si>
    <t>1875 - Registro sanitario y renovaciones automáticos para reactivos de diagnóstico in vitro categorías I y II, reactivos in vitro huérfanos para diagnóstico, in vitro grado analítico y analito específico, reactivos de uso general en el laboratorio y reactivos in vitro para investigación, de fabricación, nacional e importados.</t>
  </si>
  <si>
    <t>1880 - Permiso de comercialización para equipos biomédicos de tecnología controlada de fabricación nacional e importados Clase IIB</t>
  </si>
  <si>
    <t>5247 - Registro sanitario de régimen simplificado de medicamentos homeopáticos simples nacionales e importados</t>
  </si>
  <si>
    <t>5248 - Registro sanitario automático para dispositivos médicos y equipos biomédicos que no sean de tecnología controlada de fabricación nacional e importados clase I y IIA</t>
  </si>
  <si>
    <t>5249 - Registro sanitario para dispositivos médicos de fabricación nacional e importados clases IIB y III</t>
  </si>
  <si>
    <t>5253 - Auditoría y certificación de establecimientos exportadores de carne, productos cárnicos comestibles o derivados cárnicos de terceros países que desean admisibilidad de sus productos en Colombia</t>
  </si>
  <si>
    <t>5254 - Ampliación de la certificación de cumplimiento de las Buenas Prácticas de Manufactura (BPM), Buenas Prácticas de Elaboración (BPE) o Buenas Prácticas de Laboratorio.</t>
  </si>
  <si>
    <t>5256 - Autorización para la fabricación de suplementos dietarios en plantas fabricantes de medicamentos y productos fitoterapeúticos con base en la revisión de las validaciones de limpieza</t>
  </si>
  <si>
    <t>5257 - Asignación de la inspección permanente en plantas de beneficio, desposte y desprese de animales de abasto público bajo decreto 2278 de 1982</t>
  </si>
  <si>
    <t>5258 - Certificación o ampliación de la capacidad de producción a establecimientos de productos cosméticos, de higiene doméstica o absorbentes de higiene personal; Visita para la verificación del cumplimiento de condiciones sanitarias y verificación del cumplimiento de condiciones sanitarias por ampliación a establecimientos fabricantes de productos plaguicidas de uso doméstico</t>
  </si>
  <si>
    <t>6560 - Registro sanitario de reactivos de diagnóstico in vitro de fabricación nacional e importados en la categoría III</t>
  </si>
  <si>
    <t>11625 - Consultas Públicas del Instituto Nacional de Vigilancia de Medicamentos y Alimentos</t>
  </si>
  <si>
    <t>11626 - Citas para notificación de trámites de Registros Sanitarios en Línea</t>
  </si>
  <si>
    <t>11627 - Información de la base de datos de productos bajo competencia del INVIMA</t>
  </si>
  <si>
    <t>16223 - Registro sanitario automático de reactivos de diagnóstico in vitro importados en la categoría I y II</t>
  </si>
  <si>
    <t>CONTEXTO ESTRATÉGICO INSTITUCIONAL</t>
  </si>
  <si>
    <t>Análisis de coherencia-impacto con los objetivos estratégicos (HOSHIN PLANNING)</t>
  </si>
  <si>
    <t>Si la debilidad se cumple, señale con un "X" el(los) objetivos estratégicos que se afectarían negativamente.</t>
  </si>
  <si>
    <t>ENTORNO INTERNO (DEBILIDADES)</t>
  </si>
  <si>
    <t>OBJETIVOS ESTRATÉGICOS</t>
  </si>
  <si>
    <t>Si la amenaza se cumple, señale con un "X" el(los) objetivos estratégicos que se afectarían negativamente.</t>
  </si>
  <si>
    <t>ENTORNO EXTERNO (AMENAZAS)</t>
  </si>
  <si>
    <t>Si la oportunidad se cumple, señale con un "X" el(los) objetivos estratégicos que se afectarían positivamente.</t>
  </si>
  <si>
    <t>ENTORNO EXTERNO (OPORTUNIDADES)</t>
  </si>
  <si>
    <t>Si la fortaleza se cumple, señale con un "X" el(los) objetivos estratégicos que se afectarían positivamente.</t>
  </si>
  <si>
    <t>ENTORNO EXTERNO (FORTALEZAS)</t>
  </si>
  <si>
    <t>PROCESO</t>
  </si>
  <si>
    <t>Eficacia (productos)</t>
  </si>
  <si>
    <t>Realizar una adecuada planeación del sistema de gestión integrado</t>
  </si>
  <si>
    <t>Conector
(mediante, por medio, a través)</t>
  </si>
  <si>
    <t>Eficiencia (medios)</t>
  </si>
  <si>
    <t>la identificación de requisitos de las normas de calidad y medio ambiente necesarios para el establecidmiento de la información documentada requerida</t>
  </si>
  <si>
    <t>Conector
(para, con el fin, con el propósito)</t>
  </si>
  <si>
    <t>con el fin de</t>
  </si>
  <si>
    <t>Efectividad (impacto)</t>
  </si>
  <si>
    <t>contribuir con la eficacia y efectividad institucional</t>
  </si>
  <si>
    <t>Objetivo</t>
  </si>
  <si>
    <t>CONTEXTO DE LA GESTIÓN DEL PROCESO</t>
  </si>
  <si>
    <t>LLUVIA DE IDEAS</t>
  </si>
  <si>
    <t>Información documentada extensa</t>
  </si>
  <si>
    <t>Normatividad legal extensa</t>
  </si>
  <si>
    <t>Desconocimiento de la información documentada</t>
  </si>
  <si>
    <t>Cambios en la normatividad legal</t>
  </si>
  <si>
    <t>Errores humanos en la actualización de las carpetas compartidas</t>
  </si>
  <si>
    <t>Plataforma institucional Integra administrada por un tercero</t>
  </si>
  <si>
    <t>Divulgación no efectiva de las actualizaciones realizadas</t>
  </si>
  <si>
    <t>Cambios en las plataformas de tecnología de la información</t>
  </si>
  <si>
    <t>RESULTADO</t>
  </si>
  <si>
    <t>CATEGORÍAS DE RIESGOS U OPORTUNIDADES</t>
  </si>
  <si>
    <t>Riesgos de Gestión o Estratégicos</t>
  </si>
  <si>
    <t>Se materializa cuando se entregan o  suministran productos y/o servicios sin los atributos de calidad establecidos.</t>
  </si>
  <si>
    <t>Se materializa cuando los objetivos no se desarrollan y no se cumplen las metas establecidas.</t>
  </si>
  <si>
    <t>Se materializa cuando la planeación se ajusta o modifica y  no incluye los elementos requeridos por la entidad.</t>
  </si>
  <si>
    <t>Se materializa cuando se adoptan de manera incorrecta o incompleta las políticas, normas, estándares, planes y/o programas aplicables al proceso.</t>
  </si>
  <si>
    <t>Se materializa cuando se atienden necesidades y/o requerimientos fuera de los tiempos establecidos.</t>
  </si>
  <si>
    <t>Se presenta cuando los métodos o estrategias para la asignación y/o ejecución de recursos no se emplean de manera correcta  y oportuna.</t>
  </si>
  <si>
    <t>Se presenta cuando  los métodos o estrategias para el seguimiento a la asignación y/o ejecución de recursos no se emplean de manera correcta  y oportuna.</t>
  </si>
  <si>
    <t>Hace referencia a la omisión de realizar el seguimiento a la gestión fuera de los tiempos establecidos.</t>
  </si>
  <si>
    <t xml:space="preserve">Se refiere a no emplear o aplicar parcialmente las estrategias o mecanismos necesarios para realizar seguimiento a la gestión. </t>
  </si>
  <si>
    <t>Cuando no se garantiza el cumplimiento de la misión del proceso en términos de resultados e impacto</t>
  </si>
  <si>
    <t>Se materializa con el abandono, uso inapropiado o colocar en inferioridad de condiciones los recursos físicos y tecnológicos de la Entidad.</t>
  </si>
  <si>
    <t>Se materializa al presentar decisiones equivocadas o autoritarias que desconocen las buenas prácticas y el sustento técnico de los servidores públicos.</t>
  </si>
  <si>
    <t>Se materializan al pasar por alto las obligaciones o los compromisos de la Entidad.</t>
  </si>
  <si>
    <t>Se materializa con el no acatamiento de la normativa externa o interna.</t>
  </si>
  <si>
    <t>Se materializa al presentar datos o estimaciones equivocadas, incompletas, o desfiguradas.</t>
  </si>
  <si>
    <t>Riesgos de Corrupción</t>
  </si>
  <si>
    <t>1. Decisiones ajustadas a intereses propios o de terceros</t>
  </si>
  <si>
    <t>Gestionar a su favor o de terceros asuntos que estuvieran a su cargo.</t>
  </si>
  <si>
    <t>2. Desvío de recursos físicos o económicos</t>
  </si>
  <si>
    <t>Cuando se utilizan indebidamente los bienes y recursos asignados para el desempeño de la función (incluye la información reservada).</t>
  </si>
  <si>
    <t>3. Exceso en las facultades otorgadas</t>
  </si>
  <si>
    <t>Actos que desconocen o exceden los límites fijados por el marco normativo (extralimitación de funciones).</t>
  </si>
  <si>
    <t>4. Realización de cobros indebidos</t>
  </si>
  <si>
    <t>Cuando se solicita directa o indirectamente cualquier clase de beneficio a que no hay lugar.</t>
  </si>
  <si>
    <t>5. Tráfico de influencias</t>
  </si>
  <si>
    <t>Utilizar la influencia personal a través de conexiones con personas con el fin de obtener favores o tratamiento preferencial (amiguismo, personal influyente).</t>
  </si>
  <si>
    <t>6. Uso indebido de la información privilegiada</t>
  </si>
  <si>
    <t>Cuando se utiliza provecho de información conocida por razón o con ocasión del cargo o función que se desempeña.</t>
  </si>
  <si>
    <t>Riesgos de Seguridad de la Información</t>
  </si>
  <si>
    <t>1. Pérdida de Confidencialidad de la Información</t>
  </si>
  <si>
    <t xml:space="preserve">Se materializa cuando se permite el acceso a la información o dato personal utilizando cualquier medio por parte de personas, entidades (empresas), procesos o aplicaciones no autorizados. </t>
  </si>
  <si>
    <t>2. Pérdida de disponibilidad del activo de información</t>
  </si>
  <si>
    <t>Se materializa cuando la información o dato personal no se encuentra a disposición de las de personas, entidades (empresas), procesos o aplicaciones autorizadas.</t>
  </si>
  <si>
    <t>3. Pérdida de Integridad de la Información</t>
  </si>
  <si>
    <t xml:space="preserve">Se materializa cuando la información o dato personal es afectada, modificada, manipulada, alterada  personas, entidades (empresas) o procesos no autorizados. </t>
  </si>
  <si>
    <t>4. No repudio</t>
  </si>
  <si>
    <t>Se materializa cuando no se puede garantizar la veracidad del emisor de la información.</t>
  </si>
  <si>
    <t>Oportunidades</t>
  </si>
  <si>
    <t>1. Preservación de activos</t>
  </si>
  <si>
    <t>Se presenta con la protección o cuidado, uso apropiado o conservación en buenas condiciones de los recursos físicos y tecnológicos de la Entidad.</t>
  </si>
  <si>
    <t>2. Decisiones acertadas</t>
  </si>
  <si>
    <t>Se presentan al tomar decisiones adecuadas o concertadas que aplican las buenas prácticas y el sustento técnico de los servidores públicos.</t>
  </si>
  <si>
    <t>3. Cumplimiento de compromisos</t>
  </si>
  <si>
    <t>Se presenta al realizar las obligaciones o los compromisos de la Entidad.</t>
  </si>
  <si>
    <t>4. Cumplimiento legal</t>
  </si>
  <si>
    <t>Se presenta al acatar la normativa interna y externa.</t>
  </si>
  <si>
    <t>5. Exactitud</t>
  </si>
  <si>
    <t>Se presenta al proporcionar datos o estimaciones acertadas, correctas, completas o adecuadas.</t>
  </si>
  <si>
    <t>ADMINISTRACIÓN DEL SISTEMA INTEGRADO DE GESTIÓN</t>
  </si>
  <si>
    <t>Código</t>
  </si>
  <si>
    <t>ASIF09</t>
  </si>
  <si>
    <t>Formato</t>
  </si>
  <si>
    <t>Ficha Integral del Riesgo u Oportunidad</t>
  </si>
  <si>
    <t>Versión</t>
  </si>
  <si>
    <t>Líder del proceso / Procedimiento</t>
  </si>
  <si>
    <t>Jefe de la Oficina Asesora de Planeación</t>
  </si>
  <si>
    <t>Fecha de aprobación</t>
  </si>
  <si>
    <t>dd/mm/aaaa</t>
  </si>
  <si>
    <t>Enfoque_riesgo</t>
  </si>
  <si>
    <t>Corrupción</t>
  </si>
  <si>
    <t>b2</t>
  </si>
  <si>
    <t>b3</t>
  </si>
  <si>
    <t>Gestión de procesos</t>
  </si>
  <si>
    <t>b4</t>
  </si>
  <si>
    <t>Seguridad de la información</t>
  </si>
  <si>
    <t>b5</t>
  </si>
  <si>
    <t>Categoría</t>
  </si>
  <si>
    <t>Preposición</t>
  </si>
  <si>
    <t>Evento</t>
  </si>
  <si>
    <t>b6</t>
  </si>
  <si>
    <t>generar o utilizar información documentada que no se ajuste a los requisitos del sistema de gestión integrado (requisitos del cliente, legales, normativos y del Instituto)</t>
  </si>
  <si>
    <t>DEBILIDADES OBJ. ESTRAT. 1</t>
  </si>
  <si>
    <t>DEBILIDADES OBJ. ESTRAT. 2</t>
  </si>
  <si>
    <t>DEBILIDADES OBJ. ESTRAT. 3</t>
  </si>
  <si>
    <t>DEBILIDADES OBJ. ESTRAT. 4</t>
  </si>
  <si>
    <t>DEBILIDADES OBJ. ESTRAT. 5</t>
  </si>
  <si>
    <t>DEBILIDADES OBJ. ESTRAT. 6</t>
  </si>
  <si>
    <t>DEBILIDADES OBJ. ESTRA. FINAL</t>
  </si>
  <si>
    <t>FORTALEZAS OBJ. ESTRAT. 1</t>
  </si>
  <si>
    <t>FORTALEZAS OBJ. ESTRAT. 2</t>
  </si>
  <si>
    <t>FORTALEZAS OBJ. ESTRAT. 3</t>
  </si>
  <si>
    <t>FORTALEZAS OBJ. ESTRAT. 4</t>
  </si>
  <si>
    <t>FORTALEZAS OBJ. ESTRAT. 5</t>
  </si>
  <si>
    <t>FORTALEZAS OBJ. ESTRAT. 6</t>
  </si>
  <si>
    <t>FORTALEZAS OBJ. ESTRA. FINAL</t>
  </si>
  <si>
    <t>AMENAZAS OBJ. ESTRAT. 1</t>
  </si>
  <si>
    <t>AMENAZAS OBJ. ESTRAT. 2</t>
  </si>
  <si>
    <t>AMENAZAS OBJ. ESTRAT. 3</t>
  </si>
  <si>
    <t>AMENAZAS OBJ. ESTRAT. 4</t>
  </si>
  <si>
    <t>AMENAZAS OBJ. ESTRAT. 5</t>
  </si>
  <si>
    <t>AMENAZAS OBJ. ESTRAT. 6</t>
  </si>
  <si>
    <t>AMENAZAS OBJ. ESTRA. FINAL</t>
  </si>
  <si>
    <t>La definición del riesgo debe tener: Acción u omisión + Uso del poder + Desviación de la gestión de lo público + Beneficio privado</t>
  </si>
  <si>
    <t>Publicar en el SGI información documentada que no cumpla con algún requisito del sistema de gestión integrado</t>
  </si>
  <si>
    <t xml:space="preserve">   El riesgo identificado se mantiene:    </t>
  </si>
  <si>
    <t>SI</t>
  </si>
  <si>
    <t>NO</t>
  </si>
  <si>
    <t xml:space="preserve">   El riesgo identificado es nuevo:</t>
  </si>
  <si>
    <t xml:space="preserve">   El riesgo identificado se materializó:    </t>
  </si>
  <si>
    <t>Internas</t>
  </si>
  <si>
    <t>Agente generador</t>
  </si>
  <si>
    <t>Debido a …</t>
  </si>
  <si>
    <t>Afectacion de la operación</t>
  </si>
  <si>
    <t>Reprocesos de las actividades realizadas con documentos obsoletos</t>
  </si>
  <si>
    <t>Salidas no conformes en los procesos misionales</t>
  </si>
  <si>
    <t>Hallazgos en los procesos que pueden derivar en incumplimientos normativos y legales y no conformidades</t>
  </si>
  <si>
    <t>Externas</t>
  </si>
  <si>
    <t>Número real de probabilidad e impacto (Estratégico-Procesos-seguridad-oportunidad) y probabilidad (corrupción)</t>
  </si>
  <si>
    <t>Número real de impacto (corrupción)</t>
  </si>
  <si>
    <t>Posición real de impacto (corrupción)</t>
  </si>
  <si>
    <t>Resultante</t>
  </si>
  <si>
    <t>Probabilidad</t>
  </si>
  <si>
    <t>Matriz de valoración</t>
  </si>
  <si>
    <t>Impacto</t>
  </si>
  <si>
    <t>Valor Impacto</t>
  </si>
  <si>
    <t xml:space="preserve">Calificación </t>
  </si>
  <si>
    <t>Frecuencia</t>
  </si>
  <si>
    <t>Factibilidad</t>
  </si>
  <si>
    <t>Escala de probabilidad</t>
  </si>
  <si>
    <t>NÚMERO PROBABILIDAD CORRUPCI, ESTRATÉGICO, PROCESOS, SEGURIDAD</t>
  </si>
  <si>
    <t>NÚMERO PROBABILIDAD PARA OPORTUNIDADES</t>
  </si>
  <si>
    <t>Explicación de la probabilidad e impacto</t>
  </si>
  <si>
    <t>UBICACIÓN DE LA "X"</t>
  </si>
  <si>
    <t>inicial</t>
  </si>
  <si>
    <t>Durante el año anteror se evidenció el uso de documentos obsoletos lo que genera reprocesos al interior de la Entidad sin afectar la salud de la población</t>
  </si>
  <si>
    <t>Dé clic para el impacto</t>
  </si>
  <si>
    <t>G. Procesos</t>
  </si>
  <si>
    <t>Seguridad Inf.</t>
  </si>
  <si>
    <t>Pro</t>
  </si>
  <si>
    <t>Imp</t>
  </si>
  <si>
    <t>ANÁLISIS DE CONTROLES</t>
  </si>
  <si>
    <t>Diseño de la actividad de control</t>
  </si>
  <si>
    <t>Ejecución de la actividad de control</t>
  </si>
  <si>
    <t>Responsable</t>
  </si>
  <si>
    <t>Periodicidad</t>
  </si>
  <si>
    <t>Propósito</t>
  </si>
  <si>
    <t>Realización</t>
  </si>
  <si>
    <t>Observación</t>
  </si>
  <si>
    <t>Evidencia</t>
  </si>
  <si>
    <t>Calificación del diseño</t>
  </si>
  <si>
    <t>Ejecución</t>
  </si>
  <si>
    <t>Calificación de la ejecución</t>
  </si>
  <si>
    <t>Diseño vs ejecución</t>
  </si>
  <si>
    <t>Solidez</t>
  </si>
  <si>
    <t>Actividades de Control frente a la probabilidad
(Controles diseñados para evitar un evento no deseado en el momento en que se produce. Este tipo de controles intentan evitar la ocurrencia de los riesgos que puedan afectar el cumplimiento de los objetivos)</t>
  </si>
  <si>
    <t>Clase de control</t>
  </si>
  <si>
    <t>¿Existe un responsable asignado a la ejecución del control?</t>
  </si>
  <si>
    <t>¿El responsable tiene la autoridad y adecuada segregación de funciones en la ejecución del control?</t>
  </si>
  <si>
    <t>¿La oportunidad en que se ejecuta el control ayuda a prevenir la mitigación del riesgo o a detectar la materialización del riesgo de manera oportuna?</t>
  </si>
  <si>
    <t>¿Las actividades que se desarrollan en el control realmente buscan por si sola prevenir o detectar las causas que pueden dar origen al riesgo, ejemplo: Verificar, Validar Cotejar, Comparar, Revisar, etc.?</t>
  </si>
  <si>
    <t>¿La fuente de información que se utiliza en el desarrollo del control es información confiable que permita mitigar el riesgo?</t>
  </si>
  <si>
    <t>¿Las observaciones, desviaciones o diferencias identificadas como resultados de la ejecución del control son investigadas y resueltas de manera oportuna?</t>
  </si>
  <si>
    <t>¿Se deja evidencia o rastro de la ejecución del control, que permita a cualquier tercero con la evidencia, llegar a la misma conclusión?</t>
  </si>
  <si>
    <t>¿El control se ejecuta de manera consistente por los responsables?</t>
  </si>
  <si>
    <t xml:space="preserve">Solidez del control
(Diseño vs ejecución) </t>
  </si>
  <si>
    <t>Solidez del conjunto de controles</t>
  </si>
  <si>
    <t>Explicación de la actividad de control
¿En qué consiste y cómo se aplica? ¿Dónde está documentada su aplicación? ¿Quiénes lo aplican? ¿Con qué frecuencia se aplica? ¿Qué soportes se tiene de la ejecución?</t>
  </si>
  <si>
    <t>TOTAL</t>
  </si>
  <si>
    <t>Calificación diseño</t>
  </si>
  <si>
    <t>Calificación ejecución</t>
  </si>
  <si>
    <t>Calificación solidez individual</t>
  </si>
  <si>
    <t>Valor solidez</t>
  </si>
  <si>
    <t>Solidez conjunto</t>
  </si>
  <si>
    <t>¿Ayudan a disminuir la probabilidad?</t>
  </si>
  <si>
    <t>Disminución cuadrantes</t>
  </si>
  <si>
    <t>Solicitud de cambios en la información documentada recibida del líder del proceso o de funcionarios autorizados</t>
  </si>
  <si>
    <t>Las solicitudes de cambios a la información documentada se reciben del líder de proceso o de quien esté autorizado, según lo espeficado en el procedimiento Procedimiento de Creación, Actualización y Control de la Información Documentada SGI-PSI-PR001. El control lo aplica el responsable de la publicación de la información documentada en la Oficina Asesora de Planeación cada vez que se reciba una solicitud de modificación de información. Como evidencia de aplicación se tienen los correos electrónicos de solicitud de cambio en la información documentada o las solicitudes en la plataforma institucional Integra</t>
  </si>
  <si>
    <t>Revisión por parte del padrino del proceso</t>
  </si>
  <si>
    <t>Se verifica que la solicitud de cambios documentales cumplan con los requisitos del sistema de gestión integrado, según lo espeficado en el procedimiento Procedimiento de Creación, Actualización y Control de la Información Documentada SGI-PSI-PR001, lo aplica el padrino de cada proceso, antes de realizar la publicación respectiva. Como evidencia se tienen los correos electrónicos donde los padrinos de los procesos autorizan la publicación o los vistos buenos en la plataforma institucional Integra</t>
  </si>
  <si>
    <t>Calendario del Mapa de Procesos</t>
  </si>
  <si>
    <t>Se publican los cambios realizados en la información documentada, según lo espeficado en el procedimiento Procedimiento de Creación, Actualización y Control de la Información Documentada SGI-PSI-PR001, lo aplica el funcionario de la Oficina Asesora de Planeación responsable de la información documentada y el funcionario asignado a la revisión documental, cada vez que se realizan cambios a la información documentada. Como evidencia se tiene el calendario de divulgaciones, el listado maestro de documentos,  los correos enviados por los responsables de revisión cuando detectan inconsistencias y el control de actualizaciones</t>
  </si>
  <si>
    <t>Promedio</t>
  </si>
  <si>
    <t>Promedio conjunto</t>
  </si>
  <si>
    <t>Actividades de Control frente al impacto
(Controles que están diseñados para identificar un evento o resultado no previsto después de que se haya producido. Buscan detectar la situación no deseada para que se corrija y se tomen las acciones correspondientes)</t>
  </si>
  <si>
    <t>Calificación</t>
  </si>
  <si>
    <t>Solicitudes de corrección por parte de los funcionarios del Invima</t>
  </si>
  <si>
    <t>Cuando se detecta un cambio en la información documentada que no está conforme con los requisitos cualquier persona del Instituto puede reportarlo al Grupo SGI, quienes procederan a la investigación del error y a la corrección del caso. Este control no está documentado, por lo tanto las evidencias no están completas</t>
  </si>
  <si>
    <t>Número real de probabilidad e impacto (Estratégico-Procesos--seguridad-oportunidad) y probabilidad (corrupción)</t>
  </si>
  <si>
    <t>Valor impacto</t>
  </si>
  <si>
    <t>Nueva escala de probabilidad</t>
  </si>
  <si>
    <t>Descuento (Corrupción, estratégico, procesos, seguridad)</t>
  </si>
  <si>
    <t>Incremento (oportunidades)</t>
  </si>
  <si>
    <t>Prob-imp inicial</t>
  </si>
  <si>
    <t>Por la aplicación de los controles preventivos disminuye la probabilidad de materialización del riesgo, el impacto se mantiene</t>
  </si>
  <si>
    <t>ubicación después</t>
  </si>
  <si>
    <t>CONSIDERACIONES</t>
  </si>
  <si>
    <t>* Se deben formular acciones frente a las actividades de control que no presenten solidez "fuerte".
* Se deben formular acciones de administración para los riesgos y oportunidades, que después de valorados, estén ubicados en zonas "Extrema", "Alta" o "Moderada", señalando la opción de tratamiento "Reducir".
* En caso de riesgos valoradas en zona "Baja", el líder del proceso/procedimiento podrá seleccionar la opción:
   - Reducir: Formulando acciones para fortalecer o implementar nuevas actividades de control o
   - Aceptar: No adoptando medidas que afecten la probabilidad y/o impacto.
   - La opción "Aceptar" no aplica para riesgos de corrupción.
* Se deben formular acciones de contingencia en caso que el riesgo se presente.</t>
  </si>
  <si>
    <t>Acciones para fortalecer las actividades de control según la solidez</t>
  </si>
  <si>
    <t>Actividades de control que presentan solidez moderada o débil</t>
  </si>
  <si>
    <t>Según el Sistema de Administración de Acciones Preventivas y Correctivas</t>
  </si>
  <si>
    <t>Acción</t>
  </si>
  <si>
    <t>Responsable de la ejecución</t>
  </si>
  <si>
    <t>Producto</t>
  </si>
  <si>
    <t>Fecha de inicio</t>
  </si>
  <si>
    <t>Fecha de terminación</t>
  </si>
  <si>
    <t>Preventivos</t>
  </si>
  <si>
    <t>Detectivo</t>
  </si>
  <si>
    <t>Documentar en el procedimiento como se pueden avisar inconsistencias en los documentos y los responsables</t>
  </si>
  <si>
    <t>Coordinador del Grupo SGI</t>
  </si>
  <si>
    <t>Cambios en el Procedimiento de Creación, Actualización y Control de la Información Documentada SGI-PSI-PR001</t>
  </si>
  <si>
    <t>Actividades de control fuertes prob</t>
  </si>
  <si>
    <t>Acciones para fortalecer la gestión del riesgo u oportunidad según la valoración</t>
  </si>
  <si>
    <t>Indique las nuevas actividades de control a implementar
(Estas pueden incluir el fortalecimiento de las que presenten solidez "fuerte")</t>
  </si>
  <si>
    <t>Fortalecer la revisión por parte de los padrinos para prevenir que se publique, modifique o elimine información que no cumpla con los requisitos especificados</t>
  </si>
  <si>
    <t>Padrinos Grupo SGI</t>
  </si>
  <si>
    <t>Revisión de fondo de la información documentada</t>
  </si>
  <si>
    <t>Nueva actividad de control</t>
  </si>
  <si>
    <t>Actividades de control fuertes imp</t>
  </si>
  <si>
    <t>Para más información consulte el Sistema de Administración de Acciones Preventivas y Correctivas con fuente Administración de Riesgos y/o Oportunidades</t>
  </si>
  <si>
    <t>Acciones de contingencia frente al riesgo</t>
  </si>
  <si>
    <t>Si se detecta información documentada con errores se realiza revisión con el líder del proceso o su delegado para tomar las acciones pertinentes de corrección</t>
  </si>
  <si>
    <t>Padrino del proceso</t>
  </si>
  <si>
    <t>Información documentada correcta</t>
  </si>
  <si>
    <t>1= Celdas blancas
2= Celdas amarillas visibles</t>
  </si>
  <si>
    <t>la consulta de la información documentada</t>
  </si>
  <si>
    <t>Que al momento de querer  consultar la información documentada la herramienta Integra no se encuentre disponible</t>
  </si>
  <si>
    <t>Retrasos en la operación</t>
  </si>
  <si>
    <t>Reprocesos</t>
  </si>
  <si>
    <t>Por la entrada a producción de la plataforma institucional Integra aún no se ha estabilizado, lo que provoca que no se pueda consultar la información, unido al cambio en la página web institucional que dejó por fuera el mapa de procesos.
Se causan reprocesos y retrasos mínimos en la operación ya que la misma se puede solicitar por correo electrónico</t>
  </si>
  <si>
    <t>Verificación de la información publicada por los padrinos de proceso y por el responsable semanal de esta actividad</t>
  </si>
  <si>
    <t>Se revisa la información publicada en la página de procesos y en la plataforma institucional Integra, ingresando al control de actualizaciones y verificando que estén aplicados los cambios aprobados por el líder de proceso, acorde a lo especificado en el procedimiento SG-PSI-PR001 Procedimiento de Creación, Actualización y Control de la Información Documentada. Lo aplican los padrinos de proceso y el responsable designado para revisión semanal. Se aplica cada vez que se requiere actualización de la información documentada. Correos electrónicos y archivo publicado en la carpeta compartida Z:\GRP_SIG\SIG denominado control_actualizaciones</t>
  </si>
  <si>
    <t>Copia de seguridad de la carpeta compartida</t>
  </si>
  <si>
    <t>Copias de seguridad periódicas de la carpeta compartida y la base de datos de la plataforma institucional Integra. Soporte tecnológico tiene programada copias de seguridad, acorde a lo especificado en el Procedimiento generación de copias de respaldo de la información de los servidores del centro de cómputo</t>
  </si>
  <si>
    <t>Planificación de las actividades de actualización de la plataforma institucional Integra</t>
  </si>
  <si>
    <t>La empresa Kawak y Soporte Tecnológico, informa al Grupo de Sistemas de Gestión Integrado fecha y hora de las actualizaciones. Una veza realiza la actualuzación, el Grupo SGI verifica que se pueda acceder a la información. Si no se tiene acceso se informa al responsable de la actualización solicitando la solución</t>
  </si>
  <si>
    <t>Quejas de los funcionarios por no acceso a la información</t>
  </si>
  <si>
    <t>Cuando los funcionarios detectan que no hay acceso a la información documentada lo puden hacer por cualquier medio, el responsable de la información documentada del Grupo SGI realiza las actividades tendientes a restablecer el servicio</t>
  </si>
  <si>
    <t>Con las quejas de los usuarios se puede determinar fácilmente la no disponibilidad de la información para tomar los correctivos del caso</t>
  </si>
  <si>
    <t>Solicitar a Soporte Tecnológico pruebas de restauración anual</t>
  </si>
  <si>
    <t>Registro de los resultados de la restauración</t>
  </si>
  <si>
    <t>Puesta en producción de la plataforma institucional Integra</t>
  </si>
  <si>
    <t>Coordinador Grupo SGI</t>
  </si>
  <si>
    <t>Plataforma Integra funcional en el 100% de los módulos</t>
  </si>
  <si>
    <t>Informar al responsable de los ajustes a las plataformas o bases de datos que no hay acceso a la información</t>
  </si>
  <si>
    <t>Ticket o correo electrónico</t>
  </si>
  <si>
    <t>la gestión de la información documentada (actualización, modificación, eliminación, creación o consulta de la información controlada por el SGI)</t>
  </si>
  <si>
    <t>Que se modifique o elimine la información documentada, sin cumplir con el procedimiento establecido</t>
  </si>
  <si>
    <t>No se ha presentado alteración  en la integridad de la información documentada o cambjos no autorizados</t>
  </si>
  <si>
    <t>Claves de acceso</t>
  </si>
  <si>
    <t>Se crean claves de acceso personalizadas para que cada usuario pueda acceder a la información, acorde a lo estipulado en el Procedimiento Gestión de Acceso a los Servicios de Tecnologías de la Información TIC-GSI-PR002, la clave se asigna al ingreso al Invima y se debe actualizar según la periodicidad especificada en el procedimiento. Las evidencias son el log de cambio de claves</t>
  </si>
  <si>
    <t>Copias de seguridad</t>
  </si>
  <si>
    <t>Definición de perfiles</t>
  </si>
  <si>
    <t>Se crean los perfiles de usuarios para el ingreso a la información documentada acorde a lo especificado en el Procedimiento Gestión de Acceso a los Servicios de Tecnologías de la Información TIC-GSI-PR002</t>
  </si>
  <si>
    <t>Quejas de los funcionarios por alteración de la información documentada</t>
  </si>
  <si>
    <t>Cuando los funcionarios detectan modificación no autorizada a la  información documentada lo informan poar cualquier medio, el responsable de la información documentada del Grupo SGI realiza las actividades tendientes a verificación del hecho y se informa a las instancias pertinentes para realizar el cambio y para la toma de otras decisiones administrativas</t>
  </si>
  <si>
    <t>A la fecha no se conoce de alteración a la información documentada controlada por el SGI</t>
  </si>
  <si>
    <t>Implementación del log de usuarios de la plataforma institucional Integra con revisión de las modificaciones a la información documentada</t>
  </si>
  <si>
    <t>Cambios en el procedimiento de  Creación, modificación o actualización de la información documentada para dejar estipulado la nueva actividades de control</t>
  </si>
  <si>
    <t>Cuando se identifique una alteración no autorizada de la información controlada por el SGI se investiga las causas, se pone en conocimiento de CDI el caso y se informa al líder del proceso para restablecer la información</t>
  </si>
  <si>
    <t>Información restablecida</t>
  </si>
  <si>
    <t>kjhkjhjk</t>
  </si>
  <si>
    <t/>
  </si>
  <si>
    <t>ASIF10</t>
  </si>
  <si>
    <t>Mapa Institucional de riesgos de corrupción 2019</t>
  </si>
  <si>
    <t>ENFOQUE</t>
  </si>
  <si>
    <t>CLASE</t>
  </si>
  <si>
    <t>RIESGO U OPORTUNIDAD</t>
  </si>
  <si>
    <t>ELEMENTOS POSIBLEMENTE AFECTADOS</t>
  </si>
  <si>
    <t>OTROS PROCESOS DEL SISTEMA INTEGRADO DE GESTIÓN POSIBLEMENTE AFECTADOS</t>
  </si>
  <si>
    <t>CAUSAS</t>
  </si>
  <si>
    <t>CONSECUENCIAS</t>
  </si>
  <si>
    <t>ANÁLISIS
(ANTES DE CONTROLES)</t>
  </si>
  <si>
    <t>ACTIVIDADES DE CONTROL FRENTE A LA PROBABILIDAD</t>
  </si>
  <si>
    <t>ACTIVIDADES DE CONTROL FRENTE AL IMPACTO</t>
  </si>
  <si>
    <t>VALORACIÓN
(DESPUÉS DE CONTROLES)</t>
  </si>
  <si>
    <t>ACCIONES DE TRATAMIENTO</t>
  </si>
  <si>
    <t>CATEGORÍA</t>
  </si>
  <si>
    <t>EWENTO</t>
  </si>
  <si>
    <t>- Trámites y OPA's (Riesgos de Corrupción, Gestión de Procesos y Seguridad de la Información)
- Objetivos Estratégicos y Oportunidades (Riesgos Estratégicos y Oportunidades)</t>
  </si>
  <si>
    <t>INTERNAS</t>
  </si>
  <si>
    <t>EXTERNAS</t>
  </si>
  <si>
    <t>PROBABILIDAD</t>
  </si>
  <si>
    <t>IMPACTO</t>
  </si>
  <si>
    <t>VALORACIÓN</t>
  </si>
  <si>
    <t>EXPLICACIÓN DE LA VALORACIÓN</t>
  </si>
  <si>
    <t>ACTIVIDADES</t>
  </si>
  <si>
    <t>CALIFICACIÓN DEL DISEÑO</t>
  </si>
  <si>
    <t>CALIFICACIÓN DE LA EJECUCIÓN</t>
  </si>
  <si>
    <t>SOLIDEZ DEL CONTROL</t>
  </si>
  <si>
    <t>SOLIDEZ DEL CONJUNTO DE CONTROLES</t>
  </si>
  <si>
    <t>¿SE AFECTA LA PROBABILIDAD?</t>
  </si>
  <si>
    <t>OPCIÓN(ES) DE MANEJO</t>
  </si>
  <si>
    <t>ACCIONES FRENTE A LA SOLIDEZ DE LOS CONTROLES
Probabilidad
---------------
Impacto</t>
  </si>
  <si>
    <t>RESPONSABLE DE EJECUCIÓN</t>
  </si>
  <si>
    <t>PRODUCTO</t>
  </si>
  <si>
    <t>FECHA INICIO</t>
  </si>
  <si>
    <t>FECHA TERMINACIÓN</t>
  </si>
  <si>
    <t>ACCIONES FRENTE A LA VALORACIÓN OBTENIDA
Probabilidad
---------------
Impacto</t>
  </si>
  <si>
    <t>ACCIONES DE CONTINGENCIA</t>
  </si>
  <si>
    <t xml:space="preserve">tras radicar una solicitud de tramite sin contar con todos los requisitos exigidos para su estudio. </t>
  </si>
  <si>
    <t xml:space="preserve">Todos los trámites
</t>
  </si>
  <si>
    <t xml:space="preserve">Por orden de un superior para recibir la solicitud.
Tráfico de influencia o amiguismo
</t>
  </si>
  <si>
    <t xml:space="preserve">Presión por parte del Ciudadano  para recibir la solicitud.
</t>
  </si>
  <si>
    <t xml:space="preserve">Pérdida de confianza por parte de la Ciudadanía
Reproceso en las direcciones misionales en el estudio del tramite.
Acciones disciplinarias, penales, administrativas y fiscales
Pérdida de imagen Institucional
</t>
  </si>
  <si>
    <t xml:space="preserve">La valoración de riesgo inherente se ubica en esa posición dado su componente de análisis frente a la corrupción </t>
  </si>
  <si>
    <t xml:space="preserve">Divulgación de las responsabilidades y sanciones legales que tiene los funcionarios públicos frente al incumplimiento de sus funciones 
Dar a conocer los lineamientos sobre los requisitos necesarios para la radicación de las solicitudes de tramites de registros sanitarios y tramites asociados. 
</t>
  </si>
  <si>
    <t xml:space="preserve">Fuerte
Fuerte
</t>
  </si>
  <si>
    <t xml:space="preserve">Sistema de turno y sistema de radicación
Seguimiento a los hallazgos de Auditoría Interna y Externas
Gestión de PQRDS
Registro de la operación 24-7 por parte de las cámaras de seguridad instaladas en el área de servicios
</t>
  </si>
  <si>
    <t xml:space="preserve">Fuerte
Fuerte
Fuerte
Moderado
</t>
  </si>
  <si>
    <t xml:space="preserve">Fuerte
Fuerte
Fuerte
Fuerte
</t>
  </si>
  <si>
    <t>El controles presenta evidencias que se reflejan en la calificación  del riesgo residual.</t>
  </si>
  <si>
    <t xml:space="preserve">
_______________
Robustecer el seguimiento al registro a partir de las cámaras de vigilancia
</t>
  </si>
  <si>
    <t xml:space="preserve">
_______________
Coordinador del Grupo de Trámites y Servicios
</t>
  </si>
  <si>
    <t xml:space="preserve">
_______________
Reporte del analisis de las cámaras, según el suceso
</t>
  </si>
  <si>
    <t xml:space="preserve">
_______________
30/08/2019
</t>
  </si>
  <si>
    <t xml:space="preserve">
_______________
31/12/2019
</t>
  </si>
  <si>
    <t xml:space="preserve">Fortalecer el control relacionado con la revisión de los diferentes trámites allegados por el usuario en la Oficina de Atención al Ciudadano, así como sensibilizar las responsabilidades disciplinarias, fiscales y contractulaes de los funcionarios.
_______________
</t>
  </si>
  <si>
    <t xml:space="preserve">Coordinador del Grupo de Trámites y Servicios 
_______________
</t>
  </si>
  <si>
    <t xml:space="preserve">Listados de asistencia a entrenamientos programados (Reporte PAE)
_______________
</t>
  </si>
  <si>
    <t xml:space="preserve">30/08/2019
_______________
</t>
  </si>
  <si>
    <t xml:space="preserve">30/12/2019
_______________
</t>
  </si>
  <si>
    <t xml:space="preserve">Informar a la Oficina de Control Interno Disciplinario sobre el evento de riesgo materializado para establecer acciones que conlleven a las investigaciones que determinen el curso sancionatorio a realizar
</t>
  </si>
  <si>
    <t xml:space="preserve">Jefe de Oficina de Atención al Ciudadano
</t>
  </si>
  <si>
    <t xml:space="preserve">Informe de la situación presentada
</t>
  </si>
  <si>
    <t>en filtrar información sobre un trámite para favorecer a un tercero o para recibir beneficio propio.</t>
  </si>
  <si>
    <t xml:space="preserve">Soborno - recibir davida.
Tráfico de influencia o amiguismo
Falta de rotación de personal.
</t>
  </si>
  <si>
    <t xml:space="preserve">
</t>
  </si>
  <si>
    <t xml:space="preserve">Pérdida de confianza por parte del usuario.
Acciones disciplinarias, penales, administrativas y fiscales
Perdida de información de la entidad.
</t>
  </si>
  <si>
    <t>La valoración de riesgo inherente se explica con base en el monitoreo de la vigencia anterior.</t>
  </si>
  <si>
    <t xml:space="preserve">Divulgación de las responsabilidades y sanciones legales que tiene los funcionarios públicos frente al incumplimiento de sus funciones 
Adelantar las rotaciones correspondentes al personal de la oficina de atención al ciudadano.
</t>
  </si>
  <si>
    <t xml:space="preserve">Revisión de grupos de trabajo en la zona de operación y esquema de vistos buenos.
Seguimiento a los hallazgos de Auditoría Interna y Externas
Gestión de PQRDS
Registro de la operación 24-7 por parte de las cámaras de seguridad instaladas en el área de servicios
</t>
  </si>
  <si>
    <t>en  la asignación del turno para que el ciudadano reciba atención en las ventanillas.</t>
  </si>
  <si>
    <t xml:space="preserve">Incorrecta revisión de la documentación para la asignación del turno.
Tráfico de influencia o amiguismo
</t>
  </si>
  <si>
    <t xml:space="preserve">Fallas técnicas en el sistema de digiturno
</t>
  </si>
  <si>
    <t xml:space="preserve">Insatisfacción del  ciudadano
Reprocesos
</t>
  </si>
  <si>
    <t>La valoración de riesgo inherente ha mostrado que la frecuencia histórica estimada se cuentra evidenciada.</t>
  </si>
  <si>
    <t xml:space="preserve">Divulgación de las responsabilidades y sanciones legales que tiene los funcionarios públicos frente al incumplimiento de sus funciones 
</t>
  </si>
  <si>
    <t xml:space="preserve">Fuerte
</t>
  </si>
  <si>
    <t xml:space="preserve">Seguimiento a los hallazgos de Auditoría Interna y Externas
Gestión de PQRDS
</t>
  </si>
  <si>
    <t xml:space="preserve">
_______________
</t>
  </si>
  <si>
    <t xml:space="preserve">Efectuar de manera expedita la reasignación del turno.
</t>
  </si>
  <si>
    <t xml:space="preserve">Reasignación efectuada
</t>
  </si>
  <si>
    <t>de  los ciudadanos al no ser atendidos de manera eficaz por los diferentes canales de comunicación: telefónico, chat  correo electrónico y presencial.</t>
  </si>
  <si>
    <t xml:space="preserve">Personal insuficiente para atender los canales de comunicación.
Desconocimiento de los lineamientos técnicos y legales  frente a la unificación de criterios definidos por la misional.
</t>
  </si>
  <si>
    <t xml:space="preserve">Cambio de normatividad en relación con los productos de competencia del Invima 
</t>
  </si>
  <si>
    <t xml:space="preserve">Aumento de las solicitudes presenciales.
Perdida de imagen Institucional.
Pérdida de Credibilidad.
</t>
  </si>
  <si>
    <t xml:space="preserve">Revisión periodica de cargas laborales
Mesas de unificación de los lineamientos técnicos y legales de acuerdo a los criterios definidos por las Direcciones Misionales.
</t>
  </si>
  <si>
    <t>El control presenta evidencias del funcionamiento de  acuerdo a sus calificaciones</t>
  </si>
  <si>
    <t xml:space="preserve">Por parte de los funcionarios administrativos de la oficina, establecer contacto directo con el ciudadano que se encuentra altamente insatisfecho con el servicios brindado en el momento que esta llevando la atención de trámite y/o solicitud.
</t>
  </si>
  <si>
    <t xml:space="preserve">Profesional Especializado Delegado por el Jefe de la Oficina de Atención al Ciudadano
</t>
  </si>
  <si>
    <t xml:space="preserve">Reporte de la gestión efectuada
</t>
  </si>
  <si>
    <t>en la información capturada en el momento de realizar la radicación del tramite.</t>
  </si>
  <si>
    <t xml:space="preserve">Error humano al momento de radicar.
</t>
  </si>
  <si>
    <t xml:space="preserve">Fallas técnicas en el aplicativo de registros sanitarios para la radicación.
</t>
  </si>
  <si>
    <t xml:space="preserve">Reprocesos.
Reporte de pagos incorrectos.
Indebida notificación.
Insatisfacción del usuario.
</t>
  </si>
  <si>
    <t xml:space="preserve">Robustecer y revalidar los lineamientos sobre radicación de trámites.
</t>
  </si>
  <si>
    <t xml:space="preserve">Solicitud expedita de requerimientos de desarrollos tecnológicos en la herramienta de Registros Sanitarios
Verificación de trámites en estado radicado para confirmar el tipo de inconsistencia.
Seguimiento a los hallazgos de Auditoría Interna y Externas
Gestión de PQRDS
</t>
  </si>
  <si>
    <t xml:space="preserve">Débil
Fuerte
Fuerte
Fuerte
</t>
  </si>
  <si>
    <t xml:space="preserve">
_______________
Implementar mecanismos para el seguimientos a los requerimientos de desarrollos.
</t>
  </si>
  <si>
    <t xml:space="preserve">
_______________
Coordinador del Grupo de Trámites y Servicios 
</t>
  </si>
  <si>
    <t xml:space="preserve">
_______________
Reporte de avance y/o cambios solicitados
</t>
  </si>
  <si>
    <t xml:space="preserve">
_______________
30/08/2019
</t>
  </si>
  <si>
    <t xml:space="preserve">
_______________
31/12/2019
</t>
  </si>
  <si>
    <t xml:space="preserve">Fortalecer los mecanismos para identificar y socializar los lineamientos establecidos sobre: "Radicar solicitud" y la Anulación del Documento Equivalente a Factura as a partir de la información documentada normalizada y controlada para el proceso, al interior del persona que brinda la operación.
_______________
</t>
  </si>
  <si>
    <t xml:space="preserve">Medición de resultados de errores de radicación 
_______________
</t>
  </si>
  <si>
    <t xml:space="preserve">31/12/2019
_______________
</t>
  </si>
  <si>
    <t xml:space="preserve">Informar al jefe de oficina sobre la(s)  inconsistencia(s) en  información capturada en el momento de realizar la radicación del tramite para efectuar los correctivos pertinentes en tiempo real.
</t>
  </si>
  <si>
    <t xml:space="preserve">Reporte de lo informado
</t>
  </si>
  <si>
    <t>en la administración del sistema de cámaras de seguridad contratado por la entidad.</t>
  </si>
  <si>
    <t xml:space="preserve">Limitación en la ejecución de mantenimientos preventivos planeados a equipos, vehiculos, bienes muebles y enseres por falta de recursos.
Obsolecencia de los equipos a cargo del proceso (plantas eléctricas, ascensores, DVR, etc.)
Falta deseguimiento a la generación de copias de respaldo de la información registrada en software o información del proceso (videos, y SAPIENS.)
</t>
  </si>
  <si>
    <t xml:space="preserve">Deterioro o daño por fenómenos naturales.
Falla en el suministro eléctrico.
Posible acceso al sistemas de càmaras de seguridad ubicadas en los laboratorios del INS.
</t>
  </si>
  <si>
    <t xml:space="preserve">Dificultad en la entrega de la información solicitada relacionada con el sistema de cámaras de seguridad de la entidad.
Problemas de seguridad (robos o alteración de la información, robo de equipos o elementos).
</t>
  </si>
  <si>
    <t>La información que se tiene del sistema del instituto ha presentado más de un incoveniente en el último año, debido a la utilización de los equipos obsoletos del instituto. Es de anotar que los mismos son respaldados por equipos contratados lo cual disminuye el impacto.</t>
  </si>
  <si>
    <t xml:space="preserve">Contrato para prestación del servicio de Vigilancia y Seguridad con sus caracteristicas técnicas y documentos anexos.
Sistema de Cámaras de Seguridad propio del contratista
</t>
  </si>
  <si>
    <t xml:space="preserve">Gestión de hallazgos de auditorias internas y externas
Gestiòn de PQRDS
</t>
  </si>
  <si>
    <t>En consecuencia la ejecución del contrato y su supervisión permite garantizar el funcionamiento del sistema de Cámaras de Seguridad de la Entidad.</t>
  </si>
  <si>
    <t xml:space="preserve">Diagnosticar los daños y solicitar el mantenimiento o cambio de los equipos al contratista
</t>
  </si>
  <si>
    <t xml:space="preserve">Coordinador del Grupo de Gestión Administrativa
</t>
  </si>
  <si>
    <t xml:space="preserve">Informes, reparación o nuevos equipos del sistema de Cámaras de Seguridad.
</t>
  </si>
  <si>
    <t>por la falta de mantenimiento y mal uso de los equipos y elementos de la entidad, y su obsolescencia que afecta la adecuada prestación del servicio de la Entidad</t>
  </si>
  <si>
    <t xml:space="preserve">Limitación en la ejecución de mantenimientos preventivos planeados a equipos, vehiculos, bienes muebles y enseres por falta de recursos.
Obsolecencia de los equipos a cargo del proceso (plantas eléctricas, ascensores, DVR, etc.)
Falta de diagnóstico del estado de bienes muebles, inmuebles, equipos y vehículos.
Reacción no oportuna a los mantenimientos correctivos por falta de recursos.
Reacondicionamiento de puestos de trabajo que modifica las caracteristicas de los elementos inventariados asignados.
</t>
  </si>
  <si>
    <t xml:space="preserve">Deterioro o daño en la infraestructura por fenómenos naturales.
Uso inadecuado de los bienes muebles e inmuebles por parte de los funcionarios de la entidad.
Tiempos de respuesta inoportunos en la revisión de los estudios previos por parte del Proceso de Adquisición de Bienes y Servicios.
Restricciones del presupuesto por politicas del gobierno por austeridad del gasto.
</t>
  </si>
  <si>
    <t xml:space="preserve">Pérdidas económicas que afecten el patrimonio de la entidad
Accidentes de trabajo
Pérdida del bien mueble e inmueble lo que afecta el servicio prestado
Quejas e insatisfacción de los usuarios, partes interesadas y servidores públicos
No conformidades por  organismos de auditorias y Requerimientos a productos no comformes por parte de los usuarios
Multas y sanciones en los vehiculos de la entidad.
Afectación de las polizas que amparan los bienes de la entidad (sinestralidad, aumento de primas de los seguros)
</t>
  </si>
  <si>
    <t>De acuerdo con los daños imprevistos de los equipos, muebles y enseres se han presentado más de una vez en el año, se ha evidenciado que los mismos no afectan la continua prestación del servicio de la entidad en sus diferentes dependencias.</t>
  </si>
  <si>
    <t xml:space="preserve">Realizar  mantenimiento permanente a los equipos, vehiculos e instalaciones del Instituto
Evaluar las necesidades de los equipos que se deben reemplazar por obsolecencia para realizar las adquisiciones correspondientes.
</t>
  </si>
  <si>
    <t>El impacto es Bajo debido a que la probabilidad de materialización se minimiza con la aplicación de los controles.</t>
  </si>
  <si>
    <t xml:space="preserve">Revisar y actualizar el procedimiento de Mantenimiento Preventivo y Correctivo de Bienes
_______________
</t>
  </si>
  <si>
    <t xml:space="preserve">LIDER DE PROCESO GESTIÓN DE BIENES Y SERVICIOS
ADMINISTRATIVOS
_______________
</t>
  </si>
  <si>
    <t xml:space="preserve">Procedimiento publicado,  actualizado y socializado
_______________
</t>
  </si>
  <si>
    <t xml:space="preserve">15/09/2019
_______________
</t>
  </si>
  <si>
    <t xml:space="preserve">30/06/2020
_______________
</t>
  </si>
  <si>
    <t xml:space="preserve">Adquirir la prestaciòn de servicios de mantenimiento correctivo con cargo a los recursos asignados a las cajas menores cuando no existan contratos vigentes.
Solicitar a los proveedores los mantenimientos correctivos
</t>
  </si>
  <si>
    <t xml:space="preserve">Coordinador del Grupo de Gestión Administrativa
Coordinador del Grupo de Gestión Administrativa
</t>
  </si>
  <si>
    <t xml:space="preserve">Equipos en funcionamiento y soportes de pagos
Equipos en funcionamiento y certificaciones de cumplimiento para pagos.
</t>
  </si>
  <si>
    <t>por la inapropiada separación de los residuos (ordinarios y reciclables) generados por el personal de la entidad durante el desarrollo de sus actividades, de acuerdo con los parametros establecidos en el Procedimiento GAD-GBS-PR002 Gestión de Residuos Sólidos.</t>
  </si>
  <si>
    <t xml:space="preserve">Ningún trámite
</t>
  </si>
  <si>
    <t xml:space="preserve">Rotación de personal
Falta de planeación para la recolección de residuos
</t>
  </si>
  <si>
    <t xml:space="preserve">Inadecuado uso de los recursos que generen residuos sólidos
</t>
  </si>
  <si>
    <t xml:space="preserve">Variaciones el la tarifa de recolección de residuos
Proliferación de vectores
Percepción de desorden y desaseo en las sedes de la entidad
Incumplimiento a las politicas y normas establecidas
</t>
  </si>
  <si>
    <t>La entidad cuenta con el procedimiento que determina las actividades que garantizan la gestión integral de los residuos sólidos generados por su funcionamiento, los cuales son de conocimiento de todo el personal, sin embargo, algunos de los deberes establecidos en este documento no estan siendo ejecutados por los mismos. La materialización del riesgo no genera afectaciones al funcionamiento de la Entidad.</t>
  </si>
  <si>
    <t xml:space="preserve">Campañas de concientización en los programas ambientales dirigidas al personal de la Entidad.
Instalación y funcionamiento de Puntos ecológicos por piso
Seguimiento al Contrato de Aseo y cafeteria en el cual se establece la clasificación de residuos sólidos.
Seguimientos ambientales por parte de la Oficina Asesora de Planeación.
</t>
  </si>
  <si>
    <t xml:space="preserve">Gestión de hallazgos de auditorias internas y externas
Gestión de PQR'S
</t>
  </si>
  <si>
    <t>En consecuencia a los controles implementados se han minimizado los factores que pudiesen materializar el riesgo.</t>
  </si>
  <si>
    <t xml:space="preserve">Generar campañas de mayor impacto referente a la separación de residuos sólidos al personal de la entidad
_______________
</t>
  </si>
  <si>
    <t xml:space="preserve">Coordinador del Grupo de Gestión Administrativa
_______________
</t>
  </si>
  <si>
    <t xml:space="preserve">Planillas de asistencia, registros fotograficos y/o correos electrónicos
_______________
</t>
  </si>
  <si>
    <t xml:space="preserve">01/10/2019
_______________
</t>
  </si>
  <si>
    <t xml:space="preserve">30/08/2020
_______________
</t>
  </si>
  <si>
    <t xml:space="preserve">Acompañar la recolección de residuos en las sedes de la entidad
</t>
  </si>
  <si>
    <t xml:space="preserve">Informe del acompañamiento, registro fotografico.
</t>
  </si>
  <si>
    <t>mediante la selección de contratistas que se puedan presentar en las distintas modalidades de contratación.</t>
  </si>
  <si>
    <t xml:space="preserve">Revisión inadecuada del cumplimiento de los requisitos de acuerdo con las diferentes modalidades de contratación. 
Selección de un contratista que no cumpla con la totalidad de los requisitos habilitantes o se encuentren incursos en alguna inhabilidad o incompatibilidad.
Falta de personal en la dependencia.
Incumplimiento de la publicación de los distintos documentos en el SECOP 
</t>
  </si>
  <si>
    <t xml:space="preserve">Manipulación de los estudios previos por personal interesado en procesos futuros de contratación. 
Cambios de gobierno, legislación, políticas públicas, regulación.
Avances en tecnología, acceso a sistemas de información externos, gobierno en línea. Cambios tecnológicos que generen obsolescencia de los sistemas y modelos con que cuenta la Entidad, así como interrupciones en las redes de comunicación, disponibilidad, pertinencia, vulneración y ataques.
</t>
  </si>
  <si>
    <t xml:space="preserve">Sanciones disciplinarias, fiscales y penales
Riesgo jurídico para la Entidad 
Detrimento patrimonial 
Afectación de la imagen de la Entidad
</t>
  </si>
  <si>
    <t>Dentro de los procesos de contratación ejecutados por la entidad no se han evidenciado acciones de corrupción en los últimos 5 años, esto se puede verificar al no tener procesos legales vigentes por Control Interno o entes de control. El impacto es Catastrófico ya que su materialización conduce al detrimento patrimonial de la nación, impactando la imagen institucional.</t>
  </si>
  <si>
    <t xml:space="preserve">Revisión No. 1  al proceso de contratación: Profesional del GGC.
Revisión No. 2  al proceso de contratación: Coordinador del GGC.
Revisión No. 3 análisis y/o aprobación por parte del Comité Asesor de Contratación los procesos que superen la mínima cuantia 
Revisión No. 4  al proceso de contratación: Secretaria General o La Dirección General según aplique.
</t>
  </si>
  <si>
    <t xml:space="preserve">Seguimiento a los hallazgos de Auditorías Internas y Auditorías externas
Gestión de PQRS
</t>
  </si>
  <si>
    <t>La probabilidad se presenta Rara Vez, esto teniendo en cuenta que cada proceso debe pasar por 3 o 4 revisiones según corresponda, lo que previene la ocurrencia del riesgo. No obstante, el impacto  es catastrófico ya que su materialización conduce al detrimento patrimonial de la nación, impactando la imagen institucional.</t>
  </si>
  <si>
    <t xml:space="preserve">GAD-ABS-2019-AP001 - Actualización de Lista de Chequeo para la verificación de procesos contractuales.
GAD-ABS-2019-AP001  - Actualización del Procedimiento GAD-ABS-PR002 - Procedimiento Adquisiciones de Bienes, Servicios y Suministros para documentar los puntos de control del Coordinador GGC que actualmente se implementan.
GAD-ABS-2019-AP001  - Actualización del Procedimiento GAD-ABS-PR002 - Procedimiento Adquisiciones de Bienes, Servicios y Suministros para documentar los puntos de control del Profesional GGC que actualmente se implementan.
GAD-ABS-2019-AP001  - Actualización del Procedimiento GAD-ABS-PR002 - Procedimiento Adquisiciones de Bienes, Servicios y Suministros para documentar los puntos de control del Comité Asesor que actualmente se implementan.
GAD-ABS-2019-AP001  - Actualización del Procedimiento GAD-ABS-PR002 - Procedimiento Adquisiciones de Bienes, Servicios y Suministros para documentar los puntos de control de Secretaria General o Dirección General que actualmente se implementan.
_______________
</t>
  </si>
  <si>
    <t xml:space="preserve">Coordinador Grupo de Gestión Contractual 
Coordinador Grupo de Gestión Contractual 
Coordinador Grupo de Gestión Contractual 
Coordinador Grupo de Gestión Contractual 
Coordinador Grupo de Gestión Contractual 
_______________
</t>
  </si>
  <si>
    <t xml:space="preserve">Lista de Chequeo
Procedimiento GAD-ABS-PR002 actualizado
Procedimiento GAD-ABS-PR002 actualizado
Procedimiento GAD-ABS-PR002 actualizado
Procedimiento GAD-ABS-PR002 actualizado
_______________
</t>
  </si>
  <si>
    <t xml:space="preserve">01/10/2019
01/10/2019
01/10/2019
01/10/2019
01/10/2019
_______________
</t>
  </si>
  <si>
    <t xml:space="preserve">30/04/2020
30/04/2020
30/04/2020
30/04/2020
30/04/2020
_______________
</t>
  </si>
  <si>
    <t xml:space="preserve">Al identificar decisiones ajustadas al proceso de contratación en la verificación de documentos se notificara a Control Interno y Secretaria General mediante comunicación escrita.
</t>
  </si>
  <si>
    <t xml:space="preserve">Coordinador Grupo de Gestión Contractual 
</t>
  </si>
  <si>
    <t xml:space="preserve">Correo Eléctronico y/o Oficio
</t>
  </si>
  <si>
    <t>de los expedientes contractuales.</t>
  </si>
  <si>
    <t xml:space="preserve">Falta organización documental del archivo de gestión.
Préstamo de documentos sin controles.
</t>
  </si>
  <si>
    <t xml:space="preserve">Falta de espacio en el archivo central del INVIMA para trasferencias documentales
</t>
  </si>
  <si>
    <t xml:space="preserve">Perdida de expedientes contractuales e ineficiencia en la gestión de la información contractual.
Inclumplir las politicas archivísticas del Estado en el manejo de la documentación del Grupo de Gestión Contractual.
</t>
  </si>
  <si>
    <t xml:space="preserve">En el archivo de gestión del Grupo de Gestión Contractual no se han evidenciado pérdidas de expedientes en los últimos 5 años, esto se puede verificar porque a la fecha no hay denuncias de pérdidas de documentos. El impacto es alto ya que su materialización afecta la información de datos personales de acuerdo con la Ley 1581 de 2012.   </t>
  </si>
  <si>
    <t xml:space="preserve">Aplicación del procedimiento GAD-GDO-PR005 Procedimiento Organización Documental a la documentación que se tienen el grupo, ejecutando un cronograma de trabajo.
Organizar el expediente contractual hasta la aprobación de la póliza por parte del profesional asignado de llevar el proceso. 
</t>
  </si>
  <si>
    <t xml:space="preserve">Débil
Moderado
</t>
  </si>
  <si>
    <t xml:space="preserve">Moderado
Fuerte
</t>
  </si>
  <si>
    <t>El impacto es Bajo ya que su probabilidad de materialización se minimiza con la aplicación de los controles.</t>
  </si>
  <si>
    <t>Seguimiento a los profesionales asignados en la verificación de la organización de los expedientes.</t>
  </si>
  <si>
    <t xml:space="preserve">Coordinador Grupo de Gestión Contractual </t>
  </si>
  <si>
    <t xml:space="preserve">Informes de seguimiento </t>
  </si>
  <si>
    <t xml:space="preserve">GAD-ABS-2019-AP002 -  Organizar los expedientes de acuerdo con los procedimientos internos y normatividad que aplique para las vigencias igual o menor a 2018
_______________
</t>
  </si>
  <si>
    <t xml:space="preserve">Coordinador Grupo de Gestión Contractual 
_______________
</t>
  </si>
  <si>
    <t xml:space="preserve">Expedientes organizados
_______________
</t>
  </si>
  <si>
    <t xml:space="preserve">16/12/2020
_______________
</t>
  </si>
  <si>
    <t xml:space="preserve">Gestionar la denuncia en el momento que se presente pérdida de expedientes contractuales
</t>
  </si>
  <si>
    <t xml:space="preserve">Documento de la denuncia
</t>
  </si>
  <si>
    <t>por no liquidación de los contratos en los tiempos establecidos en la normatividad vigente</t>
  </si>
  <si>
    <t xml:space="preserve">Acumulación de liquidaciones contractuales de años anteriores.
Falta de personal en la dependencia.
</t>
  </si>
  <si>
    <t xml:space="preserve">Que el supervisor o interventor no entregue la documentación completa para el trámite de liquidación   
</t>
  </si>
  <si>
    <t xml:space="preserve">Las liquidaciones de los contratos se realice de forma inoportuna, conforme al artículo 60 de la Ley 80 de 1993 y el artículo 11 de la Ley 1150 de 2007.
</t>
  </si>
  <si>
    <t>Se evidenció un convenio 1005-04-465-2010 sucrito entre Fonda Nacional de Calamidades, Fiduprevisora y  el INVIMA, en el cual se evidencia la no liquidación a la fecha. El impacto es moderado ya que su materialización no afecta las actividades misionales del INVIMA, pero si no se realizan las liquidaciones correspondientes puede afectarse la ejecución presupuestal y detrimento patrimonial de la nación.</t>
  </si>
  <si>
    <t xml:space="preserve">Se cuenta con una persona responsable  para las liquidaciones contractuales.
Actualmente se cuenta con documento paso a paso  para realizar la liquidación contractual.
</t>
  </si>
  <si>
    <t xml:space="preserve">Débil
Fuerte
</t>
  </si>
  <si>
    <t xml:space="preserve">Moderado
Moderado
</t>
  </si>
  <si>
    <t xml:space="preserve">El impacto es menor por el control que ayuda a identificar las fechas máximas para las liquidaciones de los contratos, para que no se presenten liquidaciones fuera de los términos, por lo anterior la probabilidad es rara vez y la ubicación del riesgo es baja.  </t>
  </si>
  <si>
    <t xml:space="preserve">Elaboración del cronograma de actividades para el avance de liquidaciones contractuales con seguimiento de cumplimiento. 
Actualización permanente de la base de datos para el seguimiento y control de los pasos para la liquidación de los contratos. 
_______________
</t>
  </si>
  <si>
    <t xml:space="preserve">Coordinador Grupo de Gestión Contractual 
Coordinador Grupo de Gestión Contractual 
_______________
</t>
  </si>
  <si>
    <t xml:space="preserve">Cronograma de actividades y seguimientos 
Base de Excel actualizada
_______________
</t>
  </si>
  <si>
    <t xml:space="preserve">01/10/2019
01/10/2019
_______________
</t>
  </si>
  <si>
    <t xml:space="preserve">30/06/2020
30/06/2020
_______________
</t>
  </si>
  <si>
    <t xml:space="preserve">GAD-ABS-2019-AP003 Actualización del Procedimiento GAD-ABS-PR002 - Procedimiento Adquisiciones de Bienes, Servicios y Suministros para documentar los puntos de control de Secretaria General o Dirección General que actualmente se implementan.
_______________
</t>
  </si>
  <si>
    <t xml:space="preserve">Procedimiento GAD-ABS-PR002 actualizado
_______________
</t>
  </si>
  <si>
    <t xml:space="preserve">16/03/2020
_______________
</t>
  </si>
  <si>
    <t xml:space="preserve">Al identificar contratos sin liquidación en los tiempos establecidos se notificará a Secretaria General 
</t>
  </si>
  <si>
    <t xml:space="preserve">Correo eléctronico y/o Oficio
</t>
  </si>
  <si>
    <t>en beneficio propio o de terceros</t>
  </si>
  <si>
    <t xml:space="preserve">Controles de acceso a la documentación
Controles de acceso a la documentación
Acceder a dádivas a cambio de favores
Conflicto de intereses
Insuficiencia en capacidad de infraestructura
</t>
  </si>
  <si>
    <t xml:space="preserve">Ofrecimiento de dádivas
Extorsión
</t>
  </si>
  <si>
    <t xml:space="preserve">Vulneración de derechos de las personas naturales o jurídicas frente a su intimidad, vida, salud, seguridad y secretos comerciales, industriales y profesionales.
Sanciones Disciplinarias, Penales y Fiscales, detrimento reputacional y financiero de la entidad; en caso que el riesgo materializado salga a la luz pública.
Sanciones Disciplinarias, Penales y Fiscales, detrimento reputacional y financiero de la entidad; en caso que el riesgo materializado salga a la luz pública.
Sanciones Disciplinarias, Penales y Fiscales, detrimento reputacional y financiero de la entidad; en caso que el riesgo materializado salga a la luz pública.
Sanciones Disciplinarias, Penales y Fiscales, detrimento reputacional y financiero de la entidad; en caso que el riesgo materializado salga a la luz pública.
</t>
  </si>
  <si>
    <t>Durante el último año no se ha evidenciado el uso indebido de información privilegiada. Sin embargo El impacto es extremo debido a  que su materialización afectaría la imagen institucional.</t>
  </si>
  <si>
    <t xml:space="preserve">Acuerdo de confidencialidad
Declaración de conflicto de intereses
Restricción en el ingreso de dispositivos  electrónicos al área de Gestión Documental
</t>
  </si>
  <si>
    <t xml:space="preserve">Fuerte
Fuerte
Débil
</t>
  </si>
  <si>
    <t xml:space="preserve">Fuerte
Fuerte
Fuerte
</t>
  </si>
  <si>
    <t xml:space="preserve">Seguimiento a los hallazgos de Auditorías Internas y Auditorías externas identificados en el proceso de gestión documental y correspondencia
Gestión de PQRS al proceso de Gestión documental y correspondencia
</t>
  </si>
  <si>
    <t xml:space="preserve">La valoración de riesgo es extrema. La probabilidad de materialización se tratara con el fortalecimiento de los controles actuales y/o creacion de nuevos controles </t>
  </si>
  <si>
    <t xml:space="preserve">
Actualización de la Política de gestión documental (Plan de acción)
_______________
</t>
  </si>
  <si>
    <t xml:space="preserve">
 Grupo de Gestión Documental y Correspondencia
_______________
</t>
  </si>
  <si>
    <t xml:space="preserve">
Actualización de la Política de gestión documental publicada y socializada
_______________
</t>
  </si>
  <si>
    <t xml:space="preserve">
15/09/2019
_______________
</t>
  </si>
  <si>
    <t xml:space="preserve">
30/06/2020
_______________
</t>
  </si>
  <si>
    <t xml:space="preserve">Solicitar al área de Talento Humano o a Gestión contractual según el tipo de vinculación, que al asignar funcionarios por traslado  al grupo de gestión documental y correspondencia, se actualice el acuerdo de Confidencialidad
Solicitar al área de Talento Humano o a Gestión contractual según el tipo de vinculación, que en caso que un funcionario por traslado  al grupo de gestión documental y correspondencia, si en la Declaración de Conflicto de intereses se encuentra que el funcionario tiene algún conflicto no sea asignado al grupo
Ejecutar acciones encaminadas en la  Consolidación el sistema de gestión documental institucional, a traves del  proyecto de "Fortalecimiento institucional de la gestión administrativa y de apoyo del Invima".  (Plan de acción)
Revisión periódica del cumplimiento de las políticas y procedimientos institucionale a los funcionarios del área
_______________
</t>
  </si>
  <si>
    <t xml:space="preserve">Grupo de Gestión Documental y Correspondencia
Grupo de Gestión Documental y Correspondencia
Grupo de Gestión Documental y Correspondencia
Grupo de Gestión Documental y Correspondencia
_______________
</t>
  </si>
  <si>
    <t xml:space="preserve">Correo electrónico al grupo de Talento Humano y al Grupo de  Gestión contractual 
Correo electrónico al grupo de Talento Humano y al Grupo de  Gestión contractual 
Tercerización del Archivo Central
Listados de asistencia, actas de trabajo en grupo - comité primario
_______________
</t>
  </si>
  <si>
    <t xml:space="preserve">15/09/2019
15/09/2019
15/09/2019
15/09/2019
_______________
</t>
  </si>
  <si>
    <t xml:space="preserve">01/07/2020
01/07/2020
31/07/2022
01/07/2020
_______________
</t>
  </si>
  <si>
    <t xml:space="preserve">Reporte al grupo de control diciplinario Interno para adelantas las actuaciones pertienentes
</t>
  </si>
  <si>
    <t xml:space="preserve">Grupo de Gestión Documental y Correspondencia
</t>
  </si>
  <si>
    <t xml:space="preserve">Corrreo electrónico y/o informe de la novedad
</t>
  </si>
  <si>
    <t xml:space="preserve">en los requerimientos tecnicos, ambientales  y de infraestructura para la conservación de los documentos fisicos y electronicos. </t>
  </si>
  <si>
    <t xml:space="preserve">Insuficiencia en capacidad de infraestructura
Inadecuada aplicación del protocolo de limpieza documental, haciendo uso de agentes químicos y biológicos  que pueden afectar la integridad física y testimonial de los documentos
</t>
  </si>
  <si>
    <t xml:space="preserve">Temperatura y condiciones climáticas
</t>
  </si>
  <si>
    <t xml:space="preserve">Pérdida de memoria histórica de los documentos.
Deterioro y pérdida de los documentos Físicos y electrónicos.
</t>
  </si>
  <si>
    <t xml:space="preserve">En el año 2017 se presentó inundación en el Archivo Central  debido al daño en una tubería lo que afectó las cajas y carpetas de la documentación que se encontraba por fuera de los estantes.
Además se evidenció presencia de hongos en la documentación que reposa en el Archivo Central debido a las inadecuadas condiciones ambientales.
</t>
  </si>
  <si>
    <t xml:space="preserve">Revisión de la documentación que se encuentra en el archivo central respecto al uso de ganchos metálicos y grapas en el proceso de archivo 
Inventario documental de los expedientes que se almacenan en las bodegas del archivo de gestión y el archivo central.     
Digitalizar los tramites de registros sanitarios y asociados en  la plataforma Se Suite.      
</t>
  </si>
  <si>
    <t xml:space="preserve">Seguimiento a los hallazgos de Auditorías Internas y Auditorías externas del proceso de Gestión Documental y Correspondencia
Gestión de PQRS del Grupo de Gestión Docuemental y Correspondencia
Revisión periódica de conexiones eléctricas y ductos de agua
</t>
  </si>
  <si>
    <t>Teniendo en cuenta que los riesgos por conexiones o daños en las tuberías no son propias de los controles del área y pueden manifestarse de forma imprevista, la probabilidad del riesgo es moderada.</t>
  </si>
  <si>
    <t xml:space="preserve">
_______________
Reportar a l Grupo de gestión administrativa las novedades de las fallas electricas o ductos de agua para su respectivo tratamiento.
</t>
  </si>
  <si>
    <t xml:space="preserve">
_______________
Grupo de Gestión Documental y Correspondencia
</t>
  </si>
  <si>
    <t xml:space="preserve">
_______________
Correos de solicitud al Grupo de gestión administrativa
</t>
  </si>
  <si>
    <t xml:space="preserve">
_______________
15/09/2019
</t>
  </si>
  <si>
    <t xml:space="preserve">
_______________
30/06/2020
</t>
  </si>
  <si>
    <t xml:space="preserve">Fortalecer la implentación de los procesos de preservación documental mediante capacitaciones a las diferentes áreas
Socialización a los funcionarios del grupo de gestion documental y correspondencia cada vez que se presenten cambios o modificaciones a los procedimientos establecidos para el manejo documental 
_______________
</t>
  </si>
  <si>
    <t xml:space="preserve">Grupo de Gestión Documental y Correspondencia
Grupo de Gestión Documental y Correspondencia
_______________
</t>
  </si>
  <si>
    <t xml:space="preserve">Listados de asistencia
Listados de asistencia
_______________
</t>
  </si>
  <si>
    <t xml:space="preserve">15/09/2019
15/09/2019
_______________
</t>
  </si>
  <si>
    <t xml:space="preserve">15/12/2019
15/12/2019
_______________
</t>
  </si>
  <si>
    <t xml:space="preserve">Recuperar el documento de manera manual y adecuar el documento para su almacenamiento
</t>
  </si>
  <si>
    <t xml:space="preserve">Documentos recuperados en cumplimiento a la normatividad archivística vigente
</t>
  </si>
  <si>
    <t>para generar o utilizar información documentada que no se ajuste a los requisitos del sistema de gestión integrado (requisitos del cliente, legales, normativos y del Instituto)</t>
  </si>
  <si>
    <t xml:space="preserve">Información documentada extensa
Desconocimiento de la información documentada
Errores humanos en la actualización de las carpetas compartidas
Divulgación no efectiva de las actualizaciones realizadas
</t>
  </si>
  <si>
    <t xml:space="preserve">Cambios en las plataformas de tecnología de la información
</t>
  </si>
  <si>
    <t xml:space="preserve">Afectacion de la operación
Reprocesos de las actividades realizadas con documentos obsoletos
Salidas no conformes en los procesos misionales
Hallazgos en los procesos que pueden derivar en incumplimientos normativos y legales y no conformidades
</t>
  </si>
  <si>
    <t>Durante el año anterior se evidenció el uso de documentos obsoletos lo que genera reprocesos al interior de la Entidad sin afectar la salud de la población</t>
  </si>
  <si>
    <t xml:space="preserve">Solicitud de cambios en la información documentada recibida del líder del proceso o de funcionarios autorizados
Revisión por parte del padrino del proceso
Calendario del Mapa de Procesos
</t>
  </si>
  <si>
    <t xml:space="preserve">Solicitudes de corrección por parte de los funcionarios del Invima
</t>
  </si>
  <si>
    <t xml:space="preserve">Débil
</t>
  </si>
  <si>
    <t xml:space="preserve">Moderado
</t>
  </si>
  <si>
    <t xml:space="preserve">
_______________
Documentar en el procedimiento como se pueden avisar inconsistencias en los documentos y los responsables
</t>
  </si>
  <si>
    <t xml:space="preserve">
_______________
Coordinador del Grupo SGI
</t>
  </si>
  <si>
    <t xml:space="preserve">
_______________
Cambios en el Procedimiento de Creación, Actualización y Control de la Información Documentada SGI-PSI-PR001
</t>
  </si>
  <si>
    <t xml:space="preserve">
_______________
20/09/2019
</t>
  </si>
  <si>
    <t xml:space="preserve">
Fortalecer la revisión por parte de los padrinos para prevenir que se publique, modifique o elimine información que no cumpla con los requisitos especificados
_______________
</t>
  </si>
  <si>
    <t xml:space="preserve">Padrinos Grupo SGI
_______________
</t>
  </si>
  <si>
    <t xml:space="preserve">Revisión de fondo de la información documentada
_______________
</t>
  </si>
  <si>
    <t xml:space="preserve">01/07/2019
_______________
</t>
  </si>
  <si>
    <t xml:space="preserve">Si se detecta información documentada con errores se realiza revisión con el líder del proceso o su delegado para tomar las acciones pertinentes de corrección
</t>
  </si>
  <si>
    <t xml:space="preserve">Padrino del proceso
</t>
  </si>
  <si>
    <t xml:space="preserve">Información documentada correcta
</t>
  </si>
  <si>
    <t>durante la consulta de la información documentada</t>
  </si>
  <si>
    <t xml:space="preserve">Errores humanos en la actualización de las carpetas compartidas
</t>
  </si>
  <si>
    <t xml:space="preserve">Cambios en las plataformas de tecnología de la información
Plataforma institucional Integra administrada por un tercero
</t>
  </si>
  <si>
    <t xml:space="preserve">Retrasos en la operación
Reprocesos
</t>
  </si>
  <si>
    <t xml:space="preserve">Verificación de la información publicada por los padrinos de proceso y por el responsable semanal de esta actividad
Copia de seguridad de la carpeta compartida
Planificación de las actividades de actualización de la plataforma institucional Integra
</t>
  </si>
  <si>
    <t xml:space="preserve">Fuerte
Débil
Fuerte
</t>
  </si>
  <si>
    <t xml:space="preserve">Quejas de los funcionarios por no acceso a la información
</t>
  </si>
  <si>
    <t xml:space="preserve">
Solicitar a Soporte Tecnológico pruebas de restauración anual
_______________
</t>
  </si>
  <si>
    <t xml:space="preserve">
Jefe de la Oficina Asesora de Planeación
_______________
</t>
  </si>
  <si>
    <t xml:space="preserve">
Registro de los resultados de la restauración
_______________
</t>
  </si>
  <si>
    <t xml:space="preserve">
15/07/2019
_______________
</t>
  </si>
  <si>
    <t xml:space="preserve">
31/10/2019
_______________
</t>
  </si>
  <si>
    <t xml:space="preserve">Puesta en producción de la plataforma institucional Integra
_______________
</t>
  </si>
  <si>
    <t xml:space="preserve">Coordinador Grupo SGI
_______________
</t>
  </si>
  <si>
    <t xml:space="preserve">Plataforma Integra funcional en el 100% de los módulos
_______________
</t>
  </si>
  <si>
    <t xml:space="preserve">Informar al responsable de los ajustes a las plataformas o bases de datos que no hay acceso a la información
</t>
  </si>
  <si>
    <t xml:space="preserve">Jefe de la Oficina Asesora de Planeación
</t>
  </si>
  <si>
    <t xml:space="preserve">Ticket o correo electrónico
</t>
  </si>
  <si>
    <t>durante la gestión de la información documentada (actualización, modificación, eliminación, creación o consulta de la información controlada por el SGI)</t>
  </si>
  <si>
    <t xml:space="preserve">Información documentada extensa
</t>
  </si>
  <si>
    <t xml:space="preserve">Plataforma institucional Integra administrada por un tercero
</t>
  </si>
  <si>
    <t xml:space="preserve">Claves de acceso
Copias de seguridad
Definición de perfiles
</t>
  </si>
  <si>
    <t xml:space="preserve">Quejas de los funcionarios por alteración de la información documentada
</t>
  </si>
  <si>
    <t xml:space="preserve">Implementación del log de usuarios de la plataforma institucional Integra con revisión de las modificaciones a la información documentada
_______________
</t>
  </si>
  <si>
    <t xml:space="preserve">Cambios en el procedimiento de  Creación, modificación o actualización de la información documentada para dejar estipulado la nueva actividades de control
_______________
</t>
  </si>
  <si>
    <t xml:space="preserve">20/06/2019
_______________
</t>
  </si>
  <si>
    <t xml:space="preserve">30/06/2019
_______________
</t>
  </si>
  <si>
    <t xml:space="preserve">Cuando se identifique una alteración no autorizada de la información controlada por el SGI se investiga las causas, se pone en conocimiento de CDI el caso y se informa al líder del proceso para restablecer la información
</t>
  </si>
  <si>
    <t xml:space="preserve">Información restablecida
</t>
  </si>
  <si>
    <t>durante  las visitas de IVC,  y de los PAPF (expedicion del Cis)</t>
  </si>
  <si>
    <t>219 - Aceptación de certificados de cumplimiento en Buenas Prácticas de Manufactura (BPM) de otros países
1807 - Inspección y certificación de alimentos, materias primas y bebidas alcoholicas de importación y exportación en sitios de control en primera barrera
504 - Autorización sanitaria de plantas de beneficio animal de las especies bovinos, bufalinos, porcinos y aves de corral, desposte y desprese destinados para consumo humano
790 - Asignación de la inspección permanente en plantas de beneficio, desposte y desprese animal bajo decreto 1500 de 2007 y 2270 de 2012
1742 - Concepto técnico de las condiciones sanitarias a establecimientos fabricantes de dispositivos médicos y de reactivos de diagnóstico in vitro
5253 - Auditoría y certificación de establecimientos exportadores de carne, productos cárnicos comestibles o derivados cárnicos de terceros países que desean admisibilidad de sus productos en Colombia</t>
  </si>
  <si>
    <t xml:space="preserve">Amenazas
falta de sensibilización a los servidores públicos sobre el conocimiento de las implicaciones de infringir el codigo unico disciplinario
Presión por parte de un servidor publico para obtener beneficio propio o de terceros
Desconocimiento de los servidores públicos sobre el Código Disciplinario.
Omisión por parte del servidor público y falta de seguimiento por parte de los coordinadores a los conflictos de interés.
Posible filtración de información por parte de los funcionarios hacia los vigilados, cambio de funcionarios para realizar visitas o posibles asesorarias previas a los establecimientos programados
</t>
  </si>
  <si>
    <t xml:space="preserve">Influencias politicas o de terceros
Desvio de los productos objeto de medida sanitaria por parte de los administardores de la bodega.
</t>
  </si>
  <si>
    <t xml:space="preserve">Demandas
Alertas sanitarias
Pérdida de credibilidad del Invima
Problemas de salud pública
Incremento de la ilegalidad y el contrabando
</t>
  </si>
  <si>
    <t>Si se materializa el riesgo tiene implicaciones multiples tanto para los servidores públicos como para la entidad.</t>
  </si>
  <si>
    <t xml:space="preserve">Aplicación de los procedimiento de Inspección en sitio
Asignaciones rotativas de inspectores para las actividades de IVC
Sistematización de los requisitos para las solicitudes de inspección
</t>
  </si>
  <si>
    <t xml:space="preserve">Gestión de PQRD´s
Gestión  Resultado de auditoria Interna y externa
</t>
  </si>
  <si>
    <t>Se expedirián certificados de inspección sanitarias y visitas de inpección, sin contar con el cumplimiento de la normatividad vigente, afecatando la salud publica.</t>
  </si>
  <si>
    <t xml:space="preserve">Continuar con la aplicación del procedimiento de inspección en sitio, realizando los ajustes  necesarios cuando se requiera
_______________
</t>
  </si>
  <si>
    <t xml:space="preserve">Servidores públicos encargados le procedimiento
_______________
</t>
  </si>
  <si>
    <t xml:space="preserve">Insecciones realizadas de acuerdo al procedimiento y normatividad 
_______________
</t>
  </si>
  <si>
    <t xml:space="preserve">10/06/2019
_______________
</t>
  </si>
  <si>
    <t xml:space="preserve">Informar a control disciplinario interno sobre la situación presentada 
</t>
  </si>
  <si>
    <t xml:space="preserve">Director de Operaciones Sanitarias 
</t>
  </si>
  <si>
    <t xml:space="preserve">Correos con personal informando de la materialización del riesgo.
</t>
  </si>
  <si>
    <t>durante la custodia y disposición final  de productos competencia del INVIMA en la aplicación de medida sanitaria o apropiación indebida de productos custodiados con aplicación de medida sanitaria o toma de muestras</t>
  </si>
  <si>
    <t xml:space="preserve">456 - Inscripción de establecimientos de alimentos
556 - Definición de medidas sanitarias, por solicitud del interesado
504 - Autorización sanitaria de plantas de beneficio animal de las especies bovinos, bufalinos, porcinos y aves de corral, desposte y desprese destinados para consumo humano
790 - Asignación de la inspección permanente en plantas de beneficio, desposte y desprese animal bajo decreto 1500 de 2007 y 2270 de 2012
11625 - Consultas Públicas del Instituto Nacional de Vigilancia de Medicamentos y Alimentos
</t>
  </si>
  <si>
    <t xml:space="preserve">Falta de sensibilización a los servidores públicos sobre el conocimiento de las implicaciones de infringir el código único disciplinario
Posible filtración de información por parte de los funcionarios hacia los vigilados, cambio de funcionarios para realizar visitas o posibles asesorarias previas a los establecimientos programados.
Presión por parte de un servidor publico para obtener beneficio propio o de terceros
Amenazas
</t>
  </si>
  <si>
    <t xml:space="preserve">Desvio de los productos objeto de medida sanitaria por parte de los administardores de la bodega.
Influencias politicas o de terceros
Amenazas
</t>
  </si>
  <si>
    <t xml:space="preserve">Perdida de la imagen Institucional
Comercialización de productos sin el cumplimiento de los requisitos  sanitarios vigentes
Servidores públicos en problemas legales y penales
Problemas Disciplinarios para funcionarios
Afectación de la misión institucional
</t>
  </si>
  <si>
    <t>Si se materializa el riesgo tiene implicaciones para la Entidad, servidores publicos y consumidores de los productos</t>
  </si>
  <si>
    <t xml:space="preserve">Sensibilizar a los servidores públicos y contratistas sobres temas de corrupción
Verificar la correcta ejecución del Contrato de almacenamiento para los productos decomisados objeto de medida sanitaria
</t>
  </si>
  <si>
    <t xml:space="preserve">Fuerte
Débil
</t>
  </si>
  <si>
    <t xml:space="preserve">Gestión de PQRD´s
Resultado de auditorias
</t>
  </si>
  <si>
    <t>Si se materializa el riesgo tiene implicaciones para la Entidad, servidores publicos y consumidores de los productos ya que afectaria la salud pública.</t>
  </si>
  <si>
    <t xml:space="preserve">
Adelantar las actividades necesarias hasta la adjudicación  del contrato, para la proxima vigencia gestionar oportunamente la licitación del contrato y garantizar que no s einterrumpa la operación de los productos decomisados
_______________
</t>
  </si>
  <si>
    <t xml:space="preserve">
Encargado de la supervisión del contrato del almacenamiento
_______________
</t>
  </si>
  <si>
    <t xml:space="preserve">
Contrato publicado en secop II
_______________
</t>
  </si>
  <si>
    <t xml:space="preserve">
30/08/2019
_______________
</t>
  </si>
  <si>
    <t xml:space="preserve">
21/12/2019
_______________
</t>
  </si>
  <si>
    <t xml:space="preserve">Continuar con la sensibilización de todos los funcionarios haciendo énfasis en los nuevos funcionarios que ingresaron por la convocatoria 428 de la CNSC
_______________
</t>
  </si>
  <si>
    <t xml:space="preserve">Facilitador de calidad -  operaciones sanitarias
_______________
</t>
  </si>
  <si>
    <t xml:space="preserve">Boletin informativo
_______________
</t>
  </si>
  <si>
    <t xml:space="preserve">30/07/2019
_______________
</t>
  </si>
  <si>
    <t xml:space="preserve">Informar a la oficina contractual para que tome las medidas pertinentes del incumplimiento del contrato.
Informar a la oficina de control Interno 
</t>
  </si>
  <si>
    <t xml:space="preserve">Supervisor del contrato de almacenamiento objeto de medidas sanitarias
Funcionario que detecta 
</t>
  </si>
  <si>
    <t xml:space="preserve">Clausuales de incumplimiento aplicadas.
Investigación disciplinaria y penal
</t>
  </si>
  <si>
    <t>mediante la modalidad de trafico postal y mensajeria expresa que ingresan al país y deben cumplir la normatividad sanitaria vigente.</t>
  </si>
  <si>
    <t xml:space="preserve">Desconocimiento de los Inspectores de la normatividad, procedimientos y  lineamientos
La oportuna contratación de bodega para el almacenamiento de los productos bajo medidad sanitaria de seguridad consistente en decomiso en espera de disposición final.
</t>
  </si>
  <si>
    <t xml:space="preserve">Alteración del orden publico limitando el cumplimiento de las visitas programadas
Cambios climatico el cual inpide el translado (Cierre de aeropuertos, derrumbes en carretreas) de los fucniconarios a la visita de inpección
Presentar documentación falsa en la solicitud de tramites
</t>
  </si>
  <si>
    <t xml:space="preserve">Afectación a la imagen institucional
Afectación a la salud pública
Incremento de la ilegalidad y el contrabando
Sanciones Disciplinarias
</t>
  </si>
  <si>
    <t>Debido a que la frecuencia es alta y la probalibilidad de ocuerrencia es moderada se determina que el riesgo inherente esat ubcado en zona alta</t>
  </si>
  <si>
    <t xml:space="preserve">Programar actividades de IVC En el aeropuerto el dorado en la bodega 1 de la Dian por donde ingresan mercancias de 23 de las 32 empresas de mensajerias autorizadas
</t>
  </si>
  <si>
    <t xml:space="preserve">Resultado de auditorias
Gestión de PQRD´s
</t>
  </si>
  <si>
    <t>Aplicando los controles baja la zona de riesgo, esta situación se da por que el control es fuerte</t>
  </si>
  <si>
    <t xml:space="preserve">
_______________
</t>
  </si>
  <si>
    <t xml:space="preserve">Gestionar la capacidad operativa necesaria para las actividades de IVC en los aeropuertos internacionales autorizados por la Dian para el ingreso de trafico postal y mensajeria expresa.
_______________
</t>
  </si>
  <si>
    <t xml:space="preserve">Coordinadora Grupo de IVC de trafico postal y mensajeria expresa
_______________
</t>
  </si>
  <si>
    <t xml:space="preserve">Recursos necesarios para dar cumplimiento a la normatividad sanitaria vigente
_______________
</t>
  </si>
  <si>
    <t xml:space="preserve">25/07/2019
_______________
</t>
  </si>
  <si>
    <t xml:space="preserve">Realizar actividades de IVC en establecimientos importadores y establecimientos vigilados por el Invima
Fortalecer las actividades de vigilancia por parte de las direcciones Misionales de orden técnico
</t>
  </si>
  <si>
    <t xml:space="preserve">Dirección de operaciones sanitarias y direcciones Misionales de orden técnico
direcciones Misionales de orden técnico
</t>
  </si>
  <si>
    <t xml:space="preserve">Productos vigilados
Productos vigilados
</t>
  </si>
  <si>
    <t>para manipular los resultados y/o tiempos de respuesta debido a presión de usuarios</t>
  </si>
  <si>
    <t xml:space="preserve">975 - Certificados de calidad de producto, análisis de laboratorio y liberación de lotes
</t>
  </si>
  <si>
    <t xml:space="preserve">No declaración de posibles conflictos de interes por falta de conocimiento y no entendimiento de las políticas y procedimientos establecidos en la institución y las consecuencias legales o sanciones, que esto puede ocasionar
</t>
  </si>
  <si>
    <t xml:space="preserve">Influencia por parte de un tercero
</t>
  </si>
  <si>
    <t xml:space="preserve">Perdida de credibilidad de la institución
Perdida de la acreditación
Sanciones disciplinarias
Problemas en salud pública
</t>
  </si>
  <si>
    <t>De presentarse el riesgo afectaría a los consumidores de dichos productos involucrados y afectaría la imagen de la entidad.</t>
  </si>
  <si>
    <t xml:space="preserve">Directorio Activo para el acceso a la información. 
Firma de Compromiso de Imparcilidad y Conflicto de Interes
Identificación de analistas mediante códigos
Comunicación de usuarios a través del Jefe de Oficina y/o coordinador
Revisión y aprobación de emisión de resultados junto con los soportes del análisis
Reinducción - Capacitación
</t>
  </si>
  <si>
    <t xml:space="preserve">Fuerte
Fuerte
Fuerte
Fuerte
Fuerte
Fuerte
</t>
  </si>
  <si>
    <t xml:space="preserve">Procedimiento de PQRSD
</t>
  </si>
  <si>
    <t>De presentarse el riesgo afectaria a los consumidores de dichos productos involucrados y afectaria la imagen de la entidad.</t>
  </si>
  <si>
    <t xml:space="preserve">Continuar con la aplicación del control
_______________
</t>
  </si>
  <si>
    <t xml:space="preserve">Lideres de proceso
_______________
</t>
  </si>
  <si>
    <t xml:space="preserve">Perfiles con acceso a los aplicativos de acuerdo a las funciones de cada funcionario
_______________
</t>
  </si>
  <si>
    <t xml:space="preserve">Remitir el caso a control disciplinario interno y GURI
</t>
  </si>
  <si>
    <t xml:space="preserve">Jefe oficina de laboratorio
</t>
  </si>
  <si>
    <t xml:space="preserve">Correo informando el caso
</t>
  </si>
  <si>
    <t>al Ingresar la informaciòn al aplicativo de nomina</t>
  </si>
  <si>
    <t xml:space="preserve">
</t>
  </si>
  <si>
    <t xml:space="preserve">Rotaciòn de personal por el concurso
Inconsistencias en la parametrizaciòn del sistema de Nomina
Reporte tardio de novedades
</t>
  </si>
  <si>
    <t xml:space="preserve">Demora en el Ministerio de Hacienda en el desembolso de los montos salariales
Problemas con el servidor destginado para la  liquidaciòn de la nomina
</t>
  </si>
  <si>
    <t xml:space="preserve">Reprocesos
Sanciones disciplinarias
Sanciones fiscales
Demandas contra el Invima
Deudas presuntas en entidades externas
</t>
  </si>
  <si>
    <t>Casi seguro (5)</t>
  </si>
  <si>
    <t>Insignificante (1)</t>
  </si>
  <si>
    <t>Debido a que la probabilidad es casi seguro dado a los antecedentes.</t>
  </si>
  <si>
    <t xml:space="preserve">Asignacion de funciones de nomina para verificaciòn de cada tipo de novedades aplicadas a la nomina
Cruce de informaciòn radicada en nomina contra la informaciòn registrada en el aplicativo de nomina
</t>
  </si>
  <si>
    <t xml:space="preserve">Gestiòn de reclamaciones 
Gestión de hallazgos de auditorías internas y externas
</t>
  </si>
  <si>
    <t>Debido a que la probabilidad es casi seguro que se presenten  el riesgo según los antecedentes.</t>
  </si>
  <si>
    <t xml:space="preserve">Formalizar la asignaciòn de funciones establecidas a cada uno de los Servidores Publicos integrantes del proceso de Nomina, con el fin de definir cada rol al momento generar la Nomina. 
Reforzar por medio del Entrenamiento en el Puesto de Trabajo, los temas referentes al aplicativo de Nomina y a la importancia de los Controles establecidos en el Proceso. 
_______________
</t>
  </si>
  <si>
    <t xml:space="preserve">Ramiro Ortiz
Ramiro Ortiz
_______________
</t>
  </si>
  <si>
    <t xml:space="preserve">Acta en la cual se definan las funciones documentadas
Listado de asistencia 
Formato de Entrenamiento en el puesto de trabajo 
_______________
</t>
  </si>
  <si>
    <t xml:space="preserve">24/05/2019
24/05/2019
_______________
</t>
  </si>
  <si>
    <t xml:space="preserve">30/08/2019
27/12/2019
_______________
</t>
  </si>
  <si>
    <t xml:space="preserve">Preservar las buenas dinamicas de control en el area de nomina, con el fin que no se presente materializacion del riesgo. 
Capacitar a los Servidores publicos que ingresen al proceso de Nomina acerca de la importancia y el buen desarrollo del control al momento de la generacion de la Nomina. 
_______________
Responder oportunamente las reclamaciones presentadas por entes internos y externos, con el fin de dar solucion inmediata. 
Reforzar el seguimiento al cierre de los radicados de correspondencia, en los tiempos oportunos. 
</t>
  </si>
  <si>
    <t xml:space="preserve">Ramiro Ortiz
Ramiro Ortiz
_______________
Ramiro Ortiz
Ramiro Ortiz
</t>
  </si>
  <si>
    <t xml:space="preserve">Cruces oportunos para la liquidaciòn de nomina
Listado de asistencia 
_______________
Reclamaciones respondidas oportunamente
Reclamaciones respondidas oportunamente
</t>
  </si>
  <si>
    <t xml:space="preserve">08/05/2019
06/06/2019
_______________
08/05/2019
08/05/2019
</t>
  </si>
  <si>
    <t xml:space="preserve">31/12/2019
27/12/2019
_______________
31/12/2019
31/12/2019
</t>
  </si>
  <si>
    <t xml:space="preserve">Cuando se presente materiallización del riesgo, se realiza novedad de ajuste y se registra en el cuadro de control de ingreso de novedades de nomina.
Comunicar a la Coordinadora de Talento Humano, sobre las novedades presentadas, con el fin de tomar las medidas pertinentes. 
</t>
  </si>
  <si>
    <t xml:space="preserve">Servidores del area de Nomina
Lider de proceso
</t>
  </si>
  <si>
    <t xml:space="preserve">Inconsistencia corregida presentada en la nomina. 
Dar cumplimiento a lo desctito en el Proceso Disciplinario
</t>
  </si>
  <si>
    <t>para Manipular la nómina</t>
  </si>
  <si>
    <t>Todos los procesos en el Sistema Integrado de Gestión</t>
  </si>
  <si>
    <t xml:space="preserve">Falta de ética en los servidores públicos
</t>
  </si>
  <si>
    <t xml:space="preserve">Amiguismo
Tráfico de influencias
Soborno
</t>
  </si>
  <si>
    <t xml:space="preserve">Sanciones disciplinarios, pecuniarias
 Sanciones penales
Detrimento patrimonial
</t>
  </si>
  <si>
    <t>Improbable (2)</t>
  </si>
  <si>
    <t>Mayor (2)</t>
  </si>
  <si>
    <t>El riesgo estadísticamente evidencia el nivel de probabilidad a partir de contar con controles en el proceso de Gestión de Nómina, perrmitiendo una vigiliancia en la administración de este riesgo. En cuanto al impacto cabe anotar que, teniendo en cuenta que es un riesgo de corrupción es importante considerar el alto impacto que ocasionaría una materialización de este riesgo.</t>
  </si>
  <si>
    <t xml:space="preserve">Sistema de información de nómina
Control de novedades.
Verificaciones y comparaciones de la planta de personal de vinculaciones vs planta de personal del sistema.
Validacion de novedades pagadas con el grupo financiero
</t>
  </si>
  <si>
    <t xml:space="preserve">Gestión de solicitudes de peticiones, quejas o reclamos relacionadas con
</t>
  </si>
  <si>
    <t>Rara vez (1)</t>
  </si>
  <si>
    <t>El riesgo a nivel de probabilidad permite que no se presenten movimientos en incremento de la probabilidad. Es de anotar que el nivel de probabilidad de este riesgo es de nivel 1, es decir que no hay escalas menores a éste.</t>
  </si>
  <si>
    <t xml:space="preserve">Continuar con la ejecución del control, referente a la verificacion de las novedades presentadas como son vinculación, retiros entre otros. 
Registrar con ayuda del aplicativo presencia de posibles inconsitencias en la nomina.
Continuar con la ejecución del control en cuanto a la verificacion de las resoluciones de nombramiento 
Mantener el registro de novedades con la verificacion de cada responsable del mismo
Capacitar a los integrantes del proceso, en cuanto a la implicacion que se puede presentar en la manipulacion de la nomina. 
_______________
Dar respuesta a las solicitud de petición, queja o reclamo relacionada
Continuar con el control de seguimiento a correspondencia, con la verificacion del estado de los radicados 
</t>
  </si>
  <si>
    <t xml:space="preserve">Responsable de la nomina
Responsable de la nomina
Responsable de la nomina
Responsable de la nomina
Control Disciplinario
_______________
Coordinador(a) Grupo Talento Humano 
Profesional asigando 
</t>
  </si>
  <si>
    <t xml:space="preserve">Sistema actualizado
Sistema actualizado
Actualización de novedades
Sistema actualizado
Listado de asistencia 
_______________
Gestión de la petición, queja o reclamo
Correo electronico 
</t>
  </si>
  <si>
    <t xml:space="preserve">02/01/2019
02/01/2019
02/01/2019
02/01/2019
02/01/2019
_______________
31/01/2019
18/04/2019
</t>
  </si>
  <si>
    <t xml:space="preserve">29/12/2019
29/12/2019
29/12/2019
29/12/2019
29/12/2019
_______________
29/12/2019
27/12/2019
</t>
  </si>
  <si>
    <t xml:space="preserve">Se informa a la Coordinación de Talento Humano y se realiza otra Nómina
Tomar las medidas pertinentes frente a la novedad presentada
</t>
  </si>
  <si>
    <t xml:space="preserve">Coordinador(a) Grupo Talento Humano
Coordinador(a) Grupo Talento Humano
</t>
  </si>
  <si>
    <t xml:space="preserve">Informe sobre la situación generadia a la coordinación del Grupo de Talento Humano y a partir de la información establecida se genera la nueva nómina
Cumplimiento a lo descrito en el Procedimiento de Control Disciplinario
</t>
  </si>
  <si>
    <t>en las devoluciones de dinero de acuerdo con el procedimiento</t>
  </si>
  <si>
    <t xml:space="preserve">Información desactualizada en la plataforma tecnológica
Eliminación de información por error
</t>
  </si>
  <si>
    <t xml:space="preserve">Errores en la radicación  en otros procesos ( Atención al Ciudadano)
Rotación de personal
</t>
  </si>
  <si>
    <t xml:space="preserve">Detrimento patrimonial
Reprocesos
Acciones disciplinarias, penales, administrativas y fiscales
</t>
  </si>
  <si>
    <t>Durante el último año no se ha evidenciado la inexactitud en la devolución de dinero. El impacto es moderado debido a que su materialización afectaría la imagen institucional causando detrimento patrimonial.</t>
  </si>
  <si>
    <t xml:space="preserve">Seguimiento a la información
</t>
  </si>
  <si>
    <t xml:space="preserve">Verificación y validación inicial de la presunta devolución de dinero cuando el usuario radica en la ventanilla de Tesorería
Verificación y validación inicial de la presunta devolución de dinero cuando el usuario radica en los Grupos de Trabajo Territorial - GTT
Seguimiento a los hallazgos de Auditoría Interna y Externas
Gestión de PQRDS
</t>
  </si>
  <si>
    <t xml:space="preserve">Débil
Débil
Fuerte
Fuerte
</t>
  </si>
  <si>
    <t>La valoración de riesgo es moderado, la probabilidad de materialización se monitorea  con la aplicación de los controles.</t>
  </si>
  <si>
    <t xml:space="preserve">
_______________
Capacitar al funcionario del Grupo de Tesorería encargado de recibir el trámite,  en la verificación y validación de la información sobre una eventual devolución de dinero. 
Capacitar a los funcionarios del GTT encargados de recibir el trámite,  en la verificación y validación de la información sobre una eventual devolución de dinero.
</t>
  </si>
  <si>
    <t xml:space="preserve">
_______________
Coordinador Grupo de Tesorería
Coordinador GTT / Coordinador Grupo de Tesorería
</t>
  </si>
  <si>
    <t xml:space="preserve">
_______________
Formato de asistencia a través de capacitaciones y retroalimentación en el Grupo 
Formato de asistencia a través de capacitaciones y retroalimentación en el GTT
</t>
  </si>
  <si>
    <t xml:space="preserve">
_______________
01/10/2019
01/10/2019
</t>
  </si>
  <si>
    <t xml:space="preserve">
_______________
15/12/2020
15/12/2020
</t>
  </si>
  <si>
    <t xml:space="preserve">Desarrollar mecanismo de recaudo electrónico para minimizar el volumen de devoluciones de dinero.
_______________
</t>
  </si>
  <si>
    <t xml:space="preserve">Coordinador Grupo de Tesorería
_______________
</t>
  </si>
  <si>
    <t xml:space="preserve">Pruebas validadas y mecanismo lanzado a funcionamiento
_______________
</t>
  </si>
  <si>
    <t xml:space="preserve">Al detectar una situación materializada informar al Secretario General para tomar las medidas pertinentes.
</t>
  </si>
  <si>
    <t xml:space="preserve">Coordinador Grupo de Tesorería y/o funcionario que detecte la novedad 
</t>
  </si>
  <si>
    <t>durante la apropiación indebida de recursos (dineros) por parte de funcionario(s) en el procedimiento de solicitudes de devoluciones para beneficio propio o de un tercero</t>
  </si>
  <si>
    <t xml:space="preserve">Adulteración o falsificación de documentos
Centralización de funciones propias del procedimiento en una sola persona
</t>
  </si>
  <si>
    <t xml:space="preserve">Errores en la plataforma tecnologíca (conexión a la red o a internet)
Adulteración de las consignaciones por parte de un tercero 
</t>
  </si>
  <si>
    <t xml:space="preserve">Detrimento patrimonial
Acciones disciplinarias, penales, administrativas y fiscales
</t>
  </si>
  <si>
    <t>La valoración de riesgo inherente ha mostrado que la frecuencia histórica estimada se cuenta evidenciada.</t>
  </si>
  <si>
    <t xml:space="preserve">Verificación inicial de la información - Funcionario Asignado No. 1
Verificación posterior de la información  - Funcionario Asignado No. 2
Verificación final de la información - Funcionario Asignado No. 3
</t>
  </si>
  <si>
    <t xml:space="preserve">Proceso de monitoreo continuo para que no se generen actividades fraudulentas  
Seguimiento a los hallazgos de Auditoría Interna y Externas
Gestión de PQRDS
</t>
  </si>
  <si>
    <t>El control presenta evidencias del funcionamiento de  acuerdo a sus calificaciones.
Se desarrollan controles para mitigar el riesgo, sin embargo el impacto es alto, lo cual conduce al detrimento patrimonial de la nación, afectando la imagen institucional.</t>
  </si>
  <si>
    <t xml:space="preserve">Revisión 100% de los documentos de una muestra aleatoria del formato "Solicitudes devoluciones de dinero" 
_______________
</t>
  </si>
  <si>
    <t xml:space="preserve">Profesional asignado - Oficina de Control Interno
_______________
</t>
  </si>
  <si>
    <t xml:space="preserve">Informe de revisión.
_______________
</t>
  </si>
  <si>
    <t xml:space="preserve">Al detectar una situación materializada informar al Jefe inmediato y luego al Secretario General para tomar las medidas pertinentes.
</t>
  </si>
  <si>
    <t xml:space="preserve">Coordinador Grupo de Tesorería y/o funcionario que detecte la novedad.
</t>
  </si>
  <si>
    <t>en la identificación de los pagos de usuarios por concepto de tarifas y/o multas</t>
  </si>
  <si>
    <t xml:space="preserve">Falta de diligenciamiento de los formatos de pagos establecidos
Transferencias sin identificar.
</t>
  </si>
  <si>
    <t xml:space="preserve">Errores en el diligenciamiento de las consignaciones por parte del usuario
</t>
  </si>
  <si>
    <t xml:space="preserve">Reprocesos 
Afectación de la entidad involucrando a los Grupos Financiero y Presupuestal, Tesorería y Planeación.  
</t>
  </si>
  <si>
    <t xml:space="preserve">Verificación de imágenes de las consignaciones remitidas por la entidad financiera contra el manual tarifario de la Entidad  validando el valor consignado. 
</t>
  </si>
  <si>
    <t xml:space="preserve">Llamada directa a los usuarios
Validación del valor pagado contra el manual tarifario identificando la tarifa.
Seguimiento a los hallazgos de Auditoría Interna y Externas
Gestión de PQRDS
</t>
  </si>
  <si>
    <t>por el inadecuado manejo de los documentos originados y allegados al  Grupo de Tesorería</t>
  </si>
  <si>
    <t xml:space="preserve">Eliminación de información por error
Centralización de funciones propias del procedimiento en una sola persona
</t>
  </si>
  <si>
    <t xml:space="preserve">Inundaciones, terremotos, incendios, atentados
Inconformidad por parte de la ciudadanía generando daños y destrucción a la información almacenada
</t>
  </si>
  <si>
    <t xml:space="preserve">Eliminación de documentos relacionados con los procedimientos del Grupo de Tesorería 
Generación de inconformidades en el tratamiento de los documentos 
</t>
  </si>
  <si>
    <t>La valoración de riesgo inherente ha mostrado que la frecuencia histórica estimada se encuentra evidenciada.</t>
  </si>
  <si>
    <t xml:space="preserve">Actualización y socialización de  procedimientos que permitan un adecuado manejo de la información documental del Grupo de Tesorería
Identificación de los activos de información críticos para el proceso 
</t>
  </si>
  <si>
    <t xml:space="preserve">Fuerte
Moderado
</t>
  </si>
  <si>
    <t>El control presenta evidencias del funcionamiento de  acuerdo a sus calificaciones.</t>
  </si>
  <si>
    <t xml:space="preserve">
Elaborar el inventario de activos de información del Grupo de Tesorería
_______________
</t>
  </si>
  <si>
    <t xml:space="preserve">
Facilitador de calidad / Oficial de seguridad de la información
_______________
</t>
  </si>
  <si>
    <t xml:space="preserve">
Listado de asistencias mesas de trabajo para la identificación del activo
_______________
</t>
  </si>
  <si>
    <t xml:space="preserve">
01/10/2019
_______________
</t>
  </si>
  <si>
    <t xml:space="preserve">
15/12/2019
_______________
</t>
  </si>
  <si>
    <t xml:space="preserve">Acción Preventiva (Elaboración del inventario de activos de información crítica en el proceso / Socialización del inventario de activos de información en el Grupo de Tesorería)
Solicitar la creación de una carpeta compartida en el servidor de la Entidad, para garantizar la disponibilidad y la configuración de los accesos identificados en el inventario de activos.
_______________
</t>
  </si>
  <si>
    <t xml:space="preserve">Coordinador de Tesorería - Facilitador de calidad
Coordinador de Tesorería
_______________
</t>
  </si>
  <si>
    <t xml:space="preserve">Inventario Documental
- Carpeta compartida del Grupo de Tesorería con los debidos permisos de acceso.
- Backup y copias de seguridad de la Información del Grupo de Tesorería.
_______________
</t>
  </si>
  <si>
    <t xml:space="preserve">01/10/2019
15/09/2019
_______________
</t>
  </si>
  <si>
    <t xml:space="preserve">30/06/2020
30/11/2019
_______________
</t>
  </si>
  <si>
    <t xml:space="preserve">Informar el Oficial de seguridad sobre el evento 
Seguimiento al evento o incidente reportado
</t>
  </si>
  <si>
    <t xml:space="preserve">Coordinador de Tesorería
Oficial de Seguridad
</t>
  </si>
  <si>
    <t xml:space="preserve">Correo o Ticket
Documentos con resultados o hallazgos y Socialización
</t>
  </si>
  <si>
    <t>por la causación inadecuada de las retenciones a las obligaciones financieras de la entidad</t>
  </si>
  <si>
    <t xml:space="preserve">Manipular el sistema SIIF Nación II
</t>
  </si>
  <si>
    <t xml:space="preserve">Manipulacíon en la asignación de perfiles  desde SIIF Nación II   
Fallos en la aplicación SIIF Nación del Ministerio de Hacienda 
</t>
  </si>
  <si>
    <t xml:space="preserve">Sanciones penal, fiscal y disciplinario
No practicar la retención conforme a la ley
Salidas no conformes
</t>
  </si>
  <si>
    <t>La valoración de riesgo inherente es de acuerdo a la mesas de trabajo establecidas.</t>
  </si>
  <si>
    <t xml:space="preserve">Seguimiento de la ejecución presupuestal diario
</t>
  </si>
  <si>
    <t xml:space="preserve">Seguimiento Log de Auditoria 
Seguimiento a los hallazgos de Auditoría Interna y Externas
Gestión de PQRDS
</t>
  </si>
  <si>
    <t xml:space="preserve">Débil
Fuerte
Fuerte
</t>
  </si>
  <si>
    <t xml:space="preserve">
_______________
Fortalecer el control con las líneas de defensa  que se aplican en MECI  (GFP-OAP-OCI)
</t>
  </si>
  <si>
    <t xml:space="preserve">
_______________
Coordinador Grupo Gestión Financiera
</t>
  </si>
  <si>
    <t xml:space="preserve">
_______________
Informes de seguimiento ,  correos electrónicos de la gestión, listados de asistencia
</t>
  </si>
  <si>
    <t xml:space="preserve">
_______________
01/01/2019
</t>
  </si>
  <si>
    <t xml:space="preserve">
_______________
30/06/2020
</t>
  </si>
  <si>
    <t xml:space="preserve">Definir herramientas de seguimiento  a la aplicación de los Decretos Ley 1474 de  2011  y 734 de 2012, dentro de l operatividad del grupo financiero presupuestal (PA)
_______________
</t>
  </si>
  <si>
    <t xml:space="preserve">Coordinador Grupo Gestión Financiera
_______________
</t>
  </si>
  <si>
    <t xml:space="preserve">Herramienta de seguimiento (lista de chequeo)
_______________
</t>
  </si>
  <si>
    <t xml:space="preserve">Coordinador Grupo Gestión Financiera
</t>
  </si>
  <si>
    <t>por la presentación inoportuna e inadecuada de la información financiera en los tiempos establecidos</t>
  </si>
  <si>
    <t xml:space="preserve"> Desconocimiento de los tiempos establecidos normativamente para presentar la información de carácter contable 
</t>
  </si>
  <si>
    <t xml:space="preserve">Fallos en las páginas web para pagos en los Municipios
Fallos en la página de la contaduria general de la nación
</t>
  </si>
  <si>
    <t xml:space="preserve">Los Estados Financieros no refleje la situación económica actual
Dificulta la toma de desciones de la Dirección en cuanto a planes y proyectos de la entidad.
</t>
  </si>
  <si>
    <t>La valoración de riesgo inherente es de acuerdo a la mesas de trabajo establecidas</t>
  </si>
  <si>
    <t xml:space="preserve">Diseño y verificación de cronograma de trabajo
</t>
  </si>
  <si>
    <t xml:space="preserve">Verificar el  cumplimiento al  cronograma de los informes y demás solicitudes cíclicas solicitadas al Proceso de Gestión Contable, para garantizar  la efectividad en los términos establecidos. 
_______________
</t>
  </si>
  <si>
    <t xml:space="preserve">Coordinador Grupo Financiero y Presupuestal
_______________
</t>
  </si>
  <si>
    <t xml:space="preserve">Evidencia del seguimiento al cronograma
_______________
</t>
  </si>
  <si>
    <t xml:space="preserve">Coordinador Grupo Gestión Financiera y/o funcionario que detecte la novedad.
</t>
  </si>
  <si>
    <t>en el pago inoportuno de las obligaciones de la Entidad en los tiempos establecidos</t>
  </si>
  <si>
    <t xml:space="preserve">Traspapelar los documentos soporte para pago en cualquier parte de la operación
</t>
  </si>
  <si>
    <t xml:space="preserve">Influencia en el  comportamiento del Dólar 
Fallos en la aplicación SIIF Nación del Ministerio de Hacienda 
</t>
  </si>
  <si>
    <t xml:space="preserve">Salida Inconforme del Proceso de Gestión Contable
Incoformidad de los clientes del proceso
Sanciones disciplinarias 
</t>
  </si>
  <si>
    <t xml:space="preserve">Verificación de recibido en libro de recepción de documentos para pago
Entrega de documentos del proceso presupuestal al proceso contable y entre actividades de los procesos.
</t>
  </si>
  <si>
    <t xml:space="preserve">Llamada directa a los usuarios
Validacion del valor pagado con el manual tarifario identificando la tarifa
Seguimiento a los hallazgos de Auditoría Interna y Externas
Gestión de PQRDS
</t>
  </si>
  <si>
    <t>durante el acceso a la información que permite realizar las transacciones contables</t>
  </si>
  <si>
    <t xml:space="preserve">Otros procedimientos administrativos
</t>
  </si>
  <si>
    <t xml:space="preserve">Fallos en la conexión a internet
</t>
  </si>
  <si>
    <t xml:space="preserve">Fallos en la aplicación SIIF Nación del Ministerio de Hacienda 
Fallos en la aplicación Sede Electrónica del Ministerio de Hacienda 
Fallos en las paginas web para pagos en los Municipios
Fallos en la pagina de la contaduria general de la nación
</t>
  </si>
  <si>
    <t xml:space="preserve">Sanciones disciplinarias
Sanciones fiscales
Sanciones económicas
Incoformidad del cliente final
</t>
  </si>
  <si>
    <t>Este riesgo tiene un nivel moderado ya que no se ha materializado en último año, sin embargo se decide tratar para evitar que suceda ya que las consecuencias pueden afectar el proceso.</t>
  </si>
  <si>
    <t xml:space="preserve">Preparar la información requerida para los obligaciones contraidas por la entidad con el tiempo prudente para atenderlas.
</t>
  </si>
  <si>
    <t xml:space="preserve">Funcionamiento de la red que permite el acceso a internet
Seguimiento a los hallazgos de Auditoría Interna y Externas
Gestión de PQRDS
</t>
  </si>
  <si>
    <t xml:space="preserve">ESTABLECER ACCION PREVENTIVA
_______________
</t>
  </si>
  <si>
    <t xml:space="preserve">Trasladar al equipo de funcionarios responsbales del proceso, al Ministerio de Hacienda y crédito público para realizar las transacciones
</t>
  </si>
  <si>
    <t xml:space="preserve">Coordinador del Grupo Finznaciero y Presupuestal
</t>
  </si>
  <si>
    <t xml:space="preserve">Transacciones realizadas
</t>
  </si>
  <si>
    <t>durante la inclusión de pagos no autorizados</t>
  </si>
  <si>
    <t xml:space="preserve">Manipulacíon en la asignación de perfiles  desde SIIF Nación II   
Fallos en la aplicación SIIF Nación del Ministerio de Hacienda 
Fallos en la aplicación Sede Electrónica del Ministerio de Hacienda 
</t>
  </si>
  <si>
    <t xml:space="preserve">Sanciones penal, fiscal y disciplinario
Salidas no conformes a la operación del proceso
</t>
  </si>
  <si>
    <t xml:space="preserve">Perfiles de usuarios creados en el sistema
</t>
  </si>
  <si>
    <t xml:space="preserve">Seguimiento a los hallazgos de Auditoría Interna y Externas
Gestión de PQRDS
Seguimiento Log de Auditoria 
</t>
  </si>
  <si>
    <t xml:space="preserve">
_______________
Fortalecer el control con las líneas de defensa  que se aplican en MECI  (GFP-OAP-OCI)
</t>
  </si>
  <si>
    <t xml:space="preserve">
_______________
Coordinador Grupo Gestión Financiera
</t>
  </si>
  <si>
    <t xml:space="preserve">
_______________
Informes de seguimiento ,  correos electrónicos de la gestión, listados de asistencia
</t>
  </si>
  <si>
    <t xml:space="preserve">
_______________
01/01/2019
</t>
  </si>
  <si>
    <t>en el registro de la ejecución presupuestal</t>
  </si>
  <si>
    <t xml:space="preserve">Registrar un rubro diferente al solicitado de manera errónea
</t>
  </si>
  <si>
    <t xml:space="preserve">Fallos en la aplicación SIIF Nación del Ministerio de Hacienda 
</t>
  </si>
  <si>
    <t xml:space="preserve">Descuadre de la ejeción de presupuesto en otros rubros
Sanciones fiscales y disciplinarias
</t>
  </si>
  <si>
    <t>La valoración de riesgo inherente es de acuerdo a las mesas de trabajo establecidas</t>
  </si>
  <si>
    <t xml:space="preserve">Fortalecer los mecanismos de seguimiento a la ejecución presupuestal por medio de la publicación de la página web
_______________
</t>
  </si>
  <si>
    <t xml:space="preserve">Lisbett Rocio Casagua
_______________
</t>
  </si>
  <si>
    <t xml:space="preserve">Informes mensuales de ejecución
_______________
</t>
  </si>
  <si>
    <t>del registro del anteproyecto de presupuesto</t>
  </si>
  <si>
    <t xml:space="preserve">No se cuenta con el personal idoneo para realizar el registro del anteproyecto
</t>
  </si>
  <si>
    <t xml:space="preserve">No se cuentan con los perfiles en el software suficientes para el desarrollo del registro del anteproyecto en el SIIF
</t>
  </si>
  <si>
    <t xml:space="preserve">Mala calificación al Instituto por parte del Ministerio de Hacienda y Crédito Público
El presupuesto no corresponde a las necesidades planeadas en el Instituto
Sanciones disciplinarias, fiscales o administrativas
Hallazgo de los Entes de control
</t>
  </si>
  <si>
    <t xml:space="preserve">La valoración de riesgo inherente es de acuerdo a la mesas de trabajo establecidas </t>
  </si>
  <si>
    <t xml:space="preserve">Asignación de perfiles y los pares asociados con el proceso del anteproyecto, una vez la entidad sea notificada por el MHCP para oficializar el trámite 
Verificación de los actos administrativos del Grupo Financiero y Presupuestal
</t>
  </si>
  <si>
    <t>durante el acceso que permite realizar las transacciones</t>
  </si>
  <si>
    <t xml:space="preserve">Fallos en la pagina de la contaduria general de la nación
Fallos en la aplicación Sede Electrónica del Ministerio de Hacienda 
Fallos en las paginas web para pagos en los Municipios
Fallos en la aplicación SIIF Nación del Ministerio de Hacienda 
</t>
  </si>
  <si>
    <t xml:space="preserve">Establecer los protocolos internos y externos  para garantizar la transmisión de datos (PA)
_______________
</t>
  </si>
  <si>
    <t xml:space="preserve">Facilitador de calidad - Oficial de seguridad
_______________
</t>
  </si>
  <si>
    <t xml:space="preserve">Protocolos socializados en al Entidad
_______________
</t>
  </si>
  <si>
    <t>por incumplimiento en los terminos legales para dar respuesta a las solicitudes de PQRDS de los ciudadanos.</t>
  </si>
  <si>
    <t xml:space="preserve">Incorrecta asignación de la solicitud de PQRDS para generar la repuesta.
Deficiencia en la trazabilidad por la organización documental de las solicitudes de PQRDS
Deficiente autocontrol y autogestión por parte del funcionario responsable de la respuesta a la solicitud de PQRDS.
</t>
  </si>
  <si>
    <t xml:space="preserve">Fallas en la herramienta utilizada en el Invima para la gestión de las PQRDS
</t>
  </si>
  <si>
    <t xml:space="preserve">Sanciones penal, fiscal y disciplinario
Insatisfacción del ciudadano.
Pérdida de credibilidad por parte del usuario.
Demoras en la consulta y acceso a las gestión de las solicitudes de PQRDS
</t>
  </si>
  <si>
    <t xml:space="preserve">Adherencia al procedimiento para la gestión de peticiones, quejas, reclamos, denuncias y sugerencias - PQRDS.
Verificar en cada dependecia la radicación de la solicitud de PQRDS en el aplicativo de Correpondencia para ser gestionada, si no esta radicada se solicita a la Oficina de Atención al Cidadadano la radicación.
Revisar y verificar el estado de los tiempos de respuesta de PQRDS por cada dependencia, con el fin de informar las PQRDS que se encuentran pendientes y cuáles son las fechas esperadas de respuesta, así como recordar el cierre y descargue en el aplicativo.
</t>
  </si>
  <si>
    <t xml:space="preserve">Proponer e incorporar en el  procedimiento para la Gestión de las PQRDS, nuevos mecanismos que permitan identificar fácilmente las diferentes tipologías de solicitudes, el manejo del Sistema de Correspondencia Invima, así como la implementación de buenas prácticas  para el correcto cumplimiento y desarrollo de las actividades relacionadas en el proceso.
_______________
</t>
  </si>
  <si>
    <t xml:space="preserve">Lider del Proceso de Gestión de PQRDS 
_______________
</t>
  </si>
  <si>
    <t xml:space="preserve">Resultados obtenidos en la medición de oportunidad
_______________
</t>
  </si>
  <si>
    <t xml:space="preserve">31/01/2020
_______________
</t>
  </si>
  <si>
    <t xml:space="preserve">Generar reporte a los directores, jefes, coordinadores y al Grupo de Control Disciplinario Interno sobre los presuntos incumplimientos verificados en el seguimiento adelantado por la Oficina de Atención al Ciudadano 
</t>
  </si>
  <si>
    <t xml:space="preserve">Coordinador PQRDS Oficina de Atención al Ciudadano
</t>
  </si>
  <si>
    <t>tras ser recepcionada y generada en el Grupo Unidad de Reacción Inmediata-GURI para el procedimiento "Administrar información sobre presuntos actos de ilegalidad, contrabando o corrupción"</t>
  </si>
  <si>
    <t xml:space="preserve">Manejo inadecuado del inventario documental de la unidad.
</t>
  </si>
  <si>
    <t xml:space="preserve">Acceso de personal con intención dolosa de sustraer información
</t>
  </si>
  <si>
    <t xml:space="preserve">Demora en la judicialización del presunto caso de ilegalidad, contrabando o corrupción. 
</t>
  </si>
  <si>
    <t xml:space="preserve">Desarrollo del formato único de inventario documental FUID
Cadena de custodia al préstamo de carpetas a traves del diligenciamiento de formato, donde se describe el responsable del prestamo, la informacíon que solicita y la fecha del prestamo.
Implementar la metodologia para la calificación y protección de la información generada y recepcionada por el grupo unidad de reacción inmediata.
Control de acceso de funcionarios y personas externas del grupo a la oficina del GURI
</t>
  </si>
  <si>
    <t xml:space="preserve">Administración del espacio en uno de los servidores para implantar sistema de carpetas compartidas donde se efectuan back-ups
Seguimiento a los hallazgos de Auditoría Interna y Externas
Gestión de PQRDS
</t>
  </si>
  <si>
    <t xml:space="preserve">Informar al coordinador de grupo para determinar las medidas respectivas que amerita el caso
</t>
  </si>
  <si>
    <t xml:space="preserve">Funcionario GURI
</t>
  </si>
  <si>
    <t xml:space="preserve">Información reportada y recopilada
</t>
  </si>
  <si>
    <t>tras dilatar el proceso de notificación de actos administrativos con decisión de cancelación, suspensión, abandono o revisión de oficio de registros sanitarios o trámites asociados para beneficio de un tercero a cambio de dádivas o favores.</t>
  </si>
  <si>
    <t xml:space="preserve">Debilidad en la Interiorización y apropiación de los conceptos eticos en el desarrollo de las actividades.
</t>
  </si>
  <si>
    <t xml:space="preserve">Tráfico de influencia o amiguismo
</t>
  </si>
  <si>
    <t xml:space="preserve">Sanciones penal, fiscal y disciplinario
Pérdida de imagen institucional
</t>
  </si>
  <si>
    <t xml:space="preserve">Seguimiento a los hallazgos de Auditoría Interna y Externas
Gestión de PQRDS
Envío a los directores misionales de base de datos de actos administrativos pendientes por notificar posterior a la publicacion de los indicadores de gestión del proceso
</t>
  </si>
  <si>
    <t xml:space="preserve">Fortalecer el seguimiento a a partir de la información remitida a los directores misionales 
Acción correctiva: AIC-NOT-2019-AC001. Fortalecer el compromiso y la adherencia al procedimiento de notificacones de cada uno de los referentes designados para la actividad de notificar en cada dependecia, así como el seguimiento al cumplimiento de los requerimientos de mejoras al sistema solicitados.  
_______________
</t>
  </si>
  <si>
    <t xml:space="preserve">Lider del proceso de Notificaciones 
_______________
</t>
  </si>
  <si>
    <t xml:space="preserve">Informe de seguimiento
Reporte del indicador del proceso de notificaciones
_______________
</t>
  </si>
  <si>
    <t xml:space="preserve">Informar al director misional sobre el detalle de lo ocurrido y determinar, en conjunto con la Oficina de Atención al Ciudadano las actividades para tomar las medidas inmediatas y solventar la situación.
</t>
  </si>
  <si>
    <t xml:space="preserve">Jefe Oficina de Atención al Ciudadano
</t>
  </si>
  <si>
    <t xml:space="preserve">Informe
</t>
  </si>
  <si>
    <t>por no realizar la notificacion del acto administrativo del tramite de registros sanitario en los tiempos establecidos por la normatividad.</t>
  </si>
  <si>
    <t xml:space="preserve">No notificar de manera electronica cuando el usuario lo solicita.
Fallas en el aplicativo de registros por cuanto no se habilitan los pasos de notificación.
No consultar todos los posibles datos de contacto del usuario para notificar el acto administartivo.
</t>
  </si>
  <si>
    <t xml:space="preserve">Productos en el mercado sin ser notificado del acto administrativo.
Reprocesos en las direcciones tecnicas misionales.
Pérdida de recursos económicos.
</t>
  </si>
  <si>
    <t xml:space="preserve">
La valoración de riesgo inherente es de acuerdo a la mesas de trabajo establecidas.</t>
  </si>
  <si>
    <t xml:space="preserve">Fortalecer y revalidar los lineamientos sobre la radicación de trámites.( Opción de notificación electrónica)
</t>
  </si>
  <si>
    <t xml:space="preserve">Solicitud prioritaria de requerimientos de desarrollos tecnológicos en la herramienta de Registros Sanitarios
Reporte de las inicidencias preentedas en el aplicativo de Registros Sanitarios, en la opción  Notificiación electrónica a la Oficina de Tecnologías de la Información
Envío a los directores misionales de base de datos de actos administrativos pendientes por notificar posterior a la publicacion de los indicadores de gestión del proceso
Seguimiento a los hallazgos de Auditoría Interna y Externas
Gestión de PQRDS
</t>
  </si>
  <si>
    <t xml:space="preserve">Fuerte
Fuerte
Fuerte
Fuerte
Fuerte
</t>
  </si>
  <si>
    <t>Los controles presentan evidencias del funcionamiento de  acuerdo a sus calificaciones</t>
  </si>
  <si>
    <t xml:space="preserve">Fortalecer el compromiso y la adherencia al procedimiento de notificacones de cada uno de los referentes designados para la actividad de notificar en cada dependecia, así como el seguimiento al cumplimiento de los requerimientos de mejoras al sistema solicitados.  -   AIC-NOT-2019-AC001
_______________
</t>
  </si>
  <si>
    <t xml:space="preserve">Jefe Oficina de Atención al Ciudadano
_______________
</t>
  </si>
  <si>
    <t xml:space="preserve"> Seguimiento efectuado a las actividades  y herramientas implentadas.
_______________
</t>
  </si>
  <si>
    <t xml:space="preserve">29/03/2019
_______________
</t>
  </si>
  <si>
    <t>ante una actividad programada de educación sanitaria y asistencia técnica.</t>
  </si>
  <si>
    <t xml:space="preserve">Ningún trámite
Otros procedimientos administrativos
</t>
  </si>
  <si>
    <t xml:space="preserve">Falta de dominio del tema por parte del capacitador asignado para el evento.
Falta de planeación del evento solicitado cuando sea viable su realización.
Uso de recursos  y metodologías de comunicación inadecuadas. (presentaciones desactualizadas).
Falta de habilidad del capacitador para trasmitir la información en los eventos de educación sanitaria y asistencia técnica.
</t>
  </si>
  <si>
    <t xml:space="preserve">Baja participación de los Ususarios
Incidentes de logistica que afecten la ejecución de la capacitación o asistencia técnica a realizar
No disponibilidad de recursos para ejecutar el evento planeado
Falta de coordinación entre las dependecias para  establecer la responsabilidad de quién imparte la capacitación y quíen le da respuesta oportuna al peticionario
</t>
  </si>
  <si>
    <t xml:space="preserve">Impacto en la percepción institucional
Falta de credibilidad frente a las tareas que realiza el INVIMA
Aumento de reclamación del servicio
Usuarios con información deficiente en temas sanitarios.
</t>
  </si>
  <si>
    <t xml:space="preserve">La probabilidad del riesgo es Posible dado que las capacitaciones y asistencias técnicas en gran parte se desarrollan a mas de 75 km lo que genera compromisos de desplazamiento aereos y terrestres que podrian generar el incumplimiento o demora de la actividad.
El imapcto que generaría sería el reproceso de actividades y aumento de carga operativa
</t>
  </si>
  <si>
    <t xml:space="preserve">Identificar e informar al peticionario por parte de las direcciones misionales y la DIROS la competencia, responsabilidad y fecha opcionales de la capacitación o asistencia técnica.
Hacer seguimientio a las actividades de capacitación a traves del Formato de Planificación y Consolidación de Actividades de Educación Sanitaria ASS-ESA-FM008 para controlar las solicitudes 
Generar comunicación telefónica, email, u a traves de otro medio al menos un dia antes de la capacitación con los organizadores de estas actividades. 
</t>
  </si>
  <si>
    <t xml:space="preserve">Débil
Fuerte
Débil
</t>
  </si>
  <si>
    <t xml:space="preserve">Gestionar las Pqr´s recibidas de los usuarios
Seguimientos de las auditorias internas y externas
</t>
  </si>
  <si>
    <t xml:space="preserve">Probabilidad: Con los controles que estan establecidos  la probabilidad de ocurrencia del riesgo se mantiene
Impacto: Con los controles que estan establecidos se disminuye el Impacto que podria generar si se materializa el riesgo de moderado a insignificante.  </t>
  </si>
  <si>
    <t xml:space="preserve">
_______________
Definir con Atención al Ciudadano el proceso de seguimiento para aquellas Solicitudes de capacitación y asistyencias técnicas que lleguen por fuera de la solicitud normal en el aplicativo de las PQRS
</t>
  </si>
  <si>
    <t xml:space="preserve">
_______________
Lider del Proceso Capacitación y Asistencia Técnica y Lider del proceso de Atención al ciudadano
</t>
  </si>
  <si>
    <t xml:space="preserve">
_______________
Modificación al procedimiento
</t>
  </si>
  <si>
    <t xml:space="preserve">
_______________
01/01/1900
</t>
  </si>
  <si>
    <t xml:space="preserve">Realizar capacitación sobre las solicitudes que le llegan a los distintas areas en Radicación de PQRSD. 
_______________
</t>
  </si>
  <si>
    <t xml:space="preserve">Lider del proceso de Atención al ciudadano.
_______________
</t>
  </si>
  <si>
    <t xml:space="preserve">Solicitar apoyo al GTT o a otro profesional para brindar la capacitación
Reprogramar la capacitación y/o asistencia técnica
</t>
  </si>
  <si>
    <t xml:space="preserve">Encargado de dictar la capacitación
Encargado de dictar la capacitación
</t>
  </si>
  <si>
    <t xml:space="preserve">Cominicación de solicitud de apoyo para brindar la capacitación y/o asistencia técnica ( Email; Llamada; etc)
Nueva fecha de la capacitación y/o asistencia técnica
</t>
  </si>
  <si>
    <t xml:space="preserve">ante los usuarios frente a las capacitaciones y/o asistencias técnicas realizadas </t>
  </si>
  <si>
    <t xml:space="preserve">Falta de dominio del tema por parte del capacitador asignado para el evento.
Uso de recursos  y metodologías de comunicación inadecuadas. (presentaciones desactualizadas).
Falta de habilidad del capacitador para trasmitir la información en los eventos de educación sanitaria y asistencia técnica.
</t>
  </si>
  <si>
    <t xml:space="preserve">Incidentes de logistica que afecten la ejecución de la capacitación o asistencia técnica a realizar
Baja participación de los Ususarios
</t>
  </si>
  <si>
    <t xml:space="preserve">No cumplir con el objetivo propuesto al usuario.
Bajos índices en la imagen institucional, que puede repercutir en la asistencia de futuros eventos.
</t>
  </si>
  <si>
    <t>Probabilidad: Posiblemente se puede materializar el riesgo al no cumplirse con los objetivos de la capacitación y/o asistencia técnica.
Impacto: El no cumplimiento de las actividades a satisfaccioón de los usuarios o necesidades específicas de estos, afectan a la imagen institucional de forma negativa.</t>
  </si>
  <si>
    <t xml:space="preserve">Identificar, analizar y planificar las necesidades de capacitación. 
Evaluación del cumplimiento del objetivo de la capacitación
Evaluación del cumplimiento del alcance de la Asistencia Técnica
</t>
  </si>
  <si>
    <t xml:space="preserve">Evaluaciones que hacen los usuarios de las capacitaciones y/o asistencias técnicas
Gestionar las PQR´S recibidas de los usuarios
Seguimientos de las auditorias internas y externas
</t>
  </si>
  <si>
    <t xml:space="preserve">Probabilidad: Con los controles que estan establecidos se disminuye la probabilidad de ocurrencia del riesgo de "Posible" a "Rara vez "
Impacto: Con los controles que estan establecidos se disminuye el Impacto que podria generar si se materializa el riesgo de menor a insignificante.  </t>
  </si>
  <si>
    <t xml:space="preserve">Al capacitador se le solicitará aportar para futuras capacitaciones y/o asistencias técnicas evidencias de capacitaciones o estudios realizados en metodologías y técnicas de capacitación.
</t>
  </si>
  <si>
    <t xml:space="preserve">El Director técnico o Coordinador de grupo que delegó inicialmente al capacitador
</t>
  </si>
  <si>
    <t xml:space="preserve">Evidencia aportada por el capacitador en la realización estudios  de actualización en metodologías y técnicas de capacitación.
</t>
  </si>
  <si>
    <t>GESTION DE PROCESOS JUDICIALES Y EXTRAJUDICIALES</t>
  </si>
  <si>
    <t>para incumplir con el aviso del termino judicial enviado electronicamente o en fisico.</t>
  </si>
  <si>
    <t xml:space="preserve">Ausencia de ética y principios de los funcionarios
Excesiva discrecionalidad
Carencia de controles en el procedimiento de procesos judiciales y Extrajudiciales, tanto en contencioso como en acciones constitucionales.
Concentración de información de determinadas actividades o
procesos en una persona.
Ausencia o debilidad de canales de comunicación
</t>
  </si>
  <si>
    <t xml:space="preserve">Presiones y dadivas de grupos de interes o personas, para incumplir con el aviso de notificacion de un termino judicial.
</t>
  </si>
  <si>
    <t xml:space="preserve">Impedir la defensa del instituto
Incumplimiento de terminos legales perentorios
Afectación del presupuesto institucional
Medidas disciplinarias
Perdida de imagen institucional
Perdida  de confianza en lo Publico.
Incumplimiento de las metas de la Oficina Asesora Juridica.
</t>
  </si>
  <si>
    <t>Aun cuando su impacto es alto, se cuenta con personal calificado etica y profesionalmente para manejar los procesos judiciales.</t>
  </si>
  <si>
    <t xml:space="preserve">Procedimiento de representación judicial y extrajudicial
Reuniones mensuales de grupo primario  donde se abordan temas relacionados con valores, codigo de etica, estatuto anticorrupción y responsabilidad disciplinaria, fiscal y penal.
Base de Datos de Procesos Judiciales y base de datos acciones Constitucionales.
</t>
  </si>
  <si>
    <t xml:space="preserve">Seguimientos a los hallazgos de auditorias internas y externas
Gestión de PQRDS
</t>
  </si>
  <si>
    <t xml:space="preserve">Implementar capacitacion en temas especificos de etica y valores del funcionario publico en el marco de la administracion publica. Reseñar la  Ley 734 de 2002 "Codigo Unico Disciplinario" y la Ley 1474 de 2011 " Estatuto Anticorrupcion".
_______________
</t>
  </si>
  <si>
    <t xml:space="preserve">Lider de Proceso
_______________
</t>
  </si>
  <si>
    <t xml:space="preserve">Capacitacion
_______________
</t>
  </si>
  <si>
    <t xml:space="preserve">01/09/2019
_______________
</t>
  </si>
  <si>
    <t xml:space="preserve">30/10/2019
_______________
</t>
  </si>
  <si>
    <t xml:space="preserve">Oficiar a la oficina de Control Interno disciplinario lo antes posible, a fin de que se adelanten las acciones respectivas
</t>
  </si>
  <si>
    <t xml:space="preserve">Lider de Proceso
</t>
  </si>
  <si>
    <t xml:space="preserve">Comunicación dirigida a  la oficina de control.
</t>
  </si>
  <si>
    <t>GESTIÓN DEL PROCESO ADMINISTRATIVO DE COBRO
COACTIVO</t>
  </si>
  <si>
    <t>en la formulación del POA y POAI sin contemplar todas las necesidades de las partes interesadas</t>
  </si>
  <si>
    <t xml:space="preserve">Rotación de personal
cambios inesperados por parte de las Areas
</t>
  </si>
  <si>
    <t xml:space="preserve">
Debilidad en el seguimiento al cumplimiento de las metas por parte de las dependencias 
no se agota el debido proceso en la ruta para comprometer el  presupuesto de inversión
</t>
  </si>
  <si>
    <t xml:space="preserve">La toma de desiciones serian parcializadas y no tendrian la satisfacción de las partes interesadas 
El POA y POAI no mostraria los resultados acordes a las necesidades de las partes interesadas
Afectación de la ejecución presupuestal
Incumplimiento de gestión del Invima
</t>
  </si>
  <si>
    <t>Para la formulación del POA y del POAI se tienen en cuenta todas las partes interesadas. El impacto es menor, ya que una vez formulados se pueden realizar los ajustes requeridos</t>
  </si>
  <si>
    <t xml:space="preserve">Aplicaci{on del procedimientos Formulación y seguimiento de POA y POAI 
</t>
  </si>
  <si>
    <t xml:space="preserve">PQRDS con respecto al POA o al POAI
</t>
  </si>
  <si>
    <t xml:space="preserve">Se recopila información de las partes interesadas sobre la formulación del POA y POAI y se incluye en los documentos de formulación respectivos
</t>
  </si>
  <si>
    <t xml:space="preserve">POA y POAI, Ajustados.
</t>
  </si>
  <si>
    <t>durante la definición de acciones y metas institucionales no acordes a las capacidades  presupuestales ni operativas de las dependencias</t>
  </si>
  <si>
    <t xml:space="preserve">1.- Contribuir a la mejora continua del estatus sanitario del país mediante el fortalecimiento de la inspección, vigilancia  y control sanitario con enfoque de riesgo garantizando la protección de la salud de los colombianos y el reconocimiento nacional e internacional.
2.- Prestar servicios con estándares de calidad para afianzar la confianza de la población 
3-Fortalecer la gestión del conocimiento, capacidades y competencias de los servidores públicos de la institución.
</t>
  </si>
  <si>
    <t xml:space="preserve">Insuficiencia de presupuesto 
desconocimiento por parte de los directorres o jefes de area
Insuficiencia de personal
No tener en cuenta los historicos de ejecución para la definicción de metas
Falta de un analisis de demanda de las acciones que dependen de las solicitudes de los usuarios
</t>
  </si>
  <si>
    <t xml:space="preserve">Afectación en el cumplimiento de los objetivos estratégicos
Afectación en el cumplimiento en la avaluación de desempeño laboral y acuerdo de gestión
Mala programación y ejecución de los recursos
Procesos Disciplinarios para los servidores públicos
Mala imagen institucional por informes deficientes de la entidad
Afectación al princuipio de planeación
</t>
  </si>
  <si>
    <t>Si no se analizan las diferentes variables se puede llegara a la definición de metas no acordes a los recursos asignados. El impacto en la definición errónea de metas es menor, puesto que las mismas se pueden corregir durante los seguimientos</t>
  </si>
  <si>
    <t xml:space="preserve">Analisis de las situaciónes que esten afectando la ejecucion de los programas especiales de la entidad.
Generación de alarmas respecto a la ejecución de las metas definidas en la vigencia
Acompañamiento de las Oficina Asesora de Planeación tutorias
Reporte de Seguimiento Trimestral del Plan Operativo Anual
</t>
  </si>
  <si>
    <t>Por la aplicación de los controles preventivos disminuye la probabilidad y el impacto del riesgo</t>
  </si>
  <si>
    <t xml:space="preserve">Se genera controles de cambios para las modificaciones que se requieran de las definciones y metas del POA y POAI, debidamente justificado y aprobado por la Dirección General
</t>
  </si>
  <si>
    <t>en las metas propuestas definidas para alcanzar los objetivos estratégicos del Invima</t>
  </si>
  <si>
    <t xml:space="preserve">1.- Contribuir a la mejora continua del estatus sanitario del país mediante el fortalecimiento de la inspección, vigilancia  y control sanitario con enfoque de riesgo garantizando la protección de la salud de los colombianos y el reconocimiento nacional e internacional.
2.- Prestar servicios con estándares de calidad para afianzar la confianza de la población 
3-Fortalecer la gestión del conocimiento, capacidades y competencias de los servidores públicos de la institución.
4.-    Contribuir a una Colombia legal y transparente mediante la implementación de acciones que mitiguen los efectos de la ilegalidad y la corrupción.
</t>
  </si>
  <si>
    <t xml:space="preserve">Planta de personal autorizada insuficiente frente al crecimiento de requerimientos por parte de las partes interesadas
Rotación de personal
Sistemas de información y plataforma tecnológica obsoleta y vulnerable
Insuficiente unificación de criterios técnico y legal
Modelo de gestión documental poco eficiente
</t>
  </si>
  <si>
    <t xml:space="preserve">Aprobación de presupuesto inferior a las necesidades del Invima
Exceso de legislación sanitaria vigente y cambios continuos en la misma
</t>
  </si>
  <si>
    <t xml:space="preserve">Incumpliento en los programas,proyectos y subproyectos establecidos por el instituto.
Ineficiencia en la ejecución de de los recursos en actividades, no aportando adecuadamente a las metas programadas en la plataforma estrategica.
Intervención de organismos de control
Sanciones disciplinarias
Afectatación de imagen institucional
</t>
  </si>
  <si>
    <t>El Invima cumple sus objetivos estratégicos acorde a la planeación realizada, pero en caso de materializarse el riesgo, el impacto es alto para el Instituto</t>
  </si>
  <si>
    <t xml:space="preserve">Ejecución del Procedimiento  FORMULACIÓN Y SEGUIMIENTO AL PLAN ESTRATÉGICO
DEL INVIMA - GDI-DIE-PR006
Seguimiento de los planes, programas y proyectos institucionales por parte de la Oficina Asesora de Planeación
</t>
  </si>
  <si>
    <t xml:space="preserve">Débil
Débil
</t>
  </si>
  <si>
    <t xml:space="preserve">Respuesta a PQRDS recibidas sobre el cumplimiento de metas institucionales
validar el control de cambios
</t>
  </si>
  <si>
    <t>Con los controles aplicables se minimiza la materialización del riesgo</t>
  </si>
  <si>
    <t xml:space="preserve">Hacer sensibilización sobre la importancia de la oportunidad y confiabilidad de la información reportada.
Durante los seguimientos al reporte, hacer sensibilización sobre la importancia de la oportunidad y confiabilidad de la información reportada.
_______________
</t>
  </si>
  <si>
    <t xml:space="preserve">Responsable de POA de la OAP
Responsable de POA de la OAP
_______________
</t>
  </si>
  <si>
    <t xml:space="preserve">Correos electronicos y/o listados de asistencia-
Correos electronicos y/o listados de asistencia-
_______________
</t>
  </si>
  <si>
    <t xml:space="preserve">01/08/2019
01/08/2019
_______________
</t>
  </si>
  <si>
    <t xml:space="preserve">07/01/2020
07/01/2020
_______________
</t>
  </si>
  <si>
    <t xml:space="preserve">Se realiza reunión con el area responsable y se establecen las justificaciones necesarias sobre el incumplimiento de alguna meta y se reporta a nivel interno o externo según el caso. Se realizan las acciones recomendadas de acuerdo a la meta u objetivo afectado
</t>
  </si>
  <si>
    <t xml:space="preserve">Jefe Oficina Asesora de Planeación
</t>
  </si>
  <si>
    <t xml:space="preserve">Control de cambios 
</t>
  </si>
  <si>
    <t>de la revisión por dirección, que no tengan justificación para la no ejecución</t>
  </si>
  <si>
    <t xml:space="preserve">Presupuesto de funcionamiento, recursos de inversión, infraestructura, capacidad instalada
</t>
  </si>
  <si>
    <t xml:space="preserve">Los resultados de la revisión no permiten el mejoramiento efectivo del Sistema de Gestión Integrado.
Incumplimiento de objetivos estratégicos, de procesos o proyectos
</t>
  </si>
  <si>
    <t>El riesgo no se ha materializado, pero el impacto al materializarse es alto</t>
  </si>
  <si>
    <t xml:space="preserve">Seguimiento a los compromisos establecidos en la revisión por la dirección, por parte del Grupo de Sistemas de Gestión Integrado - Oficina Asesora de Planeación y solicitud de avances en las actividades
</t>
  </si>
  <si>
    <t xml:space="preserve">Auditorías internas y externas
</t>
  </si>
  <si>
    <t>Al aplicar los controles consistentemente se disminuye la materialización del riesgo</t>
  </si>
  <si>
    <t>para establecer las tarifas institucionales del manual tarifario.</t>
  </si>
  <si>
    <t xml:space="preserve">1.- Contribuir a la mejora continua del estatus sanitario del país mediante el fortalecimiento de la inspección, vigilancia  y control sanitario con enfoque de riesgo garantizando la protección de la salud de los colombianos y el reconocimiento nacional e internacional.
2.- Prestar servicios con estándares de calidad para afianzar la confianza de la población 
4.-    Contribuir a una Colombia legal y transparente mediante la implementación de acciones que mitiguen los efectos de la ilegalidad y la corrupción.
</t>
  </si>
  <si>
    <t xml:space="preserve">Rotación de personal
Sistemas de información y plataforma tecnológica obsoleta y vulnerable
Insuficiente unificación de criterios técnico y legal
</t>
  </si>
  <si>
    <t xml:space="preserve">Exceso de legislación sanitaria vigente y cambios continuos en la misma
Actos de corrupción e ilegalidad o presión de los diferentes grupos de interés como gremios, actores políticos, usuarios, entidades gubernamentales e internacionales
</t>
  </si>
  <si>
    <t xml:space="preserve">Se hacen cobros a los usuarios no soportados en el costeo de las tarifas
Recaudos por concepto de tarifas que no corresponden a la realidad de acuerdo a lo definido en la ley 399 de 1997
Información erronea sobre los valores de las tarifas en la página web o  en los portales donde se deban incluir
Perdida de imagen institucional
Sanciones disciplinarias
Sanciones fiscales
</t>
  </si>
  <si>
    <t>El riesgo no se ha materializado, la materialización puede conllevar a multas o investigaciones por hacer cobros indebidos, por lo que el imacto llega a  ser moderado</t>
  </si>
  <si>
    <t xml:space="preserve">Aplicación del procedimiento para la actualización del manual tarifario GDI-DIE-PR004
Seguimiento permanente por parte de la Oficina Asesora de Planeación y la Dirección General de las actualizaciones que se realicen  al manual tarifario.
Elaboración de lineamientos de planeación para la actualización ordinaria del manual tarifario y herramientas para la consolidación de la información (Memorando) 
</t>
  </si>
  <si>
    <t xml:space="preserve">Respuesta a PQRDS sobre las tarifas del Instituto
</t>
  </si>
  <si>
    <t>Con la aplicación de los controles se disminuye la materizalizaci´ón del riesgo</t>
  </si>
  <si>
    <t xml:space="preserve">Se organizan las reuniones con las areas responsables para la modificación inmediata de la inconsistencia en el manual tarifario
</t>
  </si>
  <si>
    <t xml:space="preserve">Manual Tarifario ajustado, Actualizado y publicado en pagina web y Diario Oficial
</t>
  </si>
  <si>
    <t>en el suministtro de energia al Data Center</t>
  </si>
  <si>
    <t xml:space="preserve">Corto circuito en la red energetica
Difusión de software dañino (Malware, virus, ransomware)
Falta de mantenimiento UPS
</t>
  </si>
  <si>
    <t xml:space="preserve">Corte de suministro de energia del proveedor
Fallas en la infraestructura interna del proveedor
Ataque que pueden afectar la operación del servicio
</t>
  </si>
  <si>
    <t xml:space="preserve">Insatisfación de los usurios internos del Invima
Retrasos en la operación de la entidad
Daños en la infraestructura tecnológica
Indisponibilidad de los servicios tecnologicos
Pérdida de imagen corporativa
Disminución o pérdida de productividad
Incremento de costos
Pérdida de disponibilidad
</t>
  </si>
  <si>
    <t>Pueden existir problemas en el proveedor de energia</t>
  </si>
  <si>
    <t xml:space="preserve">Comunicación con el proveedor
Mantenimiento de UPS
</t>
  </si>
  <si>
    <t xml:space="preserve">Mantenimiento de la Fuente de suministro electrico ( UPS)
Seguimiento a la ejecución del contrato de soporte y mantenimiento del grupo electrógeno. 
Centro alterno
</t>
  </si>
  <si>
    <t>De presentarse la situación se generarían reprocesos y retrasos en la operación de la entidad</t>
  </si>
  <si>
    <t xml:space="preserve">Realizar reunión con la participación de los integrantes del Grupo de SoporteTecnológico, para validar las solicitudes que influyeron en la calificación "No aceptable" del Indicador y definir las medidas correspondientes
</t>
  </si>
  <si>
    <t xml:space="preserve">Coordinador Grupo Soporte Tecnológico
</t>
  </si>
  <si>
    <t xml:space="preserve">Respuesta a los usuarios de la mesa de ayuda satisfactorias
</t>
  </si>
  <si>
    <t>durante la interrupción de las comunicaciones, servicios y servidores del Instituto  más allá del tiempo acordado con los proveedores de servicio</t>
  </si>
  <si>
    <t xml:space="preserve">Daños en los equipos de comunicaciones
Fallas en los equipos servidores
</t>
  </si>
  <si>
    <t xml:space="preserve">Ataque que pueden afectar la operación del servicio
</t>
  </si>
  <si>
    <t xml:space="preserve">Perdida de información
Demoras en los procesos
Demoras en la operación
Atención parcial o nula al ciudadano
Pérdida de imagen de la entidad ante el publico
Información inoportuna
Disminución o pérdida de productividad
Incremento de costos
Pérdida de disponibilidad
</t>
  </si>
  <si>
    <t>Impactaria a los dueños de la información y a la entidad por la responsabilidad que tiene en salvaguardar la información</t>
  </si>
  <si>
    <t xml:space="preserve">Gestión de auditoria Interna
Monitorear la disponibiliad de los canales de comunicación
Monitoreo de disponibilidad de los servidores de misión crítica de la Institución.
</t>
  </si>
  <si>
    <t xml:space="preserve">Resultado de auditoria Interna
Monitorear los dispositivos de infraestructura tecnológica
</t>
  </si>
  <si>
    <t xml:space="preserve">Planear y ejecutar los mantenimientos correctivos a los equipos servidores y de comunicaciones inmediatamente se reporte la falla
</t>
  </si>
  <si>
    <t xml:space="preserve">Servicios disponibles continuamente
</t>
  </si>
  <si>
    <t xml:space="preserve">para interrupción de los servicios tecnológicos por acciones premeditadas en el centro de datos </t>
  </si>
  <si>
    <t xml:space="preserve">Accesos no autorizados a las instalaciones o área del centro de datos
Infraestructura no apta para la seguridad requerida.
Ataque que pueden afectar la operación del servicio
Abuso de privilegios
</t>
  </si>
  <si>
    <t xml:space="preserve">Fraude
</t>
  </si>
  <si>
    <t xml:space="preserve">Perdida, daños, manipulación, robos en la información y/o infraestructura tecnologica.
Interrupción en la prestación de servicios
Insatisfación de los usurios internos del Invima
Retrasos en la operación de la entidad
Daños en la infraestructura tecnológica
Indisponibilidad de los servicios tecnologicos
Pérdida de imagen corporativa
Disminución o pérdida de productividad
Incremento de costos
Pérdida de disponibilidad
Sanciones disciplinarias, fiscales, penales
Detrimento patrimonial
Incumplimiento de objetivos y metas institucionales
</t>
  </si>
  <si>
    <t xml:space="preserve">
Afectaría a la entidad y a los usuarios por la interrupción de los servicios
</t>
  </si>
  <si>
    <t xml:space="preserve">Registro de acceso de visitantes área de tecnología
Seguimiento al procedimiento "ADMINISTRACIÓN DEL CENTRO DE DATOS"
Puerta de seguridad en el Centro de Datos
</t>
  </si>
  <si>
    <t xml:space="preserve">
Seguimiento a los hallazgos de Auditoría Interna y Externas
</t>
  </si>
  <si>
    <t xml:space="preserve">Reestablecer los servicios según protocolos e iniciar investigaciones acorde al caso
</t>
  </si>
  <si>
    <t xml:space="preserve">Comunicación informando el caso
</t>
  </si>
  <si>
    <t>en el Uso de software no licenciado</t>
  </si>
  <si>
    <t xml:space="preserve"> Se realizan instalaciones no autorizadas en los equipos del Instituto
Difusión de software dañino (Malware, virus, ransomware)
Afectación de los sistemas o la infraestructura como consecuencia de una actualización
</t>
  </si>
  <si>
    <t xml:space="preserve">Difusión de software dañino (Malware, virus, ransomware)
</t>
  </si>
  <si>
    <t xml:space="preserve">Multas, sanciones al Instituto debido al Uso de software no licenciado
Perdida de la credibilidad del area de tecnología.
Demandas legales 
Caídas del sistema por malware
Pérdida de datos o información 
Fraudes en línea 
</t>
  </si>
  <si>
    <t>si se llega a usar software no licenciados se pueden generar multas para la entidad</t>
  </si>
  <si>
    <t xml:space="preserve">Restricción de instalación de SW en los equipos, mediante le procedimiento de Gestión de servicios tecnológicos
</t>
  </si>
  <si>
    <t xml:space="preserve">Seguimiento a los hallazgos de Auditoría Interna y Externas
</t>
  </si>
  <si>
    <t xml:space="preserve">Continuar aplicando el control
_______________
</t>
  </si>
  <si>
    <t xml:space="preserve">Coordinador Grupo Soporte Tecnológico
_______________
</t>
  </si>
  <si>
    <t xml:space="preserve">Instalación de software licenciados
_______________
</t>
  </si>
  <si>
    <t xml:space="preserve">Desmontar el software no autorizado y realizar campañas de sencibilización con la importancia de prevenir esta práctica no adecuada.
</t>
  </si>
  <si>
    <t xml:space="preserve">Uso de software licenciados
</t>
  </si>
  <si>
    <t>por las condiciones inseguras que se puedan presentar en diferentes centros de trabajo del Invima</t>
  </si>
  <si>
    <t xml:space="preserve">No realizar retroalmientación entre las areas de las condiciones inseguras y el desarrollo de los planes de acción
</t>
  </si>
  <si>
    <t xml:space="preserve">No conformidades en auditorias internas y externas
Accidentes y enfermedades laborales
Aumento de quejas
Demandas por parte de los funcionarios y/o familiares
Aumento de ausentismo
Afectación al bienestar y salud de los funcionarios del invima
</t>
  </si>
  <si>
    <t>Afecta la salud de los servidores publicos y podria retrasar la oportunidad de respuesta de los trámites a los usuarios</t>
  </si>
  <si>
    <t xml:space="preserve">Comité COPASST
Divulgaciones de lecciones aprendidas de los accidentes e incidentes de trabajo
Publicación de medidas preventivas cuando se presentan condiciones o actos inseguros
</t>
  </si>
  <si>
    <t xml:space="preserve">PQRDS
Gestión de hallazgos de auditorías internas y externas
</t>
  </si>
  <si>
    <t xml:space="preserve">Continuar con en cumplimiento de las funciones del COPASST y con la toma las desiciones presentadas en los mismos, con el fin de reducir los eventos presentados con los servidores publicos.  
Reforzar el tema de divulgación de las lecciones aprendidas y el mejoramiento de las condiciones de seguridad, descritas en las diferentes acciones. 
Establecer nuevos mecanismos de prevencion, frente a la presencia de actos y condiciones inseguras.
Reforzar el tema de divulgacion a los servidores publicos, acerca de la presencia de actos administrativos.  
_______________
</t>
  </si>
  <si>
    <t xml:space="preserve">Integrantes del comité
Profesionales seguridad y salud en el trabajo
Profesionales seguridad y salud en el trabajo
_______________
</t>
  </si>
  <si>
    <t xml:space="preserve">Acciones para mitigar y reducir los eventos de seguridad y salud en el trabajo
Correos con las lecciones aprendidas
correos con las medidas preventivas
_______________
</t>
  </si>
  <si>
    <t xml:space="preserve">18/04/2019
18/04/2019
18/04/2019
_______________
</t>
  </si>
  <si>
    <t xml:space="preserve">27/12/2019
27/12/2019
27/12/2019
_______________
</t>
  </si>
  <si>
    <t xml:space="preserve">Reforzar la comunicación con las areas encargadas, referente a los planes de acción o mejoras que se puedan hacer a corto, mediano y largo plazo, frente a la prevención de incidentes y/o actos inseguros. 
</t>
  </si>
  <si>
    <t xml:space="preserve">Asesor de Dirección General con Asignación de Funciones de Coordinador del Grupo de Talento Humano
</t>
  </si>
  <si>
    <t xml:space="preserve">Acciones correctivas para evitar que se presenten nuevamente incidentes o condiciones inseguras por parte de los Servidores publicos y/o en la Entidad. 
</t>
  </si>
  <si>
    <t>por la pérdida de la confidencialidad de la información del acceso no autorizado a las carpetas de condiciones de salud de los funcionarios.</t>
  </si>
  <si>
    <t xml:space="preserve">Acceso no autorizado
Destrucción de la información / Sabotaje
Divulgación no autorizada de la información
</t>
  </si>
  <si>
    <t xml:space="preserve">Incumplimiento de normatividad.
Afectación al bienestar de la salud del funcionario vulnerado en sus datos personales.
Sanciones disciplinarias o penales.
Pérdida de imagen institucional.
</t>
  </si>
  <si>
    <t>Expone información confidencial de los funcionarios,  que podría generar sanciones a la Entidad.</t>
  </si>
  <si>
    <t xml:space="preserve">Archivadores con llave
Roles y privilegios acordes con labores desempeñadas
Acuerdos de confidencialidad
Conocimiento sobre los procesos disciplinarios a todos los empleados
Formato de control de prestamos a personal autorizado
</t>
  </si>
  <si>
    <t xml:space="preserve">Continuar con las custodia del archivo por parte del Profesional Especializado de seguridad y salud en el trabajo.
Continuar con  el control de acceso a la carpeta de condiciones de seguridad.
Continuar con la firma de los acuerdos de confidencialidad y la divulgacion del tema de Confidencialidad en el desarrollo de las reinducciones. 
Continuar con las inducciones a los funcionarios y terceros respecto a  las consecuencias de incumplir con los acuerdos.
Continuar con el registro de prestamo de la carpeta de salud y con la custodia de los documentos. 
_______________
</t>
  </si>
  <si>
    <t xml:space="preserve">Profesional Especializado de seguridad y salud en el trabajo.
Profesional Especializado de seguridad y salud en el trabajo.
Profesional Especializado de seguridad y salud en el trabajo.
Profesional Especializado de seguridad y salud en el trabajo.
Profesional Especializado de seguridad y salud en el trabajo.
_______________
</t>
  </si>
  <si>
    <t xml:space="preserve">Custodia del archivo y confidencialidad de la información.
Asigancion de roles y responsabilidades.
Acuerdo de confidencialidad, listados de asistencia s
Registros de asistencia.
Registro de prestasmo de carpeta
_______________
</t>
  </si>
  <si>
    <t xml:space="preserve">30/05/2019
30/05/2019
30/05/2019
30/05/2019
30/05/2019
_______________
</t>
  </si>
  <si>
    <t xml:space="preserve">27/12/2019
27/12/2019
27/12/2019
27/12/2019
27/12/2019
_______________
</t>
  </si>
  <si>
    <t xml:space="preserve">Tomar las medidas disciplinarias correspondientes al funcionario implicado
</t>
  </si>
  <si>
    <t xml:space="preserve">Procesos disciplinarios a los funcionarios.
</t>
  </si>
  <si>
    <t>para expedir actos administrativos  de  procesos disciplinarios</t>
  </si>
  <si>
    <t xml:space="preserve">Debilidad de los controles de supervición de los actos administrativos
</t>
  </si>
  <si>
    <t xml:space="preserve">Que no se sancione al presunto infractor o que la sancion no sea la adecuada de acuerdo a la normatividad vigente
Sanciones disciplinarias
Sanciones Penales
Sanciones Fiscales
Sanciones Administrativas
</t>
  </si>
  <si>
    <t>Si se presenta afectaria a los fucionarios y al cumplimento de los objetivos del proceso</t>
  </si>
  <si>
    <t xml:space="preserve">Todos los Actos Administrativos que se proyectan al interior del Grupo y demás documentos correspondientes, son revisados, corregidos y aprobados por parte del Coordinador.
</t>
  </si>
  <si>
    <t xml:space="preserve">Gestión de PQRD´s
Resultado de auditoria Interna
</t>
  </si>
  <si>
    <t xml:space="preserve">Coordinador Grupo Control Disciplinario Interno
_______________
</t>
  </si>
  <si>
    <t xml:space="preserve">Emisión de actos administartivos de acuerdo con la normatividad
_______________
</t>
  </si>
  <si>
    <t xml:space="preserve">01/01/2019
_______________
</t>
  </si>
  <si>
    <t xml:space="preserve">iniciar tramite disciplinario correspondiente al responsable.
</t>
  </si>
  <si>
    <t xml:space="preserve">Coordinador Grupo Control Disciplinario Interno
</t>
  </si>
  <si>
    <t xml:space="preserve">Apertura de proceso disciplinario
</t>
  </si>
  <si>
    <t>para realizar cambios no autorizados en los aplicativos o adquirir nuevos sin tener en cuenta los procedimientos establecidos, para obtener beneficio del funcionario o un tercero ( interno o externo) a cambio de dádivas o favores</t>
  </si>
  <si>
    <t xml:space="preserve">Falta de cultura de seguridad de la información 
</t>
  </si>
  <si>
    <t xml:space="preserve">Presión, amenazas por parte de particulares a un funcionario o contratista para manipular o adulterar el sistema de información en beneficio de terceros interesados.
</t>
  </si>
  <si>
    <t xml:space="preserve">Sistemas de información vulnerados
 Pérdida de información o información no confiable
Generar decisiones administrativas que afecten la salud pública
 Pérdida de imagen institucional
Imposición de sanciones legales y económicas
</t>
  </si>
  <si>
    <t>si se llega a materializar genera un gran impacto por la afectación a la salud publica</t>
  </si>
  <si>
    <t xml:space="preserve">Aplicar las actividades y controles del procedimiento "Gestión de Requerimientos Nuevos y Solicitudes de Control Cambios de los Sistemas de Información", teniendo en cuenta los tiempos de entrega.
Las actividades del procedimiento:
Procedimiento de adquisición de bienes, servicios y suministros
</t>
  </si>
  <si>
    <t>Si se llega a materializar genera un gran impacto por la afectación a la salud publica</t>
  </si>
  <si>
    <t xml:space="preserve">Continuar con la aplicación del procedimiento
_______________
</t>
  </si>
  <si>
    <t xml:space="preserve">Lider de procesos y responsable de cada actividad
_______________
</t>
  </si>
  <si>
    <t xml:space="preserve">actividades ejecutadas acorde a la necesidad del proceso
_______________
</t>
  </si>
  <si>
    <t xml:space="preserve">Remitir el hallazgo al grupo de Control Disciplinario Interno y demás entes que sean pertinentes según el caso
</t>
  </si>
  <si>
    <t xml:space="preserve">Lider de proceso
</t>
  </si>
  <si>
    <t xml:space="preserve">Correo con hallazgo
</t>
  </si>
  <si>
    <t>de información almacenada en las bases de datos, de carácter confidencial y administradas por la Oficina de tecnologías de la información, bajo el procedimiento  "Estructuración y Gestión de Información"</t>
  </si>
  <si>
    <t xml:space="preserve">Falta de ejecutar el filtro por parte de las Direcciones Misionales de la Institución en el procedimiento ADMINISTRACION Y MANTENIMIENTO DE BASES DE
DATOS
El requerimiento de solicitud de información llega directo a la Oficina de Tecnologías de la Información y no se valida si esta información es confidencial
</t>
  </si>
  <si>
    <t xml:space="preserve">Pérdida de información o información no confiable
Pérdida de imagen institucional
</t>
  </si>
  <si>
    <t>Si se llega a materializar se entregaria información confidencial afectando al usuario dueño de la información y a la entidad por la responsabilidad que tienen de protegerla</t>
  </si>
  <si>
    <t xml:space="preserve">Actividad: La dependencia responsable de la información,
deberá validar el tipo de información solicitada por los
usuarios para determinar su entrega conforme a la Ley 1712
del 06 de marzo de 2014, título IV, capítulos I y II que tratan
sobre Información pública clasificada e Información pública
reservada respectivamente
</t>
  </si>
  <si>
    <t xml:space="preserve">Continuar con la aplicación de la revisión del tipo de información que están solicitando
_______________
</t>
  </si>
  <si>
    <t xml:space="preserve">Lider del proceso de donde se solicita la información
_______________
</t>
  </si>
  <si>
    <t xml:space="preserve">Información entregada o no entregada dependiendo la revisión
_______________
</t>
  </si>
  <si>
    <t xml:space="preserve">Capacitar al personal para que pueda identificar el tipo de información y las entregas sean acertadas
</t>
  </si>
  <si>
    <t xml:space="preserve">Personal idoneo para entregar la información de acuerdo a los procedimientos establecidos en la entidad
</t>
  </si>
  <si>
    <t>en los tiempos de las entregas de los desarrollos nuevos y/o ajustados de los sistemas de información</t>
  </si>
  <si>
    <t xml:space="preserve">Requerimientos adicionales al proyecto que afectan el desarrollo
Otras prioridades que surgen por normatividad, decisiones gerenciales, etc
</t>
  </si>
  <si>
    <t xml:space="preserve">Incumplimiento de normatividad vigente y aplicada en los sistemas de información
Insatisfacción de los funcionarios y usuarios
Demoras en los trámites del Invima
Detrimento de la Imagen institucional por las quejas y/o reclamos de los usuarios externos
Retrasos en el cumplimiento de los entregables en la operación misional
</t>
  </si>
  <si>
    <t>Posiblers retrasos en la operación de la entidad y tiempos de respuesta a los usuarios</t>
  </si>
  <si>
    <t xml:space="preserve">Actividad: Realizar citación y ejecución de reuniones con el área solicitante para entender, validar y analizar el requerimiento, procedimiento:  GESTIÓN DE REQUERIMIENTOS NUEVOS Y SOLICITUDES DE CONTROL CAMBIOS DE LOS SISTEMAS DE INFORMACIÓN
Actualización de la herramienta interna de trabajo, reasignando actividades según la disponibilidad del recurso interno o gestionar contratación para el desarrollo solicitado en controles de cambios
</t>
  </si>
  <si>
    <t xml:space="preserve">Resultado de auditoria Interna
</t>
  </si>
  <si>
    <t xml:space="preserve">Continuar con la aplicación del procedimiento
Continuar con la aplicación de la herramienta interna
_______________
</t>
  </si>
  <si>
    <t xml:space="preserve">Coordinador Grupo Gestión de Información y Coordinador del Grupo Informática
Coordinador Grupo Gestión de Información y Coordinador del Grupo Informática
_______________
</t>
  </si>
  <si>
    <t xml:space="preserve">Entregas de requerimientos oportunamente
Entregas de requerimientos oportunamente
_______________
</t>
  </si>
  <si>
    <t xml:space="preserve">01/01/2019
01/01/2019
_______________
</t>
  </si>
  <si>
    <t xml:space="preserve">31/12/2019
31/12/2019
_______________
</t>
  </si>
  <si>
    <t xml:space="preserve">Reportar la novedad de los nuevos tiempos establecidos para la entrega del sistema de información e informar los motivos.
</t>
  </si>
  <si>
    <t xml:space="preserve">Coordinador Grupo Gestión de Información y Coordinador del Grupo Informática
</t>
  </si>
  <si>
    <t xml:space="preserve">Reporte de novedades
</t>
  </si>
  <si>
    <t>por falta de destreza en la operación de los sistemas de información por ausencia de manuales de usuario final.</t>
  </si>
  <si>
    <t xml:space="preserve">Falta de personal para la documentación y mantenimiento de los manuales de usuarios, en el Grupo de Informática
</t>
  </si>
  <si>
    <t xml:space="preserve"> Inadecuada utilización de los sistemas de información Institucionales
Reprocesos e incremento en los requerimientos de mesa de ayuda
</t>
  </si>
  <si>
    <t>Si llega a materializar causa retrazos en la operación de la entidad, además puede generar reprocesos</t>
  </si>
  <si>
    <t xml:space="preserve">Distribución  de las cargas de trabajo dentro del  grupo de trabajo, acorde a las funciones definidas 
</t>
  </si>
  <si>
    <t xml:space="preserve">Reasignar cargas y priorizar tareas internas a nivel del Grupo de Informática, para validar el manual y ajustarlo acorde a las necesidades de los usuarios
</t>
  </si>
  <si>
    <t xml:space="preserve">Documentos de orientación al usuario para uso de los aplicativos
</t>
  </si>
  <si>
    <t>en la institución</t>
  </si>
  <si>
    <t xml:space="preserve">Sustracción de información por usurios internos de la Entidad
Daños mecánicos de discos duros y en general del Hardware.
</t>
  </si>
  <si>
    <t xml:space="preserve"> Los virus y malware dañinos
Accidentes, desastres naturales (inundaciones, terremotos, incendios, etc) y explosiones
</t>
  </si>
  <si>
    <t xml:space="preserve">Uso indebido de la información
Perdida de información de los usuarios 
</t>
  </si>
  <si>
    <t>si se presenta el riesgo afectaria a los dueños de la información (usuario) y a la entidda por la responsabilidad que tiene de salvaguardar la información</t>
  </si>
  <si>
    <t xml:space="preserve">Red Institucional  protegida por Firewall
Realizar regularmente copias de seguridad y acorde al plan general
4. Centro de datos alterno, con la información crítica replicada
Asignación de usuarios y contraseñas acorde al procedimiento Gestión de Acceso a los Servicios Tecnológicos.
Acceso Inalambricos habilitados con clave de cambio periodica.
Contratación de mantenimientos correctivos de los equipos de misión crítica.
Centro de datos alterno, con la información crítica replicada
</t>
  </si>
  <si>
    <t xml:space="preserve">Coordinador Grupo Gestión de Información y Coordinador del Grupo Informática
_______________
</t>
  </si>
  <si>
    <t xml:space="preserve">Usuarios y contraseñas actualizadas
_______________
</t>
  </si>
  <si>
    <t xml:space="preserve">Reportar la perdida de la información e iniciar con la identificación de las causas
</t>
  </si>
  <si>
    <t xml:space="preserve">Reporte de perdida d ela información
</t>
  </si>
  <si>
    <t>de de la firma digital para los funcionarios del Invima</t>
  </si>
  <si>
    <t xml:space="preserve">Novedades de nómina comunicadas de manera inoportuna al Grupo de Soporte Tecnológico
</t>
  </si>
  <si>
    <t xml:space="preserve"> Los virus y malware dañinos
</t>
  </si>
  <si>
    <t xml:space="preserve">Actos administrativos con demoras para la expedición
</t>
  </si>
  <si>
    <t>Impactaria a los dueños de procesos y lideres que firman comunicaciones para externos, además a los usuarios que esperan el acto administrativo.</t>
  </si>
  <si>
    <t xml:space="preserve">Procedimiento "PARA LA SOLICITUD Y/O RENOVACIÓN DE FIRMAS
DIGITALES", en su actividad "Realizar la solicitud de las necesidades de certificados de firma digital", "Monitorear la vigencia del certificado digital del usuario".  En caso de encontrar las solicitudes cerca al limite del vencimiento comunicar a la parte interesada.
</t>
  </si>
  <si>
    <t xml:space="preserve">Lider de cada proceso y responsables de cada actividad
_______________
</t>
  </si>
  <si>
    <t xml:space="preserve">Roles y perfiles actualizados
_______________
</t>
  </si>
  <si>
    <t xml:space="preserve">Informar a control dicciplinario interno
</t>
  </si>
  <si>
    <t xml:space="preserve">Correo informando de la materialización del riesgo
</t>
  </si>
  <si>
    <t>por Inadecuada ejecución del plan de copias de respaldo de la información en la Institución</t>
  </si>
  <si>
    <t xml:space="preserve"> No se realiza la ejecución, verificación y comprobación de las copias de respaldo de la información
No existe la infraestructura adecuada para la ejecución, verificación y comprobaciónde las copias de respaldo de la información
</t>
  </si>
  <si>
    <t xml:space="preserve">Pérdida de la integridad y disponibilidad de la información de misión crítica 
</t>
  </si>
  <si>
    <t>Si se materializa el riesgo se perderia parte de la información ,  y la entidad deberia hacer reprocesos impactanto tanto a la entidad como a los usuarios</t>
  </si>
  <si>
    <t xml:space="preserve">Procedimiento generación de copias de respaldo de la información de los servidores del centro de cómputo, Actividades:
Realizar el plan de las
copias de respaldo de
la información
Verificar la realización de las copias de respaldo.
Comprobar aleatoriamente las copias de respaldo
Ejecución de los Procedimientos:
Gestión presupuestal
Adquisición de bienes, servicios y suministros. 
</t>
  </si>
  <si>
    <t xml:space="preserve">Lider de proceso
_______________
</t>
  </si>
  <si>
    <t xml:space="preserve">Copias de resplado restauradas satisfactoriamente
_______________
</t>
  </si>
  <si>
    <t xml:space="preserve">Recuperar la información que reposa en los medios de respaldo y custodia.
</t>
  </si>
  <si>
    <t xml:space="preserve">Coord. Grupo de Gestión de Información, Coord. Grupo de Informática y Coord. Grupo de Soporte Tecnológico
</t>
  </si>
  <si>
    <t xml:space="preserve">Información recuperada
</t>
  </si>
  <si>
    <t>por errores en la creación de usuarios y en la asignación de privilegios de acceso.</t>
  </si>
  <si>
    <t xml:space="preserve">Creación de usuarios sin contar con la aprobación de los funcionarios autorizados
</t>
  </si>
  <si>
    <t xml:space="preserve">Fuga de Información
Modificación o consulta no autorizada de información
</t>
  </si>
  <si>
    <t>Si se asignan permisos adicionales en las aplicaciones de la entidad, posiblemente se de uso inadecuado de los aplicativos y la información a la que se tiene acceso</t>
  </si>
  <si>
    <t xml:space="preserve">Procedimiento para la Gestiónj de Acceso a los Servicios de Tecnologías de la Información
</t>
  </si>
  <si>
    <t xml:space="preserve">Coord. Grupo de Gestión de Información, Coord. Grupo de Informática y Coord. Grupo de Soporte Tecnológico
_______________
</t>
  </si>
  <si>
    <t xml:space="preserve">Usuarios creados correctamenta junto con los permisos de acceso de acuerdo a sus funciones.
_______________
</t>
  </si>
  <si>
    <t xml:space="preserve">Verificar los permisos otorgados, bloquear los usuarios de funcionarios y contratistas que no trabajen en el instituto y actualizar o reasignar los mismos en caso de ser necesario
</t>
  </si>
  <si>
    <t xml:space="preserve">Lider de cada procseo
</t>
  </si>
  <si>
    <t xml:space="preserve">Usuarios activos que tengan vínculo con la entidad
</t>
  </si>
  <si>
    <t>para la creación de usuarios y la asignación de privilegios de acceso.</t>
  </si>
  <si>
    <t xml:space="preserve">Falta de cultura de seguridad informática
Falta de control del uso y acceso a la información de la Entidad.
 Presión, amenazas por parte de particulares a un funcionario o contratista para manipular o adulterar información en beneficio de terceros interesados.
Falta de cultura de ética 
</t>
  </si>
  <si>
    <t xml:space="preserve">Presión, amenazas por parte de particulares  para manipular o adulterar información en beneficio de terceros interesados.
</t>
  </si>
  <si>
    <t xml:space="preserve">Afectación de la salud pública
Investigación a funcionarios implicados en casos de corrupción
Imagen de la entidad afectada
Sanciones a la empresa privada
</t>
  </si>
  <si>
    <t>Al materializarse este riesgo en la vigencia 2018 afecto a la imagen de la entidad, a los servidores públicos fueron capturados y se inicio procesos fiscales en su contra, hubo  afectación en la salud pública y personas de empresas privadas tambien están en procesos fiscales</t>
  </si>
  <si>
    <t xml:space="preserve">* Procedimiento gestión de acceso a los servicios de tecnologías de la información
Sensibilizar a las personas sobre la política de seguridad de la Información vigente con los  lineamientos  correspondientes, frente al entorno y procesos institucionales
</t>
  </si>
  <si>
    <t xml:space="preserve">Redefinir y actualizar los roles y perfiles por proceso 
Verificar la correcta aplicación de los perfiles definidos
Depurar usuarios
_______________
</t>
  </si>
  <si>
    <t xml:space="preserve">Lider de cada proceso
_______________
</t>
  </si>
  <si>
    <t xml:space="preserve">Roles y perfiles definidos en las aplicaciones
_______________
</t>
  </si>
  <si>
    <t xml:space="preserve">Informar la anomalia al al jefe inmediato para que solicite los ajustes, además al grupo de control interno disciplinario
Informar al oficial de seguridad del evento
</t>
  </si>
  <si>
    <t xml:space="preserve">Lider de cada proceso
Lider de cada proceso
</t>
  </si>
  <si>
    <t xml:space="preserve">comunicación con las anomalias presentadas, registro de los incidentes reportados y socializados
comunicación con las anomalias presentadas
</t>
  </si>
  <si>
    <t>Asesoria en Temas Juridicos</t>
  </si>
  <si>
    <t>Incumplimiento legal e ineficacia</t>
  </si>
  <si>
    <t>en la respuesta a consultas y solicitudes de concepto allegadas a la dependencia.</t>
  </si>
  <si>
    <t xml:space="preserve">Falla en el estudio del profesional a cargo
Desconocimiento de los terminos legales
Omision al deber legal de respuesta
No contar con sistema de alertas automatizado
</t>
  </si>
  <si>
    <t xml:space="preserve">Terminos cortos para presentar los informes que en materia juridica sean requeridos por las autoridades competentes
Demora por parte de las dependencias en la remisión de insumos tecnicos. 
Masivas consultas y peticiones formuladas por los ciudadanos en relacion con los asuntos juridicos de competencia del Instituto.
Indebida clasificacion de las peticiones
</t>
  </si>
  <si>
    <t xml:space="preserve">Procesos Disciplinarios para el Servidor Publico
Acciones Constitucionales
Perdida de imagen reputacional
Incumplimiento de las metas de la Oficina Asesora Juridica.
</t>
  </si>
  <si>
    <t>Moderado (3)</t>
  </si>
  <si>
    <t>Podria ocurrir o no en algun momento, generando consecuencias disciplinarias y toma de acciones por parte de las partes involucradas</t>
  </si>
  <si>
    <t xml:space="preserve">Cuadro control de conceptos, reuniones y asesorias
Cuadro control de firmas Despacho
</t>
  </si>
  <si>
    <t>Los controles son contundentes en la reduccion del riesgo.</t>
  </si>
  <si>
    <t xml:space="preserve">Expedir y enviar acto respectivo al solicitante con explicación de los motivos por los cuales se incumplió los términos acompañado de respuesta inmediata sobre la solicitud
</t>
  </si>
  <si>
    <t xml:space="preserve">Coordinador de grupo apoyo jurídico
</t>
  </si>
  <si>
    <t xml:space="preserve">Acto administrativo
</t>
  </si>
  <si>
    <t xml:space="preserve">Inexactitud e ineficacia </t>
  </si>
  <si>
    <t>por respuestas incompletas o no acordes juridicamente para conceptos internos y externos de la Instituto</t>
  </si>
  <si>
    <t xml:space="preserve">No estar actualizado en el marco legal
Indebida revision de los conceptos
Indebida busqueda de las fuentes formales
</t>
  </si>
  <si>
    <t xml:space="preserve">Terminos cortos para presentar los informes que en materia juridica sean requeridos por las autoridades competentes
Demora por parte de las dependencias en la remisión de insumos tecnicos. 
Masivas consultas y peticiones formuladas por los ciudadanos en relacion con los asuntos juridicos de competencia del Instituto.
</t>
  </si>
  <si>
    <t xml:space="preserve">Acciones judiciales
Perdida de imagen reputacional
Insatisfaccion de los usuarios
Incumplimiento de las metas de la Oficina Asesora Juridica.
</t>
  </si>
  <si>
    <t>Posible (3)</t>
  </si>
  <si>
    <t>Existe posibilidad de que suceda, generando consecuencias disciplinarias y toma de acciones por parte de las partes involucradas</t>
  </si>
  <si>
    <t xml:space="preserve">Revisar el concepto verificando la pertinencia de la respuesta
Revisa, aprueba y firma el documento de respuesta.
Diligencia el Formato de Registro de Entrada y Salida de los Procesos y/o Documentos a revisión, corrección y radicación GJR-ATJ-FM001.
</t>
  </si>
  <si>
    <t xml:space="preserve">Revisar nuevamente el concepto en  comité del grupo de trabajo y adecuar la respuesta a la normatividad jurídica vigente
</t>
  </si>
  <si>
    <t xml:space="preserve">Lider del proceso
</t>
  </si>
  <si>
    <t xml:space="preserve">Concepto adecuado a la normatividad jurídica correspondiente.
</t>
  </si>
  <si>
    <t>en la ejecucion de los procesos de informacion de conceptos emitidos por la Oficina Asesora Juridica</t>
  </si>
  <si>
    <t xml:space="preserve">Acceso libre o sin controles a la informacion fisica o digital
Escritorio desatendido (ausencia de bloqueo de la sesion - PC)
Mal funcionamiento del equipo (problemas de software y hardware)
</t>
  </si>
  <si>
    <t xml:space="preserve">Falta de seguridad en las puertas de acceso al area de las oficinas y al area de archivo
Fallas en los accesos a las carpetas de Red
</t>
  </si>
  <si>
    <t xml:space="preserve">Divulgacion ilegal de la informacion
Perdida de Imagen del Instituto
Estimulo a la corrupcion
Abuso de derechos
Sanciones legales por perdida de informacion
Incumplimiento de las metas de la Oficina Asesora Juridica.
</t>
  </si>
  <si>
    <t>Mayor (4)</t>
  </si>
  <si>
    <t>El usuario de la informacion debe ser cuidadoso con sus claves de acceso al Pc y con el manejo de las carpetas compartidas con el fin de no provocar la perdida de informacion disponible para el proceso.</t>
  </si>
  <si>
    <t xml:space="preserve">Almacenamiento de informacion en carpetas compartidas en la  Red y soporte Tecnico.
Ejecucion copias de seguridad por parte de TI
Claves o contraseñas para cada usuario (sesion propia)
</t>
  </si>
  <si>
    <t>Menor (2)</t>
  </si>
  <si>
    <t>Los controles aplicados con la colaboracion de la oficina de soporte tecnologico conllevan a disminuir la probabilidad y el impacto del presente riesgo.</t>
  </si>
  <si>
    <t xml:space="preserve">
Solicitar una vez al año una prueba de restauracion de la informacion
_______________
</t>
  </si>
  <si>
    <t xml:space="preserve">
Jefe Oficina Asesora Juridica
_______________
</t>
  </si>
  <si>
    <t xml:space="preserve">
Registro de Prueba de Restauracion
_______________
</t>
  </si>
  <si>
    <t xml:space="preserve">
17/06/2019
_______________
</t>
  </si>
  <si>
    <t xml:space="preserve">
15/10/2019
_______________
</t>
  </si>
  <si>
    <t xml:space="preserve">Cuando se presentan fallas graves en el funcionamiento del equipo de computo (software o hardware) se solicita por medio de un ticket a soporte tecnologico, la revision del mismo.
</t>
  </si>
  <si>
    <t xml:space="preserve">Usuario del Equipo
</t>
  </si>
  <si>
    <t xml:space="preserve">Solcitar soporte tecnico para funcionamiento optimo del PC
</t>
  </si>
  <si>
    <t>en  los términos otorgados por las entidades en las consultas públicas normativas de los proyectos reglamentarios de interes del INVIMA</t>
  </si>
  <si>
    <t xml:space="preserve">Desconocimiento del termino establecido para dar respuesta por parte del funcionario asignado.
Omisión del termino establecido para dar respuesta por parte del funcionario asignado.
</t>
  </si>
  <si>
    <t xml:space="preserve">Fallas en el monitoreo de las paginas por deficiencias en el servicio de internet
Terminos cortos de observación otorgados por los entes reglamentarios para el proyecto normatívo
Demora por parte de las dependencias en la remisión de insumos tecnicos. 
Cambios en los cronogramas de proyectos normativos
</t>
  </si>
  <si>
    <t xml:space="preserve">Se tomen decisiones en los proyectos normativos de las entidades, que afectan el funcionamiento del Invima, o no son de su competencia.
Las entidades que emiten el proyecto no tengan en cuenta las observaciones del Invima.
Perdida de imagen Institucional.
Incumplimiento de las metas de la Oficina Asesora Juridica.
</t>
  </si>
  <si>
    <t xml:space="preserve">Alguna vez se podria presentar el riesgo y en la medida que se presente genera reprocesos y aumento de carga operativa. </t>
  </si>
  <si>
    <t xml:space="preserve">Se realiza el monitoreo normativo en las entidades correspondientes por parte de los profesionales 
Se alimenta la Tabla de registro y seguimiento .
</t>
  </si>
  <si>
    <t>El pertinente monitoreo de las paginas y la diligenciacion de la tabla de registro y seguimiento, contribuyen a disminuir la probabilidad y el impacto del presente riesgo</t>
  </si>
  <si>
    <t xml:space="preserve">Proceder a la ampliación de términos para expedir el proyecto normativo reglamentario
</t>
  </si>
  <si>
    <t xml:space="preserve">Lider del Proceso
</t>
  </si>
  <si>
    <t xml:space="preserve">Envio de oficio a la entidad que solicita el proyecto de norma solicitando ampliación de términos
</t>
  </si>
  <si>
    <t>Incumplimiento de compromisos e ineficacia</t>
  </si>
  <si>
    <t>en la identificacion de proyectos que regulan temas de interes para el Instituto.</t>
  </si>
  <si>
    <t xml:space="preserve">Fuentes de informacion no disponible
Revision incompleta de las paginas Institucionales
Falta de un canal de comunicación directo con la entidad estatal
</t>
  </si>
  <si>
    <t xml:space="preserve">Fallas en el monitoreo de las paginas por deficiencias en el servicio de internet
</t>
  </si>
  <si>
    <t xml:space="preserve">Obligados a actividades que no podemos cumplir
Perdida de imagen Institucional
Desactualizacion Normativa
Se tomen decisiones en los proyectos normativos de las entidades, que afectan el funcionamiento del Invima, o no son de su competencia.
Las entidades que emiten el proyecto no tengan en cuenta las observaciones del Invima.
Incumplimiento de las metas de la Oficina Asesora Juridica.
</t>
  </si>
  <si>
    <t>La falta de fuentes de informacion o la errada revision de paginas Institucionales puede conllevarnos a tener un riesgo alto.</t>
  </si>
  <si>
    <t xml:space="preserve">Monitoreo de paginas Institucionales que tienen funcion reguladora.
Modificacion en la asignacion de la revision de paginas de entidades del Estado.
Derechos de peticion "tipo" para que las entidades nos informen sobre proyectos normativos
Identificar una persona de contacto que se convierta en canal directo con el ente reglamentario.
</t>
  </si>
  <si>
    <t>Una buena revision de las paginas institucionales y tener un canal directo de comunicación con las Instituciones, nos ayudan a reducir considerablemente la probabilidad e impacto del riesgo.</t>
  </si>
  <si>
    <t xml:space="preserve">Reforzar la actividad de Monitoreo de paginas Institucionales que tienen funcion reguladora.
</t>
  </si>
  <si>
    <t xml:space="preserve">Integrantes del grupo de Apoyo reglamentario
</t>
  </si>
  <si>
    <t xml:space="preserve">Identificación de proyectos de norna
</t>
  </si>
  <si>
    <t>en la ejecucion de los procesos que estudian y dan conceptos sobre proyectos de norma propuestos por las direcciones misionales del Invima, ministerios y demas entidades estatales.</t>
  </si>
  <si>
    <t xml:space="preserve">Fallas en los accesos a las carpetas de Red
Falta de seguridad en las puertas de acceso al area de las oficinas y al area de archivo
</t>
  </si>
  <si>
    <t>MONITOREO DE LA NORMATIVIDAD Y JURISPRUDENCIA</t>
  </si>
  <si>
    <t>en la divulgacion del Boletin de Opinion Juridica al interior del Instituto.</t>
  </si>
  <si>
    <t xml:space="preserve">Retraso en la elaboracion del Boletin de Opinion Juridica.
Demoras por parte de la mesa de ayuda para la publicacion del boletin en los canales de comunicación
</t>
  </si>
  <si>
    <t xml:space="preserve">Desactualizacion normativa en el desarrollo de las actividades del Invima.
Ejecucion de actividades en el Invima sin tener en cuenta la normatividad vigente aplicable.
Incumplimiento de las metas de la Oficina Asesora Juridica.
</t>
  </si>
  <si>
    <t xml:space="preserve">Aplicación del procedimiento de Recopilacion y Estudio de Normatividad y Jurisprudencia -ARC-MNJ-PR001
Mecanismo alterno de diagramacion del Boletin de Opinion Juridica 
</t>
  </si>
  <si>
    <t>La aplicación del procedimiento o el mecanismo alterno, permiten controlar el presente riesgo.</t>
  </si>
  <si>
    <t xml:space="preserve">Aplicación del control de Mecanismo alterno de publicación
</t>
  </si>
  <si>
    <t xml:space="preserve">Boletin jurídico en archivo alterno
</t>
  </si>
  <si>
    <t>en la divulgacion de la normatividad y jurisprudencia nacional e internacional por estar derogada, no vigente o desactualizada.</t>
  </si>
  <si>
    <t xml:space="preserve">Falta de rigor en la revision de normas y jurisprudencia
</t>
  </si>
  <si>
    <t xml:space="preserve">Ejecucion errada de las funciones del Instituto.
Perdida de credibilidad
Incumplimiento de las metas de la Oficina Asesora Juridica.
</t>
  </si>
  <si>
    <t>Si no se cuenta con el debido rigor para la revision, se puede aumentar la probabilidad o el impacto de este riesgo.</t>
  </si>
  <si>
    <t xml:space="preserve">Verificacion continua de paginas Web de las diferentes Entidades Estatales
Aplicación del procedimiento de Recopilacion y Estudio de Normatividad y Jurisprudencia -ARC-MNJ-PR001
</t>
  </si>
  <si>
    <t>Una verificacion continua de las paginas web me permite tener controlado el riesgo.</t>
  </si>
  <si>
    <t xml:space="preserve">Requerimiento del coordinador al encargado la aplicación del el procedimiento.
</t>
  </si>
  <si>
    <t xml:space="preserve">Coordinador del Grupo de Apoyo reglamentario
</t>
  </si>
  <si>
    <t xml:space="preserve">Oficios o correos enviados
</t>
  </si>
  <si>
    <t>en la presentación de información asociada a riesgos, salidas no conformes y acciones de mejoramiento</t>
  </si>
  <si>
    <t xml:space="preserve">Inoportunidad en el registro de la información
Falta de seguimiento a los planes de acción de mejora continua y tratamiento de riesgos
Poco interés de los líderes de proceso en la definición de riesgos y acciones de mejoramiento
</t>
  </si>
  <si>
    <t xml:space="preserve">Ingreso de información errónea al sistema de gestión integrado (resultados de auditorías y seguimientos, resultados de indicadoeres, salidas no conformes, etc.)
Herramienta Integra administrada por un tercero
</t>
  </si>
  <si>
    <t xml:space="preserve">Tomar decisiones erróneas con base en información no actualizada o incorrecta
Detener o Impactar el mejoramiento continuo del sistema
Pérdida de recursos al establecer acciones de mejoramiento no eficaces
Incumplimiento a los objetivos del proceso y fallas en la operación
Reporte de no conformidades
Reprocesos
</t>
  </si>
  <si>
    <t>Durante el año 2018 se presentó error en la información presentada sobre riesgos institucionales y sobre acciones de mejoramiento.
Presentar información errónea sobre acciones, salidas no conformes y riesgos, no tiene un impacto significativo en las operaciones diarias o estratégicas de la entidad y no comprometen la prestación del servicio o el buen nombre del Instituto</t>
  </si>
  <si>
    <t xml:space="preserve">Verificar información previa a la consolidación y preparación de los informes correspondientes a riesgos, salidas no conformes, y acciones de mejoramiento
</t>
  </si>
  <si>
    <t xml:space="preserve">Solicitudes de corrección de la información por parte de los líderes de proceso
</t>
  </si>
  <si>
    <t>La forma manual como actualmente se lleva la información dificulta la consolidación de la misma, por lo tanto el riesgo después de la aplicación de los controles mantiene la probabilidad de materialización</t>
  </si>
  <si>
    <t xml:space="preserve">Puesta en producción de los módulos Acciones de Mejoramiento, Salidas no Conformes y Gestión de Riesgos de la Plataforma Institucional Integra
_______________
</t>
  </si>
  <si>
    <t xml:space="preserve">Coordinador Grupo de Sistema de Gestión Interado
_______________
</t>
  </si>
  <si>
    <t xml:space="preserve">Plataforma Institucional Integra en Producción
_______________
</t>
  </si>
  <si>
    <t xml:space="preserve">Información de mejoramiento continuo acorde con la realidad del Instituto
</t>
  </si>
  <si>
    <t>durante el registro de la información de riesgos, acciones de mejoramiento o salidas no conforme</t>
  </si>
  <si>
    <t xml:space="preserve">para la planeación y ejecución de las actividades de vigilancia. </t>
  </si>
  <si>
    <t xml:space="preserve"> No contar con  la totalidad de la información asociada a los eventos adversos en Salud Pública (Alertas sanitarias, ETAS, resultados de análisis, eventos adversos, efectos indeseados, RAM, entre otros.)
</t>
  </si>
  <si>
    <t xml:space="preserve">Información no confiable para los ciudadanos sobre los eventos adversos de salud publica.
Afectación en la salud de la población. 
Deterioro de la imagen institucional 
</t>
  </si>
  <si>
    <t>La valoración de riesgo inherente ha mostrado que es improbable que pueda ocurrir y su impacto es moderado.</t>
  </si>
  <si>
    <t xml:space="preserve">Monitoreo de la información en fuentes oficiales y confiables, relacionada con los eventos de interés en Salud Pública.
</t>
  </si>
  <si>
    <t xml:space="preserve">Gestión de PQRD´s
Gestión de los hallazgos identificados en auditorías internas y externas
</t>
  </si>
  <si>
    <t>Se establecen controles al interior del proceso de Vigilancia, que permiten reducir la probabilidad y el impacto del riesgo.</t>
  </si>
  <si>
    <t xml:space="preserve">Corrección inmediata del lineamiento o de la acción y comunicar las acciones para corregir el riesgo
</t>
  </si>
  <si>
    <t xml:space="preserve">Funcionario delegado por la Dirección Misional
</t>
  </si>
  <si>
    <t xml:space="preserve">Lineamiento o acción corregida
</t>
  </si>
  <si>
    <t xml:space="preserve">en la Vigilancia Sanitaria para favorecer a terceros </t>
  </si>
  <si>
    <t xml:space="preserve">Información permeable y abierta a mas de dos responsables
</t>
  </si>
  <si>
    <t xml:space="preserve">Comercialización y distribución de productos objeto de vigilancia sanitaria que no cumplen con los estándares y criterios  de calidad y seguridad
Pérdida de la imagen institucional del Invima
</t>
  </si>
  <si>
    <t>La valoración de riesgo inherente ha mostrado que excepcionalmente ocurriría y su impacto sería mayor.</t>
  </si>
  <si>
    <t xml:space="preserve">Mapa de riesgos del modelo IVC-SOA Sanitario
Directorio Activo para el acceso a la información. 
</t>
  </si>
  <si>
    <t>Se establecen controles al interior del proceso de Vigilancia que permiten reducir la probabilidad.</t>
  </si>
  <si>
    <t xml:space="preserve">Establecer mecanismos de fortalecimiento para brindar herramientas y conceptos a los funcionarios del proceso de Vigilancia sobre temas relacionados con conflicto de interés y régimen disciplinario para evitar la omisión o abuso en la manipulación de la información y evitar la corrupción. 
_______________
</t>
  </si>
  <si>
    <t xml:space="preserve">Facilitadores de calidad del proceso de Vigilancia
_______________
</t>
  </si>
  <si>
    <t xml:space="preserve">Herramientas y conceptos sobre temas relacionados con conflicto de interés y régimen disciplinario para evitar la omisión o abuso en la manipulación de la información y evitar la corrupción.
_______________
</t>
  </si>
  <si>
    <t xml:space="preserve">Solicitar la investigación correspondiente por parte del Grupo de Control Interno Disciplinario y a los entes de control.
</t>
  </si>
  <si>
    <t xml:space="preserve">Director Misional
</t>
  </si>
  <si>
    <t xml:space="preserve">Solicitud de investigación dirigida al Grupo de Control Interno Disciplinario y a los entes de control.
</t>
  </si>
  <si>
    <t>para emitir conceptos técnicos de certificación sin el cumplimiento premeditado de los requisitos legales y técnicos revisados durante la visita o agilizar certificaciones de los productos que se comercialicen, a cambio de beneficios propios o para terceros</t>
  </si>
  <si>
    <t xml:space="preserve">Falta de mecanismos o herramientas para el control efectivo de la programación, asiganción de las solicitudes de acuerdo con la fecha de radicaciónn el aplicativo
</t>
  </si>
  <si>
    <t xml:space="preserve">Comercialización de productos que no cumplen con las normas sanitaria vigentes
No garantizar la salud de la población colombiana
Daño en la imagen institucional
Vulnerar el derecho a la igualdad de los usuarios
Servidores públicos envueltos en actos de corrupción
Sanciones penales
Sanciones disciplinarias
</t>
  </si>
  <si>
    <t>La valoración de riesgo inherente ha mostrado que existe una posibilidad media que suceda y su impacto sería catastrófico.</t>
  </si>
  <si>
    <t xml:space="preserve">Base de datos de programacion de visitas 
Enviar a más de un inspector y rotar a los inspectores para que no vayan siempre los mismos,
Visitas de seguimientos a los establecimientos ya certificados enviando de manera aleatoria auditores para corroborar el concepto dado en la visita de certificación.
</t>
  </si>
  <si>
    <t>Se establecen controles al interior del proceso de Auditorias y Cetificaciones, que permiten reducir la probabilidad.</t>
  </si>
  <si>
    <t xml:space="preserve">Capacitar a los funcionarios de la Dirección de Medicamentos y Productos Biológicos, actualizar los documentos pertinentes y solicitar apoyo de otras dependencias con el fin de ampliar los controles para evitar la materialización del riesgo y lograr que los funcionarios reconozcan las consecuencias y gravedad de los actos de corrupción.
_______________
</t>
  </si>
  <si>
    <t xml:space="preserve">Facilitador de calidad y coordinadores de los procesos de Auditorias y certificaciones de la DMPB
_______________
</t>
  </si>
  <si>
    <t xml:space="preserve">Funcionarios de la Dirección de Medicamentos y Productos Biológicos capacitados
_______________
</t>
  </si>
  <si>
    <t>en el desarrollo de las visitas de certificación de acuerdo a los tiempos establecidos en la normatividad.</t>
  </si>
  <si>
    <t xml:space="preserve">Falta de mecanismos o herramientas para el control efectivo de la programación, asiganción de las solicitudes de acuerdo con la fecha de radicaciónn el aplicativo
Ausencia de sistema de alarmas que indique las certificaciones próximas a vencer.
</t>
  </si>
  <si>
    <t xml:space="preserve">Empresas esperando la visita de certificación por parte del invima
Afectación de la imagen del Invima
PQRDS por parte de la industria
</t>
  </si>
  <si>
    <t>La valoración de riesgo inherente ha mostrado que es improbable que pueda ocurrir y su impacto es menor.</t>
  </si>
  <si>
    <t xml:space="preserve">Base de datos plan de visitas.
Solciitud de apoyo a los demás grupos o direcciones para el desarrollo de las visitas de certificación
</t>
  </si>
  <si>
    <t xml:space="preserve">Se efectua la reprogramación de la visita de certificación, y se toman las medidas necesarias al interior de la Dirección Misional.
</t>
  </si>
  <si>
    <t xml:space="preserve">Reprogramación de la visita de certificación
</t>
  </si>
  <si>
    <t>por la emisión de conceptos técnicos de certificación no apegados a la normatividad o lineamientos de la entidad.</t>
  </si>
  <si>
    <t xml:space="preserve">Falta de unificación de criterios tecnicos y legales y comunicación deficiente con las áreas interesadas
</t>
  </si>
  <si>
    <t xml:space="preserve">Reprocesos
Desgaste administrativo
Pérdida de imagen institucional
Aval comercial a productos que no cumple con los requisitos
Consumidores afectados
</t>
  </si>
  <si>
    <t>La valoración de riesgo inherente ha mostrado que excepcionalmente ocurriría y su impacto es moderado.</t>
  </si>
  <si>
    <t xml:space="preserve">Reuniones de grupo  para unificación de criterios técnicos a seguir  y comunicación a la Oficina de Atención al Ciudadano para su aplicación.
Enviar a más de un aditor a realizar las visitas de certificación
Programación de capacitación y entrenamiento dirigida a los auditores   
</t>
  </si>
  <si>
    <t>Se establecen controles al interior del proceso de Auditorias y Certificaciones, que permiten reducir la probabilidad y el impacto del riesgo.</t>
  </si>
  <si>
    <t xml:space="preserve">Se toman las medidas al interior de la Dirección Técnica Misional para anular el acto administrativo errado, se realizan las verificaciones pertinentes para emitir el nuevo acto administravo, y se efectua retroalimentación y seguimiento al profesional responsable de la visita
</t>
  </si>
  <si>
    <t xml:space="preserve">Anulación del acto administrativo errado y emisión de nuevo acto administrativo
</t>
  </si>
  <si>
    <t>en la verificación del nivel de conformidad de los requisitos del Sistemas de Gestión Integrado del Invima identificado por un Ente externo</t>
  </si>
  <si>
    <t xml:space="preserve">Falta de entrenamiento de los auditores internos
Falta de compromiso por parte de los auditores
No contar con auditores internos requieridos para el desarrollo del programa de auditorias
</t>
  </si>
  <si>
    <t xml:space="preserve">Actualización de las normas y reglamentación
</t>
  </si>
  <si>
    <t xml:space="preserve">No generar aportes al mejoramiento continuo
Falta de preparación para el desarrollo de las auditorías internas
Reprocesos en el desarrollo del programa de auditoría interna
Mayor tiempo en el desarrollo del programa de auditoría interna
Deficiente evaluación de la Gestión Institucional
</t>
  </si>
  <si>
    <t>La valoración de riesgo inherente ha mostrado que existe una posibilidad media que suceda y su impacto sería moderado.</t>
  </si>
  <si>
    <t xml:space="preserve">Selección de auditores de acuerdo con el Procedimiento de auditoría interna y documentos asociados
Desarrollo de reuniones de unificación de criterios para el ejercicio de auditoría
Contratación de auditores externos para el desarrollo de las auditorias internas
</t>
  </si>
  <si>
    <t xml:space="preserve">Gestión de PQRD´s
Gestión de los hallazgos identificados en auditorías internas y externas
Análisis del resultado de la evaluación al Equipo Auditor por parte del Auditado
</t>
  </si>
  <si>
    <t>Se establece controles al interior del proceso de Auditoías internas, que permiten reducir la probabilidad y el impacto del riesgo.</t>
  </si>
  <si>
    <t xml:space="preserve">Generar planes de mejoramiento para subsanar los hallazgos identificados por el Ente externo
</t>
  </si>
  <si>
    <t xml:space="preserve">Jefe Oficina de Control Interno - Lideres de proceso - Grupo de Sistemas de Gestión Integrado
</t>
  </si>
  <si>
    <t xml:space="preserve">Planes de mejoramiento
</t>
  </si>
  <si>
    <t>por indebida definición de cualquiera de los componentes de un indicador. (Variables, Fuentes, Responsables, Tipologia, Nivel de utilización etc.)</t>
  </si>
  <si>
    <t xml:space="preserve">No aplica
</t>
  </si>
  <si>
    <t xml:space="preserve">Inadecuada construcción de  de los indicadores de los procesos
Inconsistencia entre la información reportada y la real.
Deficiencia en los análisis de los resultados de los indicadores  
</t>
  </si>
  <si>
    <t xml:space="preserve">Toma de desiciones inadecuadas de acuerdo a los resultados ofrecidos por los indicadores 
Incumplimiento de los requisitos de las partes interesadas
Incumplimiento de los objetivos y metas institucionales
Incumplimiento del ciclo PHVA o de mejora continua
</t>
  </si>
  <si>
    <t>De acuerdo con los resultados de auditoria se ha presentado una vez en el ultimo año.</t>
  </si>
  <si>
    <t xml:space="preserve">Aplicación del procedimiento de Gestión de Indicadores Institucionales
Revisión y acompañamiento por parte del Grupo SGI 
Revisión de los indicadores antes de ser publicados
Revisión de los resultados por parte del lider
</t>
  </si>
  <si>
    <t>Se establecen controles al interior del proceso de Seguimiento a la Gestión Institucional, que permiten reducir la probabilidad y el impacto del riesgo.</t>
  </si>
  <si>
    <t xml:space="preserve">Definir las correcciones y/o acciones correctivas de acuerdo a la desición tomada.
</t>
  </si>
  <si>
    <t xml:space="preserve">Lider de proceso, Funcionarios del Grupo de sistema de gestión integrado
</t>
  </si>
  <si>
    <t>para la concertación, seguimiento y evaluación de los Acuerdos de Gestión de acuerdo con los tiempos establecidos en la norma</t>
  </si>
  <si>
    <t xml:space="preserve">Falta de oportunidad  de entregas  de los acuerdos por parte de los gerentes públicos
Falta de apropiación y adherencia frente al procedimiento de acuerdos de gestión
Falta de conocimientos sobre la concertación, seguimiento y evaluación de los acuerdos de gestión por parte de los gerentes públicos
</t>
  </si>
  <si>
    <t xml:space="preserve">Incumplimiento de la guia metodológica del DAFP y normas vigentes
Publicación inoportuna en la pagina web de las concertaciones, seguimientos y evaluaciones
Sanciones disciplinarias
Reprocesos operativos
</t>
  </si>
  <si>
    <t>La valoración de riesgo inherente ha mostrado que existe una alta posibilidad que suceda y su impacto sería moderado.</t>
  </si>
  <si>
    <t xml:space="preserve">Aplicación del Procedimiento GSC-SEG-PR004 Concertación, seguimiento y evaluación del acuerdo de gestión 
Aplicación del Procedimiento de Inducción, Reinducción y entrenamiento en el puesto de trabajo GTH-DPE-PR008
</t>
  </si>
  <si>
    <t>Se establece controles al interior del proceso de Seguimiento a la Gestión Institucional, que permiten reducir la probabilidad y el impacto del riesgo.</t>
  </si>
  <si>
    <t xml:space="preserve">GSC-SEG-2018-AP001
Ejecutar los mecanismos ya definidos para mejorar la oportunidad de entrega de los acuerdos de gestión
_______________
</t>
  </si>
  <si>
    <t xml:space="preserve">Profesionales Asignados del Grupo de TTHH y Oficina Asesora de Planeación
_______________
</t>
  </si>
  <si>
    <t xml:space="preserve">Herramientas implementadas para mejorar la oportunidad en la entrega de los acuerdos de gestión
_______________
</t>
  </si>
  <si>
    <t xml:space="preserve">10/10/2018
_______________
</t>
  </si>
  <si>
    <t xml:space="preserve">31/03/2020
_______________
</t>
  </si>
  <si>
    <t xml:space="preserve">Seguir trabajando con los gerentes públicos insistentemente hasta dar cumplimiento con los tiempos
</t>
  </si>
  <si>
    <t xml:space="preserve">Grupo de Talento Humano / Profesional Asignado
Oficina Asesora de Planeación / Profesional Asignado
</t>
  </si>
  <si>
    <t xml:space="preserve">Acuerdo de gestión formalizado
</t>
  </si>
  <si>
    <t>en la expedición de un registro sanitario, permiso de comercialización, permiso sanitario, notificación sanitaria de alimento o notificación sanitaria obligatoria o acto administrativo sin el cumplimiento premeditado de los requisitos legales y técnicos o agilizar los trámites</t>
  </si>
  <si>
    <t>136 - Asignación, reconocimiento o renovación de código de notificación sanitaria obligatoria para productos de higiene doméstica y productos absorbentes de higiene personal
426 - Modificación de registro sanitario, permiso sanitario o de comercialización , cambios o actualización de notificación sanitaria
454 - Certificaciones y autorizaciones de los productos competencia del INVIMA
884 - Registro sanitario de preparaciones farmacéuticas con base en plantas medicinales y productos fitoterapéuticos tradicionales de fabricación nacional
907 - Registro sanitario de suplementos dietarios de fabricación nacional
928 - Registro sanitario de medicamentos de fabricación nacional nuevos y/o renovaciones incluidos en normas farmacológicas colombianas</t>
  </si>
  <si>
    <t xml:space="preserve">Desconocimiento del código único disciplinario
Baja rigurosidad en la verificación del cumplimiento de los requisitos normativos
Incorrecta asignación de roles y permisos para cada dirección misional en el aplicativo.       
Compartir claves de usuarios en los aplicativos de la entidad
Falta de oportunidad en la respuesta a trámites
Capacidad instalada (personal, recursos tecnológicos, recursos económicos, etc.) que no cubre la demanda actual de solicitudes de servicios de registros sanitarios y trámites asociados
</t>
  </si>
  <si>
    <t xml:space="preserve">Vigilados dispuestos a ofrecer dádivas a cambio de favoreciemiento en la evualuación y/o expedición de los trámites
Arquitectura del aplicativo de registros sanitarios que no permite actualizar fácilmente los diferentes pasos del trámite
Actualización normativa deficiente frente a los avances tecnológicos o a la dinámica actual del mercado
</t>
  </si>
  <si>
    <t xml:space="preserve"> Comercialización de productos que no cumplen con las normas sanitaria vigentes
Aumento de los riesgos asociados al uso y/o consumo de los productos de copmpetencia, afectando la salud de la población colombiana       
Daño en la imagen institucional  
Vulnerar el derecho a la igualdad de los usuarios 
Servidores públicos envueltos en actos de corrupción
Sanciones penales 
Sanciones disciplinarias    
</t>
  </si>
  <si>
    <t>En el año 2018 se identificó que se otorgaron notificaciones sanitarias obligatorias y registros sanitarios sin el cumplimiento de la normatividad sanitaria vigente, por lo que la probabilidad se califica en probable.
Facilitar la fabricación, importación y/o comercialización de productos que no cumplen con la normatividad sanitaria vigente, causa un impacto negativo directo sobre la salud de la población</t>
  </si>
  <si>
    <t xml:space="preserve">Estudio de Revisión/Control Posterior
Visto bueno del coordinador
Motivación de la resolución de aprobación o negación
</t>
  </si>
  <si>
    <t xml:space="preserve">Análisis y respuesta a denuncias
</t>
  </si>
  <si>
    <t>Por la aplicación de los controles preventivos disminuye la probabilidad de materialización del riesgo, el impacto se mantiene, teniendo en cuenta que es un riesgo de corrupción</t>
  </si>
  <si>
    <t>en la ejecución de los proyectos  que hacen parte del plan estratégico a cargo de la Oficina de Tecnologías de la Información</t>
  </si>
  <si>
    <t xml:space="preserve">Devoluciones no programadas en la revisión y aprobación de estudios previos en la gestión contractual.
</t>
  </si>
  <si>
    <t xml:space="preserve">Desviación de las metas estratégicas parte de la Oficina de Tecnologías de la Información
Inoportunidad en la entrega de software y hardware requerido para el cumplimiento de las actividades misionales.
Baja ejecución en el avance de los indicadores de proyectos a cargo de la OTI.
</t>
  </si>
  <si>
    <t xml:space="preserve">Definir los proyectos y documentar las hojas de vida y cronograma anual de proyectos de la Oficina de Tecnologías de la Información y hacer seguimiento durante el año en vigencia.
</t>
  </si>
  <si>
    <t>Se establece controles al interior del proceso de Planeación de las Tecnologías de la Información, permiten reducir la probabilidad y el impacto del riesgo.</t>
  </si>
  <si>
    <t xml:space="preserve">Realizar las correcciones a la mayor brevedad posible a los documentos de estudios previos cuando se presente algún tipo de devolución del documento, con el fin de garantizar la contratación dentro de los tiempos establecidos en el cronograma
</t>
  </si>
  <si>
    <t xml:space="preserve">Jefe de la Oficina de Tecnologías de la Información
</t>
  </si>
  <si>
    <t xml:space="preserve">Estudios previos ajustados
</t>
  </si>
  <si>
    <t>en la adquisicion de software y hardware para la operación del instituto o no alineados a la  plataforma estratégica institucional</t>
  </si>
  <si>
    <t xml:space="preserve">Necesidades no identificadas durante la Planeación Estrategica
</t>
  </si>
  <si>
    <t xml:space="preserve">Reprocesos en cuanto la definición de proyectos
Obsolecencia de las herramientas informaticas institucionales
Presentación de información de manera inoportuna o errada en los sistemas de información
</t>
  </si>
  <si>
    <t xml:space="preserve">Aplicación del Procedimiento GDI-DIE-PR006 Formulación y seguimiento a la plataforma estratégica del Invima
</t>
  </si>
  <si>
    <t xml:space="preserve">Validar la pertinencia de nuevos proyectos si no se han contemplado durante el proceso de planeación estratégica, acorde a las necesidades de software y hardware, verificar si existe prespuesto para llevar a cabo y si el tiempo está acorde a los procesos por ejecutar. 
</t>
  </si>
  <si>
    <t xml:space="preserve">Nuevos proyectos armonizados con la planeación estratégica
</t>
  </si>
  <si>
    <t>en la ejecución de los instrumentos de cooperación internacional  planeados en la vigencia y de negociación e implementación de acuerdos</t>
  </si>
  <si>
    <t xml:space="preserve">1.- Contribuir a la mejora continua del estatus sanitario del país mediante el fortalecimiento de la inspección, vigilancia  y control sanitario con enfoque de riesgo garantizando la protección de la salud de los colombianos y el reconocimiento nacional e internacional.
3-Fortalecer la gestión del conocimiento, capacidades y competencias de los servidores públicos de la institución.
</t>
  </si>
  <si>
    <t xml:space="preserve">Inoportunidad en el seguimiento a los proyectos de cooperación con entidades internacionales
Incumplimiento en los tiempos de respuesta a los requerimientos de compromisos institucionales
</t>
  </si>
  <si>
    <t xml:space="preserve">Decisiones gubernamentales que modifiquen o eliminen los acuerdos pactados
Directriz de presidencia frente a comisiones internacionales
Rotación de personal en las áreas misionales
</t>
  </si>
  <si>
    <t xml:space="preserve">El Invima no pueda fortalecer su gestión de acuerdo a los temas pactados en los proyectos de cooperación.
No cumplir con las estrategias planeadas en el Invima definidas en el proyecto de cooperación
</t>
  </si>
  <si>
    <t>No se ha presentado el incumplimiento de compromisos internacionales</t>
  </si>
  <si>
    <t xml:space="preserve">Aplicación de los procedimientos Gestión y Articulación de la Cooperación Internacional Estratégica del Instituto y Procedimiento negociaciones e implementación de acuerdos internacionales
</t>
  </si>
  <si>
    <t xml:space="preserve">Respuesta a quejas relacionadas con los procedimientos
</t>
  </si>
  <si>
    <t>Por la aplicación de los controles preventivos se mantiene controlado el riesgo</t>
  </si>
  <si>
    <t xml:space="preserve">Solicitar a las dependencias responsables de las acciones, realizar las actividades pactadas o justificar porque no se realizan. 
</t>
  </si>
  <si>
    <t xml:space="preserve">Jefe de la Oficina de Asuntos Internacionales
</t>
  </si>
  <si>
    <t xml:space="preserve">Evidencia de las acciones realizadas o justificación de no ejecución de las acciones pactadas
</t>
  </si>
  <si>
    <t>de los acuerdos internacionales que manejan información confidencial</t>
  </si>
  <si>
    <t xml:space="preserve">Herramientas tecnológicas limitadas para realizar las actividades de relacionamiento
</t>
  </si>
  <si>
    <t xml:space="preserve">Consecuencias legales
Incumplimiento de acuerdos internacionales
Daño a la imagen del Instituto
</t>
  </si>
  <si>
    <t>Aunque nunca se ha presentado que se filtre información no autorizada, el impacto si se llegara a materializar es mayor por la implicaciones de las negociaciones internacionales</t>
  </si>
  <si>
    <t xml:space="preserve">Claves de acceso
Copia de seguridad de la carpeta compartida
Definición de perfiles
</t>
  </si>
  <si>
    <t xml:space="preserve">Quejas de los implicados al conocer que se filtró información confidencial
</t>
  </si>
  <si>
    <t>El riesgo no se ha materializado y con los controles establecidos se minimiza la materialización del riesgo</t>
  </si>
  <si>
    <t>de los procesos sancionatorios</t>
  </si>
  <si>
    <t xml:space="preserve">Errores humanos en la operación
Acceso no autorizado
Divulgación de la información
</t>
  </si>
  <si>
    <t xml:space="preserve">Inadecuado ejercicio de la facultad sancionatoria
Deterioro de la imagen institucional
Detrimento patrimonial por el no recaudo de las sanciones impuestas
</t>
  </si>
  <si>
    <t>Se tiene en cuenta elementos de: Confidencilidad, disponibilidad e integridad de la informaciòn para soportar la explicaciòn</t>
  </si>
  <si>
    <t xml:space="preserve">Uso del sistema de informaciòn, seguimiento y control de los procesos sancionatorios
Seguimiento a los procesos sancionatorios
</t>
  </si>
  <si>
    <t>La valoración justifica la ubicación en el riesgo residual</t>
  </si>
  <si>
    <t xml:space="preserve">
Capacitación en el manejo de la herramienta de excel  - Identificar las personas que acceden a la herramienta y los tiempos en que realizan el acceso
_______________
</t>
  </si>
  <si>
    <t xml:space="preserve">
Técnico administrativo responsable de la herramienta
_______________
</t>
  </si>
  <si>
    <t xml:space="preserve">
Listado de asistencia - correos o memorandos donde se informa el responsable que queda a cargo de la herramienta
_______________
</t>
  </si>
  <si>
    <t xml:space="preserve">
03/06/2019
_______________
</t>
  </si>
  <si>
    <t xml:space="preserve">
03/11/2019
_______________
</t>
  </si>
  <si>
    <t xml:space="preserve">Crear bitácoras de acceso a la información física
_______________
</t>
  </si>
  <si>
    <t xml:space="preserve">Secretaría técnica
_______________
</t>
  </si>
  <si>
    <t xml:space="preserve">Bitácora
_______________
</t>
  </si>
  <si>
    <t xml:space="preserve">03/06/2019
_______________
</t>
  </si>
  <si>
    <t xml:space="preserve">03/11/2019
_______________
</t>
  </si>
  <si>
    <t xml:space="preserve">Informar al jefe inmediato la pèrdida de la confidencialidad, disponilidad e integridad de la informaciòn para su posterior tratamiento en las instancias respectivas
</t>
  </si>
  <si>
    <t xml:space="preserve">Funcionario que detecte el riesgo materializado
</t>
  </si>
  <si>
    <t xml:space="preserve">Correo electrónico
</t>
  </si>
  <si>
    <t>para  el desarrollo de la actividades de control sanitario</t>
  </si>
  <si>
    <t xml:space="preserve">Documentación incompleta para el desarrollo del proceso sancionatario que es allegado por parte de las direcciones misionales
Alto volumen de expedientes a cargo de la dependencia
Rotación de personal
</t>
  </si>
  <si>
    <t xml:space="preserve">Inadecuado desarrollo de los procesos sancionatorios
Vencimiento de términos de los procesos sancionatorios
</t>
  </si>
  <si>
    <t>Esto es de acuerdo al conocimiento de los responsables del proceso</t>
  </si>
  <si>
    <t xml:space="preserve">Identificación a procesos con información faltante
Fortalecimiento de  los equipos de trabajo de la dependencia
</t>
  </si>
  <si>
    <t xml:space="preserve">Obtención de información faltante de procesos en cualquiera de sus etapas
</t>
  </si>
  <si>
    <t>Los controles preventivos o detectivos conllevan a esta valoración</t>
  </si>
  <si>
    <t xml:space="preserve">Evidenciar en intervalos planeados de tiempo la información faltante a las direcciones misionales. 
_______________
</t>
  </si>
  <si>
    <t xml:space="preserve">Coordinador de grupo interno de trabajo responsable  - Funcionario despacho
_______________
</t>
  </si>
  <si>
    <t xml:space="preserve">Reporte generado de información faltante 
_______________
</t>
  </si>
  <si>
    <t xml:space="preserve">Identificar información remitida a la dirección aunque éste no conlleve al  desarrollo de un proce sancionatorio, con el fin de minimizar el volumen de documentos
_______________
</t>
  </si>
  <si>
    <t xml:space="preserve">Despacho, Seecretaria Técnicas, coordinadores , Directora DRS
_______________
</t>
  </si>
  <si>
    <t xml:space="preserve">procesos no iniciados por clasficarse como trámites de seguimiento
_______________
</t>
  </si>
  <si>
    <t xml:space="preserve">Remisión de procesos con caducidad a Contol Disciplanario interno
</t>
  </si>
  <si>
    <t xml:space="preserve">Directora DRS
</t>
  </si>
  <si>
    <t xml:space="preserve">Procesos con caducidad a Contol Disciplanario interno
</t>
  </si>
  <si>
    <t>en  la divulgación de información externa a traves de los medios de comunicación</t>
  </si>
  <si>
    <t xml:space="preserve">Fuentes no veridicas
</t>
  </si>
  <si>
    <t xml:space="preserve">Falta de conocimiento por parte de los funcionarios
Desconocimiento del conducto regular para la validación de la información
</t>
  </si>
  <si>
    <t xml:space="preserve">Afectación de la reputación de la entidad
Desconocimiento de las buenas practicas para el cuidado de la salud
Incumplimiento de la misión de la entidad
Sanciones Juridicas
PQRDS
Perdida de credibilidad de la información publicada por la Institución
</t>
  </si>
  <si>
    <t xml:space="preserve">Validación de la información con las areas implicadas
</t>
  </si>
  <si>
    <t xml:space="preserve">Monitoreo de medios
</t>
  </si>
  <si>
    <t xml:space="preserve">Dejar documantada la evidencia del control
_______________
</t>
  </si>
  <si>
    <t xml:space="preserve">se retira la información , se informa al receptor de la información y se publica nuevamente la información ajustada y corregida.
</t>
  </si>
  <si>
    <t xml:space="preserve">Coordinadora grupo de Comunicaciones
</t>
  </si>
  <si>
    <t>Del  proceso de selección y vinculación</t>
  </si>
  <si>
    <t xml:space="preserve">facil acceso de personas ajenas a la oficina
carpetas sobre escritorio desatendidas
Escritorio desatendido ( Levantarse del puesto de trabajo sin bloquear el computador o levantarse y descuidar las carpetas)
</t>
  </si>
  <si>
    <t xml:space="preserve">falta de comunicación por parte de los jefes cuando realizan cambios de personal
demoras en la actualiziación de permisos de accesos de usuario
</t>
  </si>
  <si>
    <t xml:space="preserve">Sanciones Disciplinarios
Sanciones de la SIC por incumplimiento de la ley 1581
Posible  riesgo de corrupción
Multas
Discriminación por conocimiento de información personal sensible
</t>
  </si>
  <si>
    <t xml:space="preserve">Diligenciar el Formato Boleta de Préstamo de Documentos en Archivo de Gestión
Administración de Archivadores con llave
</t>
  </si>
  <si>
    <t xml:space="preserve">Seguimiento a los hallazgos de las auditorias internas y externas
Gestión de las PQRDS
</t>
  </si>
  <si>
    <t xml:space="preserve">Control automatico de la puerta de la Ofcina
_______________
</t>
  </si>
  <si>
    <t xml:space="preserve">Jefe de Tecologia de kla información
_______________
</t>
  </si>
  <si>
    <t>en La ejecución de las actividades proyectadas en el programa anual de Bienestar Social y Plan de Incentivos</t>
  </si>
  <si>
    <t xml:space="preserve">Falta de inclusión de temas presupuestales en la Politica de Talento Humano que garantice un minimo presupuestal para el desarrollo del Talento Humano
Dismunición de personal a cargo del Grupo de Bienestar
</t>
  </si>
  <si>
    <t xml:space="preserve">Ditrectiva presidencial de austeridad del gasto en el proceso de Bienestar
</t>
  </si>
  <si>
    <t xml:space="preserve">Incumplimiento legal del Decreto 1083 de 2015.
Afectación en clima y ambiente laboral en el Instituto.
Falta de ejecución de recursos publicos asignados al programa.
</t>
  </si>
  <si>
    <t xml:space="preserve">Existe una probabilidad de 2 que se pueda presentar el riesgo, con un impacto resultante menor. </t>
  </si>
  <si>
    <t xml:space="preserve">Anteproyecto de presupuesto
Estructuración del estudio previo para la contratación de servicios de Bienestar
</t>
  </si>
  <si>
    <t xml:space="preserve">Auditorias Internas
Seguimiento de la comisión de personal
</t>
  </si>
  <si>
    <t xml:space="preserve">Se tiene una probabilidad e impacto de 1 , con un riesgo de 1. </t>
  </si>
  <si>
    <t xml:space="preserve">El coordinador escala la situación a  la Dirección, informa a la Comisión de personal y remite el caso a control disciplinario Interno
Prevenir el desarrollo de las actividades de Bienestar con la ayuda de otros proveedores y/o aliados. 
</t>
  </si>
  <si>
    <t xml:space="preserve">Coordinador Grupo talento Humano
Coordinador Grupo talento Humano
</t>
  </si>
  <si>
    <t xml:space="preserve">Acta de la comisión de personal, apertura de un proceso disciplinario.
Listado de asistencia y registro fotografico.
</t>
  </si>
  <si>
    <t>Ineficacia</t>
  </si>
  <si>
    <t xml:space="preserve">en la transferencia del conocimiento por parte de los servidores publicos que asisten a  capacitaciones con una intesidad horaria igual o mayor a  24 horas  </t>
  </si>
  <si>
    <t xml:space="preserve">Servidores publicos que reciben la formación, no realicen la transferencia del conocimiento
Cambios de administración y nuevos lineamientos en temas de contratación
</t>
  </si>
  <si>
    <t xml:space="preserve">Ofertas limitadas en el mercado por la especificidad en los temas de manejo de la entidad
Ley de Garantias
Concursos de meritos
</t>
  </si>
  <si>
    <t xml:space="preserve">No hay retorno a la inversión
No fortalecimiento de las competencias de los serviores publicos
Ausencia de mejoramiento continuo
</t>
  </si>
  <si>
    <t xml:space="preserve">Revisión de la Solicitud de Capacitación y Compromiso para el Trabajo y el Desarrollo Humano 
</t>
  </si>
  <si>
    <t xml:space="preserve">Seguimiento a la transferencia de conocimiento
</t>
  </si>
  <si>
    <t xml:space="preserve">
_______________
Reforzar las actividades de seguimiento con los servidores publicos que no reportan oportunamente las evidencias de la transferencia de conocimiento.
</t>
  </si>
  <si>
    <t xml:space="preserve">
_______________
Lider del area de capacitación
</t>
  </si>
  <si>
    <t xml:space="preserve">
_______________
Entrega de las evidencias de la transferencia del conocimiento
</t>
  </si>
  <si>
    <t xml:space="preserve">
_______________
15/07/2019
</t>
  </si>
  <si>
    <t xml:space="preserve">
_______________
20/12/2019
</t>
  </si>
  <si>
    <t xml:space="preserve">Reforzar la comunicación con los facilitadores PAE
_______________
</t>
  </si>
  <si>
    <t xml:space="preserve">Lider del area de capacitación
_______________
</t>
  </si>
  <si>
    <t xml:space="preserve">Presentaciones,Comunicaciones y/o reuniones
_______________
</t>
  </si>
  <si>
    <t xml:space="preserve">15/05/2019
_______________
</t>
  </si>
  <si>
    <t xml:space="preserve">20/12/2019
_______________
</t>
  </si>
  <si>
    <t xml:space="preserve">Se realiza un informe anual sobre evaluación de impacto
</t>
  </si>
  <si>
    <t xml:space="preserve">Lider del area de Capacitación
</t>
  </si>
  <si>
    <t>ENCUESTA PARA DETERMINAR EL IMPACTO DEL RIESGO CON ENFOQUE DE CORRUPCIÓN</t>
  </si>
  <si>
    <t>N°</t>
  </si>
  <si>
    <t>PREGUNTA: SI EL RIESGO DE CORRUPCIÓN SE MATERIALIZA PODRÍA…</t>
  </si>
  <si>
    <t>Ficha1</t>
  </si>
  <si>
    <t>Ficha2</t>
  </si>
  <si>
    <t>Ficha3</t>
  </si>
  <si>
    <t>Ficha4</t>
  </si>
  <si>
    <t>Ficha5</t>
  </si>
  <si>
    <t>Ficha6</t>
  </si>
  <si>
    <t>Ficha7</t>
  </si>
  <si>
    <t>Ficha8</t>
  </si>
  <si>
    <t>Ficha9</t>
  </si>
  <si>
    <t>Ficha10</t>
  </si>
  <si>
    <t>Ficha11</t>
  </si>
  <si>
    <t>Ficha12</t>
  </si>
  <si>
    <t>Ficha13</t>
  </si>
  <si>
    <t>Ficha14</t>
  </si>
  <si>
    <t>Ficha15</t>
  </si>
  <si>
    <t>Ficha16</t>
  </si>
  <si>
    <t>Ficha17</t>
  </si>
  <si>
    <t>Ficha18</t>
  </si>
  <si>
    <t>Ficha19</t>
  </si>
  <si>
    <t>Ficha20</t>
  </si>
  <si>
    <t>¿Afectar al grupo de funcionarios del proceso?</t>
  </si>
  <si>
    <t>¿Afectar el cumplimiento de metas y objetivos de la dependencia?</t>
  </si>
  <si>
    <t>¿Afectas el cumplimiento de la misión de la Entidad?</t>
  </si>
  <si>
    <t>¿Afectar el cumplimiento de la misión del Sector Salud y Protección Social?</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</si>
  <si>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</si>
  <si>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</si>
  <si>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</si>
  <si>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o servicios o los recursos públicos?</t>
  </si>
  <si>
    <t>¿Generar pérdida de la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</si>
  <si>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</si>
  <si>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</si>
  <si>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</si>
  <si>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</si>
  <si>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</si>
  <si>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</si>
  <si>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</si>
  <si>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</si>
  <si>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</si>
  <si>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</si>
  <si>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Respuestas afirmativas</t>
  </si>
  <si>
    <t>Preguntas por responder</t>
  </si>
  <si>
    <t>CALIFICACIÓN DEL IMPACTO DEL RIESGO (CONSECUENCIAS) A TRAVÉS DEL ANÁLISIS CUANTITATIVO O CUALITATIVO</t>
  </si>
  <si>
    <t>CALIFICACIÓN DEL IMPACTO CUANTITATIVO (Análisis de derecha a izquierda)</t>
  </si>
  <si>
    <t>CALIFICACIÓN DEL IMPACTO CUALITATIVO (Análisis de derecha a izquierda)</t>
  </si>
  <si>
    <t xml:space="preserve">No. </t>
  </si>
  <si>
    <t>RIESGOS IDENTIFICADOS</t>
  </si>
  <si>
    <t>- Impacto que afecte la ejecución presupuestal en un valor ≥0,5% y &lt;1%  y/o
- Pérdida de cobertura en la prestación de los servicios de la entidad ≥1% y &lt;5%  y/o
- Pago de indemnizaciones a terceros por acciones legales que pueden afectar el presupuesto total de la entidad en un valor ≥0,5% y &lt;1%  y/o
- Pago de sanciones económicas por incumplimiento en la normatividad aplicable ante un ente regulador, las cuales afectan en un valor ≥0,5% y &lt;1% del presupuesto general de la entidad.</t>
  </si>
  <si>
    <t>- Impacto que afecte la ejecución presupuestal en un valor ≥1% y &lt;5%  y/o
- Pérdida de cobertura en la prestación de los servicios de la entidad ≥5% y &lt;10%  y/o
- Pago de indemnizaciones a terceros por acciones legales que pueden afectar el presupuesto total de la entidad en un valor ≥1% y &lt;5%  y/o
- Pago de sanciones económicas por incumplimiento en la normatividad aplicable ante un ente regulador, las cuales afectan en un valor ≥1% y &lt;5% del presupuesto general de la entidad.</t>
  </si>
  <si>
    <t>- Impacto que afecte la ejecución presupuestal en un valor ≥5% y &lt;20%  y/o
- Pérdida de cobertura en la prestación de los servicios de la entidad ≥10% y &lt;20%  y/o
- Pago de indemnizaciones a terceros por acciones legales que pueden afectar el presupuesto total de la entidad en un valor ≥5% y &lt;20%  y/o
- Pago de sanciones económicas por incumplimiento en la normatividad aplicable ante un ente regulador, las cuales afectan en un valor ≥5% y &lt;20% del presupuesto general de la entidad.</t>
  </si>
  <si>
    <t>- Impacto que afecte la ejecución presupuestal en un valor ≥20% y &lt;50%  y/o
- Pérdida de cobertura en la prestación de los servicios de la entidad ≥20% y &lt;50%  y/o
- Pago de indemnizaciones a terceros por acciones legales que pueden afectar el presupuesto total de la entidad en un valor ≥20% y &lt;50%  y/o
- Pago de sanciones económicas por incumplimiento en la normatividad aplicable ante un ente regulador, las cuales afectan en un valor ≥20% y &lt;50% del presupuesto general de la entidad.</t>
  </si>
  <si>
    <t>- Impacto que afecte la ejecución presupuestal en un valor ≥50%  y/o
- Pérdida de cobertura en la prestación de los servicios de la entidad ≥50%  y/o
- Pago de indemnizaciones a terceros por acciones legales que pueden afectar el presupuesto total de la entidad en un valor ≥50%  y/o
- Pago de sanciones económicas por incumplimiento en la normatividad aplicable ante un ente regulador, las cuales afectan en un valor ≥50% del presupuesto general de la entidad.</t>
  </si>
  <si>
    <t>- No hay interrupción de las operaciones de la entidad  y/o
- No se generan sanciones económicas o administrativas  y/o
- No se afecta la imagen institucional de forma significativa.</t>
  </si>
  <si>
    <t>- Interrupción de las operaciones de la Entidad por algunas horas  y/o
- Reclamaciones o quejas de los usuarios que implican investigaciones internas disciplinarias  y/o
- Imagen institucional afectada localmente por retrasos en la prestación del servicio a los usuarios o ciudadanos.</t>
  </si>
  <si>
    <t>- Interrupción de las operaciones de la Entidad por un (1) día  y/o
- Reclamaciones o quejas de los usuarios que podrían implicar una denuncia ante los entes reguladores o una demanda de largo alcance para la entidad  y/o
- Inoportunidad en la información ocasionando retrasos en la atención a los usuarios  y/o
- Reproceso de actividades y aumento de carga operativa  y/o
- Imagen institucional afectada en el orden nacional o regional por retrasos en la prestación del servicio a los usuarios o ciudadanos  y/o
- Investigaciones penales, fiscales o disciplinarias.</t>
  </si>
  <si>
    <t>- Interrupción de las operaciones de la Entidad por más de dos (2) días  y/o
- Pérdida de información crítica que puede ser recuperada de forma parcial o incompleta  y/o
- Sanción por parte del ente de control u otro ente regulador y/o
- Incumplimiento en las metas y objetivos institucionales afectando el cumplimiento en las metas de gobierno  y/o
- Imagen institucional afectada en el orden nacional o regional por incumplimientos en la prestación del servicio a los usuarios o ciudadanos.</t>
  </si>
  <si>
    <t>- Interrupción de las operaciones de la Entidad por más de cinco (5) días y/o
- Intervención por parte de un ente de control u otro ente regulador  y/o
- Pérdida de Información crítica para la entidad que no se puede recuperar  y/o
- Incumplimiento en las metas y objetivos institucionales afectando de forma grave la ejecución presupuestal  y/o
- Imagen institucional afectada en el orden nacional o regional por actos o hechos de corrupción comprobados.</t>
  </si>
  <si>
    <t>CALIFICACIÓN DEL LA OPORTUNIDAD (CONSECUENCIAS) A TRAVÉS DEL ANÁLISIS CUANTITATIVO O CUALITATIVO</t>
  </si>
  <si>
    <t>OPORTUNIDADES IDENTIFICADAS</t>
  </si>
  <si>
    <t>- Impacto que favorece la ejecución presupuestal en un valor ≥0,5% y &lt;1%  y/o
- Aumento de cobertura en la prestación de los servicios de la entidad ≥1% y &lt;5%  y/o
- Ahorro en indemnizaciones a terceros por acciones legales que pueden afectar el presupuesto total de la entidad en un valor ≥0,5% y &lt;1%  y/o
- Ahorro en sanciones económicas por incumplimiento en la normatividad aplicable ante un ente regulador, las cuales afectan en un valor ≥0,5% y &lt;1% del presupuesto general de la entidad.</t>
  </si>
  <si>
    <t>- Impacto que favorece la ejecución presupuestal en un valor ≥1% y &lt;5%  y/o
- Aumento de cobertura en la prestación de los servicios de la entidad ≥5% y &lt;10%  y/o
- Ahorro en indemnizaciones a terceros por acciones legales que pueden afectar el presupuesto total de la entidad en un valor ≥1% y &lt;5%  y/o
- Ahorro en sanciones económicas por incumplimiento en la normatividad aplicable ante un ente regulador, las cuales afectan en un valor ≥1% y &lt;5% del presupuesto general de la entidad.</t>
  </si>
  <si>
    <t>- Impacto que favorece la ejecución presupuestal en un valor ≥5% y &lt;20%  y/o
- Aumento de cobertura en la prestación de los servicios de la entidad ≥10% y &lt;20%  y/o
- Ahorro en indemnizaciones a terceros por acciones legales que pueden afectar el presupuesto total de la entidad en un valor ≥5% y &lt;20%  y/o
- Ahorro en sanciones económicas por incumplimiento en la normatividad aplicable ante un ente regulador, las cuales afectan en un valor ≥5% y &lt;20% del presupuesto general de la entidad.</t>
  </si>
  <si>
    <t>- Impacto que favorece la ejecución presupuestal en un valor ≥20% y &lt;50%  y/o
- Aumento de cobertura en la prestación de los servicios de la entidad ≥20% y &lt;50%  y/o
- Ahorro en indemnizaciones a terceros por acciones legales que pueden afectar el presupuesto total de la entidad en un valor ≥20% y &lt;50%  y/o
- Ahorro en sanciones económicas por incumplimiento en la normatividad aplicable ante un ente regulador, las cuales afectan en un valor ≥20% y &lt;50% del presupuesto general de la entidad.</t>
  </si>
  <si>
    <t>- Impacto que favorece la ejecución presupuestal en un valor ≥50%  y/o
- Aumento cobertura en la prestación de los servicios de la entidad ≥50%  y/o
- Ahorro en indemnizaciones a terceros por acciones legales que pueden afectar el presupuesto total de la entidad en un valor ≥50%  y/o
- Ahorro en sanciones económicas por incumplimiento en la normatividad aplicable ante un ente regulador, las cuales afectan en un valor ≥50% del presupuesto general de la entidad.</t>
  </si>
  <si>
    <r>
      <rPr>
        <b/>
        <sz val="10"/>
        <rFont val="Calibri"/>
        <family val="2"/>
        <scheme val="minor"/>
      </rPr>
      <t>- Interrupción de las operaciones de la entidad  y/o</t>
    </r>
    <r>
      <rPr>
        <b/>
        <sz val="10"/>
        <color theme="1"/>
        <rFont val="Calibri"/>
        <family val="2"/>
        <scheme val="minor"/>
      </rPr>
      <t xml:space="preserve">
- No se generan sanciones económicas o administrativas  y/o
- No se afecta la imagen institucional de forma significativa.</t>
    </r>
  </si>
  <si>
    <r>
      <rPr>
        <b/>
        <sz val="10"/>
        <rFont val="Calibri"/>
        <family val="2"/>
        <scheme val="minor"/>
      </rPr>
      <t xml:space="preserve">- No hay interrupción de las operaciones de la Entidad por algunas horas  y/o
</t>
    </r>
    <r>
      <rPr>
        <b/>
        <sz val="10"/>
        <color theme="1"/>
        <rFont val="Calibri"/>
        <family val="2"/>
        <scheme val="minor"/>
      </rPr>
      <t xml:space="preserve">
- Ausencia de reclamaciones o quejas de los usuarios implican inexistencia de  investigaciones internas disciplinarias  y/o
- Imagen institucional favorecida localmente por agilidad en la prestación del servicio a los usuarios o ciudadanos.</t>
    </r>
  </si>
  <si>
    <r>
      <rPr>
        <b/>
        <sz val="10"/>
        <rFont val="Calibri"/>
        <family val="2"/>
        <scheme val="minor"/>
      </rPr>
      <t xml:space="preserve">- No hay interrupción de las operaciones de la Entidad por un (1) día  y/o
</t>
    </r>
    <r>
      <rPr>
        <b/>
        <sz val="10"/>
        <color theme="1"/>
        <rFont val="Calibri"/>
        <family val="2"/>
        <scheme val="minor"/>
      </rPr>
      <t xml:space="preserve">
- Ausencia de reclamaciones o quejas de los usuarios lo que podría retirar denuncias ante los entes reguladores o una demanda de largo alcance para la entidad  y/o
- Oportunidad en la información ocasionando  agilidad en la atención a los usuarios  y/o
- Actividades realizadas correctamente y disminución de carga operativa  y/o
- Imagen institucional favorecida en el orden nacional o regional por agilidad en la prestación del servicio a los usuarios o ciudadanos  y/o
- Ausencia de investigaciones penales, fiscales o disciplinarias.</t>
    </r>
  </si>
  <si>
    <r>
      <rPr>
        <b/>
        <sz val="10"/>
        <rFont val="Calibri"/>
        <family val="2"/>
        <scheme val="minor"/>
      </rPr>
      <t>- No hay interrupción de las operaciones de la Entidad por más de dos (2) días  y/o
- Integridad de la información crítica que pued</t>
    </r>
    <r>
      <rPr>
        <b/>
        <sz val="10"/>
        <color theme="1"/>
        <rFont val="Calibri"/>
        <family val="2"/>
        <scheme val="minor"/>
      </rPr>
      <t>e ser recuperada de forma completa  y/o
- Ausencia de sanción por parte del ente de control u otro ente regulador y/o
- Cumplimiento de las metas y objetivos institucionales favoreciendo la realización de las metas de gobierno  y/o
- Imagen institucional favorecida en el orden nacional o regional por cumplimientos en la prestación del servicio a los usuarios o ciudadanos.</t>
    </r>
  </si>
  <si>
    <r>
      <rPr>
        <b/>
        <sz val="10"/>
        <rFont val="Calibri"/>
        <family val="2"/>
        <scheme val="minor"/>
      </rPr>
      <t>- No hay interrupción de las operaciones de la Entidad por más de cinco (5) días y/o
- Ausencia de intervención por parte de un ent</t>
    </r>
    <r>
      <rPr>
        <b/>
        <sz val="10"/>
        <color theme="1"/>
        <rFont val="Calibri"/>
        <family val="2"/>
        <scheme val="minor"/>
      </rPr>
      <t>e de control u otro ente regulador  y/o
- Integridad de la Información crítica para la entidad, con posibilidad de recuperación y/o
- Cumplimiento de las metas y objetivos institucionales favoreciendo la ejecución presupuestal  y/o
- Imagen institucional favorecida en el orden nacional o regional por ausencia de actos o hechos de corrupción.</t>
    </r>
  </si>
  <si>
    <t>- Impacto que afecte la ejecución presupuestal en un valor ≥0,5% y &lt;1%  y/o
- Pérdida de cobertura en la prestación de los servicios de la entidad ≥1% y &lt;5%  y/o
- Pago de indemnizaciones a terceros por acciones legales que pueden afectar el presupuesto total de la entidad en un valor ≥0,5% y &lt;1%  y/o
- Pago de sanciones económicas por incumplimiento en la normatividad aplicable ante un ente regulador, las cuales afectan en un valor ≥0,5% y &lt;1% del presupuesto general de la entidad.
- las consecuencias a nivel de prestación del servicio a la ciudadanía afectan a 50.000 personas o más.</t>
  </si>
  <si>
    <t>- Impacto que afecte la ejecución presupuestal en un valor ≥1% y &lt;5%  y/o
- Pérdida de cobertura en la prestación de los servicios de la entidad ≥5% y &lt;10%  y/o
- Pago de indemnizaciones a terceros por acciones legales que pueden afectar el presupuesto total de la entidad en un valor ≥1% y &lt;5%  y/o
- Pago de sanciones económicas por incumplimiento en la normatividad aplicable ante un ente regulador, las cuales afectan en un valor ≥1% y &lt;5% del presupuesto general de la entidad.
- las consecuencias a nivel de prestación del servicio a la ciudadanía afectan a 100.000 personas o más.</t>
  </si>
  <si>
    <t>- Impacto que afecte la ejecución presupuestal en un valor ≥5% y &lt;20%  y/o
- Pérdida de cobertura en la prestación de los servicios de la entidad ≥10% y &lt;20%  y/o
- Pago de indemnizaciones a terceros por acciones legales que pueden afectar el presupuesto total de la entidad en un valor ≥5% y &lt;20%  y/o
- Pago de sanciones económicas por incumplimiento en la normatividad aplicable ante un ente regulador, las cuales afectan en un valor ≥5% y &lt;20% del presupuesto general de la entidad.
- las consecuencias a nivel de prestación del servicio a la ciudadanía afectan a 150.000 personas o más.</t>
  </si>
  <si>
    <t>- Impacto que afecte la ejecución presupuestal en un valor ≥20% y &lt;50%  y/o
- Pérdida de cobertura en la prestación de los servicios de la entidad ≥20% y &lt;50%  y/o
- Pago de indemnizaciones a terceros por acciones legales que pueden afectar el presupuesto total de la entidad en un valor ≥20% y &lt;50%  y/o
- Pago de sanciones económicas por incumplimiento en la normatividad aplicable ante un ente regulador, las cuales afectan en un valor ≥20% y &lt;50% del presupuesto general de la entidad.
- las consecuencias a nivel de prestación del servicio a la ciudadanía afectan a 200.000 personas o más.</t>
  </si>
  <si>
    <t>- Impacto que afecte la ejecución presupuestal en un valor ≥50%  y/o
- Pérdida de cobertura en la prestación de los servicios de la entidad ≥50%  y/o
- Pago de indemnizaciones a terceros por acciones legales que pueden afectar el presupuesto total de la entidad en un valor ≥50%  y/o
- Pago de sanciones económicas por incumplimiento en la normatividad aplicable ante un ente regulador, las cuales afectan en un valor ≥50% del presupuesto general de la entidad.
- las consecuencias a nivel de prestación del servicio a la ciudadanía afectan a 250.000 personas o más</t>
  </si>
  <si>
    <t>-  La ausencia de disponibilidad de la información o la infraestructura no afecta la realización de ninguna actividad en más de 48h
-La corrección o recuperación de la información se puede tardar más de 20 días, sin que se vea afectada al INVIMA.
- La información a la que se tiene acceso, se puede consultar por cualquier ciudadano, funcionario, contratista o tercero sin restricción alguna.</t>
  </si>
  <si>
    <t xml:space="preserve">-  Las actividades se pueden aplazar por la ausencia de la información o la infraestructura, entre 24h – 48h
- La corrección o recuperación de la información se puede realizar entre 15 y 20 días, de lo contrario esto puede ocasionar sanciones 
- Uso indebido de la Información que el INVIMA genere, obtenga, adquiera, o controle en su misionalidad y que se encuentra clasificada dentro de la información pública.
</t>
  </si>
  <si>
    <t>- Las actividades se pueden aplazar por la ausencia de la información o la infraestructura, máximo 12h – 24h
- La corrección o recuperación de la información se debe realizar entre 10 y 15 días, de lo contrario esto puede ocasionar sanciones 
- Uso indebido o acceso no autorizado a la información preliminar y no definitiva (Esta información se refiere a documento en construcción, facultativo o de trabajo, por lo que no se considera pública), propia del proceso deliberatorio del INVIMA o sujeto obligado en su calidad de tal.</t>
  </si>
  <si>
    <t xml:space="preserve">- Las actividades se pueden aplazar por la ausencia de la información o fallos en la infraestructura por un máximo 6h – 12h
- La corrección o recuperación de la información se debe realizar entre 5 y 10 días, de lo contrario esto puede ocasionar sanciones legales.
- Uso indebido o acceso no autorizado a la información clasificada, pertenece al ámbito propio, particular y privado o semi-privado de una persona natural o jurídica por lo que su acceso es negado o exceptuado, como lo expresan las circunstancias legítimas y necesarias y los derechos particulares o privados consagrados en el artículo 18 de la ley 1712 de 2014. 	
</t>
  </si>
  <si>
    <t>- Imagen institucional afectada en el orden nacional o regional por actos o hechos de corrupción comprobados.
- No se puede realizar ninguna actividad por la falta disponibilidad de la información o la infraestructura entre 0h – 6h
- La corrección o recuperación de la información se debe realizar entre 0 y 5 días, de lo contrario esto puede ocasionar sanciones legales 
- Uso indebido o acceso no autorizado a la información pública reservada, es exceptuada de acceso a la ciudadanía por daño a intereses públicos y bajo cumplimiento de la totalidad de los requisitos consagrados en el artículo 19 de la ley 1712 de 2014.</t>
  </si>
  <si>
    <t>CALIFICACIÓN DE LA PROBABILIDAD A TRAVÉS DE FACTIBILIDAD</t>
  </si>
  <si>
    <t>OPCIONES DE CALIFICACIÓN</t>
  </si>
  <si>
    <t>CALIFICACIÓN DE LA PROBABILIDAD POR LOS ASISTENTES</t>
  </si>
  <si>
    <t>RIESGOS Y/O OPORTUNIDADES IDENTIFICADAS</t>
  </si>
  <si>
    <t>Participante 1</t>
  </si>
  <si>
    <t>Participante 2</t>
  </si>
  <si>
    <t>Participante 3</t>
  </si>
  <si>
    <t>Participante 4</t>
  </si>
  <si>
    <t>Participante 5</t>
  </si>
  <si>
    <t>Participante 6</t>
  </si>
  <si>
    <t>Participante 7</t>
  </si>
  <si>
    <t>Participante 8</t>
  </si>
  <si>
    <t>Participante 9</t>
  </si>
  <si>
    <t>Participante 10</t>
  </si>
  <si>
    <t>PROMEDIO REDONDEADO</t>
  </si>
  <si>
    <t>CALIFICACIÓN DE LA PROBABILIDAD A TRAVÉS DE FRECUENCIA</t>
  </si>
  <si>
    <t>CALIFICACIÓN DE LA PROBABILIDAD   (Análisis de derecha a izquierda)</t>
  </si>
  <si>
    <t>Evidencia que soporta la elección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</si>
</sst>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240A]d&quot; de &quot;mmmm&quot; de &quot;yyyy;@"/>
    <numFmt numFmtId="165" formatCode="0.0"/>
    <numFmt numFmtId="166" formatCode="0.000"/>
    <numFmt numFmtId="167" formatCode="&quot; $&quot;#,##0.00\ ;&quot;-$&quot;#,##0.00\ ;&quot; $-&quot;#\ ;@\ "/>
    <numFmt numFmtId="168" formatCode="dd/mm/yyyy;@"/>
    <numFmt numFmtId="169" formatCode="d/m/yy;@"/>
  </numFmts>
  <fonts count="58">
    <font>
      <sz val="11"/>
      <color theme="1"/>
      <name val="Calibri"/>
      <family val="2"/>
      <scheme val="minor"/>
    </font>
    <font>
      <sz val="11"/>
      <color rgb="FFFF0000"/>
      <name val="Calibri"/>
      <family val="2"/>
      <scheme val="minor"/>
    </font>
    <font>
      <b/>
      <sz val="11"/>
      <color theme="1"/>
      <name val="Calibri"/>
      <family val="2"/>
      <scheme val="minor"/>
    </font>
    <font>
      <sz val="10"/>
      <name val="Arial"/>
      <family val="2"/>
    </font>
    <font>
      <b/>
      <sz val="12"/>
      <color theme="1"/>
      <name val="Calibri"/>
      <family val="2"/>
      <scheme val="minor"/>
    </font>
    <font>
      <sz val="12"/>
      <color theme="1"/>
      <name val="Calibri"/>
      <family val="2"/>
      <scheme val="minor"/>
    </font>
    <font>
      <sz val="10"/>
      <color theme="1"/>
      <name val="Arial"/>
      <family val="2"/>
    </font>
    <font>
      <b/>
      <sz val="10"/>
      <color theme="1"/>
      <name val="Arial"/>
      <family val="2"/>
    </font>
    <font>
      <b/>
      <sz val="15"/>
      <name val="Calibri"/>
      <family val="2"/>
      <scheme val="minor"/>
    </font>
    <font>
      <sz val="11"/>
      <color theme="0"/>
      <name val="Calibri"/>
      <family val="2"/>
      <scheme val="minor"/>
    </font>
    <font>
      <b/>
      <sz val="13"/>
      <color theme="1"/>
      <name val="Calibri"/>
      <family val="2"/>
      <scheme val="minor"/>
    </font>
    <font>
      <b/>
      <sz val="12.5"/>
      <color theme="1"/>
      <name val="Calibri"/>
      <family val="2"/>
      <scheme val="minor"/>
    </font>
    <font>
      <sz val="12.5"/>
      <color theme="1"/>
      <name val="Calibri"/>
      <family val="2"/>
      <scheme val="minor"/>
    </font>
    <font>
      <u/>
      <sz val="11"/>
      <color theme="10"/>
      <name val="Calibri"/>
      <family val="2"/>
      <scheme val="minor"/>
    </font>
    <font>
      <b/>
      <sz val="11"/>
      <color theme="0"/>
      <name val="Calibri"/>
      <family val="2"/>
      <scheme val="minor"/>
    </font>
    <font>
      <sz val="11"/>
      <color theme="1"/>
      <name val="Calibri"/>
      <family val="2"/>
      <scheme val="minor"/>
    </font>
    <font>
      <b/>
      <sz val="11"/>
      <color rgb="FFFF0000"/>
      <name val="Calibri"/>
      <family val="2"/>
      <scheme val="minor"/>
    </font>
    <font>
      <b/>
      <sz val="12"/>
      <color theme="1"/>
      <name val="Arial Narrow"/>
      <family val="2"/>
    </font>
    <font>
      <sz val="12"/>
      <name val="Arial"/>
      <family val="2"/>
    </font>
    <font>
      <b/>
      <sz val="12"/>
      <name val="Arial"/>
      <family val="2"/>
    </font>
    <font>
      <b/>
      <sz val="8"/>
      <name val="Arial"/>
      <family val="2"/>
    </font>
    <font>
      <sz val="11"/>
      <color indexed="8"/>
      <name val="Calibri"/>
      <family val="2"/>
      <charset val="1"/>
    </font>
    <font>
      <sz val="10"/>
      <name val="MS Sans Serif"/>
      <family val="2"/>
    </font>
    <font>
      <sz val="10"/>
      <color indexed="8"/>
      <name val="Arial"/>
      <family val="2"/>
    </font>
    <font>
      <sz val="10"/>
      <color indexed="8"/>
      <name val="Arial1"/>
    </font>
    <font>
      <b/>
      <sz val="10"/>
      <name val="Arial"/>
      <family val="2"/>
    </font>
    <font>
      <b/>
      <sz val="12.5"/>
      <name val="Arial"/>
      <family val="2"/>
    </font>
    <font>
      <sz val="12"/>
      <color theme="1"/>
      <name val="Arial Narrow"/>
      <family val="2"/>
    </font>
    <font>
      <sz val="11"/>
      <name val="Calibri"/>
      <family val="2"/>
      <scheme val="minor"/>
    </font>
    <font>
      <b/>
      <u/>
      <sz val="11"/>
      <color theme="1"/>
      <name val="Calibri"/>
      <family val="2"/>
      <scheme val="minor"/>
    </font>
    <font>
      <sz val="11"/>
      <color theme="1"/>
      <name val="Arial"/>
      <family val="2"/>
    </font>
    <font>
      <b/>
      <sz val="11"/>
      <color theme="1"/>
      <name val="Arial"/>
      <family val="2"/>
    </font>
    <font>
      <b/>
      <sz val="11"/>
      <name val="Arial"/>
      <family val="2"/>
    </font>
    <font>
      <b/>
      <sz val="15"/>
      <color rgb="FFFF0000"/>
      <name val="Calibri"/>
      <family val="2"/>
      <scheme val="minor"/>
    </font>
    <font>
      <u/>
      <sz val="10"/>
      <color theme="10"/>
      <name val="Calibri"/>
      <family val="2"/>
      <scheme val="minor"/>
    </font>
    <font>
      <b/>
      <sz val="10"/>
      <color theme="1"/>
      <name val="Calibri"/>
      <family val="2"/>
      <scheme val="minor"/>
    </font>
    <font>
      <b/>
      <sz val="12"/>
      <color theme="0"/>
      <name val="Arial Narrow"/>
      <family val="2"/>
    </font>
    <font>
      <b/>
      <sz val="11"/>
      <name val="Calibri"/>
      <family val="2"/>
      <scheme val="minor"/>
    </font>
    <font>
      <b/>
      <i/>
      <sz val="11"/>
      <color theme="1"/>
      <name val="Calibri"/>
      <family val="2"/>
      <scheme val="minor"/>
    </font>
    <font>
      <b/>
      <sz val="12"/>
      <color theme="0"/>
      <name val="Calibri"/>
      <family val="2"/>
      <scheme val="minor"/>
    </font>
    <font>
      <b/>
      <sz val="11"/>
      <color theme="0"/>
      <name val="Arial"/>
      <family val="2"/>
    </font>
    <font>
      <b/>
      <sz val="15"/>
      <color theme="1"/>
      <name val="Calibri"/>
      <family val="2"/>
      <scheme val="minor"/>
    </font>
    <font>
      <b/>
      <sz val="10"/>
      <color theme="0"/>
      <name val="Arial"/>
      <family val="2"/>
    </font>
    <font>
      <sz val="13"/>
      <color theme="1"/>
      <name val="Calibri"/>
      <family val="2"/>
      <scheme val="minor"/>
    </font>
    <font>
      <b/>
      <sz val="10"/>
      <name val="Calibri"/>
      <family val="2"/>
      <scheme val="minor"/>
    </font>
    <font>
      <b/>
      <sz val="10"/>
      <color theme="0"/>
      <name val="Calibri"/>
      <family val="2"/>
      <scheme val="minor"/>
    </font>
    <font>
      <sz val="10"/>
      <color theme="1"/>
      <name val="Calibri"/>
      <family val="2"/>
      <scheme val="minor"/>
    </font>
    <font>
      <sz val="10"/>
      <name val="Calibri"/>
      <family val="2"/>
      <scheme val="minor"/>
    </font>
    <font>
      <b/>
      <sz val="10"/>
      <color theme="1"/>
      <name val="Arial Narrow"/>
      <family val="2"/>
    </font>
    <font>
      <b/>
      <i/>
      <sz val="11"/>
      <color theme="4" tint="-0.249977111117893"/>
      <name val="Calibri"/>
      <family val="2"/>
      <scheme val="minor"/>
    </font>
    <font>
      <sz val="11"/>
      <color theme="1"/>
      <name val="Calibri"/>
      <family val="2"/>
    </font>
    <font>
      <u/>
      <sz val="11"/>
      <name val="Calibri"/>
      <family val="2"/>
      <scheme val="minor"/>
    </font>
    <font>
      <u/>
      <sz val="10"/>
      <name val="Calibri"/>
      <family val="2"/>
      <scheme val="minor"/>
    </font>
    <font>
      <b/>
      <u/>
      <sz val="11"/>
      <name val="Calibri"/>
      <family val="2"/>
      <scheme val="minor"/>
    </font>
    <font>
      <b/>
      <sz val="12"/>
      <name val="Calibri"/>
      <family val="2"/>
      <scheme val="minor"/>
    </font>
    <font>
      <sz val="11"/>
      <color rgb="FF000000"/>
      <name val="Arial"/>
      <family val="2"/>
    </font>
    <font>
      <u/>
      <sz val="11"/>
      <color rgb="FF0000FF"/>
      <name val="Calibri"/>
      <family val="2"/>
    </font>
    <font>
      <sz val="10"/>
      <color rgb="FF000000"/>
      <name val="Arial"/>
      <family val="2"/>
    </font>
  </fonts>
  <fills count="53">
    <fill>
      <patternFill patternType="none"/>
    </fill>
    <fill>
      <patternFill patternType="gray125"/>
    </fill>
    <fill>
      <patternFill patternType="solid">
        <fgColor theme="4" tint="0.79998168889431442"/>
        <bgColor indexed="64"/>
      </patternFill>
    </fill>
    <fill>
      <patternFill patternType="solid">
        <fgColor rgb="FFFFC000"/>
        <bgColor indexed="64"/>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indexed="13"/>
        <bgColor indexed="64"/>
      </patternFill>
    </fill>
    <fill>
      <patternFill patternType="solid">
        <fgColor rgb="FF00B050"/>
        <bgColor indexed="64"/>
      </patternFill>
    </fill>
    <fill>
      <patternFill patternType="solid">
        <fgColor theme="0"/>
        <bgColor indexed="64"/>
      </patternFill>
    </fill>
    <fill>
      <patternFill patternType="solid">
        <fgColor theme="3" tint="0.59999389629810485"/>
        <bgColor indexed="64"/>
      </patternFill>
    </fill>
    <fill>
      <patternFill patternType="solid">
        <fgColor rgb="FFC00000"/>
        <bgColor indexed="64"/>
      </patternFill>
    </fill>
    <fill>
      <patternFill patternType="solid">
        <fgColor indexed="10"/>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5" tint="-0.249977111117893"/>
        <bgColor indexed="64"/>
      </patternFill>
    </fill>
    <fill>
      <patternFill patternType="solid">
        <fgColor theme="2" tint="-9.9978637043366805E-2"/>
        <bgColor indexed="64"/>
      </patternFill>
    </fill>
    <fill>
      <patternFill patternType="solid">
        <fgColor theme="6" tint="-0.249977111117893"/>
        <bgColor indexed="64"/>
      </patternFill>
    </fill>
    <fill>
      <patternFill patternType="solid">
        <fgColor rgb="FF0095C8"/>
        <bgColor indexed="64"/>
      </patternFill>
    </fill>
    <fill>
      <patternFill patternType="solid">
        <fgColor theme="9" tint="-0.249977111117893"/>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3" tint="0.39997558519241921"/>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2" tint="-0.249977111117893"/>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0" tint="-0.34998626667073579"/>
        <bgColor indexed="64"/>
      </patternFill>
    </fill>
    <fill>
      <patternFill patternType="solid">
        <fgColor theme="6"/>
        <bgColor indexed="64"/>
      </patternFill>
    </fill>
    <fill>
      <patternFill patternType="solid">
        <fgColor theme="6" tint="0.79998168889431442"/>
        <bgColor indexed="64"/>
      </patternFill>
    </fill>
    <fill>
      <patternFill patternType="solid">
        <fgColor theme="2" tint="-0.499984740745262"/>
        <bgColor indexed="64"/>
      </patternFill>
    </fill>
    <fill>
      <patternFill patternType="solid">
        <fgColor theme="4" tint="-0.249977111117893"/>
        <bgColor indexed="64"/>
      </patternFill>
    </fill>
    <fill>
      <patternFill patternType="solid">
        <fgColor theme="8" tint="-0.249977111117893"/>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249977111117893"/>
        <bgColor indexed="64"/>
      </patternFill>
    </fill>
    <fill>
      <patternFill patternType="solid">
        <fgColor theme="0" tint="-0.249977111117893"/>
        <bgColor indexed="64"/>
      </patternFill>
    </fill>
    <fill>
      <patternFill patternType="solid">
        <fgColor rgb="FF2E74B5"/>
        <bgColor indexed="64"/>
      </patternFill>
    </fill>
    <fill>
      <patternFill patternType="solid">
        <fgColor rgb="FFDCE6F1"/>
        <bgColor rgb="FF000000"/>
      </patternFill>
    </fill>
    <fill>
      <patternFill patternType="solid">
        <fgColor rgb="FF6699FF"/>
        <bgColor indexed="64"/>
      </patternFill>
    </fill>
    <fill>
      <patternFill patternType="solid">
        <fgColor rgb="FFC5D9F1"/>
        <bgColor rgb="FF000000"/>
      </patternFill>
    </fill>
    <fill>
      <patternFill patternType="solid">
        <fgColor rgb="FFFF0000"/>
        <bgColor rgb="FF000000"/>
      </patternFill>
    </fill>
    <fill>
      <patternFill patternType="solid">
        <fgColor rgb="FFFFC000"/>
        <bgColor rgb="FF000000"/>
      </patternFill>
    </fill>
    <fill>
      <patternFill patternType="solid">
        <fgColor rgb="FFFFFF00"/>
        <bgColor rgb="FF000000"/>
      </patternFill>
    </fill>
    <fill>
      <patternFill patternType="solid">
        <fgColor rgb="FF92D050"/>
        <bgColor rgb="FF000000"/>
      </patternFill>
    </fill>
  </fills>
  <borders count="7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rgb="FF00B0F0"/>
      </left>
      <right/>
      <top style="medium">
        <color rgb="FF00B0F0"/>
      </top>
      <bottom/>
      <diagonal/>
    </border>
    <border>
      <left/>
      <right/>
      <top style="medium">
        <color rgb="FF00B0F0"/>
      </top>
      <bottom/>
      <diagonal/>
    </border>
    <border>
      <left/>
      <right style="medium">
        <color rgb="FF00B0F0"/>
      </right>
      <top style="medium">
        <color rgb="FF00B0F0"/>
      </top>
      <bottom/>
      <diagonal/>
    </border>
    <border>
      <left style="medium">
        <color rgb="FF00B0F0"/>
      </left>
      <right/>
      <top/>
      <bottom/>
      <diagonal/>
    </border>
    <border>
      <left/>
      <right style="medium">
        <color rgb="FF00B0F0"/>
      </right>
      <top/>
      <bottom/>
      <diagonal/>
    </border>
    <border>
      <left style="medium">
        <color rgb="FF00B0F0"/>
      </left>
      <right/>
      <top/>
      <bottom style="medium">
        <color rgb="FF00B0F0"/>
      </bottom>
      <diagonal/>
    </border>
    <border>
      <left/>
      <right/>
      <top/>
      <bottom style="medium">
        <color rgb="FF00B0F0"/>
      </bottom>
      <diagonal/>
    </border>
    <border>
      <left/>
      <right style="medium">
        <color rgb="FF00B0F0"/>
      </right>
      <top/>
      <bottom style="medium">
        <color rgb="FF00B0F0"/>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thin">
        <color theme="0"/>
      </right>
      <top style="thin">
        <color indexed="64"/>
      </top>
      <bottom style="thin">
        <color theme="0"/>
      </bottom>
      <diagonal/>
    </border>
    <border>
      <left/>
      <right style="medium">
        <color indexed="64"/>
      </right>
      <top style="thin">
        <color indexed="64"/>
      </top>
      <bottom/>
      <diagonal/>
    </border>
    <border>
      <left style="thin">
        <color indexed="64"/>
      </left>
      <right style="medium">
        <color indexed="64"/>
      </right>
      <top style="thin">
        <color indexed="64"/>
      </top>
      <bottom style="double">
        <color indexed="64"/>
      </bottom>
      <diagonal/>
    </border>
    <border>
      <left style="hair">
        <color indexed="64"/>
      </left>
      <right style="thin">
        <color indexed="64"/>
      </right>
      <top style="thin">
        <color indexed="64"/>
      </top>
      <bottom style="thin">
        <color indexed="64"/>
      </bottom>
      <diagonal/>
    </border>
  </borders>
  <cellStyleXfs count="51">
    <xf numFmtId="0" fontId="0" fillId="0" borderId="0"/>
    <xf numFmtId="0" fontId="3" fillId="0" borderId="0"/>
    <xf numFmtId="0" fontId="13" fillId="0" borderId="0" applyNumberFormat="0" applyFill="0" applyBorder="0" applyAlignment="0" applyProtection="0"/>
    <xf numFmtId="49" fontId="20" fillId="0" borderId="1">
      <alignment horizontal="center" vertical="center" wrapText="1"/>
      <protection locked="0"/>
    </xf>
    <xf numFmtId="49" fontId="20" fillId="13" borderId="1" applyNumberFormat="0">
      <alignment horizontal="center" vertical="center" wrapText="1"/>
      <protection locked="0"/>
    </xf>
    <xf numFmtId="49" fontId="20" fillId="3" borderId="1" applyNumberFormat="0">
      <alignment horizontal="center" vertical="center" wrapText="1"/>
      <protection locked="0"/>
    </xf>
    <xf numFmtId="49" fontId="20" fillId="10" borderId="1" applyNumberFormat="0">
      <alignment horizontal="center" vertical="center" wrapText="1"/>
      <protection locked="0"/>
    </xf>
    <xf numFmtId="0" fontId="21" fillId="0" borderId="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0" fontId="3" fillId="0" borderId="0" applyFont="0" applyFill="0" applyBorder="0" applyAlignment="0" applyProtection="0"/>
    <xf numFmtId="166" fontId="3" fillId="0" borderId="0" applyFont="0" applyFill="0" applyBorder="0" applyAlignment="0" applyProtection="0"/>
    <xf numFmtId="166" fontId="22" fillId="0" borderId="0" applyFont="0" applyFill="0" applyBorder="0" applyAlignment="0" applyProtection="0"/>
    <xf numFmtId="167" fontId="3" fillId="0" borderId="0" applyFill="0" applyBorder="0" applyAlignment="0" applyProtection="0"/>
    <xf numFmtId="0" fontId="15" fillId="0" borderId="0"/>
    <xf numFmtId="0" fontId="15" fillId="0" borderId="0"/>
    <xf numFmtId="0" fontId="15" fillId="0" borderId="0"/>
    <xf numFmtId="0" fontId="23" fillId="0" borderId="0"/>
    <xf numFmtId="0" fontId="3" fillId="0" borderId="0"/>
    <xf numFmtId="0" fontId="24" fillId="0" borderId="0"/>
    <xf numFmtId="0" fontId="3" fillId="0" borderId="0"/>
    <xf numFmtId="0" fontId="15" fillId="0" borderId="0"/>
    <xf numFmtId="0" fontId="15" fillId="0" borderId="0"/>
    <xf numFmtId="0" fontId="15" fillId="0" borderId="0"/>
    <xf numFmtId="0" fontId="15" fillId="0" borderId="0"/>
    <xf numFmtId="0" fontId="23" fillId="0" borderId="0"/>
    <xf numFmtId="0" fontId="3" fillId="0" borderId="0"/>
    <xf numFmtId="0" fontId="3" fillId="0" borderId="0"/>
    <xf numFmtId="0" fontId="15" fillId="0" borderId="0"/>
    <xf numFmtId="0" fontId="2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9" fontId="3" fillId="0" borderId="0" applyFill="0" applyBorder="0" applyAlignment="0" applyProtection="0"/>
    <xf numFmtId="9" fontId="3" fillId="14" borderId="1" applyNumberFormat="0" applyFont="0" applyFill="0" applyBorder="0" applyAlignment="0" applyProtection="0">
      <alignment vertical="center"/>
    </xf>
    <xf numFmtId="9" fontId="22" fillId="0" borderId="0" applyFont="0" applyFill="0" applyBorder="0" applyAlignment="0" applyProtection="0"/>
  </cellStyleXfs>
  <cellXfs count="751">
    <xf numFmtId="0" fontId="0" fillId="0" borderId="0" xfId="0"/>
    <xf numFmtId="0" fontId="0" fillId="17" borderId="1" xfId="0" applyFill="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7" fillId="2" borderId="1" xfId="0" applyFont="1" applyFill="1" applyBorder="1" applyAlignment="1">
      <alignment horizontal="justify" vertical="center" wrapText="1"/>
    </xf>
    <xf numFmtId="0" fontId="6" fillId="0" borderId="25" xfId="0" applyFont="1" applyBorder="1" applyAlignment="1">
      <alignment horizontal="justify" vertical="center" wrapText="1"/>
    </xf>
    <xf numFmtId="0" fontId="6" fillId="0" borderId="0" xfId="0" applyFont="1" applyAlignment="1">
      <alignment horizontal="justify" vertical="center" wrapText="1"/>
    </xf>
    <xf numFmtId="0" fontId="6" fillId="0" borderId="4" xfId="0" applyFont="1" applyBorder="1" applyAlignment="1">
      <alignment horizontal="justify" vertical="center" wrapText="1"/>
    </xf>
    <xf numFmtId="0" fontId="7" fillId="20" borderId="1" xfId="0" applyFont="1" applyFill="1" applyBorder="1" applyAlignment="1">
      <alignment horizontal="justify" vertical="center" wrapText="1"/>
    </xf>
    <xf numFmtId="0" fontId="40" fillId="21" borderId="1" xfId="0" applyFont="1" applyFill="1" applyBorder="1" applyAlignment="1" applyProtection="1">
      <alignment horizontal="center" vertical="center" wrapText="1"/>
      <protection hidden="1"/>
    </xf>
    <xf numFmtId="0" fontId="27" fillId="0" borderId="8" xfId="0" applyFont="1" applyBorder="1" applyAlignment="1" applyProtection="1">
      <alignment wrapText="1"/>
      <protection hidden="1"/>
    </xf>
    <xf numFmtId="0" fontId="27" fillId="0" borderId="38" xfId="0" applyFont="1" applyBorder="1" applyAlignment="1" applyProtection="1">
      <alignment wrapText="1"/>
      <protection hidden="1"/>
    </xf>
    <xf numFmtId="0" fontId="0" fillId="0" borderId="0" xfId="0" applyAlignment="1" applyProtection="1">
      <alignment wrapText="1"/>
      <protection hidden="1"/>
    </xf>
    <xf numFmtId="0" fontId="27" fillId="0" borderId="0" xfId="0" applyFont="1" applyAlignment="1" applyProtection="1">
      <alignment wrapText="1"/>
      <protection hidden="1"/>
    </xf>
    <xf numFmtId="0" fontId="27" fillId="0" borderId="6" xfId="0" applyFont="1" applyBorder="1" applyAlignment="1" applyProtection="1">
      <alignment wrapText="1"/>
      <protection hidden="1"/>
    </xf>
    <xf numFmtId="0" fontId="27" fillId="0" borderId="13" xfId="0" applyFont="1" applyBorder="1" applyAlignment="1" applyProtection="1">
      <alignment wrapText="1"/>
      <protection hidden="1"/>
    </xf>
    <xf numFmtId="0" fontId="27" fillId="0" borderId="39" xfId="0" applyFont="1" applyBorder="1" applyAlignment="1" applyProtection="1">
      <alignment wrapText="1"/>
      <protection hidden="1"/>
    </xf>
    <xf numFmtId="0" fontId="0" fillId="0" borderId="8" xfId="0" applyBorder="1" applyAlignment="1" applyProtection="1">
      <alignment wrapText="1"/>
      <protection hidden="1"/>
    </xf>
    <xf numFmtId="0" fontId="0" fillId="0" borderId="9" xfId="0" applyBorder="1" applyAlignment="1" applyProtection="1">
      <alignment wrapText="1"/>
      <protection hidden="1"/>
    </xf>
    <xf numFmtId="0" fontId="0" fillId="0" borderId="10" xfId="0" applyBorder="1" applyAlignment="1" applyProtection="1">
      <alignment wrapText="1"/>
      <protection hidden="1"/>
    </xf>
    <xf numFmtId="0" fontId="2" fillId="0" borderId="0" xfId="0" applyFont="1" applyAlignment="1" applyProtection="1">
      <alignment vertical="center" wrapText="1"/>
      <protection hidden="1"/>
    </xf>
    <xf numFmtId="0" fontId="0" fillId="0" borderId="11" xfId="0" applyBorder="1" applyAlignment="1" applyProtection="1">
      <alignment wrapText="1"/>
      <protection hidden="1"/>
    </xf>
    <xf numFmtId="0" fontId="5" fillId="0" borderId="0" xfId="0" applyFont="1" applyAlignment="1" applyProtection="1">
      <alignment horizontal="center" wrapText="1"/>
      <protection hidden="1"/>
    </xf>
    <xf numFmtId="0" fontId="4" fillId="0" borderId="0" xfId="0" applyFont="1" applyAlignment="1" applyProtection="1">
      <alignment vertical="center" wrapText="1"/>
      <protection hidden="1"/>
    </xf>
    <xf numFmtId="0" fontId="4" fillId="0" borderId="0" xfId="0" applyFont="1" applyAlignment="1" applyProtection="1">
      <alignment horizontal="center" wrapText="1"/>
      <protection hidden="1"/>
    </xf>
    <xf numFmtId="0" fontId="2" fillId="2" borderId="1" xfId="0" applyFont="1" applyFill="1" applyBorder="1" applyAlignment="1" applyProtection="1">
      <alignment horizontal="center" vertical="center" wrapText="1"/>
      <protection hidden="1"/>
    </xf>
    <xf numFmtId="0" fontId="0" fillId="6" borderId="0" xfId="0" applyFill="1" applyAlignment="1" applyProtection="1">
      <alignment wrapText="1"/>
      <protection hidden="1"/>
    </xf>
    <xf numFmtId="0" fontId="0" fillId="0" borderId="1" xfId="0" applyBorder="1" applyAlignment="1" applyProtection="1">
      <alignment wrapText="1"/>
      <protection hidden="1"/>
    </xf>
    <xf numFmtId="0" fontId="2" fillId="0" borderId="8" xfId="0" applyFont="1" applyBorder="1" applyAlignment="1" applyProtection="1">
      <alignment vertical="center" wrapText="1"/>
      <protection hidden="1"/>
    </xf>
    <xf numFmtId="0" fontId="2" fillId="0" borderId="0" xfId="0" applyFont="1" applyAlignment="1" applyProtection="1">
      <alignment wrapText="1"/>
      <protection hidden="1"/>
    </xf>
    <xf numFmtId="0" fontId="5" fillId="0" borderId="0" xfId="0" applyFont="1" applyAlignment="1" applyProtection="1">
      <alignment vertical="center" wrapText="1"/>
      <protection hidden="1"/>
    </xf>
    <xf numFmtId="0" fontId="4" fillId="0" borderId="0" xfId="0" applyFont="1" applyAlignment="1" applyProtection="1">
      <alignment wrapText="1"/>
      <protection hidden="1"/>
    </xf>
    <xf numFmtId="0" fontId="5" fillId="0" borderId="0" xfId="0" applyFont="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28" fillId="0" borderId="5" xfId="0" applyFont="1" applyBorder="1" applyAlignment="1" applyProtection="1">
      <alignment vertical="center" wrapText="1"/>
      <protection hidden="1"/>
    </xf>
    <xf numFmtId="0" fontId="1" fillId="0" borderId="10" xfId="0" applyFont="1" applyBorder="1" applyAlignment="1" applyProtection="1">
      <alignment wrapText="1"/>
      <protection hidden="1"/>
    </xf>
    <xf numFmtId="0" fontId="1" fillId="0" borderId="0" xfId="0" applyFont="1" applyAlignment="1" applyProtection="1">
      <alignment wrapText="1"/>
      <protection hidden="1"/>
    </xf>
    <xf numFmtId="0" fontId="2" fillId="0" borderId="25" xfId="0" applyFont="1" applyBorder="1" applyAlignment="1" applyProtection="1">
      <alignment vertical="center" wrapText="1"/>
      <protection hidden="1"/>
    </xf>
    <xf numFmtId="0" fontId="0" fillId="0" borderId="5" xfId="0" applyBorder="1" applyAlignment="1" applyProtection="1">
      <alignment wrapText="1"/>
      <protection hidden="1"/>
    </xf>
    <xf numFmtId="0" fontId="0" fillId="0" borderId="6" xfId="0" applyBorder="1" applyAlignment="1" applyProtection="1">
      <alignment wrapText="1"/>
      <protection hidden="1"/>
    </xf>
    <xf numFmtId="0" fontId="0" fillId="0" borderId="0" xfId="0" applyAlignment="1" applyProtection="1">
      <alignment horizontal="left" wrapText="1"/>
      <protection hidden="1"/>
    </xf>
    <xf numFmtId="0" fontId="0" fillId="0" borderId="2" xfId="0" applyBorder="1" applyAlignment="1" applyProtection="1">
      <alignment wrapText="1"/>
      <protection hidden="1"/>
    </xf>
    <xf numFmtId="0" fontId="0" fillId="0" borderId="3" xfId="0" applyBorder="1" applyAlignment="1" applyProtection="1">
      <alignment wrapText="1"/>
      <protection hidden="1"/>
    </xf>
    <xf numFmtId="0" fontId="0" fillId="0" borderId="4" xfId="0" applyBorder="1" applyAlignment="1" applyProtection="1">
      <alignment wrapText="1"/>
      <protection hidden="1"/>
    </xf>
    <xf numFmtId="0" fontId="0" fillId="0" borderId="18" xfId="0" applyBorder="1" applyAlignment="1" applyProtection="1">
      <alignment wrapText="1"/>
      <protection hidden="1"/>
    </xf>
    <xf numFmtId="0" fontId="0" fillId="0" borderId="19" xfId="0" applyBorder="1" applyAlignment="1" applyProtection="1">
      <alignment wrapText="1"/>
      <protection hidden="1"/>
    </xf>
    <xf numFmtId="0" fontId="0" fillId="0" borderId="20" xfId="0" applyBorder="1" applyAlignment="1" applyProtection="1">
      <alignment wrapText="1"/>
      <protection hidden="1"/>
    </xf>
    <xf numFmtId="0" fontId="13" fillId="0" borderId="0" xfId="2" applyFill="1" applyBorder="1" applyAlignment="1" applyProtection="1">
      <alignment wrapText="1"/>
      <protection hidden="1"/>
    </xf>
    <xf numFmtId="0" fontId="13" fillId="11" borderId="0" xfId="2" applyFill="1" applyBorder="1" applyAlignment="1" applyProtection="1">
      <alignment wrapText="1"/>
      <protection hidden="1"/>
    </xf>
    <xf numFmtId="0" fontId="0" fillId="0" borderId="0" xfId="0" applyAlignment="1" applyProtection="1">
      <alignment textRotation="90" wrapText="1"/>
      <protection hidden="1"/>
    </xf>
    <xf numFmtId="0" fontId="0" fillId="0" borderId="0" xfId="0" applyAlignment="1" applyProtection="1">
      <alignment vertical="center" textRotation="90" wrapText="1"/>
      <protection hidden="1"/>
    </xf>
    <xf numFmtId="0" fontId="0" fillId="6" borderId="1" xfId="0" applyFill="1" applyBorder="1" applyAlignment="1" applyProtection="1">
      <alignment wrapText="1"/>
      <protection hidden="1"/>
    </xf>
    <xf numFmtId="0" fontId="0" fillId="0" borderId="12" xfId="0" applyBorder="1" applyAlignment="1" applyProtection="1">
      <alignment wrapText="1"/>
      <protection hidden="1"/>
    </xf>
    <xf numFmtId="0" fontId="0" fillId="0" borderId="13" xfId="0" applyBorder="1" applyAlignment="1" applyProtection="1">
      <alignment wrapText="1"/>
      <protection hidden="1"/>
    </xf>
    <xf numFmtId="0" fontId="0" fillId="0" borderId="13" xfId="0" applyBorder="1" applyAlignment="1" applyProtection="1">
      <alignment vertical="center" textRotation="90" wrapText="1"/>
      <protection hidden="1"/>
    </xf>
    <xf numFmtId="0" fontId="0" fillId="0" borderId="14" xfId="0" applyBorder="1" applyAlignment="1" applyProtection="1">
      <alignment wrapText="1"/>
      <protection hidden="1"/>
    </xf>
    <xf numFmtId="0" fontId="14" fillId="0" borderId="1" xfId="0" applyFont="1" applyBorder="1" applyAlignment="1" applyProtection="1">
      <alignment horizontal="center" vertical="center" textRotation="90" wrapText="1"/>
      <protection hidden="1"/>
    </xf>
    <xf numFmtId="0" fontId="14" fillId="0" borderId="1" xfId="0" applyFont="1" applyBorder="1" applyAlignment="1" applyProtection="1">
      <alignment horizontal="center" vertical="center" wrapText="1"/>
      <protection hidden="1"/>
    </xf>
    <xf numFmtId="0" fontId="2" fillId="0" borderId="10" xfId="0" applyFont="1" applyBorder="1" applyAlignment="1" applyProtection="1">
      <alignment horizontal="center" vertical="center" wrapText="1"/>
      <protection hidden="1"/>
    </xf>
    <xf numFmtId="0" fontId="0" fillId="0" borderId="0" xfId="0" applyProtection="1">
      <protection hidden="1"/>
    </xf>
    <xf numFmtId="0" fontId="0" fillId="0" borderId="19" xfId="0" applyBorder="1" applyProtection="1">
      <protection hidden="1"/>
    </xf>
    <xf numFmtId="0" fontId="0" fillId="0" borderId="15" xfId="0" applyBorder="1" applyAlignment="1" applyProtection="1">
      <alignment wrapText="1"/>
      <protection hidden="1"/>
    </xf>
    <xf numFmtId="0" fontId="0" fillId="0" borderId="16" xfId="0" applyBorder="1" applyAlignment="1" applyProtection="1">
      <alignment wrapText="1"/>
      <protection hidden="1"/>
    </xf>
    <xf numFmtId="0" fontId="0" fillId="0" borderId="17" xfId="0" applyBorder="1" applyAlignment="1" applyProtection="1">
      <alignment wrapText="1"/>
      <protection hidden="1"/>
    </xf>
    <xf numFmtId="0" fontId="0" fillId="0" borderId="5" xfId="0" applyBorder="1" applyProtection="1">
      <protection hidden="1"/>
    </xf>
    <xf numFmtId="0" fontId="28" fillId="0" borderId="1" xfId="0" applyFont="1" applyBorder="1" applyAlignment="1" applyProtection="1">
      <alignment wrapText="1"/>
      <protection hidden="1"/>
    </xf>
    <xf numFmtId="0" fontId="38" fillId="0" borderId="10" xfId="0" applyFont="1" applyBorder="1" applyAlignment="1" applyProtection="1">
      <alignment horizontal="center" vertical="center" wrapText="1"/>
      <protection hidden="1"/>
    </xf>
    <xf numFmtId="0" fontId="38" fillId="0" borderId="0" xfId="0" applyFont="1" applyAlignment="1" applyProtection="1">
      <alignment horizontal="center" vertical="center" wrapText="1"/>
      <protection hidden="1"/>
    </xf>
    <xf numFmtId="0" fontId="38" fillId="0" borderId="8" xfId="0" applyFont="1" applyBorder="1" applyAlignment="1" applyProtection="1">
      <alignment horizontal="center" vertical="center" wrapText="1"/>
      <protection hidden="1"/>
    </xf>
    <xf numFmtId="0" fontId="0" fillId="0" borderId="27" xfId="0" applyBorder="1" applyAlignment="1" applyProtection="1">
      <alignment wrapText="1"/>
      <protection hidden="1"/>
    </xf>
    <xf numFmtId="0" fontId="0" fillId="0" borderId="28" xfId="0" applyBorder="1" applyAlignment="1" applyProtection="1">
      <alignment wrapText="1"/>
      <protection hidden="1"/>
    </xf>
    <xf numFmtId="0" fontId="0" fillId="0" borderId="29" xfId="0" applyBorder="1" applyAlignment="1" applyProtection="1">
      <alignment wrapText="1"/>
      <protection hidden="1"/>
    </xf>
    <xf numFmtId="0" fontId="2" fillId="0" borderId="5" xfId="0" applyFont="1" applyBorder="1" applyAlignment="1" applyProtection="1">
      <alignment wrapText="1"/>
      <protection hidden="1"/>
    </xf>
    <xf numFmtId="0" fontId="0" fillId="0" borderId="30" xfId="0" applyBorder="1" applyAlignment="1" applyProtection="1">
      <alignment wrapText="1"/>
      <protection hidden="1"/>
    </xf>
    <xf numFmtId="0" fontId="0" fillId="0" borderId="32" xfId="0" applyBorder="1" applyAlignment="1" applyProtection="1">
      <alignment wrapText="1"/>
      <protection hidden="1"/>
    </xf>
    <xf numFmtId="0" fontId="0" fillId="0" borderId="33" xfId="0" applyBorder="1" applyAlignment="1" applyProtection="1">
      <alignment wrapText="1"/>
      <protection hidden="1"/>
    </xf>
    <xf numFmtId="0" fontId="0" fillId="0" borderId="34" xfId="0" applyBorder="1" applyAlignment="1" applyProtection="1">
      <alignment wrapText="1"/>
      <protection hidden="1"/>
    </xf>
    <xf numFmtId="0" fontId="0" fillId="0" borderId="0" xfId="0" applyAlignment="1">
      <alignment vertical="center"/>
    </xf>
    <xf numFmtId="0" fontId="42" fillId="24" borderId="1" xfId="0" applyFont="1" applyFill="1" applyBorder="1" applyAlignment="1">
      <alignment horizontal="justify" vertical="center" wrapText="1"/>
    </xf>
    <xf numFmtId="0" fontId="42" fillId="4" borderId="1" xfId="0" quotePrefix="1" applyFont="1" applyFill="1" applyBorder="1" applyAlignment="1">
      <alignment horizontal="justify" vertical="center" wrapText="1"/>
    </xf>
    <xf numFmtId="0" fontId="42" fillId="21" borderId="1" xfId="0" quotePrefix="1" applyFont="1" applyFill="1" applyBorder="1" applyAlignment="1">
      <alignment horizontal="justify" vertical="center" wrapText="1"/>
    </xf>
    <xf numFmtId="0" fontId="42" fillId="26" borderId="1" xfId="0" quotePrefix="1" applyFont="1" applyFill="1" applyBorder="1" applyAlignment="1">
      <alignment horizontal="justify" vertical="center" wrapText="1"/>
    </xf>
    <xf numFmtId="0" fontId="7" fillId="3" borderId="1" xfId="0" quotePrefix="1" applyFont="1" applyFill="1" applyBorder="1" applyAlignment="1">
      <alignment horizontal="justify" vertical="center" wrapText="1"/>
    </xf>
    <xf numFmtId="0" fontId="0" fillId="0" borderId="0" xfId="0" applyAlignment="1">
      <alignment horizontal="justify" vertical="center" wrapText="1"/>
    </xf>
    <xf numFmtId="0" fontId="7" fillId="31" borderId="1" xfId="0" applyFont="1" applyFill="1" applyBorder="1" applyAlignment="1">
      <alignment horizontal="justify" vertical="center" wrapText="1"/>
    </xf>
    <xf numFmtId="0" fontId="7" fillId="33" borderId="1" xfId="0" applyFont="1" applyFill="1" applyBorder="1" applyAlignment="1">
      <alignment horizontal="justify" vertical="center" wrapText="1"/>
    </xf>
    <xf numFmtId="0" fontId="9" fillId="0" borderId="0" xfId="0" applyFont="1" applyAlignment="1" applyProtection="1">
      <alignment wrapText="1"/>
      <protection hidden="1"/>
    </xf>
    <xf numFmtId="0" fontId="9" fillId="0" borderId="1" xfId="0" applyFont="1" applyBorder="1" applyAlignment="1" applyProtection="1">
      <alignment wrapText="1"/>
      <protection hidden="1"/>
    </xf>
    <xf numFmtId="0" fontId="1" fillId="6" borderId="1" xfId="0" applyFont="1" applyFill="1" applyBorder="1" applyAlignment="1" applyProtection="1">
      <alignment wrapText="1"/>
      <protection hidden="1"/>
    </xf>
    <xf numFmtId="0" fontId="6" fillId="32" borderId="1" xfId="0" applyFont="1" applyFill="1" applyBorder="1" applyAlignment="1">
      <alignment horizontal="justify" vertical="center" wrapText="1"/>
    </xf>
    <xf numFmtId="0" fontId="14" fillId="0" borderId="1" xfId="0" applyFont="1" applyBorder="1" applyAlignment="1" applyProtection="1">
      <alignment wrapText="1"/>
      <protection hidden="1"/>
    </xf>
    <xf numFmtId="0" fontId="9" fillId="0" borderId="26" xfId="0" applyFont="1" applyBorder="1" applyAlignment="1" applyProtection="1">
      <alignment wrapText="1"/>
      <protection hidden="1"/>
    </xf>
    <xf numFmtId="0" fontId="0" fillId="0" borderId="25" xfId="0" applyBorder="1" applyAlignment="1" applyProtection="1">
      <alignment wrapText="1"/>
      <protection hidden="1"/>
    </xf>
    <xf numFmtId="0" fontId="9" fillId="0" borderId="25" xfId="0" applyFont="1" applyBorder="1" applyAlignment="1" applyProtection="1">
      <alignment wrapText="1"/>
      <protection hidden="1"/>
    </xf>
    <xf numFmtId="0" fontId="46" fillId="0" borderId="0" xfId="0" applyFont="1" applyAlignment="1" applyProtection="1">
      <alignment wrapText="1"/>
      <protection hidden="1"/>
    </xf>
    <xf numFmtId="0" fontId="9" fillId="0" borderId="24" xfId="0" applyFont="1" applyBorder="1" applyAlignment="1" applyProtection="1">
      <alignment wrapText="1"/>
      <protection hidden="1"/>
    </xf>
    <xf numFmtId="0" fontId="9" fillId="0" borderId="0" xfId="0" applyFont="1" applyAlignment="1" applyProtection="1">
      <alignment horizontal="center" vertical="center" wrapText="1"/>
      <protection hidden="1"/>
    </xf>
    <xf numFmtId="0" fontId="9" fillId="0" borderId="1" xfId="0" applyFont="1" applyBorder="1" applyAlignment="1" applyProtection="1">
      <alignment horizontal="center" vertical="center" wrapText="1"/>
      <protection hidden="1"/>
    </xf>
    <xf numFmtId="0" fontId="2" fillId="0" borderId="19" xfId="0" applyFont="1" applyBorder="1" applyProtection="1">
      <protection hidden="1"/>
    </xf>
    <xf numFmtId="0" fontId="14" fillId="0" borderId="8" xfId="0" applyFont="1" applyBorder="1" applyAlignment="1" applyProtection="1">
      <alignment vertical="center" wrapText="1"/>
      <protection hidden="1"/>
    </xf>
    <xf numFmtId="0" fontId="14" fillId="0" borderId="5" xfId="0" applyFont="1" applyBorder="1" applyAlignment="1" applyProtection="1">
      <alignment vertical="center" wrapText="1"/>
      <protection hidden="1"/>
    </xf>
    <xf numFmtId="0" fontId="14" fillId="0" borderId="0" xfId="0" applyFont="1" applyAlignment="1" applyProtection="1">
      <alignment vertical="center" wrapText="1"/>
      <protection hidden="1"/>
    </xf>
    <xf numFmtId="0" fontId="4" fillId="0" borderId="5" xfId="0" applyFont="1" applyBorder="1" applyAlignment="1" applyProtection="1">
      <alignment vertical="center" wrapText="1"/>
      <protection hidden="1"/>
    </xf>
    <xf numFmtId="0" fontId="9" fillId="0" borderId="11" xfId="0" applyFont="1" applyBorder="1" applyAlignment="1" applyProtection="1">
      <alignment wrapText="1"/>
      <protection hidden="1"/>
    </xf>
    <xf numFmtId="0" fontId="0" fillId="0" borderId="1" xfId="0" applyBorder="1" applyAlignment="1" applyProtection="1">
      <alignment horizontal="center" vertical="center" wrapText="1"/>
      <protection hidden="1"/>
    </xf>
    <xf numFmtId="0" fontId="2" fillId="0" borderId="1" xfId="0" applyFont="1" applyBorder="1" applyAlignment="1" applyProtection="1">
      <alignment horizontal="center" vertical="center" wrapText="1"/>
      <protection hidden="1"/>
    </xf>
    <xf numFmtId="0" fontId="35" fillId="2" borderId="1" xfId="0" applyFont="1" applyFill="1" applyBorder="1" applyAlignment="1">
      <alignment horizontal="justify" vertical="center" wrapText="1"/>
    </xf>
    <xf numFmtId="0" fontId="30" fillId="0" borderId="1" xfId="0" applyFont="1" applyBorder="1" applyAlignment="1" applyProtection="1">
      <alignment horizontal="center" vertical="center" wrapText="1"/>
      <protection locked="0"/>
    </xf>
    <xf numFmtId="0" fontId="35" fillId="20" borderId="1" xfId="0" applyFont="1" applyFill="1" applyBorder="1" applyAlignment="1">
      <alignment horizontal="justify" vertical="center" wrapText="1"/>
    </xf>
    <xf numFmtId="0" fontId="35" fillId="28" borderId="1" xfId="0" applyFont="1" applyFill="1" applyBorder="1" applyAlignment="1">
      <alignment horizontal="justify" vertical="center" wrapText="1"/>
    </xf>
    <xf numFmtId="0" fontId="35" fillId="8" borderId="1" xfId="0" applyFont="1" applyFill="1" applyBorder="1" applyAlignment="1">
      <alignment horizontal="justify" vertical="center" wrapText="1"/>
    </xf>
    <xf numFmtId="0" fontId="35" fillId="29" borderId="1" xfId="0" applyFont="1" applyFill="1" applyBorder="1" applyAlignment="1">
      <alignment horizontal="justify" vertical="center" wrapText="1"/>
    </xf>
    <xf numFmtId="0" fontId="35" fillId="16" borderId="1" xfId="0" applyFont="1" applyFill="1" applyBorder="1" applyAlignment="1">
      <alignment horizontal="justify" vertical="center" wrapText="1"/>
    </xf>
    <xf numFmtId="0" fontId="35" fillId="7" borderId="1" xfId="0" applyFont="1" applyFill="1" applyBorder="1" applyAlignment="1">
      <alignment horizontal="justify" vertical="center" wrapText="1"/>
    </xf>
    <xf numFmtId="0" fontId="35" fillId="34" borderId="1" xfId="0" applyFont="1" applyFill="1" applyBorder="1" applyAlignment="1">
      <alignment horizontal="justify" vertical="center" wrapText="1"/>
    </xf>
    <xf numFmtId="0" fontId="46" fillId="0" borderId="0" xfId="0" applyFont="1" applyAlignment="1">
      <alignment horizontal="justify" vertical="center" wrapText="1"/>
    </xf>
    <xf numFmtId="0" fontId="46" fillId="32" borderId="1" xfId="0" applyFont="1" applyFill="1" applyBorder="1" applyAlignment="1">
      <alignment horizontal="justify" vertical="center" wrapText="1"/>
    </xf>
    <xf numFmtId="0" fontId="47" fillId="32" borderId="1" xfId="0" applyFont="1" applyFill="1" applyBorder="1" applyAlignment="1">
      <alignment horizontal="justify" vertical="center" wrapText="1"/>
    </xf>
    <xf numFmtId="0" fontId="46" fillId="32" borderId="15" xfId="0" applyFont="1" applyFill="1" applyBorder="1" applyAlignment="1">
      <alignment horizontal="justify" vertical="center" wrapText="1"/>
    </xf>
    <xf numFmtId="0" fontId="48" fillId="32" borderId="1" xfId="0" applyFont="1" applyFill="1" applyBorder="1" applyAlignment="1">
      <alignment horizontal="center" vertical="center" wrapText="1"/>
    </xf>
    <xf numFmtId="0" fontId="46" fillId="32" borderId="1" xfId="0" quotePrefix="1" applyFont="1" applyFill="1" applyBorder="1" applyAlignment="1">
      <alignment horizontal="justify" vertical="center" wrapText="1"/>
    </xf>
    <xf numFmtId="0" fontId="35" fillId="32" borderId="1" xfId="0" applyFont="1" applyFill="1" applyBorder="1" applyAlignment="1">
      <alignment horizontal="justify" vertical="center" wrapText="1"/>
    </xf>
    <xf numFmtId="0" fontId="46" fillId="32" borderId="0" xfId="0" applyFont="1" applyFill="1" applyAlignment="1">
      <alignment horizontal="justify" vertical="center" wrapText="1"/>
    </xf>
    <xf numFmtId="0" fontId="0" fillId="0" borderId="1" xfId="0" applyBorder="1" applyAlignment="1">
      <alignment vertical="center"/>
    </xf>
    <xf numFmtId="0" fontId="10" fillId="0" borderId="0" xfId="0" applyFont="1" applyAlignment="1">
      <alignment horizontal="center" vertical="center"/>
    </xf>
    <xf numFmtId="0" fontId="39" fillId="24" borderId="46" xfId="0" applyFont="1" applyFill="1" applyBorder="1" applyAlignment="1">
      <alignment horizontal="center" vertical="center"/>
    </xf>
    <xf numFmtId="0" fontId="0" fillId="0" borderId="6" xfId="0" applyBorder="1" applyAlignment="1">
      <alignment vertical="center"/>
    </xf>
    <xf numFmtId="0" fontId="14" fillId="25" borderId="51" xfId="0" applyFont="1" applyFill="1" applyBorder="1" applyAlignment="1" applyProtection="1">
      <alignment horizontal="center" vertical="center" wrapText="1"/>
      <protection hidden="1"/>
    </xf>
    <xf numFmtId="0" fontId="14" fillId="25" borderId="50" xfId="0" applyFont="1" applyFill="1" applyBorder="1" applyAlignment="1" applyProtection="1">
      <alignment horizontal="center" vertical="center" wrapText="1"/>
      <protection hidden="1"/>
    </xf>
    <xf numFmtId="0" fontId="2" fillId="2" borderId="65" xfId="0" applyFont="1" applyFill="1" applyBorder="1" applyAlignment="1" applyProtection="1">
      <alignment horizontal="justify" vertical="center" wrapText="1"/>
      <protection hidden="1"/>
    </xf>
    <xf numFmtId="0" fontId="39" fillId="21" borderId="1" xfId="0" applyFont="1" applyFill="1" applyBorder="1" applyAlignment="1">
      <alignment horizontal="center" vertical="center" wrapText="1"/>
    </xf>
    <xf numFmtId="0" fontId="0" fillId="0" borderId="0" xfId="0" applyAlignment="1">
      <alignment vertical="center" wrapText="1"/>
    </xf>
    <xf numFmtId="0" fontId="39" fillId="39" borderId="1" xfId="0" applyFont="1" applyFill="1" applyBorder="1" applyAlignment="1">
      <alignment horizontal="center" vertical="center" wrapText="1"/>
    </xf>
    <xf numFmtId="0" fontId="39" fillId="25" borderId="1" xfId="0" applyFont="1" applyFill="1" applyBorder="1" applyAlignment="1">
      <alignment horizontal="center" vertical="center" wrapText="1"/>
    </xf>
    <xf numFmtId="0" fontId="39" fillId="19" borderId="1" xfId="0" applyFont="1" applyFill="1" applyBorder="1" applyAlignment="1">
      <alignment horizontal="center" vertical="center" wrapText="1"/>
    </xf>
    <xf numFmtId="0" fontId="39" fillId="23" borderId="1" xfId="0" applyFont="1" applyFill="1" applyBorder="1" applyAlignment="1">
      <alignment horizontal="center" vertical="center" wrapText="1"/>
    </xf>
    <xf numFmtId="0" fontId="2" fillId="0" borderId="0" xfId="0" applyFont="1" applyAlignment="1">
      <alignment horizontal="center" vertical="center" wrapText="1"/>
    </xf>
    <xf numFmtId="0" fontId="39" fillId="40" borderId="1" xfId="0" applyFont="1" applyFill="1" applyBorder="1" applyAlignment="1">
      <alignment horizontal="center" vertical="center" wrapText="1"/>
    </xf>
    <xf numFmtId="0" fontId="39" fillId="0" borderId="0" xfId="0" applyFont="1" applyAlignment="1">
      <alignment horizontal="center" vertical="center" wrapText="1"/>
    </xf>
    <xf numFmtId="0" fontId="2" fillId="0" borderId="51" xfId="0" applyFont="1" applyBorder="1" applyAlignment="1">
      <alignment horizontal="center" vertical="center" wrapText="1"/>
    </xf>
    <xf numFmtId="0" fontId="2" fillId="0" borderId="52" xfId="0" applyFont="1" applyBorder="1" applyAlignment="1">
      <alignment horizontal="center" vertical="center" wrapText="1"/>
    </xf>
    <xf numFmtId="0" fontId="0" fillId="6" borderId="66" xfId="0" applyFill="1" applyBorder="1" applyAlignment="1" applyProtection="1">
      <alignment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0" fillId="0" borderId="0" xfId="0" applyAlignment="1" applyProtection="1">
      <alignment horizontal="justify" vertical="center" wrapText="1"/>
      <protection hidden="1"/>
    </xf>
    <xf numFmtId="0" fontId="10" fillId="2" borderId="1" xfId="0" applyFont="1" applyFill="1" applyBorder="1" applyAlignment="1" applyProtection="1">
      <alignment horizontal="center" vertical="center" wrapText="1"/>
      <protection hidden="1"/>
    </xf>
    <xf numFmtId="0" fontId="10" fillId="8" borderId="1" xfId="0" applyFont="1" applyFill="1" applyBorder="1" applyAlignment="1" applyProtection="1">
      <alignment horizontal="center" vertical="center" wrapText="1"/>
      <protection hidden="1"/>
    </xf>
    <xf numFmtId="0" fontId="13" fillId="2" borderId="1" xfId="2" applyFill="1" applyBorder="1" applyAlignment="1" applyProtection="1">
      <alignment horizontal="center" vertical="center"/>
      <protection hidden="1"/>
    </xf>
    <xf numFmtId="0" fontId="11" fillId="0" borderId="1" xfId="0" applyFont="1" applyBorder="1" applyAlignment="1" applyProtection="1">
      <alignment horizontal="center" vertical="center" wrapText="1"/>
      <protection hidden="1"/>
    </xf>
    <xf numFmtId="0" fontId="12" fillId="0" borderId="1" xfId="0" applyFont="1" applyBorder="1" applyAlignment="1" applyProtection="1">
      <alignment horizontal="justify" vertical="center" wrapText="1"/>
      <protection hidden="1"/>
    </xf>
    <xf numFmtId="0" fontId="26" fillId="11" borderId="1" xfId="1" applyFont="1" applyFill="1" applyBorder="1" applyAlignment="1" applyProtection="1">
      <alignment horizontal="center" vertical="center"/>
      <protection hidden="1"/>
    </xf>
    <xf numFmtId="0" fontId="33" fillId="0" borderId="1" xfId="0" applyFont="1" applyBorder="1" applyAlignment="1" applyProtection="1">
      <alignment horizontal="center" vertical="center" wrapText="1"/>
      <protection hidden="1"/>
    </xf>
    <xf numFmtId="0" fontId="28" fillId="0" borderId="0" xfId="0" applyFont="1" applyAlignment="1" applyProtection="1">
      <alignment horizontal="justify" vertical="center" wrapText="1"/>
      <protection hidden="1"/>
    </xf>
    <xf numFmtId="0" fontId="18" fillId="2" borderId="1" xfId="1" applyFont="1" applyFill="1" applyBorder="1" applyProtection="1">
      <protection hidden="1"/>
    </xf>
    <xf numFmtId="0" fontId="18" fillId="11" borderId="0" xfId="1" applyFont="1" applyFill="1" applyProtection="1">
      <protection hidden="1"/>
    </xf>
    <xf numFmtId="0" fontId="40" fillId="0" borderId="0" xfId="0" applyFont="1" applyAlignment="1" applyProtection="1">
      <alignment vertical="center" wrapText="1"/>
      <protection hidden="1"/>
    </xf>
    <xf numFmtId="0" fontId="30" fillId="0" borderId="0" xfId="0" applyFont="1" applyAlignment="1" applyProtection="1">
      <alignment horizontal="center" vertical="center" wrapText="1"/>
      <protection hidden="1"/>
    </xf>
    <xf numFmtId="0" fontId="19" fillId="11" borderId="0" xfId="1" applyFont="1" applyFill="1" applyProtection="1">
      <protection hidden="1"/>
    </xf>
    <xf numFmtId="0" fontId="2" fillId="7" borderId="1" xfId="0" applyFont="1" applyFill="1" applyBorder="1" applyAlignment="1" applyProtection="1">
      <alignment horizontal="center" vertical="center" wrapText="1"/>
      <protection hidden="1"/>
    </xf>
    <xf numFmtId="0" fontId="18" fillId="11" borderId="1" xfId="1" applyFont="1" applyFill="1" applyBorder="1" applyProtection="1">
      <protection hidden="1"/>
    </xf>
    <xf numFmtId="0" fontId="0" fillId="0" borderId="1" xfId="0" applyBorder="1" applyProtection="1">
      <protection hidden="1"/>
    </xf>
    <xf numFmtId="0" fontId="18" fillId="0" borderId="1" xfId="1" applyFont="1" applyBorder="1" applyProtection="1">
      <protection hidden="1"/>
    </xf>
    <xf numFmtId="0" fontId="31" fillId="0" borderId="5" xfId="0" applyFont="1" applyBorder="1" applyAlignment="1" applyProtection="1">
      <alignment vertical="center" wrapText="1"/>
      <protection hidden="1"/>
    </xf>
    <xf numFmtId="0" fontId="31" fillId="0" borderId="0" xfId="0" applyFont="1" applyAlignment="1" applyProtection="1">
      <alignment vertical="center" wrapText="1"/>
      <protection hidden="1"/>
    </xf>
    <xf numFmtId="0" fontId="31" fillId="0" borderId="1" xfId="0" applyFont="1" applyBorder="1" applyAlignment="1" applyProtection="1">
      <alignment horizontal="center" vertical="center" wrapText="1"/>
      <protection hidden="1"/>
    </xf>
    <xf numFmtId="0" fontId="30" fillId="0" borderId="5" xfId="0" applyFont="1" applyBorder="1" applyAlignment="1" applyProtection="1">
      <alignment horizontal="center" vertical="center" wrapText="1"/>
      <protection hidden="1"/>
    </xf>
    <xf numFmtId="0" fontId="32" fillId="7" borderId="1" xfId="0" applyFont="1" applyFill="1" applyBorder="1" applyAlignment="1" applyProtection="1">
      <alignment horizontal="center" vertical="center" wrapText="1"/>
      <protection hidden="1"/>
    </xf>
    <xf numFmtId="0" fontId="25" fillId="8" borderId="1" xfId="0" applyFont="1" applyFill="1" applyBorder="1" applyAlignment="1" applyProtection="1">
      <alignment horizontal="center" vertical="center" textRotation="90" wrapText="1"/>
      <protection hidden="1"/>
    </xf>
    <xf numFmtId="0" fontId="32" fillId="16" borderId="1" xfId="0" applyFont="1" applyFill="1" applyBorder="1" applyAlignment="1" applyProtection="1">
      <alignment horizontal="center" vertical="center" wrapText="1"/>
      <protection hidden="1"/>
    </xf>
    <xf numFmtId="0" fontId="32" fillId="30" borderId="1" xfId="0" applyFont="1" applyFill="1" applyBorder="1" applyAlignment="1" applyProtection="1">
      <alignment horizontal="center" vertical="center" wrapText="1"/>
      <protection hidden="1"/>
    </xf>
    <xf numFmtId="0" fontId="30" fillId="8" borderId="1" xfId="0" applyFont="1" applyFill="1" applyBorder="1" applyAlignment="1" applyProtection="1">
      <alignment horizontal="center" vertical="center" wrapText="1"/>
      <protection hidden="1"/>
    </xf>
    <xf numFmtId="0" fontId="13" fillId="0" borderId="1" xfId="2" applyBorder="1" applyAlignment="1" applyProtection="1">
      <alignment horizontal="justify" vertical="center" wrapText="1"/>
      <protection hidden="1"/>
    </xf>
    <xf numFmtId="0" fontId="30" fillId="0" borderId="1" xfId="0" applyFont="1" applyBorder="1" applyAlignment="1" applyProtection="1">
      <alignment horizontal="center" vertical="center" wrapText="1"/>
      <protection hidden="1"/>
    </xf>
    <xf numFmtId="165" fontId="30" fillId="0" borderId="1" xfId="0" applyNumberFormat="1" applyFont="1" applyBorder="1" applyAlignment="1" applyProtection="1">
      <alignment horizontal="center" vertical="center" wrapText="1"/>
      <protection hidden="1"/>
    </xf>
    <xf numFmtId="165" fontId="13" fillId="0" borderId="0" xfId="2" applyNumberFormat="1" applyAlignment="1" applyProtection="1">
      <alignment horizontal="center" vertical="center" wrapText="1"/>
      <protection hidden="1"/>
    </xf>
    <xf numFmtId="0" fontId="13" fillId="0" borderId="0" xfId="2" applyAlignment="1" applyProtection="1">
      <alignment horizontal="center" vertical="center" wrapText="1"/>
      <protection hidden="1"/>
    </xf>
    <xf numFmtId="0" fontId="2" fillId="0" borderId="0" xfId="0" applyFont="1" applyAlignment="1" applyProtection="1">
      <alignment horizontal="center" vertical="center" wrapText="1"/>
      <protection hidden="1"/>
    </xf>
    <xf numFmtId="0" fontId="4" fillId="0" borderId="0" xfId="0" applyFont="1" applyAlignment="1" applyProtection="1">
      <alignment horizontal="left" vertical="center" wrapText="1"/>
      <protection hidden="1"/>
    </xf>
    <xf numFmtId="0" fontId="4" fillId="0" borderId="0" xfId="0" applyFont="1" applyAlignment="1" applyProtection="1">
      <alignment horizontal="center" vertical="center" wrapText="1"/>
      <protection hidden="1"/>
    </xf>
    <xf numFmtId="0" fontId="0" fillId="0" borderId="0" xfId="0" applyAlignment="1" applyProtection="1">
      <alignment horizontal="left" vertical="center"/>
      <protection hidden="1"/>
    </xf>
    <xf numFmtId="0" fontId="32" fillId="0" borderId="1" xfId="0" applyFont="1" applyBorder="1" applyAlignment="1" applyProtection="1">
      <alignment vertical="center" wrapText="1"/>
      <protection hidden="1"/>
    </xf>
    <xf numFmtId="0" fontId="26" fillId="11" borderId="17" xfId="1" applyFont="1" applyFill="1" applyBorder="1" applyAlignment="1" applyProtection="1">
      <alignment horizontal="center" vertical="center"/>
      <protection hidden="1"/>
    </xf>
    <xf numFmtId="0" fontId="13" fillId="0" borderId="0" xfId="2" applyBorder="1" applyAlignment="1" applyProtection="1">
      <alignment horizontal="left" wrapText="1"/>
      <protection hidden="1"/>
    </xf>
    <xf numFmtId="0" fontId="14" fillId="35" borderId="50" xfId="0" applyFont="1" applyFill="1" applyBorder="1" applyAlignment="1" applyProtection="1">
      <alignment horizontal="center" vertical="center" wrapText="1"/>
      <protection hidden="1"/>
    </xf>
    <xf numFmtId="168" fontId="0" fillId="2" borderId="50" xfId="0" applyNumberFormat="1" applyFill="1" applyBorder="1" applyAlignment="1" applyProtection="1">
      <alignment horizontal="center" vertical="center" wrapText="1"/>
      <protection locked="0"/>
    </xf>
    <xf numFmtId="168" fontId="0" fillId="2" borderId="68" xfId="0" applyNumberFormat="1" applyFill="1" applyBorder="1" applyAlignment="1" applyProtection="1">
      <alignment horizontal="center" vertical="center" wrapText="1"/>
      <protection locked="0"/>
    </xf>
    <xf numFmtId="168" fontId="0" fillId="20" borderId="56" xfId="0" applyNumberFormat="1" applyFill="1" applyBorder="1" applyAlignment="1" applyProtection="1">
      <alignment horizontal="center" vertical="center" wrapText="1"/>
      <protection locked="0"/>
    </xf>
    <xf numFmtId="168" fontId="0" fillId="41" borderId="50" xfId="0" applyNumberFormat="1" applyFill="1" applyBorder="1" applyAlignment="1" applyProtection="1">
      <alignment horizontal="center" vertical="center" wrapText="1"/>
      <protection locked="0"/>
    </xf>
    <xf numFmtId="0" fontId="0" fillId="0" borderId="50" xfId="0" applyBorder="1" applyAlignment="1" applyProtection="1">
      <alignment horizontal="justify" vertical="center" wrapText="1"/>
      <protection locked="0"/>
    </xf>
    <xf numFmtId="0" fontId="0" fillId="0" borderId="54" xfId="0" applyBorder="1" applyAlignment="1" applyProtection="1">
      <alignment horizontal="justify" vertical="center" wrapText="1"/>
      <protection locked="0"/>
    </xf>
    <xf numFmtId="0" fontId="6" fillId="0" borderId="1" xfId="0" applyFont="1" applyBorder="1" applyAlignment="1" applyProtection="1">
      <alignment horizontal="justify" vertical="center" wrapText="1"/>
      <protection hidden="1"/>
    </xf>
    <xf numFmtId="0" fontId="40" fillId="21" borderId="24" xfId="0" applyFont="1" applyFill="1" applyBorder="1" applyAlignment="1" applyProtection="1">
      <alignment horizontal="center" vertical="center" wrapText="1"/>
      <protection hidden="1"/>
    </xf>
    <xf numFmtId="0" fontId="6" fillId="0" borderId="1" xfId="0" applyFont="1" applyBorder="1" applyAlignment="1" applyProtection="1">
      <alignment horizontal="center" vertical="center" wrapText="1"/>
      <protection hidden="1"/>
    </xf>
    <xf numFmtId="0" fontId="0" fillId="16" borderId="45" xfId="0" applyFill="1" applyBorder="1" applyAlignment="1">
      <alignment vertical="center" wrapText="1"/>
    </xf>
    <xf numFmtId="0" fontId="0" fillId="16" borderId="16" xfId="0" applyFill="1" applyBorder="1" applyAlignment="1">
      <alignment vertical="center" wrapText="1"/>
    </xf>
    <xf numFmtId="168" fontId="46" fillId="32" borderId="1" xfId="0" applyNumberFormat="1" applyFont="1" applyFill="1" applyBorder="1" applyAlignment="1">
      <alignment horizontal="justify" vertical="center" wrapText="1"/>
    </xf>
    <xf numFmtId="0" fontId="6" fillId="0" borderId="1" xfId="0" applyFont="1" applyBorder="1" applyAlignment="1" applyProtection="1">
      <alignment vertical="center" wrapText="1"/>
      <protection hidden="1"/>
    </xf>
    <xf numFmtId="0" fontId="30" fillId="0" borderId="1" xfId="0" applyFont="1" applyBorder="1" applyAlignment="1" applyProtection="1">
      <alignment horizontal="justify" vertical="center" wrapText="1"/>
      <protection hidden="1"/>
    </xf>
    <xf numFmtId="0" fontId="3" fillId="0" borderId="1" xfId="2" applyFont="1" applyFill="1" applyBorder="1" applyAlignment="1" applyProtection="1">
      <alignment horizontal="center" vertical="center" wrapText="1"/>
      <protection hidden="1"/>
    </xf>
    <xf numFmtId="0" fontId="6" fillId="0" borderId="17" xfId="0" applyFont="1" applyBorder="1" applyAlignment="1" applyProtection="1">
      <alignment horizontal="justify" vertical="center" wrapText="1"/>
      <protection hidden="1"/>
    </xf>
    <xf numFmtId="0" fontId="6" fillId="0" borderId="17" xfId="0" applyFont="1" applyBorder="1" applyAlignment="1" applyProtection="1">
      <alignment horizontal="center" vertical="center" textRotation="90" wrapText="1"/>
      <protection hidden="1"/>
    </xf>
    <xf numFmtId="0" fontId="6" fillId="18" borderId="24" xfId="0" applyFont="1" applyFill="1" applyBorder="1" applyAlignment="1" applyProtection="1">
      <alignment horizontal="center" vertical="center" wrapText="1"/>
      <protection hidden="1"/>
    </xf>
    <xf numFmtId="169" fontId="6" fillId="0" borderId="1" xfId="0" applyNumberFormat="1" applyFont="1" applyBorder="1" applyAlignment="1" applyProtection="1">
      <alignment vertical="center" wrapText="1"/>
      <protection hidden="1"/>
    </xf>
    <xf numFmtId="0" fontId="40" fillId="43" borderId="1" xfId="0" applyFont="1" applyFill="1" applyBorder="1" applyAlignment="1" applyProtection="1">
      <alignment horizontal="center" vertical="center" wrapText="1"/>
      <protection hidden="1"/>
    </xf>
    <xf numFmtId="0" fontId="40" fillId="22" borderId="24" xfId="0" applyFont="1" applyFill="1" applyBorder="1" applyAlignment="1" applyProtection="1">
      <alignment horizontal="center" vertical="center" wrapText="1"/>
      <protection hidden="1"/>
    </xf>
    <xf numFmtId="0" fontId="6" fillId="0" borderId="17" xfId="0" applyFont="1" applyBorder="1" applyAlignment="1" applyProtection="1">
      <alignment horizontal="center" vertical="center" wrapText="1"/>
      <protection hidden="1"/>
    </xf>
    <xf numFmtId="0" fontId="30" fillId="0" borderId="0" xfId="0" applyFont="1" applyAlignment="1" applyProtection="1">
      <alignment wrapText="1"/>
      <protection hidden="1"/>
    </xf>
    <xf numFmtId="0" fontId="30" fillId="0" borderId="19" xfId="0" applyFont="1" applyBorder="1" applyAlignment="1" applyProtection="1">
      <alignment wrapText="1"/>
      <protection hidden="1"/>
    </xf>
    <xf numFmtId="0" fontId="40" fillId="25" borderId="1" xfId="0" applyFont="1" applyFill="1" applyBorder="1" applyAlignment="1" applyProtection="1">
      <alignment horizontal="center" vertical="center" wrapText="1"/>
      <protection hidden="1"/>
    </xf>
    <xf numFmtId="0" fontId="40" fillId="25" borderId="24" xfId="0" applyFont="1" applyFill="1" applyBorder="1" applyAlignment="1" applyProtection="1">
      <alignment horizontal="center" vertical="center" wrapText="1"/>
      <protection hidden="1"/>
    </xf>
    <xf numFmtId="0" fontId="40" fillId="21" borderId="1" xfId="0" applyFont="1" applyFill="1" applyBorder="1" applyAlignment="1" applyProtection="1">
      <alignment horizontal="center" vertical="center" textRotation="90" wrapText="1"/>
      <protection hidden="1"/>
    </xf>
    <xf numFmtId="0" fontId="40" fillId="40" borderId="1" xfId="0" applyFont="1" applyFill="1" applyBorder="1" applyAlignment="1" applyProtection="1">
      <alignment horizontal="center" vertical="center" wrapText="1"/>
      <protection hidden="1"/>
    </xf>
    <xf numFmtId="0" fontId="40" fillId="45" borderId="1" xfId="0" applyFont="1" applyFill="1" applyBorder="1" applyAlignment="1" applyProtection="1">
      <alignment horizontal="center" vertical="center" wrapText="1"/>
      <protection hidden="1"/>
    </xf>
    <xf numFmtId="0" fontId="40" fillId="23" borderId="1" xfId="0" applyFont="1" applyFill="1" applyBorder="1" applyAlignment="1" applyProtection="1">
      <alignment horizontal="center" vertical="center" wrapText="1"/>
      <protection hidden="1"/>
    </xf>
    <xf numFmtId="0" fontId="40" fillId="25" borderId="26" xfId="0" quotePrefix="1" applyFont="1" applyFill="1" applyBorder="1" applyAlignment="1" applyProtection="1">
      <alignment horizontal="justify" vertical="center" wrapText="1"/>
      <protection hidden="1"/>
    </xf>
    <xf numFmtId="0" fontId="40" fillId="45" borderId="20" xfId="0" applyFont="1" applyFill="1" applyBorder="1" applyAlignment="1" applyProtection="1">
      <alignment horizontal="center" vertical="center" wrapText="1"/>
      <protection hidden="1"/>
    </xf>
    <xf numFmtId="0" fontId="40" fillId="45" borderId="26" xfId="0" applyFont="1" applyFill="1" applyBorder="1" applyAlignment="1" applyProtection="1">
      <alignment horizontal="center" vertical="center" wrapText="1"/>
      <protection hidden="1"/>
    </xf>
    <xf numFmtId="0" fontId="40" fillId="40" borderId="1" xfId="0" applyFont="1" applyFill="1" applyBorder="1" applyAlignment="1" applyProtection="1">
      <alignment horizontal="center" vertical="center" textRotation="90" wrapText="1"/>
      <protection hidden="1"/>
    </xf>
    <xf numFmtId="0" fontId="13" fillId="0" borderId="15" xfId="2" applyFill="1" applyBorder="1" applyAlignment="1" applyProtection="1">
      <alignment horizontal="justify" vertical="center" wrapText="1"/>
      <protection hidden="1"/>
    </xf>
    <xf numFmtId="0" fontId="13" fillId="0" borderId="69" xfId="2" applyFill="1" applyBorder="1" applyAlignment="1" applyProtection="1">
      <alignment horizontal="justify" vertical="center" wrapText="1"/>
      <protection hidden="1"/>
    </xf>
    <xf numFmtId="169" fontId="6" fillId="0" borderId="1" xfId="0" applyNumberFormat="1" applyFont="1" applyBorder="1" applyAlignment="1" applyProtection="1">
      <alignment horizontal="center" vertical="center" wrapText="1"/>
      <protection hidden="1"/>
    </xf>
    <xf numFmtId="0" fontId="3" fillId="4" borderId="1" xfId="0" applyFont="1" applyFill="1" applyBorder="1" applyAlignment="1">
      <alignment horizontal="justify" vertical="center" wrapText="1"/>
    </xf>
    <xf numFmtId="0" fontId="3" fillId="3" borderId="1" xfId="0" applyFont="1" applyFill="1" applyBorder="1" applyAlignment="1">
      <alignment horizontal="justify" vertical="center" wrapText="1"/>
    </xf>
    <xf numFmtId="0" fontId="3" fillId="9" borderId="1" xfId="0" applyFont="1" applyFill="1" applyBorder="1" applyAlignment="1">
      <alignment horizontal="justify" vertical="center" wrapText="1"/>
    </xf>
    <xf numFmtId="0" fontId="3" fillId="5" borderId="1" xfId="0" applyFont="1" applyFill="1" applyBorder="1" applyAlignment="1">
      <alignment horizontal="justify" vertical="center" wrapText="1"/>
    </xf>
    <xf numFmtId="0" fontId="36" fillId="47" borderId="1" xfId="0" applyFont="1" applyFill="1" applyBorder="1" applyAlignment="1" applyProtection="1">
      <alignment horizontal="center" vertical="center" wrapText="1"/>
      <protection hidden="1"/>
    </xf>
    <xf numFmtId="0" fontId="28" fillId="0" borderId="0" xfId="0" applyFont="1" applyAlignment="1" applyProtection="1">
      <alignment wrapText="1"/>
      <protection hidden="1"/>
    </xf>
    <xf numFmtId="0" fontId="51" fillId="0" borderId="0" xfId="2" applyFont="1" applyFill="1" applyBorder="1" applyAlignment="1" applyProtection="1">
      <alignment wrapText="1"/>
      <protection hidden="1"/>
    </xf>
    <xf numFmtId="0" fontId="51" fillId="11" borderId="0" xfId="2" applyFont="1" applyFill="1" applyBorder="1" applyAlignment="1" applyProtection="1">
      <alignment wrapText="1"/>
      <protection hidden="1"/>
    </xf>
    <xf numFmtId="0" fontId="28" fillId="0" borderId="2" xfId="0" applyFont="1" applyBorder="1" applyAlignment="1" applyProtection="1">
      <alignment wrapText="1"/>
      <protection hidden="1"/>
    </xf>
    <xf numFmtId="0" fontId="28" fillId="0" borderId="3" xfId="0" applyFont="1" applyBorder="1" applyAlignment="1" applyProtection="1">
      <alignment wrapText="1"/>
      <protection hidden="1"/>
    </xf>
    <xf numFmtId="0" fontId="28" fillId="0" borderId="4" xfId="0" applyFont="1" applyBorder="1" applyAlignment="1" applyProtection="1">
      <alignment wrapText="1"/>
      <protection hidden="1"/>
    </xf>
    <xf numFmtId="0" fontId="28" fillId="0" borderId="18" xfId="0" applyFont="1" applyBorder="1" applyAlignment="1" applyProtection="1">
      <alignment wrapText="1"/>
      <protection hidden="1"/>
    </xf>
    <xf numFmtId="0" fontId="28" fillId="0" borderId="19" xfId="0" applyFont="1" applyBorder="1" applyAlignment="1" applyProtection="1">
      <alignment wrapText="1"/>
      <protection hidden="1"/>
    </xf>
    <xf numFmtId="0" fontId="28" fillId="0" borderId="20" xfId="0" applyFont="1" applyBorder="1" applyAlignment="1" applyProtection="1">
      <alignment wrapText="1"/>
      <protection hidden="1"/>
    </xf>
    <xf numFmtId="0" fontId="28" fillId="0" borderId="5" xfId="0" applyFont="1" applyBorder="1" applyAlignment="1" applyProtection="1">
      <alignment wrapText="1"/>
      <protection hidden="1"/>
    </xf>
    <xf numFmtId="0" fontId="28" fillId="0" borderId="6" xfId="0" applyFont="1" applyBorder="1" applyAlignment="1" applyProtection="1">
      <alignment wrapText="1"/>
      <protection hidden="1"/>
    </xf>
    <xf numFmtId="0" fontId="5" fillId="11" borderId="0" xfId="0" applyFont="1" applyFill="1" applyAlignment="1" applyProtection="1">
      <alignment horizontal="center" vertical="center" wrapText="1"/>
      <protection locked="0"/>
    </xf>
    <xf numFmtId="0" fontId="0" fillId="11" borderId="0" xfId="0" applyFill="1" applyAlignment="1" applyProtection="1">
      <alignment vertical="center" wrapText="1"/>
      <protection hidden="1"/>
    </xf>
    <xf numFmtId="0" fontId="0" fillId="11" borderId="0" xfId="0" applyFill="1" applyAlignment="1" applyProtection="1">
      <alignment horizontal="center" vertical="center" wrapText="1"/>
      <protection locked="0"/>
    </xf>
    <xf numFmtId="0" fontId="0" fillId="11" borderId="0" xfId="0" applyFill="1" applyAlignment="1" applyProtection="1">
      <alignment wrapText="1"/>
      <protection hidden="1"/>
    </xf>
    <xf numFmtId="0" fontId="5" fillId="11" borderId="3" xfId="0" applyFont="1" applyFill="1" applyBorder="1" applyAlignment="1" applyProtection="1">
      <alignment horizontal="center" vertical="center" wrapText="1"/>
      <protection locked="0"/>
    </xf>
    <xf numFmtId="0" fontId="0" fillId="11" borderId="10" xfId="0" applyFill="1" applyBorder="1" applyAlignment="1" applyProtection="1">
      <alignment wrapText="1"/>
      <protection hidden="1"/>
    </xf>
    <xf numFmtId="0" fontId="0" fillId="11" borderId="11" xfId="0" applyFill="1" applyBorder="1" applyAlignment="1" applyProtection="1">
      <alignment wrapText="1"/>
      <protection hidden="1"/>
    </xf>
    <xf numFmtId="0" fontId="0" fillId="11" borderId="1" xfId="0" applyFill="1" applyBorder="1" applyAlignment="1" applyProtection="1">
      <alignment wrapText="1"/>
      <protection hidden="1"/>
    </xf>
    <xf numFmtId="0" fontId="4" fillId="15" borderId="16" xfId="0" applyFont="1" applyFill="1" applyBorder="1" applyAlignment="1" applyProtection="1">
      <alignment vertical="center" wrapText="1"/>
      <protection hidden="1"/>
    </xf>
    <xf numFmtId="0" fontId="5" fillId="15" borderId="16" xfId="0" applyFont="1" applyFill="1" applyBorder="1" applyAlignment="1" applyProtection="1">
      <alignment horizontal="center" vertical="center" wrapText="1"/>
      <protection locked="0"/>
    </xf>
    <xf numFmtId="0" fontId="5" fillId="15" borderId="17" xfId="0" applyFont="1" applyFill="1" applyBorder="1" applyAlignment="1" applyProtection="1">
      <alignment horizontal="center" vertical="center" wrapText="1"/>
      <protection locked="0"/>
    </xf>
    <xf numFmtId="0" fontId="0" fillId="15" borderId="16" xfId="0" applyFill="1" applyBorder="1" applyAlignment="1" applyProtection="1">
      <alignment vertical="center" wrapText="1"/>
      <protection hidden="1"/>
    </xf>
    <xf numFmtId="0" fontId="0" fillId="15" borderId="17" xfId="0" applyFill="1" applyBorder="1" applyAlignment="1" applyProtection="1">
      <alignment vertical="center" wrapText="1"/>
      <protection hidden="1"/>
    </xf>
    <xf numFmtId="0" fontId="4" fillId="15" borderId="16" xfId="0" applyFont="1" applyFill="1" applyBorder="1" applyAlignment="1" applyProtection="1">
      <alignment horizontal="right" vertical="center" wrapText="1"/>
      <protection hidden="1"/>
    </xf>
    <xf numFmtId="0" fontId="46" fillId="12" borderId="1" xfId="0" applyFont="1" applyFill="1" applyBorder="1" applyAlignment="1">
      <alignment horizontal="justify" vertical="center" wrapText="1"/>
    </xf>
    <xf numFmtId="0" fontId="41" fillId="0" borderId="8" xfId="0" applyFont="1" applyBorder="1" applyAlignment="1">
      <alignment horizontal="center" vertical="center"/>
    </xf>
    <xf numFmtId="0" fontId="14" fillId="25" borderId="1" xfId="0" applyFont="1" applyFill="1" applyBorder="1" applyAlignment="1" applyProtection="1">
      <alignment horizontal="center" vertical="center" wrapText="1"/>
      <protection hidden="1"/>
    </xf>
    <xf numFmtId="0" fontId="0" fillId="0" borderId="17" xfId="0" applyBorder="1" applyAlignment="1">
      <alignment horizontal="center" vertical="center"/>
    </xf>
    <xf numFmtId="0" fontId="0" fillId="0" borderId="1" xfId="0" applyBorder="1" applyAlignment="1">
      <alignment horizontal="center" vertical="center"/>
    </xf>
    <xf numFmtId="0" fontId="0" fillId="0" borderId="50" xfId="0" applyBorder="1" applyAlignment="1">
      <alignment horizontal="center" vertical="center"/>
    </xf>
    <xf numFmtId="0" fontId="28" fillId="6" borderId="0" xfId="0" applyFont="1" applyFill="1" applyAlignment="1" applyProtection="1">
      <alignment wrapText="1"/>
      <protection hidden="1"/>
    </xf>
    <xf numFmtId="0" fontId="54" fillId="0" borderId="0" xfId="0" applyFont="1" applyAlignment="1" applyProtection="1">
      <alignment horizontal="center" vertical="center" wrapText="1"/>
      <protection hidden="1"/>
    </xf>
    <xf numFmtId="0" fontId="0" fillId="2" borderId="1" xfId="0" applyFill="1" applyBorder="1" applyAlignment="1" applyProtection="1">
      <alignment horizontal="justify" vertical="center" wrapText="1"/>
      <protection locked="0"/>
    </xf>
    <xf numFmtId="0" fontId="0" fillId="20" borderId="26" xfId="0" applyFill="1" applyBorder="1" applyAlignment="1" applyProtection="1">
      <alignment horizontal="justify" vertical="center" wrapText="1"/>
      <protection locked="0"/>
    </xf>
    <xf numFmtId="0" fontId="0" fillId="20" borderId="1" xfId="0" applyFill="1" applyBorder="1" applyAlignment="1" applyProtection="1">
      <alignment horizontal="justify" vertical="center" wrapText="1"/>
      <protection locked="0"/>
    </xf>
    <xf numFmtId="168" fontId="0" fillId="37" borderId="1" xfId="0" applyNumberFormat="1" applyFill="1" applyBorder="1" applyAlignment="1" applyProtection="1">
      <alignment horizontal="center" vertical="center" wrapText="1"/>
      <protection locked="0"/>
    </xf>
    <xf numFmtId="168" fontId="0" fillId="37" borderId="57" xfId="0" applyNumberFormat="1" applyFill="1" applyBorder="1" applyAlignment="1" applyProtection="1">
      <alignment horizontal="center" vertical="center" wrapText="1"/>
      <protection locked="0"/>
    </xf>
    <xf numFmtId="0" fontId="55" fillId="0" borderId="1" xfId="0" applyFont="1" applyBorder="1" applyAlignment="1" applyProtection="1">
      <alignment horizontal="justify" vertical="center" wrapText="1"/>
      <protection hidden="1"/>
    </xf>
    <xf numFmtId="0" fontId="56" fillId="0" borderId="15" xfId="2" applyFont="1" applyFill="1" applyBorder="1" applyAlignment="1" applyProtection="1">
      <alignment horizontal="justify" vertical="center" wrapText="1"/>
      <protection hidden="1"/>
    </xf>
    <xf numFmtId="0" fontId="56" fillId="0" borderId="69" xfId="2" applyFont="1" applyFill="1" applyBorder="1" applyAlignment="1" applyProtection="1">
      <alignment horizontal="justify" vertical="center" wrapText="1"/>
      <protection hidden="1"/>
    </xf>
    <xf numFmtId="0" fontId="57" fillId="0" borderId="17" xfId="0" applyFont="1" applyBorder="1" applyAlignment="1" applyProtection="1">
      <alignment horizontal="justify" vertical="center" wrapText="1"/>
      <protection hidden="1"/>
    </xf>
    <xf numFmtId="0" fontId="57" fillId="0" borderId="17" xfId="0" applyFont="1" applyBorder="1" applyAlignment="1" applyProtection="1">
      <alignment horizontal="center" vertical="center" textRotation="90" wrapText="1"/>
      <protection hidden="1"/>
    </xf>
    <xf numFmtId="0" fontId="57" fillId="48" borderId="24" xfId="0" applyFont="1" applyFill="1" applyBorder="1" applyAlignment="1" applyProtection="1">
      <alignment horizontal="center" vertical="center" wrapText="1"/>
      <protection hidden="1"/>
    </xf>
    <xf numFmtId="0" fontId="57" fillId="0" borderId="1" xfId="0" applyFont="1" applyBorder="1" applyAlignment="1" applyProtection="1">
      <alignment horizontal="justify" vertical="center" wrapText="1"/>
      <protection hidden="1"/>
    </xf>
    <xf numFmtId="0" fontId="57" fillId="0" borderId="17" xfId="0" applyFont="1" applyBorder="1" applyAlignment="1" applyProtection="1">
      <alignment horizontal="center" vertical="center" wrapText="1"/>
      <protection hidden="1"/>
    </xf>
    <xf numFmtId="0" fontId="57" fillId="0" borderId="1" xfId="0" applyFont="1" applyBorder="1" applyAlignment="1" applyProtection="1">
      <alignment horizontal="center" vertical="center" wrapText="1"/>
      <protection hidden="1"/>
    </xf>
    <xf numFmtId="0" fontId="57" fillId="0" borderId="1" xfId="0" applyFont="1" applyBorder="1" applyAlignment="1" applyProtection="1">
      <alignment vertical="center" wrapText="1"/>
      <protection hidden="1"/>
    </xf>
    <xf numFmtId="169" fontId="57" fillId="0" borderId="1" xfId="0" applyNumberFormat="1" applyFont="1" applyBorder="1" applyAlignment="1" applyProtection="1">
      <alignment vertical="center" wrapText="1"/>
      <protection hidden="1"/>
    </xf>
    <xf numFmtId="169" fontId="57" fillId="0" borderId="1" xfId="0" applyNumberFormat="1" applyFont="1" applyBorder="1" applyAlignment="1" applyProtection="1">
      <alignment horizontal="center" vertical="center" wrapText="1"/>
      <protection hidden="1"/>
    </xf>
    <xf numFmtId="0" fontId="6" fillId="5" borderId="24" xfId="0" applyFont="1" applyFill="1" applyBorder="1" applyAlignment="1" applyProtection="1">
      <alignment horizontal="center" vertical="center" wrapText="1"/>
      <protection hidden="1"/>
    </xf>
    <xf numFmtId="0" fontId="57" fillId="52" borderId="24" xfId="0" applyFont="1" applyFill="1" applyBorder="1" applyAlignment="1" applyProtection="1">
      <alignment horizontal="center" vertical="center" wrapText="1"/>
      <protection hidden="1"/>
    </xf>
    <xf numFmtId="0" fontId="6" fillId="6" borderId="1" xfId="0" applyFont="1" applyFill="1" applyBorder="1" applyAlignment="1" applyProtection="1">
      <alignment horizontal="center" vertical="center" wrapText="1"/>
      <protection hidden="1"/>
    </xf>
    <xf numFmtId="0" fontId="36" fillId="47" borderId="19" xfId="0" applyFont="1" applyFill="1" applyBorder="1" applyAlignment="1" applyProtection="1">
      <alignment horizontal="center" vertical="center" wrapText="1"/>
      <protection hidden="1"/>
    </xf>
    <xf numFmtId="0" fontId="17" fillId="0" borderId="19" xfId="0" applyFont="1" applyBorder="1" applyAlignment="1">
      <alignment horizontal="center" vertical="center" wrapText="1"/>
    </xf>
    <xf numFmtId="0" fontId="17" fillId="0" borderId="19" xfId="0" applyFont="1" applyBorder="1" applyAlignment="1" applyProtection="1">
      <alignment horizontal="center" vertical="center" wrapText="1"/>
      <protection hidden="1"/>
    </xf>
    <xf numFmtId="0" fontId="36" fillId="47" borderId="24" xfId="0" applyFont="1" applyFill="1" applyBorder="1" applyAlignment="1" applyProtection="1">
      <alignment horizontal="center" vertical="center" wrapText="1"/>
      <protection hidden="1"/>
    </xf>
    <xf numFmtId="49" fontId="6" fillId="0" borderId="1" xfId="0" applyNumberFormat="1" applyFont="1" applyBorder="1" applyAlignment="1" applyProtection="1">
      <alignment vertical="center" wrapText="1"/>
      <protection hidden="1"/>
    </xf>
    <xf numFmtId="14" fontId="6" fillId="0" borderId="1" xfId="0" applyNumberFormat="1" applyFont="1" applyBorder="1" applyAlignment="1" applyProtection="1">
      <alignment vertical="center" wrapText="1"/>
      <protection hidden="1"/>
    </xf>
    <xf numFmtId="0" fontId="6" fillId="4" borderId="24" xfId="0" applyFont="1" applyFill="1" applyBorder="1" applyAlignment="1" applyProtection="1">
      <alignment horizontal="center" vertical="center" wrapText="1"/>
      <protection hidden="1"/>
    </xf>
    <xf numFmtId="0" fontId="57" fillId="49" borderId="24" xfId="0" applyFont="1" applyFill="1" applyBorder="1" applyAlignment="1" applyProtection="1">
      <alignment horizontal="center" vertical="center" wrapText="1"/>
      <protection hidden="1"/>
    </xf>
    <xf numFmtId="0" fontId="6" fillId="3" borderId="24" xfId="0" applyFont="1" applyFill="1" applyBorder="1" applyAlignment="1" applyProtection="1">
      <alignment horizontal="center" vertical="center" wrapText="1"/>
      <protection hidden="1"/>
    </xf>
    <xf numFmtId="0" fontId="57" fillId="50" borderId="24" xfId="0" applyFont="1" applyFill="1" applyBorder="1" applyAlignment="1" applyProtection="1">
      <alignment horizontal="center" vertical="center" wrapText="1"/>
      <protection hidden="1"/>
    </xf>
    <xf numFmtId="0" fontId="6" fillId="6" borderId="24" xfId="0" applyFont="1" applyFill="1" applyBorder="1" applyAlignment="1" applyProtection="1">
      <alignment horizontal="center" vertical="center" wrapText="1"/>
      <protection hidden="1"/>
    </xf>
    <xf numFmtId="0" fontId="57" fillId="51" borderId="24" xfId="0" applyFont="1" applyFill="1" applyBorder="1" applyAlignment="1" applyProtection="1">
      <alignment horizontal="center" vertical="center" wrapText="1"/>
      <protection hidden="1"/>
    </xf>
    <xf numFmtId="0" fontId="6" fillId="4" borderId="1" xfId="0" applyFont="1" applyFill="1" applyBorder="1" applyAlignment="1" applyProtection="1">
      <alignment horizontal="center" vertical="center" wrapText="1"/>
      <protection hidden="1"/>
    </xf>
    <xf numFmtId="0" fontId="57" fillId="49" borderId="1" xfId="0" applyFont="1" applyFill="1" applyBorder="1" applyAlignment="1" applyProtection="1">
      <alignment horizontal="center" vertical="center" wrapText="1"/>
      <protection hidden="1"/>
    </xf>
    <xf numFmtId="0" fontId="6" fillId="3" borderId="1" xfId="0" applyFont="1" applyFill="1" applyBorder="1" applyAlignment="1" applyProtection="1">
      <alignment horizontal="center" vertical="center" wrapText="1"/>
      <protection hidden="1"/>
    </xf>
    <xf numFmtId="0" fontId="57" fillId="50" borderId="1" xfId="0" applyFont="1" applyFill="1" applyBorder="1" applyAlignment="1" applyProtection="1">
      <alignment horizontal="center" vertical="center" wrapText="1"/>
      <protection hidden="1"/>
    </xf>
    <xf numFmtId="0" fontId="57" fillId="51" borderId="1" xfId="0" applyFont="1" applyFill="1" applyBorder="1" applyAlignment="1" applyProtection="1">
      <alignment horizontal="center" vertical="center" wrapText="1"/>
      <protection hidden="1"/>
    </xf>
    <xf numFmtId="0" fontId="6" fillId="5" borderId="1" xfId="0" applyFont="1" applyFill="1" applyBorder="1" applyAlignment="1" applyProtection="1">
      <alignment horizontal="center" vertical="center" wrapText="1"/>
      <protection hidden="1"/>
    </xf>
    <xf numFmtId="0" fontId="57" fillId="52" borderId="1" xfId="0" applyFont="1" applyFill="1" applyBorder="1" applyAlignment="1" applyProtection="1">
      <alignment horizontal="center" vertical="center" wrapText="1"/>
      <protection hidden="1"/>
    </xf>
    <xf numFmtId="0" fontId="6" fillId="18" borderId="1" xfId="0" applyFont="1" applyFill="1" applyBorder="1" applyAlignment="1" applyProtection="1">
      <alignment horizontal="center" vertical="center" wrapText="1"/>
      <protection hidden="1"/>
    </xf>
    <xf numFmtId="0" fontId="2" fillId="0" borderId="0" xfId="0" applyFont="1" applyAlignment="1">
      <alignment horizontal="center" vertical="center"/>
    </xf>
    <xf numFmtId="0" fontId="39" fillId="22" borderId="55" xfId="0" applyFont="1" applyFill="1" applyBorder="1" applyAlignment="1">
      <alignment horizontal="center" vertical="center"/>
    </xf>
    <xf numFmtId="0" fontId="39" fillId="22" borderId="47" xfId="0" applyFont="1" applyFill="1" applyBorder="1" applyAlignment="1">
      <alignment horizontal="center" vertical="center"/>
    </xf>
    <xf numFmtId="0" fontId="39" fillId="22" borderId="48" xfId="0" applyFont="1" applyFill="1" applyBorder="1" applyAlignment="1">
      <alignment horizontal="center" vertical="center"/>
    </xf>
    <xf numFmtId="0" fontId="41" fillId="0" borderId="7" xfId="0" applyFont="1" applyBorder="1" applyAlignment="1">
      <alignment horizontal="center" vertical="center"/>
    </xf>
    <xf numFmtId="0" fontId="41" fillId="0" borderId="8" xfId="0" applyFont="1" applyBorder="1" applyAlignment="1">
      <alignment horizontal="center" vertical="center"/>
    </xf>
    <xf numFmtId="0" fontId="41" fillId="0" borderId="9" xfId="0" applyFont="1" applyBorder="1" applyAlignment="1">
      <alignment horizontal="center" vertical="center"/>
    </xf>
    <xf numFmtId="0" fontId="43" fillId="0" borderId="0" xfId="0" applyFont="1" applyAlignment="1">
      <alignment horizontal="justify" vertical="center" wrapText="1"/>
    </xf>
    <xf numFmtId="0" fontId="43" fillId="0" borderId="0" xfId="0" applyFont="1" applyAlignment="1">
      <alignment horizontal="justify" vertical="center"/>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41" fillId="0" borderId="14" xfId="0" applyFont="1" applyBorder="1" applyAlignment="1">
      <alignment horizontal="center" vertical="center"/>
    </xf>
    <xf numFmtId="0" fontId="39" fillId="23" borderId="55" xfId="0" applyFont="1" applyFill="1" applyBorder="1" applyAlignment="1">
      <alignment horizontal="center" vertical="center"/>
    </xf>
    <xf numFmtId="0" fontId="39" fillId="23" borderId="47" xfId="0" applyFont="1" applyFill="1" applyBorder="1" applyAlignment="1">
      <alignment horizontal="center" vertical="center"/>
    </xf>
    <xf numFmtId="0" fontId="39" fillId="23" borderId="48" xfId="0" applyFont="1" applyFill="1" applyBorder="1" applyAlignment="1">
      <alignment horizontal="center" vertical="center"/>
    </xf>
    <xf numFmtId="0" fontId="39" fillId="4" borderId="55" xfId="0" applyFont="1" applyFill="1" applyBorder="1" applyAlignment="1">
      <alignment horizontal="center" vertical="center"/>
    </xf>
    <xf numFmtId="0" fontId="39" fillId="4" borderId="47" xfId="0" applyFont="1" applyFill="1" applyBorder="1" applyAlignment="1">
      <alignment horizontal="center" vertical="center"/>
    </xf>
    <xf numFmtId="0" fontId="39" fillId="4" borderId="48" xfId="0" applyFont="1" applyFill="1" applyBorder="1" applyAlignment="1">
      <alignment horizontal="center" vertical="center"/>
    </xf>
    <xf numFmtId="0" fontId="39" fillId="21" borderId="55" xfId="0" applyFont="1" applyFill="1" applyBorder="1" applyAlignment="1">
      <alignment horizontal="center" vertical="center"/>
    </xf>
    <xf numFmtId="0" fontId="39" fillId="21" borderId="47" xfId="0" applyFont="1" applyFill="1" applyBorder="1" applyAlignment="1">
      <alignment horizontal="center" vertical="center"/>
    </xf>
    <xf numFmtId="0" fontId="39" fillId="21" borderId="48" xfId="0" applyFont="1" applyFill="1" applyBorder="1" applyAlignment="1">
      <alignment horizontal="center" vertical="center"/>
    </xf>
    <xf numFmtId="0" fontId="2" fillId="3" borderId="52" xfId="0" applyFont="1" applyFill="1" applyBorder="1" applyAlignment="1">
      <alignment horizontal="left" vertical="center" wrapText="1"/>
    </xf>
    <xf numFmtId="0" fontId="2" fillId="3" borderId="53" xfId="0" applyFont="1" applyFill="1" applyBorder="1" applyAlignment="1">
      <alignment horizontal="left" vertical="center" wrapText="1"/>
    </xf>
    <xf numFmtId="0" fontId="0" fillId="0" borderId="53" xfId="0" applyBorder="1" applyAlignment="1">
      <alignment horizontal="justify" vertical="center" wrapText="1"/>
    </xf>
    <xf numFmtId="0" fontId="0" fillId="0" borderId="54" xfId="0" applyBorder="1" applyAlignment="1">
      <alignment horizontal="justify" vertical="center" wrapText="1"/>
    </xf>
    <xf numFmtId="0" fontId="2" fillId="3" borderId="5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0" fillId="0" borderId="1" xfId="0" applyBorder="1" applyAlignment="1">
      <alignment horizontal="justify" vertical="center" wrapText="1"/>
    </xf>
    <xf numFmtId="0" fontId="0" fillId="0" borderId="50" xfId="0" applyBorder="1" applyAlignment="1">
      <alignment horizontal="justify" vertical="center" wrapText="1"/>
    </xf>
    <xf numFmtId="0" fontId="0" fillId="0" borderId="49" xfId="0" applyBorder="1" applyAlignment="1">
      <alignment horizontal="center" vertical="center" wrapText="1"/>
    </xf>
    <xf numFmtId="0" fontId="0" fillId="0" borderId="16" xfId="0" applyBorder="1" applyAlignment="1">
      <alignment horizontal="center" vertical="center" wrapText="1"/>
    </xf>
    <xf numFmtId="0" fontId="0" fillId="0" borderId="45" xfId="0" applyBorder="1" applyAlignment="1">
      <alignment horizontal="center" vertical="center" wrapText="1"/>
    </xf>
    <xf numFmtId="0" fontId="2" fillId="16" borderId="51" xfId="0" applyFont="1" applyFill="1" applyBorder="1" applyAlignment="1">
      <alignment horizontal="left" vertical="center" wrapText="1"/>
    </xf>
    <xf numFmtId="0" fontId="2" fillId="16" borderId="1" xfId="0" applyFont="1" applyFill="1" applyBorder="1" applyAlignment="1">
      <alignment horizontal="left" vertical="center" wrapText="1"/>
    </xf>
    <xf numFmtId="0" fontId="2" fillId="16" borderId="15" xfId="0" applyFont="1" applyFill="1" applyBorder="1" applyAlignment="1">
      <alignment horizontal="left" vertical="center" wrapText="1"/>
    </xf>
    <xf numFmtId="0" fontId="2" fillId="3" borderId="49"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0" fillId="0" borderId="1" xfId="0" applyBorder="1" applyAlignment="1">
      <alignment horizontal="left" vertical="center" wrapText="1"/>
    </xf>
    <xf numFmtId="0" fontId="0" fillId="0" borderId="50" xfId="0" applyBorder="1" applyAlignment="1">
      <alignment horizontal="left" vertical="center" wrapText="1"/>
    </xf>
    <xf numFmtId="0" fontId="2" fillId="44" borderId="55" xfId="0" applyFont="1" applyFill="1" applyBorder="1" applyAlignment="1">
      <alignment horizontal="center" vertical="center" wrapText="1"/>
    </xf>
    <xf numFmtId="0" fontId="2" fillId="44" borderId="47" xfId="0" applyFont="1" applyFill="1" applyBorder="1" applyAlignment="1">
      <alignment horizontal="center" vertical="center" wrapText="1"/>
    </xf>
    <xf numFmtId="0" fontId="2" fillId="44" borderId="48" xfId="0" applyFont="1" applyFill="1" applyBorder="1" applyAlignment="1">
      <alignment horizontal="center" vertical="center" wrapText="1"/>
    </xf>
    <xf numFmtId="0" fontId="2" fillId="37" borderId="1"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2" fillId="8" borderId="1" xfId="0" applyFont="1" applyFill="1" applyBorder="1" applyAlignment="1" applyProtection="1">
      <alignment horizontal="center" vertical="center" wrapText="1"/>
      <protection locked="0"/>
    </xf>
    <xf numFmtId="0" fontId="2" fillId="32" borderId="1" xfId="0" applyFont="1" applyFill="1" applyBorder="1" applyAlignment="1" applyProtection="1">
      <alignment horizontal="center" vertical="center" wrapText="1"/>
      <protection locked="0"/>
    </xf>
    <xf numFmtId="0" fontId="2" fillId="2" borderId="62" xfId="0" applyFont="1" applyFill="1" applyBorder="1" applyAlignment="1">
      <alignment horizontal="center" vertical="center" wrapText="1"/>
    </xf>
    <xf numFmtId="0" fontId="2" fillId="2" borderId="63" xfId="0" applyFont="1" applyFill="1" applyBorder="1" applyAlignment="1">
      <alignment horizontal="center" vertical="center" wrapText="1"/>
    </xf>
    <xf numFmtId="0" fontId="2" fillId="2" borderId="64" xfId="0" applyFont="1" applyFill="1" applyBorder="1" applyAlignment="1">
      <alignment horizontal="center" vertical="center" wrapText="1"/>
    </xf>
    <xf numFmtId="0" fontId="0" fillId="0" borderId="15" xfId="0" applyBorder="1" applyAlignment="1" applyProtection="1">
      <alignment horizontal="justify" vertical="center" wrapText="1"/>
      <protection locked="0"/>
    </xf>
    <xf numFmtId="0" fontId="0" fillId="0" borderId="16" xfId="0" applyBorder="1" applyAlignment="1" applyProtection="1">
      <alignment horizontal="justify" vertical="center" wrapText="1"/>
      <protection locked="0"/>
    </xf>
    <xf numFmtId="0" fontId="0" fillId="0" borderId="45" xfId="0" applyBorder="1" applyAlignment="1" applyProtection="1">
      <alignment horizontal="justify" vertical="center" wrapText="1"/>
      <protection locked="0"/>
    </xf>
    <xf numFmtId="0" fontId="0" fillId="0" borderId="1" xfId="0" applyBorder="1" applyAlignment="1" applyProtection="1">
      <alignment horizontal="justify" vertical="center" wrapText="1"/>
      <protection locked="0"/>
    </xf>
    <xf numFmtId="0" fontId="0" fillId="0" borderId="50" xfId="0" applyBorder="1" applyAlignment="1" applyProtection="1">
      <alignment horizontal="justify" vertical="center" wrapText="1"/>
      <protection locked="0"/>
    </xf>
    <xf numFmtId="0" fontId="2" fillId="42" borderId="1" xfId="0" applyFont="1" applyFill="1" applyBorder="1" applyAlignment="1" applyProtection="1">
      <alignment horizontal="center" vertical="center" wrapText="1"/>
      <protection locked="0"/>
    </xf>
    <xf numFmtId="0" fontId="2" fillId="41" borderId="1" xfId="0" applyFont="1" applyFill="1" applyBorder="1" applyAlignment="1" applyProtection="1">
      <alignment horizontal="center" vertical="center" wrapText="1"/>
      <protection hidden="1"/>
    </xf>
    <xf numFmtId="0" fontId="14" fillId="19" borderId="55" xfId="0" applyFont="1" applyFill="1" applyBorder="1" applyAlignment="1">
      <alignment horizontal="center" vertical="center" wrapText="1"/>
    </xf>
    <xf numFmtId="0" fontId="14" fillId="19" borderId="47" xfId="0" applyFont="1" applyFill="1" applyBorder="1" applyAlignment="1">
      <alignment horizontal="center" vertical="center" wrapText="1"/>
    </xf>
    <xf numFmtId="0" fontId="14" fillId="19" borderId="48" xfId="0" applyFont="1" applyFill="1" applyBorder="1" applyAlignment="1">
      <alignment horizontal="center" vertical="center" wrapText="1"/>
    </xf>
    <xf numFmtId="0" fontId="10" fillId="0" borderId="21"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14" fillId="22" borderId="55" xfId="0" applyFont="1" applyFill="1" applyBorder="1" applyAlignment="1">
      <alignment horizontal="center" vertical="center" wrapText="1"/>
    </xf>
    <xf numFmtId="0" fontId="14" fillId="22" borderId="48" xfId="0" applyFont="1" applyFill="1" applyBorder="1" applyAlignment="1">
      <alignment horizontal="center" vertical="center" wrapText="1"/>
    </xf>
    <xf numFmtId="0" fontId="14" fillId="5" borderId="55" xfId="0" applyFont="1" applyFill="1" applyBorder="1" applyAlignment="1">
      <alignment horizontal="center" vertical="center" wrapText="1"/>
    </xf>
    <xf numFmtId="0" fontId="14" fillId="5" borderId="48" xfId="0" applyFont="1" applyFill="1" applyBorder="1" applyAlignment="1">
      <alignment horizontal="center" vertical="center"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45" xfId="0" applyBorder="1" applyAlignment="1">
      <alignment horizontal="left" vertical="center" wrapText="1"/>
    </xf>
    <xf numFmtId="0" fontId="0" fillId="0" borderId="53" xfId="0" applyBorder="1" applyAlignment="1" applyProtection="1">
      <alignment horizontal="justify" vertical="center" wrapText="1"/>
      <protection locked="0"/>
    </xf>
    <xf numFmtId="0" fontId="0" fillId="0" borderId="54" xfId="0" applyBorder="1" applyAlignment="1" applyProtection="1">
      <alignment horizontal="justify" vertical="center" wrapText="1"/>
      <protection locked="0"/>
    </xf>
    <xf numFmtId="0" fontId="14" fillId="23" borderId="51" xfId="0" applyFont="1" applyFill="1" applyBorder="1" applyAlignment="1">
      <alignment horizontal="center" vertical="center" wrapText="1"/>
    </xf>
    <xf numFmtId="0" fontId="14" fillId="23" borderId="1" xfId="0" applyFont="1" applyFill="1" applyBorder="1" applyAlignment="1">
      <alignment horizontal="center" vertical="center" wrapText="1"/>
    </xf>
    <xf numFmtId="0" fontId="14" fillId="23" borderId="50" xfId="0" applyFont="1" applyFill="1" applyBorder="1" applyAlignment="1">
      <alignment horizontal="center" vertical="center" wrapText="1"/>
    </xf>
    <xf numFmtId="0" fontId="0" fillId="0" borderId="0" xfId="0" applyAlignment="1" applyProtection="1">
      <alignment horizontal="center" wrapText="1"/>
      <protection hidden="1"/>
    </xf>
    <xf numFmtId="0" fontId="28" fillId="0" borderId="15" xfId="0" applyFont="1" applyBorder="1" applyAlignment="1" applyProtection="1">
      <alignment horizontal="justify" vertical="center" wrapText="1"/>
      <protection locked="0"/>
    </xf>
    <xf numFmtId="0" fontId="28" fillId="0" borderId="16" xfId="0" applyFont="1" applyBorder="1" applyAlignment="1" applyProtection="1">
      <alignment horizontal="justify" vertical="center" wrapText="1"/>
      <protection locked="0"/>
    </xf>
    <xf numFmtId="0" fontId="28" fillId="0" borderId="17" xfId="0" applyFont="1" applyBorder="1" applyAlignment="1" applyProtection="1">
      <alignment horizontal="justify" vertical="center" wrapText="1"/>
      <protection locked="0"/>
    </xf>
    <xf numFmtId="0" fontId="39" fillId="22" borderId="15" xfId="0" applyFont="1" applyFill="1" applyBorder="1" applyAlignment="1" applyProtection="1">
      <alignment horizontal="center" vertical="center" wrapText="1"/>
      <protection hidden="1"/>
    </xf>
    <xf numFmtId="0" fontId="39" fillId="22" borderId="16" xfId="0" applyFont="1" applyFill="1" applyBorder="1" applyAlignment="1" applyProtection="1">
      <alignment horizontal="center" vertical="center" wrapText="1"/>
      <protection hidden="1"/>
    </xf>
    <xf numFmtId="0" fontId="9" fillId="0" borderId="0" xfId="0" applyFont="1" applyAlignment="1" applyProtection="1">
      <alignment horizontal="center" wrapText="1"/>
      <protection hidden="1"/>
    </xf>
    <xf numFmtId="0" fontId="9" fillId="0" borderId="19" xfId="0" applyFont="1" applyBorder="1" applyAlignment="1" applyProtection="1">
      <alignment horizontal="center" wrapText="1"/>
      <protection hidden="1"/>
    </xf>
    <xf numFmtId="0" fontId="38" fillId="0" borderId="21" xfId="0" applyFont="1" applyBorder="1" applyAlignment="1" applyProtection="1">
      <alignment horizontal="center" vertical="center" wrapText="1"/>
      <protection hidden="1"/>
    </xf>
    <xf numFmtId="0" fontId="38" fillId="0" borderId="22" xfId="0" applyFont="1" applyBorder="1" applyAlignment="1" applyProtection="1">
      <alignment horizontal="center" vertical="center" wrapText="1"/>
      <protection hidden="1"/>
    </xf>
    <xf numFmtId="0" fontId="38" fillId="0" borderId="23" xfId="0" applyFont="1" applyBorder="1" applyAlignment="1" applyProtection="1">
      <alignment horizontal="center" vertical="center" wrapText="1"/>
      <protection hidden="1"/>
    </xf>
    <xf numFmtId="0" fontId="8" fillId="5" borderId="2" xfId="0" applyFont="1" applyFill="1" applyBorder="1" applyAlignment="1" applyProtection="1">
      <alignment horizontal="center" vertical="center" wrapText="1"/>
      <protection hidden="1"/>
    </xf>
    <xf numFmtId="0" fontId="8" fillId="5" borderId="4" xfId="0" applyFont="1" applyFill="1" applyBorder="1" applyAlignment="1" applyProtection="1">
      <alignment horizontal="center" vertical="center" wrapText="1"/>
      <protection hidden="1"/>
    </xf>
    <xf numFmtId="0" fontId="8" fillId="5" borderId="18" xfId="0" applyFont="1" applyFill="1" applyBorder="1" applyAlignment="1" applyProtection="1">
      <alignment horizontal="center" vertical="center" wrapText="1"/>
      <protection hidden="1"/>
    </xf>
    <xf numFmtId="0" fontId="8" fillId="5" borderId="20" xfId="0" applyFont="1" applyFill="1" applyBorder="1" applyAlignment="1" applyProtection="1">
      <alignment horizontal="center" vertical="center" wrapText="1"/>
      <protection hidden="1"/>
    </xf>
    <xf numFmtId="0" fontId="8" fillId="6" borderId="2" xfId="0" applyFont="1" applyFill="1" applyBorder="1" applyAlignment="1" applyProtection="1">
      <alignment horizontal="center" vertical="center" wrapText="1"/>
      <protection hidden="1"/>
    </xf>
    <xf numFmtId="0" fontId="8" fillId="6" borderId="4" xfId="0" applyFont="1" applyFill="1" applyBorder="1" applyAlignment="1" applyProtection="1">
      <alignment horizontal="center" vertical="center" wrapText="1"/>
      <protection hidden="1"/>
    </xf>
    <xf numFmtId="0" fontId="8" fillId="6" borderId="18" xfId="0" applyFont="1" applyFill="1" applyBorder="1" applyAlignment="1" applyProtection="1">
      <alignment horizontal="center" vertical="center" wrapText="1"/>
      <protection hidden="1"/>
    </xf>
    <xf numFmtId="0" fontId="8" fillId="6" borderId="20" xfId="0" applyFont="1" applyFill="1" applyBorder="1" applyAlignment="1" applyProtection="1">
      <alignment horizontal="center" vertical="center" wrapText="1"/>
      <protection hidden="1"/>
    </xf>
    <xf numFmtId="0" fontId="8" fillId="3" borderId="2" xfId="0" applyFont="1" applyFill="1" applyBorder="1" applyAlignment="1" applyProtection="1">
      <alignment horizontal="center" vertical="center" wrapText="1"/>
      <protection hidden="1"/>
    </xf>
    <xf numFmtId="0" fontId="8" fillId="3" borderId="4" xfId="0" applyFont="1" applyFill="1" applyBorder="1" applyAlignment="1" applyProtection="1">
      <alignment horizontal="center" vertical="center" wrapText="1"/>
      <protection hidden="1"/>
    </xf>
    <xf numFmtId="0" fontId="8" fillId="3" borderId="18" xfId="0" applyFont="1" applyFill="1" applyBorder="1" applyAlignment="1" applyProtection="1">
      <alignment horizontal="center" vertical="center" wrapText="1"/>
      <protection hidden="1"/>
    </xf>
    <xf numFmtId="0" fontId="8" fillId="3" borderId="20" xfId="0" applyFont="1" applyFill="1" applyBorder="1" applyAlignment="1" applyProtection="1">
      <alignment horizontal="center" vertical="center" wrapText="1"/>
      <protection hidden="1"/>
    </xf>
    <xf numFmtId="0" fontId="8" fillId="4" borderId="2" xfId="0" applyFont="1" applyFill="1" applyBorder="1" applyAlignment="1" applyProtection="1">
      <alignment horizontal="center" vertical="center" wrapText="1"/>
      <protection hidden="1"/>
    </xf>
    <xf numFmtId="0" fontId="8" fillId="4" borderId="4" xfId="0" applyFont="1" applyFill="1" applyBorder="1" applyAlignment="1" applyProtection="1">
      <alignment horizontal="center" vertical="center" wrapText="1"/>
      <protection hidden="1"/>
    </xf>
    <xf numFmtId="0" fontId="8" fillId="4" borderId="18" xfId="0" applyFont="1" applyFill="1" applyBorder="1" applyAlignment="1" applyProtection="1">
      <alignment horizontal="center" vertical="center" wrapText="1"/>
      <protection hidden="1"/>
    </xf>
    <xf numFmtId="0" fontId="8" fillId="4" borderId="20" xfId="0" applyFont="1" applyFill="1" applyBorder="1" applyAlignment="1" applyProtection="1">
      <alignment horizontal="center" vertical="center" wrapText="1"/>
      <protection hidden="1"/>
    </xf>
    <xf numFmtId="0" fontId="0" fillId="0" borderId="19" xfId="0" applyBorder="1" applyAlignment="1" applyProtection="1">
      <alignment horizontal="center" wrapText="1"/>
      <protection hidden="1"/>
    </xf>
    <xf numFmtId="0" fontId="0" fillId="2" borderId="1" xfId="0" applyFill="1" applyBorder="1" applyAlignment="1" applyProtection="1">
      <alignment horizontal="justify" vertical="center" wrapText="1"/>
      <protection locked="0"/>
    </xf>
    <xf numFmtId="0" fontId="2" fillId="0" borderId="0" xfId="0" applyFont="1" applyAlignment="1" applyProtection="1">
      <alignment horizontal="center" wrapText="1"/>
      <protection hidden="1"/>
    </xf>
    <xf numFmtId="0" fontId="0" fillId="0" borderId="24" xfId="0" applyBorder="1" applyAlignment="1" applyProtection="1">
      <alignment horizontal="right" vertical="center" textRotation="90" wrapText="1"/>
      <protection hidden="1"/>
    </xf>
    <xf numFmtId="0" fontId="0" fillId="0" borderId="25" xfId="0" applyBorder="1" applyAlignment="1" applyProtection="1">
      <alignment horizontal="right" vertical="center" textRotation="90" wrapText="1"/>
      <protection hidden="1"/>
    </xf>
    <xf numFmtId="0" fontId="0" fillId="0" borderId="26" xfId="0" applyBorder="1" applyAlignment="1" applyProtection="1">
      <alignment horizontal="right" vertical="center" textRotation="90" wrapText="1"/>
      <protection hidden="1"/>
    </xf>
    <xf numFmtId="0" fontId="0" fillId="2" borderId="15" xfId="0" applyFill="1" applyBorder="1" applyAlignment="1" applyProtection="1">
      <alignment horizontal="justify" vertical="center" wrapText="1"/>
      <protection locked="0"/>
    </xf>
    <xf numFmtId="0" fontId="0" fillId="2" borderId="16" xfId="0" applyFill="1" applyBorder="1" applyAlignment="1" applyProtection="1">
      <alignment horizontal="justify" vertical="center" wrapText="1"/>
      <protection locked="0"/>
    </xf>
    <xf numFmtId="0" fontId="0" fillId="2" borderId="45" xfId="0" applyFill="1" applyBorder="1" applyAlignment="1" applyProtection="1">
      <alignment horizontal="justify" vertical="center" wrapText="1"/>
      <protection locked="0"/>
    </xf>
    <xf numFmtId="0" fontId="2" fillId="7" borderId="1" xfId="0" applyFont="1" applyFill="1" applyBorder="1" applyAlignment="1" applyProtection="1">
      <alignment horizontal="center" vertical="center" textRotation="90" wrapText="1"/>
      <protection hidden="1"/>
    </xf>
    <xf numFmtId="0" fontId="2" fillId="7" borderId="26" xfId="0" applyFont="1" applyFill="1" applyBorder="1" applyAlignment="1" applyProtection="1">
      <alignment horizontal="center" vertical="center" textRotation="90" wrapText="1"/>
      <protection hidden="1"/>
    </xf>
    <xf numFmtId="0" fontId="2" fillId="7" borderId="57" xfId="0" applyFont="1" applyFill="1" applyBorder="1" applyAlignment="1" applyProtection="1">
      <alignment horizontal="center" vertical="center" textRotation="90" wrapText="1"/>
      <protection hidden="1"/>
    </xf>
    <xf numFmtId="0" fontId="2" fillId="33" borderId="26" xfId="0" applyFont="1" applyFill="1" applyBorder="1" applyAlignment="1" applyProtection="1">
      <alignment horizontal="center" vertical="center" textRotation="90" wrapText="1"/>
      <protection hidden="1"/>
    </xf>
    <xf numFmtId="0" fontId="2" fillId="33" borderId="1" xfId="0" applyFont="1" applyFill="1" applyBorder="1" applyAlignment="1" applyProtection="1">
      <alignment horizontal="center" vertical="center" textRotation="90" wrapText="1"/>
      <protection hidden="1"/>
    </xf>
    <xf numFmtId="0" fontId="0" fillId="2" borderId="15" xfId="0" applyFill="1" applyBorder="1" applyAlignment="1" applyProtection="1">
      <alignment horizontal="justify" vertical="center" wrapText="1"/>
      <protection hidden="1"/>
    </xf>
    <xf numFmtId="0" fontId="0" fillId="2" borderId="16" xfId="0" applyFill="1" applyBorder="1" applyAlignment="1" applyProtection="1">
      <alignment horizontal="justify" vertical="center" wrapText="1"/>
      <protection hidden="1"/>
    </xf>
    <xf numFmtId="0" fontId="0" fillId="2" borderId="17" xfId="0" applyFill="1" applyBorder="1" applyAlignment="1" applyProtection="1">
      <alignment horizontal="justify" vertical="center" wrapText="1"/>
      <protection hidden="1"/>
    </xf>
    <xf numFmtId="0" fontId="0" fillId="20" borderId="18" xfId="0" applyFill="1" applyBorder="1" applyAlignment="1" applyProtection="1">
      <alignment horizontal="justify" vertical="center" wrapText="1"/>
      <protection hidden="1"/>
    </xf>
    <xf numFmtId="0" fontId="0" fillId="20" borderId="19" xfId="0" applyFill="1" applyBorder="1" applyAlignment="1" applyProtection="1">
      <alignment horizontal="justify" vertical="center" wrapText="1"/>
      <protection hidden="1"/>
    </xf>
    <xf numFmtId="0" fontId="0" fillId="20" borderId="20" xfId="0" applyFill="1" applyBorder="1" applyAlignment="1" applyProtection="1">
      <alignment horizontal="justify" vertical="center" wrapText="1"/>
      <protection hidden="1"/>
    </xf>
    <xf numFmtId="168" fontId="0" fillId="2" borderId="15" xfId="0" applyNumberFormat="1" applyFill="1" applyBorder="1" applyAlignment="1" applyProtection="1">
      <alignment horizontal="center" vertical="center" wrapText="1"/>
      <protection locked="0"/>
    </xf>
    <xf numFmtId="168" fontId="0" fillId="2" borderId="16" xfId="0" applyNumberFormat="1" applyFill="1" applyBorder="1" applyAlignment="1" applyProtection="1">
      <alignment horizontal="center" vertical="center" wrapText="1"/>
      <protection locked="0"/>
    </xf>
    <xf numFmtId="168" fontId="0" fillId="2" borderId="17" xfId="0" applyNumberFormat="1" applyFill="1" applyBorder="1" applyAlignment="1" applyProtection="1">
      <alignment horizontal="center" vertical="center" wrapText="1"/>
      <protection locked="0"/>
    </xf>
    <xf numFmtId="0" fontId="0" fillId="2" borderId="59" xfId="0" applyFill="1" applyBorder="1" applyAlignment="1" applyProtection="1">
      <alignment horizontal="justify" vertical="center" wrapText="1"/>
      <protection locked="0"/>
    </xf>
    <xf numFmtId="0" fontId="0" fillId="2" borderId="60" xfId="0" applyFill="1" applyBorder="1" applyAlignment="1" applyProtection="1">
      <alignment horizontal="justify" vertical="center" wrapText="1"/>
      <protection locked="0"/>
    </xf>
    <xf numFmtId="0" fontId="0" fillId="2" borderId="57" xfId="0" applyFill="1" applyBorder="1" applyAlignment="1" applyProtection="1">
      <alignment horizontal="justify" vertical="center" wrapText="1"/>
      <protection locked="0"/>
    </xf>
    <xf numFmtId="168" fontId="0" fillId="2" borderId="58" xfId="0" applyNumberFormat="1" applyFill="1" applyBorder="1" applyAlignment="1" applyProtection="1">
      <alignment horizontal="center" vertical="center" wrapText="1"/>
      <protection locked="0"/>
    </xf>
    <xf numFmtId="168" fontId="0" fillId="2" borderId="59" xfId="0" applyNumberFormat="1" applyFill="1" applyBorder="1" applyAlignment="1" applyProtection="1">
      <alignment horizontal="center" vertical="center" wrapText="1"/>
      <protection locked="0"/>
    </xf>
    <xf numFmtId="168" fontId="0" fillId="2" borderId="60" xfId="0" applyNumberFormat="1" applyFill="1" applyBorder="1" applyAlignment="1" applyProtection="1">
      <alignment horizontal="center" vertical="center" wrapText="1"/>
      <protection locked="0"/>
    </xf>
    <xf numFmtId="0" fontId="0" fillId="2" borderId="17" xfId="0" applyFill="1" applyBorder="1" applyAlignment="1" applyProtection="1">
      <alignment horizontal="justify" vertical="center" wrapText="1"/>
      <protection locked="0"/>
    </xf>
    <xf numFmtId="0" fontId="2" fillId="7" borderId="24" xfId="0" applyFont="1" applyFill="1" applyBorder="1" applyAlignment="1" applyProtection="1">
      <alignment horizontal="center" vertical="center" textRotation="90" wrapText="1"/>
      <protection hidden="1"/>
    </xf>
    <xf numFmtId="0" fontId="2" fillId="7" borderId="25" xfId="0" applyFont="1" applyFill="1" applyBorder="1" applyAlignment="1" applyProtection="1">
      <alignment horizontal="center" vertical="center" textRotation="90" wrapText="1"/>
      <protection hidden="1"/>
    </xf>
    <xf numFmtId="0" fontId="2" fillId="7" borderId="61" xfId="0" applyFont="1" applyFill="1" applyBorder="1" applyAlignment="1" applyProtection="1">
      <alignment horizontal="center" vertical="center" textRotation="90" wrapText="1"/>
      <protection hidden="1"/>
    </xf>
    <xf numFmtId="0" fontId="0" fillId="0" borderId="16" xfId="0" applyBorder="1" applyAlignment="1" applyProtection="1">
      <alignment horizontal="center" wrapText="1"/>
      <protection hidden="1"/>
    </xf>
    <xf numFmtId="0" fontId="0" fillId="0" borderId="25" xfId="0" applyBorder="1" applyAlignment="1" applyProtection="1">
      <alignment horizontal="center" vertical="center" wrapText="1"/>
      <protection hidden="1"/>
    </xf>
    <xf numFmtId="0" fontId="0" fillId="0" borderId="3" xfId="0" applyBorder="1" applyAlignment="1" applyProtection="1">
      <alignment horizontal="left" wrapText="1"/>
      <protection hidden="1"/>
    </xf>
    <xf numFmtId="0" fontId="2" fillId="0" borderId="1" xfId="0" applyFont="1" applyBorder="1" applyAlignment="1" applyProtection="1">
      <alignment horizontal="center" vertical="center" wrapText="1"/>
      <protection hidden="1"/>
    </xf>
    <xf numFmtId="0" fontId="46" fillId="2" borderId="1" xfId="0" applyFont="1" applyFill="1" applyBorder="1" applyAlignment="1" applyProtection="1">
      <alignment horizontal="justify" vertical="center" wrapText="1"/>
      <protection locked="0"/>
    </xf>
    <xf numFmtId="0" fontId="46" fillId="2" borderId="1" xfId="0" applyFont="1" applyFill="1" applyBorder="1" applyAlignment="1" applyProtection="1">
      <alignment horizontal="center" vertical="center" wrapText="1"/>
      <protection hidden="1"/>
    </xf>
    <xf numFmtId="0" fontId="46" fillId="2" borderId="15" xfId="0" applyFont="1" applyFill="1" applyBorder="1" applyAlignment="1" applyProtection="1">
      <alignment horizontal="center" vertical="center" wrapText="1"/>
      <protection locked="0"/>
    </xf>
    <xf numFmtId="0" fontId="46" fillId="2" borderId="17" xfId="0" applyFont="1" applyFill="1" applyBorder="1" applyAlignment="1" applyProtection="1">
      <alignment horizontal="center" vertical="center" wrapText="1"/>
      <protection locked="0"/>
    </xf>
    <xf numFmtId="0" fontId="27" fillId="0" borderId="7" xfId="0" applyFont="1" applyBorder="1" applyAlignment="1" applyProtection="1">
      <alignment horizontal="center" wrapText="1"/>
      <protection hidden="1"/>
    </xf>
    <xf numFmtId="0" fontId="27" fillId="0" borderId="8" xfId="0" applyFont="1" applyBorder="1" applyAlignment="1" applyProtection="1">
      <alignment horizontal="center" wrapText="1"/>
      <protection hidden="1"/>
    </xf>
    <xf numFmtId="0" fontId="27" fillId="0" borderId="10" xfId="0" applyFont="1" applyBorder="1" applyAlignment="1" applyProtection="1">
      <alignment horizontal="center" wrapText="1"/>
      <protection hidden="1"/>
    </xf>
    <xf numFmtId="0" fontId="27" fillId="0" borderId="0" xfId="0" applyFont="1" applyAlignment="1" applyProtection="1">
      <alignment horizontal="center" wrapText="1"/>
      <protection hidden="1"/>
    </xf>
    <xf numFmtId="0" fontId="27" fillId="0" borderId="12" xfId="0" applyFont="1" applyBorder="1" applyAlignment="1" applyProtection="1">
      <alignment horizontal="center" wrapText="1"/>
      <protection hidden="1"/>
    </xf>
    <xf numFmtId="0" fontId="27" fillId="0" borderId="13" xfId="0" applyFont="1" applyBorder="1" applyAlignment="1" applyProtection="1">
      <alignment horizontal="center" wrapText="1"/>
      <protection hidden="1"/>
    </xf>
    <xf numFmtId="0" fontId="36" fillId="47" borderId="35" xfId="0" applyFont="1" applyFill="1" applyBorder="1" applyAlignment="1" applyProtection="1">
      <alignment horizontal="center" vertical="center" wrapText="1"/>
      <protection hidden="1"/>
    </xf>
    <xf numFmtId="0" fontId="36" fillId="47" borderId="40" xfId="0" applyFont="1" applyFill="1" applyBorder="1" applyAlignment="1" applyProtection="1">
      <alignment horizontal="center" vertical="center" wrapText="1"/>
      <protection hidden="1"/>
    </xf>
    <xf numFmtId="0" fontId="36" fillId="47" borderId="41" xfId="0" applyFont="1" applyFill="1" applyBorder="1" applyAlignment="1" applyProtection="1">
      <alignment horizontal="center" vertical="center" wrapText="1"/>
      <protection hidden="1"/>
    </xf>
    <xf numFmtId="0" fontId="36" fillId="47" borderId="15" xfId="0" applyFont="1" applyFill="1" applyBorder="1" applyAlignment="1" applyProtection="1">
      <alignment horizontal="center" vertical="center" wrapText="1"/>
      <protection hidden="1"/>
    </xf>
    <xf numFmtId="0" fontId="36" fillId="47" borderId="16" xfId="0" applyFont="1" applyFill="1" applyBorder="1" applyAlignment="1" applyProtection="1">
      <alignment horizontal="center" vertical="center" wrapText="1"/>
      <protection hidden="1"/>
    </xf>
    <xf numFmtId="0" fontId="36" fillId="47" borderId="17" xfId="0" applyFont="1" applyFill="1" applyBorder="1" applyAlignment="1" applyProtection="1">
      <alignment horizontal="center" vertical="center" wrapText="1"/>
      <protection hidden="1"/>
    </xf>
    <xf numFmtId="0" fontId="36" fillId="47" borderId="42" xfId="0" applyFont="1" applyFill="1" applyBorder="1" applyAlignment="1" applyProtection="1">
      <alignment horizontal="center" vertical="center" wrapText="1"/>
      <protection hidden="1"/>
    </xf>
    <xf numFmtId="0" fontId="36" fillId="47" borderId="43" xfId="0" applyFont="1" applyFill="1" applyBorder="1" applyAlignment="1" applyProtection="1">
      <alignment horizontal="center" vertical="center" wrapText="1"/>
      <protection hidden="1"/>
    </xf>
    <xf numFmtId="0" fontId="36" fillId="47" borderId="44" xfId="0" applyFont="1" applyFill="1" applyBorder="1" applyAlignment="1" applyProtection="1">
      <alignment horizontal="center" vertical="center" wrapText="1"/>
      <protection hidden="1"/>
    </xf>
    <xf numFmtId="0" fontId="2" fillId="0" borderId="0" xfId="0" applyFont="1" applyAlignment="1" applyProtection="1">
      <alignment horizontal="left" wrapText="1"/>
      <protection hidden="1"/>
    </xf>
    <xf numFmtId="0" fontId="0" fillId="2" borderId="1" xfId="0" applyFill="1" applyBorder="1" applyAlignment="1" applyProtection="1">
      <alignment horizontal="center" vertical="center" wrapText="1"/>
      <protection locked="0"/>
    </xf>
    <xf numFmtId="0" fontId="46" fillId="2" borderId="15" xfId="0" applyFont="1" applyFill="1" applyBorder="1" applyAlignment="1" applyProtection="1">
      <alignment horizontal="center" vertical="center" wrapText="1"/>
      <protection hidden="1"/>
    </xf>
    <xf numFmtId="0" fontId="46" fillId="2" borderId="17" xfId="0" applyFont="1" applyFill="1" applyBorder="1" applyAlignment="1" applyProtection="1">
      <alignment horizontal="center" vertical="center" wrapText="1"/>
      <protection hidden="1"/>
    </xf>
    <xf numFmtId="0" fontId="46" fillId="2" borderId="16" xfId="0" applyFont="1" applyFill="1" applyBorder="1" applyAlignment="1" applyProtection="1">
      <alignment horizontal="center" vertical="center" wrapText="1"/>
      <protection locked="0"/>
    </xf>
    <xf numFmtId="0" fontId="0" fillId="6" borderId="0" xfId="0" applyFill="1" applyAlignment="1" applyProtection="1">
      <alignment horizontal="left" wrapText="1"/>
      <protection hidden="1"/>
    </xf>
    <xf numFmtId="0" fontId="28" fillId="0" borderId="0" xfId="2" applyFont="1" applyFill="1" applyBorder="1" applyAlignment="1" applyProtection="1">
      <alignment horizontal="left" wrapText="1"/>
      <protection hidden="1"/>
    </xf>
    <xf numFmtId="0" fontId="28" fillId="0" borderId="0" xfId="0" applyFont="1" applyAlignment="1" applyProtection="1">
      <alignment horizontal="left" wrapText="1"/>
      <protection hidden="1"/>
    </xf>
    <xf numFmtId="0" fontId="28" fillId="22" borderId="15" xfId="0" applyFont="1" applyFill="1" applyBorder="1" applyAlignment="1" applyProtection="1">
      <alignment horizontal="center" vertical="center" wrapText="1"/>
      <protection hidden="1"/>
    </xf>
    <xf numFmtId="0" fontId="28" fillId="22" borderId="16" xfId="0" applyFont="1" applyFill="1" applyBorder="1" applyAlignment="1" applyProtection="1">
      <alignment horizontal="center" vertical="center" wrapText="1"/>
      <protection hidden="1"/>
    </xf>
    <xf numFmtId="0" fontId="28" fillId="22" borderId="17" xfId="0" applyFont="1" applyFill="1" applyBorder="1" applyAlignment="1" applyProtection="1">
      <alignment horizontal="center" vertical="center" wrapText="1"/>
      <protection hidden="1"/>
    </xf>
    <xf numFmtId="0" fontId="37" fillId="0" borderId="0" xfId="0" applyFont="1" applyAlignment="1" applyProtection="1">
      <alignment horizontal="left" wrapText="1"/>
      <protection hidden="1"/>
    </xf>
    <xf numFmtId="0" fontId="37" fillId="0" borderId="19" xfId="0" applyFont="1" applyBorder="1" applyAlignment="1" applyProtection="1">
      <alignment horizontal="left" wrapText="1"/>
      <protection hidden="1"/>
    </xf>
    <xf numFmtId="0" fontId="51" fillId="0" borderId="1" xfId="2" applyFont="1" applyFill="1" applyBorder="1" applyAlignment="1" applyProtection="1">
      <alignment horizontal="center" vertical="center" wrapText="1"/>
      <protection hidden="1"/>
    </xf>
    <xf numFmtId="0" fontId="51" fillId="0" borderId="15" xfId="2" applyFont="1" applyBorder="1" applyAlignment="1" applyProtection="1">
      <alignment horizontal="center" wrapText="1"/>
      <protection hidden="1"/>
    </xf>
    <xf numFmtId="0" fontId="51" fillId="0" borderId="16" xfId="2" applyFont="1" applyBorder="1" applyAlignment="1" applyProtection="1">
      <alignment horizontal="center" wrapText="1"/>
      <protection hidden="1"/>
    </xf>
    <xf numFmtId="0" fontId="51" fillId="0" borderId="17" xfId="2" applyFont="1" applyBorder="1" applyAlignment="1" applyProtection="1">
      <alignment horizontal="center" wrapText="1"/>
      <protection hidden="1"/>
    </xf>
    <xf numFmtId="0" fontId="52" fillId="0" borderId="15" xfId="2" applyFont="1" applyFill="1" applyBorder="1" applyAlignment="1" applyProtection="1">
      <alignment horizontal="center" vertical="center" wrapText="1"/>
      <protection hidden="1"/>
    </xf>
    <xf numFmtId="0" fontId="52" fillId="0" borderId="16" xfId="2" applyFont="1" applyFill="1" applyBorder="1" applyAlignment="1" applyProtection="1">
      <alignment horizontal="center" vertical="center" wrapText="1"/>
      <protection hidden="1"/>
    </xf>
    <xf numFmtId="0" fontId="52" fillId="0" borderId="17" xfId="2" applyFont="1" applyFill="1" applyBorder="1" applyAlignment="1" applyProtection="1">
      <alignment horizontal="center" vertical="center" wrapText="1"/>
      <protection hidden="1"/>
    </xf>
    <xf numFmtId="0" fontId="53" fillId="0" borderId="0" xfId="0" applyFont="1" applyAlignment="1" applyProtection="1">
      <alignment horizontal="left" vertical="center" wrapText="1"/>
      <protection hidden="1"/>
    </xf>
    <xf numFmtId="0" fontId="53" fillId="0" borderId="6" xfId="0" applyFont="1" applyBorder="1" applyAlignment="1" applyProtection="1">
      <alignment horizontal="left" vertical="center" wrapText="1"/>
      <protection hidden="1"/>
    </xf>
    <xf numFmtId="0" fontId="13" fillId="0" borderId="0" xfId="2" applyBorder="1" applyAlignment="1" applyProtection="1">
      <alignment horizontal="left" vertical="center" wrapText="1"/>
      <protection hidden="1"/>
    </xf>
    <xf numFmtId="0" fontId="13" fillId="0" borderId="6" xfId="2" applyBorder="1" applyAlignment="1" applyProtection="1">
      <alignment horizontal="left" vertical="center" wrapText="1"/>
      <protection hidden="1"/>
    </xf>
    <xf numFmtId="0" fontId="0" fillId="0" borderId="6" xfId="0" applyBorder="1" applyAlignment="1" applyProtection="1">
      <alignment horizontal="center" vertical="center" wrapText="1"/>
      <protection hidden="1"/>
    </xf>
    <xf numFmtId="0" fontId="28" fillId="6" borderId="0" xfId="0" applyFont="1" applyFill="1" applyAlignment="1" applyProtection="1">
      <alignment horizontal="left" wrapText="1"/>
      <protection hidden="1"/>
    </xf>
    <xf numFmtId="0" fontId="28" fillId="0" borderId="0" xfId="0" applyFont="1" applyAlignment="1" applyProtection="1">
      <alignment horizontal="left"/>
      <protection hidden="1"/>
    </xf>
    <xf numFmtId="0" fontId="37" fillId="0" borderId="1" xfId="0" applyFont="1" applyBorder="1" applyAlignment="1" applyProtection="1">
      <alignment horizontal="center" wrapText="1"/>
      <protection hidden="1"/>
    </xf>
    <xf numFmtId="0" fontId="37" fillId="0" borderId="1" xfId="0" applyFont="1" applyBorder="1" applyAlignment="1" applyProtection="1">
      <alignment horizontal="center" vertical="center" wrapText="1"/>
      <protection hidden="1"/>
    </xf>
    <xf numFmtId="0" fontId="14" fillId="22" borderId="1" xfId="0" applyFont="1" applyFill="1" applyBorder="1" applyAlignment="1" applyProtection="1">
      <alignment horizontal="center" vertical="center" wrapText="1"/>
      <protection hidden="1"/>
    </xf>
    <xf numFmtId="0" fontId="0" fillId="2" borderId="15" xfId="0" applyFill="1" applyBorder="1" applyAlignment="1" applyProtection="1">
      <alignment horizontal="center" vertical="center" wrapText="1"/>
      <protection locked="0"/>
    </xf>
    <xf numFmtId="0" fontId="0" fillId="2" borderId="16" xfId="0" applyFill="1" applyBorder="1" applyAlignment="1" applyProtection="1">
      <alignment horizontal="center" vertical="center" wrapText="1"/>
      <protection locked="0"/>
    </xf>
    <xf numFmtId="0" fontId="0" fillId="2" borderId="17" xfId="0" applyFill="1" applyBorder="1" applyAlignment="1" applyProtection="1">
      <alignment horizontal="center" vertical="center" wrapText="1"/>
      <protection locked="0"/>
    </xf>
    <xf numFmtId="0" fontId="4" fillId="0" borderId="0" xfId="0" applyFont="1" applyAlignment="1" applyProtection="1">
      <alignment horizontal="left" vertical="center" wrapText="1"/>
      <protection hidden="1"/>
    </xf>
    <xf numFmtId="0" fontId="5" fillId="0" borderId="1" xfId="0" applyFont="1" applyBorder="1" applyAlignment="1" applyProtection="1">
      <alignment horizontal="center" vertical="center" wrapText="1"/>
      <protection hidden="1"/>
    </xf>
    <xf numFmtId="0" fontId="4" fillId="0" borderId="19" xfId="0" applyFont="1" applyBorder="1" applyAlignment="1" applyProtection="1">
      <alignment horizontal="left" wrapText="1"/>
      <protection hidden="1"/>
    </xf>
    <xf numFmtId="0" fontId="5" fillId="2" borderId="1" xfId="0" applyFont="1" applyFill="1" applyBorder="1" applyAlignment="1" applyProtection="1">
      <alignment horizontal="center" vertical="center" wrapText="1"/>
      <protection locked="0"/>
    </xf>
    <xf numFmtId="0" fontId="16" fillId="0" borderId="3" xfId="0" applyFont="1" applyBorder="1" applyAlignment="1" applyProtection="1">
      <alignment horizontal="center" wrapText="1"/>
      <protection hidden="1"/>
    </xf>
    <xf numFmtId="0" fontId="39" fillId="22" borderId="1" xfId="0" applyFont="1" applyFill="1" applyBorder="1" applyAlignment="1" applyProtection="1">
      <alignment horizontal="center" vertical="center" wrapText="1"/>
      <protection hidden="1"/>
    </xf>
    <xf numFmtId="0" fontId="28" fillId="0" borderId="1" xfId="0" applyFont="1" applyBorder="1" applyAlignment="1" applyProtection="1">
      <alignment horizontal="center" vertical="center" wrapText="1"/>
      <protection locked="0"/>
    </xf>
    <xf numFmtId="0" fontId="4" fillId="0" borderId="0" xfId="0" applyFont="1" applyAlignment="1" applyProtection="1">
      <alignment horizontal="right" vertical="top" wrapText="1"/>
      <protection hidden="1"/>
    </xf>
    <xf numFmtId="0" fontId="4" fillId="0" borderId="0" xfId="0" applyFont="1" applyAlignment="1" applyProtection="1">
      <alignment horizontal="left" wrapText="1"/>
      <protection hidden="1"/>
    </xf>
    <xf numFmtId="0" fontId="5" fillId="2" borderId="15" xfId="0" applyFont="1" applyFill="1" applyBorder="1" applyAlignment="1" applyProtection="1">
      <alignment horizontal="center" vertical="center" wrapText="1"/>
      <protection locked="0"/>
    </xf>
    <xf numFmtId="0" fontId="5" fillId="2" borderId="16" xfId="0" applyFont="1" applyFill="1" applyBorder="1" applyAlignment="1" applyProtection="1">
      <alignment horizontal="center" vertical="center" wrapText="1"/>
      <protection locked="0"/>
    </xf>
    <xf numFmtId="0" fontId="5" fillId="2" borderId="17" xfId="0" applyFont="1" applyFill="1" applyBorder="1" applyAlignment="1" applyProtection="1">
      <alignment horizontal="center" vertical="center" wrapText="1"/>
      <protection locked="0"/>
    </xf>
    <xf numFmtId="0" fontId="4" fillId="0" borderId="0" xfId="0" applyFont="1" applyAlignment="1" applyProtection="1">
      <alignment horizontal="center" vertical="center" wrapText="1"/>
      <protection hidden="1"/>
    </xf>
    <xf numFmtId="0" fontId="38" fillId="0" borderId="12" xfId="0" applyFont="1" applyBorder="1" applyAlignment="1" applyProtection="1">
      <alignment horizontal="center" vertical="center" wrapText="1"/>
      <protection hidden="1"/>
    </xf>
    <xf numFmtId="0" fontId="38" fillId="0" borderId="13" xfId="0" applyFont="1" applyBorder="1" applyAlignment="1" applyProtection="1">
      <alignment horizontal="center" vertical="center" wrapText="1"/>
      <protection hidden="1"/>
    </xf>
    <xf numFmtId="0" fontId="38" fillId="0" borderId="14" xfId="0" applyFont="1" applyBorder="1" applyAlignment="1" applyProtection="1">
      <alignment horizontal="center" vertical="center" wrapText="1"/>
      <protection hidden="1"/>
    </xf>
    <xf numFmtId="0" fontId="9" fillId="0" borderId="15" xfId="0" applyFont="1" applyBorder="1" applyAlignment="1" applyProtection="1">
      <alignment horizontal="center" vertical="center" wrapText="1"/>
      <protection hidden="1"/>
    </xf>
    <xf numFmtId="0" fontId="9" fillId="0" borderId="16" xfId="0" applyFont="1" applyBorder="1" applyAlignment="1" applyProtection="1">
      <alignment horizontal="center" vertical="center" wrapText="1"/>
      <protection hidden="1"/>
    </xf>
    <xf numFmtId="0" fontId="9" fillId="0" borderId="17" xfId="0" applyFont="1" applyBorder="1" applyAlignment="1" applyProtection="1">
      <alignment horizontal="center" vertical="center" wrapText="1"/>
      <protection hidden="1"/>
    </xf>
    <xf numFmtId="0" fontId="9" fillId="22" borderId="1" xfId="0" applyFont="1" applyFill="1" applyBorder="1" applyAlignment="1" applyProtection="1">
      <alignment horizontal="center" wrapText="1"/>
      <protection hidden="1"/>
    </xf>
    <xf numFmtId="0" fontId="14" fillId="22" borderId="2" xfId="0" applyFont="1" applyFill="1" applyBorder="1" applyAlignment="1" applyProtection="1">
      <alignment horizontal="center" vertical="center" wrapText="1"/>
      <protection hidden="1"/>
    </xf>
    <xf numFmtId="0" fontId="14" fillId="22" borderId="3" xfId="0" applyFont="1" applyFill="1" applyBorder="1" applyAlignment="1" applyProtection="1">
      <alignment horizontal="center" vertical="center" wrapText="1"/>
      <protection hidden="1"/>
    </xf>
    <xf numFmtId="0" fontId="14" fillId="22" borderId="16" xfId="0" applyFont="1" applyFill="1" applyBorder="1" applyAlignment="1" applyProtection="1">
      <alignment horizontal="center" vertical="center" wrapText="1"/>
      <protection hidden="1"/>
    </xf>
    <xf numFmtId="0" fontId="14" fillId="22" borderId="17" xfId="0" applyFont="1" applyFill="1" applyBorder="1" applyAlignment="1" applyProtection="1">
      <alignment horizontal="center" vertical="center" wrapText="1"/>
      <protection hidden="1"/>
    </xf>
    <xf numFmtId="0" fontId="0" fillId="0" borderId="4" xfId="0" applyBorder="1" applyAlignment="1" applyProtection="1">
      <alignment horizontal="center" vertical="center" wrapText="1"/>
      <protection hidden="1"/>
    </xf>
    <xf numFmtId="0" fontId="0" fillId="0" borderId="24" xfId="0" applyBorder="1" applyAlignment="1" applyProtection="1">
      <alignment horizontal="center" vertical="center" wrapText="1"/>
      <protection hidden="1"/>
    </xf>
    <xf numFmtId="0" fontId="0" fillId="0" borderId="15" xfId="0" applyBorder="1" applyAlignment="1" applyProtection="1">
      <alignment horizontal="center" vertical="center" wrapText="1"/>
      <protection hidden="1"/>
    </xf>
    <xf numFmtId="0" fontId="0" fillId="0" borderId="17" xfId="0" applyBorder="1" applyAlignment="1" applyProtection="1">
      <alignment horizontal="center" vertical="center" wrapText="1"/>
      <protection hidden="1"/>
    </xf>
    <xf numFmtId="0" fontId="0" fillId="0" borderId="1" xfId="0" applyBorder="1" applyAlignment="1" applyProtection="1">
      <alignment horizontal="center" vertical="center" wrapText="1"/>
      <protection hidden="1"/>
    </xf>
    <xf numFmtId="0" fontId="0" fillId="2" borderId="15" xfId="0" applyFill="1" applyBorder="1" applyAlignment="1" applyProtection="1">
      <alignment horizontal="center" vertical="center" wrapText="1"/>
      <protection hidden="1"/>
    </xf>
    <xf numFmtId="0" fontId="0" fillId="2" borderId="16" xfId="0" applyFill="1" applyBorder="1" applyAlignment="1" applyProtection="1">
      <alignment horizontal="center" vertical="center" wrapText="1"/>
      <protection hidden="1"/>
    </xf>
    <xf numFmtId="0" fontId="0" fillId="0" borderId="15" xfId="0" applyBorder="1" applyAlignment="1" applyProtection="1">
      <alignment horizontal="center" wrapText="1"/>
      <protection hidden="1"/>
    </xf>
    <xf numFmtId="0" fontId="0" fillId="0" borderId="17" xfId="0" applyBorder="1" applyAlignment="1" applyProtection="1">
      <alignment horizontal="center" wrapText="1"/>
      <protection hidden="1"/>
    </xf>
    <xf numFmtId="0" fontId="14" fillId="25" borderId="1" xfId="0" applyFont="1" applyFill="1" applyBorder="1" applyAlignment="1" applyProtection="1">
      <alignment horizontal="center" vertical="center" wrapText="1"/>
      <protection hidden="1"/>
    </xf>
    <xf numFmtId="0" fontId="45" fillId="21" borderId="1" xfId="0" applyFont="1" applyFill="1" applyBorder="1" applyAlignment="1">
      <alignment horizontal="center" vertical="center" textRotation="90" wrapText="1"/>
    </xf>
    <xf numFmtId="0" fontId="35" fillId="0" borderId="0" xfId="0" applyFont="1" applyAlignment="1" applyProtection="1">
      <alignment horizontal="center" vertical="center" textRotation="90" wrapText="1"/>
      <protection hidden="1"/>
    </xf>
    <xf numFmtId="0" fontId="0" fillId="0" borderId="3" xfId="0" applyBorder="1" applyAlignment="1" applyProtection="1">
      <alignment horizontal="center" vertical="center" wrapText="1"/>
      <protection hidden="1"/>
    </xf>
    <xf numFmtId="0" fontId="2" fillId="0" borderId="19" xfId="0" applyFont="1" applyBorder="1" applyAlignment="1" applyProtection="1">
      <alignment horizontal="left" wrapText="1"/>
      <protection hidden="1"/>
    </xf>
    <xf numFmtId="0" fontId="14" fillId="25" borderId="26" xfId="0" applyFont="1" applyFill="1" applyBorder="1" applyAlignment="1" applyProtection="1">
      <alignment horizontal="center" vertical="center" wrapText="1"/>
      <protection hidden="1"/>
    </xf>
    <xf numFmtId="0" fontId="14" fillId="25" borderId="18" xfId="0" applyFont="1" applyFill="1" applyBorder="1" applyAlignment="1" applyProtection="1">
      <alignment horizontal="center" vertical="center" wrapText="1"/>
      <protection hidden="1"/>
    </xf>
    <xf numFmtId="0" fontId="14" fillId="25" borderId="20" xfId="0" applyFont="1" applyFill="1" applyBorder="1" applyAlignment="1" applyProtection="1">
      <alignment horizontal="center" vertical="center" wrapText="1"/>
      <protection hidden="1"/>
    </xf>
    <xf numFmtId="0" fontId="14" fillId="23" borderId="35" xfId="0" applyFont="1" applyFill="1" applyBorder="1" applyAlignment="1" applyProtection="1">
      <alignment horizontal="center" vertical="center" wrapText="1"/>
      <protection hidden="1"/>
    </xf>
    <xf numFmtId="0" fontId="14" fillId="23" borderId="40" xfId="0" applyFont="1" applyFill="1" applyBorder="1" applyAlignment="1" applyProtection="1">
      <alignment horizontal="center" vertical="center" wrapText="1"/>
      <protection hidden="1"/>
    </xf>
    <xf numFmtId="0" fontId="14" fillId="23" borderId="41" xfId="0" applyFont="1" applyFill="1" applyBorder="1" applyAlignment="1" applyProtection="1">
      <alignment horizontal="center" vertical="center" wrapText="1"/>
      <protection hidden="1"/>
    </xf>
    <xf numFmtId="0" fontId="14" fillId="23" borderId="1" xfId="0" applyFont="1" applyFill="1" applyBorder="1" applyAlignment="1" applyProtection="1">
      <alignment horizontal="center" vertical="center" textRotation="90" wrapText="1"/>
      <protection hidden="1"/>
    </xf>
    <xf numFmtId="0" fontId="46" fillId="2" borderId="16" xfId="0" applyFont="1" applyFill="1" applyBorder="1" applyAlignment="1" applyProtection="1">
      <alignment horizontal="center" vertical="center" wrapText="1"/>
      <protection hidden="1"/>
    </xf>
    <xf numFmtId="0" fontId="14" fillId="22" borderId="15" xfId="0" applyFont="1" applyFill="1" applyBorder="1" applyAlignment="1" applyProtection="1">
      <alignment horizontal="center" vertical="center" wrapText="1"/>
      <protection hidden="1"/>
    </xf>
    <xf numFmtId="0" fontId="14" fillId="39" borderId="35" xfId="0" applyFont="1" applyFill="1" applyBorder="1" applyAlignment="1" applyProtection="1">
      <alignment horizontal="center" wrapText="1"/>
      <protection hidden="1"/>
    </xf>
    <xf numFmtId="0" fontId="14" fillId="39" borderId="40" xfId="0" applyFont="1" applyFill="1" applyBorder="1" applyAlignment="1" applyProtection="1">
      <alignment horizontal="center" wrapText="1"/>
      <protection hidden="1"/>
    </xf>
    <xf numFmtId="0" fontId="14" fillId="39" borderId="41" xfId="0" applyFont="1" applyFill="1" applyBorder="1" applyAlignment="1" applyProtection="1">
      <alignment horizontal="center" wrapText="1"/>
      <protection hidden="1"/>
    </xf>
    <xf numFmtId="0" fontId="14" fillId="25" borderId="1" xfId="0" applyFont="1" applyFill="1" applyBorder="1" applyAlignment="1" applyProtection="1">
      <alignment horizontal="center" wrapText="1"/>
      <protection hidden="1"/>
    </xf>
    <xf numFmtId="0" fontId="45" fillId="21" borderId="15" xfId="0" applyFont="1" applyFill="1" applyBorder="1" applyAlignment="1">
      <alignment horizontal="center" vertical="center" textRotation="90" wrapText="1"/>
    </xf>
    <xf numFmtId="0" fontId="45" fillId="21" borderId="16" xfId="0" applyFont="1" applyFill="1" applyBorder="1" applyAlignment="1">
      <alignment horizontal="center" vertical="center" textRotation="90" wrapText="1"/>
    </xf>
    <xf numFmtId="0" fontId="45" fillId="21" borderId="17" xfId="0" applyFont="1" applyFill="1" applyBorder="1" applyAlignment="1">
      <alignment horizontal="center" vertical="center" textRotation="90" wrapText="1"/>
    </xf>
    <xf numFmtId="0" fontId="14" fillId="39" borderId="1" xfId="0" applyFont="1" applyFill="1" applyBorder="1" applyAlignment="1" applyProtection="1">
      <alignment horizontal="center" vertical="center" textRotation="90" wrapText="1"/>
      <protection hidden="1"/>
    </xf>
    <xf numFmtId="0" fontId="14" fillId="38" borderId="1" xfId="0" applyFont="1" applyFill="1" applyBorder="1" applyAlignment="1" applyProtection="1">
      <alignment horizontal="center" vertical="center" wrapText="1"/>
      <protection hidden="1"/>
    </xf>
    <xf numFmtId="0" fontId="14" fillId="38" borderId="15" xfId="0" applyFont="1" applyFill="1" applyBorder="1" applyAlignment="1" applyProtection="1">
      <alignment horizontal="center" vertical="center" wrapText="1"/>
      <protection hidden="1"/>
    </xf>
    <xf numFmtId="0" fontId="14" fillId="38" borderId="16" xfId="0" applyFont="1" applyFill="1" applyBorder="1" applyAlignment="1" applyProtection="1">
      <alignment horizontal="center" vertical="center" wrapText="1"/>
      <protection hidden="1"/>
    </xf>
    <xf numFmtId="0" fontId="14" fillId="38" borderId="17" xfId="0" applyFont="1" applyFill="1" applyBorder="1" applyAlignment="1" applyProtection="1">
      <alignment horizontal="center" vertical="center" wrapText="1"/>
      <protection hidden="1"/>
    </xf>
    <xf numFmtId="0" fontId="46" fillId="2" borderId="2" xfId="0" applyFont="1" applyFill="1" applyBorder="1" applyAlignment="1" applyProtection="1">
      <alignment horizontal="center" vertical="center" wrapText="1"/>
      <protection hidden="1"/>
    </xf>
    <xf numFmtId="0" fontId="46" fillId="2" borderId="3" xfId="0" applyFont="1" applyFill="1" applyBorder="1" applyAlignment="1" applyProtection="1">
      <alignment horizontal="center" vertical="center" wrapText="1"/>
      <protection hidden="1"/>
    </xf>
    <xf numFmtId="0" fontId="46" fillId="2" borderId="4" xfId="0" applyFont="1" applyFill="1" applyBorder="1" applyAlignment="1" applyProtection="1">
      <alignment horizontal="center" vertical="center" wrapText="1"/>
      <protection hidden="1"/>
    </xf>
    <xf numFmtId="0" fontId="46" fillId="2" borderId="5" xfId="0" applyFont="1" applyFill="1" applyBorder="1" applyAlignment="1" applyProtection="1">
      <alignment horizontal="center" vertical="center" wrapText="1"/>
      <protection hidden="1"/>
    </xf>
    <xf numFmtId="0" fontId="46" fillId="2" borderId="0" xfId="0" applyFont="1" applyFill="1" applyAlignment="1" applyProtection="1">
      <alignment horizontal="center" vertical="center" wrapText="1"/>
      <protection hidden="1"/>
    </xf>
    <xf numFmtId="0" fontId="46" fillId="2" borderId="6" xfId="0" applyFont="1" applyFill="1" applyBorder="1" applyAlignment="1" applyProtection="1">
      <alignment horizontal="center" vertical="center" wrapText="1"/>
      <protection hidden="1"/>
    </xf>
    <xf numFmtId="0" fontId="46" fillId="2" borderId="18" xfId="0" applyFont="1" applyFill="1" applyBorder="1" applyAlignment="1" applyProtection="1">
      <alignment horizontal="center" vertical="center" wrapText="1"/>
      <protection hidden="1"/>
    </xf>
    <xf numFmtId="0" fontId="46" fillId="2" borderId="19" xfId="0" applyFont="1" applyFill="1" applyBorder="1" applyAlignment="1" applyProtection="1">
      <alignment horizontal="center" vertical="center" wrapText="1"/>
      <protection hidden="1"/>
    </xf>
    <xf numFmtId="0" fontId="46" fillId="2" borderId="20" xfId="0" applyFont="1" applyFill="1" applyBorder="1" applyAlignment="1" applyProtection="1">
      <alignment horizontal="center" vertical="center" wrapText="1"/>
      <protection hidden="1"/>
    </xf>
    <xf numFmtId="0" fontId="9" fillId="0" borderId="15" xfId="0" applyFont="1" applyBorder="1" applyAlignment="1" applyProtection="1">
      <alignment horizontal="center" wrapText="1"/>
      <protection hidden="1"/>
    </xf>
    <xf numFmtId="0" fontId="9" fillId="0" borderId="16" xfId="0" applyFont="1" applyBorder="1" applyAlignment="1" applyProtection="1">
      <alignment horizontal="center" wrapText="1"/>
      <protection hidden="1"/>
    </xf>
    <xf numFmtId="0" fontId="9" fillId="0" borderId="17" xfId="0" applyFont="1" applyBorder="1" applyAlignment="1" applyProtection="1">
      <alignment horizontal="center" wrapText="1"/>
      <protection hidden="1"/>
    </xf>
    <xf numFmtId="0" fontId="14" fillId="25" borderId="15" xfId="0" applyFont="1" applyFill="1" applyBorder="1" applyAlignment="1" applyProtection="1">
      <alignment horizontal="center" vertical="center" textRotation="90" wrapText="1"/>
      <protection hidden="1"/>
    </xf>
    <xf numFmtId="0" fontId="14" fillId="25" borderId="16" xfId="0" applyFont="1" applyFill="1" applyBorder="1" applyAlignment="1" applyProtection="1">
      <alignment horizontal="center" vertical="center" textRotation="90" wrapText="1"/>
      <protection hidden="1"/>
    </xf>
    <xf numFmtId="0" fontId="14" fillId="25" borderId="17" xfId="0" applyFont="1" applyFill="1" applyBorder="1" applyAlignment="1" applyProtection="1">
      <alignment horizontal="center" vertical="center" textRotation="90" wrapText="1"/>
      <protection hidden="1"/>
    </xf>
    <xf numFmtId="0" fontId="14" fillId="21" borderId="15" xfId="0" applyFont="1" applyFill="1" applyBorder="1" applyAlignment="1" applyProtection="1">
      <alignment horizontal="center" vertical="center" wrapText="1"/>
      <protection hidden="1"/>
    </xf>
    <xf numFmtId="0" fontId="14" fillId="21" borderId="16" xfId="0" applyFont="1" applyFill="1" applyBorder="1" applyAlignment="1" applyProtection="1">
      <alignment horizontal="center" vertical="center" wrapText="1"/>
      <protection hidden="1"/>
    </xf>
    <xf numFmtId="0" fontId="14" fillId="21" borderId="45" xfId="0" applyFont="1" applyFill="1" applyBorder="1" applyAlignment="1" applyProtection="1">
      <alignment horizontal="center" vertical="center" wrapText="1"/>
      <protection hidden="1"/>
    </xf>
    <xf numFmtId="0" fontId="17" fillId="0" borderId="48" xfId="0" applyFont="1" applyBorder="1" applyAlignment="1" applyProtection="1">
      <alignment horizontal="center" vertical="center" wrapText="1"/>
      <protection hidden="1"/>
    </xf>
    <xf numFmtId="0" fontId="17" fillId="0" borderId="50" xfId="0" applyFont="1" applyBorder="1" applyAlignment="1" applyProtection="1">
      <alignment horizontal="center" vertical="center" wrapText="1"/>
      <protection hidden="1"/>
    </xf>
    <xf numFmtId="0" fontId="17" fillId="0" borderId="54" xfId="0" applyFont="1" applyBorder="1" applyAlignment="1" applyProtection="1">
      <alignment horizontal="center" vertical="center" wrapText="1"/>
      <protection hidden="1"/>
    </xf>
    <xf numFmtId="0" fontId="36" fillId="47" borderId="36" xfId="0" applyFont="1" applyFill="1" applyBorder="1" applyAlignment="1" applyProtection="1">
      <alignment horizontal="center" vertical="center" wrapText="1"/>
      <protection hidden="1"/>
    </xf>
    <xf numFmtId="0" fontId="36" fillId="47" borderId="8" xfId="0" applyFont="1" applyFill="1" applyBorder="1" applyAlignment="1" applyProtection="1">
      <alignment horizontal="center" vertical="center" wrapText="1"/>
      <protection hidden="1"/>
    </xf>
    <xf numFmtId="0" fontId="36" fillId="47" borderId="38" xfId="0" applyFont="1" applyFill="1" applyBorder="1" applyAlignment="1" applyProtection="1">
      <alignment horizontal="center" vertical="center" wrapText="1"/>
      <protection hidden="1"/>
    </xf>
    <xf numFmtId="0" fontId="36" fillId="47" borderId="5" xfId="0" applyFont="1" applyFill="1" applyBorder="1" applyAlignment="1" applyProtection="1">
      <alignment horizontal="center" vertical="center" wrapText="1"/>
      <protection hidden="1"/>
    </xf>
    <xf numFmtId="0" fontId="36" fillId="47" borderId="0" xfId="0" applyFont="1" applyFill="1" applyAlignment="1" applyProtection="1">
      <alignment horizontal="center" vertical="center" wrapText="1"/>
      <protection hidden="1"/>
    </xf>
    <xf numFmtId="0" fontId="36" fillId="47" borderId="6" xfId="0" applyFont="1" applyFill="1" applyBorder="1" applyAlignment="1" applyProtection="1">
      <alignment horizontal="center" vertical="center" wrapText="1"/>
      <protection hidden="1"/>
    </xf>
    <xf numFmtId="0" fontId="36" fillId="47" borderId="2" xfId="0" applyFont="1" applyFill="1" applyBorder="1" applyAlignment="1" applyProtection="1">
      <alignment horizontal="center" vertical="center" wrapText="1"/>
      <protection hidden="1"/>
    </xf>
    <xf numFmtId="0" fontId="36" fillId="47" borderId="3" xfId="0" applyFont="1" applyFill="1" applyBorder="1" applyAlignment="1" applyProtection="1">
      <alignment horizontal="center" vertical="center" wrapText="1"/>
      <protection hidden="1"/>
    </xf>
    <xf numFmtId="0" fontId="36" fillId="47" borderId="4" xfId="0" applyFont="1" applyFill="1" applyBorder="1" applyAlignment="1" applyProtection="1">
      <alignment horizontal="center" vertical="center" wrapText="1"/>
      <protection hidden="1"/>
    </xf>
    <xf numFmtId="0" fontId="36" fillId="47" borderId="37" xfId="0" applyFont="1" applyFill="1" applyBorder="1" applyAlignment="1" applyProtection="1">
      <alignment horizontal="center" vertical="center" wrapText="1"/>
      <protection hidden="1"/>
    </xf>
    <xf numFmtId="0" fontId="36" fillId="47" borderId="13" xfId="0" applyFont="1" applyFill="1" applyBorder="1" applyAlignment="1" applyProtection="1">
      <alignment horizontal="center" vertical="center" wrapText="1"/>
      <protection hidden="1"/>
    </xf>
    <xf numFmtId="0" fontId="36" fillId="47" borderId="39" xfId="0" applyFont="1" applyFill="1" applyBorder="1" applyAlignment="1" applyProtection="1">
      <alignment horizontal="center" vertical="center" wrapText="1"/>
      <protection hidden="1"/>
    </xf>
    <xf numFmtId="0" fontId="17" fillId="0" borderId="36" xfId="0" applyFont="1" applyBorder="1" applyAlignment="1" applyProtection="1">
      <alignment horizontal="center" vertical="center" wrapText="1"/>
      <protection hidden="1"/>
    </xf>
    <xf numFmtId="0" fontId="17" fillId="0" borderId="8" xfId="0" applyFont="1" applyBorder="1" applyAlignment="1" applyProtection="1">
      <alignment horizontal="center" vertical="center" wrapText="1"/>
      <protection hidden="1"/>
    </xf>
    <xf numFmtId="0" fontId="17" fillId="0" borderId="38" xfId="0" applyFont="1" applyBorder="1" applyAlignment="1" applyProtection="1">
      <alignment horizontal="center" vertical="center" wrapText="1"/>
      <protection hidden="1"/>
    </xf>
    <xf numFmtId="0" fontId="17" fillId="0" borderId="5" xfId="0" applyFont="1" applyBorder="1" applyAlignment="1" applyProtection="1">
      <alignment horizontal="center" vertical="center" wrapText="1"/>
      <protection hidden="1"/>
    </xf>
    <xf numFmtId="0" fontId="17" fillId="0" borderId="0" xfId="0" applyFont="1" applyAlignment="1" applyProtection="1">
      <alignment horizontal="center" vertical="center" wrapText="1"/>
      <protection hidden="1"/>
    </xf>
    <xf numFmtId="0" fontId="17" fillId="0" borderId="6" xfId="0" applyFont="1" applyBorder="1" applyAlignment="1" applyProtection="1">
      <alignment horizontal="center" vertical="center" wrapText="1"/>
      <protection hidden="1"/>
    </xf>
    <xf numFmtId="0" fontId="17" fillId="0" borderId="2" xfId="0" applyFont="1" applyBorder="1" applyAlignment="1" applyProtection="1">
      <alignment horizontal="center" vertical="center" wrapText="1"/>
      <protection hidden="1"/>
    </xf>
    <xf numFmtId="0" fontId="17" fillId="0" borderId="3" xfId="0" applyFont="1" applyBorder="1" applyAlignment="1" applyProtection="1">
      <alignment horizontal="center" vertical="center" wrapText="1"/>
      <protection hidden="1"/>
    </xf>
    <xf numFmtId="0" fontId="17" fillId="0" borderId="4" xfId="0" applyFont="1" applyBorder="1" applyAlignment="1" applyProtection="1">
      <alignment horizontal="center" vertical="center" wrapText="1"/>
      <protection hidden="1"/>
    </xf>
    <xf numFmtId="0" fontId="17" fillId="0" borderId="37" xfId="0" applyFont="1" applyBorder="1" applyAlignment="1" applyProtection="1">
      <alignment horizontal="center" vertical="center" wrapText="1"/>
      <protection hidden="1"/>
    </xf>
    <xf numFmtId="0" fontId="17" fillId="0" borderId="13" xfId="0" applyFont="1" applyBorder="1" applyAlignment="1" applyProtection="1">
      <alignment horizontal="center" vertical="center" wrapText="1"/>
      <protection hidden="1"/>
    </xf>
    <xf numFmtId="0" fontId="17" fillId="0" borderId="39" xfId="0" applyFont="1" applyBorder="1" applyAlignment="1" applyProtection="1">
      <alignment horizontal="center" vertical="center" wrapText="1"/>
      <protection hidden="1"/>
    </xf>
    <xf numFmtId="164" fontId="5" fillId="2" borderId="15" xfId="0" applyNumberFormat="1" applyFont="1" applyFill="1" applyBorder="1" applyAlignment="1" applyProtection="1">
      <alignment horizontal="center" vertical="center" wrapText="1"/>
      <protection locked="0"/>
    </xf>
    <xf numFmtId="164" fontId="5" fillId="2" borderId="16" xfId="0" applyNumberFormat="1" applyFont="1" applyFill="1" applyBorder="1" applyAlignment="1" applyProtection="1">
      <alignment horizontal="center" vertical="center" wrapText="1"/>
      <protection locked="0"/>
    </xf>
    <xf numFmtId="164" fontId="5" fillId="2" borderId="17" xfId="0" applyNumberFormat="1" applyFont="1" applyFill="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hidden="1"/>
    </xf>
    <xf numFmtId="0" fontId="5" fillId="2" borderId="1" xfId="0" applyFont="1" applyFill="1" applyBorder="1" applyAlignment="1" applyProtection="1">
      <alignment horizontal="center" vertical="center" wrapText="1"/>
      <protection hidden="1"/>
    </xf>
    <xf numFmtId="0" fontId="28" fillId="22" borderId="1" xfId="0" applyFont="1" applyFill="1" applyBorder="1" applyAlignment="1" applyProtection="1">
      <alignment horizontal="center" vertical="center" wrapText="1"/>
      <protection hidden="1"/>
    </xf>
    <xf numFmtId="0" fontId="4" fillId="0" borderId="15" xfId="0" applyFont="1" applyBorder="1" applyAlignment="1" applyProtection="1">
      <alignment horizontal="center" vertical="center" wrapText="1"/>
      <protection locked="0"/>
    </xf>
    <xf numFmtId="0" fontId="4" fillId="0" borderId="17"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hidden="1"/>
    </xf>
    <xf numFmtId="0" fontId="2" fillId="0" borderId="31" xfId="0" applyFont="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hidden="1"/>
    </xf>
    <xf numFmtId="0" fontId="14" fillId="35" borderId="1" xfId="0" applyFont="1" applyFill="1" applyBorder="1" applyAlignment="1" applyProtection="1">
      <alignment horizontal="center" vertical="center" wrapText="1"/>
      <protection hidden="1"/>
    </xf>
    <xf numFmtId="0" fontId="2" fillId="16" borderId="26" xfId="0" applyFont="1" applyFill="1" applyBorder="1" applyAlignment="1" applyProtection="1">
      <alignment horizontal="center" vertical="center" wrapText="1"/>
      <protection hidden="1"/>
    </xf>
    <xf numFmtId="0" fontId="2" fillId="16" borderId="1" xfId="0" applyFont="1" applyFill="1" applyBorder="1" applyAlignment="1" applyProtection="1">
      <alignment horizontal="center" vertical="center" wrapText="1"/>
      <protection hidden="1"/>
    </xf>
    <xf numFmtId="0" fontId="0" fillId="2" borderId="58" xfId="0" applyFill="1" applyBorder="1" applyAlignment="1" applyProtection="1">
      <alignment horizontal="justify" vertical="center" wrapText="1"/>
      <protection hidden="1"/>
    </xf>
    <xf numFmtId="0" fontId="0" fillId="2" borderId="59" xfId="0" applyFill="1" applyBorder="1" applyAlignment="1" applyProtection="1">
      <alignment horizontal="justify" vertical="center" wrapText="1"/>
      <protection hidden="1"/>
    </xf>
    <xf numFmtId="0" fontId="0" fillId="2" borderId="60" xfId="0" applyFill="1" applyBorder="1" applyAlignment="1" applyProtection="1">
      <alignment horizontal="justify" vertical="center" wrapText="1"/>
      <protection hidden="1"/>
    </xf>
    <xf numFmtId="0" fontId="0" fillId="20" borderId="26" xfId="0" applyFill="1" applyBorder="1" applyAlignment="1" applyProtection="1">
      <alignment horizontal="justify" vertical="center" wrapText="1"/>
      <protection locked="0"/>
    </xf>
    <xf numFmtId="0" fontId="0" fillId="20" borderId="19" xfId="0" applyFill="1" applyBorder="1" applyAlignment="1" applyProtection="1">
      <alignment horizontal="justify" vertical="center" wrapText="1"/>
      <protection locked="0"/>
    </xf>
    <xf numFmtId="0" fontId="0" fillId="20" borderId="20" xfId="0" applyFill="1" applyBorder="1" applyAlignment="1" applyProtection="1">
      <alignment horizontal="justify" vertical="center" wrapText="1"/>
      <protection locked="0"/>
    </xf>
    <xf numFmtId="168" fontId="0" fillId="20" borderId="18" xfId="0" applyNumberFormat="1" applyFill="1" applyBorder="1" applyAlignment="1" applyProtection="1">
      <alignment horizontal="center" vertical="center" wrapText="1"/>
      <protection locked="0"/>
    </xf>
    <xf numFmtId="168" fontId="0" fillId="20" borderId="19" xfId="0" applyNumberFormat="1" applyFill="1" applyBorder="1" applyAlignment="1" applyProtection="1">
      <alignment horizontal="center" vertical="center" wrapText="1"/>
      <protection locked="0"/>
    </xf>
    <xf numFmtId="168" fontId="0" fillId="20" borderId="20" xfId="0" applyNumberFormat="1" applyFill="1" applyBorder="1" applyAlignment="1" applyProtection="1">
      <alignment horizontal="center" vertical="center" wrapText="1"/>
      <protection locked="0"/>
    </xf>
    <xf numFmtId="0" fontId="0" fillId="20" borderId="1" xfId="0" applyFill="1" applyBorder="1" applyAlignment="1" applyProtection="1">
      <alignment horizontal="justify" vertical="center" wrapText="1"/>
      <protection locked="0"/>
    </xf>
    <xf numFmtId="0" fontId="0" fillId="20" borderId="16" xfId="0" applyFill="1" applyBorder="1" applyAlignment="1" applyProtection="1">
      <alignment horizontal="justify" vertical="center" wrapText="1"/>
      <protection locked="0"/>
    </xf>
    <xf numFmtId="0" fontId="0" fillId="20" borderId="17" xfId="0" applyFill="1" applyBorder="1" applyAlignment="1" applyProtection="1">
      <alignment horizontal="justify" vertical="center" wrapText="1"/>
      <protection locked="0"/>
    </xf>
    <xf numFmtId="0" fontId="0" fillId="2" borderId="50" xfId="0" applyFill="1" applyBorder="1" applyAlignment="1" applyProtection="1">
      <alignment horizontal="justify" vertical="center" wrapText="1"/>
      <protection locked="0"/>
    </xf>
    <xf numFmtId="0" fontId="0" fillId="37" borderId="1" xfId="0" applyFill="1" applyBorder="1" applyAlignment="1" applyProtection="1">
      <alignment horizontal="justify" vertical="center" wrapText="1"/>
      <protection locked="0"/>
    </xf>
    <xf numFmtId="0" fontId="0" fillId="37" borderId="15" xfId="0" applyFill="1" applyBorder="1" applyAlignment="1" applyProtection="1">
      <alignment horizontal="justify" vertical="center" wrapText="1"/>
      <protection locked="0"/>
    </xf>
    <xf numFmtId="0" fontId="0" fillId="37" borderId="16" xfId="0" applyFill="1" applyBorder="1" applyAlignment="1" applyProtection="1">
      <alignment horizontal="justify" vertical="center" wrapText="1"/>
      <protection locked="0"/>
    </xf>
    <xf numFmtId="0" fontId="0" fillId="37" borderId="17" xfId="0" applyFill="1" applyBorder="1" applyAlignment="1" applyProtection="1">
      <alignment horizontal="justify" vertical="center" wrapText="1"/>
      <protection locked="0"/>
    </xf>
    <xf numFmtId="168" fontId="0" fillId="37" borderId="15" xfId="0" applyNumberFormat="1" applyFill="1" applyBorder="1" applyAlignment="1" applyProtection="1">
      <alignment horizontal="center" vertical="center" wrapText="1"/>
      <protection locked="0"/>
    </xf>
    <xf numFmtId="168" fontId="0" fillId="37" borderId="16" xfId="0" applyNumberFormat="1" applyFill="1" applyBorder="1" applyAlignment="1" applyProtection="1">
      <alignment horizontal="center" vertical="center" wrapText="1"/>
      <protection locked="0"/>
    </xf>
    <xf numFmtId="168" fontId="0" fillId="37" borderId="17" xfId="0" applyNumberFormat="1" applyFill="1" applyBorder="1" applyAlignment="1" applyProtection="1">
      <alignment horizontal="center" vertical="center" wrapText="1"/>
      <protection locked="0"/>
    </xf>
    <xf numFmtId="0" fontId="14" fillId="19" borderId="1" xfId="0" applyFont="1" applyFill="1" applyBorder="1" applyAlignment="1" applyProtection="1">
      <alignment horizontal="center" vertical="center" wrapText="1"/>
      <protection hidden="1"/>
    </xf>
    <xf numFmtId="0" fontId="14" fillId="19" borderId="50" xfId="0" applyFont="1" applyFill="1" applyBorder="1" applyAlignment="1" applyProtection="1">
      <alignment horizontal="center" vertical="center" wrapText="1"/>
      <protection hidden="1"/>
    </xf>
    <xf numFmtId="0" fontId="2" fillId="0" borderId="50" xfId="0" applyFont="1" applyBorder="1" applyAlignment="1" applyProtection="1">
      <alignment horizontal="center" vertical="center" wrapText="1"/>
      <protection hidden="1"/>
    </xf>
    <xf numFmtId="0" fontId="0" fillId="41" borderId="1" xfId="0" applyFill="1" applyBorder="1" applyAlignment="1" applyProtection="1">
      <alignment horizontal="justify" vertical="center" wrapText="1"/>
      <protection locked="0"/>
    </xf>
    <xf numFmtId="168" fontId="0" fillId="41" borderId="1" xfId="0" applyNumberFormat="1" applyFill="1" applyBorder="1" applyAlignment="1" applyProtection="1">
      <alignment horizontal="center" vertical="center" wrapText="1"/>
      <protection locked="0"/>
    </xf>
    <xf numFmtId="0" fontId="0" fillId="37" borderId="58" xfId="0" applyFill="1" applyBorder="1" applyAlignment="1" applyProtection="1">
      <alignment horizontal="justify" vertical="center" wrapText="1"/>
      <protection locked="0"/>
    </xf>
    <xf numFmtId="0" fontId="0" fillId="37" borderId="59" xfId="0" applyFill="1" applyBorder="1" applyAlignment="1" applyProtection="1">
      <alignment horizontal="justify" vertical="center" wrapText="1"/>
      <protection locked="0"/>
    </xf>
    <xf numFmtId="0" fontId="0" fillId="37" borderId="60" xfId="0" applyFill="1" applyBorder="1" applyAlignment="1" applyProtection="1">
      <alignment horizontal="justify" vertical="center" wrapText="1"/>
      <protection locked="0"/>
    </xf>
    <xf numFmtId="0" fontId="0" fillId="37" borderId="57" xfId="0" applyFill="1" applyBorder="1" applyAlignment="1" applyProtection="1">
      <alignment horizontal="justify" vertical="center" wrapText="1"/>
      <protection locked="0"/>
    </xf>
    <xf numFmtId="168" fontId="0" fillId="37" borderId="58" xfId="0" applyNumberFormat="1" applyFill="1" applyBorder="1" applyAlignment="1" applyProtection="1">
      <alignment horizontal="center" vertical="center" wrapText="1"/>
      <protection locked="0"/>
    </xf>
    <xf numFmtId="168" fontId="0" fillId="37" borderId="59" xfId="0" applyNumberFormat="1" applyFill="1" applyBorder="1" applyAlignment="1" applyProtection="1">
      <alignment horizontal="center" vertical="center" wrapText="1"/>
      <protection locked="0"/>
    </xf>
    <xf numFmtId="168" fontId="0" fillId="37" borderId="60" xfId="0" applyNumberFormat="1" applyFill="1" applyBorder="1" applyAlignment="1" applyProtection="1">
      <alignment horizontal="center" vertical="center" wrapText="1"/>
      <protection locked="0"/>
    </xf>
    <xf numFmtId="0" fontId="0" fillId="41" borderId="18" xfId="0" applyFill="1" applyBorder="1" applyAlignment="1" applyProtection="1">
      <alignment horizontal="justify" vertical="center" wrapText="1"/>
      <protection locked="0"/>
    </xf>
    <xf numFmtId="0" fontId="0" fillId="41" borderId="19" xfId="0" applyFill="1" applyBorder="1" applyAlignment="1" applyProtection="1">
      <alignment horizontal="justify" vertical="center" wrapText="1"/>
      <protection locked="0"/>
    </xf>
    <xf numFmtId="0" fontId="0" fillId="41" borderId="20" xfId="0" applyFill="1" applyBorder="1" applyAlignment="1" applyProtection="1">
      <alignment horizontal="justify" vertical="center" wrapText="1"/>
      <protection locked="0"/>
    </xf>
    <xf numFmtId="0" fontId="0" fillId="41" borderId="26" xfId="0" applyFill="1" applyBorder="1" applyAlignment="1" applyProtection="1">
      <alignment horizontal="justify" vertical="center" wrapText="1"/>
      <protection locked="0"/>
    </xf>
    <xf numFmtId="0" fontId="0" fillId="0" borderId="67" xfId="0" applyBorder="1" applyAlignment="1" applyProtection="1">
      <alignment horizontal="left" wrapText="1"/>
      <protection hidden="1"/>
    </xf>
    <xf numFmtId="0" fontId="16" fillId="0" borderId="1" xfId="0" applyFont="1" applyBorder="1" applyAlignment="1" applyProtection="1">
      <alignment horizontal="justify" vertical="center" wrapText="1"/>
      <protection hidden="1"/>
    </xf>
    <xf numFmtId="0" fontId="4" fillId="15" borderId="16" xfId="0" applyFont="1" applyFill="1" applyBorder="1" applyAlignment="1" applyProtection="1">
      <alignment horizontal="center" vertical="center" wrapText="1"/>
      <protection hidden="1"/>
    </xf>
    <xf numFmtId="0" fontId="4" fillId="15" borderId="16" xfId="0" applyFont="1" applyFill="1" applyBorder="1" applyAlignment="1" applyProtection="1">
      <alignment horizontal="right" vertical="center" wrapText="1"/>
      <protection hidden="1"/>
    </xf>
    <xf numFmtId="0" fontId="4" fillId="15" borderId="15" xfId="0" applyFont="1" applyFill="1" applyBorder="1" applyAlignment="1" applyProtection="1">
      <alignment horizontal="left" vertical="center" wrapText="1"/>
      <protection hidden="1"/>
    </xf>
    <xf numFmtId="0" fontId="4" fillId="15" borderId="16" xfId="0" applyFont="1" applyFill="1" applyBorder="1" applyAlignment="1" applyProtection="1">
      <alignment horizontal="left" vertical="center" wrapText="1"/>
      <protection hidden="1"/>
    </xf>
    <xf numFmtId="0" fontId="14" fillId="36" borderId="1" xfId="0" applyFont="1" applyFill="1" applyBorder="1" applyAlignment="1" applyProtection="1">
      <alignment horizontal="center" vertical="center" wrapText="1"/>
      <protection hidden="1"/>
    </xf>
    <xf numFmtId="0" fontId="14" fillId="36" borderId="50" xfId="0" applyFont="1" applyFill="1" applyBorder="1" applyAlignment="1" applyProtection="1">
      <alignment horizontal="center" vertical="center" wrapText="1"/>
      <protection hidden="1"/>
    </xf>
    <xf numFmtId="0" fontId="39" fillId="22" borderId="50" xfId="0" applyFont="1" applyFill="1" applyBorder="1" applyAlignment="1" applyProtection="1">
      <alignment horizontal="center" vertical="center" wrapText="1"/>
      <protection hidden="1"/>
    </xf>
    <xf numFmtId="0" fontId="39" fillId="43" borderId="1" xfId="0" applyFont="1" applyFill="1" applyBorder="1" applyAlignment="1" applyProtection="1">
      <alignment horizontal="center" vertical="center" wrapText="1"/>
      <protection hidden="1"/>
    </xf>
    <xf numFmtId="0" fontId="39" fillId="43" borderId="50" xfId="0" applyFont="1" applyFill="1" applyBorder="1" applyAlignment="1" applyProtection="1">
      <alignment horizontal="center" vertical="center" wrapText="1"/>
      <protection hidden="1"/>
    </xf>
    <xf numFmtId="0" fontId="2" fillId="8" borderId="1" xfId="0" applyFont="1" applyFill="1" applyBorder="1" applyAlignment="1" applyProtection="1">
      <alignment horizontal="center" vertical="center" wrapText="1"/>
      <protection hidden="1"/>
    </xf>
    <xf numFmtId="0" fontId="13" fillId="0" borderId="15" xfId="2" applyBorder="1" applyAlignment="1" applyProtection="1">
      <alignment horizontal="center" wrapText="1"/>
      <protection hidden="1"/>
    </xf>
    <xf numFmtId="0" fontId="13" fillId="0" borderId="16" xfId="2" applyBorder="1" applyAlignment="1" applyProtection="1">
      <alignment horizontal="center" wrapText="1"/>
      <protection hidden="1"/>
    </xf>
    <xf numFmtId="0" fontId="13" fillId="0" borderId="17" xfId="2" applyBorder="1" applyAlignment="1" applyProtection="1">
      <alignment horizontal="center" wrapText="1"/>
      <protection hidden="1"/>
    </xf>
    <xf numFmtId="0" fontId="13" fillId="0" borderId="1" xfId="2" applyFill="1" applyBorder="1" applyAlignment="1" applyProtection="1">
      <alignment horizontal="center" vertical="center" wrapText="1"/>
      <protection hidden="1"/>
    </xf>
    <xf numFmtId="0" fontId="1" fillId="6" borderId="0" xfId="2" applyFont="1" applyFill="1" applyBorder="1" applyAlignment="1" applyProtection="1">
      <alignment horizontal="left" wrapText="1"/>
      <protection hidden="1"/>
    </xf>
    <xf numFmtId="0" fontId="29" fillId="0" borderId="0" xfId="0" applyFont="1" applyAlignment="1" applyProtection="1">
      <alignment horizontal="left" vertical="center" wrapText="1"/>
      <protection hidden="1"/>
    </xf>
    <xf numFmtId="0" fontId="29" fillId="0" borderId="6" xfId="0" applyFont="1" applyBorder="1" applyAlignment="1" applyProtection="1">
      <alignment horizontal="left" vertical="center" wrapText="1"/>
      <protection hidden="1"/>
    </xf>
    <xf numFmtId="0" fontId="1" fillId="6" borderId="0" xfId="0" applyFont="1" applyFill="1" applyAlignment="1" applyProtection="1">
      <alignment horizontal="left" wrapText="1"/>
      <protection hidden="1"/>
    </xf>
    <xf numFmtId="0" fontId="9" fillId="22" borderId="15" xfId="0" applyFont="1" applyFill="1" applyBorder="1" applyAlignment="1" applyProtection="1">
      <alignment horizontal="center" vertical="center" wrapText="1"/>
      <protection hidden="1"/>
    </xf>
    <xf numFmtId="0" fontId="9" fillId="22" borderId="16" xfId="0" applyFont="1" applyFill="1" applyBorder="1" applyAlignment="1" applyProtection="1">
      <alignment horizontal="center" vertical="center" wrapText="1"/>
      <protection hidden="1"/>
    </xf>
    <xf numFmtId="0" fontId="9" fillId="22" borderId="17" xfId="0" applyFont="1" applyFill="1" applyBorder="1" applyAlignment="1" applyProtection="1">
      <alignment horizontal="center" vertical="center" wrapText="1"/>
      <protection hidden="1"/>
    </xf>
    <xf numFmtId="0" fontId="1" fillId="6" borderId="0" xfId="0" applyFont="1" applyFill="1" applyAlignment="1" applyProtection="1">
      <alignment horizontal="left"/>
      <protection hidden="1"/>
    </xf>
    <xf numFmtId="0" fontId="9" fillId="22" borderId="1" xfId="0" applyFont="1" applyFill="1" applyBorder="1" applyAlignment="1" applyProtection="1">
      <alignment horizontal="center" vertical="center" wrapText="1"/>
      <protection hidden="1"/>
    </xf>
    <xf numFmtId="0" fontId="13" fillId="0" borderId="15" xfId="2" applyBorder="1" applyAlignment="1">
      <alignment vertical="center"/>
    </xf>
    <xf numFmtId="0" fontId="13" fillId="0" borderId="16" xfId="2" applyBorder="1" applyAlignment="1">
      <alignment vertical="center"/>
    </xf>
    <xf numFmtId="0" fontId="13" fillId="0" borderId="17" xfId="2" applyBorder="1" applyAlignment="1">
      <alignment vertical="center"/>
    </xf>
    <xf numFmtId="0" fontId="34" fillId="0" borderId="15" xfId="2" applyFont="1" applyFill="1" applyBorder="1" applyAlignment="1" applyProtection="1">
      <alignment horizontal="center" vertical="center" wrapText="1"/>
      <protection hidden="1"/>
    </xf>
    <xf numFmtId="0" fontId="34" fillId="0" borderId="16" xfId="2" applyFont="1" applyFill="1" applyBorder="1" applyAlignment="1" applyProtection="1">
      <alignment horizontal="center" vertical="center" wrapText="1"/>
      <protection hidden="1"/>
    </xf>
    <xf numFmtId="0" fontId="34" fillId="0" borderId="17" xfId="2" applyFont="1" applyFill="1" applyBorder="1" applyAlignment="1" applyProtection="1">
      <alignment horizontal="center" vertical="center" wrapText="1"/>
      <protection hidden="1"/>
    </xf>
    <xf numFmtId="0" fontId="46" fillId="2" borderId="15" xfId="0" applyFont="1" applyFill="1" applyBorder="1" applyAlignment="1" applyProtection="1">
      <alignment horizontal="justify" vertical="center" wrapText="1"/>
      <protection locked="0"/>
    </xf>
    <xf numFmtId="0" fontId="46" fillId="2" borderId="16" xfId="0" applyFont="1" applyFill="1" applyBorder="1" applyAlignment="1" applyProtection="1">
      <alignment horizontal="justify" vertical="center" wrapText="1"/>
      <protection locked="0"/>
    </xf>
    <xf numFmtId="0" fontId="46" fillId="2" borderId="17" xfId="0" applyFont="1" applyFill="1" applyBorder="1" applyAlignment="1" applyProtection="1">
      <alignment horizontal="justify" vertical="center" wrapText="1"/>
      <protection locked="0"/>
    </xf>
    <xf numFmtId="0" fontId="1" fillId="0" borderId="15" xfId="0" applyFont="1" applyBorder="1" applyAlignment="1" applyProtection="1">
      <alignment horizontal="justify" vertical="center" wrapText="1"/>
      <protection locked="0"/>
    </xf>
    <xf numFmtId="0" fontId="1" fillId="0" borderId="16" xfId="0" applyFont="1" applyBorder="1" applyAlignment="1" applyProtection="1">
      <alignment horizontal="justify" vertical="center" wrapText="1"/>
      <protection locked="0"/>
    </xf>
    <xf numFmtId="0" fontId="1" fillId="0" borderId="45" xfId="0" applyFont="1" applyBorder="1" applyAlignment="1" applyProtection="1">
      <alignment horizontal="justify" vertical="center" wrapText="1"/>
      <protection locked="0"/>
    </xf>
    <xf numFmtId="0" fontId="50" fillId="46" borderId="1" xfId="0" applyFont="1" applyFill="1" applyBorder="1" applyAlignment="1" applyProtection="1">
      <alignment horizontal="justify" vertical="center" wrapText="1"/>
      <protection locked="0"/>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0" xfId="0" applyFont="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4" xfId="0" applyFont="1" applyBorder="1" applyAlignment="1">
      <alignment horizontal="center" vertical="center" wrapText="1"/>
    </xf>
    <xf numFmtId="0" fontId="40" fillId="25" borderId="1" xfId="0" applyFont="1" applyFill="1" applyBorder="1" applyAlignment="1" applyProtection="1">
      <alignment horizontal="center" vertical="center" wrapText="1"/>
      <protection hidden="1"/>
    </xf>
    <xf numFmtId="0" fontId="17" fillId="0" borderId="1" xfId="0" applyFont="1" applyBorder="1" applyAlignment="1" applyProtection="1">
      <alignment horizontal="center" vertical="center" wrapText="1"/>
      <protection hidden="1"/>
    </xf>
    <xf numFmtId="0" fontId="30" fillId="0" borderId="24" xfId="0" applyFont="1" applyBorder="1" applyAlignment="1" applyProtection="1">
      <alignment horizontal="center" wrapText="1"/>
      <protection hidden="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17" xfId="0" applyFont="1" applyBorder="1" applyAlignment="1">
      <alignment horizontal="center" vertical="center" wrapText="1"/>
    </xf>
    <xf numFmtId="0" fontId="40" fillId="25" borderId="24" xfId="0" applyFont="1" applyFill="1" applyBorder="1" applyAlignment="1" applyProtection="1">
      <alignment horizontal="center" vertical="center" wrapText="1"/>
      <protection hidden="1"/>
    </xf>
    <xf numFmtId="0" fontId="40" fillId="25" borderId="26" xfId="0" applyFont="1" applyFill="1" applyBorder="1" applyAlignment="1" applyProtection="1">
      <alignment horizontal="center" vertical="center" wrapText="1"/>
      <protection hidden="1"/>
    </xf>
    <xf numFmtId="0" fontId="40" fillId="25" borderId="2" xfId="0" applyFont="1" applyFill="1" applyBorder="1" applyAlignment="1" applyProtection="1">
      <alignment horizontal="center" vertical="center" wrapText="1"/>
      <protection hidden="1"/>
    </xf>
    <xf numFmtId="0" fontId="40" fillId="25" borderId="18" xfId="0" applyFont="1" applyFill="1" applyBorder="1" applyAlignment="1" applyProtection="1">
      <alignment horizontal="center" vertical="center" wrapText="1"/>
      <protection hidden="1"/>
    </xf>
    <xf numFmtId="0" fontId="40" fillId="39" borderId="15" xfId="0" applyFont="1" applyFill="1" applyBorder="1" applyAlignment="1" applyProtection="1">
      <alignment horizontal="center" vertical="center" wrapText="1"/>
      <protection hidden="1"/>
    </xf>
    <xf numFmtId="0" fontId="40" fillId="39" borderId="16" xfId="0" applyFont="1" applyFill="1" applyBorder="1" applyAlignment="1" applyProtection="1">
      <alignment horizontal="center" vertical="center" wrapText="1"/>
      <protection hidden="1"/>
    </xf>
    <xf numFmtId="0" fontId="40" fillId="39" borderId="17" xfId="0" applyFont="1" applyFill="1" applyBorder="1" applyAlignment="1" applyProtection="1">
      <alignment horizontal="center" vertical="center" wrapText="1"/>
      <protection hidden="1"/>
    </xf>
    <xf numFmtId="0" fontId="40" fillId="25" borderId="15" xfId="0" applyFont="1" applyFill="1" applyBorder="1" applyAlignment="1" applyProtection="1">
      <alignment horizontal="center" vertical="center" wrapText="1"/>
      <protection hidden="1"/>
    </xf>
    <xf numFmtId="0" fontId="40" fillId="25" borderId="17" xfId="0" applyFont="1" applyFill="1" applyBorder="1" applyAlignment="1" applyProtection="1">
      <alignment horizontal="center" vertical="center" wrapText="1"/>
      <protection hidden="1"/>
    </xf>
    <xf numFmtId="0" fontId="40" fillId="38" borderId="15" xfId="0" applyFont="1" applyFill="1" applyBorder="1" applyAlignment="1" applyProtection="1">
      <alignment horizontal="center" vertical="center" wrapText="1"/>
      <protection hidden="1"/>
    </xf>
    <xf numFmtId="0" fontId="40" fillId="38" borderId="16" xfId="0" applyFont="1" applyFill="1" applyBorder="1" applyAlignment="1" applyProtection="1">
      <alignment horizontal="center" vertical="center" wrapText="1"/>
      <protection hidden="1"/>
    </xf>
    <xf numFmtId="0" fontId="40" fillId="38" borderId="17" xfId="0" applyFont="1" applyFill="1" applyBorder="1" applyAlignment="1" applyProtection="1">
      <alignment horizontal="center" vertical="center" wrapText="1"/>
      <protection hidden="1"/>
    </xf>
    <xf numFmtId="0" fontId="40" fillId="25" borderId="16" xfId="0" applyFont="1" applyFill="1" applyBorder="1" applyAlignment="1" applyProtection="1">
      <alignment horizontal="center" vertical="center" wrapText="1"/>
      <protection hidden="1"/>
    </xf>
    <xf numFmtId="0" fontId="11" fillId="8" borderId="15" xfId="0" applyFont="1" applyFill="1" applyBorder="1" applyAlignment="1" applyProtection="1">
      <alignment horizontal="center" vertical="center" wrapText="1"/>
      <protection hidden="1"/>
    </xf>
    <xf numFmtId="0" fontId="11" fillId="8" borderId="17" xfId="0" applyFont="1" applyFill="1" applyBorder="1" applyAlignment="1" applyProtection="1">
      <alignment horizontal="center" vertical="center" wrapText="1"/>
      <protection hidden="1"/>
    </xf>
    <xf numFmtId="0" fontId="33" fillId="0" borderId="1" xfId="0" applyFont="1" applyBorder="1" applyAlignment="1" applyProtection="1">
      <alignment horizontal="center" vertical="center" wrapText="1"/>
      <protection hidden="1"/>
    </xf>
    <xf numFmtId="0" fontId="10" fillId="7" borderId="1" xfId="0" applyFont="1" applyFill="1" applyBorder="1" applyAlignment="1" applyProtection="1">
      <alignment horizontal="center" vertical="center" wrapText="1"/>
      <protection hidden="1"/>
    </xf>
    <xf numFmtId="0" fontId="4" fillId="0" borderId="2"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18" xfId="0" applyFont="1" applyBorder="1" applyAlignment="1" applyProtection="1">
      <alignment horizontal="center" vertical="center" wrapText="1"/>
      <protection locked="0"/>
    </xf>
    <xf numFmtId="0" fontId="4" fillId="0" borderId="20" xfId="0" applyFont="1" applyBorder="1" applyAlignment="1" applyProtection="1">
      <alignment horizontal="center" vertical="center" wrapText="1"/>
      <protection locked="0"/>
    </xf>
    <xf numFmtId="0" fontId="40" fillId="22" borderId="0" xfId="0" applyFont="1" applyFill="1" applyAlignment="1" applyProtection="1">
      <alignment horizontal="center" vertical="center" wrapText="1"/>
      <protection hidden="1"/>
    </xf>
    <xf numFmtId="0" fontId="2" fillId="29" borderId="1" xfId="0" applyFont="1" applyFill="1" applyBorder="1" applyAlignment="1" applyProtection="1">
      <alignment horizontal="center" vertical="center"/>
      <protection hidden="1"/>
    </xf>
    <xf numFmtId="0" fontId="35" fillId="2" borderId="15" xfId="0" quotePrefix="1" applyFont="1" applyFill="1" applyBorder="1" applyAlignment="1" applyProtection="1">
      <alignment horizontal="justify" vertical="center" wrapText="1"/>
      <protection hidden="1"/>
    </xf>
    <xf numFmtId="0" fontId="35" fillId="2" borderId="16" xfId="0" applyFont="1" applyFill="1" applyBorder="1" applyAlignment="1" applyProtection="1">
      <alignment horizontal="justify" vertical="center" wrapText="1"/>
      <protection hidden="1"/>
    </xf>
    <xf numFmtId="0" fontId="35" fillId="2" borderId="1" xfId="0" quotePrefix="1" applyFont="1" applyFill="1" applyBorder="1" applyAlignment="1" applyProtection="1">
      <alignment horizontal="justify" vertical="center" wrapText="1"/>
      <protection hidden="1"/>
    </xf>
    <xf numFmtId="0" fontId="35" fillId="2" borderId="1" xfId="0" applyFont="1" applyFill="1" applyBorder="1" applyAlignment="1" applyProtection="1">
      <alignment horizontal="justify" vertical="center" wrapText="1"/>
      <protection hidden="1"/>
    </xf>
    <xf numFmtId="0" fontId="35" fillId="8" borderId="15" xfId="0" quotePrefix="1" applyFont="1" applyFill="1" applyBorder="1" applyAlignment="1" applyProtection="1">
      <alignment horizontal="justify" vertical="center" wrapText="1"/>
      <protection hidden="1"/>
    </xf>
    <xf numFmtId="0" fontId="35" fillId="8" borderId="16" xfId="0" applyFont="1" applyFill="1" applyBorder="1" applyAlignment="1" applyProtection="1">
      <alignment horizontal="justify" vertical="center" wrapText="1"/>
      <protection hidden="1"/>
    </xf>
    <xf numFmtId="0" fontId="0" fillId="0" borderId="0" xfId="0" applyAlignment="1" applyProtection="1">
      <alignment horizontal="left" vertical="center" wrapText="1"/>
      <protection hidden="1"/>
    </xf>
    <xf numFmtId="0" fontId="0" fillId="0" borderId="0" xfId="0" applyAlignment="1" applyProtection="1">
      <alignment horizontal="left" vertical="center"/>
      <protection hidden="1"/>
    </xf>
    <xf numFmtId="0" fontId="2" fillId="34" borderId="1" xfId="0" applyFont="1" applyFill="1" applyBorder="1" applyAlignment="1" applyProtection="1">
      <alignment horizontal="center" vertical="center"/>
      <protection hidden="1"/>
    </xf>
    <xf numFmtId="0" fontId="30" fillId="8" borderId="1" xfId="0" applyFont="1" applyFill="1" applyBorder="1" applyAlignment="1" applyProtection="1">
      <alignment horizontal="center" vertical="center" wrapText="1"/>
      <protection hidden="1"/>
    </xf>
    <xf numFmtId="0" fontId="13" fillId="0" borderId="24" xfId="2" applyBorder="1" applyAlignment="1" applyProtection="1">
      <alignment horizontal="justify" vertical="center" wrapText="1"/>
      <protection hidden="1"/>
    </xf>
    <xf numFmtId="0" fontId="13" fillId="0" borderId="26" xfId="2" applyBorder="1" applyAlignment="1" applyProtection="1">
      <alignment horizontal="justify" vertical="center" wrapText="1"/>
      <protection hidden="1"/>
    </xf>
    <xf numFmtId="0" fontId="44" fillId="8" borderId="15" xfId="0" quotePrefix="1" applyFont="1" applyFill="1" applyBorder="1" applyAlignment="1" applyProtection="1">
      <alignment horizontal="justify" vertical="center" wrapText="1"/>
      <protection hidden="1"/>
    </xf>
    <xf numFmtId="0" fontId="44" fillId="8" borderId="16" xfId="0" applyFont="1" applyFill="1" applyBorder="1" applyAlignment="1" applyProtection="1">
      <alignment horizontal="justify" vertical="center" wrapText="1"/>
      <protection hidden="1"/>
    </xf>
    <xf numFmtId="0" fontId="13" fillId="0" borderId="0" xfId="2" applyAlignment="1" applyProtection="1">
      <alignment vertical="center" wrapText="1"/>
      <protection hidden="1"/>
    </xf>
    <xf numFmtId="0" fontId="44" fillId="2" borderId="1" xfId="0" quotePrefix="1" applyFont="1" applyFill="1" applyBorder="1" applyAlignment="1" applyProtection="1">
      <alignment horizontal="justify" vertical="center" wrapText="1"/>
      <protection hidden="1"/>
    </xf>
    <xf numFmtId="0" fontId="44" fillId="2" borderId="1" xfId="0" applyFont="1" applyFill="1" applyBorder="1" applyAlignment="1" applyProtection="1">
      <alignment horizontal="justify" vertical="center" wrapText="1"/>
      <protection hidden="1"/>
    </xf>
    <xf numFmtId="0" fontId="44" fillId="2" borderId="15" xfId="0" quotePrefix="1" applyFont="1" applyFill="1" applyBorder="1" applyAlignment="1" applyProtection="1">
      <alignment horizontal="justify" vertical="center" wrapText="1"/>
      <protection hidden="1"/>
    </xf>
    <xf numFmtId="0" fontId="44" fillId="2" borderId="16" xfId="0" applyFont="1" applyFill="1" applyBorder="1" applyAlignment="1" applyProtection="1">
      <alignment horizontal="justify" vertical="center" wrapText="1"/>
      <protection hidden="1"/>
    </xf>
    <xf numFmtId="0" fontId="0" fillId="0" borderId="0" xfId="0" applyAlignment="1" applyProtection="1">
      <alignment wrapText="1"/>
      <protection hidden="1"/>
    </xf>
    <xf numFmtId="0" fontId="31" fillId="8" borderId="1" xfId="0" applyFont="1" applyFill="1" applyBorder="1" applyAlignment="1" applyProtection="1">
      <alignment horizontal="center" vertical="center" wrapText="1"/>
      <protection hidden="1"/>
    </xf>
    <xf numFmtId="0" fontId="30" fillId="0" borderId="1" xfId="0" applyFont="1" applyBorder="1" applyAlignment="1" applyProtection="1">
      <alignment horizontal="center" vertical="center" wrapText="1"/>
      <protection hidden="1"/>
    </xf>
    <xf numFmtId="0" fontId="2" fillId="8" borderId="1" xfId="0" applyFont="1" applyFill="1" applyBorder="1" applyAlignment="1" applyProtection="1">
      <alignment horizontal="center" vertical="center"/>
      <protection hidden="1"/>
    </xf>
    <xf numFmtId="0" fontId="2" fillId="8" borderId="15" xfId="0" applyFont="1" applyFill="1" applyBorder="1" applyAlignment="1" applyProtection="1">
      <alignment horizontal="center" vertical="center" wrapText="1"/>
      <protection hidden="1"/>
    </xf>
    <xf numFmtId="0" fontId="2" fillId="8" borderId="16" xfId="0" applyFont="1" applyFill="1" applyBorder="1" applyAlignment="1" applyProtection="1">
      <alignment horizontal="center" vertical="center" wrapText="1"/>
      <protection hidden="1"/>
    </xf>
    <xf numFmtId="0" fontId="2" fillId="8" borderId="17" xfId="0" applyFont="1" applyFill="1" applyBorder="1" applyAlignment="1" applyProtection="1">
      <alignment horizontal="center" vertical="center" wrapText="1"/>
      <protection hidden="1"/>
    </xf>
    <xf numFmtId="0" fontId="2" fillId="27" borderId="1" xfId="0" applyFont="1" applyFill="1" applyBorder="1" applyAlignment="1" applyProtection="1">
      <alignment horizontal="center" vertical="center" wrapText="1"/>
      <protection hidden="1"/>
    </xf>
    <xf numFmtId="0" fontId="0" fillId="0" borderId="24" xfId="0" applyBorder="1" applyAlignment="1" applyProtection="1">
      <alignment horizontal="justify" vertical="center" wrapText="1"/>
      <protection locked="0"/>
    </xf>
    <xf numFmtId="0" fontId="0" fillId="0" borderId="26" xfId="0" applyBorder="1" applyAlignment="1" applyProtection="1">
      <alignment horizontal="justify" vertical="center" wrapText="1"/>
      <protection locked="0"/>
    </xf>
    <xf numFmtId="0" fontId="40" fillId="22" borderId="6" xfId="0" applyFont="1" applyFill="1" applyBorder="1" applyAlignment="1" applyProtection="1">
      <alignment horizontal="center" vertical="center" wrapText="1"/>
      <protection hidden="1"/>
    </xf>
    <xf numFmtId="0" fontId="49" fillId="0" borderId="0" xfId="0" applyFont="1" applyAlignment="1"/>
  </cellXfs>
  <cellStyles count="51">
    <cellStyle name="Estilo 1" xfId="3" xr:uid="{00000000-0005-0000-0000-000000000000}"/>
    <cellStyle name="Estilo 2" xfId="4" xr:uid="{00000000-0005-0000-0000-000001000000}"/>
    <cellStyle name="Estilo 3" xfId="5" xr:uid="{00000000-0005-0000-0000-000002000000}"/>
    <cellStyle name="Estilo 4" xfId="6" xr:uid="{00000000-0005-0000-0000-000003000000}"/>
    <cellStyle name="Excel Built-in Normal" xfId="7" xr:uid="{00000000-0005-0000-0000-000004000000}"/>
    <cellStyle name="Hipervínculo" xfId="2" builtinId="8"/>
    <cellStyle name="Millares 2" xfId="8" xr:uid="{00000000-0005-0000-0000-000006000000}"/>
    <cellStyle name="Millares 2 2" xfId="9" xr:uid="{00000000-0005-0000-0000-000007000000}"/>
    <cellStyle name="Millares 2 3" xfId="10" xr:uid="{00000000-0005-0000-0000-000008000000}"/>
    <cellStyle name="Millares 3 2 2" xfId="11" xr:uid="{00000000-0005-0000-0000-000009000000}"/>
    <cellStyle name="Millares 3 3" xfId="12" xr:uid="{00000000-0005-0000-0000-00000A000000}"/>
    <cellStyle name="Millares 4_Indicadores de Gestion Investigacion" xfId="13" xr:uid="{00000000-0005-0000-0000-00000B000000}"/>
    <cellStyle name="Moneda 2" xfId="14" xr:uid="{00000000-0005-0000-0000-00000C000000}"/>
    <cellStyle name="Normal" xfId="0" builtinId="0"/>
    <cellStyle name="Normal 10" xfId="15" xr:uid="{00000000-0005-0000-0000-00000E000000}"/>
    <cellStyle name="Normal 10 2" xfId="16" xr:uid="{00000000-0005-0000-0000-00000F000000}"/>
    <cellStyle name="Normal 10 3" xfId="17" xr:uid="{00000000-0005-0000-0000-000010000000}"/>
    <cellStyle name="Normal 2" xfId="1" xr:uid="{00000000-0005-0000-0000-000011000000}"/>
    <cellStyle name="Normal 2 2" xfId="18" xr:uid="{00000000-0005-0000-0000-000012000000}"/>
    <cellStyle name="Normal 2 24" xfId="19" xr:uid="{00000000-0005-0000-0000-000013000000}"/>
    <cellStyle name="Normal 2 3" xfId="20" xr:uid="{00000000-0005-0000-0000-000014000000}"/>
    <cellStyle name="Normal 2 4" xfId="21" xr:uid="{00000000-0005-0000-0000-000015000000}"/>
    <cellStyle name="Normal 2 5" xfId="22" xr:uid="{00000000-0005-0000-0000-000016000000}"/>
    <cellStyle name="Normal 2 5 2" xfId="23" xr:uid="{00000000-0005-0000-0000-000017000000}"/>
    <cellStyle name="Normal 2 5 2 2" xfId="24" xr:uid="{00000000-0005-0000-0000-000018000000}"/>
    <cellStyle name="Normal 2 5 3" xfId="25" xr:uid="{00000000-0005-0000-0000-000019000000}"/>
    <cellStyle name="Normal 2_Encuesta_SuperGiros_20101006c" xfId="26" xr:uid="{00000000-0005-0000-0000-00001A000000}"/>
    <cellStyle name="Normal 3" xfId="27" xr:uid="{00000000-0005-0000-0000-00001B000000}"/>
    <cellStyle name="Normal 3 2" xfId="28" xr:uid="{00000000-0005-0000-0000-00001C000000}"/>
    <cellStyle name="Normal 4" xfId="29" xr:uid="{00000000-0005-0000-0000-00001D000000}"/>
    <cellStyle name="Normal 4 2" xfId="30" xr:uid="{00000000-0005-0000-0000-00001E000000}"/>
    <cellStyle name="Normal 4 3" xfId="31" xr:uid="{00000000-0005-0000-0000-00001F000000}"/>
    <cellStyle name="Normal 4 4" xfId="32" xr:uid="{00000000-0005-0000-0000-000020000000}"/>
    <cellStyle name="Normal 5" xfId="33" xr:uid="{00000000-0005-0000-0000-000021000000}"/>
    <cellStyle name="Normal 5 2" xfId="34" xr:uid="{00000000-0005-0000-0000-000022000000}"/>
    <cellStyle name="Normal 5 3" xfId="35" xr:uid="{00000000-0005-0000-0000-000023000000}"/>
    <cellStyle name="Normal 6" xfId="36" xr:uid="{00000000-0005-0000-0000-000024000000}"/>
    <cellStyle name="Normal 6 2" xfId="37" xr:uid="{00000000-0005-0000-0000-000025000000}"/>
    <cellStyle name="Normal 6 3" xfId="38" xr:uid="{00000000-0005-0000-0000-000026000000}"/>
    <cellStyle name="Normal 7" xfId="39" xr:uid="{00000000-0005-0000-0000-000027000000}"/>
    <cellStyle name="Normal 7 2" xfId="40" xr:uid="{00000000-0005-0000-0000-000028000000}"/>
    <cellStyle name="Normal 7 3" xfId="41" xr:uid="{00000000-0005-0000-0000-000029000000}"/>
    <cellStyle name="Normal 8" xfId="42" xr:uid="{00000000-0005-0000-0000-00002A000000}"/>
    <cellStyle name="Normal 8 2" xfId="43" xr:uid="{00000000-0005-0000-0000-00002B000000}"/>
    <cellStyle name="Normal 8 3" xfId="44" xr:uid="{00000000-0005-0000-0000-00002C000000}"/>
    <cellStyle name="Normal 9" xfId="45" xr:uid="{00000000-0005-0000-0000-00002D000000}"/>
    <cellStyle name="Normal 9 2" xfId="46" xr:uid="{00000000-0005-0000-0000-00002E000000}"/>
    <cellStyle name="Normal 9 3" xfId="47" xr:uid="{00000000-0005-0000-0000-00002F000000}"/>
    <cellStyle name="Porcentual 2" xfId="48" xr:uid="{00000000-0005-0000-0000-000030000000}"/>
    <cellStyle name="Porcentual 4 2" xfId="49" xr:uid="{00000000-0005-0000-0000-000031000000}"/>
    <cellStyle name="Porcentual 5" xfId="50" xr:uid="{00000000-0005-0000-0000-000032000000}"/>
  </cellStyles>
  <dxfs count="9368">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ont>
        <b/>
        <i val="0"/>
        <color rgb="FFFF0000"/>
      </font>
      <border>
        <left style="thin">
          <color auto="1"/>
        </left>
        <right style="thin">
          <color auto="1"/>
        </right>
        <bottom style="thin">
          <color auto="1"/>
        </bottom>
      </border>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theme="5" tint="0.39994506668294322"/>
        </patternFill>
      </fill>
    </dxf>
    <dxf>
      <font>
        <color theme="0"/>
      </font>
      <fill>
        <patternFill patternType="none">
          <bgColor auto="1"/>
        </patternFill>
      </fill>
      <border>
        <left/>
        <right/>
        <top/>
        <bottom/>
      </border>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patternType="none">
          <bgColor auto="1"/>
        </patternFill>
      </fill>
      <border>
        <left/>
        <right/>
        <bottom/>
        <vertical/>
        <horizontal/>
      </border>
    </dxf>
    <dxf>
      <font>
        <color theme="0"/>
      </font>
      <fill>
        <patternFill patternType="none">
          <bgColor auto="1"/>
        </patternFill>
      </fill>
      <border>
        <right/>
        <top/>
        <bottom/>
        <vertical/>
        <horizontal/>
      </border>
    </dxf>
    <dxf>
      <font>
        <color theme="0"/>
      </font>
      <fill>
        <patternFill patternType="none">
          <bgColor auto="1"/>
        </patternFill>
      </fill>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patternType="none">
          <bgColor auto="1"/>
        </patternFill>
      </fill>
      <border>
        <left/>
        <right/>
        <top style="thin">
          <color auto="1"/>
        </top>
        <bottom/>
        <vertical/>
        <horizontal/>
      </border>
    </dxf>
    <dxf>
      <fill>
        <patternFill patternType="none">
          <bgColor auto="1"/>
        </patternFill>
      </fill>
      <border>
        <left/>
        <right/>
        <top style="thin">
          <color auto="1"/>
        </top>
        <bottom/>
        <vertical/>
        <horizontal/>
      </border>
    </dxf>
    <dxf>
      <font>
        <color theme="0"/>
      </font>
    </dxf>
    <dxf>
      <fill>
        <patternFill>
          <bgColor theme="4" tint="0.79998168889431442"/>
        </patternFill>
      </fill>
    </dxf>
    <dxf>
      <fill>
        <patternFill>
          <bgColor theme="4"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right/>
        <top/>
        <bottom style="thin">
          <color auto="1"/>
        </bottom>
        <vertical/>
        <horizontal/>
      </border>
    </dxf>
    <dxf>
      <font>
        <color theme="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theme="5" tint="0.39994506668294322"/>
        </patternFill>
      </fill>
    </dxf>
    <dxf>
      <font>
        <color theme="0"/>
      </font>
      <fill>
        <patternFill patternType="none">
          <bgColor auto="1"/>
        </patternFill>
      </fill>
      <border>
        <left/>
        <right/>
        <top/>
        <bottom/>
      </border>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patternType="none">
          <bgColor auto="1"/>
        </patternFill>
      </fill>
      <border>
        <left/>
        <right/>
        <bottom/>
        <vertical/>
        <horizontal/>
      </border>
    </dxf>
    <dxf>
      <font>
        <color theme="0"/>
      </font>
      <fill>
        <patternFill patternType="none">
          <bgColor auto="1"/>
        </patternFill>
      </fill>
      <border>
        <right/>
        <top/>
        <bottom/>
        <vertical/>
        <horizontal/>
      </border>
    </dxf>
    <dxf>
      <font>
        <color theme="0"/>
      </font>
      <fill>
        <patternFill patternType="none">
          <bgColor auto="1"/>
        </patternFill>
      </fill>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patternType="none">
          <bgColor auto="1"/>
        </patternFill>
      </fill>
      <border>
        <left/>
        <right/>
        <top style="thin">
          <color auto="1"/>
        </top>
        <bottom/>
        <vertical/>
        <horizontal/>
      </border>
    </dxf>
    <dxf>
      <fill>
        <patternFill patternType="none">
          <bgColor auto="1"/>
        </patternFill>
      </fill>
      <border>
        <left/>
        <right/>
        <top style="thin">
          <color auto="1"/>
        </top>
        <bottom/>
        <vertical/>
        <horizontal/>
      </border>
    </dxf>
    <dxf>
      <font>
        <color theme="0"/>
      </font>
    </dxf>
    <dxf>
      <fill>
        <patternFill>
          <bgColor theme="4" tint="0.79998168889431442"/>
        </patternFill>
      </fill>
    </dxf>
    <dxf>
      <fill>
        <patternFill>
          <bgColor theme="4"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right/>
        <top/>
        <bottom style="thin">
          <color auto="1"/>
        </bottom>
        <vertical/>
        <horizontal/>
      </border>
    </dxf>
    <dxf>
      <font>
        <color theme="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theme="5" tint="0.39994506668294322"/>
        </patternFill>
      </fill>
    </dxf>
    <dxf>
      <font>
        <color theme="0"/>
      </font>
      <fill>
        <patternFill patternType="none">
          <bgColor auto="1"/>
        </patternFill>
      </fill>
      <border>
        <left/>
        <right/>
        <top/>
        <bottom/>
      </border>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patternType="none">
          <bgColor auto="1"/>
        </patternFill>
      </fill>
      <border>
        <left/>
        <right/>
        <bottom/>
        <vertical/>
        <horizontal/>
      </border>
    </dxf>
    <dxf>
      <font>
        <color theme="0"/>
      </font>
      <fill>
        <patternFill patternType="none">
          <bgColor auto="1"/>
        </patternFill>
      </fill>
      <border>
        <right/>
        <top/>
        <bottom/>
        <vertical/>
        <horizontal/>
      </border>
    </dxf>
    <dxf>
      <font>
        <color theme="0"/>
      </font>
      <fill>
        <patternFill patternType="none">
          <bgColor auto="1"/>
        </patternFill>
      </fill>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patternType="none">
          <bgColor auto="1"/>
        </patternFill>
      </fill>
      <border>
        <left/>
        <right/>
        <top style="thin">
          <color auto="1"/>
        </top>
        <bottom/>
        <vertical/>
        <horizontal/>
      </border>
    </dxf>
    <dxf>
      <fill>
        <patternFill patternType="none">
          <bgColor auto="1"/>
        </patternFill>
      </fill>
      <border>
        <left/>
        <right/>
        <top style="thin">
          <color auto="1"/>
        </top>
        <bottom/>
        <vertical/>
        <horizontal/>
      </border>
    </dxf>
    <dxf>
      <font>
        <color theme="0"/>
      </font>
    </dxf>
    <dxf>
      <fill>
        <patternFill>
          <bgColor theme="4" tint="0.79998168889431442"/>
        </patternFill>
      </fill>
    </dxf>
    <dxf>
      <fill>
        <patternFill>
          <bgColor theme="4"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right/>
        <top/>
        <bottom style="thin">
          <color auto="1"/>
        </bottom>
        <vertical/>
        <horizontal/>
      </border>
    </dxf>
    <dxf>
      <font>
        <color theme="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theme="5" tint="0.39994506668294322"/>
        </patternFill>
      </fill>
    </dxf>
    <dxf>
      <font>
        <color theme="0"/>
      </font>
      <fill>
        <patternFill patternType="none">
          <bgColor auto="1"/>
        </patternFill>
      </fill>
      <border>
        <left/>
        <right/>
        <top/>
        <bottom/>
      </border>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patternType="none">
          <bgColor auto="1"/>
        </patternFill>
      </fill>
      <border>
        <left/>
        <right/>
        <bottom/>
        <vertical/>
        <horizontal/>
      </border>
    </dxf>
    <dxf>
      <font>
        <color theme="0"/>
      </font>
      <fill>
        <patternFill patternType="none">
          <bgColor auto="1"/>
        </patternFill>
      </fill>
      <border>
        <right/>
        <top/>
        <bottom/>
        <vertical/>
        <horizontal/>
      </border>
    </dxf>
    <dxf>
      <font>
        <color theme="0"/>
      </font>
      <fill>
        <patternFill patternType="none">
          <bgColor auto="1"/>
        </patternFill>
      </fill>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patternType="none">
          <bgColor auto="1"/>
        </patternFill>
      </fill>
      <border>
        <left/>
        <right/>
        <top style="thin">
          <color auto="1"/>
        </top>
        <bottom/>
        <vertical/>
        <horizontal/>
      </border>
    </dxf>
    <dxf>
      <fill>
        <patternFill patternType="none">
          <bgColor auto="1"/>
        </patternFill>
      </fill>
      <border>
        <left/>
        <right/>
        <top style="thin">
          <color auto="1"/>
        </top>
        <bottom/>
        <vertical/>
        <horizontal/>
      </border>
    </dxf>
    <dxf>
      <font>
        <color theme="0"/>
      </font>
    </dxf>
    <dxf>
      <fill>
        <patternFill>
          <bgColor theme="4" tint="0.79998168889431442"/>
        </patternFill>
      </fill>
    </dxf>
    <dxf>
      <fill>
        <patternFill>
          <bgColor theme="4"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right/>
        <top/>
        <bottom style="thin">
          <color auto="1"/>
        </bottom>
        <vertical/>
        <horizontal/>
      </border>
    </dxf>
    <dxf>
      <font>
        <color theme="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theme="5" tint="0.39994506668294322"/>
        </patternFill>
      </fill>
    </dxf>
    <dxf>
      <font>
        <color theme="0"/>
      </font>
      <fill>
        <patternFill patternType="none">
          <bgColor auto="1"/>
        </patternFill>
      </fill>
      <border>
        <left/>
        <right/>
        <top/>
        <bottom/>
      </border>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patternType="none">
          <bgColor auto="1"/>
        </patternFill>
      </fill>
      <border>
        <left/>
        <right/>
        <bottom/>
        <vertical/>
        <horizontal/>
      </border>
    </dxf>
    <dxf>
      <font>
        <color theme="0"/>
      </font>
      <fill>
        <patternFill patternType="none">
          <bgColor auto="1"/>
        </patternFill>
      </fill>
      <border>
        <right/>
        <top/>
        <bottom/>
        <vertical/>
        <horizontal/>
      </border>
    </dxf>
    <dxf>
      <font>
        <color theme="0"/>
      </font>
      <fill>
        <patternFill patternType="none">
          <bgColor auto="1"/>
        </patternFill>
      </fill>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patternType="none">
          <bgColor auto="1"/>
        </patternFill>
      </fill>
      <border>
        <left/>
        <right/>
        <top style="thin">
          <color auto="1"/>
        </top>
        <bottom/>
        <vertical/>
        <horizontal/>
      </border>
    </dxf>
    <dxf>
      <fill>
        <patternFill patternType="none">
          <bgColor auto="1"/>
        </patternFill>
      </fill>
      <border>
        <left/>
        <right/>
        <top style="thin">
          <color auto="1"/>
        </top>
        <bottom/>
        <vertical/>
        <horizontal/>
      </border>
    </dxf>
    <dxf>
      <font>
        <color theme="0"/>
      </font>
    </dxf>
    <dxf>
      <fill>
        <patternFill>
          <bgColor theme="4" tint="0.79998168889431442"/>
        </patternFill>
      </fill>
    </dxf>
    <dxf>
      <fill>
        <patternFill>
          <bgColor theme="4"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right/>
        <top/>
        <bottom style="thin">
          <color auto="1"/>
        </bottom>
        <vertical/>
        <horizontal/>
      </border>
    </dxf>
    <dxf>
      <font>
        <color theme="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theme="5" tint="0.39994506668294322"/>
        </patternFill>
      </fill>
    </dxf>
    <dxf>
      <font>
        <color theme="0"/>
      </font>
      <fill>
        <patternFill patternType="none">
          <bgColor auto="1"/>
        </patternFill>
      </fill>
      <border>
        <left/>
        <right/>
        <top/>
        <bottom/>
      </border>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patternType="none">
          <bgColor auto="1"/>
        </patternFill>
      </fill>
      <border>
        <left/>
        <right/>
        <bottom/>
        <vertical/>
        <horizontal/>
      </border>
    </dxf>
    <dxf>
      <font>
        <color theme="0"/>
      </font>
      <fill>
        <patternFill patternType="none">
          <bgColor auto="1"/>
        </patternFill>
      </fill>
      <border>
        <right/>
        <top/>
        <bottom/>
        <vertical/>
        <horizontal/>
      </border>
    </dxf>
    <dxf>
      <font>
        <color theme="0"/>
      </font>
      <fill>
        <patternFill patternType="none">
          <bgColor auto="1"/>
        </patternFill>
      </fill>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patternType="none">
          <bgColor auto="1"/>
        </patternFill>
      </fill>
      <border>
        <left/>
        <right/>
        <top style="thin">
          <color auto="1"/>
        </top>
        <bottom/>
        <vertical/>
        <horizontal/>
      </border>
    </dxf>
    <dxf>
      <fill>
        <patternFill patternType="none">
          <bgColor auto="1"/>
        </patternFill>
      </fill>
      <border>
        <left/>
        <right/>
        <top style="thin">
          <color auto="1"/>
        </top>
        <bottom/>
        <vertical/>
        <horizontal/>
      </border>
    </dxf>
    <dxf>
      <font>
        <color theme="0"/>
      </font>
    </dxf>
    <dxf>
      <fill>
        <patternFill>
          <bgColor theme="4" tint="0.79998168889431442"/>
        </patternFill>
      </fill>
    </dxf>
    <dxf>
      <fill>
        <patternFill>
          <bgColor theme="4"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right/>
        <top/>
        <bottom style="thin">
          <color auto="1"/>
        </bottom>
        <vertical/>
        <horizontal/>
      </border>
    </dxf>
    <dxf>
      <font>
        <color theme="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theme="5" tint="0.39994506668294322"/>
        </patternFill>
      </fill>
    </dxf>
    <dxf>
      <font>
        <color theme="0"/>
      </font>
      <fill>
        <patternFill patternType="none">
          <bgColor auto="1"/>
        </patternFill>
      </fill>
      <border>
        <left/>
        <right/>
        <top/>
        <bottom/>
      </border>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patternType="none">
          <bgColor auto="1"/>
        </patternFill>
      </fill>
      <border>
        <left/>
        <right/>
        <bottom/>
        <vertical/>
        <horizontal/>
      </border>
    </dxf>
    <dxf>
      <font>
        <color theme="0"/>
      </font>
      <fill>
        <patternFill patternType="none">
          <bgColor auto="1"/>
        </patternFill>
      </fill>
      <border>
        <right/>
        <top/>
        <bottom/>
        <vertical/>
        <horizontal/>
      </border>
    </dxf>
    <dxf>
      <font>
        <color theme="0"/>
      </font>
      <fill>
        <patternFill patternType="none">
          <bgColor auto="1"/>
        </patternFill>
      </fill>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patternType="none">
          <bgColor auto="1"/>
        </patternFill>
      </fill>
      <border>
        <left/>
        <right/>
        <top style="thin">
          <color auto="1"/>
        </top>
        <bottom/>
        <vertical/>
        <horizontal/>
      </border>
    </dxf>
    <dxf>
      <fill>
        <patternFill patternType="none">
          <bgColor auto="1"/>
        </patternFill>
      </fill>
      <border>
        <left/>
        <right/>
        <top style="thin">
          <color auto="1"/>
        </top>
        <bottom/>
        <vertical/>
        <horizontal/>
      </border>
    </dxf>
    <dxf>
      <font>
        <color theme="0"/>
      </font>
    </dxf>
    <dxf>
      <fill>
        <patternFill>
          <bgColor theme="4" tint="0.79998168889431442"/>
        </patternFill>
      </fill>
    </dxf>
    <dxf>
      <fill>
        <patternFill>
          <bgColor theme="4"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right/>
        <top/>
        <bottom style="thin">
          <color auto="1"/>
        </bottom>
        <vertical/>
        <horizontal/>
      </border>
    </dxf>
    <dxf>
      <font>
        <color theme="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theme="5" tint="0.39994506668294322"/>
        </patternFill>
      </fill>
    </dxf>
    <dxf>
      <font>
        <color theme="0"/>
      </font>
      <fill>
        <patternFill patternType="none">
          <bgColor auto="1"/>
        </patternFill>
      </fill>
      <border>
        <left/>
        <right/>
        <top/>
        <bottom/>
      </border>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patternType="none">
          <bgColor auto="1"/>
        </patternFill>
      </fill>
      <border>
        <left/>
        <right/>
        <bottom/>
        <vertical/>
        <horizontal/>
      </border>
    </dxf>
    <dxf>
      <font>
        <color theme="0"/>
      </font>
      <fill>
        <patternFill patternType="none">
          <bgColor auto="1"/>
        </patternFill>
      </fill>
      <border>
        <right/>
        <top/>
        <bottom/>
        <vertical/>
        <horizontal/>
      </border>
    </dxf>
    <dxf>
      <font>
        <color theme="0"/>
      </font>
      <fill>
        <patternFill patternType="none">
          <bgColor auto="1"/>
        </patternFill>
      </fill>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patternType="none">
          <bgColor auto="1"/>
        </patternFill>
      </fill>
      <border>
        <left/>
        <right/>
        <top style="thin">
          <color auto="1"/>
        </top>
        <bottom/>
        <vertical/>
        <horizontal/>
      </border>
    </dxf>
    <dxf>
      <fill>
        <patternFill patternType="none">
          <bgColor auto="1"/>
        </patternFill>
      </fill>
      <border>
        <left/>
        <right/>
        <top style="thin">
          <color auto="1"/>
        </top>
        <bottom/>
        <vertical/>
        <horizontal/>
      </border>
    </dxf>
    <dxf>
      <font>
        <color theme="0"/>
      </font>
    </dxf>
    <dxf>
      <fill>
        <patternFill>
          <bgColor theme="4" tint="0.79998168889431442"/>
        </patternFill>
      </fill>
    </dxf>
    <dxf>
      <fill>
        <patternFill>
          <bgColor theme="4"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right/>
        <top/>
        <bottom style="thin">
          <color auto="1"/>
        </bottom>
        <vertical/>
        <horizontal/>
      </border>
    </dxf>
    <dxf>
      <font>
        <color theme="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theme="5" tint="0.39994506668294322"/>
        </patternFill>
      </fill>
    </dxf>
    <dxf>
      <font>
        <color theme="0"/>
      </font>
      <fill>
        <patternFill patternType="none">
          <bgColor auto="1"/>
        </patternFill>
      </fill>
      <border>
        <left/>
        <right/>
        <top/>
        <bottom/>
      </border>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patternType="none">
          <bgColor auto="1"/>
        </patternFill>
      </fill>
      <border>
        <left/>
        <right/>
        <bottom/>
        <vertical/>
        <horizontal/>
      </border>
    </dxf>
    <dxf>
      <font>
        <color theme="0"/>
      </font>
      <fill>
        <patternFill patternType="none">
          <bgColor auto="1"/>
        </patternFill>
      </fill>
      <border>
        <right/>
        <top/>
        <bottom/>
        <vertical/>
        <horizontal/>
      </border>
    </dxf>
    <dxf>
      <font>
        <color theme="0"/>
      </font>
      <fill>
        <patternFill patternType="none">
          <bgColor auto="1"/>
        </patternFill>
      </fill>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patternType="none">
          <bgColor auto="1"/>
        </patternFill>
      </fill>
      <border>
        <left/>
        <right/>
        <top style="thin">
          <color auto="1"/>
        </top>
        <bottom/>
        <vertical/>
        <horizontal/>
      </border>
    </dxf>
    <dxf>
      <fill>
        <patternFill patternType="none">
          <bgColor auto="1"/>
        </patternFill>
      </fill>
      <border>
        <left/>
        <right/>
        <top style="thin">
          <color auto="1"/>
        </top>
        <bottom/>
        <vertical/>
        <horizontal/>
      </border>
    </dxf>
    <dxf>
      <font>
        <color theme="0"/>
      </font>
    </dxf>
    <dxf>
      <fill>
        <patternFill>
          <bgColor theme="4" tint="0.79998168889431442"/>
        </patternFill>
      </fill>
    </dxf>
    <dxf>
      <fill>
        <patternFill>
          <bgColor theme="4"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right/>
        <top/>
        <bottom style="thin">
          <color auto="1"/>
        </bottom>
        <vertical/>
        <horizontal/>
      </border>
    </dxf>
    <dxf>
      <font>
        <color theme="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theme="5" tint="0.39994506668294322"/>
        </patternFill>
      </fill>
    </dxf>
    <dxf>
      <font>
        <color theme="0"/>
      </font>
      <fill>
        <patternFill patternType="none">
          <bgColor auto="1"/>
        </patternFill>
      </fill>
      <border>
        <left/>
        <right/>
        <top/>
        <bottom/>
      </border>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patternType="none">
          <bgColor auto="1"/>
        </patternFill>
      </fill>
      <border>
        <left/>
        <right/>
        <bottom/>
        <vertical/>
        <horizontal/>
      </border>
    </dxf>
    <dxf>
      <font>
        <color theme="0"/>
      </font>
      <fill>
        <patternFill patternType="none">
          <bgColor auto="1"/>
        </patternFill>
      </fill>
      <border>
        <right/>
        <top/>
        <bottom/>
        <vertical/>
        <horizontal/>
      </border>
    </dxf>
    <dxf>
      <font>
        <color theme="0"/>
      </font>
      <fill>
        <patternFill patternType="none">
          <bgColor auto="1"/>
        </patternFill>
      </fill>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patternType="none">
          <bgColor auto="1"/>
        </patternFill>
      </fill>
      <border>
        <left/>
        <right/>
        <top style="thin">
          <color auto="1"/>
        </top>
        <bottom/>
        <vertical/>
        <horizontal/>
      </border>
    </dxf>
    <dxf>
      <fill>
        <patternFill patternType="none">
          <bgColor auto="1"/>
        </patternFill>
      </fill>
      <border>
        <left/>
        <right/>
        <top style="thin">
          <color auto="1"/>
        </top>
        <bottom/>
        <vertical/>
        <horizontal/>
      </border>
    </dxf>
    <dxf>
      <font>
        <color theme="0"/>
      </font>
    </dxf>
    <dxf>
      <fill>
        <patternFill>
          <bgColor theme="4" tint="0.79998168889431442"/>
        </patternFill>
      </fill>
    </dxf>
    <dxf>
      <fill>
        <patternFill>
          <bgColor theme="4"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right/>
        <top/>
        <bottom style="thin">
          <color auto="1"/>
        </bottom>
        <vertical/>
        <horizontal/>
      </border>
    </dxf>
    <dxf>
      <font>
        <color theme="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theme="5" tint="0.39994506668294322"/>
        </patternFill>
      </fill>
    </dxf>
    <dxf>
      <font>
        <color theme="0"/>
      </font>
      <fill>
        <patternFill patternType="none">
          <bgColor auto="1"/>
        </patternFill>
      </fill>
      <border>
        <left/>
        <right/>
        <top/>
        <bottom/>
      </border>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patternType="none">
          <bgColor auto="1"/>
        </patternFill>
      </fill>
      <border>
        <left/>
        <right/>
        <bottom/>
        <vertical/>
        <horizontal/>
      </border>
    </dxf>
    <dxf>
      <font>
        <color theme="0"/>
      </font>
      <fill>
        <patternFill patternType="none">
          <bgColor auto="1"/>
        </patternFill>
      </fill>
      <border>
        <right/>
        <top/>
        <bottom/>
        <vertical/>
        <horizontal/>
      </border>
    </dxf>
    <dxf>
      <font>
        <color theme="0"/>
      </font>
      <fill>
        <patternFill patternType="none">
          <bgColor auto="1"/>
        </patternFill>
      </fill>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patternType="none">
          <bgColor auto="1"/>
        </patternFill>
      </fill>
      <border>
        <left/>
        <right/>
        <top style="thin">
          <color auto="1"/>
        </top>
        <bottom/>
        <vertical/>
        <horizontal/>
      </border>
    </dxf>
    <dxf>
      <fill>
        <patternFill patternType="none">
          <bgColor auto="1"/>
        </patternFill>
      </fill>
      <border>
        <left/>
        <right/>
        <top style="thin">
          <color auto="1"/>
        </top>
        <bottom/>
        <vertical/>
        <horizontal/>
      </border>
    </dxf>
    <dxf>
      <font>
        <color theme="0"/>
      </font>
    </dxf>
    <dxf>
      <fill>
        <patternFill>
          <bgColor theme="4" tint="0.79998168889431442"/>
        </patternFill>
      </fill>
    </dxf>
    <dxf>
      <fill>
        <patternFill>
          <bgColor theme="4"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right/>
        <top/>
        <bottom style="thin">
          <color auto="1"/>
        </bottom>
        <vertical/>
        <horizontal/>
      </border>
    </dxf>
    <dxf>
      <font>
        <color theme="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theme="5" tint="0.39994506668294322"/>
        </patternFill>
      </fill>
    </dxf>
    <dxf>
      <font>
        <color theme="0"/>
      </font>
      <fill>
        <patternFill patternType="none">
          <bgColor auto="1"/>
        </patternFill>
      </fill>
      <border>
        <left/>
        <right/>
        <top/>
        <bottom/>
      </border>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patternType="none">
          <bgColor auto="1"/>
        </patternFill>
      </fill>
      <border>
        <left/>
        <right/>
        <bottom/>
        <vertical/>
        <horizontal/>
      </border>
    </dxf>
    <dxf>
      <font>
        <color theme="0"/>
      </font>
      <fill>
        <patternFill patternType="none">
          <bgColor auto="1"/>
        </patternFill>
      </fill>
      <border>
        <right/>
        <top/>
        <bottom/>
        <vertical/>
        <horizontal/>
      </border>
    </dxf>
    <dxf>
      <font>
        <color theme="0"/>
      </font>
      <fill>
        <patternFill patternType="none">
          <bgColor auto="1"/>
        </patternFill>
      </fill>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patternType="none">
          <bgColor auto="1"/>
        </patternFill>
      </fill>
      <border>
        <left/>
        <right/>
        <top style="thin">
          <color auto="1"/>
        </top>
        <bottom/>
        <vertical/>
        <horizontal/>
      </border>
    </dxf>
    <dxf>
      <fill>
        <patternFill patternType="none">
          <bgColor auto="1"/>
        </patternFill>
      </fill>
      <border>
        <left/>
        <right/>
        <top style="thin">
          <color auto="1"/>
        </top>
        <bottom/>
        <vertical/>
        <horizontal/>
      </border>
    </dxf>
    <dxf>
      <font>
        <color theme="0"/>
      </font>
    </dxf>
    <dxf>
      <fill>
        <patternFill>
          <bgColor theme="4" tint="0.79998168889431442"/>
        </patternFill>
      </fill>
    </dxf>
    <dxf>
      <fill>
        <patternFill>
          <bgColor theme="4"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right/>
        <top/>
        <bottom style="thin">
          <color auto="1"/>
        </bottom>
        <vertical/>
        <horizontal/>
      </border>
    </dxf>
    <dxf>
      <font>
        <color theme="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theme="5" tint="0.39994506668294322"/>
        </patternFill>
      </fill>
    </dxf>
    <dxf>
      <font>
        <color theme="0"/>
      </font>
      <fill>
        <patternFill patternType="none">
          <bgColor auto="1"/>
        </patternFill>
      </fill>
      <border>
        <left/>
        <right/>
        <top/>
        <bottom/>
      </border>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patternType="none">
          <bgColor auto="1"/>
        </patternFill>
      </fill>
      <border>
        <left/>
        <right/>
        <bottom/>
        <vertical/>
        <horizontal/>
      </border>
    </dxf>
    <dxf>
      <font>
        <color theme="0"/>
      </font>
      <fill>
        <patternFill patternType="none">
          <bgColor auto="1"/>
        </patternFill>
      </fill>
      <border>
        <right/>
        <top/>
        <bottom/>
        <vertical/>
        <horizontal/>
      </border>
    </dxf>
    <dxf>
      <font>
        <color theme="0"/>
      </font>
      <fill>
        <patternFill patternType="none">
          <bgColor auto="1"/>
        </patternFill>
      </fill>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patternType="none">
          <bgColor auto="1"/>
        </patternFill>
      </fill>
      <border>
        <left/>
        <right/>
        <top style="thin">
          <color auto="1"/>
        </top>
        <bottom/>
        <vertical/>
        <horizontal/>
      </border>
    </dxf>
    <dxf>
      <fill>
        <patternFill patternType="none">
          <bgColor auto="1"/>
        </patternFill>
      </fill>
      <border>
        <left/>
        <right/>
        <top style="thin">
          <color auto="1"/>
        </top>
        <bottom/>
        <vertical/>
        <horizontal/>
      </border>
    </dxf>
    <dxf>
      <font>
        <color theme="0"/>
      </font>
    </dxf>
    <dxf>
      <fill>
        <patternFill>
          <bgColor theme="4" tint="0.79998168889431442"/>
        </patternFill>
      </fill>
    </dxf>
    <dxf>
      <fill>
        <patternFill>
          <bgColor theme="4"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right/>
        <top/>
        <bottom style="thin">
          <color auto="1"/>
        </bottom>
        <vertical/>
        <horizontal/>
      </border>
    </dxf>
    <dxf>
      <font>
        <color theme="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theme="5" tint="0.39994506668294322"/>
        </patternFill>
      </fill>
    </dxf>
    <dxf>
      <font>
        <color theme="0"/>
      </font>
      <fill>
        <patternFill patternType="none">
          <bgColor auto="1"/>
        </patternFill>
      </fill>
      <border>
        <left/>
        <right/>
        <top/>
        <bottom/>
      </border>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patternType="none">
          <bgColor auto="1"/>
        </patternFill>
      </fill>
      <border>
        <left/>
        <right/>
        <bottom/>
        <vertical/>
        <horizontal/>
      </border>
    </dxf>
    <dxf>
      <font>
        <color theme="0"/>
      </font>
      <fill>
        <patternFill patternType="none">
          <bgColor auto="1"/>
        </patternFill>
      </fill>
      <border>
        <right/>
        <top/>
        <bottom/>
        <vertical/>
        <horizontal/>
      </border>
    </dxf>
    <dxf>
      <font>
        <color theme="0"/>
      </font>
      <fill>
        <patternFill patternType="none">
          <bgColor auto="1"/>
        </patternFill>
      </fill>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patternType="none">
          <bgColor auto="1"/>
        </patternFill>
      </fill>
      <border>
        <left/>
        <right/>
        <top style="thin">
          <color auto="1"/>
        </top>
        <bottom/>
        <vertical/>
        <horizontal/>
      </border>
    </dxf>
    <dxf>
      <fill>
        <patternFill patternType="none">
          <bgColor auto="1"/>
        </patternFill>
      </fill>
      <border>
        <left/>
        <right/>
        <top style="thin">
          <color auto="1"/>
        </top>
        <bottom/>
        <vertical/>
        <horizontal/>
      </border>
    </dxf>
    <dxf>
      <font>
        <color theme="0"/>
      </font>
    </dxf>
    <dxf>
      <fill>
        <patternFill>
          <bgColor theme="4" tint="0.79998168889431442"/>
        </patternFill>
      </fill>
    </dxf>
    <dxf>
      <fill>
        <patternFill>
          <bgColor theme="4"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right/>
        <top/>
        <bottom style="thin">
          <color auto="1"/>
        </bottom>
        <vertical/>
        <horizontal/>
      </border>
    </dxf>
    <dxf>
      <font>
        <color theme="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theme="5" tint="0.39994506668294322"/>
        </patternFill>
      </fill>
    </dxf>
    <dxf>
      <font>
        <color theme="0"/>
      </font>
      <fill>
        <patternFill patternType="none">
          <bgColor auto="1"/>
        </patternFill>
      </fill>
      <border>
        <left/>
        <right/>
        <top/>
        <bottom/>
      </border>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patternType="none">
          <bgColor auto="1"/>
        </patternFill>
      </fill>
      <border>
        <left/>
        <right/>
        <bottom/>
        <vertical/>
        <horizontal/>
      </border>
    </dxf>
    <dxf>
      <font>
        <color theme="0"/>
      </font>
      <fill>
        <patternFill patternType="none">
          <bgColor auto="1"/>
        </patternFill>
      </fill>
      <border>
        <right/>
        <top/>
        <bottom/>
        <vertical/>
        <horizontal/>
      </border>
    </dxf>
    <dxf>
      <font>
        <color theme="0"/>
      </font>
      <fill>
        <patternFill patternType="none">
          <bgColor auto="1"/>
        </patternFill>
      </fill>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patternType="none">
          <bgColor auto="1"/>
        </patternFill>
      </fill>
      <border>
        <left/>
        <right/>
        <top style="thin">
          <color auto="1"/>
        </top>
        <bottom/>
        <vertical/>
        <horizontal/>
      </border>
    </dxf>
    <dxf>
      <fill>
        <patternFill patternType="none">
          <bgColor auto="1"/>
        </patternFill>
      </fill>
      <border>
        <left/>
        <right/>
        <top style="thin">
          <color auto="1"/>
        </top>
        <bottom/>
        <vertical/>
        <horizontal/>
      </border>
    </dxf>
    <dxf>
      <font>
        <color theme="0"/>
      </font>
    </dxf>
    <dxf>
      <fill>
        <patternFill>
          <bgColor theme="4" tint="0.79998168889431442"/>
        </patternFill>
      </fill>
    </dxf>
    <dxf>
      <fill>
        <patternFill>
          <bgColor theme="4"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right/>
        <top/>
        <bottom style="thin">
          <color auto="1"/>
        </bottom>
        <vertical/>
        <horizontal/>
      </border>
    </dxf>
    <dxf>
      <font>
        <color theme="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theme="5" tint="0.39994506668294322"/>
        </patternFill>
      </fill>
    </dxf>
    <dxf>
      <font>
        <color theme="0"/>
      </font>
      <fill>
        <patternFill patternType="none">
          <bgColor auto="1"/>
        </patternFill>
      </fill>
      <border>
        <left/>
        <right/>
        <top/>
        <bottom/>
      </border>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patternType="none">
          <bgColor auto="1"/>
        </patternFill>
      </fill>
      <border>
        <lef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patternType="none">
          <bgColor auto="1"/>
        </patternFill>
      </fill>
      <border>
        <left/>
        <right/>
        <bottom/>
        <vertical/>
        <horizontal/>
      </border>
    </dxf>
    <dxf>
      <font>
        <color theme="0"/>
      </font>
      <fill>
        <patternFill patternType="none">
          <bgColor auto="1"/>
        </patternFill>
      </fill>
      <border>
        <right/>
        <top/>
        <bottom/>
        <vertical/>
        <horizontal/>
      </border>
    </dxf>
    <dxf>
      <font>
        <color theme="0"/>
      </font>
      <fill>
        <patternFill patternType="none">
          <bgColor auto="1"/>
        </patternFill>
      </fill>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patternType="none">
          <bgColor auto="1"/>
        </patternFill>
      </fill>
      <border>
        <left/>
        <right/>
        <top style="thin">
          <color auto="1"/>
        </top>
        <bottom/>
        <vertical/>
        <horizontal/>
      </border>
    </dxf>
    <dxf>
      <fill>
        <patternFill patternType="none">
          <bgColor auto="1"/>
        </patternFill>
      </fill>
      <border>
        <left/>
        <right/>
        <top style="thin">
          <color auto="1"/>
        </top>
        <bottom/>
        <vertical/>
        <horizontal/>
      </border>
    </dxf>
    <dxf>
      <font>
        <color theme="0"/>
      </font>
    </dxf>
    <dxf>
      <fill>
        <patternFill>
          <bgColor theme="4" tint="0.79998168889431442"/>
        </patternFill>
      </fill>
    </dxf>
    <dxf>
      <fill>
        <patternFill>
          <bgColor theme="4"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right/>
        <top/>
        <bottom style="thin">
          <color auto="1"/>
        </bottom>
        <vertical/>
        <horizontal/>
      </border>
    </dxf>
    <dxf>
      <font>
        <color theme="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theme="5" tint="0.39994506668294322"/>
        </patternFill>
      </fill>
    </dxf>
    <dxf>
      <font>
        <color theme="0"/>
      </font>
      <fill>
        <patternFill patternType="none">
          <bgColor auto="1"/>
        </patternFill>
      </fill>
      <border>
        <left/>
        <right/>
        <top/>
        <bottom/>
      </border>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ill>
        <patternFill>
          <bgColor rgb="FFFFFF00"/>
        </patternFill>
      </fill>
    </dxf>
    <dxf>
      <font>
        <color theme="0"/>
      </font>
      <fill>
        <patternFill patternType="none">
          <bgColor auto="1"/>
        </patternFill>
      </fill>
      <border>
        <lef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patternType="none">
          <bgColor auto="1"/>
        </patternFill>
      </fill>
      <border>
        <left/>
        <right/>
        <bottom/>
        <vertical/>
        <horizontal/>
      </border>
    </dxf>
    <dxf>
      <font>
        <color theme="0"/>
      </font>
      <fill>
        <patternFill patternType="none">
          <bgColor auto="1"/>
        </patternFill>
      </fill>
      <border>
        <right/>
        <top/>
        <bottom/>
        <vertical/>
        <horizontal/>
      </border>
    </dxf>
    <dxf>
      <font>
        <color theme="0"/>
      </font>
      <fill>
        <patternFill patternType="none">
          <bgColor auto="1"/>
        </patternFill>
      </fill>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patternType="none">
          <bgColor auto="1"/>
        </patternFill>
      </fill>
      <border>
        <left/>
        <right/>
        <top style="thin">
          <color auto="1"/>
        </top>
        <bottom/>
        <vertical/>
        <horizontal/>
      </border>
    </dxf>
    <dxf>
      <fill>
        <patternFill patternType="none">
          <bgColor auto="1"/>
        </patternFill>
      </fill>
      <border>
        <left/>
        <right/>
        <top style="thin">
          <color auto="1"/>
        </top>
        <bottom/>
        <vertical/>
        <horizontal/>
      </border>
    </dxf>
    <dxf>
      <font>
        <color theme="0"/>
      </font>
    </dxf>
    <dxf>
      <fill>
        <patternFill>
          <bgColor theme="4" tint="0.79998168889431442"/>
        </patternFill>
      </fill>
    </dxf>
    <dxf>
      <fill>
        <patternFill>
          <bgColor theme="4"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right/>
        <top/>
        <bottom style="thin">
          <color auto="1"/>
        </bottom>
        <vertical/>
        <horizontal/>
      </border>
    </dxf>
    <dxf>
      <font>
        <color theme="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theme="5" tint="0.39994506668294322"/>
        </patternFill>
      </fill>
    </dxf>
    <dxf>
      <font>
        <color theme="0"/>
      </font>
      <fill>
        <patternFill patternType="none">
          <bgColor auto="1"/>
        </patternFill>
      </fill>
      <border>
        <left/>
        <right/>
        <top/>
        <bottom/>
      </border>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patternType="none">
          <bgColor auto="1"/>
        </patternFill>
      </fill>
      <border>
        <lef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patternType="none">
          <bgColor auto="1"/>
        </patternFill>
      </fill>
      <border>
        <left/>
        <right/>
        <bottom/>
        <vertical/>
        <horizontal/>
      </border>
    </dxf>
    <dxf>
      <font>
        <color theme="0"/>
      </font>
      <fill>
        <patternFill patternType="none">
          <bgColor auto="1"/>
        </patternFill>
      </fill>
      <border>
        <right/>
        <top/>
        <bottom/>
        <vertical/>
        <horizontal/>
      </border>
    </dxf>
    <dxf>
      <font>
        <color theme="0"/>
      </font>
      <fill>
        <patternFill patternType="none">
          <bgColor auto="1"/>
        </patternFill>
      </fill>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patternType="none">
          <bgColor auto="1"/>
        </patternFill>
      </fill>
      <border>
        <left/>
        <right/>
        <top style="thin">
          <color auto="1"/>
        </top>
        <bottom/>
        <vertical/>
        <horizontal/>
      </border>
    </dxf>
    <dxf>
      <fill>
        <patternFill patternType="none">
          <bgColor auto="1"/>
        </patternFill>
      </fill>
      <border>
        <left/>
        <right/>
        <top style="thin">
          <color auto="1"/>
        </top>
        <bottom/>
        <vertical/>
        <horizontal/>
      </border>
    </dxf>
    <dxf>
      <font>
        <color theme="0"/>
      </font>
    </dxf>
    <dxf>
      <fill>
        <patternFill>
          <bgColor theme="4" tint="0.79998168889431442"/>
        </patternFill>
      </fill>
    </dxf>
    <dxf>
      <fill>
        <patternFill>
          <bgColor theme="4"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right/>
        <top/>
        <bottom style="thin">
          <color auto="1"/>
        </bottom>
        <vertical/>
        <horizontal/>
      </border>
    </dxf>
    <dxf>
      <font>
        <color theme="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theme="5" tint="0.39994506668294322"/>
        </patternFill>
      </fill>
    </dxf>
    <dxf>
      <font>
        <color theme="0"/>
      </font>
      <fill>
        <patternFill patternType="none">
          <bgColor auto="1"/>
        </patternFill>
      </fill>
      <border>
        <left/>
        <right/>
        <top/>
        <bottom/>
      </border>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patternType="none">
          <bgColor auto="1"/>
        </patternFill>
      </fill>
      <border>
        <lef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patternType="none">
          <bgColor auto="1"/>
        </patternFill>
      </fill>
      <border>
        <left/>
        <right/>
        <bottom/>
        <vertical/>
        <horizontal/>
      </border>
    </dxf>
    <dxf>
      <font>
        <color theme="0"/>
      </font>
      <fill>
        <patternFill patternType="none">
          <bgColor auto="1"/>
        </patternFill>
      </fill>
      <border>
        <right/>
        <top/>
        <bottom/>
        <vertical/>
        <horizontal/>
      </border>
    </dxf>
    <dxf>
      <font>
        <color theme="0"/>
      </font>
      <fill>
        <patternFill patternType="none">
          <bgColor auto="1"/>
        </patternFill>
      </fill>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patternType="none">
          <bgColor auto="1"/>
        </patternFill>
      </fill>
      <border>
        <left/>
        <right/>
        <top style="thin">
          <color auto="1"/>
        </top>
        <bottom/>
        <vertical/>
        <horizontal/>
      </border>
    </dxf>
    <dxf>
      <fill>
        <patternFill patternType="none">
          <bgColor auto="1"/>
        </patternFill>
      </fill>
      <border>
        <left/>
        <right/>
        <top style="thin">
          <color auto="1"/>
        </top>
        <bottom/>
        <vertical/>
        <horizontal/>
      </border>
    </dxf>
    <dxf>
      <font>
        <color theme="0"/>
      </font>
    </dxf>
    <dxf>
      <fill>
        <patternFill>
          <bgColor theme="4" tint="0.79998168889431442"/>
        </patternFill>
      </fill>
    </dxf>
    <dxf>
      <fill>
        <patternFill>
          <bgColor theme="4"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right/>
        <top/>
        <bottom style="thin">
          <color auto="1"/>
        </bottom>
        <vertical/>
        <horizontal/>
      </border>
    </dxf>
    <dxf>
      <font>
        <color theme="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theme="5" tint="0.39994506668294322"/>
        </patternFill>
      </fill>
    </dxf>
    <dxf>
      <font>
        <color theme="0"/>
      </font>
      <fill>
        <patternFill patternType="none">
          <bgColor auto="1"/>
        </patternFill>
      </fill>
      <border>
        <left/>
        <right/>
        <top/>
        <bottom/>
      </border>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theme="5" tint="0.39994506668294322"/>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FFFF00"/>
        </patternFill>
      </fill>
    </dxf>
    <dxf>
      <fill>
        <patternFill>
          <bgColor theme="5" tint="0.39994506668294322"/>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ont>
        <color theme="0"/>
      </font>
      <fill>
        <patternFill patternType="none">
          <bgColor auto="1"/>
        </patternFill>
      </fill>
      <border>
        <lef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patternType="none">
          <bgColor auto="1"/>
        </patternFill>
      </fill>
      <border>
        <lef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patternType="none">
          <bgColor auto="1"/>
        </patternFill>
      </fill>
      <border>
        <left/>
        <right/>
        <bottom/>
        <vertical/>
        <horizontal/>
      </border>
    </dxf>
    <dxf>
      <font>
        <color theme="0"/>
      </font>
      <fill>
        <patternFill patternType="none">
          <bgColor auto="1"/>
        </patternFill>
      </fill>
      <border>
        <right/>
        <top/>
        <bottom/>
        <vertical/>
        <horizontal/>
      </border>
    </dxf>
    <dxf>
      <font>
        <color theme="0"/>
      </font>
      <fill>
        <patternFill patternType="none">
          <bgColor auto="1"/>
        </patternFill>
      </fill>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patternType="none">
          <bgColor auto="1"/>
        </patternFill>
      </fill>
      <border>
        <left/>
        <right/>
        <top style="thin">
          <color auto="1"/>
        </top>
        <bottom/>
        <vertical/>
        <horizontal/>
      </border>
    </dxf>
    <dxf>
      <fill>
        <patternFill patternType="none">
          <bgColor auto="1"/>
        </patternFill>
      </fill>
      <border>
        <left/>
        <right/>
        <top style="thin">
          <color auto="1"/>
        </top>
        <bottom/>
        <vertical/>
        <horizontal/>
      </border>
    </dxf>
    <dxf>
      <font>
        <color theme="0"/>
      </font>
    </dxf>
    <dxf>
      <fill>
        <patternFill>
          <bgColor theme="4" tint="0.79998168889431442"/>
        </patternFill>
      </fill>
    </dxf>
    <dxf>
      <fill>
        <patternFill>
          <bgColor theme="4"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bgColor theme="3" tint="0.79998168889431442"/>
        </patternFill>
      </fill>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top/>
        <bottom/>
        <vertical/>
        <horizontal/>
      </border>
    </dxf>
    <dxf>
      <fill>
        <patternFill patternType="none">
          <bgColor auto="1"/>
        </patternFill>
      </fill>
      <border>
        <left/>
        <right/>
        <top/>
        <bottom style="thin">
          <color auto="1"/>
        </bottom>
        <vertical/>
        <horizontal/>
      </border>
    </dxf>
    <dxf>
      <font>
        <color theme="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solid">
          <bgColor theme="6" tint="0.59996337778862885"/>
        </patternFill>
      </fill>
    </dxf>
    <dxf>
      <font>
        <color theme="0"/>
      </font>
      <fill>
        <patternFill patternType="none">
          <bgColor auto="1"/>
        </patternFill>
      </fill>
      <border>
        <left/>
        <right/>
        <top/>
        <bottom/>
        <vertical/>
        <horizontal/>
      </border>
    </dxf>
  </dxfs>
  <tableStyles count="0" defaultTableStyle="TableStyleMedium2" defaultPivotStyle="PivotStyleLight16"/>
  <colors>
    <mruColors>
      <color rgb="FFB0BDA3"/>
      <color rgb="FF0000FF"/>
      <color rgb="FF0066FF"/>
      <color rgb="FF6699FF"/>
      <color rgb="FF0095C8"/>
      <color rgb="FF2E74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externalLink" Target="externalLinks/externalLink12.xml"/><Relationship Id="rId47" Type="http://schemas.openxmlformats.org/officeDocument/2006/relationships/externalLink" Target="externalLinks/externalLink17.xml"/><Relationship Id="rId63" Type="http://schemas.openxmlformats.org/officeDocument/2006/relationships/externalLink" Target="externalLinks/externalLink33.xml"/><Relationship Id="rId68" Type="http://schemas.openxmlformats.org/officeDocument/2006/relationships/externalLink" Target="externalLinks/externalLink38.xml"/><Relationship Id="rId84" Type="http://schemas.openxmlformats.org/officeDocument/2006/relationships/customXml" Target="../customXml/item4.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externalLink" Target="externalLinks/externalLink2.xml"/><Relationship Id="rId37" Type="http://schemas.openxmlformats.org/officeDocument/2006/relationships/externalLink" Target="externalLinks/externalLink7.xml"/><Relationship Id="rId53" Type="http://schemas.openxmlformats.org/officeDocument/2006/relationships/externalLink" Target="externalLinks/externalLink23.xml"/><Relationship Id="rId58" Type="http://schemas.openxmlformats.org/officeDocument/2006/relationships/externalLink" Target="externalLinks/externalLink28.xml"/><Relationship Id="rId74" Type="http://schemas.openxmlformats.org/officeDocument/2006/relationships/externalLink" Target="externalLinks/externalLink44.xml"/><Relationship Id="rId79"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externalLink" Target="externalLinks/externalLink31.xml"/><Relationship Id="rId82" Type="http://schemas.openxmlformats.org/officeDocument/2006/relationships/customXml" Target="../customXml/item2.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5.xml"/><Relationship Id="rId43" Type="http://schemas.openxmlformats.org/officeDocument/2006/relationships/externalLink" Target="externalLinks/externalLink13.xml"/><Relationship Id="rId48" Type="http://schemas.openxmlformats.org/officeDocument/2006/relationships/externalLink" Target="externalLinks/externalLink18.xml"/><Relationship Id="rId56" Type="http://schemas.openxmlformats.org/officeDocument/2006/relationships/externalLink" Target="externalLinks/externalLink26.xml"/><Relationship Id="rId64" Type="http://schemas.openxmlformats.org/officeDocument/2006/relationships/externalLink" Target="externalLinks/externalLink34.xml"/><Relationship Id="rId69" Type="http://schemas.openxmlformats.org/officeDocument/2006/relationships/externalLink" Target="externalLinks/externalLink39.xml"/><Relationship Id="rId77"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externalLink" Target="externalLinks/externalLink21.xml"/><Relationship Id="rId72" Type="http://schemas.openxmlformats.org/officeDocument/2006/relationships/externalLink" Target="externalLinks/externalLink42.xml"/><Relationship Id="rId80"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38" Type="http://schemas.openxmlformats.org/officeDocument/2006/relationships/externalLink" Target="externalLinks/externalLink8.xml"/><Relationship Id="rId46" Type="http://schemas.openxmlformats.org/officeDocument/2006/relationships/externalLink" Target="externalLinks/externalLink16.xml"/><Relationship Id="rId59" Type="http://schemas.openxmlformats.org/officeDocument/2006/relationships/externalLink" Target="externalLinks/externalLink29.xml"/><Relationship Id="rId67" Type="http://schemas.openxmlformats.org/officeDocument/2006/relationships/externalLink" Target="externalLinks/externalLink37.xml"/><Relationship Id="rId20" Type="http://schemas.openxmlformats.org/officeDocument/2006/relationships/worksheet" Target="worksheets/sheet20.xml"/><Relationship Id="rId41" Type="http://schemas.openxmlformats.org/officeDocument/2006/relationships/externalLink" Target="externalLinks/externalLink11.xml"/><Relationship Id="rId54" Type="http://schemas.openxmlformats.org/officeDocument/2006/relationships/externalLink" Target="externalLinks/externalLink24.xml"/><Relationship Id="rId62" Type="http://schemas.openxmlformats.org/officeDocument/2006/relationships/externalLink" Target="externalLinks/externalLink32.xml"/><Relationship Id="rId70" Type="http://schemas.openxmlformats.org/officeDocument/2006/relationships/externalLink" Target="externalLinks/externalLink40.xml"/><Relationship Id="rId75" Type="http://schemas.openxmlformats.org/officeDocument/2006/relationships/externalLink" Target="externalLinks/externalLink45.xml"/><Relationship Id="rId83"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6.xml"/><Relationship Id="rId49" Type="http://schemas.openxmlformats.org/officeDocument/2006/relationships/externalLink" Target="externalLinks/externalLink19.xml"/><Relationship Id="rId57" Type="http://schemas.openxmlformats.org/officeDocument/2006/relationships/externalLink" Target="externalLinks/externalLink27.xml"/><Relationship Id="rId10" Type="http://schemas.openxmlformats.org/officeDocument/2006/relationships/worksheet" Target="worksheets/sheet10.xml"/><Relationship Id="rId31" Type="http://schemas.openxmlformats.org/officeDocument/2006/relationships/externalLink" Target="externalLinks/externalLink1.xml"/><Relationship Id="rId44" Type="http://schemas.openxmlformats.org/officeDocument/2006/relationships/externalLink" Target="externalLinks/externalLink14.xml"/><Relationship Id="rId52" Type="http://schemas.openxmlformats.org/officeDocument/2006/relationships/externalLink" Target="externalLinks/externalLink22.xml"/><Relationship Id="rId60" Type="http://schemas.openxmlformats.org/officeDocument/2006/relationships/externalLink" Target="externalLinks/externalLink30.xml"/><Relationship Id="rId65" Type="http://schemas.openxmlformats.org/officeDocument/2006/relationships/externalLink" Target="externalLinks/externalLink35.xml"/><Relationship Id="rId73" Type="http://schemas.openxmlformats.org/officeDocument/2006/relationships/externalLink" Target="externalLinks/externalLink43.xml"/><Relationship Id="rId78" Type="http://schemas.openxmlformats.org/officeDocument/2006/relationships/styles" Target="styles.xml"/><Relationship Id="rId8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9.xml"/><Relationship Id="rId34" Type="http://schemas.openxmlformats.org/officeDocument/2006/relationships/externalLink" Target="externalLinks/externalLink4.xml"/><Relationship Id="rId50" Type="http://schemas.openxmlformats.org/officeDocument/2006/relationships/externalLink" Target="externalLinks/externalLink20.xml"/><Relationship Id="rId55" Type="http://schemas.openxmlformats.org/officeDocument/2006/relationships/externalLink" Target="externalLinks/externalLink25.xml"/><Relationship Id="rId76" Type="http://schemas.openxmlformats.org/officeDocument/2006/relationships/externalLink" Target="externalLinks/externalLink46.xml"/><Relationship Id="rId7" Type="http://schemas.openxmlformats.org/officeDocument/2006/relationships/worksheet" Target="worksheets/sheet7.xml"/><Relationship Id="rId71" Type="http://schemas.openxmlformats.org/officeDocument/2006/relationships/externalLink" Target="externalLinks/externalLink4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externalLink" Target="externalLinks/externalLink10.xml"/><Relationship Id="rId45" Type="http://schemas.openxmlformats.org/officeDocument/2006/relationships/externalLink" Target="externalLinks/externalLink15.xml"/><Relationship Id="rId66" Type="http://schemas.openxmlformats.org/officeDocument/2006/relationships/externalLink" Target="externalLinks/externalLink36.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Radio" firstButton="1" fmlaLink="$X$26" lockText="1" noThreeD="1"/>
</file>

<file path=xl/ctrlProps/ctrlProp124.xml><?xml version="1.0" encoding="utf-8"?>
<formControlPr xmlns="http://schemas.microsoft.com/office/spreadsheetml/2009/9/main" objectType="Radio" firstButton="1" fmlaLink="$X$26" lockText="1" noThreeD="1"/>
</file>

<file path=xl/ctrlProps/ctrlProp125.xml><?xml version="1.0" encoding="utf-8"?>
<formControlPr xmlns="http://schemas.microsoft.com/office/spreadsheetml/2009/9/main" objectType="Radio" firstButton="1" fmlaLink="$X$26"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171451</xdr:colOff>
      <xdr:row>1</xdr:row>
      <xdr:rowOff>38100</xdr:rowOff>
    </xdr:from>
    <xdr:to>
      <xdr:col>11</xdr:col>
      <xdr:colOff>16852</xdr:colOff>
      <xdr:row>2</xdr:row>
      <xdr:rowOff>184968</xdr:rowOff>
    </xdr:to>
    <xdr:pic>
      <xdr:nvPicPr>
        <xdr:cNvPr id="4" name="3 Imagen">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2951" y="233485"/>
          <a:ext cx="1672247" cy="342252"/>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16</xdr:col>
          <xdr:colOff>104775</xdr:colOff>
          <xdr:row>25</xdr:row>
          <xdr:rowOff>47625</xdr:rowOff>
        </xdr:from>
        <xdr:to>
          <xdr:col>17</xdr:col>
          <xdr:colOff>95250</xdr:colOff>
          <xdr:row>25</xdr:row>
          <xdr:rowOff>352425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3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25</xdr:row>
          <xdr:rowOff>66675</xdr:rowOff>
        </xdr:from>
        <xdr:to>
          <xdr:col>20</xdr:col>
          <xdr:colOff>142875</xdr:colOff>
          <xdr:row>25</xdr:row>
          <xdr:rowOff>352425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3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25</xdr:row>
          <xdr:rowOff>47625</xdr:rowOff>
        </xdr:from>
        <xdr:to>
          <xdr:col>30</xdr:col>
          <xdr:colOff>219075</xdr:colOff>
          <xdr:row>25</xdr:row>
          <xdr:rowOff>352425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3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352425</xdr:colOff>
          <xdr:row>25</xdr:row>
          <xdr:rowOff>57150</xdr:rowOff>
        </xdr:from>
        <xdr:to>
          <xdr:col>32</xdr:col>
          <xdr:colOff>247650</xdr:colOff>
          <xdr:row>25</xdr:row>
          <xdr:rowOff>342900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3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247650</xdr:colOff>
          <xdr:row>25</xdr:row>
          <xdr:rowOff>47625</xdr:rowOff>
        </xdr:from>
        <xdr:to>
          <xdr:col>45</xdr:col>
          <xdr:colOff>95250</xdr:colOff>
          <xdr:row>25</xdr:row>
          <xdr:rowOff>361950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3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19050</xdr:colOff>
          <xdr:row>25</xdr:row>
          <xdr:rowOff>57150</xdr:rowOff>
        </xdr:from>
        <xdr:to>
          <xdr:col>49</xdr:col>
          <xdr:colOff>95250</xdr:colOff>
          <xdr:row>25</xdr:row>
          <xdr:rowOff>342900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3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editAs="oneCell">
    <xdr:from>
      <xdr:col>3</xdr:col>
      <xdr:colOff>171451</xdr:colOff>
      <xdr:row>1</xdr:row>
      <xdr:rowOff>38100</xdr:rowOff>
    </xdr:from>
    <xdr:to>
      <xdr:col>11</xdr:col>
      <xdr:colOff>104775</xdr:colOff>
      <xdr:row>2</xdr:row>
      <xdr:rowOff>184968</xdr:rowOff>
    </xdr:to>
    <xdr:pic>
      <xdr:nvPicPr>
        <xdr:cNvPr id="3" name="2 Imagen">
          <a:extLst>
            <a:ext uri="{FF2B5EF4-FFF2-40B4-BE49-F238E27FC236}">
              <a16:creationId xmlns:a16="http://schemas.microsoft.com/office/drawing/2014/main" id="{00000000-0008-0000-0C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0091" y="236220"/>
          <a:ext cx="1617344" cy="34498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16</xdr:col>
          <xdr:colOff>104775</xdr:colOff>
          <xdr:row>25</xdr:row>
          <xdr:rowOff>47625</xdr:rowOff>
        </xdr:from>
        <xdr:to>
          <xdr:col>17</xdr:col>
          <xdr:colOff>104775</xdr:colOff>
          <xdr:row>25</xdr:row>
          <xdr:rowOff>352425</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C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25</xdr:row>
          <xdr:rowOff>66675</xdr:rowOff>
        </xdr:from>
        <xdr:to>
          <xdr:col>20</xdr:col>
          <xdr:colOff>142875</xdr:colOff>
          <xdr:row>25</xdr:row>
          <xdr:rowOff>352425</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C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25</xdr:row>
          <xdr:rowOff>47625</xdr:rowOff>
        </xdr:from>
        <xdr:to>
          <xdr:col>30</xdr:col>
          <xdr:colOff>219075</xdr:colOff>
          <xdr:row>25</xdr:row>
          <xdr:rowOff>352425</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C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352425</xdr:colOff>
          <xdr:row>25</xdr:row>
          <xdr:rowOff>57150</xdr:rowOff>
        </xdr:from>
        <xdr:to>
          <xdr:col>32</xdr:col>
          <xdr:colOff>257175</xdr:colOff>
          <xdr:row>25</xdr:row>
          <xdr:rowOff>342900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C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247650</xdr:colOff>
          <xdr:row>25</xdr:row>
          <xdr:rowOff>47625</xdr:rowOff>
        </xdr:from>
        <xdr:to>
          <xdr:col>45</xdr:col>
          <xdr:colOff>104775</xdr:colOff>
          <xdr:row>25</xdr:row>
          <xdr:rowOff>371475</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C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19050</xdr:colOff>
          <xdr:row>25</xdr:row>
          <xdr:rowOff>57150</xdr:rowOff>
        </xdr:from>
        <xdr:to>
          <xdr:col>49</xdr:col>
          <xdr:colOff>104775</xdr:colOff>
          <xdr:row>25</xdr:row>
          <xdr:rowOff>342900</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C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editAs="oneCell">
    <xdr:from>
      <xdr:col>3</xdr:col>
      <xdr:colOff>171451</xdr:colOff>
      <xdr:row>1</xdr:row>
      <xdr:rowOff>38100</xdr:rowOff>
    </xdr:from>
    <xdr:to>
      <xdr:col>11</xdr:col>
      <xdr:colOff>104775</xdr:colOff>
      <xdr:row>2</xdr:row>
      <xdr:rowOff>184968</xdr:rowOff>
    </xdr:to>
    <xdr:pic>
      <xdr:nvPicPr>
        <xdr:cNvPr id="3" name="2 Imagen">
          <a:extLst>
            <a:ext uri="{FF2B5EF4-FFF2-40B4-BE49-F238E27FC236}">
              <a16:creationId xmlns:a16="http://schemas.microsoft.com/office/drawing/2014/main" id="{00000000-0008-0000-0D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0091" y="236220"/>
          <a:ext cx="1617344" cy="34498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16</xdr:col>
          <xdr:colOff>104775</xdr:colOff>
          <xdr:row>25</xdr:row>
          <xdr:rowOff>47625</xdr:rowOff>
        </xdr:from>
        <xdr:to>
          <xdr:col>17</xdr:col>
          <xdr:colOff>104775</xdr:colOff>
          <xdr:row>25</xdr:row>
          <xdr:rowOff>352425</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D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25</xdr:row>
          <xdr:rowOff>66675</xdr:rowOff>
        </xdr:from>
        <xdr:to>
          <xdr:col>20</xdr:col>
          <xdr:colOff>142875</xdr:colOff>
          <xdr:row>25</xdr:row>
          <xdr:rowOff>352425</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D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25</xdr:row>
          <xdr:rowOff>47625</xdr:rowOff>
        </xdr:from>
        <xdr:to>
          <xdr:col>30</xdr:col>
          <xdr:colOff>219075</xdr:colOff>
          <xdr:row>25</xdr:row>
          <xdr:rowOff>352425</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D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352425</xdr:colOff>
          <xdr:row>25</xdr:row>
          <xdr:rowOff>57150</xdr:rowOff>
        </xdr:from>
        <xdr:to>
          <xdr:col>32</xdr:col>
          <xdr:colOff>257175</xdr:colOff>
          <xdr:row>25</xdr:row>
          <xdr:rowOff>342900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D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247650</xdr:colOff>
          <xdr:row>25</xdr:row>
          <xdr:rowOff>47625</xdr:rowOff>
        </xdr:from>
        <xdr:to>
          <xdr:col>45</xdr:col>
          <xdr:colOff>104775</xdr:colOff>
          <xdr:row>25</xdr:row>
          <xdr:rowOff>371475</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D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19050</xdr:colOff>
          <xdr:row>25</xdr:row>
          <xdr:rowOff>57150</xdr:rowOff>
        </xdr:from>
        <xdr:to>
          <xdr:col>49</xdr:col>
          <xdr:colOff>104775</xdr:colOff>
          <xdr:row>25</xdr:row>
          <xdr:rowOff>342900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D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editAs="oneCell">
    <xdr:from>
      <xdr:col>3</xdr:col>
      <xdr:colOff>171451</xdr:colOff>
      <xdr:row>1</xdr:row>
      <xdr:rowOff>38100</xdr:rowOff>
    </xdr:from>
    <xdr:to>
      <xdr:col>11</xdr:col>
      <xdr:colOff>104775</xdr:colOff>
      <xdr:row>2</xdr:row>
      <xdr:rowOff>184968</xdr:rowOff>
    </xdr:to>
    <xdr:pic>
      <xdr:nvPicPr>
        <xdr:cNvPr id="3" name="2 Imagen">
          <a:extLst>
            <a:ext uri="{FF2B5EF4-FFF2-40B4-BE49-F238E27FC236}">
              <a16:creationId xmlns:a16="http://schemas.microsoft.com/office/drawing/2014/main" id="{00000000-0008-0000-0E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0091" y="236220"/>
          <a:ext cx="1617344" cy="34498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16</xdr:col>
          <xdr:colOff>104775</xdr:colOff>
          <xdr:row>25</xdr:row>
          <xdr:rowOff>47625</xdr:rowOff>
        </xdr:from>
        <xdr:to>
          <xdr:col>17</xdr:col>
          <xdr:colOff>104775</xdr:colOff>
          <xdr:row>25</xdr:row>
          <xdr:rowOff>352425</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E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25</xdr:row>
          <xdr:rowOff>66675</xdr:rowOff>
        </xdr:from>
        <xdr:to>
          <xdr:col>20</xdr:col>
          <xdr:colOff>142875</xdr:colOff>
          <xdr:row>25</xdr:row>
          <xdr:rowOff>352425</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E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25</xdr:row>
          <xdr:rowOff>47625</xdr:rowOff>
        </xdr:from>
        <xdr:to>
          <xdr:col>30</xdr:col>
          <xdr:colOff>219075</xdr:colOff>
          <xdr:row>25</xdr:row>
          <xdr:rowOff>352425</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E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352425</xdr:colOff>
          <xdr:row>25</xdr:row>
          <xdr:rowOff>57150</xdr:rowOff>
        </xdr:from>
        <xdr:to>
          <xdr:col>32</xdr:col>
          <xdr:colOff>257175</xdr:colOff>
          <xdr:row>25</xdr:row>
          <xdr:rowOff>342900</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E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247650</xdr:colOff>
          <xdr:row>25</xdr:row>
          <xdr:rowOff>47625</xdr:rowOff>
        </xdr:from>
        <xdr:to>
          <xdr:col>45</xdr:col>
          <xdr:colOff>104775</xdr:colOff>
          <xdr:row>25</xdr:row>
          <xdr:rowOff>371475</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E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19050</xdr:colOff>
          <xdr:row>25</xdr:row>
          <xdr:rowOff>57150</xdr:rowOff>
        </xdr:from>
        <xdr:to>
          <xdr:col>49</xdr:col>
          <xdr:colOff>104775</xdr:colOff>
          <xdr:row>25</xdr:row>
          <xdr:rowOff>342900</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E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xdr:twoCellAnchor editAs="oneCell">
    <xdr:from>
      <xdr:col>3</xdr:col>
      <xdr:colOff>171451</xdr:colOff>
      <xdr:row>1</xdr:row>
      <xdr:rowOff>38100</xdr:rowOff>
    </xdr:from>
    <xdr:to>
      <xdr:col>11</xdr:col>
      <xdr:colOff>104775</xdr:colOff>
      <xdr:row>2</xdr:row>
      <xdr:rowOff>184968</xdr:rowOff>
    </xdr:to>
    <xdr:pic>
      <xdr:nvPicPr>
        <xdr:cNvPr id="3" name="2 Imagen">
          <a:extLst>
            <a:ext uri="{FF2B5EF4-FFF2-40B4-BE49-F238E27FC236}">
              <a16:creationId xmlns:a16="http://schemas.microsoft.com/office/drawing/2014/main" id="{00000000-0008-0000-0F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0091" y="236220"/>
          <a:ext cx="1617344" cy="34498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16</xdr:col>
          <xdr:colOff>104775</xdr:colOff>
          <xdr:row>25</xdr:row>
          <xdr:rowOff>47625</xdr:rowOff>
        </xdr:from>
        <xdr:to>
          <xdr:col>17</xdr:col>
          <xdr:colOff>104775</xdr:colOff>
          <xdr:row>25</xdr:row>
          <xdr:rowOff>352425</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F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25</xdr:row>
          <xdr:rowOff>66675</xdr:rowOff>
        </xdr:from>
        <xdr:to>
          <xdr:col>20</xdr:col>
          <xdr:colOff>142875</xdr:colOff>
          <xdr:row>25</xdr:row>
          <xdr:rowOff>352425</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F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25</xdr:row>
          <xdr:rowOff>47625</xdr:rowOff>
        </xdr:from>
        <xdr:to>
          <xdr:col>30</xdr:col>
          <xdr:colOff>219075</xdr:colOff>
          <xdr:row>25</xdr:row>
          <xdr:rowOff>352425</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F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352425</xdr:colOff>
          <xdr:row>25</xdr:row>
          <xdr:rowOff>57150</xdr:rowOff>
        </xdr:from>
        <xdr:to>
          <xdr:col>32</xdr:col>
          <xdr:colOff>257175</xdr:colOff>
          <xdr:row>25</xdr:row>
          <xdr:rowOff>342900</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F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247650</xdr:colOff>
          <xdr:row>25</xdr:row>
          <xdr:rowOff>47625</xdr:rowOff>
        </xdr:from>
        <xdr:to>
          <xdr:col>45</xdr:col>
          <xdr:colOff>104775</xdr:colOff>
          <xdr:row>25</xdr:row>
          <xdr:rowOff>371475</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F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19050</xdr:colOff>
          <xdr:row>25</xdr:row>
          <xdr:rowOff>57150</xdr:rowOff>
        </xdr:from>
        <xdr:to>
          <xdr:col>49</xdr:col>
          <xdr:colOff>104775</xdr:colOff>
          <xdr:row>25</xdr:row>
          <xdr:rowOff>342900</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F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xdr:twoCellAnchor editAs="oneCell">
    <xdr:from>
      <xdr:col>3</xdr:col>
      <xdr:colOff>171451</xdr:colOff>
      <xdr:row>1</xdr:row>
      <xdr:rowOff>38100</xdr:rowOff>
    </xdr:from>
    <xdr:to>
      <xdr:col>11</xdr:col>
      <xdr:colOff>104775</xdr:colOff>
      <xdr:row>2</xdr:row>
      <xdr:rowOff>184968</xdr:rowOff>
    </xdr:to>
    <xdr:pic>
      <xdr:nvPicPr>
        <xdr:cNvPr id="3" name="2 Imagen">
          <a:extLst>
            <a:ext uri="{FF2B5EF4-FFF2-40B4-BE49-F238E27FC236}">
              <a16:creationId xmlns:a16="http://schemas.microsoft.com/office/drawing/2014/main" id="{00000000-0008-0000-1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0091" y="236220"/>
          <a:ext cx="1617344" cy="34498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16</xdr:col>
          <xdr:colOff>104775</xdr:colOff>
          <xdr:row>25</xdr:row>
          <xdr:rowOff>47625</xdr:rowOff>
        </xdr:from>
        <xdr:to>
          <xdr:col>17</xdr:col>
          <xdr:colOff>104775</xdr:colOff>
          <xdr:row>25</xdr:row>
          <xdr:rowOff>352425</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10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25</xdr:row>
          <xdr:rowOff>66675</xdr:rowOff>
        </xdr:from>
        <xdr:to>
          <xdr:col>20</xdr:col>
          <xdr:colOff>142875</xdr:colOff>
          <xdr:row>25</xdr:row>
          <xdr:rowOff>352425</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10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25</xdr:row>
          <xdr:rowOff>47625</xdr:rowOff>
        </xdr:from>
        <xdr:to>
          <xdr:col>30</xdr:col>
          <xdr:colOff>219075</xdr:colOff>
          <xdr:row>25</xdr:row>
          <xdr:rowOff>352425</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10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352425</xdr:colOff>
          <xdr:row>25</xdr:row>
          <xdr:rowOff>57150</xdr:rowOff>
        </xdr:from>
        <xdr:to>
          <xdr:col>32</xdr:col>
          <xdr:colOff>257175</xdr:colOff>
          <xdr:row>25</xdr:row>
          <xdr:rowOff>342900</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10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247650</xdr:colOff>
          <xdr:row>25</xdr:row>
          <xdr:rowOff>47625</xdr:rowOff>
        </xdr:from>
        <xdr:to>
          <xdr:col>45</xdr:col>
          <xdr:colOff>104775</xdr:colOff>
          <xdr:row>25</xdr:row>
          <xdr:rowOff>371475</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10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19050</xdr:colOff>
          <xdr:row>25</xdr:row>
          <xdr:rowOff>57150</xdr:rowOff>
        </xdr:from>
        <xdr:to>
          <xdr:col>49</xdr:col>
          <xdr:colOff>104775</xdr:colOff>
          <xdr:row>25</xdr:row>
          <xdr:rowOff>342900</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10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xdr:twoCellAnchor editAs="oneCell">
    <xdr:from>
      <xdr:col>3</xdr:col>
      <xdr:colOff>171451</xdr:colOff>
      <xdr:row>1</xdr:row>
      <xdr:rowOff>38100</xdr:rowOff>
    </xdr:from>
    <xdr:to>
      <xdr:col>11</xdr:col>
      <xdr:colOff>104775</xdr:colOff>
      <xdr:row>2</xdr:row>
      <xdr:rowOff>184968</xdr:rowOff>
    </xdr:to>
    <xdr:pic>
      <xdr:nvPicPr>
        <xdr:cNvPr id="3" name="2 Imagen">
          <a:extLst>
            <a:ext uri="{FF2B5EF4-FFF2-40B4-BE49-F238E27FC236}">
              <a16:creationId xmlns:a16="http://schemas.microsoft.com/office/drawing/2014/main" id="{00000000-0008-0000-1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0091" y="236220"/>
          <a:ext cx="1617344" cy="34498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16</xdr:col>
          <xdr:colOff>104775</xdr:colOff>
          <xdr:row>25</xdr:row>
          <xdr:rowOff>47625</xdr:rowOff>
        </xdr:from>
        <xdr:to>
          <xdr:col>17</xdr:col>
          <xdr:colOff>104775</xdr:colOff>
          <xdr:row>25</xdr:row>
          <xdr:rowOff>352425</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11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25</xdr:row>
          <xdr:rowOff>66675</xdr:rowOff>
        </xdr:from>
        <xdr:to>
          <xdr:col>20</xdr:col>
          <xdr:colOff>142875</xdr:colOff>
          <xdr:row>25</xdr:row>
          <xdr:rowOff>352425</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11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25</xdr:row>
          <xdr:rowOff>47625</xdr:rowOff>
        </xdr:from>
        <xdr:to>
          <xdr:col>30</xdr:col>
          <xdr:colOff>219075</xdr:colOff>
          <xdr:row>25</xdr:row>
          <xdr:rowOff>352425</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11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352425</xdr:colOff>
          <xdr:row>25</xdr:row>
          <xdr:rowOff>57150</xdr:rowOff>
        </xdr:from>
        <xdr:to>
          <xdr:col>32</xdr:col>
          <xdr:colOff>257175</xdr:colOff>
          <xdr:row>25</xdr:row>
          <xdr:rowOff>342900</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11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247650</xdr:colOff>
          <xdr:row>25</xdr:row>
          <xdr:rowOff>47625</xdr:rowOff>
        </xdr:from>
        <xdr:to>
          <xdr:col>45</xdr:col>
          <xdr:colOff>104775</xdr:colOff>
          <xdr:row>25</xdr:row>
          <xdr:rowOff>371475</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11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19050</xdr:colOff>
          <xdr:row>25</xdr:row>
          <xdr:rowOff>57150</xdr:rowOff>
        </xdr:from>
        <xdr:to>
          <xdr:col>49</xdr:col>
          <xdr:colOff>104775</xdr:colOff>
          <xdr:row>25</xdr:row>
          <xdr:rowOff>342900</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11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xdr:twoCellAnchor editAs="oneCell">
    <xdr:from>
      <xdr:col>3</xdr:col>
      <xdr:colOff>171451</xdr:colOff>
      <xdr:row>1</xdr:row>
      <xdr:rowOff>38100</xdr:rowOff>
    </xdr:from>
    <xdr:to>
      <xdr:col>11</xdr:col>
      <xdr:colOff>104775</xdr:colOff>
      <xdr:row>2</xdr:row>
      <xdr:rowOff>184968</xdr:rowOff>
    </xdr:to>
    <xdr:pic>
      <xdr:nvPicPr>
        <xdr:cNvPr id="3" name="2 Imagen">
          <a:extLst>
            <a:ext uri="{FF2B5EF4-FFF2-40B4-BE49-F238E27FC236}">
              <a16:creationId xmlns:a16="http://schemas.microsoft.com/office/drawing/2014/main" id="{00000000-0008-0000-12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0091" y="236220"/>
          <a:ext cx="1617344" cy="34498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16</xdr:col>
          <xdr:colOff>104775</xdr:colOff>
          <xdr:row>25</xdr:row>
          <xdr:rowOff>47625</xdr:rowOff>
        </xdr:from>
        <xdr:to>
          <xdr:col>17</xdr:col>
          <xdr:colOff>104775</xdr:colOff>
          <xdr:row>25</xdr:row>
          <xdr:rowOff>352425</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12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25</xdr:row>
          <xdr:rowOff>66675</xdr:rowOff>
        </xdr:from>
        <xdr:to>
          <xdr:col>20</xdr:col>
          <xdr:colOff>142875</xdr:colOff>
          <xdr:row>25</xdr:row>
          <xdr:rowOff>352425</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12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25</xdr:row>
          <xdr:rowOff>47625</xdr:rowOff>
        </xdr:from>
        <xdr:to>
          <xdr:col>30</xdr:col>
          <xdr:colOff>219075</xdr:colOff>
          <xdr:row>25</xdr:row>
          <xdr:rowOff>352425</xdr:rowOff>
        </xdr:to>
        <xdr:sp macro="" textlink="">
          <xdr:nvSpPr>
            <xdr:cNvPr id="16387" name="Check Box 3" hidden="1">
              <a:extLst>
                <a:ext uri="{63B3BB69-23CF-44E3-9099-C40C66FF867C}">
                  <a14:compatExt spid="_x0000_s16387"/>
                </a:ext>
                <a:ext uri="{FF2B5EF4-FFF2-40B4-BE49-F238E27FC236}">
                  <a16:creationId xmlns:a16="http://schemas.microsoft.com/office/drawing/2014/main" id="{00000000-0008-0000-1200-00000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352425</xdr:colOff>
          <xdr:row>25</xdr:row>
          <xdr:rowOff>57150</xdr:rowOff>
        </xdr:from>
        <xdr:to>
          <xdr:col>32</xdr:col>
          <xdr:colOff>257175</xdr:colOff>
          <xdr:row>25</xdr:row>
          <xdr:rowOff>342900</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12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247650</xdr:colOff>
          <xdr:row>25</xdr:row>
          <xdr:rowOff>47625</xdr:rowOff>
        </xdr:from>
        <xdr:to>
          <xdr:col>45</xdr:col>
          <xdr:colOff>104775</xdr:colOff>
          <xdr:row>25</xdr:row>
          <xdr:rowOff>371475</xdr:rowOff>
        </xdr:to>
        <xdr:sp macro="" textlink="">
          <xdr:nvSpPr>
            <xdr:cNvPr id="16389" name="Check Box 5" hidden="1">
              <a:extLst>
                <a:ext uri="{63B3BB69-23CF-44E3-9099-C40C66FF867C}">
                  <a14:compatExt spid="_x0000_s16389"/>
                </a:ext>
                <a:ext uri="{FF2B5EF4-FFF2-40B4-BE49-F238E27FC236}">
                  <a16:creationId xmlns:a16="http://schemas.microsoft.com/office/drawing/2014/main" id="{00000000-0008-0000-1200-00000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19050</xdr:colOff>
          <xdr:row>25</xdr:row>
          <xdr:rowOff>57150</xdr:rowOff>
        </xdr:from>
        <xdr:to>
          <xdr:col>49</xdr:col>
          <xdr:colOff>104775</xdr:colOff>
          <xdr:row>25</xdr:row>
          <xdr:rowOff>342900</xdr:rowOff>
        </xdr:to>
        <xdr:sp macro="" textlink="">
          <xdr:nvSpPr>
            <xdr:cNvPr id="16390" name="Check Box 6" hidden="1">
              <a:extLst>
                <a:ext uri="{63B3BB69-23CF-44E3-9099-C40C66FF867C}">
                  <a14:compatExt spid="_x0000_s16390"/>
                </a:ext>
                <a:ext uri="{FF2B5EF4-FFF2-40B4-BE49-F238E27FC236}">
                  <a16:creationId xmlns:a16="http://schemas.microsoft.com/office/drawing/2014/main" id="{00000000-0008-0000-1200-00000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xdr:twoCellAnchor editAs="oneCell">
    <xdr:from>
      <xdr:col>3</xdr:col>
      <xdr:colOff>171451</xdr:colOff>
      <xdr:row>1</xdr:row>
      <xdr:rowOff>38100</xdr:rowOff>
    </xdr:from>
    <xdr:to>
      <xdr:col>11</xdr:col>
      <xdr:colOff>104775</xdr:colOff>
      <xdr:row>2</xdr:row>
      <xdr:rowOff>184968</xdr:rowOff>
    </xdr:to>
    <xdr:pic>
      <xdr:nvPicPr>
        <xdr:cNvPr id="3" name="2 Imagen">
          <a:extLst>
            <a:ext uri="{FF2B5EF4-FFF2-40B4-BE49-F238E27FC236}">
              <a16:creationId xmlns:a16="http://schemas.microsoft.com/office/drawing/2014/main" id="{00000000-0008-0000-13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0091" y="236220"/>
          <a:ext cx="1617344" cy="34498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16</xdr:col>
          <xdr:colOff>104775</xdr:colOff>
          <xdr:row>25</xdr:row>
          <xdr:rowOff>47625</xdr:rowOff>
        </xdr:from>
        <xdr:to>
          <xdr:col>17</xdr:col>
          <xdr:colOff>104775</xdr:colOff>
          <xdr:row>25</xdr:row>
          <xdr:rowOff>352425</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13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25</xdr:row>
          <xdr:rowOff>66675</xdr:rowOff>
        </xdr:from>
        <xdr:to>
          <xdr:col>20</xdr:col>
          <xdr:colOff>142875</xdr:colOff>
          <xdr:row>25</xdr:row>
          <xdr:rowOff>352425</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13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25</xdr:row>
          <xdr:rowOff>47625</xdr:rowOff>
        </xdr:from>
        <xdr:to>
          <xdr:col>30</xdr:col>
          <xdr:colOff>219075</xdr:colOff>
          <xdr:row>25</xdr:row>
          <xdr:rowOff>352425</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13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352425</xdr:colOff>
          <xdr:row>25</xdr:row>
          <xdr:rowOff>57150</xdr:rowOff>
        </xdr:from>
        <xdr:to>
          <xdr:col>32</xdr:col>
          <xdr:colOff>257175</xdr:colOff>
          <xdr:row>25</xdr:row>
          <xdr:rowOff>342900</xdr:rowOff>
        </xdr:to>
        <xdr:sp macro="" textlink="">
          <xdr:nvSpPr>
            <xdr:cNvPr id="17412" name="Check Box 4" hidden="1">
              <a:extLst>
                <a:ext uri="{63B3BB69-23CF-44E3-9099-C40C66FF867C}">
                  <a14:compatExt spid="_x0000_s17412"/>
                </a:ext>
                <a:ext uri="{FF2B5EF4-FFF2-40B4-BE49-F238E27FC236}">
                  <a16:creationId xmlns:a16="http://schemas.microsoft.com/office/drawing/2014/main" id="{00000000-0008-0000-13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247650</xdr:colOff>
          <xdr:row>25</xdr:row>
          <xdr:rowOff>47625</xdr:rowOff>
        </xdr:from>
        <xdr:to>
          <xdr:col>45</xdr:col>
          <xdr:colOff>104775</xdr:colOff>
          <xdr:row>25</xdr:row>
          <xdr:rowOff>371475</xdr:rowOff>
        </xdr:to>
        <xdr:sp macro="" textlink="">
          <xdr:nvSpPr>
            <xdr:cNvPr id="17413" name="Check Box 5" hidden="1">
              <a:extLst>
                <a:ext uri="{63B3BB69-23CF-44E3-9099-C40C66FF867C}">
                  <a14:compatExt spid="_x0000_s17413"/>
                </a:ext>
                <a:ext uri="{FF2B5EF4-FFF2-40B4-BE49-F238E27FC236}">
                  <a16:creationId xmlns:a16="http://schemas.microsoft.com/office/drawing/2014/main" id="{00000000-0008-0000-13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19050</xdr:colOff>
          <xdr:row>25</xdr:row>
          <xdr:rowOff>57150</xdr:rowOff>
        </xdr:from>
        <xdr:to>
          <xdr:col>49</xdr:col>
          <xdr:colOff>104775</xdr:colOff>
          <xdr:row>25</xdr:row>
          <xdr:rowOff>342900</xdr:rowOff>
        </xdr:to>
        <xdr:sp macro="" textlink="">
          <xdr:nvSpPr>
            <xdr:cNvPr id="17414" name="Check Box 6" hidden="1">
              <a:extLst>
                <a:ext uri="{63B3BB69-23CF-44E3-9099-C40C66FF867C}">
                  <a14:compatExt spid="_x0000_s17414"/>
                </a:ext>
                <a:ext uri="{FF2B5EF4-FFF2-40B4-BE49-F238E27FC236}">
                  <a16:creationId xmlns:a16="http://schemas.microsoft.com/office/drawing/2014/main" id="{00000000-0008-0000-1300-00000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xdr:twoCellAnchor editAs="oneCell">
    <xdr:from>
      <xdr:col>3</xdr:col>
      <xdr:colOff>171451</xdr:colOff>
      <xdr:row>1</xdr:row>
      <xdr:rowOff>38100</xdr:rowOff>
    </xdr:from>
    <xdr:to>
      <xdr:col>11</xdr:col>
      <xdr:colOff>104775</xdr:colOff>
      <xdr:row>2</xdr:row>
      <xdr:rowOff>184968</xdr:rowOff>
    </xdr:to>
    <xdr:pic>
      <xdr:nvPicPr>
        <xdr:cNvPr id="3" name="2 Imagen">
          <a:extLst>
            <a:ext uri="{FF2B5EF4-FFF2-40B4-BE49-F238E27FC236}">
              <a16:creationId xmlns:a16="http://schemas.microsoft.com/office/drawing/2014/main" id="{00000000-0008-0000-1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0091" y="236220"/>
          <a:ext cx="1617344" cy="34498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16</xdr:col>
          <xdr:colOff>104775</xdr:colOff>
          <xdr:row>25</xdr:row>
          <xdr:rowOff>47625</xdr:rowOff>
        </xdr:from>
        <xdr:to>
          <xdr:col>17</xdr:col>
          <xdr:colOff>104775</xdr:colOff>
          <xdr:row>25</xdr:row>
          <xdr:rowOff>352425</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14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25</xdr:row>
          <xdr:rowOff>66675</xdr:rowOff>
        </xdr:from>
        <xdr:to>
          <xdr:col>20</xdr:col>
          <xdr:colOff>142875</xdr:colOff>
          <xdr:row>25</xdr:row>
          <xdr:rowOff>352425</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14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25</xdr:row>
          <xdr:rowOff>47625</xdr:rowOff>
        </xdr:from>
        <xdr:to>
          <xdr:col>30</xdr:col>
          <xdr:colOff>219075</xdr:colOff>
          <xdr:row>25</xdr:row>
          <xdr:rowOff>352425</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14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352425</xdr:colOff>
          <xdr:row>25</xdr:row>
          <xdr:rowOff>57150</xdr:rowOff>
        </xdr:from>
        <xdr:to>
          <xdr:col>32</xdr:col>
          <xdr:colOff>257175</xdr:colOff>
          <xdr:row>25</xdr:row>
          <xdr:rowOff>342900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14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247650</xdr:colOff>
          <xdr:row>25</xdr:row>
          <xdr:rowOff>47625</xdr:rowOff>
        </xdr:from>
        <xdr:to>
          <xdr:col>45</xdr:col>
          <xdr:colOff>104775</xdr:colOff>
          <xdr:row>25</xdr:row>
          <xdr:rowOff>371475</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14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19050</xdr:colOff>
          <xdr:row>25</xdr:row>
          <xdr:rowOff>57150</xdr:rowOff>
        </xdr:from>
        <xdr:to>
          <xdr:col>49</xdr:col>
          <xdr:colOff>104775</xdr:colOff>
          <xdr:row>25</xdr:row>
          <xdr:rowOff>342900</xdr:rowOff>
        </xdr:to>
        <xdr:sp macro="" textlink="">
          <xdr:nvSpPr>
            <xdr:cNvPr id="18438" name="Check Box 6" hidden="1">
              <a:extLst>
                <a:ext uri="{63B3BB69-23CF-44E3-9099-C40C66FF867C}">
                  <a14:compatExt spid="_x0000_s18438"/>
                </a:ext>
                <a:ext uri="{FF2B5EF4-FFF2-40B4-BE49-F238E27FC236}">
                  <a16:creationId xmlns:a16="http://schemas.microsoft.com/office/drawing/2014/main" id="{00000000-0008-0000-1400-00000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xdr:twoCellAnchor editAs="oneCell">
    <xdr:from>
      <xdr:col>3</xdr:col>
      <xdr:colOff>171451</xdr:colOff>
      <xdr:row>1</xdr:row>
      <xdr:rowOff>38100</xdr:rowOff>
    </xdr:from>
    <xdr:to>
      <xdr:col>11</xdr:col>
      <xdr:colOff>104775</xdr:colOff>
      <xdr:row>2</xdr:row>
      <xdr:rowOff>184968</xdr:rowOff>
    </xdr:to>
    <xdr:pic>
      <xdr:nvPicPr>
        <xdr:cNvPr id="3" name="2 Imagen">
          <a:extLst>
            <a:ext uri="{FF2B5EF4-FFF2-40B4-BE49-F238E27FC236}">
              <a16:creationId xmlns:a16="http://schemas.microsoft.com/office/drawing/2014/main" id="{00000000-0008-0000-15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0091" y="236220"/>
          <a:ext cx="1617344" cy="34498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16</xdr:col>
          <xdr:colOff>104775</xdr:colOff>
          <xdr:row>25</xdr:row>
          <xdr:rowOff>47625</xdr:rowOff>
        </xdr:from>
        <xdr:to>
          <xdr:col>17</xdr:col>
          <xdr:colOff>104775</xdr:colOff>
          <xdr:row>25</xdr:row>
          <xdr:rowOff>352425</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15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25</xdr:row>
          <xdr:rowOff>66675</xdr:rowOff>
        </xdr:from>
        <xdr:to>
          <xdr:col>20</xdr:col>
          <xdr:colOff>142875</xdr:colOff>
          <xdr:row>25</xdr:row>
          <xdr:rowOff>352425</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15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25</xdr:row>
          <xdr:rowOff>47625</xdr:rowOff>
        </xdr:from>
        <xdr:to>
          <xdr:col>30</xdr:col>
          <xdr:colOff>219075</xdr:colOff>
          <xdr:row>25</xdr:row>
          <xdr:rowOff>352425</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15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352425</xdr:colOff>
          <xdr:row>25</xdr:row>
          <xdr:rowOff>57150</xdr:rowOff>
        </xdr:from>
        <xdr:to>
          <xdr:col>32</xdr:col>
          <xdr:colOff>257175</xdr:colOff>
          <xdr:row>25</xdr:row>
          <xdr:rowOff>342900</xdr:rowOff>
        </xdr:to>
        <xdr:sp macro="" textlink="">
          <xdr:nvSpPr>
            <xdr:cNvPr id="19460" name="Check Box 4" hidden="1">
              <a:extLst>
                <a:ext uri="{63B3BB69-23CF-44E3-9099-C40C66FF867C}">
                  <a14:compatExt spid="_x0000_s19460"/>
                </a:ext>
                <a:ext uri="{FF2B5EF4-FFF2-40B4-BE49-F238E27FC236}">
                  <a16:creationId xmlns:a16="http://schemas.microsoft.com/office/drawing/2014/main" id="{00000000-0008-0000-1500-00000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247650</xdr:colOff>
          <xdr:row>25</xdr:row>
          <xdr:rowOff>47625</xdr:rowOff>
        </xdr:from>
        <xdr:to>
          <xdr:col>45</xdr:col>
          <xdr:colOff>104775</xdr:colOff>
          <xdr:row>25</xdr:row>
          <xdr:rowOff>371475</xdr:rowOff>
        </xdr:to>
        <xdr:sp macro="" textlink="">
          <xdr:nvSpPr>
            <xdr:cNvPr id="19461" name="Check Box 5" hidden="1">
              <a:extLst>
                <a:ext uri="{63B3BB69-23CF-44E3-9099-C40C66FF867C}">
                  <a14:compatExt spid="_x0000_s19461"/>
                </a:ext>
                <a:ext uri="{FF2B5EF4-FFF2-40B4-BE49-F238E27FC236}">
                  <a16:creationId xmlns:a16="http://schemas.microsoft.com/office/drawing/2014/main" id="{00000000-0008-0000-1500-00000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19050</xdr:colOff>
          <xdr:row>25</xdr:row>
          <xdr:rowOff>57150</xdr:rowOff>
        </xdr:from>
        <xdr:to>
          <xdr:col>49</xdr:col>
          <xdr:colOff>104775</xdr:colOff>
          <xdr:row>25</xdr:row>
          <xdr:rowOff>342900</xdr:rowOff>
        </xdr:to>
        <xdr:sp macro="" textlink="">
          <xdr:nvSpPr>
            <xdr:cNvPr id="19462" name="Check Box 6" hidden="1">
              <a:extLst>
                <a:ext uri="{63B3BB69-23CF-44E3-9099-C40C66FF867C}">
                  <a14:compatExt spid="_x0000_s19462"/>
                </a:ext>
                <a:ext uri="{FF2B5EF4-FFF2-40B4-BE49-F238E27FC236}">
                  <a16:creationId xmlns:a16="http://schemas.microsoft.com/office/drawing/2014/main" id="{00000000-0008-0000-1500-00000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3</xdr:col>
      <xdr:colOff>171451</xdr:colOff>
      <xdr:row>1</xdr:row>
      <xdr:rowOff>38100</xdr:rowOff>
    </xdr:from>
    <xdr:to>
      <xdr:col>11</xdr:col>
      <xdr:colOff>104775</xdr:colOff>
      <xdr:row>2</xdr:row>
      <xdr:rowOff>184968</xdr:rowOff>
    </xdr:to>
    <xdr:pic>
      <xdr:nvPicPr>
        <xdr:cNvPr id="3" name="2 Imagen">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0091" y="236220"/>
          <a:ext cx="1617344" cy="34498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16</xdr:col>
          <xdr:colOff>104775</xdr:colOff>
          <xdr:row>25</xdr:row>
          <xdr:rowOff>47625</xdr:rowOff>
        </xdr:from>
        <xdr:to>
          <xdr:col>17</xdr:col>
          <xdr:colOff>104775</xdr:colOff>
          <xdr:row>25</xdr:row>
          <xdr:rowOff>352425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4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25</xdr:row>
          <xdr:rowOff>66675</xdr:rowOff>
        </xdr:from>
        <xdr:to>
          <xdr:col>20</xdr:col>
          <xdr:colOff>142875</xdr:colOff>
          <xdr:row>25</xdr:row>
          <xdr:rowOff>352425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4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25</xdr:row>
          <xdr:rowOff>47625</xdr:rowOff>
        </xdr:from>
        <xdr:to>
          <xdr:col>30</xdr:col>
          <xdr:colOff>219075</xdr:colOff>
          <xdr:row>25</xdr:row>
          <xdr:rowOff>352425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4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352425</xdr:colOff>
          <xdr:row>25</xdr:row>
          <xdr:rowOff>57150</xdr:rowOff>
        </xdr:from>
        <xdr:to>
          <xdr:col>32</xdr:col>
          <xdr:colOff>257175</xdr:colOff>
          <xdr:row>25</xdr:row>
          <xdr:rowOff>342900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4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247650</xdr:colOff>
          <xdr:row>25</xdr:row>
          <xdr:rowOff>47625</xdr:rowOff>
        </xdr:from>
        <xdr:to>
          <xdr:col>45</xdr:col>
          <xdr:colOff>104775</xdr:colOff>
          <xdr:row>25</xdr:row>
          <xdr:rowOff>371475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4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19050</xdr:colOff>
          <xdr:row>25</xdr:row>
          <xdr:rowOff>57150</xdr:rowOff>
        </xdr:from>
        <xdr:to>
          <xdr:col>49</xdr:col>
          <xdr:colOff>104775</xdr:colOff>
          <xdr:row>25</xdr:row>
          <xdr:rowOff>342900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4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247650</xdr:colOff>
          <xdr:row>25</xdr:row>
          <xdr:rowOff>47625</xdr:rowOff>
        </xdr:from>
        <xdr:to>
          <xdr:col>45</xdr:col>
          <xdr:colOff>95250</xdr:colOff>
          <xdr:row>25</xdr:row>
          <xdr:rowOff>361950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4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19050</xdr:colOff>
          <xdr:row>25</xdr:row>
          <xdr:rowOff>57150</xdr:rowOff>
        </xdr:from>
        <xdr:to>
          <xdr:col>49</xdr:col>
          <xdr:colOff>95250</xdr:colOff>
          <xdr:row>25</xdr:row>
          <xdr:rowOff>342900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4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xdr:twoCellAnchor editAs="oneCell">
    <xdr:from>
      <xdr:col>3</xdr:col>
      <xdr:colOff>171451</xdr:colOff>
      <xdr:row>1</xdr:row>
      <xdr:rowOff>38100</xdr:rowOff>
    </xdr:from>
    <xdr:to>
      <xdr:col>11</xdr:col>
      <xdr:colOff>104775</xdr:colOff>
      <xdr:row>2</xdr:row>
      <xdr:rowOff>184968</xdr:rowOff>
    </xdr:to>
    <xdr:pic>
      <xdr:nvPicPr>
        <xdr:cNvPr id="3" name="2 Imagen">
          <a:extLst>
            <a:ext uri="{FF2B5EF4-FFF2-40B4-BE49-F238E27FC236}">
              <a16:creationId xmlns:a16="http://schemas.microsoft.com/office/drawing/2014/main" id="{00000000-0008-0000-16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0091" y="236220"/>
          <a:ext cx="1617344" cy="34498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16</xdr:col>
          <xdr:colOff>104775</xdr:colOff>
          <xdr:row>25</xdr:row>
          <xdr:rowOff>47625</xdr:rowOff>
        </xdr:from>
        <xdr:to>
          <xdr:col>17</xdr:col>
          <xdr:colOff>104775</xdr:colOff>
          <xdr:row>25</xdr:row>
          <xdr:rowOff>352425</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16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25</xdr:row>
          <xdr:rowOff>66675</xdr:rowOff>
        </xdr:from>
        <xdr:to>
          <xdr:col>20</xdr:col>
          <xdr:colOff>142875</xdr:colOff>
          <xdr:row>25</xdr:row>
          <xdr:rowOff>352425</xdr:rowOff>
        </xdr:to>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1600-00000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25</xdr:row>
          <xdr:rowOff>47625</xdr:rowOff>
        </xdr:from>
        <xdr:to>
          <xdr:col>30</xdr:col>
          <xdr:colOff>219075</xdr:colOff>
          <xdr:row>25</xdr:row>
          <xdr:rowOff>352425</xdr:rowOff>
        </xdr:to>
        <xdr:sp macro="" textlink="">
          <xdr:nvSpPr>
            <xdr:cNvPr id="20483" name="Check Box 3" hidden="1">
              <a:extLst>
                <a:ext uri="{63B3BB69-23CF-44E3-9099-C40C66FF867C}">
                  <a14:compatExt spid="_x0000_s20483"/>
                </a:ext>
                <a:ext uri="{FF2B5EF4-FFF2-40B4-BE49-F238E27FC236}">
                  <a16:creationId xmlns:a16="http://schemas.microsoft.com/office/drawing/2014/main" id="{00000000-0008-0000-1600-00000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352425</xdr:colOff>
          <xdr:row>25</xdr:row>
          <xdr:rowOff>57150</xdr:rowOff>
        </xdr:from>
        <xdr:to>
          <xdr:col>32</xdr:col>
          <xdr:colOff>257175</xdr:colOff>
          <xdr:row>25</xdr:row>
          <xdr:rowOff>342900</xdr:rowOff>
        </xdr:to>
        <xdr:sp macro="" textlink="">
          <xdr:nvSpPr>
            <xdr:cNvPr id="20484" name="Check Box 4" hidden="1">
              <a:extLst>
                <a:ext uri="{63B3BB69-23CF-44E3-9099-C40C66FF867C}">
                  <a14:compatExt spid="_x0000_s20484"/>
                </a:ext>
                <a:ext uri="{FF2B5EF4-FFF2-40B4-BE49-F238E27FC236}">
                  <a16:creationId xmlns:a16="http://schemas.microsoft.com/office/drawing/2014/main" id="{00000000-0008-0000-1600-00000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247650</xdr:colOff>
          <xdr:row>25</xdr:row>
          <xdr:rowOff>47625</xdr:rowOff>
        </xdr:from>
        <xdr:to>
          <xdr:col>45</xdr:col>
          <xdr:colOff>104775</xdr:colOff>
          <xdr:row>25</xdr:row>
          <xdr:rowOff>371475</xdr:rowOff>
        </xdr:to>
        <xdr:sp macro="" textlink="">
          <xdr:nvSpPr>
            <xdr:cNvPr id="20485" name="Check Box 5" hidden="1">
              <a:extLst>
                <a:ext uri="{63B3BB69-23CF-44E3-9099-C40C66FF867C}">
                  <a14:compatExt spid="_x0000_s20485"/>
                </a:ext>
                <a:ext uri="{FF2B5EF4-FFF2-40B4-BE49-F238E27FC236}">
                  <a16:creationId xmlns:a16="http://schemas.microsoft.com/office/drawing/2014/main" id="{00000000-0008-0000-1600-00000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19050</xdr:colOff>
          <xdr:row>25</xdr:row>
          <xdr:rowOff>57150</xdr:rowOff>
        </xdr:from>
        <xdr:to>
          <xdr:col>49</xdr:col>
          <xdr:colOff>104775</xdr:colOff>
          <xdr:row>25</xdr:row>
          <xdr:rowOff>342900</xdr:rowOff>
        </xdr:to>
        <xdr:sp macro="" textlink="">
          <xdr:nvSpPr>
            <xdr:cNvPr id="20486" name="Check Box 6" hidden="1">
              <a:extLst>
                <a:ext uri="{63B3BB69-23CF-44E3-9099-C40C66FF867C}">
                  <a14:compatExt spid="_x0000_s20486"/>
                </a:ext>
                <a:ext uri="{FF2B5EF4-FFF2-40B4-BE49-F238E27FC236}">
                  <a16:creationId xmlns:a16="http://schemas.microsoft.com/office/drawing/2014/main" id="{00000000-0008-0000-1600-00000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1.xml><?xml version="1.0" encoding="utf-8"?>
<xdr:wsDr xmlns:xdr="http://schemas.openxmlformats.org/drawingml/2006/spreadsheetDrawing" xmlns:a="http://schemas.openxmlformats.org/drawingml/2006/main">
  <xdr:twoCellAnchor editAs="oneCell">
    <xdr:from>
      <xdr:col>0</xdr:col>
      <xdr:colOff>228600</xdr:colOff>
      <xdr:row>1</xdr:row>
      <xdr:rowOff>38100</xdr:rowOff>
    </xdr:from>
    <xdr:to>
      <xdr:col>0</xdr:col>
      <xdr:colOff>1976438</xdr:colOff>
      <xdr:row>4</xdr:row>
      <xdr:rowOff>171450</xdr:rowOff>
    </xdr:to>
    <xdr:pic>
      <xdr:nvPicPr>
        <xdr:cNvPr id="2" name="Imagen 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7867" t="14552" r="7841" b="16656"/>
        <a:stretch>
          <a:fillRect/>
        </a:stretch>
      </xdr:blipFill>
      <xdr:spPr bwMode="auto">
        <a:xfrm>
          <a:off x="228600" y="247650"/>
          <a:ext cx="1747838"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60</xdr:col>
          <xdr:colOff>390525</xdr:colOff>
          <xdr:row>1</xdr:row>
          <xdr:rowOff>57150</xdr:rowOff>
        </xdr:from>
        <xdr:to>
          <xdr:col>60</xdr:col>
          <xdr:colOff>714375</xdr:colOff>
          <xdr:row>3</xdr:row>
          <xdr:rowOff>104775</xdr:rowOff>
        </xdr:to>
        <xdr:sp macro="" textlink="">
          <xdr:nvSpPr>
            <xdr:cNvPr id="35005" name="Option Button 189" hidden="1">
              <a:extLst>
                <a:ext uri="{63B3BB69-23CF-44E3-9099-C40C66FF867C}">
                  <a14:compatExt spid="_x0000_s35005"/>
                </a:ext>
                <a:ext uri="{FF2B5EF4-FFF2-40B4-BE49-F238E27FC236}">
                  <a16:creationId xmlns:a16="http://schemas.microsoft.com/office/drawing/2014/main" id="{00000000-0008-0000-1900-0000B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Botón de opción 58</a:t>
              </a:r>
            </a:p>
          </xdr:txBody>
        </xdr:sp>
        <xdr:clientData/>
      </xdr:twoCellAnchor>
    </mc:Choice>
    <mc:Fallback/>
  </mc:AlternateContent>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60</xdr:col>
          <xdr:colOff>390525</xdr:colOff>
          <xdr:row>1</xdr:row>
          <xdr:rowOff>57150</xdr:rowOff>
        </xdr:from>
        <xdr:to>
          <xdr:col>60</xdr:col>
          <xdr:colOff>714375</xdr:colOff>
          <xdr:row>3</xdr:row>
          <xdr:rowOff>114300</xdr:rowOff>
        </xdr:to>
        <xdr:sp macro="" textlink="">
          <xdr:nvSpPr>
            <xdr:cNvPr id="112691" name="Option Button 51" hidden="1">
              <a:extLst>
                <a:ext uri="{63B3BB69-23CF-44E3-9099-C40C66FF867C}">
                  <a14:compatExt spid="_x0000_s112691"/>
                </a:ext>
                <a:ext uri="{FF2B5EF4-FFF2-40B4-BE49-F238E27FC236}">
                  <a16:creationId xmlns:a16="http://schemas.microsoft.com/office/drawing/2014/main" id="{00000000-0008-0000-1A00-000033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Botón de opción 58</a:t>
              </a:r>
            </a:p>
          </xdr:txBody>
        </xdr:sp>
        <xdr:clientData/>
      </xdr:twoCellAnchor>
    </mc:Choice>
    <mc:Fallback/>
  </mc:AlternateContent>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60</xdr:col>
          <xdr:colOff>390525</xdr:colOff>
          <xdr:row>2</xdr:row>
          <xdr:rowOff>0</xdr:rowOff>
        </xdr:from>
        <xdr:to>
          <xdr:col>60</xdr:col>
          <xdr:colOff>714375</xdr:colOff>
          <xdr:row>3</xdr:row>
          <xdr:rowOff>123825</xdr:rowOff>
        </xdr:to>
        <xdr:sp macro="" textlink="">
          <xdr:nvSpPr>
            <xdr:cNvPr id="113667" name="Option Button 3" hidden="1">
              <a:extLst>
                <a:ext uri="{63B3BB69-23CF-44E3-9099-C40C66FF867C}">
                  <a14:compatExt spid="_x0000_s113667"/>
                </a:ext>
                <a:ext uri="{FF2B5EF4-FFF2-40B4-BE49-F238E27FC236}">
                  <a16:creationId xmlns:a16="http://schemas.microsoft.com/office/drawing/2014/main" id="{00000000-0008-0000-1B00-000003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Botón de opción 58</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3</xdr:col>
      <xdr:colOff>171451</xdr:colOff>
      <xdr:row>1</xdr:row>
      <xdr:rowOff>38100</xdr:rowOff>
    </xdr:from>
    <xdr:to>
      <xdr:col>11</xdr:col>
      <xdr:colOff>104775</xdr:colOff>
      <xdr:row>2</xdr:row>
      <xdr:rowOff>184968</xdr:rowOff>
    </xdr:to>
    <xdr:pic>
      <xdr:nvPicPr>
        <xdr:cNvPr id="3" name="2 Imagen">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0091" y="236220"/>
          <a:ext cx="1617344" cy="34498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16</xdr:col>
          <xdr:colOff>104775</xdr:colOff>
          <xdr:row>25</xdr:row>
          <xdr:rowOff>47625</xdr:rowOff>
        </xdr:from>
        <xdr:to>
          <xdr:col>17</xdr:col>
          <xdr:colOff>104775</xdr:colOff>
          <xdr:row>25</xdr:row>
          <xdr:rowOff>352425</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5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25</xdr:row>
          <xdr:rowOff>66675</xdr:rowOff>
        </xdr:from>
        <xdr:to>
          <xdr:col>20</xdr:col>
          <xdr:colOff>142875</xdr:colOff>
          <xdr:row>25</xdr:row>
          <xdr:rowOff>352425</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5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25</xdr:row>
          <xdr:rowOff>47625</xdr:rowOff>
        </xdr:from>
        <xdr:to>
          <xdr:col>30</xdr:col>
          <xdr:colOff>219075</xdr:colOff>
          <xdr:row>25</xdr:row>
          <xdr:rowOff>352425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5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352425</xdr:colOff>
          <xdr:row>25</xdr:row>
          <xdr:rowOff>57150</xdr:rowOff>
        </xdr:from>
        <xdr:to>
          <xdr:col>32</xdr:col>
          <xdr:colOff>257175</xdr:colOff>
          <xdr:row>25</xdr:row>
          <xdr:rowOff>342900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5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247650</xdr:colOff>
          <xdr:row>25</xdr:row>
          <xdr:rowOff>47625</xdr:rowOff>
        </xdr:from>
        <xdr:to>
          <xdr:col>45</xdr:col>
          <xdr:colOff>104775</xdr:colOff>
          <xdr:row>25</xdr:row>
          <xdr:rowOff>371475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5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19050</xdr:colOff>
          <xdr:row>25</xdr:row>
          <xdr:rowOff>57150</xdr:rowOff>
        </xdr:from>
        <xdr:to>
          <xdr:col>49</xdr:col>
          <xdr:colOff>104775</xdr:colOff>
          <xdr:row>25</xdr:row>
          <xdr:rowOff>342900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5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3</xdr:col>
      <xdr:colOff>171451</xdr:colOff>
      <xdr:row>1</xdr:row>
      <xdr:rowOff>38100</xdr:rowOff>
    </xdr:from>
    <xdr:to>
      <xdr:col>11</xdr:col>
      <xdr:colOff>104775</xdr:colOff>
      <xdr:row>2</xdr:row>
      <xdr:rowOff>184968</xdr:rowOff>
    </xdr:to>
    <xdr:pic>
      <xdr:nvPicPr>
        <xdr:cNvPr id="3" name="2 Imagen">
          <a:extLst>
            <a:ext uri="{FF2B5EF4-FFF2-40B4-BE49-F238E27FC236}">
              <a16:creationId xmlns:a16="http://schemas.microsoft.com/office/drawing/2014/main" id="{00000000-0008-0000-06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0091" y="236220"/>
          <a:ext cx="1617344" cy="34498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16</xdr:col>
          <xdr:colOff>104775</xdr:colOff>
          <xdr:row>25</xdr:row>
          <xdr:rowOff>47625</xdr:rowOff>
        </xdr:from>
        <xdr:to>
          <xdr:col>17</xdr:col>
          <xdr:colOff>104775</xdr:colOff>
          <xdr:row>25</xdr:row>
          <xdr:rowOff>352425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6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25</xdr:row>
          <xdr:rowOff>66675</xdr:rowOff>
        </xdr:from>
        <xdr:to>
          <xdr:col>20</xdr:col>
          <xdr:colOff>142875</xdr:colOff>
          <xdr:row>25</xdr:row>
          <xdr:rowOff>352425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6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25</xdr:row>
          <xdr:rowOff>47625</xdr:rowOff>
        </xdr:from>
        <xdr:to>
          <xdr:col>30</xdr:col>
          <xdr:colOff>219075</xdr:colOff>
          <xdr:row>25</xdr:row>
          <xdr:rowOff>352425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6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352425</xdr:colOff>
          <xdr:row>25</xdr:row>
          <xdr:rowOff>57150</xdr:rowOff>
        </xdr:from>
        <xdr:to>
          <xdr:col>32</xdr:col>
          <xdr:colOff>257175</xdr:colOff>
          <xdr:row>25</xdr:row>
          <xdr:rowOff>342900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6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247650</xdr:colOff>
          <xdr:row>25</xdr:row>
          <xdr:rowOff>47625</xdr:rowOff>
        </xdr:from>
        <xdr:to>
          <xdr:col>45</xdr:col>
          <xdr:colOff>104775</xdr:colOff>
          <xdr:row>25</xdr:row>
          <xdr:rowOff>371475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6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19050</xdr:colOff>
          <xdr:row>25</xdr:row>
          <xdr:rowOff>57150</xdr:rowOff>
        </xdr:from>
        <xdr:to>
          <xdr:col>49</xdr:col>
          <xdr:colOff>104775</xdr:colOff>
          <xdr:row>25</xdr:row>
          <xdr:rowOff>342900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6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3</xdr:col>
      <xdr:colOff>171451</xdr:colOff>
      <xdr:row>1</xdr:row>
      <xdr:rowOff>38100</xdr:rowOff>
    </xdr:from>
    <xdr:to>
      <xdr:col>11</xdr:col>
      <xdr:colOff>104775</xdr:colOff>
      <xdr:row>2</xdr:row>
      <xdr:rowOff>184968</xdr:rowOff>
    </xdr:to>
    <xdr:pic>
      <xdr:nvPicPr>
        <xdr:cNvPr id="3" name="2 Imagen">
          <a:extLst>
            <a:ext uri="{FF2B5EF4-FFF2-40B4-BE49-F238E27FC236}">
              <a16:creationId xmlns:a16="http://schemas.microsoft.com/office/drawing/2014/main" id="{00000000-0008-0000-07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0091" y="236220"/>
          <a:ext cx="1617344" cy="34498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16</xdr:col>
          <xdr:colOff>104775</xdr:colOff>
          <xdr:row>25</xdr:row>
          <xdr:rowOff>47625</xdr:rowOff>
        </xdr:from>
        <xdr:to>
          <xdr:col>17</xdr:col>
          <xdr:colOff>104775</xdr:colOff>
          <xdr:row>25</xdr:row>
          <xdr:rowOff>352425</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7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25</xdr:row>
          <xdr:rowOff>66675</xdr:rowOff>
        </xdr:from>
        <xdr:to>
          <xdr:col>20</xdr:col>
          <xdr:colOff>142875</xdr:colOff>
          <xdr:row>25</xdr:row>
          <xdr:rowOff>352425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7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25</xdr:row>
          <xdr:rowOff>47625</xdr:rowOff>
        </xdr:from>
        <xdr:to>
          <xdr:col>30</xdr:col>
          <xdr:colOff>219075</xdr:colOff>
          <xdr:row>25</xdr:row>
          <xdr:rowOff>352425</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7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352425</xdr:colOff>
          <xdr:row>25</xdr:row>
          <xdr:rowOff>57150</xdr:rowOff>
        </xdr:from>
        <xdr:to>
          <xdr:col>32</xdr:col>
          <xdr:colOff>257175</xdr:colOff>
          <xdr:row>25</xdr:row>
          <xdr:rowOff>342900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7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247650</xdr:colOff>
          <xdr:row>25</xdr:row>
          <xdr:rowOff>47625</xdr:rowOff>
        </xdr:from>
        <xdr:to>
          <xdr:col>45</xdr:col>
          <xdr:colOff>104775</xdr:colOff>
          <xdr:row>25</xdr:row>
          <xdr:rowOff>371475</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7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19050</xdr:colOff>
          <xdr:row>25</xdr:row>
          <xdr:rowOff>57150</xdr:rowOff>
        </xdr:from>
        <xdr:to>
          <xdr:col>49</xdr:col>
          <xdr:colOff>104775</xdr:colOff>
          <xdr:row>25</xdr:row>
          <xdr:rowOff>342900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7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3</xdr:col>
      <xdr:colOff>171451</xdr:colOff>
      <xdr:row>1</xdr:row>
      <xdr:rowOff>38100</xdr:rowOff>
    </xdr:from>
    <xdr:to>
      <xdr:col>11</xdr:col>
      <xdr:colOff>104775</xdr:colOff>
      <xdr:row>2</xdr:row>
      <xdr:rowOff>184968</xdr:rowOff>
    </xdr:to>
    <xdr:pic>
      <xdr:nvPicPr>
        <xdr:cNvPr id="3" name="2 Imagen">
          <a:extLst>
            <a:ext uri="{FF2B5EF4-FFF2-40B4-BE49-F238E27FC236}">
              <a16:creationId xmlns:a16="http://schemas.microsoft.com/office/drawing/2014/main" id="{00000000-0008-0000-08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0091" y="236220"/>
          <a:ext cx="1617344" cy="34498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16</xdr:col>
          <xdr:colOff>104775</xdr:colOff>
          <xdr:row>25</xdr:row>
          <xdr:rowOff>47625</xdr:rowOff>
        </xdr:from>
        <xdr:to>
          <xdr:col>17</xdr:col>
          <xdr:colOff>104775</xdr:colOff>
          <xdr:row>25</xdr:row>
          <xdr:rowOff>352425</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8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25</xdr:row>
          <xdr:rowOff>66675</xdr:rowOff>
        </xdr:from>
        <xdr:to>
          <xdr:col>20</xdr:col>
          <xdr:colOff>142875</xdr:colOff>
          <xdr:row>25</xdr:row>
          <xdr:rowOff>352425</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8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25</xdr:row>
          <xdr:rowOff>47625</xdr:rowOff>
        </xdr:from>
        <xdr:to>
          <xdr:col>30</xdr:col>
          <xdr:colOff>219075</xdr:colOff>
          <xdr:row>25</xdr:row>
          <xdr:rowOff>352425</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8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352425</xdr:colOff>
          <xdr:row>25</xdr:row>
          <xdr:rowOff>57150</xdr:rowOff>
        </xdr:from>
        <xdr:to>
          <xdr:col>32</xdr:col>
          <xdr:colOff>257175</xdr:colOff>
          <xdr:row>25</xdr:row>
          <xdr:rowOff>342900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8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247650</xdr:colOff>
          <xdr:row>25</xdr:row>
          <xdr:rowOff>47625</xdr:rowOff>
        </xdr:from>
        <xdr:to>
          <xdr:col>45</xdr:col>
          <xdr:colOff>104775</xdr:colOff>
          <xdr:row>25</xdr:row>
          <xdr:rowOff>371475</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8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19050</xdr:colOff>
          <xdr:row>25</xdr:row>
          <xdr:rowOff>57150</xdr:rowOff>
        </xdr:from>
        <xdr:to>
          <xdr:col>49</xdr:col>
          <xdr:colOff>104775</xdr:colOff>
          <xdr:row>25</xdr:row>
          <xdr:rowOff>342900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8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3</xdr:col>
      <xdr:colOff>171451</xdr:colOff>
      <xdr:row>1</xdr:row>
      <xdr:rowOff>38100</xdr:rowOff>
    </xdr:from>
    <xdr:to>
      <xdr:col>11</xdr:col>
      <xdr:colOff>104775</xdr:colOff>
      <xdr:row>2</xdr:row>
      <xdr:rowOff>184968</xdr:rowOff>
    </xdr:to>
    <xdr:pic>
      <xdr:nvPicPr>
        <xdr:cNvPr id="3" name="2 Imagen">
          <a:extLst>
            <a:ext uri="{FF2B5EF4-FFF2-40B4-BE49-F238E27FC236}">
              <a16:creationId xmlns:a16="http://schemas.microsoft.com/office/drawing/2014/main" id="{00000000-0008-0000-09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0091" y="236220"/>
          <a:ext cx="1617344" cy="34498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16</xdr:col>
          <xdr:colOff>104775</xdr:colOff>
          <xdr:row>25</xdr:row>
          <xdr:rowOff>47625</xdr:rowOff>
        </xdr:from>
        <xdr:to>
          <xdr:col>17</xdr:col>
          <xdr:colOff>104775</xdr:colOff>
          <xdr:row>25</xdr:row>
          <xdr:rowOff>352425</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9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25</xdr:row>
          <xdr:rowOff>66675</xdr:rowOff>
        </xdr:from>
        <xdr:to>
          <xdr:col>20</xdr:col>
          <xdr:colOff>142875</xdr:colOff>
          <xdr:row>25</xdr:row>
          <xdr:rowOff>352425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9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25</xdr:row>
          <xdr:rowOff>47625</xdr:rowOff>
        </xdr:from>
        <xdr:to>
          <xdr:col>30</xdr:col>
          <xdr:colOff>219075</xdr:colOff>
          <xdr:row>25</xdr:row>
          <xdr:rowOff>352425</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9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352425</xdr:colOff>
          <xdr:row>25</xdr:row>
          <xdr:rowOff>57150</xdr:rowOff>
        </xdr:from>
        <xdr:to>
          <xdr:col>32</xdr:col>
          <xdr:colOff>257175</xdr:colOff>
          <xdr:row>25</xdr:row>
          <xdr:rowOff>342900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9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247650</xdr:colOff>
          <xdr:row>25</xdr:row>
          <xdr:rowOff>47625</xdr:rowOff>
        </xdr:from>
        <xdr:to>
          <xdr:col>45</xdr:col>
          <xdr:colOff>104775</xdr:colOff>
          <xdr:row>25</xdr:row>
          <xdr:rowOff>371475</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9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19050</xdr:colOff>
          <xdr:row>25</xdr:row>
          <xdr:rowOff>57150</xdr:rowOff>
        </xdr:from>
        <xdr:to>
          <xdr:col>49</xdr:col>
          <xdr:colOff>104775</xdr:colOff>
          <xdr:row>25</xdr:row>
          <xdr:rowOff>342900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9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oneCellAnchor>
    <xdr:from>
      <xdr:col>19</xdr:col>
      <xdr:colOff>9525</xdr:colOff>
      <xdr:row>76</xdr:row>
      <xdr:rowOff>85725</xdr:rowOff>
    </xdr:from>
    <xdr:ext cx="184731" cy="264560"/>
    <xdr:sp macro="" textlink="">
      <xdr:nvSpPr>
        <xdr:cNvPr id="3" name="2 CuadroTexto">
          <a:extLst>
            <a:ext uri="{FF2B5EF4-FFF2-40B4-BE49-F238E27FC236}">
              <a16:creationId xmlns:a16="http://schemas.microsoft.com/office/drawing/2014/main" id="{00000000-0008-0000-0A00-000003000000}"/>
            </a:ext>
          </a:extLst>
        </xdr:cNvPr>
        <xdr:cNvSpPr txBox="1"/>
      </xdr:nvSpPr>
      <xdr:spPr>
        <a:xfrm>
          <a:off x="4010025" y="1881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editAs="oneCell">
    <xdr:from>
      <xdr:col>3</xdr:col>
      <xdr:colOff>171451</xdr:colOff>
      <xdr:row>1</xdr:row>
      <xdr:rowOff>38100</xdr:rowOff>
    </xdr:from>
    <xdr:to>
      <xdr:col>11</xdr:col>
      <xdr:colOff>104775</xdr:colOff>
      <xdr:row>2</xdr:row>
      <xdr:rowOff>184968</xdr:rowOff>
    </xdr:to>
    <xdr:pic>
      <xdr:nvPicPr>
        <xdr:cNvPr id="4" name="3 Imagen">
          <a:extLst>
            <a:ext uri="{FF2B5EF4-FFF2-40B4-BE49-F238E27FC236}">
              <a16:creationId xmlns:a16="http://schemas.microsoft.com/office/drawing/2014/main" id="{00000000-0008-0000-0A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0091" y="236220"/>
          <a:ext cx="1617344" cy="34498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16</xdr:col>
          <xdr:colOff>104775</xdr:colOff>
          <xdr:row>25</xdr:row>
          <xdr:rowOff>47625</xdr:rowOff>
        </xdr:from>
        <xdr:to>
          <xdr:col>17</xdr:col>
          <xdr:colOff>104775</xdr:colOff>
          <xdr:row>25</xdr:row>
          <xdr:rowOff>352425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A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25</xdr:row>
          <xdr:rowOff>66675</xdr:rowOff>
        </xdr:from>
        <xdr:to>
          <xdr:col>20</xdr:col>
          <xdr:colOff>142875</xdr:colOff>
          <xdr:row>25</xdr:row>
          <xdr:rowOff>352425</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A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25</xdr:row>
          <xdr:rowOff>47625</xdr:rowOff>
        </xdr:from>
        <xdr:to>
          <xdr:col>30</xdr:col>
          <xdr:colOff>219075</xdr:colOff>
          <xdr:row>25</xdr:row>
          <xdr:rowOff>352425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A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352425</xdr:colOff>
          <xdr:row>25</xdr:row>
          <xdr:rowOff>57150</xdr:rowOff>
        </xdr:from>
        <xdr:to>
          <xdr:col>32</xdr:col>
          <xdr:colOff>257175</xdr:colOff>
          <xdr:row>25</xdr:row>
          <xdr:rowOff>342900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A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247650</xdr:colOff>
          <xdr:row>25</xdr:row>
          <xdr:rowOff>47625</xdr:rowOff>
        </xdr:from>
        <xdr:to>
          <xdr:col>45</xdr:col>
          <xdr:colOff>104775</xdr:colOff>
          <xdr:row>25</xdr:row>
          <xdr:rowOff>371475</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A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19050</xdr:colOff>
          <xdr:row>25</xdr:row>
          <xdr:rowOff>57150</xdr:rowOff>
        </xdr:from>
        <xdr:to>
          <xdr:col>49</xdr:col>
          <xdr:colOff>104775</xdr:colOff>
          <xdr:row>25</xdr:row>
          <xdr:rowOff>342900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A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editAs="oneCell">
    <xdr:from>
      <xdr:col>3</xdr:col>
      <xdr:colOff>171451</xdr:colOff>
      <xdr:row>1</xdr:row>
      <xdr:rowOff>38100</xdr:rowOff>
    </xdr:from>
    <xdr:to>
      <xdr:col>11</xdr:col>
      <xdr:colOff>104775</xdr:colOff>
      <xdr:row>2</xdr:row>
      <xdr:rowOff>184968</xdr:rowOff>
    </xdr:to>
    <xdr:pic>
      <xdr:nvPicPr>
        <xdr:cNvPr id="3" name="2 Imagen">
          <a:extLst>
            <a:ext uri="{FF2B5EF4-FFF2-40B4-BE49-F238E27FC236}">
              <a16:creationId xmlns:a16="http://schemas.microsoft.com/office/drawing/2014/main" id="{00000000-0008-0000-0B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0091" y="236220"/>
          <a:ext cx="1617344" cy="34498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16</xdr:col>
          <xdr:colOff>104775</xdr:colOff>
          <xdr:row>25</xdr:row>
          <xdr:rowOff>47625</xdr:rowOff>
        </xdr:from>
        <xdr:to>
          <xdr:col>17</xdr:col>
          <xdr:colOff>104775</xdr:colOff>
          <xdr:row>25</xdr:row>
          <xdr:rowOff>352425</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B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25</xdr:row>
          <xdr:rowOff>66675</xdr:rowOff>
        </xdr:from>
        <xdr:to>
          <xdr:col>20</xdr:col>
          <xdr:colOff>142875</xdr:colOff>
          <xdr:row>25</xdr:row>
          <xdr:rowOff>352425</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B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276225</xdr:colOff>
          <xdr:row>25</xdr:row>
          <xdr:rowOff>47625</xdr:rowOff>
        </xdr:from>
        <xdr:to>
          <xdr:col>30</xdr:col>
          <xdr:colOff>219075</xdr:colOff>
          <xdr:row>25</xdr:row>
          <xdr:rowOff>352425</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B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352425</xdr:colOff>
          <xdr:row>25</xdr:row>
          <xdr:rowOff>57150</xdr:rowOff>
        </xdr:from>
        <xdr:to>
          <xdr:col>32</xdr:col>
          <xdr:colOff>257175</xdr:colOff>
          <xdr:row>25</xdr:row>
          <xdr:rowOff>342900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B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247650</xdr:colOff>
          <xdr:row>25</xdr:row>
          <xdr:rowOff>47625</xdr:rowOff>
        </xdr:from>
        <xdr:to>
          <xdr:col>45</xdr:col>
          <xdr:colOff>104775</xdr:colOff>
          <xdr:row>25</xdr:row>
          <xdr:rowOff>371475</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B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19050</xdr:colOff>
          <xdr:row>25</xdr:row>
          <xdr:rowOff>57150</xdr:rowOff>
        </xdr:from>
        <xdr:to>
          <xdr:col>49</xdr:col>
          <xdr:colOff>104775</xdr:colOff>
          <xdr:row>25</xdr:row>
          <xdr:rowOff>342900</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B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USER\Downloads\BASE%20RIESGOS.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jmartinezp\Documents\Ficha_Ministerio\Riesgos%20finales%20para%20entregar%20al%20ministerio%20el%2015%20de%20junio\Riesgos_IVC_CCP.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jmartinezp\Documents\Ficha_Ministerio\Riesgos%20finales%20para%20entregar%20al%20ministerio%20el%2015%20de%20junio\Riesgos_GFP_GCO.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jmartinezp\Documents\Ficha_Ministerio\Riesgos%20finales%20para%20entregar%20al%20ministerio%20el%2015%20de%20junio\Riesgos_ASS_ESA.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jmartinezp\Documents\Ficha_Ministerio\Riesgos%20finales%20para%20entregar%20al%20ministerio%20el%2015%20de%20junio\Riesgos_GJR_GJE.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jmartinezp\Documents\Ficha_Ministerio\Riesgos%20finales%20para%20entregar%20al%20ministerio%20el%2015%20de%20junio\Riesgos_GJR_ACC.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jmartinezp\Documents\Ficha_Ministerio\Riesgos%20finales%20para%20entregar%20al%20ministerio%20el%2015%20de%20junio\Riesgos_GDI_FPO.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Users\jmartinezp\Documents\Ficha_Ministerio\Riesgos%20finales%20para%20entregar%20al%20ministerio%20el%2015%20de%20junio\Riesgos_GDI_DIE.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jmartinezp\Documents\Ficha_Ministerio\Riesgos%20finales%20para%20entregar%20al%20ministerio%20el%2015%20de%20junio\Riesgos_GTH_CDI.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Users\jmartinezp\Documents\Ficha_Ministerio\Riesgos%20finales%20para%20entregar%20al%20ministerio%20el%2015%20de%20junio\Riesgos_TIC_GIN.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Users\jmartinezp\Documents\Ficha_Ministerio\Riesgos%20finales%20para%20entregar%20al%20ministerio%20el%2015%20de%20junio\Riesgos_GJR_ATJ.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cha_Ministerio/Riesgos%20finales%20para%20entregar%20al%20ministerio%20el%2015%20de%20junio/Riesgos_GJR_GJE.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s\jmartinezp\Documents\Ficha_Ministerio\Riesgos%20finales%20para%20entregar%20al%20ministerio%20el%2015%20de%20junio\Riesgos_ARC_PNR.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Users\jmartinezp\Documents\Ficha_Ministerio\Riesgos%20finales%20para%20entregar%20al%20ministerio%20el%2015%20de%20junio\Riesgos_ARC_MNJ.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Users\jmartinezp\Documents\Ficha_Ministerio\Riesgos%20finales%20para%20entregar%20al%20ministerio%20el%2015%20de%20junio\Riesgos_SGI_EMC.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Users\jmartinezp\Documents\Ficha_Ministerio\Riesgos%20finales%20para%20entregar%20al%20ministerio%20el%2015%20de%20junio\Riesgos_IVC_VIG.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Users\jmartinezp\Documents\Ficha_Ministerio\Riesgos%20finales%20para%20entregar%20al%20ministerio%20el%2015%20de%20junio\Riesgos_ASS_AYC.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Users\jmartinezp\Documents\Ficha_Ministerio\Riesgos%20finales%20para%20entregar%20al%20ministerio%20el%2015%20de%20junio\Riesgos_GSC_AUI.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Users\jmartinezp\Documents\Ficha_Ministerio\Riesgos%20finales%20para%20entregar%20al%20ministerio%20el%2015%20de%20junio\Riesgos_GSC_SEG.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Users\jmartinezp\Documents\Ficha_Ministerio\Riesgos%20finales%20para%20entregar%20al%20ministerio%20el%2015%20de%20junio\Riesgos_ASS_RSA.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Users\jmartinezp\Documents\Ficha_Ministerio\Riesgos%20finales%20para%20entregar%20al%20ministerio%20el%2015%20de%20junio\Riesgos_TIC_PTI_.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Users\jmartinezp\Documents\Ficha_Ministerio\Riesgos%20finales%20para%20entregar%20al%20ministerio%20el%2015%20de%20junio\Riesgos_GDI_GR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cha_Ministerio/Riesgos%20finales%20para%20entregar%20al%20ministerio%20el%2015%20de%20junio/Riesgos_GJR_ACC.xlsx"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Users\jmartinezp\Documents\Ficha_Ministerio\Riesgos%20finales%20para%20entregar%20al%20ministerio%20el%2015%20de%20junio\Riesgos_IVC_CTL.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Users\jmartinezp\Documents\Ficha_Ministerio\Riesgos%20finales%20para%20entregar%20al%20ministerio%20el%2015%20de%20junio\Riesgos_AIC_GCM.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Users\jmartinezp\Documents\Ficha_Ministerio\Riesgos%20finales%20para%20entregar%20al%20ministerio%20el%2015%20de%20junio\Riesgos_GTH_SVI.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Users\jmartinezp\Documents\Ficha_Ministerio\Riesgos%20finales%20para%20entregar%20al%20ministerio%20el%2015%20de%20junio\RIesgos_GTH_DPE_Capacitaci&#243;n.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Users\dsilvam\AppData\Local\Microsoft\Windows\Temporary%20Internet%20Files\Content.Outlook\4BFFQYR0\GTH-DPE%20Ficha%20integral%20de%20riesgo%20Desarollo%20de%20Personal.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Users\dsilvam\AppData\Local\Microsoft\Windows\Temporary%20Internet%20Files\Content.Outlook\4BFFQYR0\GTH%20-GNO%20Ficha%20integral%20de%20Riesgos.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C:\Users\dsilvam\AppData\Local\Microsoft\Windows\Temporary%20Internet%20Files\Content.Outlook\4BFFQYR0\GTH%20-SST%20Ficha%20integral%20de%20riesgos.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Users\evegas\AppData\Local\Microsoft\Windows\Temporary%20Internet%20Files\Content.Outlook\7H8H9M7R\Riesgos_AIC_AST.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Users\evegas\AppData\Local\Microsoft\Windows\Temporary%20Internet%20Files\Content.Outlook\7H8H9M7R\Riesgos_AIC_PQR.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Users\evegas\AppData\Local\Microsoft\Windows\Temporary%20Internet%20Files\Content.Outlook\7H8H9M7R\Riesgos_AIC_NO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Y:\AC_PNC\GJR\FICHA%20DE%20RIESGOS%202019\Ficha%20integral%20de%20riesgo%20GJR-ACC.xlsx"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GRP_SIG\AC_PNC\GFP\GCO\2019\RIESGOS\Riesgos_GFP_GCO%20oficial.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GRP_SIG\AC_PNC\GFP\GPR\2019\RIESGOS\Riesgos_GFP_GPR%20Oficial.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GRP_SIG\AC_PNC\GFP\GTE\2019\4.%20Riesgos\Matriz_riesgos_GTE_2019.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Users\framirezs.INVIMA\Documents\Ficha_Ministerio\Riesgos%20finales%20para%20entregar%20al%20ministerio%20el%2015%20de%20junio\Riesgos_TIC_GTI.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Users\dsilvam\Documents\Ficha_Ministerio\Riesgos%20finales%20para%20entregar%20al%20ministerio%20el%2015%20de%20junio\Riesgos_TIC_GSI.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C:\AC_PNC\GJR\FICHA%20DE%20RIESGOS%202019\Ficha%20integral%20de%20riesgo%20GJR-%20GJE.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AC_PNC\GJR\FICHA%20DE%20RIESGOS%202019\Ficha%20integral%20de%20riesgo%20GJR-ACC.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jmartinezp\Documents\Ficha_Ministerio\Riesgos%20finales%20para%20entregar%20al%20ministerio%20el%2015%20de%20junio\Riesgos_GAD_GB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jmartinezp\Documents\Ficha_Ministerio\Riesgos%20finales%20para%20entregar%20al%20ministerio%20el%2015%20de%20junio\Riesgos_GAD_AB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jmartinezp\Documents\Ficha_Ministerio\Riesgos%20finales%20para%20entregar%20al%20ministerio%20el%2015%20de%20junio\Riesgos_GAD_GDO.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jmartinezp\Documents\Ficha_Ministerio\Riesgos%20finales%20para%20entregar%20al%20ministerio%20el%2015%20de%20junio\Riesgos_SGI_PSI.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jmartinezp\Documents\Ficha_Ministerio\Riesgos%20finales%20para%20entregar%20al%20ministerio%20el%2015%20de%20junio\Riesgos_IVC_IN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Riesgos"/>
      <sheetName val="Riesgo1"/>
      <sheetName val="Riesgo2"/>
      <sheetName val="Riesgo3"/>
      <sheetName val="Riesgo4"/>
      <sheetName val="Riesgo5"/>
      <sheetName val="Riesgo6"/>
      <sheetName val="Riesgo7"/>
      <sheetName val="Riesgo8"/>
      <sheetName val="Riesgo9"/>
      <sheetName val="Mapa del Proceso"/>
      <sheetName val="Enc_impacto1"/>
      <sheetName val="Enc_impacto2"/>
      <sheetName val="Enc_impacto3"/>
      <sheetName val="Enc_impacto4"/>
      <sheetName val="Enc_impacto5"/>
      <sheetName val="Enc_impacto6"/>
      <sheetName val="Enc_impacto7"/>
      <sheetName val="Enc_impacto8"/>
      <sheetName val="Enc_impacto9"/>
      <sheetName val="Seguimiento al mapa de ries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Contexto Estrat. Ins"/>
      <sheetName val="Contexto Proceso"/>
      <sheetName val="Ficha1"/>
      <sheetName val="Ficha2"/>
      <sheetName val="Ficha3"/>
      <sheetName val="Ficha4"/>
      <sheetName val="Ficha5"/>
      <sheetName val="Ficha6"/>
      <sheetName val="Ficha7"/>
      <sheetName val="Ficha8"/>
      <sheetName val="Ficha9"/>
      <sheetName val="Ficha10"/>
      <sheetName val="Ficha11"/>
      <sheetName val="Ficha12"/>
      <sheetName val="Ficha13"/>
      <sheetName val="Ficha14"/>
      <sheetName val="Ficha15"/>
      <sheetName val="Ficha16"/>
      <sheetName val="Ficha17"/>
      <sheetName val="Ficha18"/>
      <sheetName val="Ficha19"/>
      <sheetName val="Ficha20"/>
      <sheetName val="Mapa del Proceso"/>
      <sheetName val="Enc_Imp_Corrupción"/>
      <sheetName val="Imp_Est_Pro_Seg"/>
      <sheetName val="Imp_oportunidad"/>
      <sheetName val="Seguridad Información"/>
      <sheetName val="Factibilidad"/>
      <sheetName val="Frecuencia"/>
    </sheetNames>
    <sheetDataSet>
      <sheetData sheetId="0">
        <row r="2">
          <cell r="AU2" t="str">
            <v>Reducir</v>
          </cell>
        </row>
        <row r="3">
          <cell r="AU3" t="str">
            <v>Aceptar</v>
          </cell>
        </row>
      </sheetData>
      <sheetData sheetId="1"/>
      <sheetData sheetId="2"/>
      <sheetData sheetId="3">
        <row r="13">
          <cell r="V13" t="str">
            <v xml:space="preserve">Riesgo de Gestión </v>
          </cell>
        </row>
        <row r="18">
          <cell r="D18" t="str">
            <v xml:space="preserve">Incumplimiento en los terminos e ineficacia </v>
          </cell>
          <cell r="S18" t="str">
            <v>en</v>
          </cell>
          <cell r="X18" t="str">
            <v>la contestacion de demandas y otras actuaciones procesales.</v>
          </cell>
        </row>
        <row r="24">
          <cell r="AY24" t="str">
            <v>Operativo</v>
          </cell>
        </row>
        <row r="29">
          <cell r="D29" t="str">
            <v>Ningún trámite</v>
          </cell>
          <cell r="AD29"/>
        </row>
        <row r="30">
          <cell r="D30"/>
        </row>
        <row r="31">
          <cell r="D31"/>
        </row>
        <row r="32">
          <cell r="D32"/>
        </row>
        <row r="33">
          <cell r="D33"/>
        </row>
        <row r="34">
          <cell r="D34"/>
        </row>
        <row r="39">
          <cell r="J39" t="str">
            <v>Confusión en la contabilización de los terminos.</v>
          </cell>
          <cell r="AD39" t="str">
            <v>Perdida de la defensa de los intereses del instituto en el proceso judicial</v>
          </cell>
        </row>
        <row r="40">
          <cell r="J40" t="str">
            <v xml:space="preserve">Indebida notificación. </v>
          </cell>
          <cell r="AD40" t="str">
            <v xml:space="preserve">
Procesos disciplinarios</v>
          </cell>
        </row>
        <row r="41">
          <cell r="J41" t="str">
            <v>No se generan alertas sobre el vencimiento de terminos para las contestaciones de procesos contenciosos y acciones constitucionales</v>
          </cell>
          <cell r="AD41" t="str">
            <v>Detrimento patrimonial para el Instituto.</v>
          </cell>
        </row>
        <row r="42">
          <cell r="J42"/>
          <cell r="AD42" t="str">
            <v>Incumplimiento de las metas de la Oficina Asesora Juridica.</v>
          </cell>
        </row>
        <row r="43">
          <cell r="J43"/>
          <cell r="AD43"/>
        </row>
        <row r="44">
          <cell r="J44"/>
          <cell r="AD44"/>
        </row>
        <row r="45">
          <cell r="J45"/>
          <cell r="AD45"/>
        </row>
        <row r="46">
          <cell r="J46"/>
          <cell r="AD46"/>
        </row>
        <row r="47">
          <cell r="J47"/>
          <cell r="AD47"/>
        </row>
        <row r="48">
          <cell r="J48"/>
          <cell r="AD48"/>
        </row>
        <row r="49">
          <cell r="AD49"/>
        </row>
        <row r="50">
          <cell r="AD50"/>
        </row>
        <row r="51">
          <cell r="J51" t="str">
            <v>Terminos cortos de respuesta otorgado por el despacho judicial</v>
          </cell>
          <cell r="AD51"/>
        </row>
        <row r="52">
          <cell r="J52"/>
          <cell r="AD52"/>
        </row>
        <row r="53">
          <cell r="J53"/>
          <cell r="AD53"/>
        </row>
        <row r="54">
          <cell r="J54"/>
          <cell r="AD54"/>
        </row>
        <row r="55">
          <cell r="J55"/>
          <cell r="AD55"/>
        </row>
        <row r="56">
          <cell r="J56"/>
          <cell r="AD56"/>
        </row>
        <row r="57">
          <cell r="J57"/>
          <cell r="AD57"/>
        </row>
        <row r="58">
          <cell r="J58"/>
          <cell r="AD58"/>
        </row>
        <row r="59">
          <cell r="J59"/>
          <cell r="AD59"/>
        </row>
        <row r="60">
          <cell r="J60"/>
          <cell r="AD60"/>
        </row>
        <row r="68">
          <cell r="AP68" t="str">
            <v>Extrema</v>
          </cell>
        </row>
        <row r="72">
          <cell r="J72" t="str">
            <v>Posible (3)</v>
          </cell>
          <cell r="AP72" t="str">
            <v>Se debe revisar frecuentemente el correo njudiciales@invima.gov.co, para dar contestacion, con el fin de reducir la probabilidad y el impacto del presente riesgo.</v>
          </cell>
        </row>
        <row r="79">
          <cell r="J79" t="str">
            <v>Mayor (4)</v>
          </cell>
        </row>
        <row r="87">
          <cell r="D87" t="str">
            <v>Base de Datos de Procesos Judiciales y base de datos acciones de tutela</v>
          </cell>
          <cell r="AL87" t="str">
            <v>Fuerte</v>
          </cell>
          <cell r="AR87" t="str">
            <v>Fuerte</v>
          </cell>
          <cell r="AT87" t="str">
            <v>Fuerte</v>
          </cell>
          <cell r="AW87" t="str">
            <v>Fuerte</v>
          </cell>
          <cell r="AZ87" t="str">
            <v>Directamente</v>
          </cell>
        </row>
        <row r="88">
          <cell r="D88"/>
          <cell r="AL88" t="str">
            <v/>
          </cell>
          <cell r="AR88" t="str">
            <v/>
          </cell>
          <cell r="AT88" t="str">
            <v/>
          </cell>
        </row>
        <row r="89">
          <cell r="D89"/>
          <cell r="AL89" t="str">
            <v/>
          </cell>
          <cell r="AR89" t="str">
            <v/>
          </cell>
          <cell r="AT89" t="str">
            <v/>
          </cell>
        </row>
        <row r="90">
          <cell r="D90"/>
          <cell r="AL90" t="str">
            <v/>
          </cell>
          <cell r="AR90" t="str">
            <v/>
          </cell>
          <cell r="AT90" t="str">
            <v/>
          </cell>
        </row>
        <row r="91">
          <cell r="D91"/>
          <cell r="AL91" t="str">
            <v/>
          </cell>
          <cell r="AR91" t="str">
            <v/>
          </cell>
          <cell r="AT91" t="str">
            <v/>
          </cell>
        </row>
        <row r="92">
          <cell r="D92"/>
          <cell r="AL92" t="str">
            <v/>
          </cell>
          <cell r="AR92" t="str">
            <v/>
          </cell>
          <cell r="AT92" t="str">
            <v/>
          </cell>
        </row>
        <row r="93">
          <cell r="D93"/>
          <cell r="AL93" t="str">
            <v/>
          </cell>
          <cell r="AR93" t="str">
            <v/>
          </cell>
          <cell r="AT93" t="str">
            <v/>
          </cell>
        </row>
        <row r="94">
          <cell r="D94"/>
          <cell r="AL94" t="str">
            <v/>
          </cell>
          <cell r="AR94" t="str">
            <v/>
          </cell>
          <cell r="AT94" t="str">
            <v/>
          </cell>
        </row>
        <row r="95">
          <cell r="D95"/>
          <cell r="AL95" t="str">
            <v/>
          </cell>
          <cell r="AR95" t="str">
            <v/>
          </cell>
          <cell r="AT95" t="str">
            <v/>
          </cell>
        </row>
        <row r="96">
          <cell r="D96"/>
          <cell r="AL96" t="str">
            <v/>
          </cell>
          <cell r="AR96" t="str">
            <v/>
          </cell>
          <cell r="AT96" t="str">
            <v/>
          </cell>
        </row>
        <row r="102">
          <cell r="D102" t="str">
            <v>Seguimientos a los hallazgos de auditorias internas y externas</v>
          </cell>
          <cell r="AL102" t="str">
            <v>Fuerte</v>
          </cell>
          <cell r="AR102" t="str">
            <v>Fuerte</v>
          </cell>
          <cell r="AT102" t="str">
            <v>Fuerte</v>
          </cell>
          <cell r="AW102" t="str">
            <v>Fuerte</v>
          </cell>
          <cell r="AZ102" t="str">
            <v>Directamente</v>
          </cell>
        </row>
        <row r="103">
          <cell r="D103" t="str">
            <v>Gestión de PQRDS</v>
          </cell>
          <cell r="AL103" t="str">
            <v>Fuerte</v>
          </cell>
          <cell r="AR103" t="str">
            <v>Fuerte</v>
          </cell>
          <cell r="AT103" t="str">
            <v>Fuerte</v>
          </cell>
        </row>
        <row r="104">
          <cell r="D104"/>
          <cell r="AL104" t="str">
            <v/>
          </cell>
          <cell r="AR104" t="str">
            <v/>
          </cell>
          <cell r="AT104" t="str">
            <v/>
          </cell>
        </row>
        <row r="105">
          <cell r="D105"/>
          <cell r="AL105" t="str">
            <v/>
          </cell>
          <cell r="AR105" t="str">
            <v/>
          </cell>
          <cell r="AT105" t="str">
            <v/>
          </cell>
        </row>
        <row r="106">
          <cell r="D106"/>
          <cell r="AL106" t="str">
            <v/>
          </cell>
          <cell r="AR106" t="str">
            <v/>
          </cell>
          <cell r="AT106" t="str">
            <v/>
          </cell>
        </row>
        <row r="107">
          <cell r="D107"/>
          <cell r="AL107" t="str">
            <v/>
          </cell>
          <cell r="AR107" t="str">
            <v/>
          </cell>
          <cell r="AT107" t="str">
            <v/>
          </cell>
        </row>
        <row r="108">
          <cell r="D108"/>
          <cell r="AL108" t="str">
            <v/>
          </cell>
          <cell r="AR108" t="str">
            <v/>
          </cell>
          <cell r="AT108" t="str">
            <v/>
          </cell>
        </row>
        <row r="109">
          <cell r="D109"/>
          <cell r="AL109" t="str">
            <v/>
          </cell>
          <cell r="AR109" t="str">
            <v/>
          </cell>
          <cell r="AT109" t="str">
            <v/>
          </cell>
        </row>
        <row r="110">
          <cell r="D110"/>
          <cell r="AL110" t="str">
            <v/>
          </cell>
          <cell r="AR110" t="str">
            <v/>
          </cell>
          <cell r="AT110" t="str">
            <v/>
          </cell>
        </row>
        <row r="111">
          <cell r="D111"/>
          <cell r="AL111" t="str">
            <v/>
          </cell>
          <cell r="AR111" t="str">
            <v/>
          </cell>
          <cell r="AT111" t="str">
            <v/>
          </cell>
        </row>
        <row r="126">
          <cell r="AP126" t="str">
            <v>Baja</v>
          </cell>
        </row>
        <row r="127">
          <cell r="J127" t="str">
            <v>Rara vez (1)</v>
          </cell>
        </row>
        <row r="130">
          <cell r="AP130" t="str">
            <v>El control diario a traves de la base de datos disminuye la probabilidad y el impacto del riesgo.</v>
          </cell>
        </row>
        <row r="134">
          <cell r="J134" t="str">
            <v>Menor (2)</v>
          </cell>
        </row>
        <row r="145">
          <cell r="T145"/>
          <cell r="AM145" t="str">
            <v>X</v>
          </cell>
        </row>
        <row r="155">
          <cell r="V155"/>
          <cell r="AH155"/>
          <cell r="AQ155"/>
          <cell r="BA155"/>
          <cell r="BG155"/>
        </row>
        <row r="156">
          <cell r="V156"/>
          <cell r="AH156"/>
          <cell r="AQ156"/>
          <cell r="BA156"/>
          <cell r="BG156"/>
        </row>
        <row r="157">
          <cell r="V157"/>
          <cell r="AH157"/>
          <cell r="AQ157"/>
          <cell r="BA157"/>
          <cell r="BG157"/>
        </row>
        <row r="158">
          <cell r="V158"/>
          <cell r="AH158"/>
          <cell r="AQ158"/>
          <cell r="BA158"/>
          <cell r="BG158"/>
        </row>
        <row r="159">
          <cell r="V159"/>
          <cell r="AH159"/>
          <cell r="AQ159"/>
          <cell r="BA159"/>
          <cell r="BG159"/>
        </row>
        <row r="160">
          <cell r="V160"/>
          <cell r="AH160"/>
          <cell r="AQ160"/>
          <cell r="BA160"/>
          <cell r="BG160"/>
        </row>
        <row r="161">
          <cell r="V161"/>
          <cell r="AH161"/>
          <cell r="AQ161"/>
          <cell r="BA161"/>
          <cell r="BG161"/>
        </row>
        <row r="162">
          <cell r="V162"/>
          <cell r="AH162"/>
          <cell r="AQ162"/>
          <cell r="BA162"/>
          <cell r="BG162"/>
        </row>
        <row r="163">
          <cell r="V163"/>
          <cell r="AH163"/>
          <cell r="AQ163"/>
          <cell r="BA163"/>
          <cell r="BG163"/>
        </row>
        <row r="164">
          <cell r="V164"/>
          <cell r="AH164"/>
          <cell r="AQ164"/>
          <cell r="BA164"/>
          <cell r="BG164"/>
        </row>
        <row r="165">
          <cell r="V165"/>
          <cell r="AH165"/>
          <cell r="AQ165"/>
          <cell r="BA165"/>
          <cell r="BG165"/>
        </row>
        <row r="166">
          <cell r="V166"/>
          <cell r="AH166"/>
          <cell r="AQ166"/>
          <cell r="BA166"/>
          <cell r="BG166"/>
        </row>
        <row r="167">
          <cell r="V167"/>
          <cell r="AH167"/>
          <cell r="AQ167"/>
          <cell r="BA167"/>
          <cell r="BG167"/>
        </row>
        <row r="168">
          <cell r="V168"/>
          <cell r="AH168"/>
          <cell r="AQ168"/>
          <cell r="BA168"/>
          <cell r="BG168"/>
        </row>
        <row r="169">
          <cell r="V169"/>
          <cell r="AH169"/>
          <cell r="AQ169"/>
          <cell r="BA169"/>
          <cell r="BG169"/>
        </row>
        <row r="170">
          <cell r="V170"/>
          <cell r="AH170"/>
          <cell r="AQ170"/>
          <cell r="BA170"/>
          <cell r="BG170"/>
        </row>
        <row r="171">
          <cell r="V171"/>
          <cell r="AH171"/>
          <cell r="AQ171"/>
          <cell r="BA171"/>
          <cell r="BG171"/>
        </row>
        <row r="172">
          <cell r="V172"/>
          <cell r="AH172"/>
          <cell r="AQ172"/>
          <cell r="BA172"/>
          <cell r="BG172"/>
        </row>
        <row r="173">
          <cell r="V173"/>
          <cell r="AH173"/>
          <cell r="AQ173"/>
          <cell r="BA173"/>
          <cell r="BG173"/>
        </row>
        <row r="174">
          <cell r="V174"/>
          <cell r="AH174"/>
          <cell r="AQ174"/>
          <cell r="BA174"/>
          <cell r="BG174"/>
        </row>
        <row r="180">
          <cell r="V180"/>
          <cell r="AH180"/>
          <cell r="AQ180"/>
          <cell r="BA180"/>
          <cell r="BG180"/>
        </row>
        <row r="181">
          <cell r="V181"/>
          <cell r="AH181"/>
          <cell r="AQ181"/>
          <cell r="BA181"/>
          <cell r="BG181"/>
        </row>
        <row r="182">
          <cell r="V182"/>
          <cell r="AH182"/>
          <cell r="AQ182"/>
          <cell r="BA182"/>
          <cell r="BG182"/>
        </row>
        <row r="183">
          <cell r="V183"/>
          <cell r="AH183"/>
          <cell r="AQ183"/>
          <cell r="BA183"/>
          <cell r="BG183"/>
        </row>
        <row r="184">
          <cell r="V184"/>
          <cell r="AH184"/>
          <cell r="AQ184"/>
          <cell r="BA184"/>
          <cell r="BG184"/>
        </row>
        <row r="185">
          <cell r="V185"/>
          <cell r="AH185"/>
          <cell r="AQ185"/>
          <cell r="BA185"/>
          <cell r="BG185"/>
        </row>
        <row r="186">
          <cell r="V186"/>
          <cell r="AH186"/>
          <cell r="AQ186"/>
          <cell r="BA186"/>
          <cell r="BG186"/>
        </row>
        <row r="187">
          <cell r="V187"/>
          <cell r="AH187"/>
          <cell r="AQ187"/>
          <cell r="BA187"/>
          <cell r="BG187"/>
        </row>
        <row r="188">
          <cell r="V188"/>
          <cell r="AH188"/>
          <cell r="AQ188"/>
          <cell r="BA188"/>
          <cell r="BG188"/>
        </row>
        <row r="189">
          <cell r="V189"/>
          <cell r="AH189"/>
          <cell r="AQ189"/>
          <cell r="BA189"/>
          <cell r="BG189"/>
        </row>
        <row r="190">
          <cell r="V190"/>
          <cell r="AH190"/>
          <cell r="AQ190"/>
          <cell r="BA190"/>
          <cell r="BG190"/>
        </row>
        <row r="191">
          <cell r="V191"/>
          <cell r="AH191"/>
          <cell r="AQ191"/>
          <cell r="BA191"/>
          <cell r="BG191"/>
        </row>
        <row r="192">
          <cell r="V192"/>
          <cell r="AH192"/>
          <cell r="AQ192"/>
          <cell r="BA192"/>
          <cell r="BG192"/>
        </row>
        <row r="193">
          <cell r="V193"/>
          <cell r="AH193"/>
          <cell r="AQ193"/>
          <cell r="BA193"/>
          <cell r="BG193"/>
        </row>
        <row r="194">
          <cell r="V194"/>
          <cell r="AH194"/>
          <cell r="AQ194"/>
          <cell r="BA194"/>
          <cell r="BG194"/>
        </row>
        <row r="195">
          <cell r="V195"/>
          <cell r="AH195"/>
          <cell r="AQ195"/>
          <cell r="BA195"/>
          <cell r="BG195"/>
        </row>
        <row r="196">
          <cell r="V196"/>
          <cell r="AH196"/>
          <cell r="AQ196"/>
          <cell r="BA196"/>
          <cell r="BG196"/>
        </row>
        <row r="197">
          <cell r="V197"/>
          <cell r="AH197"/>
          <cell r="AQ197"/>
          <cell r="BA197"/>
          <cell r="BG197"/>
        </row>
        <row r="198">
          <cell r="V198"/>
          <cell r="AH198"/>
          <cell r="AQ198"/>
          <cell r="BA198"/>
          <cell r="BG198"/>
        </row>
        <row r="199">
          <cell r="V199"/>
          <cell r="AH199"/>
          <cell r="AQ199"/>
          <cell r="BA199"/>
          <cell r="BG199"/>
        </row>
        <row r="205">
          <cell r="D205" t="str">
            <v xml:space="preserve">Presentar las respectivas justificaciones  de acuerdo a la normatividad legal vigente </v>
          </cell>
          <cell r="V205" t="str">
            <v>Coordinador de Grupo de Representación Judicial y Extrajudicial</v>
          </cell>
          <cell r="AN205" t="str">
            <v>Oficios</v>
          </cell>
        </row>
        <row r="206">
          <cell r="D206"/>
          <cell r="V206"/>
          <cell r="AN206"/>
        </row>
        <row r="207">
          <cell r="D207"/>
          <cell r="V207"/>
          <cell r="AN207"/>
        </row>
        <row r="208">
          <cell r="D208"/>
          <cell r="V208"/>
          <cell r="AN208"/>
        </row>
        <row r="209">
          <cell r="D209"/>
          <cell r="V209"/>
          <cell r="AN209"/>
        </row>
        <row r="210">
          <cell r="D210"/>
          <cell r="V210"/>
          <cell r="AN210"/>
        </row>
        <row r="211">
          <cell r="D211"/>
          <cell r="V211"/>
          <cell r="AN211"/>
        </row>
        <row r="212">
          <cell r="D212"/>
          <cell r="V212"/>
          <cell r="AN212"/>
        </row>
        <row r="213">
          <cell r="D213"/>
          <cell r="V213"/>
          <cell r="AN213"/>
        </row>
        <row r="214">
          <cell r="D214"/>
          <cell r="V214"/>
          <cell r="AN214"/>
        </row>
      </sheetData>
      <sheetData sheetId="4"/>
      <sheetData sheetId="5">
        <row r="13">
          <cell r="V13" t="str">
            <v xml:space="preserve">Riesgo de Gestión </v>
          </cell>
        </row>
        <row r="18">
          <cell r="D18" t="str">
            <v>Inexactitud en la entrega de informacion</v>
          </cell>
          <cell r="S18" t="str">
            <v>según</v>
          </cell>
          <cell r="X18" t="str">
            <v>el estado y cantidad de los procesos judiciales administrados mediante la base de datos de procesos Judiciales.</v>
          </cell>
        </row>
        <row r="24">
          <cell r="AY24" t="str">
            <v>Operativo</v>
          </cell>
        </row>
        <row r="29">
          <cell r="D29"/>
          <cell r="AD29"/>
        </row>
        <row r="30">
          <cell r="D30"/>
        </row>
        <row r="31">
          <cell r="D31"/>
        </row>
        <row r="32">
          <cell r="D32"/>
        </row>
        <row r="33">
          <cell r="D33"/>
        </row>
        <row r="34">
          <cell r="D34"/>
        </row>
        <row r="39">
          <cell r="J39" t="str">
            <v xml:space="preserve">La base de datos de los procesos judiciales no permite verificar el estado de los procesos de una forma rápida y confiable, debido a la alimentación y parametrización de los campos. </v>
          </cell>
          <cell r="AD39" t="str">
            <v>Dar información errada sobre cantidades y estado de procesos judiciales.</v>
          </cell>
        </row>
        <row r="40">
          <cell r="J40" t="str">
            <v xml:space="preserve">Poca información migrada al sistema LegisOffice </v>
          </cell>
          <cell r="AD40" t="str">
            <v xml:space="preserve">Impide conocer la trazabilidad de la información litigiosa </v>
          </cell>
        </row>
        <row r="41">
          <cell r="J41" t="str">
            <v xml:space="preserve">Falta de conocimiento de la persona que administra la base de datos en las herramientas ofimáticas. </v>
          </cell>
          <cell r="AD41" t="str">
            <v xml:space="preserve">Incumplimiento en las actuaciones que debe hacer el invima dentro de los procesos judiciales. </v>
          </cell>
        </row>
        <row r="42">
          <cell r="J42"/>
          <cell r="AD42" t="str">
            <v>Dificultad para diseñar politicas de prevención del daño antijurídico, rendir informes.</v>
          </cell>
        </row>
        <row r="43">
          <cell r="J43"/>
          <cell r="AD43" t="str">
            <v>Incumplimiento de las metas de la Oficina Asesora Juridica.</v>
          </cell>
        </row>
        <row r="44">
          <cell r="J44"/>
          <cell r="AD44"/>
        </row>
        <row r="45">
          <cell r="J45"/>
          <cell r="AD45"/>
        </row>
        <row r="46">
          <cell r="J46"/>
          <cell r="AD46"/>
        </row>
        <row r="47">
          <cell r="J47"/>
          <cell r="AD47"/>
        </row>
        <row r="48">
          <cell r="J48"/>
          <cell r="AD48"/>
        </row>
        <row r="49">
          <cell r="AD49"/>
        </row>
        <row r="50">
          <cell r="AD50"/>
        </row>
        <row r="51">
          <cell r="J51"/>
          <cell r="AD51"/>
        </row>
        <row r="52">
          <cell r="J52"/>
          <cell r="AD52"/>
        </row>
        <row r="53">
          <cell r="J53"/>
          <cell r="AD53"/>
        </row>
        <row r="54">
          <cell r="J54"/>
          <cell r="AD54"/>
        </row>
        <row r="55">
          <cell r="J55"/>
          <cell r="AD55"/>
        </row>
        <row r="56">
          <cell r="J56"/>
          <cell r="AD56"/>
        </row>
        <row r="57">
          <cell r="J57"/>
          <cell r="AD57"/>
        </row>
        <row r="58">
          <cell r="J58"/>
          <cell r="AD58"/>
        </row>
        <row r="59">
          <cell r="J59"/>
          <cell r="AD59"/>
        </row>
        <row r="60">
          <cell r="J60"/>
          <cell r="AD60"/>
        </row>
        <row r="68">
          <cell r="AP68" t="str">
            <v>Extrema</v>
          </cell>
        </row>
        <row r="72">
          <cell r="J72" t="str">
            <v>Probable (4)</v>
          </cell>
          <cell r="AP72" t="str">
            <v>Es indispensable contar con una base de datos completa y de facil manipulacion para tener claridad sobre el estado y cantidad de los procesos judiciales, con el fin de reducir la probabilidad y el impacto.</v>
          </cell>
        </row>
        <row r="79">
          <cell r="J79" t="str">
            <v>Mayor (4)</v>
          </cell>
        </row>
        <row r="87">
          <cell r="D87" t="str">
            <v>Base de Datos de Procesos Judiciales  y base de datos acciones de tutela</v>
          </cell>
          <cell r="AL87" t="str">
            <v>Fuerte</v>
          </cell>
          <cell r="AR87" t="str">
            <v>Fuerte</v>
          </cell>
          <cell r="AT87" t="str">
            <v>Fuerte</v>
          </cell>
          <cell r="AW87" t="str">
            <v>Fuerte</v>
          </cell>
          <cell r="AZ87" t="str">
            <v>Directamente</v>
          </cell>
        </row>
        <row r="88">
          <cell r="D88" t="str">
            <v>Entrenamiento en puesto de trabajo y capacitaciones.</v>
          </cell>
          <cell r="AL88" t="str">
            <v>Fuerte</v>
          </cell>
          <cell r="AR88" t="str">
            <v>Fuerte</v>
          </cell>
          <cell r="AT88" t="str">
            <v>Fuerte</v>
          </cell>
        </row>
        <row r="89">
          <cell r="D89"/>
          <cell r="AL89" t="str">
            <v/>
          </cell>
          <cell r="AR89" t="str">
            <v/>
          </cell>
          <cell r="AT89" t="str">
            <v/>
          </cell>
        </row>
        <row r="90">
          <cell r="D90"/>
          <cell r="AL90" t="str">
            <v/>
          </cell>
          <cell r="AR90" t="str">
            <v/>
          </cell>
          <cell r="AT90" t="str">
            <v/>
          </cell>
        </row>
        <row r="91">
          <cell r="D91"/>
          <cell r="AL91" t="str">
            <v/>
          </cell>
          <cell r="AR91" t="str">
            <v/>
          </cell>
          <cell r="AT91" t="str">
            <v/>
          </cell>
        </row>
        <row r="92">
          <cell r="D92"/>
          <cell r="AL92" t="str">
            <v/>
          </cell>
          <cell r="AR92" t="str">
            <v/>
          </cell>
          <cell r="AT92" t="str">
            <v/>
          </cell>
        </row>
        <row r="93">
          <cell r="D93"/>
          <cell r="AL93" t="str">
            <v/>
          </cell>
          <cell r="AR93" t="str">
            <v/>
          </cell>
          <cell r="AT93" t="str">
            <v/>
          </cell>
        </row>
        <row r="94">
          <cell r="D94"/>
          <cell r="AL94" t="str">
            <v/>
          </cell>
          <cell r="AR94" t="str">
            <v/>
          </cell>
          <cell r="AT94" t="str">
            <v/>
          </cell>
        </row>
        <row r="95">
          <cell r="D95"/>
          <cell r="AL95" t="str">
            <v/>
          </cell>
          <cell r="AR95" t="str">
            <v/>
          </cell>
          <cell r="AT95" t="str">
            <v/>
          </cell>
        </row>
        <row r="96">
          <cell r="D96"/>
          <cell r="AL96" t="str">
            <v/>
          </cell>
          <cell r="AR96" t="str">
            <v/>
          </cell>
          <cell r="AT96" t="str">
            <v/>
          </cell>
        </row>
        <row r="102">
          <cell r="D102" t="str">
            <v>Seguimientos a los hallazgos de auditorias internas y externas</v>
          </cell>
          <cell r="AL102" t="str">
            <v>Fuerte</v>
          </cell>
          <cell r="AR102" t="str">
            <v>Fuerte</v>
          </cell>
          <cell r="AT102" t="str">
            <v>Fuerte</v>
          </cell>
          <cell r="AW102" t="str">
            <v>Fuerte</v>
          </cell>
          <cell r="AZ102" t="str">
            <v>Directamente</v>
          </cell>
        </row>
        <row r="103">
          <cell r="D103" t="str">
            <v>Gestión de PQRDS</v>
          </cell>
          <cell r="AL103" t="str">
            <v>Fuerte</v>
          </cell>
          <cell r="AR103" t="str">
            <v>Fuerte</v>
          </cell>
          <cell r="AT103" t="str">
            <v>Fuerte</v>
          </cell>
        </row>
        <row r="104">
          <cell r="D104"/>
          <cell r="AL104" t="str">
            <v/>
          </cell>
          <cell r="AR104" t="str">
            <v/>
          </cell>
          <cell r="AT104" t="str">
            <v/>
          </cell>
        </row>
        <row r="105">
          <cell r="D105"/>
          <cell r="AL105" t="str">
            <v/>
          </cell>
          <cell r="AR105" t="str">
            <v/>
          </cell>
          <cell r="AT105" t="str">
            <v/>
          </cell>
        </row>
        <row r="106">
          <cell r="D106"/>
          <cell r="AL106" t="str">
            <v/>
          </cell>
          <cell r="AR106" t="str">
            <v/>
          </cell>
          <cell r="AT106" t="str">
            <v/>
          </cell>
        </row>
        <row r="107">
          <cell r="D107"/>
          <cell r="AL107" t="str">
            <v/>
          </cell>
          <cell r="AR107" t="str">
            <v/>
          </cell>
          <cell r="AT107" t="str">
            <v/>
          </cell>
        </row>
        <row r="108">
          <cell r="D108"/>
          <cell r="AL108" t="str">
            <v/>
          </cell>
          <cell r="AR108" t="str">
            <v/>
          </cell>
          <cell r="AT108" t="str">
            <v/>
          </cell>
        </row>
        <row r="109">
          <cell r="D109"/>
          <cell r="AL109" t="str">
            <v/>
          </cell>
          <cell r="AR109" t="str">
            <v/>
          </cell>
          <cell r="AT109" t="str">
            <v/>
          </cell>
        </row>
        <row r="110">
          <cell r="D110"/>
          <cell r="AL110" t="str">
            <v/>
          </cell>
          <cell r="AR110" t="str">
            <v/>
          </cell>
          <cell r="AT110" t="str">
            <v/>
          </cell>
        </row>
        <row r="111">
          <cell r="D111"/>
          <cell r="AL111" t="str">
            <v/>
          </cell>
          <cell r="AR111" t="str">
            <v/>
          </cell>
          <cell r="AT111" t="str">
            <v/>
          </cell>
        </row>
        <row r="126">
          <cell r="AP126" t="str">
            <v>Baja</v>
          </cell>
        </row>
        <row r="127">
          <cell r="J127" t="str">
            <v>Improbable (2)</v>
          </cell>
        </row>
        <row r="130">
          <cell r="AP130" t="str">
            <v>El control de la base de datos es efectivo en cuanto reduce la probabilidad y el impacto del presente riesgo.</v>
          </cell>
        </row>
        <row r="134">
          <cell r="J134" t="str">
            <v>Menor (2)</v>
          </cell>
        </row>
        <row r="145">
          <cell r="T145"/>
          <cell r="AM145" t="str">
            <v>X</v>
          </cell>
        </row>
        <row r="155">
          <cell r="V155"/>
          <cell r="AH155"/>
          <cell r="AQ155"/>
          <cell r="BA155"/>
          <cell r="BG155"/>
        </row>
        <row r="156">
          <cell r="V156"/>
          <cell r="AH156"/>
          <cell r="AQ156"/>
          <cell r="BA156"/>
          <cell r="BG156"/>
        </row>
        <row r="157">
          <cell r="V157"/>
          <cell r="AH157"/>
          <cell r="AQ157"/>
          <cell r="BA157"/>
          <cell r="BG157"/>
        </row>
        <row r="158">
          <cell r="V158"/>
          <cell r="AH158"/>
          <cell r="AQ158"/>
          <cell r="BA158"/>
          <cell r="BG158"/>
        </row>
        <row r="159">
          <cell r="V159"/>
          <cell r="AH159"/>
          <cell r="AQ159"/>
          <cell r="BA159"/>
          <cell r="BG159"/>
        </row>
        <row r="160">
          <cell r="V160"/>
          <cell r="AH160"/>
          <cell r="AQ160"/>
          <cell r="BA160"/>
          <cell r="BG160"/>
        </row>
        <row r="161">
          <cell r="V161"/>
          <cell r="AH161"/>
          <cell r="AQ161"/>
          <cell r="BA161"/>
          <cell r="BG161"/>
        </row>
        <row r="162">
          <cell r="V162"/>
          <cell r="AH162"/>
          <cell r="AQ162"/>
          <cell r="BA162"/>
          <cell r="BG162"/>
        </row>
        <row r="163">
          <cell r="V163"/>
          <cell r="AH163"/>
          <cell r="AQ163"/>
          <cell r="BA163"/>
          <cell r="BG163"/>
        </row>
        <row r="164">
          <cell r="V164"/>
          <cell r="AH164"/>
          <cell r="AQ164"/>
          <cell r="BA164"/>
          <cell r="BG164"/>
        </row>
        <row r="165">
          <cell r="V165"/>
          <cell r="AH165"/>
          <cell r="AQ165"/>
          <cell r="BA165"/>
          <cell r="BG165"/>
        </row>
        <row r="166">
          <cell r="V166"/>
          <cell r="AH166"/>
          <cell r="AQ166"/>
          <cell r="BA166"/>
          <cell r="BG166"/>
        </row>
        <row r="167">
          <cell r="V167"/>
          <cell r="AH167"/>
          <cell r="AQ167"/>
          <cell r="BA167"/>
          <cell r="BG167"/>
        </row>
        <row r="168">
          <cell r="V168"/>
          <cell r="AH168"/>
          <cell r="AQ168"/>
          <cell r="BA168"/>
          <cell r="BG168"/>
        </row>
        <row r="169">
          <cell r="V169"/>
          <cell r="AH169"/>
          <cell r="AQ169"/>
          <cell r="BA169"/>
          <cell r="BG169"/>
        </row>
        <row r="170">
          <cell r="V170"/>
          <cell r="AH170"/>
          <cell r="AQ170"/>
          <cell r="BA170"/>
          <cell r="BG170"/>
        </row>
        <row r="171">
          <cell r="V171"/>
          <cell r="AH171"/>
          <cell r="AQ171"/>
          <cell r="BA171"/>
          <cell r="BG171"/>
        </row>
        <row r="172">
          <cell r="V172"/>
          <cell r="AH172"/>
          <cell r="AQ172"/>
          <cell r="BA172"/>
          <cell r="BG172"/>
        </row>
        <row r="173">
          <cell r="V173"/>
          <cell r="AH173"/>
          <cell r="AQ173"/>
          <cell r="BA173"/>
          <cell r="BG173"/>
        </row>
        <row r="174">
          <cell r="V174"/>
          <cell r="AH174"/>
          <cell r="AQ174"/>
          <cell r="BA174"/>
          <cell r="BG174"/>
        </row>
        <row r="180">
          <cell r="V180"/>
          <cell r="AH180"/>
          <cell r="AQ180"/>
          <cell r="BA180"/>
          <cell r="BG180"/>
        </row>
        <row r="181">
          <cell r="V181"/>
          <cell r="AH181"/>
          <cell r="AQ181"/>
          <cell r="BA181"/>
          <cell r="BG181"/>
        </row>
        <row r="182">
          <cell r="V182"/>
          <cell r="AH182"/>
          <cell r="AQ182"/>
          <cell r="BA182"/>
          <cell r="BG182"/>
        </row>
        <row r="183">
          <cell r="V183"/>
          <cell r="AH183"/>
          <cell r="AQ183"/>
          <cell r="BA183"/>
          <cell r="BG183"/>
        </row>
        <row r="184">
          <cell r="V184"/>
          <cell r="AH184"/>
          <cell r="AQ184"/>
          <cell r="BA184"/>
          <cell r="BG184"/>
        </row>
        <row r="185">
          <cell r="V185"/>
          <cell r="AH185"/>
          <cell r="AQ185"/>
          <cell r="BA185"/>
          <cell r="BG185"/>
        </row>
        <row r="186">
          <cell r="V186"/>
          <cell r="AH186"/>
          <cell r="AQ186"/>
          <cell r="BA186"/>
          <cell r="BG186"/>
        </row>
        <row r="187">
          <cell r="V187"/>
          <cell r="AH187"/>
          <cell r="AQ187"/>
          <cell r="BA187"/>
          <cell r="BG187"/>
        </row>
        <row r="188">
          <cell r="V188"/>
          <cell r="AH188"/>
          <cell r="AQ188"/>
          <cell r="BA188"/>
          <cell r="BG188"/>
        </row>
        <row r="189">
          <cell r="V189"/>
          <cell r="AH189"/>
          <cell r="AQ189"/>
          <cell r="BA189"/>
          <cell r="BG189"/>
        </row>
        <row r="190">
          <cell r="V190"/>
          <cell r="AH190"/>
          <cell r="AQ190"/>
          <cell r="BA190"/>
          <cell r="BG190"/>
        </row>
        <row r="191">
          <cell r="V191"/>
          <cell r="AH191"/>
          <cell r="AQ191"/>
          <cell r="BA191"/>
          <cell r="BG191"/>
        </row>
        <row r="192">
          <cell r="V192"/>
          <cell r="AH192"/>
          <cell r="AQ192"/>
          <cell r="BA192"/>
          <cell r="BG192"/>
        </row>
        <row r="193">
          <cell r="V193"/>
          <cell r="AH193"/>
          <cell r="AQ193"/>
          <cell r="BA193"/>
          <cell r="BG193"/>
        </row>
        <row r="194">
          <cell r="V194"/>
          <cell r="AH194"/>
          <cell r="AQ194"/>
          <cell r="BA194"/>
          <cell r="BG194"/>
        </row>
        <row r="195">
          <cell r="V195"/>
          <cell r="AH195"/>
          <cell r="AQ195"/>
          <cell r="BA195"/>
          <cell r="BG195"/>
        </row>
        <row r="196">
          <cell r="V196"/>
          <cell r="AH196"/>
          <cell r="AQ196"/>
          <cell r="BA196"/>
          <cell r="BG196"/>
        </row>
        <row r="197">
          <cell r="V197"/>
          <cell r="AH197"/>
          <cell r="AQ197"/>
          <cell r="BA197"/>
          <cell r="BG197"/>
        </row>
        <row r="198">
          <cell r="V198"/>
          <cell r="AH198"/>
          <cell r="AQ198"/>
          <cell r="BA198"/>
          <cell r="BG198"/>
        </row>
        <row r="199">
          <cell r="V199"/>
          <cell r="AH199"/>
          <cell r="AQ199"/>
          <cell r="BA199"/>
          <cell r="BG199"/>
        </row>
        <row r="205">
          <cell r="D205" t="str">
            <v>Realizar nuevamente la reclasificación de los estados y cantidad de los procesos</v>
          </cell>
          <cell r="V205" t="str">
            <v>Coordinador de Gestión judicial y Extrajudicial</v>
          </cell>
          <cell r="AN205" t="str">
            <v>Archivo excel actualizado</v>
          </cell>
        </row>
        <row r="206">
          <cell r="D206"/>
          <cell r="V206"/>
          <cell r="AN206"/>
        </row>
        <row r="207">
          <cell r="D207"/>
          <cell r="V207"/>
          <cell r="AN207"/>
        </row>
        <row r="208">
          <cell r="D208"/>
          <cell r="V208"/>
          <cell r="AN208"/>
        </row>
        <row r="209">
          <cell r="D209"/>
          <cell r="V209"/>
          <cell r="AN209"/>
        </row>
        <row r="210">
          <cell r="D210"/>
          <cell r="V210"/>
          <cell r="AN210"/>
        </row>
        <row r="211">
          <cell r="D211"/>
          <cell r="V211"/>
          <cell r="AN211"/>
        </row>
        <row r="212">
          <cell r="D212"/>
          <cell r="V212"/>
          <cell r="AN212"/>
        </row>
        <row r="213">
          <cell r="D213"/>
          <cell r="V213"/>
          <cell r="AN213"/>
        </row>
        <row r="214">
          <cell r="D214"/>
          <cell r="V214"/>
          <cell r="AN214"/>
        </row>
      </sheetData>
      <sheetData sheetId="6">
        <row r="13">
          <cell r="V13" t="str">
            <v>Riesgo de Seguridad de la información</v>
          </cell>
        </row>
        <row r="18">
          <cell r="D18" t="str">
            <v>Pérdida de disponibilidad del activo de información</v>
          </cell>
          <cell r="S18" t="str">
            <v>en</v>
          </cell>
          <cell r="X18" t="str">
            <v>la ejecucion de los procesos Judiciales y Extrajudiciales que contemplan informacion fisica o electronica</v>
          </cell>
        </row>
        <row r="24">
          <cell r="AY24" t="str">
            <v>Seguridad de la Información</v>
          </cell>
        </row>
        <row r="29">
          <cell r="D29" t="str">
            <v>Todos los trámites</v>
          </cell>
          <cell r="AD29" t="str">
            <v>Todos los procesos</v>
          </cell>
        </row>
        <row r="30">
          <cell r="D30"/>
        </row>
        <row r="31">
          <cell r="D31"/>
        </row>
        <row r="32">
          <cell r="D32"/>
        </row>
        <row r="33">
          <cell r="D33"/>
        </row>
        <row r="34">
          <cell r="D34"/>
        </row>
        <row r="39">
          <cell r="J39" t="str">
            <v>Acceso libre o sin controles a la informacion fisica o digital</v>
          </cell>
          <cell r="AD39" t="str">
            <v>Divulgacion ilegal de la informacion</v>
          </cell>
        </row>
        <row r="40">
          <cell r="J40" t="str">
            <v>Escritorio desatendido (ausencia de bloqueo de la sesion - PC)</v>
          </cell>
          <cell r="AD40" t="str">
            <v>Perdida de Imagen del Instituto</v>
          </cell>
        </row>
        <row r="41">
          <cell r="J41" t="str">
            <v>Falta de espacio para mantener en custodia los procesos activos.</v>
          </cell>
          <cell r="AD41" t="str">
            <v>Utilizacion maliciosa o ilegal de la informacion</v>
          </cell>
        </row>
        <row r="42">
          <cell r="J42" t="str">
            <v>Mal funcionamiento del equipo (problemas de software y hardware)</v>
          </cell>
          <cell r="AD42" t="str">
            <v>Abuso de derechos</v>
          </cell>
        </row>
        <row r="43">
          <cell r="J43"/>
          <cell r="AD43" t="str">
            <v>Estimulo a la corrupcion</v>
          </cell>
        </row>
        <row r="44">
          <cell r="J44"/>
          <cell r="AD44" t="str">
            <v>Sanciones legales por perdida de informacion</v>
          </cell>
        </row>
        <row r="45">
          <cell r="J45"/>
          <cell r="AD45" t="str">
            <v>Incumplimiento de las metas de la Oficina Asesora Juridica.</v>
          </cell>
        </row>
        <row r="46">
          <cell r="J46"/>
          <cell r="AD46"/>
        </row>
        <row r="47">
          <cell r="J47"/>
          <cell r="AD47"/>
        </row>
        <row r="48">
          <cell r="J48"/>
          <cell r="AD48"/>
        </row>
        <row r="49">
          <cell r="AD49"/>
        </row>
        <row r="50">
          <cell r="AD50"/>
        </row>
        <row r="51">
          <cell r="J51" t="str">
            <v>Falta de seguridad en las puertas de acceso al area de las oficinas y al area de archivo.</v>
          </cell>
          <cell r="AD51"/>
        </row>
        <row r="52">
          <cell r="J52" t="str">
            <v>Fallas en los accesos a las carpetas de Red</v>
          </cell>
          <cell r="AD52"/>
        </row>
        <row r="53">
          <cell r="J53"/>
          <cell r="AD53"/>
        </row>
        <row r="54">
          <cell r="J54"/>
          <cell r="AD54"/>
        </row>
        <row r="55">
          <cell r="J55"/>
          <cell r="AD55"/>
        </row>
        <row r="56">
          <cell r="J56"/>
          <cell r="AD56"/>
        </row>
        <row r="57">
          <cell r="J57"/>
          <cell r="AD57"/>
        </row>
        <row r="58">
          <cell r="J58"/>
          <cell r="AD58"/>
        </row>
        <row r="59">
          <cell r="J59"/>
          <cell r="AD59"/>
        </row>
        <row r="60">
          <cell r="J60"/>
          <cell r="AD60"/>
        </row>
        <row r="68">
          <cell r="AP68" t="str">
            <v>Baja</v>
          </cell>
        </row>
        <row r="72">
          <cell r="J72" t="str">
            <v>Improbable (2)</v>
          </cell>
          <cell r="AP72" t="str">
            <v>El usuario de la informacion debe ser cuidadoso con sus claves de acceso al Pc y con el manejo de las carpetas compartidas y archivos fisicos con el fin de no provocar la perdida de informacion disponible para el proceso.</v>
          </cell>
        </row>
        <row r="79">
          <cell r="J79" t="str">
            <v>Menor (2)</v>
          </cell>
        </row>
        <row r="87">
          <cell r="D87" t="str">
            <v>Almacenamiento de informacion en carpetas compartidas en la  Red y soporte Tecnico.</v>
          </cell>
          <cell r="AL87" t="str">
            <v>Fuerte</v>
          </cell>
          <cell r="AR87" t="str">
            <v>Fuerte</v>
          </cell>
          <cell r="AT87" t="str">
            <v>Fuerte</v>
          </cell>
          <cell r="AW87" t="str">
            <v>Moderado</v>
          </cell>
          <cell r="AZ87" t="str">
            <v>No disminuye</v>
          </cell>
        </row>
        <row r="88">
          <cell r="D88" t="str">
            <v>Ejecucion copias de seguridad por parte de TI</v>
          </cell>
          <cell r="AL88" t="str">
            <v>Débil</v>
          </cell>
          <cell r="AR88" t="str">
            <v>Fuerte</v>
          </cell>
          <cell r="AT88" t="str">
            <v>Débil</v>
          </cell>
        </row>
        <row r="89">
          <cell r="D89" t="str">
            <v>Claves o contraseñas para cada usuario (sesion propia)</v>
          </cell>
          <cell r="AL89" t="str">
            <v>Fuerte</v>
          </cell>
          <cell r="AR89" t="str">
            <v>Fuerte</v>
          </cell>
          <cell r="AT89" t="str">
            <v>Fuerte</v>
          </cell>
        </row>
        <row r="90">
          <cell r="D90" t="str">
            <v>Control de archivos y Base de Datos de Procesos Judiciales  y base de datos acciones de tutela</v>
          </cell>
          <cell r="AL90" t="str">
            <v>Fuerte</v>
          </cell>
          <cell r="AR90" t="str">
            <v>Fuerte</v>
          </cell>
          <cell r="AT90" t="str">
            <v>Fuerte</v>
          </cell>
        </row>
        <row r="91">
          <cell r="D91"/>
          <cell r="AL91" t="str">
            <v/>
          </cell>
          <cell r="AR91" t="str">
            <v/>
          </cell>
          <cell r="AT91" t="str">
            <v/>
          </cell>
        </row>
        <row r="92">
          <cell r="D92"/>
          <cell r="AL92" t="str">
            <v/>
          </cell>
          <cell r="AR92" t="str">
            <v/>
          </cell>
          <cell r="AT92" t="str">
            <v/>
          </cell>
        </row>
        <row r="93">
          <cell r="D93"/>
          <cell r="AL93" t="str">
            <v/>
          </cell>
          <cell r="AR93" t="str">
            <v/>
          </cell>
          <cell r="AT93" t="str">
            <v/>
          </cell>
        </row>
        <row r="94">
          <cell r="D94"/>
          <cell r="AL94" t="str">
            <v/>
          </cell>
          <cell r="AR94" t="str">
            <v/>
          </cell>
          <cell r="AT94" t="str">
            <v/>
          </cell>
        </row>
        <row r="95">
          <cell r="D95"/>
          <cell r="AL95" t="str">
            <v/>
          </cell>
          <cell r="AR95" t="str">
            <v/>
          </cell>
          <cell r="AT95" t="str">
            <v/>
          </cell>
        </row>
        <row r="96">
          <cell r="D96"/>
          <cell r="AL96" t="str">
            <v/>
          </cell>
          <cell r="AR96" t="str">
            <v/>
          </cell>
          <cell r="AT96" t="str">
            <v/>
          </cell>
        </row>
        <row r="102">
          <cell r="D102" t="str">
            <v>Control de archivos y Base de Datos de Procesos Judiciales  y base de datos acciones de tutela</v>
          </cell>
          <cell r="AL102" t="str">
            <v>Fuerte</v>
          </cell>
          <cell r="AR102" t="str">
            <v>Fuerte</v>
          </cell>
          <cell r="AT102" t="str">
            <v>Fuerte</v>
          </cell>
          <cell r="AW102" t="str">
            <v>Fuerte</v>
          </cell>
          <cell r="AZ102" t="str">
            <v>Directamente</v>
          </cell>
        </row>
        <row r="103">
          <cell r="D103" t="str">
            <v>Seguimientos a los hallazgos de auditorias internas y externas</v>
          </cell>
          <cell r="AL103" t="str">
            <v>Fuerte</v>
          </cell>
          <cell r="AR103" t="str">
            <v>Fuerte</v>
          </cell>
          <cell r="AT103" t="str">
            <v>Fuerte</v>
          </cell>
        </row>
        <row r="104">
          <cell r="D104" t="str">
            <v>Gestión de PQRDS</v>
          </cell>
          <cell r="AL104" t="str">
            <v>Fuerte</v>
          </cell>
          <cell r="AR104" t="str">
            <v>Fuerte</v>
          </cell>
          <cell r="AT104" t="str">
            <v>Fuerte</v>
          </cell>
        </row>
        <row r="105">
          <cell r="D105"/>
          <cell r="AL105" t="str">
            <v/>
          </cell>
          <cell r="AR105" t="str">
            <v/>
          </cell>
          <cell r="AT105" t="str">
            <v/>
          </cell>
        </row>
        <row r="106">
          <cell r="D106"/>
          <cell r="AL106" t="str">
            <v/>
          </cell>
          <cell r="AR106" t="str">
            <v/>
          </cell>
          <cell r="AT106" t="str">
            <v/>
          </cell>
        </row>
        <row r="107">
          <cell r="D107"/>
          <cell r="AL107" t="str">
            <v/>
          </cell>
          <cell r="AR107" t="str">
            <v/>
          </cell>
          <cell r="AT107" t="str">
            <v/>
          </cell>
        </row>
        <row r="108">
          <cell r="D108"/>
          <cell r="AL108" t="str">
            <v/>
          </cell>
          <cell r="AR108" t="str">
            <v/>
          </cell>
          <cell r="AT108" t="str">
            <v/>
          </cell>
        </row>
        <row r="109">
          <cell r="D109"/>
          <cell r="AL109" t="str">
            <v/>
          </cell>
          <cell r="AR109" t="str">
            <v/>
          </cell>
          <cell r="AT109" t="str">
            <v/>
          </cell>
        </row>
        <row r="110">
          <cell r="D110"/>
          <cell r="AL110" t="str">
            <v/>
          </cell>
          <cell r="AR110" t="str">
            <v/>
          </cell>
          <cell r="AT110" t="str">
            <v/>
          </cell>
        </row>
        <row r="111">
          <cell r="D111"/>
          <cell r="AL111" t="str">
            <v/>
          </cell>
          <cell r="AR111" t="str">
            <v/>
          </cell>
          <cell r="AT111" t="str">
            <v/>
          </cell>
        </row>
        <row r="126">
          <cell r="AP126" t="str">
            <v>Baja</v>
          </cell>
        </row>
        <row r="127">
          <cell r="J127" t="str">
            <v>Improbable (2)</v>
          </cell>
        </row>
        <row r="130">
          <cell r="AP130" t="str">
            <v>Los controles aplicados con la colaboracion de la oficina de soporte tecnologico y la persona encargada del archivo, conllevan a disminuir la probabilidad y el impacto del presente riesgo.</v>
          </cell>
        </row>
        <row r="134">
          <cell r="J134" t="str">
            <v>Insignificante (1)</v>
          </cell>
        </row>
        <row r="145">
          <cell r="T145"/>
          <cell r="AM145" t="str">
            <v>X</v>
          </cell>
        </row>
        <row r="155">
          <cell r="V155"/>
          <cell r="AH155"/>
          <cell r="AQ155"/>
          <cell r="BA155"/>
          <cell r="BG155"/>
        </row>
        <row r="156">
          <cell r="V156" t="str">
            <v>Solicitar una vez al año una prueba de restauracion de la informacion</v>
          </cell>
          <cell r="AH156" t="str">
            <v>Jefe Oficina Asesora Juridica</v>
          </cell>
          <cell r="AQ156" t="str">
            <v>Registro de Prueba de Restauracion</v>
          </cell>
          <cell r="BA156">
            <v>43633</v>
          </cell>
          <cell r="BG156">
            <v>43753</v>
          </cell>
        </row>
        <row r="157">
          <cell r="V157"/>
          <cell r="AH157"/>
          <cell r="AQ157"/>
          <cell r="BA157"/>
          <cell r="BG157"/>
        </row>
        <row r="158">
          <cell r="V158"/>
          <cell r="AH158"/>
          <cell r="AQ158"/>
          <cell r="BA158"/>
          <cell r="BG158"/>
        </row>
        <row r="159">
          <cell r="V159"/>
          <cell r="AH159"/>
          <cell r="AQ159"/>
          <cell r="BA159"/>
          <cell r="BG159"/>
        </row>
        <row r="160">
          <cell r="V160"/>
          <cell r="AH160"/>
          <cell r="AQ160"/>
          <cell r="BA160"/>
          <cell r="BG160"/>
        </row>
        <row r="161">
          <cell r="V161"/>
          <cell r="AH161"/>
          <cell r="AQ161"/>
          <cell r="BA161"/>
          <cell r="BG161"/>
        </row>
        <row r="162">
          <cell r="V162"/>
          <cell r="AH162"/>
          <cell r="AQ162"/>
          <cell r="BA162"/>
          <cell r="BG162"/>
        </row>
        <row r="163">
          <cell r="V163"/>
          <cell r="AH163"/>
          <cell r="AQ163"/>
          <cell r="BA163"/>
          <cell r="BG163"/>
        </row>
        <row r="164">
          <cell r="V164"/>
          <cell r="AH164"/>
          <cell r="AQ164"/>
          <cell r="BA164"/>
          <cell r="BG164"/>
        </row>
        <row r="165">
          <cell r="V165"/>
          <cell r="AH165"/>
          <cell r="AQ165"/>
          <cell r="BA165"/>
          <cell r="BG165"/>
        </row>
        <row r="166">
          <cell r="V166"/>
          <cell r="AH166"/>
          <cell r="AQ166"/>
          <cell r="BA166"/>
          <cell r="BG166"/>
        </row>
        <row r="167">
          <cell r="V167"/>
          <cell r="AH167"/>
          <cell r="AQ167"/>
          <cell r="BA167"/>
          <cell r="BG167"/>
        </row>
        <row r="168">
          <cell r="V168"/>
          <cell r="AH168"/>
          <cell r="AQ168"/>
          <cell r="BA168"/>
          <cell r="BG168"/>
        </row>
        <row r="169">
          <cell r="V169"/>
          <cell r="AH169"/>
          <cell r="AQ169"/>
          <cell r="BA169"/>
          <cell r="BG169"/>
        </row>
        <row r="170">
          <cell r="V170"/>
          <cell r="AH170"/>
          <cell r="AQ170"/>
          <cell r="BA170"/>
          <cell r="BG170"/>
        </row>
        <row r="171">
          <cell r="V171"/>
          <cell r="AH171"/>
          <cell r="AQ171"/>
          <cell r="BA171"/>
          <cell r="BG171"/>
        </row>
        <row r="172">
          <cell r="V172"/>
          <cell r="AH172"/>
          <cell r="AQ172"/>
          <cell r="BA172"/>
          <cell r="BG172"/>
        </row>
        <row r="173">
          <cell r="V173"/>
          <cell r="AH173"/>
          <cell r="AQ173"/>
          <cell r="BA173"/>
          <cell r="BG173"/>
        </row>
        <row r="174">
          <cell r="V174"/>
          <cell r="AH174"/>
          <cell r="AQ174"/>
          <cell r="BA174"/>
          <cell r="BG174"/>
        </row>
        <row r="180">
          <cell r="V180"/>
          <cell r="AH180"/>
          <cell r="AQ180"/>
          <cell r="BA180"/>
          <cell r="BG180"/>
        </row>
        <row r="181">
          <cell r="V181"/>
          <cell r="AH181"/>
          <cell r="AQ181"/>
          <cell r="BA181"/>
          <cell r="BG181"/>
        </row>
        <row r="182">
          <cell r="V182"/>
          <cell r="AH182"/>
          <cell r="AQ182"/>
          <cell r="BA182"/>
          <cell r="BG182"/>
        </row>
        <row r="183">
          <cell r="V183"/>
          <cell r="AH183"/>
          <cell r="AQ183"/>
          <cell r="BA183"/>
          <cell r="BG183"/>
        </row>
        <row r="184">
          <cell r="V184"/>
          <cell r="AH184"/>
          <cell r="AQ184"/>
          <cell r="BA184"/>
          <cell r="BG184"/>
        </row>
        <row r="185">
          <cell r="V185"/>
          <cell r="AH185"/>
          <cell r="AQ185"/>
          <cell r="BA185"/>
          <cell r="BG185"/>
        </row>
        <row r="186">
          <cell r="V186"/>
          <cell r="AH186"/>
          <cell r="AQ186"/>
          <cell r="BA186"/>
          <cell r="BG186"/>
        </row>
        <row r="187">
          <cell r="V187"/>
          <cell r="AH187"/>
          <cell r="AQ187"/>
          <cell r="BA187"/>
          <cell r="BG187"/>
        </row>
        <row r="188">
          <cell r="V188"/>
          <cell r="AH188"/>
          <cell r="AQ188"/>
          <cell r="BA188"/>
          <cell r="BG188"/>
        </row>
        <row r="189">
          <cell r="V189"/>
          <cell r="AH189"/>
          <cell r="AQ189"/>
          <cell r="BA189"/>
          <cell r="BG189"/>
        </row>
        <row r="190">
          <cell r="V190"/>
          <cell r="AH190"/>
          <cell r="AQ190"/>
          <cell r="BA190"/>
          <cell r="BG190"/>
        </row>
        <row r="191">
          <cell r="V191"/>
          <cell r="AH191"/>
          <cell r="AQ191"/>
          <cell r="BA191"/>
          <cell r="BG191"/>
        </row>
        <row r="192">
          <cell r="V192"/>
          <cell r="AH192"/>
          <cell r="AQ192"/>
          <cell r="BA192"/>
          <cell r="BG192"/>
        </row>
        <row r="193">
          <cell r="V193"/>
          <cell r="AH193"/>
          <cell r="AQ193"/>
          <cell r="BA193"/>
          <cell r="BG193"/>
        </row>
        <row r="194">
          <cell r="V194"/>
          <cell r="AH194"/>
          <cell r="AQ194"/>
          <cell r="BA194"/>
          <cell r="BG194"/>
        </row>
        <row r="195">
          <cell r="V195"/>
          <cell r="AH195"/>
          <cell r="AQ195"/>
          <cell r="BA195"/>
          <cell r="BG195"/>
        </row>
        <row r="196">
          <cell r="V196"/>
          <cell r="AH196"/>
          <cell r="AQ196"/>
          <cell r="BA196"/>
          <cell r="BG196"/>
        </row>
        <row r="197">
          <cell r="V197"/>
          <cell r="AH197"/>
          <cell r="AQ197"/>
          <cell r="BA197"/>
          <cell r="BG197"/>
        </row>
        <row r="198">
          <cell r="V198"/>
          <cell r="AH198"/>
          <cell r="AQ198"/>
          <cell r="BA198"/>
          <cell r="BG198"/>
        </row>
        <row r="199">
          <cell r="V199"/>
          <cell r="AH199"/>
          <cell r="AQ199"/>
          <cell r="BA199"/>
          <cell r="BG199"/>
        </row>
        <row r="205">
          <cell r="D205" t="str">
            <v>Cuando se presentan fallas graves en el funcionamiento del equipo de computo (software o hardware) se solicita por medio de un ticket a soporte tecnologico, la revision del mismo.</v>
          </cell>
          <cell r="V205" t="str">
            <v>Usuario del Equipo</v>
          </cell>
          <cell r="AN205" t="str">
            <v>Solcitar soporte tecnico para funcionamiento optimo del PC</v>
          </cell>
        </row>
        <row r="206">
          <cell r="D206"/>
          <cell r="V206"/>
          <cell r="AN206"/>
        </row>
        <row r="207">
          <cell r="D207"/>
          <cell r="V207"/>
          <cell r="AN207"/>
        </row>
        <row r="208">
          <cell r="D208"/>
          <cell r="V208"/>
          <cell r="AN208"/>
        </row>
        <row r="209">
          <cell r="D209"/>
          <cell r="V209"/>
          <cell r="AN209"/>
        </row>
        <row r="210">
          <cell r="D210"/>
          <cell r="V210"/>
          <cell r="AN210"/>
        </row>
        <row r="211">
          <cell r="D211"/>
          <cell r="V211"/>
          <cell r="AN211"/>
        </row>
        <row r="212">
          <cell r="D212"/>
          <cell r="V212"/>
          <cell r="AN212"/>
        </row>
        <row r="213">
          <cell r="D213"/>
          <cell r="V213"/>
          <cell r="AN213"/>
        </row>
        <row r="214">
          <cell r="D214"/>
          <cell r="V214"/>
          <cell r="AN214"/>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Contexto Estrat. Ins"/>
      <sheetName val="Contexto Proceso"/>
      <sheetName val="Ficha1"/>
      <sheetName val="Ficha2"/>
      <sheetName val="Ficha3"/>
      <sheetName val="Ficha4"/>
      <sheetName val="Ficha5"/>
      <sheetName val="Ficha6"/>
      <sheetName val="Ficha7"/>
      <sheetName val="Ficha8"/>
      <sheetName val="Ficha9"/>
      <sheetName val="Ficha10"/>
      <sheetName val="Ficha11"/>
      <sheetName val="Ficha12"/>
      <sheetName val="Ficha13"/>
      <sheetName val="Ficha14"/>
      <sheetName val="Ficha15"/>
      <sheetName val="Ficha16"/>
      <sheetName val="Ficha17"/>
      <sheetName val="Ficha18"/>
      <sheetName val="Ficha19"/>
      <sheetName val="Ficha20"/>
      <sheetName val="Mapa del Proceso"/>
      <sheetName val="Enc_Imp_Corrupción"/>
      <sheetName val="Imp_Est_Pro_Seg"/>
      <sheetName val="Imp_oportunidad"/>
      <sheetName val="Seguridad Información"/>
      <sheetName val="Factibilidad"/>
      <sheetName val="Frecuencia"/>
    </sheetNames>
    <sheetDataSet>
      <sheetData sheetId="0">
        <row r="2">
          <cell r="AU2" t="str">
            <v>Reducir</v>
          </cell>
        </row>
        <row r="3">
          <cell r="AU3" t="str">
            <v>Aceptar</v>
          </cell>
        </row>
      </sheetData>
      <sheetData sheetId="1"/>
      <sheetData sheetId="2"/>
      <sheetData sheetId="3">
        <row r="13">
          <cell r="V13" t="str">
            <v xml:space="preserve">Riesgo de Gestión </v>
          </cell>
        </row>
        <row r="18">
          <cell r="D18" t="str">
            <v>Incumplimiento de compromisos</v>
          </cell>
          <cell r="S18" t="str">
            <v>para</v>
          </cell>
          <cell r="X18" t="str">
            <v>desarrollar acciones que permitan lograr el recaudo de las multas</v>
          </cell>
        </row>
        <row r="24">
          <cell r="AY24" t="str">
            <v>Operativo</v>
          </cell>
        </row>
        <row r="29">
          <cell r="D29" t="str">
            <v>Ningún trámite</v>
          </cell>
          <cell r="AD29"/>
        </row>
        <row r="30">
          <cell r="D30"/>
        </row>
        <row r="31">
          <cell r="D31"/>
        </row>
        <row r="32">
          <cell r="D32"/>
        </row>
        <row r="33">
          <cell r="D33"/>
        </row>
        <row r="34">
          <cell r="D34"/>
        </row>
        <row r="39">
          <cell r="J39" t="str">
            <v>Alto volumen de procesos para cobro asignado a cada abogado</v>
          </cell>
          <cell r="AD39" t="str">
            <v>No hacer efectivas las acreencias a favor del Invima</v>
          </cell>
        </row>
        <row r="40">
          <cell r="J40" t="str">
            <v>Falta de compromiso en el desarrollo de las funciones por parte del funcionario</v>
          </cell>
          <cell r="AD40" t="str">
            <v>Incumplimiento de las metas establecidas en los Indicadores de la dependencia</v>
          </cell>
        </row>
        <row r="41">
          <cell r="J41" t="str">
            <v>Fallas en los aplicativos SANCIONA, SAPIENS para gestionar el proceso de cobro.</v>
          </cell>
          <cell r="AD41" t="str">
            <v>Bajo volumen de recaudo a favor del Invima</v>
          </cell>
        </row>
        <row r="42">
          <cell r="J42"/>
          <cell r="AD42" t="str">
            <v>Prescripcion de la sancion impuesta</v>
          </cell>
        </row>
        <row r="43">
          <cell r="J43"/>
          <cell r="AD43"/>
        </row>
        <row r="44">
          <cell r="J44"/>
          <cell r="AD44"/>
        </row>
        <row r="45">
          <cell r="J45"/>
          <cell r="AD45"/>
        </row>
        <row r="46">
          <cell r="J46"/>
          <cell r="AD46"/>
        </row>
        <row r="47">
          <cell r="J47"/>
          <cell r="AD47"/>
        </row>
        <row r="48">
          <cell r="J48"/>
          <cell r="AD48"/>
        </row>
        <row r="49">
          <cell r="AD49"/>
        </row>
        <row r="50">
          <cell r="AD50"/>
        </row>
        <row r="51">
          <cell r="J51" t="str">
            <v xml:space="preserve">Demora en la entrega del proceso por parte de la DRS </v>
          </cell>
          <cell r="AD51"/>
        </row>
        <row r="52">
          <cell r="J52"/>
          <cell r="AD52"/>
        </row>
        <row r="53">
          <cell r="J53"/>
          <cell r="AD53"/>
        </row>
        <row r="54">
          <cell r="J54"/>
          <cell r="AD54"/>
        </row>
        <row r="55">
          <cell r="J55"/>
          <cell r="AD55"/>
        </row>
        <row r="56">
          <cell r="J56"/>
          <cell r="AD56"/>
        </row>
        <row r="57">
          <cell r="J57"/>
          <cell r="AD57"/>
        </row>
        <row r="58">
          <cell r="J58"/>
          <cell r="AD58"/>
        </row>
        <row r="59">
          <cell r="J59"/>
          <cell r="AD59"/>
        </row>
        <row r="60">
          <cell r="J60"/>
          <cell r="AD60"/>
        </row>
        <row r="68">
          <cell r="AP68" t="str">
            <v>Extrema</v>
          </cell>
        </row>
        <row r="72">
          <cell r="J72" t="str">
            <v>Casi seguro (5)</v>
          </cell>
          <cell r="AP72" t="str">
            <v>El alto volumen de procesos unido a la falta de personal puede conllevar al aumento del riesgo</v>
          </cell>
        </row>
        <row r="79">
          <cell r="J79" t="str">
            <v>Moderado (3)</v>
          </cell>
        </row>
        <row r="87">
          <cell r="D87" t="str">
            <v>Metas fijadas donde se tramitan procesos por año de efectividad de la multa</v>
          </cell>
          <cell r="AL87" t="str">
            <v>Fuerte</v>
          </cell>
          <cell r="AR87" t="str">
            <v>Fuerte</v>
          </cell>
          <cell r="AT87" t="str">
            <v>Fuerte</v>
          </cell>
          <cell r="AW87" t="str">
            <v>Fuerte</v>
          </cell>
          <cell r="AZ87" t="str">
            <v>Directamente</v>
          </cell>
        </row>
        <row r="88">
          <cell r="D88" t="str">
            <v xml:space="preserve">Reparto realizado de procesos recibidos </v>
          </cell>
          <cell r="AL88" t="str">
            <v>Fuerte</v>
          </cell>
          <cell r="AR88" t="str">
            <v>Fuerte</v>
          </cell>
          <cell r="AT88" t="str">
            <v>Fuerte</v>
          </cell>
        </row>
        <row r="89">
          <cell r="D89" t="str">
            <v>base de datos procesos coactivo</v>
          </cell>
          <cell r="AL89" t="str">
            <v>Fuerte</v>
          </cell>
          <cell r="AR89" t="str">
            <v>Fuerte</v>
          </cell>
          <cell r="AT89" t="str">
            <v>Fuerte</v>
          </cell>
        </row>
        <row r="90">
          <cell r="D90"/>
          <cell r="AL90" t="str">
            <v/>
          </cell>
          <cell r="AR90" t="str">
            <v/>
          </cell>
          <cell r="AT90" t="str">
            <v/>
          </cell>
        </row>
        <row r="91">
          <cell r="D91"/>
          <cell r="AL91" t="str">
            <v/>
          </cell>
          <cell r="AR91" t="str">
            <v/>
          </cell>
          <cell r="AT91" t="str">
            <v/>
          </cell>
        </row>
        <row r="92">
          <cell r="D92"/>
          <cell r="AL92" t="str">
            <v/>
          </cell>
          <cell r="AR92" t="str">
            <v/>
          </cell>
          <cell r="AT92" t="str">
            <v/>
          </cell>
        </row>
        <row r="93">
          <cell r="D93"/>
          <cell r="AL93" t="str">
            <v/>
          </cell>
          <cell r="AR93" t="str">
            <v/>
          </cell>
          <cell r="AT93" t="str">
            <v/>
          </cell>
        </row>
        <row r="94">
          <cell r="D94"/>
          <cell r="AL94" t="str">
            <v/>
          </cell>
          <cell r="AR94" t="str">
            <v/>
          </cell>
          <cell r="AT94" t="str">
            <v/>
          </cell>
        </row>
        <row r="95">
          <cell r="D95"/>
          <cell r="AL95" t="str">
            <v/>
          </cell>
          <cell r="AR95" t="str">
            <v/>
          </cell>
          <cell r="AT95" t="str">
            <v/>
          </cell>
        </row>
        <row r="96">
          <cell r="D96"/>
          <cell r="AL96" t="str">
            <v/>
          </cell>
          <cell r="AR96" t="str">
            <v/>
          </cell>
          <cell r="AT96" t="str">
            <v/>
          </cell>
        </row>
        <row r="102">
          <cell r="D102" t="str">
            <v>Seguimientos a los hallazgos de auditorias internas y externas</v>
          </cell>
          <cell r="AL102" t="str">
            <v>Fuerte</v>
          </cell>
          <cell r="AR102" t="str">
            <v>Fuerte</v>
          </cell>
          <cell r="AT102" t="str">
            <v>Fuerte</v>
          </cell>
          <cell r="AW102" t="str">
            <v>Fuerte</v>
          </cell>
          <cell r="AZ102" t="str">
            <v>Directamente</v>
          </cell>
        </row>
        <row r="103">
          <cell r="D103" t="str">
            <v>Gestión de PQRDS</v>
          </cell>
          <cell r="AL103" t="str">
            <v>Fuerte</v>
          </cell>
          <cell r="AR103" t="str">
            <v>Fuerte</v>
          </cell>
          <cell r="AT103" t="str">
            <v>Fuerte</v>
          </cell>
        </row>
        <row r="104">
          <cell r="D104"/>
          <cell r="AL104" t="str">
            <v/>
          </cell>
          <cell r="AR104" t="str">
            <v/>
          </cell>
          <cell r="AT104" t="str">
            <v/>
          </cell>
        </row>
        <row r="105">
          <cell r="D105"/>
          <cell r="AL105" t="str">
            <v/>
          </cell>
          <cell r="AR105" t="str">
            <v/>
          </cell>
          <cell r="AT105" t="str">
            <v/>
          </cell>
        </row>
        <row r="106">
          <cell r="D106"/>
          <cell r="AL106" t="str">
            <v/>
          </cell>
          <cell r="AR106" t="str">
            <v/>
          </cell>
          <cell r="AT106" t="str">
            <v/>
          </cell>
        </row>
        <row r="107">
          <cell r="D107"/>
          <cell r="AL107" t="str">
            <v/>
          </cell>
          <cell r="AR107" t="str">
            <v/>
          </cell>
          <cell r="AT107" t="str">
            <v/>
          </cell>
        </row>
        <row r="108">
          <cell r="D108"/>
          <cell r="AL108" t="str">
            <v/>
          </cell>
          <cell r="AR108" t="str">
            <v/>
          </cell>
          <cell r="AT108" t="str">
            <v/>
          </cell>
        </row>
        <row r="109">
          <cell r="D109"/>
          <cell r="AL109" t="str">
            <v/>
          </cell>
          <cell r="AR109" t="str">
            <v/>
          </cell>
          <cell r="AT109" t="str">
            <v/>
          </cell>
        </row>
        <row r="110">
          <cell r="D110"/>
          <cell r="AL110" t="str">
            <v/>
          </cell>
          <cell r="AR110" t="str">
            <v/>
          </cell>
          <cell r="AT110" t="str">
            <v/>
          </cell>
        </row>
        <row r="111">
          <cell r="D111"/>
          <cell r="AL111" t="str">
            <v/>
          </cell>
          <cell r="AR111" t="str">
            <v/>
          </cell>
          <cell r="AT111" t="str">
            <v/>
          </cell>
        </row>
        <row r="126">
          <cell r="AP126" t="str">
            <v>Baja</v>
          </cell>
        </row>
        <row r="127">
          <cell r="J127" t="str">
            <v>Posible (3)</v>
          </cell>
        </row>
        <row r="130">
          <cell r="AP130" t="str">
            <v>Gracias a las metas fijadas y al reparto de procesos, se puede disminuir la probabilidad y el impacto de este riesgo.</v>
          </cell>
        </row>
        <row r="134">
          <cell r="J134" t="str">
            <v>Insignificante (1)</v>
          </cell>
        </row>
        <row r="145">
          <cell r="T145"/>
          <cell r="AM145" t="str">
            <v>X</v>
          </cell>
        </row>
        <row r="155">
          <cell r="V155"/>
          <cell r="AH155"/>
          <cell r="AQ155"/>
          <cell r="BA155"/>
          <cell r="BG155"/>
        </row>
        <row r="156">
          <cell r="V156"/>
          <cell r="AH156"/>
          <cell r="AQ156"/>
          <cell r="BA156"/>
          <cell r="BG156"/>
        </row>
        <row r="157">
          <cell r="V157"/>
          <cell r="AH157"/>
          <cell r="AQ157"/>
          <cell r="BA157"/>
          <cell r="BG157"/>
        </row>
        <row r="158">
          <cell r="V158"/>
          <cell r="AH158"/>
          <cell r="AQ158"/>
          <cell r="BA158"/>
          <cell r="BG158"/>
        </row>
        <row r="159">
          <cell r="V159"/>
          <cell r="AH159"/>
          <cell r="AQ159"/>
          <cell r="BA159"/>
          <cell r="BG159"/>
        </row>
        <row r="160">
          <cell r="V160"/>
          <cell r="AH160"/>
          <cell r="AQ160"/>
          <cell r="BA160"/>
          <cell r="BG160"/>
        </row>
        <row r="161">
          <cell r="V161"/>
          <cell r="AH161"/>
          <cell r="AQ161"/>
          <cell r="BA161"/>
          <cell r="BG161"/>
        </row>
        <row r="162">
          <cell r="V162"/>
          <cell r="AH162"/>
          <cell r="AQ162"/>
          <cell r="BA162"/>
          <cell r="BG162"/>
        </row>
        <row r="163">
          <cell r="V163"/>
          <cell r="AH163"/>
          <cell r="AQ163"/>
          <cell r="BA163"/>
          <cell r="BG163"/>
        </row>
        <row r="164">
          <cell r="V164"/>
          <cell r="AH164"/>
          <cell r="AQ164"/>
          <cell r="BA164"/>
          <cell r="BG164"/>
        </row>
        <row r="165">
          <cell r="V165"/>
          <cell r="AH165"/>
          <cell r="AQ165"/>
          <cell r="BA165"/>
          <cell r="BG165"/>
        </row>
        <row r="166">
          <cell r="V166"/>
          <cell r="AH166"/>
          <cell r="AQ166"/>
          <cell r="BA166"/>
          <cell r="BG166"/>
        </row>
        <row r="167">
          <cell r="V167"/>
          <cell r="AH167"/>
          <cell r="AQ167"/>
          <cell r="BA167"/>
          <cell r="BG167"/>
        </row>
        <row r="168">
          <cell r="V168"/>
          <cell r="AH168"/>
          <cell r="AQ168"/>
          <cell r="BA168"/>
          <cell r="BG168"/>
        </row>
        <row r="169">
          <cell r="V169"/>
          <cell r="AH169"/>
          <cell r="AQ169"/>
          <cell r="BA169"/>
          <cell r="BG169"/>
        </row>
        <row r="170">
          <cell r="V170"/>
          <cell r="AH170"/>
          <cell r="AQ170"/>
          <cell r="BA170"/>
          <cell r="BG170"/>
        </row>
        <row r="171">
          <cell r="V171"/>
          <cell r="AH171"/>
          <cell r="AQ171"/>
          <cell r="BA171"/>
          <cell r="BG171"/>
        </row>
        <row r="172">
          <cell r="V172"/>
          <cell r="AH172"/>
          <cell r="AQ172"/>
          <cell r="BA172"/>
          <cell r="BG172"/>
        </row>
        <row r="173">
          <cell r="V173"/>
          <cell r="AH173"/>
          <cell r="AQ173"/>
          <cell r="BA173"/>
          <cell r="BG173"/>
        </row>
        <row r="174">
          <cell r="V174"/>
          <cell r="AH174"/>
          <cell r="AQ174"/>
          <cell r="BA174"/>
          <cell r="BG174"/>
        </row>
        <row r="180">
          <cell r="V180"/>
          <cell r="AH180"/>
          <cell r="AQ180"/>
          <cell r="BA180"/>
          <cell r="BG180"/>
        </row>
        <row r="181">
          <cell r="V181"/>
          <cell r="AH181"/>
          <cell r="AQ181"/>
          <cell r="BA181"/>
          <cell r="BG181"/>
        </row>
        <row r="182">
          <cell r="V182"/>
          <cell r="AH182"/>
          <cell r="AQ182"/>
          <cell r="BA182"/>
          <cell r="BG182"/>
        </row>
        <row r="183">
          <cell r="V183"/>
          <cell r="AH183"/>
          <cell r="AQ183"/>
          <cell r="BA183"/>
          <cell r="BG183"/>
        </row>
        <row r="184">
          <cell r="V184"/>
          <cell r="AH184"/>
          <cell r="AQ184"/>
          <cell r="BA184"/>
          <cell r="BG184"/>
        </row>
        <row r="185">
          <cell r="V185"/>
          <cell r="AH185"/>
          <cell r="AQ185"/>
          <cell r="BA185"/>
          <cell r="BG185"/>
        </row>
        <row r="186">
          <cell r="V186"/>
          <cell r="AH186"/>
          <cell r="AQ186"/>
          <cell r="BA186"/>
          <cell r="BG186"/>
        </row>
        <row r="187">
          <cell r="V187"/>
          <cell r="AH187"/>
          <cell r="AQ187"/>
          <cell r="BA187"/>
          <cell r="BG187"/>
        </row>
        <row r="188">
          <cell r="V188"/>
          <cell r="AH188"/>
          <cell r="AQ188"/>
          <cell r="BA188"/>
          <cell r="BG188"/>
        </row>
        <row r="189">
          <cell r="V189"/>
          <cell r="AH189"/>
          <cell r="AQ189"/>
          <cell r="BA189"/>
          <cell r="BG189"/>
        </row>
        <row r="190">
          <cell r="V190"/>
          <cell r="AH190"/>
          <cell r="AQ190"/>
          <cell r="BA190"/>
          <cell r="BG190"/>
        </row>
        <row r="191">
          <cell r="V191"/>
          <cell r="AH191"/>
          <cell r="AQ191"/>
          <cell r="BA191"/>
          <cell r="BG191"/>
        </row>
        <row r="192">
          <cell r="V192"/>
          <cell r="AH192"/>
          <cell r="AQ192"/>
          <cell r="BA192"/>
          <cell r="BG192"/>
        </row>
        <row r="193">
          <cell r="V193"/>
          <cell r="AH193"/>
          <cell r="AQ193"/>
          <cell r="BA193"/>
          <cell r="BG193"/>
        </row>
        <row r="194">
          <cell r="V194"/>
          <cell r="AH194"/>
          <cell r="AQ194"/>
          <cell r="BA194"/>
          <cell r="BG194"/>
        </row>
        <row r="195">
          <cell r="V195"/>
          <cell r="AH195"/>
          <cell r="AQ195"/>
          <cell r="BA195"/>
          <cell r="BG195"/>
        </row>
        <row r="196">
          <cell r="V196"/>
          <cell r="AH196"/>
          <cell r="AQ196"/>
          <cell r="BA196"/>
          <cell r="BG196"/>
        </row>
        <row r="197">
          <cell r="V197"/>
          <cell r="AH197"/>
          <cell r="AQ197"/>
          <cell r="BA197"/>
          <cell r="BG197"/>
        </row>
        <row r="198">
          <cell r="V198"/>
          <cell r="AH198"/>
          <cell r="AQ198"/>
          <cell r="BA198"/>
          <cell r="BG198"/>
        </row>
        <row r="199">
          <cell r="V199"/>
          <cell r="AH199"/>
          <cell r="AQ199"/>
          <cell r="BA199"/>
          <cell r="BG199"/>
        </row>
        <row r="205">
          <cell r="D205" t="str">
            <v>Revisar las metas por abogado y retomar las acciones que no se hayan llevado a cabo para lograr los cobros</v>
          </cell>
          <cell r="V205" t="str">
            <v>Coordinadora de Grupo de Cobro Coactivo</v>
          </cell>
          <cell r="AN205" t="str">
            <v>Actividades realizadas conforme a las metas por abogado</v>
          </cell>
        </row>
        <row r="206">
          <cell r="D206"/>
          <cell r="V206"/>
          <cell r="AN206"/>
        </row>
        <row r="207">
          <cell r="D207"/>
          <cell r="V207"/>
          <cell r="AN207"/>
        </row>
        <row r="208">
          <cell r="D208"/>
          <cell r="V208"/>
          <cell r="AN208"/>
        </row>
        <row r="209">
          <cell r="D209"/>
          <cell r="V209"/>
          <cell r="AN209"/>
        </row>
        <row r="210">
          <cell r="D210"/>
          <cell r="V210"/>
          <cell r="AN210"/>
        </row>
        <row r="211">
          <cell r="D211"/>
          <cell r="V211"/>
          <cell r="AN211"/>
        </row>
        <row r="212">
          <cell r="D212"/>
          <cell r="V212"/>
          <cell r="AN212"/>
        </row>
        <row r="213">
          <cell r="D213"/>
          <cell r="V213"/>
          <cell r="AN213"/>
        </row>
        <row r="214">
          <cell r="D214"/>
          <cell r="V214"/>
          <cell r="AN214"/>
        </row>
      </sheetData>
      <sheetData sheetId="4"/>
      <sheetData sheetId="5">
        <row r="13">
          <cell r="V13" t="str">
            <v xml:space="preserve">Riesgo de Gestión </v>
          </cell>
        </row>
        <row r="18">
          <cell r="D18" t="str">
            <v>inadecuada ejecucion</v>
          </cell>
          <cell r="S18" t="str">
            <v>durante</v>
          </cell>
          <cell r="X18" t="str">
            <v>el proceso de cobro persuasivo y/o coactivo para hacer efectivas las acreencias a favor del Invima.</v>
          </cell>
        </row>
        <row r="24">
          <cell r="AY24" t="str">
            <v>Operativo</v>
          </cell>
        </row>
        <row r="29">
          <cell r="D29"/>
          <cell r="AD29"/>
        </row>
        <row r="30">
          <cell r="D30"/>
        </row>
        <row r="31">
          <cell r="D31"/>
        </row>
        <row r="32">
          <cell r="D32"/>
        </row>
        <row r="33">
          <cell r="D33"/>
        </row>
        <row r="34">
          <cell r="D34"/>
        </row>
        <row r="39">
          <cell r="J39" t="str">
            <v xml:space="preserve">No se contraten los procesos de publicaciones y de mensajeria </v>
          </cell>
          <cell r="AD39" t="str">
            <v>No hacer efectivas las acreencias a favor del Instituto.</v>
          </cell>
        </row>
        <row r="40">
          <cell r="J40" t="str">
            <v>Demoras en el proceso de mensajeria.</v>
          </cell>
          <cell r="AD40" t="str">
            <v>Incumplimiento de las metas establecidas en los indicadores de la dependencia.</v>
          </cell>
        </row>
        <row r="41">
          <cell r="J41" t="str">
            <v>Falta de compromiso y debida revision de las actividades del procedimiento.</v>
          </cell>
          <cell r="AD41" t="str">
            <v>información contable errada</v>
          </cell>
        </row>
        <row r="42">
          <cell r="J42"/>
          <cell r="AD42" t="str">
            <v xml:space="preserve">Perdida de imagen institucional </v>
          </cell>
        </row>
        <row r="43">
          <cell r="J43"/>
          <cell r="AD43"/>
        </row>
        <row r="44">
          <cell r="J44"/>
          <cell r="AD44"/>
        </row>
        <row r="45">
          <cell r="J45"/>
          <cell r="AD45"/>
        </row>
        <row r="46">
          <cell r="J46"/>
          <cell r="AD46"/>
        </row>
        <row r="47">
          <cell r="J47"/>
          <cell r="AD47"/>
        </row>
        <row r="48">
          <cell r="J48"/>
          <cell r="AD48"/>
        </row>
        <row r="49">
          <cell r="AD49"/>
        </row>
        <row r="50">
          <cell r="AD50"/>
        </row>
        <row r="51">
          <cell r="J51" t="str">
            <v>Fallas en la entrega efectiva de correspondencia por parte de la empresa de mensajeria</v>
          </cell>
          <cell r="AD51"/>
        </row>
        <row r="52">
          <cell r="J52" t="str">
            <v>inconsistencias en la constancia de ejecutoria</v>
          </cell>
          <cell r="AD52"/>
        </row>
        <row r="53">
          <cell r="J53" t="str">
            <v>Demoras en el registro de los pagos realizados en los aplicativos correspondientes</v>
          </cell>
          <cell r="AD53"/>
        </row>
        <row r="54">
          <cell r="J54"/>
          <cell r="AD54"/>
        </row>
        <row r="55">
          <cell r="J55"/>
          <cell r="AD55"/>
        </row>
        <row r="56">
          <cell r="J56"/>
          <cell r="AD56"/>
        </row>
        <row r="57">
          <cell r="J57"/>
          <cell r="AD57"/>
        </row>
        <row r="58">
          <cell r="J58"/>
          <cell r="AD58"/>
        </row>
        <row r="59">
          <cell r="J59"/>
          <cell r="AD59"/>
        </row>
        <row r="60">
          <cell r="J60"/>
          <cell r="AD60"/>
        </row>
        <row r="68">
          <cell r="AP68" t="str">
            <v>Alta</v>
          </cell>
        </row>
        <row r="72">
          <cell r="J72" t="str">
            <v>Probable (4)</v>
          </cell>
          <cell r="AP72" t="str">
            <v>De no ejecutar todas las actividades necesarias para los procesos sancionatorios, existe la posibilidad de que se materialice este riesgo</v>
          </cell>
        </row>
        <row r="79">
          <cell r="J79" t="str">
            <v>Moderado (3)</v>
          </cell>
        </row>
        <row r="87">
          <cell r="D87" t="str">
            <v>Base de datos procesos coactivo</v>
          </cell>
          <cell r="AL87" t="str">
            <v>Fuerte</v>
          </cell>
          <cell r="AR87" t="str">
            <v>Fuerte</v>
          </cell>
          <cell r="AT87" t="str">
            <v>Fuerte</v>
          </cell>
          <cell r="AW87" t="str">
            <v>Fuerte</v>
          </cell>
          <cell r="AZ87" t="str">
            <v>Directamente</v>
          </cell>
        </row>
        <row r="88">
          <cell r="D88" t="str">
            <v xml:space="preserve">buscar mecanismos alternos para  contactar al deudor y notificarlo </v>
          </cell>
          <cell r="AL88" t="str">
            <v>Fuerte</v>
          </cell>
          <cell r="AR88" t="str">
            <v>Fuerte</v>
          </cell>
          <cell r="AT88" t="str">
            <v>Fuerte</v>
          </cell>
        </row>
        <row r="89">
          <cell r="D89" t="str">
            <v>Requerir a las areas responsables la contratacion del servicio de Publicaciones.</v>
          </cell>
          <cell r="AL89" t="str">
            <v>Fuerte</v>
          </cell>
          <cell r="AR89" t="str">
            <v>Fuerte</v>
          </cell>
          <cell r="AT89" t="str">
            <v>Fuerte</v>
          </cell>
        </row>
        <row r="90">
          <cell r="D90"/>
          <cell r="AL90" t="str">
            <v/>
          </cell>
          <cell r="AR90" t="str">
            <v/>
          </cell>
          <cell r="AT90" t="str">
            <v/>
          </cell>
        </row>
        <row r="91">
          <cell r="D91"/>
          <cell r="AL91" t="str">
            <v/>
          </cell>
          <cell r="AR91" t="str">
            <v/>
          </cell>
          <cell r="AT91" t="str">
            <v/>
          </cell>
        </row>
        <row r="92">
          <cell r="D92"/>
          <cell r="AL92" t="str">
            <v/>
          </cell>
          <cell r="AR92" t="str">
            <v/>
          </cell>
          <cell r="AT92" t="str">
            <v/>
          </cell>
        </row>
        <row r="93">
          <cell r="D93"/>
          <cell r="AL93" t="str">
            <v/>
          </cell>
          <cell r="AR93" t="str">
            <v/>
          </cell>
          <cell r="AT93" t="str">
            <v/>
          </cell>
        </row>
        <row r="94">
          <cell r="D94"/>
          <cell r="AL94" t="str">
            <v/>
          </cell>
          <cell r="AR94" t="str">
            <v/>
          </cell>
          <cell r="AT94" t="str">
            <v/>
          </cell>
        </row>
        <row r="95">
          <cell r="D95"/>
          <cell r="AL95" t="str">
            <v/>
          </cell>
          <cell r="AR95" t="str">
            <v/>
          </cell>
          <cell r="AT95" t="str">
            <v/>
          </cell>
        </row>
        <row r="96">
          <cell r="D96"/>
          <cell r="AL96" t="str">
            <v/>
          </cell>
          <cell r="AR96" t="str">
            <v/>
          </cell>
          <cell r="AT96" t="str">
            <v/>
          </cell>
        </row>
        <row r="102">
          <cell r="D102" t="str">
            <v>Seguimientos a los hallazgos de auditorias internas y externas</v>
          </cell>
          <cell r="AL102" t="str">
            <v>Fuerte</v>
          </cell>
          <cell r="AR102" t="str">
            <v>Fuerte</v>
          </cell>
          <cell r="AT102" t="str">
            <v>Fuerte</v>
          </cell>
          <cell r="AW102" t="str">
            <v>Fuerte</v>
          </cell>
          <cell r="AZ102" t="str">
            <v>Directamente</v>
          </cell>
        </row>
        <row r="103">
          <cell r="D103" t="str">
            <v>Gestión de PQRDS</v>
          </cell>
          <cell r="AL103" t="str">
            <v>Fuerte</v>
          </cell>
          <cell r="AR103" t="str">
            <v>Fuerte</v>
          </cell>
          <cell r="AT103" t="str">
            <v>Fuerte</v>
          </cell>
        </row>
        <row r="104">
          <cell r="D104"/>
          <cell r="AL104" t="str">
            <v/>
          </cell>
          <cell r="AR104" t="str">
            <v/>
          </cell>
          <cell r="AT104" t="str">
            <v/>
          </cell>
        </row>
        <row r="105">
          <cell r="D105"/>
          <cell r="AL105" t="str">
            <v/>
          </cell>
          <cell r="AR105" t="str">
            <v/>
          </cell>
          <cell r="AT105" t="str">
            <v/>
          </cell>
        </row>
        <row r="106">
          <cell r="D106"/>
          <cell r="AL106" t="str">
            <v/>
          </cell>
          <cell r="AR106" t="str">
            <v/>
          </cell>
          <cell r="AT106" t="str">
            <v/>
          </cell>
        </row>
        <row r="107">
          <cell r="D107"/>
          <cell r="AL107" t="str">
            <v/>
          </cell>
          <cell r="AR107" t="str">
            <v/>
          </cell>
          <cell r="AT107" t="str">
            <v/>
          </cell>
        </row>
        <row r="108">
          <cell r="D108"/>
          <cell r="AL108" t="str">
            <v/>
          </cell>
          <cell r="AR108" t="str">
            <v/>
          </cell>
          <cell r="AT108" t="str">
            <v/>
          </cell>
        </row>
        <row r="109">
          <cell r="D109"/>
          <cell r="AL109" t="str">
            <v/>
          </cell>
          <cell r="AR109" t="str">
            <v/>
          </cell>
          <cell r="AT109" t="str">
            <v/>
          </cell>
        </row>
        <row r="110">
          <cell r="D110"/>
          <cell r="AL110" t="str">
            <v/>
          </cell>
          <cell r="AR110" t="str">
            <v/>
          </cell>
          <cell r="AT110" t="str">
            <v/>
          </cell>
        </row>
        <row r="111">
          <cell r="D111"/>
          <cell r="AL111" t="str">
            <v/>
          </cell>
          <cell r="AR111" t="str">
            <v/>
          </cell>
          <cell r="AT111" t="str">
            <v/>
          </cell>
        </row>
        <row r="126">
          <cell r="AP126" t="str">
            <v>Baja</v>
          </cell>
        </row>
        <row r="127">
          <cell r="J127" t="str">
            <v>Improbable (2)</v>
          </cell>
        </row>
        <row r="130">
          <cell r="AP130" t="str">
            <v>Los controles buscan alternativas reales para disminuir el riesgo presentado.</v>
          </cell>
        </row>
        <row r="134">
          <cell r="J134" t="str">
            <v>Insignificante (1)</v>
          </cell>
        </row>
        <row r="145">
          <cell r="T145" t="str">
            <v>X</v>
          </cell>
          <cell r="AM145"/>
        </row>
        <row r="155">
          <cell r="V155"/>
          <cell r="AH155"/>
          <cell r="AQ155"/>
          <cell r="BA155"/>
          <cell r="BG155"/>
        </row>
        <row r="156">
          <cell r="V156"/>
          <cell r="AH156"/>
          <cell r="AQ156"/>
          <cell r="BA156"/>
          <cell r="BG156"/>
        </row>
        <row r="157">
          <cell r="V157"/>
          <cell r="AH157"/>
          <cell r="AQ157"/>
          <cell r="BA157"/>
          <cell r="BG157"/>
        </row>
        <row r="158">
          <cell r="V158"/>
          <cell r="AH158"/>
          <cell r="AQ158"/>
          <cell r="BA158"/>
          <cell r="BG158"/>
        </row>
        <row r="159">
          <cell r="V159"/>
          <cell r="AH159"/>
          <cell r="AQ159"/>
          <cell r="BA159"/>
          <cell r="BG159"/>
        </row>
        <row r="160">
          <cell r="V160"/>
          <cell r="AH160"/>
          <cell r="AQ160"/>
          <cell r="BA160"/>
          <cell r="BG160"/>
        </row>
        <row r="161">
          <cell r="V161"/>
          <cell r="AH161"/>
          <cell r="AQ161"/>
          <cell r="BA161"/>
          <cell r="BG161"/>
        </row>
        <row r="162">
          <cell r="V162"/>
          <cell r="AH162"/>
          <cell r="AQ162"/>
          <cell r="BA162"/>
          <cell r="BG162"/>
        </row>
        <row r="163">
          <cell r="V163"/>
          <cell r="AH163"/>
          <cell r="AQ163"/>
          <cell r="BA163"/>
          <cell r="BG163"/>
        </row>
        <row r="164">
          <cell r="V164"/>
          <cell r="AH164"/>
          <cell r="AQ164"/>
          <cell r="BA164"/>
          <cell r="BG164"/>
        </row>
        <row r="165">
          <cell r="V165"/>
          <cell r="AH165"/>
          <cell r="AQ165"/>
          <cell r="BA165"/>
          <cell r="BG165"/>
        </row>
        <row r="166">
          <cell r="V166"/>
          <cell r="AH166"/>
          <cell r="AQ166"/>
          <cell r="BA166"/>
          <cell r="BG166"/>
        </row>
        <row r="167">
          <cell r="V167"/>
          <cell r="AH167"/>
          <cell r="AQ167"/>
          <cell r="BA167"/>
          <cell r="BG167"/>
        </row>
        <row r="168">
          <cell r="V168"/>
          <cell r="AH168"/>
          <cell r="AQ168"/>
          <cell r="BA168"/>
          <cell r="BG168"/>
        </row>
        <row r="169">
          <cell r="V169"/>
          <cell r="AH169"/>
          <cell r="AQ169"/>
          <cell r="BA169"/>
          <cell r="BG169"/>
        </row>
        <row r="170">
          <cell r="V170"/>
          <cell r="AH170"/>
          <cell r="AQ170"/>
          <cell r="BA170"/>
          <cell r="BG170"/>
        </row>
        <row r="171">
          <cell r="V171"/>
          <cell r="AH171"/>
          <cell r="AQ171"/>
          <cell r="BA171"/>
          <cell r="BG171"/>
        </row>
        <row r="172">
          <cell r="V172"/>
          <cell r="AH172"/>
          <cell r="AQ172"/>
          <cell r="BA172"/>
          <cell r="BG172"/>
        </row>
        <row r="173">
          <cell r="V173"/>
          <cell r="AH173"/>
          <cell r="AQ173"/>
          <cell r="BA173"/>
          <cell r="BG173"/>
        </row>
        <row r="174">
          <cell r="V174"/>
          <cell r="AH174"/>
          <cell r="AQ174"/>
          <cell r="BA174"/>
          <cell r="BG174"/>
        </row>
        <row r="180">
          <cell r="V180" t="str">
            <v>Ejecutar bajo la responsabilidad de la oficina asesora juridica el proceso contractual</v>
          </cell>
          <cell r="AH180" t="str">
            <v>Jefe Oficina Asesora Juridica</v>
          </cell>
          <cell r="AQ180" t="str">
            <v>Contrato de publicaciones</v>
          </cell>
          <cell r="BA180">
            <v>43556</v>
          </cell>
          <cell r="BG180">
            <v>43644</v>
          </cell>
        </row>
        <row r="181">
          <cell r="V181"/>
          <cell r="AH181"/>
          <cell r="AQ181"/>
          <cell r="BA181"/>
          <cell r="BG181"/>
        </row>
        <row r="182">
          <cell r="V182"/>
          <cell r="AH182"/>
          <cell r="AQ182"/>
          <cell r="BA182"/>
          <cell r="BG182"/>
        </row>
        <row r="183">
          <cell r="V183"/>
          <cell r="AH183"/>
          <cell r="AQ183"/>
          <cell r="BA183"/>
          <cell r="BG183"/>
        </row>
        <row r="184">
          <cell r="V184"/>
          <cell r="AH184"/>
          <cell r="AQ184"/>
          <cell r="BA184"/>
          <cell r="BG184"/>
        </row>
        <row r="185">
          <cell r="V185"/>
          <cell r="AH185"/>
          <cell r="AQ185"/>
          <cell r="BA185"/>
          <cell r="BG185"/>
        </row>
        <row r="186">
          <cell r="V186"/>
          <cell r="AH186"/>
          <cell r="AQ186"/>
          <cell r="BA186"/>
          <cell r="BG186"/>
        </row>
        <row r="187">
          <cell r="V187"/>
          <cell r="AH187"/>
          <cell r="AQ187"/>
          <cell r="BA187"/>
          <cell r="BG187"/>
        </row>
        <row r="188">
          <cell r="V188"/>
          <cell r="AH188"/>
          <cell r="AQ188"/>
          <cell r="BA188"/>
          <cell r="BG188"/>
        </row>
        <row r="189">
          <cell r="V189"/>
          <cell r="AH189"/>
          <cell r="AQ189"/>
          <cell r="BA189"/>
          <cell r="BG189"/>
        </row>
        <row r="190">
          <cell r="V190"/>
          <cell r="AH190"/>
          <cell r="AQ190"/>
          <cell r="BA190"/>
          <cell r="BG190"/>
        </row>
        <row r="191">
          <cell r="V191"/>
          <cell r="AH191"/>
          <cell r="AQ191"/>
          <cell r="BA191"/>
          <cell r="BG191"/>
        </row>
        <row r="192">
          <cell r="V192"/>
          <cell r="AH192"/>
          <cell r="AQ192"/>
          <cell r="BA192"/>
          <cell r="BG192"/>
        </row>
        <row r="193">
          <cell r="V193"/>
          <cell r="AH193"/>
          <cell r="AQ193"/>
          <cell r="BA193"/>
          <cell r="BG193"/>
        </row>
        <row r="194">
          <cell r="V194"/>
          <cell r="AH194"/>
          <cell r="AQ194"/>
          <cell r="BA194"/>
          <cell r="BG194"/>
        </row>
        <row r="195">
          <cell r="V195"/>
          <cell r="AH195"/>
          <cell r="AQ195"/>
          <cell r="BA195"/>
          <cell r="BG195"/>
        </row>
        <row r="196">
          <cell r="V196"/>
          <cell r="AH196"/>
          <cell r="AQ196"/>
          <cell r="BA196"/>
          <cell r="BG196"/>
        </row>
        <row r="197">
          <cell r="V197"/>
          <cell r="AH197"/>
          <cell r="AQ197"/>
          <cell r="BA197"/>
          <cell r="BG197"/>
        </row>
        <row r="198">
          <cell r="V198"/>
          <cell r="AH198"/>
          <cell r="AQ198"/>
          <cell r="BA198"/>
          <cell r="BG198"/>
        </row>
        <row r="199">
          <cell r="V199"/>
          <cell r="AH199"/>
          <cell r="AQ199"/>
          <cell r="BA199"/>
          <cell r="BG199"/>
        </row>
        <row r="205">
          <cell r="D205" t="str">
            <v>Realizar correción a acciones que fueron inadecuadas para la ejecución del proceso</v>
          </cell>
          <cell r="V205" t="str">
            <v>Coordinador de Grupo De Cobro Coactivo</v>
          </cell>
          <cell r="AN205" t="str">
            <v>Acciones realizadas adecuadamente</v>
          </cell>
        </row>
        <row r="206">
          <cell r="D206"/>
          <cell r="V206"/>
          <cell r="AN206"/>
        </row>
        <row r="207">
          <cell r="D207"/>
          <cell r="V207"/>
          <cell r="AN207"/>
        </row>
        <row r="208">
          <cell r="D208"/>
          <cell r="V208"/>
          <cell r="AN208"/>
        </row>
        <row r="209">
          <cell r="D209"/>
          <cell r="V209"/>
          <cell r="AN209"/>
        </row>
        <row r="210">
          <cell r="D210"/>
          <cell r="V210"/>
          <cell r="AN210"/>
        </row>
        <row r="211">
          <cell r="D211"/>
          <cell r="V211"/>
          <cell r="AN211"/>
        </row>
        <row r="212">
          <cell r="D212"/>
          <cell r="V212"/>
          <cell r="AN212"/>
        </row>
        <row r="213">
          <cell r="D213"/>
          <cell r="V213"/>
          <cell r="AN213"/>
        </row>
        <row r="214">
          <cell r="D214"/>
          <cell r="V214"/>
          <cell r="AN214"/>
        </row>
      </sheetData>
      <sheetData sheetId="6">
        <row r="13">
          <cell r="V13" t="str">
            <v xml:space="preserve">Riesgo de Gestión </v>
          </cell>
        </row>
        <row r="18">
          <cell r="D18" t="str">
            <v>Inoportuno seguimiento</v>
          </cell>
          <cell r="S18" t="str">
            <v>a</v>
          </cell>
          <cell r="X18" t="str">
            <v>la accion de cobro, perdiendo la facultad  sobre el proceso por prescripcion de la sancion impuesta.</v>
          </cell>
        </row>
        <row r="24">
          <cell r="AY24" t="str">
            <v>Operativo</v>
          </cell>
        </row>
        <row r="29">
          <cell r="D29"/>
          <cell r="AD29"/>
        </row>
        <row r="30">
          <cell r="D30"/>
        </row>
        <row r="31">
          <cell r="D31"/>
        </row>
        <row r="32">
          <cell r="D32"/>
        </row>
        <row r="33">
          <cell r="D33"/>
        </row>
        <row r="34">
          <cell r="D34"/>
        </row>
        <row r="39">
          <cell r="J39" t="str">
            <v>No lograr el recaudo en el termino legal del cobro</v>
          </cell>
          <cell r="AD39" t="str">
            <v>No hacer efectivas las acreencias a favor del Instituto.</v>
          </cell>
        </row>
        <row r="40">
          <cell r="J40" t="str">
            <v xml:space="preserve">No se ubico al deudor y no se surten las notificaciones </v>
          </cell>
          <cell r="AD40" t="str">
            <v>Incumplimiento de las metas establecidas en los indicadores de la dependencia</v>
          </cell>
        </row>
        <row r="41">
          <cell r="J41"/>
          <cell r="AD41" t="str">
            <v>Procesos disciplinarios.</v>
          </cell>
        </row>
        <row r="42">
          <cell r="J42"/>
          <cell r="AD42" t="str">
            <v>Afecta los estados contables .</v>
          </cell>
        </row>
        <row r="43">
          <cell r="J43"/>
          <cell r="AD43"/>
        </row>
        <row r="44">
          <cell r="J44"/>
          <cell r="AD44"/>
        </row>
        <row r="45">
          <cell r="J45"/>
          <cell r="AD45"/>
        </row>
        <row r="46">
          <cell r="J46"/>
          <cell r="AD46"/>
        </row>
        <row r="47">
          <cell r="J47"/>
          <cell r="AD47"/>
        </row>
        <row r="48">
          <cell r="J48"/>
          <cell r="AD48"/>
        </row>
        <row r="49">
          <cell r="AD49"/>
        </row>
        <row r="50">
          <cell r="AD50"/>
        </row>
        <row r="51">
          <cell r="J51" t="str">
            <v xml:space="preserve">Demora en la entrega del proceso por parte de la DRS </v>
          </cell>
          <cell r="AD51"/>
        </row>
        <row r="52">
          <cell r="J52" t="str">
            <v>La liquidacion o intervencion administrativa de sociedades deudoras.</v>
          </cell>
          <cell r="AD52"/>
        </row>
        <row r="53">
          <cell r="J53"/>
          <cell r="AD53"/>
        </row>
        <row r="54">
          <cell r="J54"/>
          <cell r="AD54"/>
        </row>
        <row r="55">
          <cell r="J55"/>
          <cell r="AD55"/>
        </row>
        <row r="56">
          <cell r="J56"/>
          <cell r="AD56"/>
        </row>
        <row r="57">
          <cell r="J57"/>
          <cell r="AD57"/>
        </row>
        <row r="58">
          <cell r="J58"/>
          <cell r="AD58"/>
        </row>
        <row r="59">
          <cell r="J59"/>
          <cell r="AD59"/>
        </row>
        <row r="60">
          <cell r="J60"/>
          <cell r="AD60"/>
        </row>
        <row r="68">
          <cell r="AP68" t="str">
            <v>Extrema</v>
          </cell>
        </row>
        <row r="72">
          <cell r="J72" t="str">
            <v>Probable (4)</v>
          </cell>
          <cell r="AP72" t="str">
            <v>Se deben atender los terminos legales para evitar la precripcion de las sanciones y asi disminuir la probabilidad e impacto de este riesgo.</v>
          </cell>
        </row>
        <row r="79">
          <cell r="J79" t="str">
            <v>Mayor (4)</v>
          </cell>
        </row>
        <row r="87">
          <cell r="D87" t="str">
            <v>Base de datos procesos coactivo</v>
          </cell>
          <cell r="AL87" t="str">
            <v>Fuerte</v>
          </cell>
          <cell r="AR87" t="str">
            <v>Fuerte</v>
          </cell>
          <cell r="AT87" t="str">
            <v>Fuerte</v>
          </cell>
          <cell r="AW87" t="str">
            <v>Fuerte</v>
          </cell>
          <cell r="AZ87" t="str">
            <v>Directamente</v>
          </cell>
        </row>
        <row r="88">
          <cell r="D88" t="str">
            <v>Metas fijadas donde se tramitan procesos por año de efectividad de la multa</v>
          </cell>
          <cell r="AL88" t="str">
            <v>Fuerte</v>
          </cell>
          <cell r="AR88" t="str">
            <v>Fuerte</v>
          </cell>
          <cell r="AT88" t="str">
            <v>Fuerte</v>
          </cell>
        </row>
        <row r="89">
          <cell r="D89"/>
          <cell r="AL89" t="str">
            <v/>
          </cell>
          <cell r="AR89" t="str">
            <v/>
          </cell>
          <cell r="AT89" t="str">
            <v/>
          </cell>
        </row>
        <row r="90">
          <cell r="D90"/>
          <cell r="AL90" t="str">
            <v/>
          </cell>
          <cell r="AR90" t="str">
            <v/>
          </cell>
          <cell r="AT90" t="str">
            <v/>
          </cell>
        </row>
        <row r="91">
          <cell r="D91"/>
          <cell r="AL91" t="str">
            <v/>
          </cell>
          <cell r="AR91" t="str">
            <v/>
          </cell>
          <cell r="AT91" t="str">
            <v/>
          </cell>
        </row>
        <row r="92">
          <cell r="D92"/>
          <cell r="AL92" t="str">
            <v/>
          </cell>
          <cell r="AR92" t="str">
            <v/>
          </cell>
          <cell r="AT92" t="str">
            <v/>
          </cell>
        </row>
        <row r="93">
          <cell r="D93"/>
          <cell r="AL93" t="str">
            <v/>
          </cell>
          <cell r="AR93" t="str">
            <v/>
          </cell>
          <cell r="AT93" t="str">
            <v/>
          </cell>
        </row>
        <row r="94">
          <cell r="D94"/>
          <cell r="AL94" t="str">
            <v/>
          </cell>
          <cell r="AR94" t="str">
            <v/>
          </cell>
          <cell r="AT94" t="str">
            <v/>
          </cell>
        </row>
        <row r="95">
          <cell r="D95"/>
          <cell r="AL95" t="str">
            <v/>
          </cell>
          <cell r="AR95" t="str">
            <v/>
          </cell>
          <cell r="AT95" t="str">
            <v/>
          </cell>
        </row>
        <row r="96">
          <cell r="D96"/>
          <cell r="AL96" t="str">
            <v/>
          </cell>
          <cell r="AR96" t="str">
            <v/>
          </cell>
          <cell r="AT96" t="str">
            <v/>
          </cell>
        </row>
        <row r="102">
          <cell r="D102" t="str">
            <v>Seguimientos a los hallazgos de auditorias internas y externas</v>
          </cell>
          <cell r="AL102" t="str">
            <v>Fuerte</v>
          </cell>
          <cell r="AR102" t="str">
            <v>Fuerte</v>
          </cell>
          <cell r="AT102" t="str">
            <v>Fuerte</v>
          </cell>
          <cell r="AW102" t="str">
            <v>Fuerte</v>
          </cell>
          <cell r="AZ102" t="str">
            <v>Directamente</v>
          </cell>
        </row>
        <row r="103">
          <cell r="D103" t="str">
            <v>Gestión de PQRDS</v>
          </cell>
          <cell r="AL103" t="str">
            <v>Fuerte</v>
          </cell>
          <cell r="AR103" t="str">
            <v>Fuerte</v>
          </cell>
          <cell r="AT103" t="str">
            <v>Fuerte</v>
          </cell>
        </row>
        <row r="104">
          <cell r="D104"/>
          <cell r="AL104" t="str">
            <v/>
          </cell>
          <cell r="AR104" t="str">
            <v/>
          </cell>
          <cell r="AT104" t="str">
            <v/>
          </cell>
        </row>
        <row r="105">
          <cell r="D105"/>
          <cell r="AL105" t="str">
            <v/>
          </cell>
          <cell r="AR105" t="str">
            <v/>
          </cell>
          <cell r="AT105" t="str">
            <v/>
          </cell>
        </row>
        <row r="106">
          <cell r="D106"/>
          <cell r="AL106" t="str">
            <v/>
          </cell>
          <cell r="AR106" t="str">
            <v/>
          </cell>
          <cell r="AT106" t="str">
            <v/>
          </cell>
        </row>
        <row r="107">
          <cell r="D107"/>
          <cell r="AL107" t="str">
            <v/>
          </cell>
          <cell r="AR107" t="str">
            <v/>
          </cell>
          <cell r="AT107" t="str">
            <v/>
          </cell>
        </row>
        <row r="108">
          <cell r="D108"/>
          <cell r="AL108" t="str">
            <v/>
          </cell>
          <cell r="AR108" t="str">
            <v/>
          </cell>
          <cell r="AT108" t="str">
            <v/>
          </cell>
        </row>
        <row r="109">
          <cell r="D109"/>
          <cell r="AL109" t="str">
            <v/>
          </cell>
          <cell r="AR109" t="str">
            <v/>
          </cell>
          <cell r="AT109" t="str">
            <v/>
          </cell>
        </row>
        <row r="110">
          <cell r="D110"/>
          <cell r="AL110" t="str">
            <v/>
          </cell>
          <cell r="AR110" t="str">
            <v/>
          </cell>
          <cell r="AT110" t="str">
            <v/>
          </cell>
        </row>
        <row r="111">
          <cell r="D111"/>
          <cell r="AL111" t="str">
            <v/>
          </cell>
          <cell r="AR111" t="str">
            <v/>
          </cell>
          <cell r="AT111" t="str">
            <v/>
          </cell>
        </row>
        <row r="126">
          <cell r="AP126" t="str">
            <v>Baja</v>
          </cell>
        </row>
        <row r="127">
          <cell r="J127" t="str">
            <v>Improbable (2)</v>
          </cell>
        </row>
        <row r="130">
          <cell r="AP130" t="str">
            <v>Las metas establecidas para el año según los procesos proximos a prescribir, se cumplen y atenuan la  probabilidad e impacto.</v>
          </cell>
        </row>
        <row r="134">
          <cell r="J134" t="str">
            <v>Menor (2)</v>
          </cell>
        </row>
        <row r="145">
          <cell r="T145"/>
          <cell r="AM145" t="str">
            <v>X</v>
          </cell>
        </row>
        <row r="155">
          <cell r="V155"/>
          <cell r="AH155"/>
          <cell r="AQ155"/>
          <cell r="BA155"/>
          <cell r="BG155"/>
        </row>
        <row r="156">
          <cell r="V156"/>
          <cell r="AH156"/>
          <cell r="AQ156"/>
          <cell r="BA156"/>
          <cell r="BG156"/>
        </row>
        <row r="157">
          <cell r="V157"/>
          <cell r="AH157"/>
          <cell r="AQ157"/>
          <cell r="BA157"/>
          <cell r="BG157"/>
        </row>
        <row r="158">
          <cell r="V158"/>
          <cell r="AH158"/>
          <cell r="AQ158"/>
          <cell r="BA158"/>
          <cell r="BG158"/>
        </row>
        <row r="159">
          <cell r="V159"/>
          <cell r="AH159"/>
          <cell r="AQ159"/>
          <cell r="BA159"/>
          <cell r="BG159"/>
        </row>
        <row r="160">
          <cell r="V160"/>
          <cell r="AH160"/>
          <cell r="AQ160"/>
          <cell r="BA160"/>
          <cell r="BG160"/>
        </row>
        <row r="161">
          <cell r="V161"/>
          <cell r="AH161"/>
          <cell r="AQ161"/>
          <cell r="BA161"/>
          <cell r="BG161"/>
        </row>
        <row r="162">
          <cell r="V162"/>
          <cell r="AH162"/>
          <cell r="AQ162"/>
          <cell r="BA162"/>
          <cell r="BG162"/>
        </row>
        <row r="163">
          <cell r="V163"/>
          <cell r="AH163"/>
          <cell r="AQ163"/>
          <cell r="BA163"/>
          <cell r="BG163"/>
        </row>
        <row r="164">
          <cell r="V164"/>
          <cell r="AH164"/>
          <cell r="AQ164"/>
          <cell r="BA164"/>
          <cell r="BG164"/>
        </row>
        <row r="165">
          <cell r="V165"/>
          <cell r="AH165"/>
          <cell r="AQ165"/>
          <cell r="BA165"/>
          <cell r="BG165"/>
        </row>
        <row r="166">
          <cell r="V166"/>
          <cell r="AH166"/>
          <cell r="AQ166"/>
          <cell r="BA166"/>
          <cell r="BG166"/>
        </row>
        <row r="167">
          <cell r="V167"/>
          <cell r="AH167"/>
          <cell r="AQ167"/>
          <cell r="BA167"/>
          <cell r="BG167"/>
        </row>
        <row r="168">
          <cell r="V168"/>
          <cell r="AH168"/>
          <cell r="AQ168"/>
          <cell r="BA168"/>
          <cell r="BG168"/>
        </row>
        <row r="169">
          <cell r="V169"/>
          <cell r="AH169"/>
          <cell r="AQ169"/>
          <cell r="BA169"/>
          <cell r="BG169"/>
        </row>
        <row r="170">
          <cell r="V170"/>
          <cell r="AH170"/>
          <cell r="AQ170"/>
          <cell r="BA170"/>
          <cell r="BG170"/>
        </row>
        <row r="171">
          <cell r="V171"/>
          <cell r="AH171"/>
          <cell r="AQ171"/>
          <cell r="BA171"/>
          <cell r="BG171"/>
        </row>
        <row r="172">
          <cell r="V172"/>
          <cell r="AH172"/>
          <cell r="AQ172"/>
          <cell r="BA172"/>
          <cell r="BG172"/>
        </row>
        <row r="173">
          <cell r="V173"/>
          <cell r="AH173"/>
          <cell r="AQ173"/>
          <cell r="BA173"/>
          <cell r="BG173"/>
        </row>
        <row r="174">
          <cell r="V174"/>
          <cell r="AH174"/>
          <cell r="AQ174"/>
          <cell r="BA174"/>
          <cell r="BG174"/>
        </row>
        <row r="180">
          <cell r="V180"/>
          <cell r="AH180"/>
          <cell r="AQ180"/>
          <cell r="BA180"/>
          <cell r="BG180"/>
        </row>
        <row r="181">
          <cell r="V181"/>
          <cell r="AH181"/>
          <cell r="AQ181"/>
          <cell r="BA181"/>
          <cell r="BG181"/>
        </row>
        <row r="182">
          <cell r="V182"/>
          <cell r="AH182"/>
          <cell r="AQ182"/>
          <cell r="BA182"/>
          <cell r="BG182"/>
        </row>
        <row r="183">
          <cell r="V183"/>
          <cell r="AH183"/>
          <cell r="AQ183"/>
          <cell r="BA183"/>
          <cell r="BG183"/>
        </row>
        <row r="184">
          <cell r="V184"/>
          <cell r="AH184"/>
          <cell r="AQ184"/>
          <cell r="BA184"/>
          <cell r="BG184"/>
        </row>
        <row r="185">
          <cell r="V185"/>
          <cell r="AH185"/>
          <cell r="AQ185"/>
          <cell r="BA185"/>
          <cell r="BG185"/>
        </row>
        <row r="186">
          <cell r="V186"/>
          <cell r="AH186"/>
          <cell r="AQ186"/>
          <cell r="BA186"/>
          <cell r="BG186"/>
        </row>
        <row r="187">
          <cell r="V187"/>
          <cell r="AH187"/>
          <cell r="AQ187"/>
          <cell r="BA187"/>
          <cell r="BG187"/>
        </row>
        <row r="188">
          <cell r="V188"/>
          <cell r="AH188"/>
          <cell r="AQ188"/>
          <cell r="BA188"/>
          <cell r="BG188"/>
        </row>
        <row r="189">
          <cell r="V189"/>
          <cell r="AH189"/>
          <cell r="AQ189"/>
          <cell r="BA189"/>
          <cell r="BG189"/>
        </row>
        <row r="190">
          <cell r="V190"/>
          <cell r="AH190"/>
          <cell r="AQ190"/>
          <cell r="BA190"/>
          <cell r="BG190"/>
        </row>
        <row r="191">
          <cell r="V191"/>
          <cell r="AH191"/>
          <cell r="AQ191"/>
          <cell r="BA191"/>
          <cell r="BG191"/>
        </row>
        <row r="192">
          <cell r="V192"/>
          <cell r="AH192"/>
          <cell r="AQ192"/>
          <cell r="BA192"/>
          <cell r="BG192"/>
        </row>
        <row r="193">
          <cell r="V193"/>
          <cell r="AH193"/>
          <cell r="AQ193"/>
          <cell r="BA193"/>
          <cell r="BG193"/>
        </row>
        <row r="194">
          <cell r="V194"/>
          <cell r="AH194"/>
          <cell r="AQ194"/>
          <cell r="BA194"/>
          <cell r="BG194"/>
        </row>
        <row r="195">
          <cell r="V195"/>
          <cell r="AH195"/>
          <cell r="AQ195"/>
          <cell r="BA195"/>
          <cell r="BG195"/>
        </row>
        <row r="196">
          <cell r="V196"/>
          <cell r="AH196"/>
          <cell r="AQ196"/>
          <cell r="BA196"/>
          <cell r="BG196"/>
        </row>
        <row r="197">
          <cell r="V197"/>
          <cell r="AH197"/>
          <cell r="AQ197"/>
          <cell r="BA197"/>
          <cell r="BG197"/>
        </row>
        <row r="198">
          <cell r="V198"/>
          <cell r="AH198"/>
          <cell r="AQ198"/>
          <cell r="BA198"/>
          <cell r="BG198"/>
        </row>
        <row r="199">
          <cell r="V199"/>
          <cell r="AH199"/>
          <cell r="AQ199"/>
          <cell r="BA199"/>
          <cell r="BG199"/>
        </row>
        <row r="205">
          <cell r="D205" t="str">
            <v>Declarar el archivo y prescrpción del proceso</v>
          </cell>
          <cell r="V205" t="str">
            <v>Coodinador de Grupo de Cobro Coactivio</v>
          </cell>
          <cell r="AN205" t="str">
            <v>Acto de declaración de archivo del proceso</v>
          </cell>
        </row>
        <row r="206">
          <cell r="D206"/>
          <cell r="V206"/>
          <cell r="AN206"/>
        </row>
        <row r="207">
          <cell r="D207"/>
          <cell r="V207"/>
          <cell r="AN207"/>
        </row>
        <row r="208">
          <cell r="D208"/>
          <cell r="V208"/>
          <cell r="AN208"/>
        </row>
        <row r="209">
          <cell r="D209"/>
          <cell r="V209"/>
          <cell r="AN209"/>
        </row>
        <row r="210">
          <cell r="D210"/>
          <cell r="V210"/>
          <cell r="AN210"/>
        </row>
        <row r="211">
          <cell r="D211"/>
          <cell r="V211"/>
          <cell r="AN211"/>
        </row>
        <row r="212">
          <cell r="D212"/>
          <cell r="V212"/>
          <cell r="AN212"/>
        </row>
        <row r="213">
          <cell r="D213"/>
          <cell r="V213"/>
          <cell r="AN213"/>
        </row>
        <row r="214">
          <cell r="D214"/>
          <cell r="V214"/>
          <cell r="AN214"/>
        </row>
      </sheetData>
      <sheetData sheetId="7">
        <row r="13">
          <cell r="V13" t="str">
            <v>Riesgo de Seguridad de la información</v>
          </cell>
        </row>
        <row r="18">
          <cell r="D18" t="str">
            <v>Pérdida de disponibilidad del activo de información</v>
          </cell>
          <cell r="S18" t="str">
            <v>en</v>
          </cell>
          <cell r="X18" t="str">
            <v>la ejecucion de los procesos de cobro persuasivo y/o coactivo para hacer efectivas las acreencias a favor del Invima.</v>
          </cell>
        </row>
        <row r="24">
          <cell r="AY24" t="str">
            <v>Seguridad de la Información</v>
          </cell>
        </row>
        <row r="29">
          <cell r="D29" t="str">
            <v>Todos los trámites</v>
          </cell>
          <cell r="AD29" t="str">
            <v>Todos los procesos</v>
          </cell>
        </row>
        <row r="30">
          <cell r="D30"/>
        </row>
        <row r="31">
          <cell r="D31"/>
        </row>
        <row r="32">
          <cell r="D32"/>
        </row>
        <row r="33">
          <cell r="D33"/>
        </row>
        <row r="34">
          <cell r="D34"/>
        </row>
        <row r="39">
          <cell r="J39" t="str">
            <v>Acceso libre o sin controles a la informacion fisica o digital</v>
          </cell>
          <cell r="AD39" t="str">
            <v>Divulgacion ilegal de la informacion</v>
          </cell>
        </row>
        <row r="40">
          <cell r="J40" t="str">
            <v>Escritorio desatendido (ausencia de bloqueo de la sesion - PC)</v>
          </cell>
          <cell r="AD40" t="str">
            <v>Perdida de Imagen del Instituto</v>
          </cell>
        </row>
        <row r="41">
          <cell r="J41" t="str">
            <v>Falta de espacio para mantener en custodia los procesos activos.</v>
          </cell>
          <cell r="AD41" t="str">
            <v>No cobro de obligaciones por perdida de expedientes</v>
          </cell>
        </row>
        <row r="42">
          <cell r="J42" t="str">
            <v>Mal funcionamiento del equipo (problemas de software y hardware)</v>
          </cell>
          <cell r="AD42" t="str">
            <v>Estimulo a la corrupcion</v>
          </cell>
        </row>
        <row r="43">
          <cell r="J43"/>
          <cell r="AD43" t="str">
            <v>Abuso de derechos</v>
          </cell>
        </row>
        <row r="44">
          <cell r="J44"/>
          <cell r="AD44" t="str">
            <v>Sanciones legales por perdida de informacion</v>
          </cell>
        </row>
        <row r="45">
          <cell r="J45"/>
          <cell r="AD45" t="str">
            <v>Incumplimiento de las metas de la Oficina Asesora Juridica.</v>
          </cell>
        </row>
        <row r="46">
          <cell r="J46"/>
        </row>
        <row r="47">
          <cell r="J47"/>
          <cell r="AD47"/>
        </row>
        <row r="48">
          <cell r="J48"/>
          <cell r="AD48"/>
        </row>
        <row r="49">
          <cell r="AD49"/>
        </row>
        <row r="50">
          <cell r="AD50"/>
        </row>
        <row r="51">
          <cell r="J51" t="str">
            <v>Falta de seguridad en las puertas de acceso al area de las oficinas y al area de archivo</v>
          </cell>
          <cell r="AD51"/>
        </row>
        <row r="52">
          <cell r="J52" t="str">
            <v>Fallas en los accesos a las carpetas de Red</v>
          </cell>
          <cell r="AD52"/>
        </row>
        <row r="53">
          <cell r="J53"/>
          <cell r="AD53"/>
        </row>
        <row r="54">
          <cell r="J54"/>
          <cell r="AD54"/>
        </row>
        <row r="55">
          <cell r="J55"/>
          <cell r="AD55"/>
        </row>
        <row r="56">
          <cell r="J56"/>
          <cell r="AD56"/>
        </row>
        <row r="57">
          <cell r="J57"/>
          <cell r="AD57"/>
        </row>
        <row r="58">
          <cell r="J58"/>
          <cell r="AD58"/>
        </row>
        <row r="59">
          <cell r="J59"/>
          <cell r="AD59"/>
        </row>
        <row r="60">
          <cell r="J60"/>
          <cell r="AD60"/>
        </row>
        <row r="68">
          <cell r="AP68" t="str">
            <v>Moderada</v>
          </cell>
        </row>
        <row r="72">
          <cell r="J72" t="str">
            <v>Rara vez (1)</v>
          </cell>
          <cell r="AP72" t="str">
            <v>El usuario de la informacion debe ser cuidadoso con sus claves de acceso al Pc y con el manejo de las carpetas compartidas y archivos fisicos con el fin de no provocar la perdida de informacion disponible para el proceso.</v>
          </cell>
        </row>
        <row r="79">
          <cell r="J79" t="str">
            <v>Moderado (3)</v>
          </cell>
        </row>
        <row r="87">
          <cell r="D87" t="str">
            <v>Almacenamiento de informacion en carpetas compartidas en la  Red y soporte Tecnico.</v>
          </cell>
          <cell r="AL87" t="str">
            <v>Fuerte</v>
          </cell>
          <cell r="AR87" t="str">
            <v>Fuerte</v>
          </cell>
          <cell r="AT87" t="str">
            <v>Fuerte</v>
          </cell>
          <cell r="AW87" t="str">
            <v>Moderado</v>
          </cell>
          <cell r="AZ87" t="str">
            <v>No disminuye</v>
          </cell>
        </row>
        <row r="88">
          <cell r="D88" t="str">
            <v>Ejecucion copias de seguridad por parte de TI</v>
          </cell>
          <cell r="AL88" t="str">
            <v>Débil</v>
          </cell>
          <cell r="AR88" t="str">
            <v>Fuerte</v>
          </cell>
          <cell r="AT88" t="str">
            <v>Débil</v>
          </cell>
        </row>
        <row r="89">
          <cell r="D89" t="str">
            <v>Claves o contraseñas para cada usuario (sesion propia)</v>
          </cell>
          <cell r="AL89" t="str">
            <v>Fuerte</v>
          </cell>
          <cell r="AR89" t="str">
            <v>Fuerte</v>
          </cell>
          <cell r="AT89" t="str">
            <v>Fuerte</v>
          </cell>
        </row>
        <row r="90">
          <cell r="D90" t="str">
            <v>Control de archivos y actas de devolucion de procesos en bases de datos de coactivo.</v>
          </cell>
          <cell r="AL90" t="str">
            <v>Fuerte</v>
          </cell>
          <cell r="AR90" t="str">
            <v>Fuerte</v>
          </cell>
          <cell r="AT90" t="str">
            <v>Fuerte</v>
          </cell>
        </row>
        <row r="91">
          <cell r="D91"/>
          <cell r="AL91" t="str">
            <v/>
          </cell>
          <cell r="AR91" t="str">
            <v/>
          </cell>
          <cell r="AT91" t="str">
            <v/>
          </cell>
        </row>
        <row r="92">
          <cell r="D92"/>
          <cell r="AL92" t="str">
            <v/>
          </cell>
          <cell r="AR92" t="str">
            <v/>
          </cell>
          <cell r="AT92" t="str">
            <v/>
          </cell>
        </row>
        <row r="93">
          <cell r="D93"/>
          <cell r="AL93" t="str">
            <v/>
          </cell>
          <cell r="AR93" t="str">
            <v/>
          </cell>
          <cell r="AT93" t="str">
            <v/>
          </cell>
        </row>
        <row r="94">
          <cell r="D94"/>
          <cell r="AL94" t="str">
            <v/>
          </cell>
          <cell r="AR94" t="str">
            <v/>
          </cell>
          <cell r="AT94" t="str">
            <v/>
          </cell>
        </row>
        <row r="95">
          <cell r="D95"/>
          <cell r="AL95" t="str">
            <v/>
          </cell>
          <cell r="AR95" t="str">
            <v/>
          </cell>
          <cell r="AT95" t="str">
            <v/>
          </cell>
        </row>
        <row r="96">
          <cell r="D96"/>
          <cell r="AL96" t="str">
            <v/>
          </cell>
          <cell r="AR96" t="str">
            <v/>
          </cell>
          <cell r="AT96" t="str">
            <v/>
          </cell>
        </row>
        <row r="102">
          <cell r="D102" t="str">
            <v>Control de archivo en bases de datos de coactivo y actas de devolucion de procesos.</v>
          </cell>
          <cell r="AL102" t="str">
            <v>Fuerte</v>
          </cell>
          <cell r="AR102" t="str">
            <v>Fuerte</v>
          </cell>
          <cell r="AT102" t="str">
            <v>Fuerte</v>
          </cell>
          <cell r="AW102" t="str">
            <v>Fuerte</v>
          </cell>
          <cell r="AZ102" t="str">
            <v>Directamente</v>
          </cell>
        </row>
        <row r="103">
          <cell r="D103" t="str">
            <v>Seguimientos a los hallazgos de auditorias internas y externas</v>
          </cell>
          <cell r="AL103" t="str">
            <v>Fuerte</v>
          </cell>
          <cell r="AR103" t="str">
            <v>Fuerte</v>
          </cell>
          <cell r="AT103" t="str">
            <v>Fuerte</v>
          </cell>
        </row>
        <row r="104">
          <cell r="D104" t="str">
            <v>Gestión de PQRDS</v>
          </cell>
          <cell r="AL104" t="str">
            <v>Fuerte</v>
          </cell>
          <cell r="AR104" t="str">
            <v>Fuerte</v>
          </cell>
          <cell r="AT104" t="str">
            <v>Fuerte</v>
          </cell>
        </row>
        <row r="105">
          <cell r="D105"/>
          <cell r="AL105" t="str">
            <v/>
          </cell>
          <cell r="AR105" t="str">
            <v/>
          </cell>
          <cell r="AT105" t="str">
            <v/>
          </cell>
        </row>
        <row r="106">
          <cell r="D106"/>
          <cell r="AL106" t="str">
            <v/>
          </cell>
          <cell r="AR106" t="str">
            <v/>
          </cell>
          <cell r="AT106" t="str">
            <v/>
          </cell>
        </row>
        <row r="107">
          <cell r="D107"/>
          <cell r="AL107" t="str">
            <v/>
          </cell>
          <cell r="AR107" t="str">
            <v/>
          </cell>
          <cell r="AT107" t="str">
            <v/>
          </cell>
        </row>
        <row r="108">
          <cell r="D108"/>
          <cell r="AL108" t="str">
            <v/>
          </cell>
          <cell r="AR108" t="str">
            <v/>
          </cell>
          <cell r="AT108" t="str">
            <v/>
          </cell>
        </row>
        <row r="109">
          <cell r="D109"/>
          <cell r="AL109" t="str">
            <v/>
          </cell>
          <cell r="AR109" t="str">
            <v/>
          </cell>
          <cell r="AT109" t="str">
            <v/>
          </cell>
        </row>
        <row r="110">
          <cell r="D110"/>
          <cell r="AL110" t="str">
            <v/>
          </cell>
          <cell r="AR110" t="str">
            <v/>
          </cell>
          <cell r="AT110" t="str">
            <v/>
          </cell>
        </row>
        <row r="111">
          <cell r="D111"/>
          <cell r="AL111" t="str">
            <v/>
          </cell>
          <cell r="AR111" t="str">
            <v/>
          </cell>
          <cell r="AT111" t="str">
            <v/>
          </cell>
        </row>
        <row r="126">
          <cell r="AP126" t="str">
            <v>Baja</v>
          </cell>
        </row>
        <row r="127">
          <cell r="J127" t="str">
            <v>Rara vez (1)</v>
          </cell>
        </row>
        <row r="130">
          <cell r="AP130" t="str">
            <v>Los controles aplicados con la colaboracion de la oficina de soporte tecnologico y la persona encargada del archivo, conllevan a disminuir la probabilidad y el impacto del presente riesgo.</v>
          </cell>
        </row>
        <row r="134">
          <cell r="J134" t="str">
            <v>Insignificante (1)</v>
          </cell>
        </row>
        <row r="145">
          <cell r="T145"/>
          <cell r="AM145" t="str">
            <v>X</v>
          </cell>
        </row>
        <row r="155">
          <cell r="V155"/>
          <cell r="AH155"/>
          <cell r="AQ155"/>
          <cell r="BA155"/>
          <cell r="BG155"/>
        </row>
        <row r="156">
          <cell r="V156" t="str">
            <v>Solicitar una vez al año una prueba de restauracion de la informacion</v>
          </cell>
          <cell r="AH156" t="str">
            <v>Jefe Oficina Asesora Juridica</v>
          </cell>
          <cell r="AQ156" t="str">
            <v>Registro de Prueba de Restauracion</v>
          </cell>
          <cell r="BA156">
            <v>43633</v>
          </cell>
          <cell r="BG156">
            <v>43753</v>
          </cell>
        </row>
        <row r="157">
          <cell r="V157"/>
          <cell r="AH157"/>
          <cell r="AQ157"/>
          <cell r="BA157"/>
          <cell r="BG157"/>
        </row>
        <row r="158">
          <cell r="V158"/>
          <cell r="AH158"/>
          <cell r="AQ158"/>
          <cell r="BA158"/>
          <cell r="BG158"/>
        </row>
        <row r="159">
          <cell r="V159"/>
          <cell r="AH159"/>
          <cell r="AQ159"/>
          <cell r="BA159"/>
          <cell r="BG159"/>
        </row>
        <row r="160">
          <cell r="V160"/>
          <cell r="AH160"/>
          <cell r="AQ160"/>
          <cell r="BA160"/>
          <cell r="BG160"/>
        </row>
        <row r="161">
          <cell r="V161"/>
          <cell r="AH161"/>
          <cell r="AQ161"/>
          <cell r="BA161"/>
          <cell r="BG161"/>
        </row>
        <row r="162">
          <cell r="V162"/>
          <cell r="AH162"/>
          <cell r="AQ162"/>
          <cell r="BA162"/>
          <cell r="BG162"/>
        </row>
        <row r="163">
          <cell r="V163"/>
          <cell r="AH163"/>
          <cell r="AQ163"/>
          <cell r="BA163"/>
          <cell r="BG163"/>
        </row>
        <row r="164">
          <cell r="V164"/>
          <cell r="AH164"/>
          <cell r="AQ164"/>
          <cell r="BA164"/>
          <cell r="BG164"/>
        </row>
        <row r="165">
          <cell r="V165"/>
          <cell r="AH165"/>
          <cell r="AQ165"/>
          <cell r="BA165"/>
          <cell r="BG165"/>
        </row>
        <row r="166">
          <cell r="V166"/>
          <cell r="AH166"/>
          <cell r="AQ166"/>
          <cell r="BA166"/>
          <cell r="BG166"/>
        </row>
        <row r="167">
          <cell r="V167"/>
          <cell r="AH167"/>
          <cell r="AQ167"/>
          <cell r="BA167"/>
          <cell r="BG167"/>
        </row>
        <row r="168">
          <cell r="V168"/>
          <cell r="AH168"/>
          <cell r="AQ168"/>
          <cell r="BA168"/>
          <cell r="BG168"/>
        </row>
        <row r="169">
          <cell r="V169"/>
          <cell r="AH169"/>
          <cell r="AQ169"/>
          <cell r="BA169"/>
          <cell r="BG169"/>
        </row>
        <row r="170">
          <cell r="V170"/>
          <cell r="AH170"/>
          <cell r="AQ170"/>
          <cell r="BA170"/>
          <cell r="BG170"/>
        </row>
        <row r="171">
          <cell r="V171"/>
          <cell r="AH171"/>
          <cell r="AQ171"/>
          <cell r="BA171"/>
          <cell r="BG171"/>
        </row>
        <row r="172">
          <cell r="V172"/>
          <cell r="AH172"/>
          <cell r="AQ172"/>
          <cell r="BA172"/>
          <cell r="BG172"/>
        </row>
        <row r="173">
          <cell r="V173"/>
          <cell r="AH173"/>
          <cell r="AQ173"/>
          <cell r="BA173"/>
          <cell r="BG173"/>
        </row>
        <row r="174">
          <cell r="V174"/>
          <cell r="AH174"/>
          <cell r="AQ174"/>
          <cell r="BA174"/>
          <cell r="BG174"/>
        </row>
        <row r="180">
          <cell r="V180"/>
          <cell r="AH180"/>
          <cell r="AQ180"/>
          <cell r="BA180"/>
          <cell r="BG180"/>
        </row>
        <row r="181">
          <cell r="V181"/>
          <cell r="AH181"/>
          <cell r="AQ181"/>
          <cell r="BA181"/>
          <cell r="BG181"/>
        </row>
        <row r="182">
          <cell r="V182"/>
          <cell r="AH182"/>
          <cell r="AQ182"/>
          <cell r="BA182"/>
          <cell r="BG182"/>
        </row>
        <row r="183">
          <cell r="V183"/>
          <cell r="AH183"/>
          <cell r="AQ183"/>
          <cell r="BA183"/>
          <cell r="BG183"/>
        </row>
        <row r="184">
          <cell r="V184"/>
          <cell r="AH184"/>
          <cell r="AQ184"/>
          <cell r="BA184"/>
          <cell r="BG184"/>
        </row>
        <row r="185">
          <cell r="V185"/>
          <cell r="AH185"/>
          <cell r="AQ185"/>
          <cell r="BA185"/>
          <cell r="BG185"/>
        </row>
        <row r="186">
          <cell r="V186"/>
          <cell r="AH186"/>
          <cell r="AQ186"/>
          <cell r="BA186"/>
          <cell r="BG186"/>
        </row>
        <row r="187">
          <cell r="V187"/>
          <cell r="AH187"/>
          <cell r="AQ187"/>
          <cell r="BA187"/>
          <cell r="BG187"/>
        </row>
        <row r="188">
          <cell r="V188"/>
          <cell r="AH188"/>
          <cell r="AQ188"/>
          <cell r="BA188"/>
          <cell r="BG188"/>
        </row>
        <row r="189">
          <cell r="V189"/>
          <cell r="AH189"/>
          <cell r="AQ189"/>
          <cell r="BA189"/>
          <cell r="BG189"/>
        </row>
        <row r="190">
          <cell r="V190"/>
          <cell r="AH190"/>
          <cell r="AQ190"/>
          <cell r="BA190"/>
          <cell r="BG190"/>
        </row>
        <row r="191">
          <cell r="V191"/>
          <cell r="AH191"/>
          <cell r="AQ191"/>
          <cell r="BA191"/>
          <cell r="BG191"/>
        </row>
        <row r="192">
          <cell r="V192"/>
          <cell r="AH192"/>
          <cell r="AQ192"/>
          <cell r="BA192"/>
          <cell r="BG192"/>
        </row>
        <row r="193">
          <cell r="V193"/>
          <cell r="AH193"/>
          <cell r="AQ193"/>
          <cell r="BA193"/>
          <cell r="BG193"/>
        </row>
        <row r="194">
          <cell r="V194"/>
          <cell r="AH194"/>
          <cell r="AQ194"/>
          <cell r="BA194"/>
          <cell r="BG194"/>
        </row>
        <row r="195">
          <cell r="V195"/>
          <cell r="AH195"/>
          <cell r="AQ195"/>
          <cell r="BA195"/>
          <cell r="BG195"/>
        </row>
        <row r="196">
          <cell r="V196"/>
          <cell r="AH196"/>
          <cell r="AQ196"/>
          <cell r="BA196"/>
          <cell r="BG196"/>
        </row>
        <row r="197">
          <cell r="V197"/>
          <cell r="AH197"/>
          <cell r="AQ197"/>
          <cell r="BA197"/>
          <cell r="BG197"/>
        </row>
        <row r="198">
          <cell r="V198"/>
          <cell r="AH198"/>
          <cell r="AQ198"/>
          <cell r="BA198"/>
          <cell r="BG198"/>
        </row>
        <row r="199">
          <cell r="V199"/>
          <cell r="AH199"/>
          <cell r="AQ199"/>
          <cell r="BA199"/>
          <cell r="BG199"/>
        </row>
        <row r="205">
          <cell r="D205" t="str">
            <v>Cuando se presentan fallas graves en el funcionamiento del equipo de computo (software o hardware) se solicita por medio de un ticket a soporte tecnologico, la revision del mismo.</v>
          </cell>
          <cell r="V205" t="str">
            <v>Usuario del Equipo</v>
          </cell>
          <cell r="AN205" t="str">
            <v>Solcitar soporte tecnico para funcionamiento optimo del PC</v>
          </cell>
        </row>
        <row r="206">
          <cell r="D206"/>
          <cell r="V206"/>
          <cell r="AN206"/>
        </row>
        <row r="207">
          <cell r="D207"/>
          <cell r="V207"/>
          <cell r="AN207"/>
        </row>
        <row r="208">
          <cell r="D208"/>
          <cell r="V208"/>
          <cell r="AN208"/>
        </row>
        <row r="209">
          <cell r="D209"/>
          <cell r="V209"/>
          <cell r="AN209"/>
        </row>
        <row r="210">
          <cell r="D210"/>
          <cell r="V210"/>
          <cell r="AN210"/>
        </row>
        <row r="211">
          <cell r="D211"/>
          <cell r="V211"/>
          <cell r="AN211"/>
        </row>
        <row r="212">
          <cell r="D212"/>
          <cell r="V212"/>
          <cell r="AN212"/>
        </row>
        <row r="213">
          <cell r="D213"/>
          <cell r="V213"/>
          <cell r="AN213"/>
        </row>
        <row r="214">
          <cell r="D214"/>
          <cell r="V214"/>
          <cell r="AN214"/>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Contexto Estrat. Ins"/>
      <sheetName val="Contexto Proceso"/>
      <sheetName val="Ficha1"/>
      <sheetName val="Ficha2"/>
      <sheetName val="Ficha3"/>
      <sheetName val="Ficha4"/>
      <sheetName val="Ficha5"/>
      <sheetName val="Ficha6"/>
      <sheetName val="Ficha7"/>
      <sheetName val="Ficha8"/>
      <sheetName val="Ficha9"/>
      <sheetName val="Ficha10"/>
      <sheetName val="Ficha11"/>
      <sheetName val="Ficha12"/>
      <sheetName val="Ficha13"/>
      <sheetName val="Ficha14"/>
      <sheetName val="Ficha15"/>
      <sheetName val="Ficha16"/>
      <sheetName val="Ficha17"/>
      <sheetName val="Ficha18"/>
      <sheetName val="Ficha19"/>
      <sheetName val="Ficha20"/>
      <sheetName val="Mapa del Proceso"/>
      <sheetName val="Enc_Imp_Corrupción"/>
      <sheetName val="Imp_Est_Pro_Seg"/>
      <sheetName val="Imp_oportunidad"/>
      <sheetName val="Seguridad Información"/>
      <sheetName val="Factibilidad"/>
      <sheetName val="Frecuencia"/>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Contexto Estrat. Ins"/>
      <sheetName val="Contexto Proceso"/>
      <sheetName val="Ficha1"/>
      <sheetName val="Ficha2"/>
      <sheetName val="Ficha3"/>
      <sheetName val="Ficha4"/>
      <sheetName val="Ficha5"/>
      <sheetName val="Ficha6"/>
      <sheetName val="Ficha7"/>
      <sheetName val="Ficha8"/>
      <sheetName val="Ficha9"/>
      <sheetName val="Ficha10"/>
      <sheetName val="Ficha11"/>
      <sheetName val="Ficha12"/>
      <sheetName val="Ficha13"/>
      <sheetName val="Ficha14"/>
      <sheetName val="Ficha15"/>
      <sheetName val="Ficha16"/>
      <sheetName val="Ficha17"/>
      <sheetName val="Ficha18"/>
      <sheetName val="Ficha19"/>
      <sheetName val="Ficha20"/>
      <sheetName val="Mapa del Proceso"/>
      <sheetName val="Enc_Imp_Corrupción"/>
      <sheetName val="Imp_Est_Pro_Seg"/>
      <sheetName val="Imp_oportunidad"/>
      <sheetName val="Seguridad Información"/>
      <sheetName val="Factibilidad"/>
      <sheetName val="Frecuencia"/>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Contexto Estrat. Ins"/>
      <sheetName val="Contexto Proceso"/>
      <sheetName val="Ficha1"/>
      <sheetName val="Ficha2"/>
      <sheetName val="Ficha3"/>
      <sheetName val="Ficha4"/>
      <sheetName val="Ficha5"/>
      <sheetName val="Ficha6"/>
      <sheetName val="Ficha7"/>
      <sheetName val="Ficha8"/>
      <sheetName val="Ficha9"/>
      <sheetName val="Ficha10"/>
      <sheetName val="Ficha11"/>
      <sheetName val="Ficha12"/>
      <sheetName val="Ficha13"/>
      <sheetName val="Ficha14"/>
      <sheetName val="Ficha15"/>
      <sheetName val="Ficha16"/>
      <sheetName val="Ficha17"/>
      <sheetName val="Ficha18"/>
      <sheetName val="Ficha19"/>
      <sheetName val="Ficha20"/>
      <sheetName val="Mapa del Proceso"/>
      <sheetName val="Enc_Imp_Corrupción"/>
      <sheetName val="Imp_Est_Pro_Seg"/>
      <sheetName val="Imp_oportunidad"/>
      <sheetName val="Seguridad Información"/>
      <sheetName val="Factibilidad"/>
      <sheetName val="Frecuencia"/>
    </sheetNames>
    <sheetDataSet>
      <sheetData sheetId="0">
        <row r="2">
          <cell r="AU2" t="str">
            <v>Reducir</v>
          </cell>
        </row>
        <row r="3">
          <cell r="AU3" t="str">
            <v>Aceptar</v>
          </cell>
        </row>
      </sheetData>
      <sheetData sheetId="1"/>
      <sheetData sheetId="2"/>
      <sheetData sheetId="3"/>
      <sheetData sheetId="4">
        <row r="13">
          <cell r="V13" t="str">
            <v>Riesgo de Corrupción</v>
          </cell>
        </row>
        <row r="18">
          <cell r="D18" t="str">
            <v>Decisiones ajustadas a intereses propios o de terceros</v>
          </cell>
          <cell r="S18" t="str">
            <v>para</v>
          </cell>
          <cell r="X18" t="str">
            <v>no tramitar el procedimiento de cobro coactivo, generando la prescripcion de la sancion impuesta.</v>
          </cell>
        </row>
        <row r="24">
          <cell r="AY24" t="str">
            <v>Imagen</v>
          </cell>
        </row>
        <row r="39">
          <cell r="J39" t="str">
            <v>Falta de apropiación de valores y principios de los funcionarios</v>
          </cell>
          <cell r="AD39" t="str">
            <v>Afectación del estado financiero institucional</v>
          </cell>
        </row>
        <row r="40">
          <cell r="J40" t="str">
            <v>Excesiva discrecionalidad</v>
          </cell>
          <cell r="AD40" t="str">
            <v>Medidas disciplinarias</v>
          </cell>
        </row>
        <row r="41">
          <cell r="J41" t="str">
            <v>Carencia de controles en el procedimiento de cobro coactivo.</v>
          </cell>
          <cell r="AD41" t="str">
            <v>Perdida de imagen institucional</v>
          </cell>
        </row>
        <row r="42">
          <cell r="J42" t="str">
            <v xml:space="preserve">Concentración de información de determinadas actividades o
procesos en una persona.
</v>
          </cell>
          <cell r="AD42" t="str">
            <v>Medidas fiscales y penales.</v>
          </cell>
        </row>
        <row r="43">
          <cell r="J43" t="str">
            <v>Ausencia o debilidad de canales de comunicación</v>
          </cell>
          <cell r="AD43" t="str">
            <v>Perdida de confianza en lo Publico.</v>
          </cell>
        </row>
        <row r="44">
          <cell r="AD44" t="str">
            <v>Incumplimiento de las metas de la Oficina Asesora Juridica.</v>
          </cell>
        </row>
        <row r="51">
          <cell r="J51" t="str">
            <v>Presiones y dadivas de grupos de interes o personas, para lograr la prescripcion de los procesos sancionatorios</v>
          </cell>
        </row>
        <row r="68">
          <cell r="AP68" t="str">
            <v>Alta</v>
          </cell>
        </row>
        <row r="72">
          <cell r="J72" t="str">
            <v>Improbable (2)</v>
          </cell>
          <cell r="AP72" t="str">
            <v>Aun cuando su impacto es mayor, se cuenta con personal calificado etica y profesionalmente para manejar los procesos sancionatorios.</v>
          </cell>
        </row>
        <row r="79">
          <cell r="J79" t="str">
            <v>Mayor (2)</v>
          </cell>
        </row>
        <row r="87">
          <cell r="D87" t="str">
            <v>Seguimiento a los procesos mediante la base de datos de cobro coactivo y persuasivo donde se registran las actuaciones surtidas en cada proceso.</v>
          </cell>
          <cell r="AL87" t="str">
            <v>Fuerte</v>
          </cell>
          <cell r="AR87" t="str">
            <v>Fuerte</v>
          </cell>
          <cell r="AT87" t="str">
            <v>Fuerte</v>
          </cell>
          <cell r="AW87" t="str">
            <v>Fuerte</v>
          </cell>
          <cell r="AZ87" t="str">
            <v>Directamente</v>
          </cell>
        </row>
        <row r="88">
          <cell r="D88" t="str">
            <v xml:space="preserve">Implementación de un Mecanismo de metas en el cual se asignan a los abogados la programación de actuaciones que se deben realizar en el mes; si se evidencia que no se realizaron, se solicita la justificación respectiva.  </v>
          </cell>
          <cell r="AL88" t="str">
            <v>Fuerte</v>
          </cell>
          <cell r="AR88" t="str">
            <v>Fuerte</v>
          </cell>
          <cell r="AT88" t="str">
            <v>Fuerte</v>
          </cell>
        </row>
        <row r="89">
          <cell r="D89" t="str">
            <v>Reuniones mensuales de grupo primario  donde se abordan temas relacionados con valores, codigo de etica, estatuto anticorrupción y responsabilidad disciplinaria, fiscal y penal.</v>
          </cell>
          <cell r="AL89" t="str">
            <v>Fuerte</v>
          </cell>
          <cell r="AR89" t="str">
            <v>Fuerte</v>
          </cell>
          <cell r="AT89" t="str">
            <v>Fuerte</v>
          </cell>
        </row>
        <row r="90">
          <cell r="AL90" t="str">
            <v/>
          </cell>
          <cell r="AR90" t="str">
            <v/>
          </cell>
          <cell r="AT90" t="str">
            <v/>
          </cell>
        </row>
        <row r="91">
          <cell r="AL91" t="str">
            <v/>
          </cell>
          <cell r="AR91" t="str">
            <v/>
          </cell>
          <cell r="AT91" t="str">
            <v/>
          </cell>
        </row>
        <row r="92">
          <cell r="AL92" t="str">
            <v/>
          </cell>
          <cell r="AR92" t="str">
            <v/>
          </cell>
          <cell r="AT92" t="str">
            <v/>
          </cell>
        </row>
        <row r="93">
          <cell r="AL93" t="str">
            <v/>
          </cell>
          <cell r="AR93" t="str">
            <v/>
          </cell>
          <cell r="AT93" t="str">
            <v/>
          </cell>
        </row>
        <row r="94">
          <cell r="AL94" t="str">
            <v/>
          </cell>
          <cell r="AR94" t="str">
            <v/>
          </cell>
          <cell r="AT94" t="str">
            <v/>
          </cell>
        </row>
        <row r="95">
          <cell r="AL95" t="str">
            <v/>
          </cell>
          <cell r="AR95" t="str">
            <v/>
          </cell>
          <cell r="AT95" t="str">
            <v/>
          </cell>
        </row>
        <row r="96">
          <cell r="AL96" t="str">
            <v/>
          </cell>
          <cell r="AR96" t="str">
            <v/>
          </cell>
          <cell r="AT96" t="str">
            <v/>
          </cell>
        </row>
        <row r="102">
          <cell r="D102" t="str">
            <v xml:space="preserve">Auditorias internas y externas realizadas por la oficina de control interno </v>
          </cell>
          <cell r="AL102" t="str">
            <v>Fuerte</v>
          </cell>
          <cell r="AR102" t="str">
            <v>Fuerte</v>
          </cell>
          <cell r="AT102" t="str">
            <v>Fuerte</v>
          </cell>
          <cell r="AW102" t="str">
            <v>Fuerte</v>
          </cell>
          <cell r="AZ102" t="str">
            <v>No disminuye</v>
          </cell>
        </row>
        <row r="103">
          <cell r="D103" t="str">
            <v>Gestión de PQRDS</v>
          </cell>
          <cell r="AL103" t="str">
            <v>Fuerte</v>
          </cell>
          <cell r="AR103" t="str">
            <v>Fuerte</v>
          </cell>
          <cell r="AT103" t="str">
            <v>Fuerte</v>
          </cell>
        </row>
        <row r="104">
          <cell r="AL104" t="str">
            <v/>
          </cell>
          <cell r="AR104" t="str">
            <v/>
          </cell>
          <cell r="AT104" t="str">
            <v/>
          </cell>
        </row>
        <row r="105">
          <cell r="AL105" t="str">
            <v/>
          </cell>
          <cell r="AR105" t="str">
            <v/>
          </cell>
          <cell r="AT105" t="str">
            <v/>
          </cell>
        </row>
        <row r="106">
          <cell r="AL106" t="str">
            <v/>
          </cell>
          <cell r="AR106" t="str">
            <v/>
          </cell>
          <cell r="AT106" t="str">
            <v/>
          </cell>
        </row>
        <row r="107">
          <cell r="AL107" t="str">
            <v/>
          </cell>
          <cell r="AR107" t="str">
            <v/>
          </cell>
          <cell r="AT107" t="str">
            <v/>
          </cell>
        </row>
        <row r="108">
          <cell r="AL108" t="str">
            <v/>
          </cell>
          <cell r="AR108" t="str">
            <v/>
          </cell>
          <cell r="AT108" t="str">
            <v/>
          </cell>
        </row>
        <row r="109">
          <cell r="AL109" t="str">
            <v/>
          </cell>
          <cell r="AR109" t="str">
            <v/>
          </cell>
          <cell r="AT109" t="str">
            <v/>
          </cell>
        </row>
        <row r="110">
          <cell r="AL110" t="str">
            <v/>
          </cell>
          <cell r="AR110" t="str">
            <v/>
          </cell>
          <cell r="AT110" t="str">
            <v/>
          </cell>
        </row>
        <row r="111">
          <cell r="AL111" t="str">
            <v/>
          </cell>
          <cell r="AR111" t="str">
            <v/>
          </cell>
          <cell r="AT111" t="str">
            <v/>
          </cell>
        </row>
        <row r="126">
          <cell r="AP126" t="str">
            <v>Alta</v>
          </cell>
        </row>
        <row r="127">
          <cell r="J127" t="str">
            <v>Rara vez (1)</v>
          </cell>
        </row>
        <row r="130">
          <cell r="AP130" t="str">
            <v>Aun cuando su impacto es mayor, se cuenta con personal calificado etica y profesionalmente para manejar los procesos sancionatorios.</v>
          </cell>
        </row>
        <row r="134">
          <cell r="J134" t="str">
            <v>Mayor (2)</v>
          </cell>
        </row>
        <row r="145">
          <cell r="T145" t="str">
            <v>X</v>
          </cell>
        </row>
        <row r="180">
          <cell r="V180" t="str">
            <v>Implementar capacitacion en temas especificos de etica y valores del funcionario publico en el marco de la administracion publica. Reseñar la  Ley 734 de 2002 "Codigo Unico Disciplinario" y la Ley 1474 de 2011 " Estatuto Anticorrupcion".</v>
          </cell>
          <cell r="AH180" t="str">
            <v>Lider de Proceso</v>
          </cell>
          <cell r="AQ180" t="str">
            <v>Capacitacion</v>
          </cell>
          <cell r="BA180">
            <v>43709</v>
          </cell>
          <cell r="BG180">
            <v>43768</v>
          </cell>
        </row>
        <row r="205">
          <cell r="D205" t="str">
            <v>Oficiar a la oficina de Control Interno disciplinario lo antes posible, a fin de que se adelanten las acciones respectivas</v>
          </cell>
          <cell r="V205" t="str">
            <v>Lider del Proceso</v>
          </cell>
          <cell r="AN205" t="str">
            <v>Comunicación dirigida a  la oficina de control.</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43.xml"/><Relationship Id="rId3" Type="http://schemas.openxmlformats.org/officeDocument/2006/relationships/vmlDrawing" Target="../drawings/vmlDrawing7.vml"/><Relationship Id="rId7" Type="http://schemas.openxmlformats.org/officeDocument/2006/relationships/ctrlProp" Target="../ctrlProps/ctrlProp42.xml"/><Relationship Id="rId2" Type="http://schemas.openxmlformats.org/officeDocument/2006/relationships/drawing" Target="../drawings/drawing7.xml"/><Relationship Id="rId1" Type="http://schemas.openxmlformats.org/officeDocument/2006/relationships/printerSettings" Target="../printerSettings/printerSettings10.bin"/><Relationship Id="rId6" Type="http://schemas.openxmlformats.org/officeDocument/2006/relationships/ctrlProp" Target="../ctrlProps/ctrlProp41.xml"/><Relationship Id="rId5" Type="http://schemas.openxmlformats.org/officeDocument/2006/relationships/ctrlProp" Target="../ctrlProps/ctrlProp40.xml"/><Relationship Id="rId4" Type="http://schemas.openxmlformats.org/officeDocument/2006/relationships/ctrlProp" Target="../ctrlProps/ctrlProp39.xml"/><Relationship Id="rId9" Type="http://schemas.openxmlformats.org/officeDocument/2006/relationships/ctrlProp" Target="../ctrlProps/ctrlProp44.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49.xml"/><Relationship Id="rId3" Type="http://schemas.openxmlformats.org/officeDocument/2006/relationships/vmlDrawing" Target="../drawings/vmlDrawing8.vml"/><Relationship Id="rId7" Type="http://schemas.openxmlformats.org/officeDocument/2006/relationships/ctrlProp" Target="../ctrlProps/ctrlProp48.xml"/><Relationship Id="rId2" Type="http://schemas.openxmlformats.org/officeDocument/2006/relationships/drawing" Target="../drawings/drawing8.xml"/><Relationship Id="rId1" Type="http://schemas.openxmlformats.org/officeDocument/2006/relationships/printerSettings" Target="../printerSettings/printerSettings11.bin"/><Relationship Id="rId6" Type="http://schemas.openxmlformats.org/officeDocument/2006/relationships/ctrlProp" Target="../ctrlProps/ctrlProp47.xml"/><Relationship Id="rId5" Type="http://schemas.openxmlformats.org/officeDocument/2006/relationships/ctrlProp" Target="../ctrlProps/ctrlProp46.xml"/><Relationship Id="rId4" Type="http://schemas.openxmlformats.org/officeDocument/2006/relationships/ctrlProp" Target="../ctrlProps/ctrlProp45.xml"/><Relationship Id="rId9" Type="http://schemas.openxmlformats.org/officeDocument/2006/relationships/ctrlProp" Target="../ctrlProps/ctrlProp50.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55.xml"/><Relationship Id="rId3" Type="http://schemas.openxmlformats.org/officeDocument/2006/relationships/vmlDrawing" Target="../drawings/vmlDrawing9.vml"/><Relationship Id="rId7" Type="http://schemas.openxmlformats.org/officeDocument/2006/relationships/ctrlProp" Target="../ctrlProps/ctrlProp54.xml"/><Relationship Id="rId2" Type="http://schemas.openxmlformats.org/officeDocument/2006/relationships/drawing" Target="../drawings/drawing9.xml"/><Relationship Id="rId1" Type="http://schemas.openxmlformats.org/officeDocument/2006/relationships/printerSettings" Target="../printerSettings/printerSettings12.bin"/><Relationship Id="rId6" Type="http://schemas.openxmlformats.org/officeDocument/2006/relationships/ctrlProp" Target="../ctrlProps/ctrlProp53.xml"/><Relationship Id="rId5" Type="http://schemas.openxmlformats.org/officeDocument/2006/relationships/ctrlProp" Target="../ctrlProps/ctrlProp52.xml"/><Relationship Id="rId4" Type="http://schemas.openxmlformats.org/officeDocument/2006/relationships/ctrlProp" Target="../ctrlProps/ctrlProp51.xml"/><Relationship Id="rId9" Type="http://schemas.openxmlformats.org/officeDocument/2006/relationships/ctrlProp" Target="../ctrlProps/ctrlProp56.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61.xml"/><Relationship Id="rId3" Type="http://schemas.openxmlformats.org/officeDocument/2006/relationships/vmlDrawing" Target="../drawings/vmlDrawing10.vml"/><Relationship Id="rId7" Type="http://schemas.openxmlformats.org/officeDocument/2006/relationships/ctrlProp" Target="../ctrlProps/ctrlProp60.xml"/><Relationship Id="rId2" Type="http://schemas.openxmlformats.org/officeDocument/2006/relationships/drawing" Target="../drawings/drawing10.xml"/><Relationship Id="rId1" Type="http://schemas.openxmlformats.org/officeDocument/2006/relationships/printerSettings" Target="../printerSettings/printerSettings13.bin"/><Relationship Id="rId6" Type="http://schemas.openxmlformats.org/officeDocument/2006/relationships/ctrlProp" Target="../ctrlProps/ctrlProp59.xml"/><Relationship Id="rId5" Type="http://schemas.openxmlformats.org/officeDocument/2006/relationships/ctrlProp" Target="../ctrlProps/ctrlProp58.xml"/><Relationship Id="rId4" Type="http://schemas.openxmlformats.org/officeDocument/2006/relationships/ctrlProp" Target="../ctrlProps/ctrlProp57.xml"/><Relationship Id="rId9" Type="http://schemas.openxmlformats.org/officeDocument/2006/relationships/ctrlProp" Target="../ctrlProps/ctrlProp62.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67.xml"/><Relationship Id="rId3" Type="http://schemas.openxmlformats.org/officeDocument/2006/relationships/vmlDrawing" Target="../drawings/vmlDrawing11.vml"/><Relationship Id="rId7" Type="http://schemas.openxmlformats.org/officeDocument/2006/relationships/ctrlProp" Target="../ctrlProps/ctrlProp66.xml"/><Relationship Id="rId2" Type="http://schemas.openxmlformats.org/officeDocument/2006/relationships/drawing" Target="../drawings/drawing11.xml"/><Relationship Id="rId1" Type="http://schemas.openxmlformats.org/officeDocument/2006/relationships/printerSettings" Target="../printerSettings/printerSettings14.bin"/><Relationship Id="rId6" Type="http://schemas.openxmlformats.org/officeDocument/2006/relationships/ctrlProp" Target="../ctrlProps/ctrlProp65.xml"/><Relationship Id="rId5" Type="http://schemas.openxmlformats.org/officeDocument/2006/relationships/ctrlProp" Target="../ctrlProps/ctrlProp64.xml"/><Relationship Id="rId4" Type="http://schemas.openxmlformats.org/officeDocument/2006/relationships/ctrlProp" Target="../ctrlProps/ctrlProp63.xml"/><Relationship Id="rId9" Type="http://schemas.openxmlformats.org/officeDocument/2006/relationships/ctrlProp" Target="../ctrlProps/ctrlProp68.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73.xml"/><Relationship Id="rId3" Type="http://schemas.openxmlformats.org/officeDocument/2006/relationships/vmlDrawing" Target="../drawings/vmlDrawing12.vml"/><Relationship Id="rId7" Type="http://schemas.openxmlformats.org/officeDocument/2006/relationships/ctrlProp" Target="../ctrlProps/ctrlProp72.xml"/><Relationship Id="rId2" Type="http://schemas.openxmlformats.org/officeDocument/2006/relationships/drawing" Target="../drawings/drawing12.xml"/><Relationship Id="rId1" Type="http://schemas.openxmlformats.org/officeDocument/2006/relationships/printerSettings" Target="../printerSettings/printerSettings15.bin"/><Relationship Id="rId6" Type="http://schemas.openxmlformats.org/officeDocument/2006/relationships/ctrlProp" Target="../ctrlProps/ctrlProp71.xml"/><Relationship Id="rId5" Type="http://schemas.openxmlformats.org/officeDocument/2006/relationships/ctrlProp" Target="../ctrlProps/ctrlProp70.xml"/><Relationship Id="rId4" Type="http://schemas.openxmlformats.org/officeDocument/2006/relationships/ctrlProp" Target="../ctrlProps/ctrlProp69.xml"/><Relationship Id="rId9" Type="http://schemas.openxmlformats.org/officeDocument/2006/relationships/ctrlProp" Target="../ctrlProps/ctrlProp74.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79.xml"/><Relationship Id="rId3" Type="http://schemas.openxmlformats.org/officeDocument/2006/relationships/vmlDrawing" Target="../drawings/vmlDrawing13.vml"/><Relationship Id="rId7" Type="http://schemas.openxmlformats.org/officeDocument/2006/relationships/ctrlProp" Target="../ctrlProps/ctrlProp78.xml"/><Relationship Id="rId2" Type="http://schemas.openxmlformats.org/officeDocument/2006/relationships/drawing" Target="../drawings/drawing13.xml"/><Relationship Id="rId1" Type="http://schemas.openxmlformats.org/officeDocument/2006/relationships/printerSettings" Target="../printerSettings/printerSettings16.bin"/><Relationship Id="rId6" Type="http://schemas.openxmlformats.org/officeDocument/2006/relationships/ctrlProp" Target="../ctrlProps/ctrlProp77.xml"/><Relationship Id="rId5" Type="http://schemas.openxmlformats.org/officeDocument/2006/relationships/ctrlProp" Target="../ctrlProps/ctrlProp76.xml"/><Relationship Id="rId4" Type="http://schemas.openxmlformats.org/officeDocument/2006/relationships/ctrlProp" Target="../ctrlProps/ctrlProp75.xml"/><Relationship Id="rId9" Type="http://schemas.openxmlformats.org/officeDocument/2006/relationships/ctrlProp" Target="../ctrlProps/ctrlProp80.x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85.xml"/><Relationship Id="rId3" Type="http://schemas.openxmlformats.org/officeDocument/2006/relationships/vmlDrawing" Target="../drawings/vmlDrawing14.vml"/><Relationship Id="rId7" Type="http://schemas.openxmlformats.org/officeDocument/2006/relationships/ctrlProp" Target="../ctrlProps/ctrlProp84.xml"/><Relationship Id="rId2" Type="http://schemas.openxmlformats.org/officeDocument/2006/relationships/drawing" Target="../drawings/drawing14.xml"/><Relationship Id="rId1" Type="http://schemas.openxmlformats.org/officeDocument/2006/relationships/printerSettings" Target="../printerSettings/printerSettings17.bin"/><Relationship Id="rId6" Type="http://schemas.openxmlformats.org/officeDocument/2006/relationships/ctrlProp" Target="../ctrlProps/ctrlProp83.xml"/><Relationship Id="rId5" Type="http://schemas.openxmlformats.org/officeDocument/2006/relationships/ctrlProp" Target="../ctrlProps/ctrlProp82.xml"/><Relationship Id="rId4" Type="http://schemas.openxmlformats.org/officeDocument/2006/relationships/ctrlProp" Target="../ctrlProps/ctrlProp81.xml"/><Relationship Id="rId9" Type="http://schemas.openxmlformats.org/officeDocument/2006/relationships/ctrlProp" Target="../ctrlProps/ctrlProp86.xml"/></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91.xml"/><Relationship Id="rId3" Type="http://schemas.openxmlformats.org/officeDocument/2006/relationships/vmlDrawing" Target="../drawings/vmlDrawing15.vml"/><Relationship Id="rId7" Type="http://schemas.openxmlformats.org/officeDocument/2006/relationships/ctrlProp" Target="../ctrlProps/ctrlProp90.xml"/><Relationship Id="rId2" Type="http://schemas.openxmlformats.org/officeDocument/2006/relationships/drawing" Target="../drawings/drawing15.xml"/><Relationship Id="rId1" Type="http://schemas.openxmlformats.org/officeDocument/2006/relationships/printerSettings" Target="../printerSettings/printerSettings18.bin"/><Relationship Id="rId6" Type="http://schemas.openxmlformats.org/officeDocument/2006/relationships/ctrlProp" Target="../ctrlProps/ctrlProp89.xml"/><Relationship Id="rId5" Type="http://schemas.openxmlformats.org/officeDocument/2006/relationships/ctrlProp" Target="../ctrlProps/ctrlProp88.xml"/><Relationship Id="rId4" Type="http://schemas.openxmlformats.org/officeDocument/2006/relationships/ctrlProp" Target="../ctrlProps/ctrlProp87.xml"/><Relationship Id="rId9" Type="http://schemas.openxmlformats.org/officeDocument/2006/relationships/ctrlProp" Target="../ctrlProps/ctrlProp92.xml"/></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97.xml"/><Relationship Id="rId3" Type="http://schemas.openxmlformats.org/officeDocument/2006/relationships/vmlDrawing" Target="../drawings/vmlDrawing16.vml"/><Relationship Id="rId7" Type="http://schemas.openxmlformats.org/officeDocument/2006/relationships/ctrlProp" Target="../ctrlProps/ctrlProp96.xml"/><Relationship Id="rId2" Type="http://schemas.openxmlformats.org/officeDocument/2006/relationships/drawing" Target="../drawings/drawing16.xml"/><Relationship Id="rId1" Type="http://schemas.openxmlformats.org/officeDocument/2006/relationships/printerSettings" Target="../printerSettings/printerSettings19.bin"/><Relationship Id="rId6" Type="http://schemas.openxmlformats.org/officeDocument/2006/relationships/ctrlProp" Target="../ctrlProps/ctrlProp95.xml"/><Relationship Id="rId5" Type="http://schemas.openxmlformats.org/officeDocument/2006/relationships/ctrlProp" Target="../ctrlProps/ctrlProp94.xml"/><Relationship Id="rId4" Type="http://schemas.openxmlformats.org/officeDocument/2006/relationships/ctrlProp" Target="../ctrlProps/ctrlProp93.xml"/><Relationship Id="rId9" Type="http://schemas.openxmlformats.org/officeDocument/2006/relationships/ctrlProp" Target="../ctrlProps/ctrlProp9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103.xml"/><Relationship Id="rId3" Type="http://schemas.openxmlformats.org/officeDocument/2006/relationships/vmlDrawing" Target="../drawings/vmlDrawing17.vml"/><Relationship Id="rId7" Type="http://schemas.openxmlformats.org/officeDocument/2006/relationships/ctrlProp" Target="../ctrlProps/ctrlProp102.xml"/><Relationship Id="rId2" Type="http://schemas.openxmlformats.org/officeDocument/2006/relationships/drawing" Target="../drawings/drawing17.xml"/><Relationship Id="rId1" Type="http://schemas.openxmlformats.org/officeDocument/2006/relationships/printerSettings" Target="../printerSettings/printerSettings20.bin"/><Relationship Id="rId6" Type="http://schemas.openxmlformats.org/officeDocument/2006/relationships/ctrlProp" Target="../ctrlProps/ctrlProp101.xml"/><Relationship Id="rId5" Type="http://schemas.openxmlformats.org/officeDocument/2006/relationships/ctrlProp" Target="../ctrlProps/ctrlProp100.xml"/><Relationship Id="rId4" Type="http://schemas.openxmlformats.org/officeDocument/2006/relationships/ctrlProp" Target="../ctrlProps/ctrlProp99.xml"/><Relationship Id="rId9" Type="http://schemas.openxmlformats.org/officeDocument/2006/relationships/ctrlProp" Target="../ctrlProps/ctrlProp104.xml"/></Relationships>
</file>

<file path=xl/worksheets/_rels/sheet21.xml.rels><?xml version="1.0" encoding="UTF-8" standalone="yes"?>
<Relationships xmlns="http://schemas.openxmlformats.org/package/2006/relationships"><Relationship Id="rId8" Type="http://schemas.openxmlformats.org/officeDocument/2006/relationships/ctrlProp" Target="../ctrlProps/ctrlProp109.xml"/><Relationship Id="rId3" Type="http://schemas.openxmlformats.org/officeDocument/2006/relationships/vmlDrawing" Target="../drawings/vmlDrawing18.vml"/><Relationship Id="rId7" Type="http://schemas.openxmlformats.org/officeDocument/2006/relationships/ctrlProp" Target="../ctrlProps/ctrlProp108.xml"/><Relationship Id="rId2" Type="http://schemas.openxmlformats.org/officeDocument/2006/relationships/drawing" Target="../drawings/drawing18.xml"/><Relationship Id="rId1" Type="http://schemas.openxmlformats.org/officeDocument/2006/relationships/printerSettings" Target="../printerSettings/printerSettings21.bin"/><Relationship Id="rId6" Type="http://schemas.openxmlformats.org/officeDocument/2006/relationships/ctrlProp" Target="../ctrlProps/ctrlProp107.xml"/><Relationship Id="rId5" Type="http://schemas.openxmlformats.org/officeDocument/2006/relationships/ctrlProp" Target="../ctrlProps/ctrlProp106.xml"/><Relationship Id="rId4" Type="http://schemas.openxmlformats.org/officeDocument/2006/relationships/ctrlProp" Target="../ctrlProps/ctrlProp105.xml"/><Relationship Id="rId9" Type="http://schemas.openxmlformats.org/officeDocument/2006/relationships/ctrlProp" Target="../ctrlProps/ctrlProp110.xml"/></Relationships>
</file>

<file path=xl/worksheets/_rels/sheet22.xml.rels><?xml version="1.0" encoding="UTF-8" standalone="yes"?>
<Relationships xmlns="http://schemas.openxmlformats.org/package/2006/relationships"><Relationship Id="rId8" Type="http://schemas.openxmlformats.org/officeDocument/2006/relationships/ctrlProp" Target="../ctrlProps/ctrlProp115.xml"/><Relationship Id="rId3" Type="http://schemas.openxmlformats.org/officeDocument/2006/relationships/vmlDrawing" Target="../drawings/vmlDrawing19.vml"/><Relationship Id="rId7" Type="http://schemas.openxmlformats.org/officeDocument/2006/relationships/ctrlProp" Target="../ctrlProps/ctrlProp114.xml"/><Relationship Id="rId2" Type="http://schemas.openxmlformats.org/officeDocument/2006/relationships/drawing" Target="../drawings/drawing19.xml"/><Relationship Id="rId1" Type="http://schemas.openxmlformats.org/officeDocument/2006/relationships/printerSettings" Target="../printerSettings/printerSettings22.bin"/><Relationship Id="rId6" Type="http://schemas.openxmlformats.org/officeDocument/2006/relationships/ctrlProp" Target="../ctrlProps/ctrlProp113.xml"/><Relationship Id="rId5" Type="http://schemas.openxmlformats.org/officeDocument/2006/relationships/ctrlProp" Target="../ctrlProps/ctrlProp112.xml"/><Relationship Id="rId4" Type="http://schemas.openxmlformats.org/officeDocument/2006/relationships/ctrlProp" Target="../ctrlProps/ctrlProp111.xml"/><Relationship Id="rId9" Type="http://schemas.openxmlformats.org/officeDocument/2006/relationships/ctrlProp" Target="../ctrlProps/ctrlProp116.xml"/></Relationships>
</file>

<file path=xl/worksheets/_rels/sheet23.xml.rels><?xml version="1.0" encoding="UTF-8" standalone="yes"?>
<Relationships xmlns="http://schemas.openxmlformats.org/package/2006/relationships"><Relationship Id="rId8" Type="http://schemas.openxmlformats.org/officeDocument/2006/relationships/ctrlProp" Target="../ctrlProps/ctrlProp121.xml"/><Relationship Id="rId3" Type="http://schemas.openxmlformats.org/officeDocument/2006/relationships/vmlDrawing" Target="../drawings/vmlDrawing20.vml"/><Relationship Id="rId7" Type="http://schemas.openxmlformats.org/officeDocument/2006/relationships/ctrlProp" Target="../ctrlProps/ctrlProp120.xml"/><Relationship Id="rId2" Type="http://schemas.openxmlformats.org/officeDocument/2006/relationships/drawing" Target="../drawings/drawing20.xml"/><Relationship Id="rId1" Type="http://schemas.openxmlformats.org/officeDocument/2006/relationships/printerSettings" Target="../printerSettings/printerSettings23.bin"/><Relationship Id="rId6" Type="http://schemas.openxmlformats.org/officeDocument/2006/relationships/ctrlProp" Target="../ctrlProps/ctrlProp119.xml"/><Relationship Id="rId5" Type="http://schemas.openxmlformats.org/officeDocument/2006/relationships/ctrlProp" Target="../ctrlProps/ctrlProp118.xml"/><Relationship Id="rId4" Type="http://schemas.openxmlformats.org/officeDocument/2006/relationships/ctrlProp" Target="../ctrlProps/ctrlProp117.xml"/><Relationship Id="rId9" Type="http://schemas.openxmlformats.org/officeDocument/2006/relationships/ctrlProp" Target="../ctrlProps/ctrlProp122.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2.xml"/><Relationship Id="rId1" Type="http://schemas.openxmlformats.org/officeDocument/2006/relationships/printerSettings" Target="../printerSettings/printerSettings26.bin"/><Relationship Id="rId4" Type="http://schemas.openxmlformats.org/officeDocument/2006/relationships/ctrlProp" Target="../ctrlProps/ctrlProp123.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3.xml"/><Relationship Id="rId1" Type="http://schemas.openxmlformats.org/officeDocument/2006/relationships/printerSettings" Target="../printerSettings/printerSettings27.bin"/><Relationship Id="rId4" Type="http://schemas.openxmlformats.org/officeDocument/2006/relationships/ctrlProp" Target="../ctrlProps/ctrlProp124.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4.xml"/><Relationship Id="rId1" Type="http://schemas.openxmlformats.org/officeDocument/2006/relationships/printerSettings" Target="../printerSettings/printerSettings28.bin"/><Relationship Id="rId4" Type="http://schemas.openxmlformats.org/officeDocument/2006/relationships/ctrlProp" Target="../ctrlProps/ctrlProp125.xm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vmlDrawing" Target="../drawings/vmlDrawing2.vml"/><Relationship Id="rId7" Type="http://schemas.openxmlformats.org/officeDocument/2006/relationships/ctrlProp" Target="../ctrlProps/ctrlProp10.xml"/><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ctrlProp" Target="../ctrlProps/ctrlProp9.xml"/><Relationship Id="rId11" Type="http://schemas.openxmlformats.org/officeDocument/2006/relationships/ctrlProp" Target="../ctrlProps/ctrlProp14.xml"/><Relationship Id="rId5" Type="http://schemas.openxmlformats.org/officeDocument/2006/relationships/ctrlProp" Target="../ctrlProps/ctrlProp8.xml"/><Relationship Id="rId10" Type="http://schemas.openxmlformats.org/officeDocument/2006/relationships/ctrlProp" Target="../ctrlProps/ctrlProp13.xml"/><Relationship Id="rId4" Type="http://schemas.openxmlformats.org/officeDocument/2006/relationships/ctrlProp" Target="../ctrlProps/ctrlProp7.xml"/><Relationship Id="rId9" Type="http://schemas.openxmlformats.org/officeDocument/2006/relationships/ctrlProp" Target="../ctrlProps/ctrlProp12.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9.xml"/><Relationship Id="rId3" Type="http://schemas.openxmlformats.org/officeDocument/2006/relationships/vmlDrawing" Target="../drawings/vmlDrawing3.vml"/><Relationship Id="rId7" Type="http://schemas.openxmlformats.org/officeDocument/2006/relationships/ctrlProp" Target="../ctrlProps/ctrlProp18.xml"/><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ctrlProp" Target="../ctrlProps/ctrlProp17.xml"/><Relationship Id="rId5" Type="http://schemas.openxmlformats.org/officeDocument/2006/relationships/ctrlProp" Target="../ctrlProps/ctrlProp16.xml"/><Relationship Id="rId4" Type="http://schemas.openxmlformats.org/officeDocument/2006/relationships/ctrlProp" Target="../ctrlProps/ctrlProp15.xml"/><Relationship Id="rId9" Type="http://schemas.openxmlformats.org/officeDocument/2006/relationships/ctrlProp" Target="../ctrlProps/ctrlProp20.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25.xml"/><Relationship Id="rId3" Type="http://schemas.openxmlformats.org/officeDocument/2006/relationships/vmlDrawing" Target="../drawings/vmlDrawing4.vml"/><Relationship Id="rId7" Type="http://schemas.openxmlformats.org/officeDocument/2006/relationships/ctrlProp" Target="../ctrlProps/ctrlProp24.xml"/><Relationship Id="rId2" Type="http://schemas.openxmlformats.org/officeDocument/2006/relationships/drawing" Target="../drawings/drawing4.xml"/><Relationship Id="rId1" Type="http://schemas.openxmlformats.org/officeDocument/2006/relationships/printerSettings" Target="../printerSettings/printerSettings7.bin"/><Relationship Id="rId6" Type="http://schemas.openxmlformats.org/officeDocument/2006/relationships/ctrlProp" Target="../ctrlProps/ctrlProp23.xml"/><Relationship Id="rId5" Type="http://schemas.openxmlformats.org/officeDocument/2006/relationships/ctrlProp" Target="../ctrlProps/ctrlProp22.xml"/><Relationship Id="rId4" Type="http://schemas.openxmlformats.org/officeDocument/2006/relationships/ctrlProp" Target="../ctrlProps/ctrlProp21.xml"/><Relationship Id="rId9" Type="http://schemas.openxmlformats.org/officeDocument/2006/relationships/ctrlProp" Target="../ctrlProps/ctrlProp26.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31.xml"/><Relationship Id="rId3" Type="http://schemas.openxmlformats.org/officeDocument/2006/relationships/vmlDrawing" Target="../drawings/vmlDrawing5.vml"/><Relationship Id="rId7" Type="http://schemas.openxmlformats.org/officeDocument/2006/relationships/ctrlProp" Target="../ctrlProps/ctrlProp30.xml"/><Relationship Id="rId2" Type="http://schemas.openxmlformats.org/officeDocument/2006/relationships/drawing" Target="../drawings/drawing5.xml"/><Relationship Id="rId1" Type="http://schemas.openxmlformats.org/officeDocument/2006/relationships/printerSettings" Target="../printerSettings/printerSettings8.bin"/><Relationship Id="rId6" Type="http://schemas.openxmlformats.org/officeDocument/2006/relationships/ctrlProp" Target="../ctrlProps/ctrlProp29.xml"/><Relationship Id="rId5" Type="http://schemas.openxmlformats.org/officeDocument/2006/relationships/ctrlProp" Target="../ctrlProps/ctrlProp28.xml"/><Relationship Id="rId4" Type="http://schemas.openxmlformats.org/officeDocument/2006/relationships/ctrlProp" Target="../ctrlProps/ctrlProp27.xml"/><Relationship Id="rId9" Type="http://schemas.openxmlformats.org/officeDocument/2006/relationships/ctrlProp" Target="../ctrlProps/ctrlProp32.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37.xml"/><Relationship Id="rId3" Type="http://schemas.openxmlformats.org/officeDocument/2006/relationships/vmlDrawing" Target="../drawings/vmlDrawing6.vml"/><Relationship Id="rId7" Type="http://schemas.openxmlformats.org/officeDocument/2006/relationships/ctrlProp" Target="../ctrlProps/ctrlProp36.xml"/><Relationship Id="rId2" Type="http://schemas.openxmlformats.org/officeDocument/2006/relationships/drawing" Target="../drawings/drawing6.xml"/><Relationship Id="rId1" Type="http://schemas.openxmlformats.org/officeDocument/2006/relationships/printerSettings" Target="../printerSettings/printerSettings9.bin"/><Relationship Id="rId6" Type="http://schemas.openxmlformats.org/officeDocument/2006/relationships/ctrlProp" Target="../ctrlProps/ctrlProp35.xml"/><Relationship Id="rId5" Type="http://schemas.openxmlformats.org/officeDocument/2006/relationships/ctrlProp" Target="../ctrlProps/ctrlProp34.xml"/><Relationship Id="rId4" Type="http://schemas.openxmlformats.org/officeDocument/2006/relationships/ctrlProp" Target="../ctrlProps/ctrlProp33.xml"/><Relationship Id="rId9" Type="http://schemas.openxmlformats.org/officeDocument/2006/relationships/ctrlProp" Target="../ctrlProps/ctrlProp3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A1:AV72"/>
  <sheetViews>
    <sheetView zoomScale="85" zoomScaleNormal="85" workbookViewId="0">
      <pane xSplit="2" ySplit="1" topLeftCell="X2" activePane="bottomRight" state="frozen"/>
      <selection pane="bottomRight" activeCell="Y2" sqref="Y2:Y5"/>
      <selection pane="bottomLeft" activeCell="Y2" sqref="Y2:Y5"/>
      <selection pane="topRight" activeCell="Y2" sqref="Y2:Y5"/>
    </sheetView>
  </sheetViews>
  <sheetFormatPr defaultColWidth="11.5703125" defaultRowHeight="12.75"/>
  <cols>
    <col min="1" max="1" width="16" style="114" bestFit="1" customWidth="1"/>
    <col min="2" max="2" width="17.28515625" style="114" customWidth="1"/>
    <col min="3" max="3" width="34.42578125" style="114" customWidth="1"/>
    <col min="4" max="5" width="22" style="114" customWidth="1"/>
    <col min="6" max="6" width="26.5703125" style="114" customWidth="1"/>
    <col min="7" max="7" width="33.28515625" style="114" customWidth="1"/>
    <col min="8" max="8" width="30.7109375" style="114" customWidth="1"/>
    <col min="9" max="9" width="19" style="114" customWidth="1"/>
    <col min="10" max="10" width="20.7109375" style="114" bestFit="1" customWidth="1"/>
    <col min="11" max="11" width="25.42578125" style="114" bestFit="1" customWidth="1"/>
    <col min="12" max="12" width="26.85546875" style="114" customWidth="1"/>
    <col min="13" max="13" width="46.140625" style="114" customWidth="1"/>
    <col min="14" max="14" width="24.85546875" style="114" customWidth="1"/>
    <col min="15" max="15" width="30.28515625" style="114" bestFit="1" customWidth="1"/>
    <col min="16" max="16" width="27.28515625" style="114" bestFit="1" customWidth="1"/>
    <col min="17" max="17" width="27.140625" style="114" customWidth="1"/>
    <col min="18" max="18" width="24" style="114" customWidth="1"/>
    <col min="19" max="19" width="16.28515625" style="114" customWidth="1"/>
    <col min="20" max="20" width="14.85546875" style="114" customWidth="1"/>
    <col min="21" max="23" width="11.5703125" style="114"/>
    <col min="24" max="24" width="22.5703125" style="114" bestFit="1" customWidth="1"/>
    <col min="25" max="25" width="22.7109375" style="114" customWidth="1"/>
    <col min="26" max="26" width="23.42578125" style="114" customWidth="1"/>
    <col min="27" max="27" width="19.7109375" style="114" customWidth="1"/>
    <col min="28" max="28" width="24.28515625" style="114" customWidth="1"/>
    <col min="29" max="29" width="24.5703125" style="114" customWidth="1"/>
    <col min="30" max="30" width="43.7109375" style="114" customWidth="1"/>
    <col min="31" max="31" width="25.7109375" style="114" bestFit="1" customWidth="1"/>
    <col min="32" max="33" width="31.42578125" style="114" bestFit="1" customWidth="1"/>
    <col min="34" max="36" width="11.5703125" style="114"/>
    <col min="37" max="37" width="20" style="114" customWidth="1"/>
    <col min="38" max="38" width="11.5703125" style="114"/>
    <col min="39" max="39" width="18.42578125" style="114" customWidth="1"/>
    <col min="40" max="40" width="17.42578125" style="114" customWidth="1"/>
    <col min="41" max="41" width="27.7109375" style="114" customWidth="1"/>
    <col min="42" max="42" width="11.5703125" style="114"/>
    <col min="43" max="43" width="29.85546875" style="114" customWidth="1"/>
    <col min="44" max="44" width="23.85546875" style="114" customWidth="1"/>
    <col min="45" max="45" width="19.85546875" style="114" customWidth="1"/>
    <col min="46" max="46" width="20.7109375" style="114" customWidth="1"/>
    <col min="47" max="16384" width="11.5703125" style="114"/>
  </cols>
  <sheetData>
    <row r="1" spans="1:48" ht="89.25">
      <c r="A1" s="105" t="s">
        <v>0</v>
      </c>
      <c r="B1" s="105" t="s">
        <v>1</v>
      </c>
      <c r="C1" s="105" t="s">
        <v>2</v>
      </c>
      <c r="D1" s="7" t="s">
        <v>3</v>
      </c>
      <c r="E1" s="7" t="s">
        <v>4</v>
      </c>
      <c r="F1" s="107" t="s">
        <v>5</v>
      </c>
      <c r="G1" s="7" t="s">
        <v>6</v>
      </c>
      <c r="H1" s="7" t="s">
        <v>7</v>
      </c>
      <c r="I1" s="3" t="s">
        <v>8</v>
      </c>
      <c r="J1" s="3" t="s">
        <v>9</v>
      </c>
      <c r="K1" s="3" t="s">
        <v>10</v>
      </c>
      <c r="L1" s="3" t="s">
        <v>11</v>
      </c>
      <c r="M1" s="83" t="s">
        <v>12</v>
      </c>
      <c r="N1" s="83" t="s">
        <v>13</v>
      </c>
      <c r="O1" s="84" t="s">
        <v>14</v>
      </c>
      <c r="P1" s="84" t="s">
        <v>15</v>
      </c>
      <c r="Q1" s="84" t="s">
        <v>16</v>
      </c>
      <c r="R1" s="84" t="s">
        <v>17</v>
      </c>
      <c r="S1" s="84" t="s">
        <v>18</v>
      </c>
      <c r="T1" s="84" t="s">
        <v>19</v>
      </c>
      <c r="U1" s="3" t="s">
        <v>20</v>
      </c>
      <c r="V1" s="3" t="s">
        <v>21</v>
      </c>
      <c r="W1" s="3" t="s">
        <v>22</v>
      </c>
      <c r="X1" s="3" t="s">
        <v>23</v>
      </c>
      <c r="Y1" s="77" t="s">
        <v>24</v>
      </c>
      <c r="Z1" s="81" t="s">
        <v>25</v>
      </c>
      <c r="AA1" s="78" t="s">
        <v>26</v>
      </c>
      <c r="AB1" s="79" t="s">
        <v>27</v>
      </c>
      <c r="AC1" s="80" t="s">
        <v>28</v>
      </c>
      <c r="AD1" s="108" t="s">
        <v>29</v>
      </c>
      <c r="AE1" s="109" t="s">
        <v>30</v>
      </c>
      <c r="AF1" s="110" t="s">
        <v>31</v>
      </c>
      <c r="AG1" s="110" t="s">
        <v>32</v>
      </c>
      <c r="AH1" s="111" t="s">
        <v>33</v>
      </c>
      <c r="AI1" s="111" t="s">
        <v>34</v>
      </c>
      <c r="AJ1" s="111" t="s">
        <v>35</v>
      </c>
      <c r="AK1" s="111" t="s">
        <v>36</v>
      </c>
      <c r="AL1" s="111" t="s">
        <v>37</v>
      </c>
      <c r="AM1" s="111" t="s">
        <v>38</v>
      </c>
      <c r="AN1" s="111" t="s">
        <v>39</v>
      </c>
      <c r="AO1" s="112" t="s">
        <v>40</v>
      </c>
      <c r="AP1" s="111" t="s">
        <v>41</v>
      </c>
      <c r="AQ1" s="113" t="s">
        <v>42</v>
      </c>
      <c r="AR1" s="113" t="s">
        <v>43</v>
      </c>
      <c r="AS1" s="107" t="s">
        <v>44</v>
      </c>
      <c r="AT1" s="107" t="s">
        <v>45</v>
      </c>
      <c r="AU1" s="107" t="s">
        <v>46</v>
      </c>
      <c r="AV1" s="250" t="s">
        <v>47</v>
      </c>
    </row>
    <row r="2" spans="1:48" ht="165.75">
      <c r="A2" s="115">
        <v>1</v>
      </c>
      <c r="B2" s="115" t="s">
        <v>48</v>
      </c>
      <c r="C2" s="115" t="s">
        <v>49</v>
      </c>
      <c r="D2" s="88" t="s">
        <v>50</v>
      </c>
      <c r="E2" s="88" t="s">
        <v>51</v>
      </c>
      <c r="F2" s="88" t="s">
        <v>51</v>
      </c>
      <c r="G2" s="88" t="s">
        <v>52</v>
      </c>
      <c r="H2" s="88" t="s">
        <v>53</v>
      </c>
      <c r="I2" s="115" t="s">
        <v>54</v>
      </c>
      <c r="J2" s="115" t="s">
        <v>55</v>
      </c>
      <c r="K2" s="115" t="s">
        <v>56</v>
      </c>
      <c r="L2" s="116" t="s">
        <v>57</v>
      </c>
      <c r="M2" s="115" t="s">
        <v>58</v>
      </c>
      <c r="N2" s="115" t="s">
        <v>59</v>
      </c>
      <c r="O2" s="116" t="s">
        <v>60</v>
      </c>
      <c r="P2" s="115" t="str">
        <f>""</f>
        <v/>
      </c>
      <c r="Q2" s="116" t="s">
        <v>61</v>
      </c>
      <c r="R2" s="115" t="s">
        <v>62</v>
      </c>
      <c r="S2" s="220" t="s">
        <v>63</v>
      </c>
      <c r="T2" s="220" t="s">
        <v>64</v>
      </c>
      <c r="U2" s="115" t="s">
        <v>65</v>
      </c>
      <c r="V2" s="115" t="s">
        <v>66</v>
      </c>
      <c r="W2" s="117"/>
      <c r="X2" s="194">
        <f>IF(Ficha1!$AX$10="","",Ficha1!$AX$10)</f>
        <v>43578</v>
      </c>
      <c r="Y2" s="119" t="s">
        <v>67</v>
      </c>
      <c r="Z2" s="119" t="s">
        <v>68</v>
      </c>
      <c r="AA2" s="119" t="s">
        <v>69</v>
      </c>
      <c r="AB2" s="119" t="s">
        <v>70</v>
      </c>
      <c r="AC2" s="119" t="s">
        <v>71</v>
      </c>
      <c r="AD2" s="119" t="s">
        <v>72</v>
      </c>
      <c r="AE2" s="115" t="s">
        <v>73</v>
      </c>
      <c r="AF2" s="115" t="str">
        <f>IF('Contexto Proceso'!C41&lt;&gt;"",'Contexto Proceso'!C41,"")</f>
        <v>Información documentada extensa</v>
      </c>
      <c r="AG2" s="115" t="str">
        <f>IF('Contexto Proceso'!C52&lt;&gt;"",'Contexto Proceso'!C52,"")</f>
        <v>Normatividad legal extensa</v>
      </c>
      <c r="AH2" s="120" t="s">
        <v>74</v>
      </c>
      <c r="AI2" s="120" t="s">
        <v>75</v>
      </c>
      <c r="AJ2" s="120" t="s">
        <v>76</v>
      </c>
      <c r="AK2" s="120" t="s">
        <v>77</v>
      </c>
      <c r="AL2" s="120" t="s">
        <v>78</v>
      </c>
      <c r="AM2" s="120" t="s">
        <v>79</v>
      </c>
      <c r="AN2" s="120" t="s">
        <v>80</v>
      </c>
      <c r="AO2" s="115" t="s">
        <v>81</v>
      </c>
      <c r="AP2" s="120" t="s">
        <v>82</v>
      </c>
      <c r="AQ2" s="115" t="s">
        <v>83</v>
      </c>
      <c r="AR2" s="115" t="s">
        <v>83</v>
      </c>
      <c r="AS2" s="115">
        <v>80</v>
      </c>
      <c r="AT2" s="115">
        <v>80</v>
      </c>
      <c r="AU2" s="117" t="s">
        <v>84</v>
      </c>
      <c r="AV2" s="117" t="s">
        <v>85</v>
      </c>
    </row>
    <row r="3" spans="1:48" ht="51">
      <c r="A3" s="115">
        <v>2</v>
      </c>
      <c r="B3" s="115" t="s">
        <v>86</v>
      </c>
      <c r="C3" s="115" t="s">
        <v>87</v>
      </c>
      <c r="D3" s="115" t="s">
        <v>88</v>
      </c>
      <c r="E3" s="88" t="s">
        <v>89</v>
      </c>
      <c r="F3" s="88" t="s">
        <v>89</v>
      </c>
      <c r="G3" s="88" t="s">
        <v>90</v>
      </c>
      <c r="H3" s="88" t="s">
        <v>91</v>
      </c>
      <c r="I3" s="115" t="s">
        <v>92</v>
      </c>
      <c r="J3" s="115" t="s">
        <v>93</v>
      </c>
      <c r="K3" s="115" t="s">
        <v>94</v>
      </c>
      <c r="L3" s="116" t="s">
        <v>95</v>
      </c>
      <c r="M3" s="115" t="s">
        <v>96</v>
      </c>
      <c r="N3" s="115" t="s">
        <v>97</v>
      </c>
      <c r="O3" s="116" t="s">
        <v>98</v>
      </c>
      <c r="P3" s="121" t="str">
        <f>""</f>
        <v/>
      </c>
      <c r="Q3" s="116" t="s">
        <v>99</v>
      </c>
      <c r="R3" s="115" t="s">
        <v>100</v>
      </c>
      <c r="S3" s="221" t="s">
        <v>101</v>
      </c>
      <c r="T3" s="221" t="s">
        <v>102</v>
      </c>
      <c r="U3" s="115" t="s">
        <v>103</v>
      </c>
      <c r="X3" s="194">
        <f>IF(Ficha2!$AX$10="","",Ficha2!$AX$10)</f>
        <v>43578</v>
      </c>
      <c r="Y3" s="119" t="s">
        <v>104</v>
      </c>
      <c r="Z3" s="119" t="s">
        <v>105</v>
      </c>
      <c r="AA3" s="119" t="s">
        <v>106</v>
      </c>
      <c r="AB3" s="119" t="s">
        <v>107</v>
      </c>
      <c r="AC3" s="119" t="s">
        <v>108</v>
      </c>
      <c r="AD3" s="119" t="s">
        <v>109</v>
      </c>
      <c r="AE3" s="115" t="s">
        <v>49</v>
      </c>
      <c r="AF3" s="115" t="str">
        <f>IF('Contexto Proceso'!C42&lt;&gt;"",'Contexto Proceso'!C42,"")</f>
        <v>Desconocimiento de la información documentada</v>
      </c>
      <c r="AG3" s="115" t="str">
        <f>IF('Contexto Proceso'!C53&lt;&gt;"",'Contexto Proceso'!C53,"")</f>
        <v>Cambios en la normatividad legal</v>
      </c>
      <c r="AH3" s="120" t="s">
        <v>110</v>
      </c>
      <c r="AI3" s="120" t="s">
        <v>111</v>
      </c>
      <c r="AJ3" s="120" t="s">
        <v>112</v>
      </c>
      <c r="AK3" s="120" t="s">
        <v>113</v>
      </c>
      <c r="AL3" s="120" t="s">
        <v>114</v>
      </c>
      <c r="AM3" s="120" t="s">
        <v>115</v>
      </c>
      <c r="AN3" s="120" t="s">
        <v>116</v>
      </c>
      <c r="AO3" s="115" t="s">
        <v>117</v>
      </c>
      <c r="AP3" s="120" t="s">
        <v>118</v>
      </c>
      <c r="AQ3" s="115" t="s">
        <v>119</v>
      </c>
      <c r="AR3" s="115" t="s">
        <v>120</v>
      </c>
      <c r="AS3" s="115">
        <v>0</v>
      </c>
      <c r="AT3" s="115">
        <v>60</v>
      </c>
      <c r="AU3" s="117" t="s">
        <v>121</v>
      </c>
      <c r="AV3" s="117" t="s">
        <v>122</v>
      </c>
    </row>
    <row r="4" spans="1:48" ht="76.5">
      <c r="A4" s="115">
        <v>3</v>
      </c>
      <c r="B4" s="115" t="s">
        <v>123</v>
      </c>
      <c r="C4" s="115" t="s">
        <v>124</v>
      </c>
      <c r="D4" s="88" t="s">
        <v>125</v>
      </c>
      <c r="E4" s="88" t="s">
        <v>126</v>
      </c>
      <c r="F4" s="88" t="s">
        <v>126</v>
      </c>
      <c r="G4" s="88" t="s">
        <v>127</v>
      </c>
      <c r="H4" s="88" t="s">
        <v>128</v>
      </c>
      <c r="I4" s="115" t="s">
        <v>129</v>
      </c>
      <c r="J4" s="115" t="s">
        <v>130</v>
      </c>
      <c r="K4" s="115" t="s">
        <v>131</v>
      </c>
      <c r="L4" s="116" t="s">
        <v>132</v>
      </c>
      <c r="M4" s="115" t="s">
        <v>133</v>
      </c>
      <c r="N4" s="115" t="s">
        <v>134</v>
      </c>
      <c r="O4" s="116" t="s">
        <v>135</v>
      </c>
      <c r="P4" s="115" t="s">
        <v>136</v>
      </c>
      <c r="Q4" s="116" t="s">
        <v>137</v>
      </c>
      <c r="R4" s="115" t="s">
        <v>137</v>
      </c>
      <c r="S4" s="222" t="s">
        <v>138</v>
      </c>
      <c r="T4" s="222" t="s">
        <v>138</v>
      </c>
      <c r="X4" s="194">
        <f>IF(Ficha3!$AX$10="","",Ficha3!$AX$10)</f>
        <v>43578</v>
      </c>
      <c r="Y4" s="119" t="s">
        <v>139</v>
      </c>
      <c r="Z4" s="119" t="s">
        <v>140</v>
      </c>
      <c r="AA4" s="119" t="s">
        <v>141</v>
      </c>
      <c r="AB4" s="119" t="s">
        <v>142</v>
      </c>
      <c r="AC4" s="119" t="s">
        <v>143</v>
      </c>
      <c r="AD4" s="119" t="s">
        <v>144</v>
      </c>
      <c r="AE4" s="115" t="s">
        <v>87</v>
      </c>
      <c r="AF4" s="115" t="str">
        <f>IF('Contexto Proceso'!C43&lt;&gt;"",'Contexto Proceso'!C43,"")</f>
        <v>Errores humanos en la actualización de las carpetas compartidas</v>
      </c>
      <c r="AG4" s="115" t="str">
        <f>IF('Contexto Proceso'!C54&lt;&gt;"",'Contexto Proceso'!C54,"")</f>
        <v>Plataforma institucional Integra administrada por un tercero</v>
      </c>
      <c r="AN4" s="120" t="s">
        <v>145</v>
      </c>
      <c r="AO4" s="115" t="s">
        <v>146</v>
      </c>
      <c r="AP4" s="120" t="s">
        <v>147</v>
      </c>
      <c r="AR4" s="115" t="s">
        <v>119</v>
      </c>
      <c r="AV4" s="117" t="s">
        <v>148</v>
      </c>
    </row>
    <row r="5" spans="1:48" ht="89.25">
      <c r="A5" s="115">
        <v>4</v>
      </c>
      <c r="B5" s="115" t="s">
        <v>149</v>
      </c>
      <c r="C5" s="115" t="s">
        <v>150</v>
      </c>
      <c r="D5" s="88" t="s">
        <v>151</v>
      </c>
      <c r="E5" s="88" t="s">
        <v>152</v>
      </c>
      <c r="F5" s="88" t="s">
        <v>152</v>
      </c>
      <c r="G5" s="88" t="s">
        <v>153</v>
      </c>
      <c r="H5" s="88" t="s">
        <v>154</v>
      </c>
      <c r="I5" s="115" t="s">
        <v>155</v>
      </c>
      <c r="J5" s="115" t="s">
        <v>156</v>
      </c>
      <c r="K5" s="115" t="s">
        <v>130</v>
      </c>
      <c r="L5" s="116" t="s">
        <v>157</v>
      </c>
      <c r="M5" s="115" t="s">
        <v>158</v>
      </c>
      <c r="N5" s="115" t="s">
        <v>159</v>
      </c>
      <c r="O5" s="116" t="s">
        <v>160</v>
      </c>
      <c r="P5" s="115" t="s">
        <v>161</v>
      </c>
      <c r="Q5" s="116" t="s">
        <v>100</v>
      </c>
      <c r="R5" s="115" t="s">
        <v>99</v>
      </c>
      <c r="S5" s="223" t="s">
        <v>162</v>
      </c>
      <c r="T5" s="223" t="s">
        <v>163</v>
      </c>
      <c r="X5" s="194" t="str">
        <f>IF(Ficha4!$AX$10="","",Ficha4!$AX$10)</f>
        <v/>
      </c>
      <c r="Y5" s="119" t="s">
        <v>164</v>
      </c>
      <c r="Z5" s="119" t="s">
        <v>165</v>
      </c>
      <c r="AA5" s="119" t="s">
        <v>166</v>
      </c>
      <c r="AB5" s="119" t="s">
        <v>167</v>
      </c>
      <c r="AC5" s="119" t="s">
        <v>168</v>
      </c>
      <c r="AD5" s="119" t="s">
        <v>169</v>
      </c>
      <c r="AE5" s="115" t="s">
        <v>124</v>
      </c>
      <c r="AF5" s="115" t="str">
        <f>IF('Contexto Proceso'!C44&lt;&gt;"",'Contexto Proceso'!C44,"")</f>
        <v>Divulgación no efectiva de las actualizaciones realizadas</v>
      </c>
      <c r="AG5" s="115" t="str">
        <f>IF('Contexto Proceso'!C55&lt;&gt;"",'Contexto Proceso'!C55,"")</f>
        <v>Cambios en las plataformas de tecnología de la información</v>
      </c>
      <c r="AV5" s="117" t="s">
        <v>170</v>
      </c>
    </row>
    <row r="6" spans="1:48" ht="76.5">
      <c r="A6" s="115">
        <v>5</v>
      </c>
      <c r="B6" s="115" t="s">
        <v>171</v>
      </c>
      <c r="C6" s="115" t="s">
        <v>172</v>
      </c>
      <c r="D6" s="88" t="s">
        <v>173</v>
      </c>
      <c r="E6" s="88" t="s">
        <v>174</v>
      </c>
      <c r="F6" s="88" t="s">
        <v>174</v>
      </c>
      <c r="G6" s="4"/>
      <c r="H6" s="88" t="s">
        <v>175</v>
      </c>
      <c r="I6" s="115" t="s">
        <v>176</v>
      </c>
      <c r="J6" s="115" t="s">
        <v>177</v>
      </c>
      <c r="K6" s="115" t="s">
        <v>178</v>
      </c>
      <c r="L6" s="116" t="s">
        <v>179</v>
      </c>
      <c r="M6" s="115" t="s">
        <v>180</v>
      </c>
      <c r="N6" s="115" t="s">
        <v>181</v>
      </c>
      <c r="O6" s="116" t="s">
        <v>182</v>
      </c>
      <c r="P6" s="115" t="s">
        <v>183</v>
      </c>
      <c r="Q6" s="116" t="s">
        <v>184</v>
      </c>
      <c r="R6" s="115" t="s">
        <v>61</v>
      </c>
      <c r="X6" s="194" t="str">
        <f>IF(Ficha5!$AX$10="","",Ficha5!$AX$10)</f>
        <v/>
      </c>
      <c r="Y6" s="119"/>
      <c r="Z6" s="119" t="s">
        <v>185</v>
      </c>
      <c r="AA6" s="119" t="s">
        <v>186</v>
      </c>
      <c r="AB6" s="119"/>
      <c r="AC6" s="119" t="s">
        <v>187</v>
      </c>
      <c r="AD6" s="115" t="s">
        <v>188</v>
      </c>
      <c r="AE6" s="115" t="s">
        <v>150</v>
      </c>
      <c r="AF6" s="115" t="str">
        <f>IF('Contexto Proceso'!C45&lt;&gt;"",'Contexto Proceso'!C45,"")</f>
        <v/>
      </c>
      <c r="AG6" s="115" t="str">
        <f>IF('Contexto Proceso'!C56&lt;&gt;"",'Contexto Proceso'!C56,"")</f>
        <v/>
      </c>
      <c r="AV6" s="117" t="s">
        <v>189</v>
      </c>
    </row>
    <row r="7" spans="1:48" ht="114.75">
      <c r="C7" s="115" t="s">
        <v>190</v>
      </c>
      <c r="D7" s="88" t="s">
        <v>191</v>
      </c>
      <c r="E7" s="88" t="s">
        <v>192</v>
      </c>
      <c r="F7" s="88" t="s">
        <v>192</v>
      </c>
      <c r="G7" s="5"/>
      <c r="H7" s="6"/>
      <c r="I7" s="115" t="s">
        <v>193</v>
      </c>
      <c r="J7" s="115" t="s">
        <v>194</v>
      </c>
      <c r="K7" s="115" t="s">
        <v>195</v>
      </c>
      <c r="L7" s="116" t="s">
        <v>196</v>
      </c>
      <c r="X7" s="194" t="str">
        <f>IF(Ficha6!$AX$10="","",Ficha6!$AX$10)</f>
        <v/>
      </c>
      <c r="Y7" s="119"/>
      <c r="Z7" s="119" t="s">
        <v>197</v>
      </c>
      <c r="AA7" s="119" t="s">
        <v>198</v>
      </c>
      <c r="AB7" s="119"/>
      <c r="AC7" s="119" t="s">
        <v>199</v>
      </c>
      <c r="AD7" s="115" t="s">
        <v>200</v>
      </c>
      <c r="AE7" s="115" t="s">
        <v>172</v>
      </c>
      <c r="AF7" s="115" t="str">
        <f>IF('Contexto Proceso'!C46&lt;&gt;"",'Contexto Proceso'!C46,"")</f>
        <v/>
      </c>
      <c r="AG7" s="115" t="str">
        <f>IF('Contexto Proceso'!C57&lt;&gt;"",'Contexto Proceso'!C57,"")</f>
        <v/>
      </c>
      <c r="AV7" s="117" t="s">
        <v>201</v>
      </c>
    </row>
    <row r="8" spans="1:48" ht="76.5">
      <c r="C8" s="115" t="s">
        <v>202</v>
      </c>
      <c r="E8" s="88" t="s">
        <v>203</v>
      </c>
      <c r="F8" s="88" t="s">
        <v>203</v>
      </c>
      <c r="I8" s="115" t="s">
        <v>204</v>
      </c>
      <c r="J8" s="115" t="s">
        <v>205</v>
      </c>
      <c r="K8" s="115" t="s">
        <v>206</v>
      </c>
      <c r="L8" s="115" t="s">
        <v>207</v>
      </c>
      <c r="X8" s="194" t="str">
        <f>IF(Ficha7!$AX$10="","",Ficha7!$AX$10)</f>
        <v/>
      </c>
      <c r="Y8" s="119"/>
      <c r="Z8" s="119" t="s">
        <v>208</v>
      </c>
      <c r="AA8" s="119"/>
      <c r="AB8" s="119"/>
      <c r="AC8" s="119" t="s">
        <v>209</v>
      </c>
      <c r="AD8" s="115" t="s">
        <v>210</v>
      </c>
      <c r="AE8" s="115" t="s">
        <v>190</v>
      </c>
      <c r="AF8" s="115" t="str">
        <f>IF('Contexto Proceso'!C47&lt;&gt;"",'Contexto Proceso'!C47,"")</f>
        <v/>
      </c>
      <c r="AG8" s="115" t="str">
        <f>IF('Contexto Proceso'!C58&lt;&gt;"",'Contexto Proceso'!C58,"")</f>
        <v/>
      </c>
      <c r="AV8" s="117" t="s">
        <v>211</v>
      </c>
    </row>
    <row r="9" spans="1:48" ht="51">
      <c r="C9" s="115" t="s">
        <v>212</v>
      </c>
      <c r="E9" s="88" t="s">
        <v>213</v>
      </c>
      <c r="F9" s="88" t="s">
        <v>213</v>
      </c>
      <c r="I9" s="115" t="s">
        <v>214</v>
      </c>
      <c r="X9" s="194" t="str">
        <f>IF(Ficha8!$AX$10="","",Ficha8!$AX$10)</f>
        <v/>
      </c>
      <c r="Y9" s="119"/>
      <c r="Z9" s="119" t="s">
        <v>215</v>
      </c>
      <c r="AA9" s="119"/>
      <c r="AB9" s="119"/>
      <c r="AC9" s="119" t="s">
        <v>216</v>
      </c>
      <c r="AD9" s="115" t="s">
        <v>217</v>
      </c>
      <c r="AE9" s="115" t="s">
        <v>202</v>
      </c>
      <c r="AF9" s="115" t="str">
        <f>IF('Contexto Proceso'!C48&lt;&gt;"",'Contexto Proceso'!C48,"")</f>
        <v/>
      </c>
      <c r="AG9" s="115" t="str">
        <f>IF('Contexto Proceso'!C59&lt;&gt;"",'Contexto Proceso'!C59,"")</f>
        <v/>
      </c>
      <c r="AV9" s="115"/>
    </row>
    <row r="10" spans="1:48" ht="51">
      <c r="C10" s="115" t="s">
        <v>218</v>
      </c>
      <c r="E10" s="88" t="s">
        <v>219</v>
      </c>
      <c r="F10" s="88" t="s">
        <v>219</v>
      </c>
      <c r="I10" s="115" t="s">
        <v>220</v>
      </c>
      <c r="X10" s="194" t="str">
        <f>IF(Ficha9!$AX$10="","",Ficha9!$AX$10)</f>
        <v/>
      </c>
      <c r="Y10" s="119"/>
      <c r="Z10" s="119" t="s">
        <v>221</v>
      </c>
      <c r="AA10" s="119"/>
      <c r="AB10" s="119"/>
      <c r="AC10" s="119" t="s">
        <v>222</v>
      </c>
      <c r="AD10" s="115" t="s">
        <v>223</v>
      </c>
      <c r="AE10" s="115" t="s">
        <v>212</v>
      </c>
      <c r="AF10" s="115" t="str">
        <f>IF('Contexto Proceso'!C49&lt;&gt;"",'Contexto Proceso'!C49,"")</f>
        <v/>
      </c>
      <c r="AG10" s="115" t="str">
        <f>IF('Contexto Proceso'!C60&lt;&gt;"",'Contexto Proceso'!C60,"")</f>
        <v/>
      </c>
      <c r="AV10" s="115"/>
    </row>
    <row r="11" spans="1:48" ht="63.75">
      <c r="C11" s="115" t="s">
        <v>224</v>
      </c>
      <c r="E11" s="88" t="s">
        <v>225</v>
      </c>
      <c r="F11" s="88" t="s">
        <v>225</v>
      </c>
      <c r="I11" s="115" t="s">
        <v>226</v>
      </c>
      <c r="X11" s="194" t="str">
        <f>IF(Ficha10!$AX$10="","",Ficha10!$AX$10)</f>
        <v/>
      </c>
      <c r="Y11" s="119"/>
      <c r="Z11" s="119" t="s">
        <v>227</v>
      </c>
      <c r="AA11" s="119"/>
      <c r="AB11" s="119"/>
      <c r="AC11" s="119" t="s">
        <v>228</v>
      </c>
      <c r="AD11" s="115" t="s">
        <v>229</v>
      </c>
      <c r="AE11" s="115" t="s">
        <v>218</v>
      </c>
      <c r="AF11" s="115" t="str">
        <f>IF('Contexto Proceso'!C50&lt;&gt;"",'Contexto Proceso'!C50,"")</f>
        <v/>
      </c>
      <c r="AG11" s="115" t="str">
        <f>IF('Contexto Proceso'!C61&lt;&gt;"",'Contexto Proceso'!C61,"")</f>
        <v/>
      </c>
    </row>
    <row r="12" spans="1:48" ht="38.25">
      <c r="C12" s="115" t="s">
        <v>230</v>
      </c>
      <c r="E12" s="88" t="s">
        <v>231</v>
      </c>
      <c r="F12" s="88" t="s">
        <v>231</v>
      </c>
      <c r="I12" s="115" t="s">
        <v>232</v>
      </c>
      <c r="X12" s="194" t="str">
        <f>IF(Ficha11!$AX$10="","",Ficha11!$AX$10)</f>
        <v/>
      </c>
      <c r="Y12" s="119"/>
      <c r="Z12" s="119" t="s">
        <v>233</v>
      </c>
      <c r="AA12" s="119"/>
      <c r="AB12" s="119"/>
      <c r="AC12" s="119" t="s">
        <v>234</v>
      </c>
      <c r="AD12" s="115" t="s">
        <v>235</v>
      </c>
      <c r="AE12" s="115" t="s">
        <v>224</v>
      </c>
    </row>
    <row r="13" spans="1:48" ht="38.25">
      <c r="C13" s="115" t="s">
        <v>236</v>
      </c>
      <c r="E13" s="88" t="s">
        <v>237</v>
      </c>
      <c r="F13" s="88" t="s">
        <v>237</v>
      </c>
      <c r="I13" s="115" t="s">
        <v>238</v>
      </c>
      <c r="X13" s="194" t="str">
        <f>IF(Ficha12!$AX$10="","",Ficha12!$AX$10)</f>
        <v/>
      </c>
      <c r="Z13" s="118"/>
      <c r="AA13" s="118"/>
      <c r="AC13" s="115"/>
      <c r="AD13" s="115" t="s">
        <v>239</v>
      </c>
      <c r="AE13" s="115" t="s">
        <v>230</v>
      </c>
    </row>
    <row r="14" spans="1:48" ht="76.5">
      <c r="C14" s="115" t="s">
        <v>240</v>
      </c>
      <c r="E14" s="88" t="s">
        <v>241</v>
      </c>
      <c r="F14" s="88" t="s">
        <v>241</v>
      </c>
      <c r="I14" s="115" t="s">
        <v>242</v>
      </c>
      <c r="X14" s="194" t="str">
        <f>IF(Ficha13!$AX$10="","",Ficha13!$AX$10)</f>
        <v/>
      </c>
      <c r="AD14" s="115" t="s">
        <v>243</v>
      </c>
      <c r="AE14" s="115" t="s">
        <v>236</v>
      </c>
    </row>
    <row r="15" spans="1:48" ht="38.25">
      <c r="C15" s="115" t="s">
        <v>244</v>
      </c>
      <c r="E15" s="88" t="s">
        <v>245</v>
      </c>
      <c r="F15" s="88" t="s">
        <v>245</v>
      </c>
      <c r="I15" s="115" t="s">
        <v>246</v>
      </c>
      <c r="X15" s="194" t="str">
        <f>IF(Ficha14!$AX$10="","",Ficha14!$AX$10)</f>
        <v/>
      </c>
      <c r="AD15" s="115" t="s">
        <v>247</v>
      </c>
      <c r="AE15" s="115" t="s">
        <v>240</v>
      </c>
    </row>
    <row r="16" spans="1:48" ht="89.25">
      <c r="C16" s="115" t="s">
        <v>248</v>
      </c>
      <c r="E16" s="88" t="s">
        <v>249</v>
      </c>
      <c r="F16" s="88" t="s">
        <v>249</v>
      </c>
      <c r="I16" s="115" t="s">
        <v>250</v>
      </c>
      <c r="X16" s="194" t="str">
        <f>IF(Ficha15!$AX$10="","",Ficha15!$AX$10)</f>
        <v/>
      </c>
      <c r="AD16" s="115" t="s">
        <v>251</v>
      </c>
      <c r="AE16" s="115" t="s">
        <v>244</v>
      </c>
    </row>
    <row r="17" spans="3:31" ht="76.5">
      <c r="C17" s="115" t="s">
        <v>252</v>
      </c>
      <c r="I17" s="115" t="s">
        <v>253</v>
      </c>
      <c r="X17" s="194" t="str">
        <f>IF(Ficha16!$AX$10="","",Ficha16!$AX$10)</f>
        <v/>
      </c>
      <c r="AD17" s="115" t="s">
        <v>254</v>
      </c>
      <c r="AE17" s="115" t="s">
        <v>248</v>
      </c>
    </row>
    <row r="18" spans="3:31" ht="38.25">
      <c r="C18" s="115" t="s">
        <v>255</v>
      </c>
      <c r="I18" s="115" t="s">
        <v>256</v>
      </c>
      <c r="X18" s="194" t="str">
        <f>IF(Ficha17!$AX$10="","",Ficha17!$AX$10)</f>
        <v/>
      </c>
      <c r="AD18" s="119" t="s">
        <v>257</v>
      </c>
      <c r="AE18" s="115" t="s">
        <v>252</v>
      </c>
    </row>
    <row r="19" spans="3:31" ht="38.25">
      <c r="C19" s="115" t="s">
        <v>258</v>
      </c>
      <c r="I19" s="115" t="s">
        <v>259</v>
      </c>
      <c r="X19" s="194" t="str">
        <f>IF(Ficha18!$AX$10="","",Ficha18!$AX$10)</f>
        <v/>
      </c>
      <c r="AD19" s="119" t="s">
        <v>260</v>
      </c>
      <c r="AE19" s="115" t="s">
        <v>255</v>
      </c>
    </row>
    <row r="20" spans="3:31" ht="25.5">
      <c r="C20" s="115" t="s">
        <v>261</v>
      </c>
      <c r="I20" s="115" t="s">
        <v>262</v>
      </c>
      <c r="X20" s="194" t="str">
        <f>IF(Ficha19!$AX$10="","",Ficha19!$AX$10)</f>
        <v/>
      </c>
      <c r="AD20" s="115" t="s">
        <v>263</v>
      </c>
      <c r="AE20" s="115" t="s">
        <v>258</v>
      </c>
    </row>
    <row r="21" spans="3:31" ht="38.25">
      <c r="C21" s="115" t="s">
        <v>264</v>
      </c>
      <c r="I21" s="115" t="s">
        <v>265</v>
      </c>
      <c r="X21" s="194" t="str">
        <f>IF(Ficha20!$AX$10="","",Ficha20!$AX$10)</f>
        <v/>
      </c>
      <c r="AD21" s="115" t="s">
        <v>266</v>
      </c>
      <c r="AE21" s="115" t="s">
        <v>261</v>
      </c>
    </row>
    <row r="22" spans="3:31" ht="38.25">
      <c r="C22" s="115" t="s">
        <v>267</v>
      </c>
      <c r="I22" s="115" t="s">
        <v>268</v>
      </c>
      <c r="AD22" s="115" t="s">
        <v>269</v>
      </c>
      <c r="AE22" s="115" t="s">
        <v>264</v>
      </c>
    </row>
    <row r="23" spans="3:31" ht="63.75">
      <c r="C23" s="115" t="s">
        <v>270</v>
      </c>
      <c r="I23" s="115" t="s">
        <v>271</v>
      </c>
      <c r="AD23" s="115" t="s">
        <v>272</v>
      </c>
      <c r="AE23" s="115" t="s">
        <v>267</v>
      </c>
    </row>
    <row r="24" spans="3:31" ht="38.25">
      <c r="C24" s="115" t="s">
        <v>273</v>
      </c>
      <c r="I24" s="115" t="s">
        <v>274</v>
      </c>
      <c r="AD24" s="115" t="s">
        <v>275</v>
      </c>
      <c r="AE24" s="115" t="s">
        <v>270</v>
      </c>
    </row>
    <row r="25" spans="3:31" ht="51">
      <c r="C25" s="115" t="s">
        <v>276</v>
      </c>
      <c r="AD25" s="115" t="s">
        <v>277</v>
      </c>
      <c r="AE25" s="115" t="s">
        <v>273</v>
      </c>
    </row>
    <row r="26" spans="3:31" ht="51">
      <c r="C26" s="115" t="s">
        <v>278</v>
      </c>
      <c r="AD26" s="115" t="s">
        <v>279</v>
      </c>
      <c r="AE26" s="115" t="s">
        <v>276</v>
      </c>
    </row>
    <row r="27" spans="3:31" ht="38.25">
      <c r="C27" s="115" t="s">
        <v>280</v>
      </c>
      <c r="AD27" s="119" t="s">
        <v>281</v>
      </c>
      <c r="AE27" s="115" t="s">
        <v>278</v>
      </c>
    </row>
    <row r="28" spans="3:31" ht="25.5">
      <c r="C28" s="115" t="s">
        <v>282</v>
      </c>
      <c r="AD28" s="115" t="s">
        <v>283</v>
      </c>
      <c r="AE28" s="115" t="s">
        <v>280</v>
      </c>
    </row>
    <row r="29" spans="3:31" ht="25.5">
      <c r="C29" s="115" t="s">
        <v>284</v>
      </c>
      <c r="AD29" s="115" t="s">
        <v>285</v>
      </c>
      <c r="AE29" s="115" t="s">
        <v>282</v>
      </c>
    </row>
    <row r="30" spans="3:31">
      <c r="C30" s="115" t="s">
        <v>286</v>
      </c>
      <c r="AD30" s="115" t="s">
        <v>287</v>
      </c>
      <c r="AE30" s="115" t="s">
        <v>284</v>
      </c>
    </row>
    <row r="31" spans="3:31" ht="51">
      <c r="C31" s="115" t="s">
        <v>288</v>
      </c>
      <c r="AD31" s="115" t="s">
        <v>289</v>
      </c>
      <c r="AE31" s="115" t="s">
        <v>286</v>
      </c>
    </row>
    <row r="32" spans="3:31" ht="25.5">
      <c r="C32" s="115" t="s">
        <v>290</v>
      </c>
      <c r="AD32" s="115" t="s">
        <v>291</v>
      </c>
      <c r="AE32" s="115" t="s">
        <v>288</v>
      </c>
    </row>
    <row r="33" spans="3:31" ht="38.25">
      <c r="C33" s="115" t="s">
        <v>292</v>
      </c>
      <c r="AD33" s="115" t="s">
        <v>293</v>
      </c>
      <c r="AE33" s="115" t="s">
        <v>290</v>
      </c>
    </row>
    <row r="34" spans="3:31" ht="51">
      <c r="C34" s="115" t="s">
        <v>294</v>
      </c>
      <c r="AD34" s="115" t="s">
        <v>295</v>
      </c>
      <c r="AE34" s="115" t="s">
        <v>292</v>
      </c>
    </row>
    <row r="35" spans="3:31" ht="25.5">
      <c r="C35" s="115" t="s">
        <v>296</v>
      </c>
      <c r="AD35" s="115" t="s">
        <v>297</v>
      </c>
      <c r="AE35" s="115" t="s">
        <v>294</v>
      </c>
    </row>
    <row r="36" spans="3:31" ht="38.25">
      <c r="C36" s="115" t="s">
        <v>298</v>
      </c>
      <c r="AD36" s="115" t="s">
        <v>299</v>
      </c>
      <c r="AE36" s="115" t="s">
        <v>296</v>
      </c>
    </row>
    <row r="37" spans="3:31" ht="25.5">
      <c r="C37" s="115" t="s">
        <v>300</v>
      </c>
      <c r="AD37" s="115" t="s">
        <v>301</v>
      </c>
      <c r="AE37" s="115" t="s">
        <v>298</v>
      </c>
    </row>
    <row r="38" spans="3:31" ht="51">
      <c r="C38" s="115" t="s">
        <v>302</v>
      </c>
      <c r="AD38" s="115" t="s">
        <v>303</v>
      </c>
      <c r="AE38" s="115" t="s">
        <v>300</v>
      </c>
    </row>
    <row r="39" spans="3:31" ht="63.75">
      <c r="C39" s="115" t="s">
        <v>304</v>
      </c>
      <c r="AD39" s="115" t="s">
        <v>305</v>
      </c>
      <c r="AE39" s="115" t="s">
        <v>302</v>
      </c>
    </row>
    <row r="40" spans="3:31" ht="25.5">
      <c r="AD40" s="115" t="s">
        <v>306</v>
      </c>
      <c r="AE40" s="115" t="s">
        <v>304</v>
      </c>
    </row>
    <row r="41" spans="3:31" ht="38.25">
      <c r="AD41" s="115" t="s">
        <v>307</v>
      </c>
    </row>
    <row r="42" spans="3:31" ht="38.25">
      <c r="AD42" s="115" t="s">
        <v>308</v>
      </c>
    </row>
    <row r="43" spans="3:31" ht="25.5">
      <c r="AD43" s="115" t="s">
        <v>309</v>
      </c>
    </row>
    <row r="44" spans="3:31" ht="25.5">
      <c r="AD44" s="115" t="s">
        <v>310</v>
      </c>
    </row>
    <row r="45" spans="3:31" ht="25.5">
      <c r="AD45" s="115" t="s">
        <v>311</v>
      </c>
    </row>
    <row r="46" spans="3:31" ht="51">
      <c r="AD46" s="115" t="s">
        <v>312</v>
      </c>
    </row>
    <row r="47" spans="3:31" ht="25.5">
      <c r="AD47" s="115" t="s">
        <v>313</v>
      </c>
    </row>
    <row r="48" spans="3:31" ht="51">
      <c r="AD48" s="115" t="s">
        <v>314</v>
      </c>
    </row>
    <row r="49" spans="30:30" ht="25.5">
      <c r="AD49" s="115" t="s">
        <v>315</v>
      </c>
    </row>
    <row r="50" spans="30:30" ht="38.25">
      <c r="AD50" s="115" t="s">
        <v>316</v>
      </c>
    </row>
    <row r="51" spans="30:30" ht="38.25">
      <c r="AD51" s="115" t="s">
        <v>317</v>
      </c>
    </row>
    <row r="52" spans="30:30" ht="63.75">
      <c r="AD52" s="115" t="s">
        <v>318</v>
      </c>
    </row>
    <row r="53" spans="30:30" ht="51">
      <c r="AD53" s="115" t="s">
        <v>319</v>
      </c>
    </row>
    <row r="54" spans="30:30" ht="51">
      <c r="AD54" s="115" t="s">
        <v>320</v>
      </c>
    </row>
    <row r="55" spans="30:30" ht="76.5">
      <c r="AD55" s="115" t="s">
        <v>321</v>
      </c>
    </row>
    <row r="56" spans="30:30" ht="51">
      <c r="AD56" s="115" t="s">
        <v>322</v>
      </c>
    </row>
    <row r="57" spans="30:30" ht="51">
      <c r="AD57" s="115" t="s">
        <v>323</v>
      </c>
    </row>
    <row r="58" spans="30:30" ht="89.25">
      <c r="AD58" s="115" t="s">
        <v>324</v>
      </c>
    </row>
    <row r="59" spans="30:30" ht="38.25">
      <c r="AD59" s="115" t="s">
        <v>325</v>
      </c>
    </row>
    <row r="60" spans="30:30" ht="38.25">
      <c r="AD60" s="115" t="s">
        <v>326</v>
      </c>
    </row>
    <row r="61" spans="30:30" ht="51">
      <c r="AD61" s="115" t="s">
        <v>327</v>
      </c>
    </row>
    <row r="62" spans="30:30" ht="25.5">
      <c r="AD62" s="115" t="s">
        <v>328</v>
      </c>
    </row>
    <row r="63" spans="30:30" ht="63.75">
      <c r="AD63" s="115" t="s">
        <v>329</v>
      </c>
    </row>
    <row r="64" spans="30:30" ht="51">
      <c r="AD64" s="115" t="s">
        <v>330</v>
      </c>
    </row>
    <row r="65" spans="30:30" ht="51">
      <c r="AD65" s="115" t="s">
        <v>331</v>
      </c>
    </row>
    <row r="66" spans="30:30" ht="51">
      <c r="AD66" s="115" t="s">
        <v>332</v>
      </c>
    </row>
    <row r="67" spans="30:30" ht="114.75">
      <c r="AD67" s="115" t="s">
        <v>333</v>
      </c>
    </row>
    <row r="68" spans="30:30" ht="38.25">
      <c r="AD68" s="115" t="s">
        <v>334</v>
      </c>
    </row>
    <row r="69" spans="30:30" ht="25.5">
      <c r="AD69" s="115" t="s">
        <v>335</v>
      </c>
    </row>
    <row r="70" spans="30:30" ht="25.5">
      <c r="AD70" s="115" t="s">
        <v>336</v>
      </c>
    </row>
    <row r="71" spans="30:30" ht="25.5">
      <c r="AD71" s="115" t="s">
        <v>337</v>
      </c>
    </row>
    <row r="72" spans="30:30" ht="38.25">
      <c r="AD72" s="115" t="s">
        <v>338</v>
      </c>
    </row>
  </sheetData>
  <sortState xmlns:xlrd2="http://schemas.microsoft.com/office/spreadsheetml/2017/richdata2" ref="G2:G7">
    <sortCondition ref="G2"/>
  </sortState>
  <conditionalFormatting sqref="S142:W144">
    <cfRule type="expression" dxfId="9367" priority="2">
      <formula>$AM$143=x</formula>
    </cfRule>
  </conditionalFormatting>
  <conditionalFormatting sqref="AL142:AR144">
    <cfRule type="expression" priority="1">
      <formula>$AP$124=$S$2</formula>
    </cfRule>
  </conditionalFormatting>
  <pageMargins left="0.7" right="0.7" top="0.75" bottom="0.75" header="0.3" footer="0.3"/>
  <pageSetup orientation="portrait" horizontalDpi="4294967294" verticalDpi="4294967294"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8">
    <tabColor rgb="FF0070C0"/>
  </sheetPr>
  <dimension ref="A1:CI232"/>
  <sheetViews>
    <sheetView showGridLines="0" view="pageBreakPreview" zoomScale="70" zoomScaleNormal="100" zoomScaleSheetLayoutView="70" workbookViewId="0">
      <selection activeCell="C14" sqref="A14:J15"/>
    </sheetView>
  </sheetViews>
  <sheetFormatPr defaultColWidth="11.5703125" defaultRowHeight="15"/>
  <cols>
    <col min="1" max="6" width="2.7109375" style="11" customWidth="1"/>
    <col min="7" max="7" width="3.140625" style="11" customWidth="1"/>
    <col min="8" max="8" width="4.42578125" style="11" customWidth="1"/>
    <col min="9" max="9" width="3.7109375" style="11" customWidth="1"/>
    <col min="10" max="11" width="2.7109375" style="11" customWidth="1"/>
    <col min="12" max="12" width="3.42578125" style="11" customWidth="1"/>
    <col min="13" max="15" width="2.7109375" style="11" customWidth="1"/>
    <col min="16" max="17" width="4.7109375" style="11" customWidth="1"/>
    <col min="18" max="20" width="2.7109375" style="11" customWidth="1"/>
    <col min="21" max="21" width="4.28515625" style="11" customWidth="1"/>
    <col min="22" max="22" width="7.42578125" style="11" customWidth="1"/>
    <col min="23" max="23" width="5.28515625" style="11" customWidth="1"/>
    <col min="24" max="25" width="5" style="11" customWidth="1"/>
    <col min="26" max="26" width="6.28515625" style="11" customWidth="1"/>
    <col min="27" max="27" width="5" style="11" customWidth="1"/>
    <col min="28" max="37" width="5.42578125" style="11" customWidth="1"/>
    <col min="38" max="38" width="3.5703125" style="11" customWidth="1"/>
    <col min="39" max="39" width="5.28515625" style="11" customWidth="1"/>
    <col min="40" max="44" width="2.7109375" style="11" customWidth="1"/>
    <col min="45" max="45" width="6.85546875" style="11" customWidth="1"/>
    <col min="46" max="47" width="2.7109375" style="11" customWidth="1"/>
    <col min="48" max="48" width="4.7109375" style="11" customWidth="1"/>
    <col min="49" max="50" width="2.7109375" style="11" customWidth="1"/>
    <col min="51" max="51" width="4" style="11" customWidth="1"/>
    <col min="52" max="53" width="2.7109375" style="11" customWidth="1"/>
    <col min="54" max="54" width="7.42578125" style="11" customWidth="1"/>
    <col min="55" max="58" width="2.7109375" style="11" customWidth="1"/>
    <col min="59" max="59" width="37.85546875" style="11" customWidth="1"/>
    <col min="60" max="62" width="2.7109375" style="11" hidden="1" customWidth="1"/>
    <col min="63" max="63" width="31.140625" style="11" hidden="1" customWidth="1"/>
    <col min="64" max="68" width="27.85546875" style="11" hidden="1" customWidth="1"/>
    <col min="69" max="69" width="37.5703125" style="11" hidden="1" customWidth="1"/>
    <col min="70" max="70" width="11.5703125" style="11" hidden="1" customWidth="1"/>
    <col min="71" max="71" width="33.7109375" style="11" hidden="1" customWidth="1"/>
    <col min="72" max="72" width="24.5703125" style="11" hidden="1" customWidth="1"/>
    <col min="73" max="73" width="22" style="11" hidden="1" customWidth="1"/>
    <col min="74" max="74" width="22.42578125" style="11" hidden="1" customWidth="1"/>
    <col min="75" max="76" width="11.5703125" style="11" hidden="1" customWidth="1"/>
    <col min="77" max="77" width="40.42578125" style="11" hidden="1" customWidth="1"/>
    <col min="78" max="78" width="13.140625" style="11" hidden="1" customWidth="1"/>
    <col min="79" max="84" width="11.5703125" style="11" hidden="1" customWidth="1"/>
    <col min="85" max="85" width="36.7109375" style="11" hidden="1" customWidth="1"/>
    <col min="86" max="87" width="11.5703125" style="11" hidden="1" customWidth="1"/>
    <col min="88" max="91" width="11.5703125" style="11" customWidth="1"/>
    <col min="92" max="16384" width="11.5703125" style="11"/>
  </cols>
  <sheetData>
    <row r="1" spans="1:64" ht="15.6" customHeight="1">
      <c r="A1" s="440"/>
      <c r="B1" s="441"/>
      <c r="C1" s="441"/>
      <c r="D1" s="441"/>
      <c r="E1" s="441"/>
      <c r="F1" s="441"/>
      <c r="G1" s="441"/>
      <c r="H1" s="441"/>
      <c r="I1" s="441"/>
      <c r="J1" s="441"/>
      <c r="K1" s="9"/>
      <c r="L1" s="9"/>
      <c r="M1" s="9"/>
      <c r="N1" s="9"/>
      <c r="O1" s="10"/>
      <c r="P1" s="446" t="s">
        <v>350</v>
      </c>
      <c r="Q1" s="447"/>
      <c r="R1" s="447"/>
      <c r="S1" s="447"/>
      <c r="T1" s="447"/>
      <c r="U1" s="448"/>
      <c r="V1" s="580" t="s">
        <v>422</v>
      </c>
      <c r="W1" s="581"/>
      <c r="X1" s="581"/>
      <c r="Y1" s="581"/>
      <c r="Z1" s="581"/>
      <c r="AA1" s="581"/>
      <c r="AB1" s="581"/>
      <c r="AC1" s="581"/>
      <c r="AD1" s="581"/>
      <c r="AE1" s="581"/>
      <c r="AF1" s="581"/>
      <c r="AG1" s="581"/>
      <c r="AH1" s="581"/>
      <c r="AI1" s="581"/>
      <c r="AJ1" s="581"/>
      <c r="AK1" s="581"/>
      <c r="AL1" s="581"/>
      <c r="AM1" s="581"/>
      <c r="AN1" s="581"/>
      <c r="AO1" s="581"/>
      <c r="AP1" s="581"/>
      <c r="AQ1" s="581"/>
      <c r="AR1" s="581"/>
      <c r="AS1" s="581"/>
      <c r="AT1" s="581"/>
      <c r="AU1" s="581"/>
      <c r="AV1" s="581"/>
      <c r="AW1" s="581"/>
      <c r="AX1" s="581"/>
      <c r="AY1" s="581"/>
      <c r="AZ1" s="582"/>
      <c r="BA1" s="568" t="s">
        <v>423</v>
      </c>
      <c r="BB1" s="569"/>
      <c r="BC1" s="569"/>
      <c r="BD1" s="569"/>
      <c r="BE1" s="569"/>
      <c r="BF1" s="570"/>
      <c r="BG1" s="565" t="s">
        <v>424</v>
      </c>
    </row>
    <row r="2" spans="1:64" ht="15.6" customHeight="1">
      <c r="A2" s="442"/>
      <c r="B2" s="443"/>
      <c r="C2" s="443"/>
      <c r="D2" s="443"/>
      <c r="E2" s="443"/>
      <c r="F2" s="443"/>
      <c r="G2" s="443"/>
      <c r="H2" s="443"/>
      <c r="I2" s="443"/>
      <c r="J2" s="443"/>
      <c r="K2" s="12"/>
      <c r="L2" s="12"/>
      <c r="M2" s="12"/>
      <c r="N2" s="12"/>
      <c r="O2" s="13"/>
      <c r="P2" s="449"/>
      <c r="Q2" s="450"/>
      <c r="R2" s="450"/>
      <c r="S2" s="450"/>
      <c r="T2" s="450"/>
      <c r="U2" s="451"/>
      <c r="V2" s="583"/>
      <c r="W2" s="584"/>
      <c r="X2" s="584"/>
      <c r="Y2" s="584"/>
      <c r="Z2" s="584"/>
      <c r="AA2" s="584"/>
      <c r="AB2" s="584"/>
      <c r="AC2" s="584"/>
      <c r="AD2" s="584"/>
      <c r="AE2" s="584"/>
      <c r="AF2" s="584"/>
      <c r="AG2" s="584"/>
      <c r="AH2" s="584"/>
      <c r="AI2" s="584"/>
      <c r="AJ2" s="584"/>
      <c r="AK2" s="584"/>
      <c r="AL2" s="584"/>
      <c r="AM2" s="584"/>
      <c r="AN2" s="584"/>
      <c r="AO2" s="584"/>
      <c r="AP2" s="584"/>
      <c r="AQ2" s="584"/>
      <c r="AR2" s="584"/>
      <c r="AS2" s="584"/>
      <c r="AT2" s="584"/>
      <c r="AU2" s="584"/>
      <c r="AV2" s="584"/>
      <c r="AW2" s="584"/>
      <c r="AX2" s="584"/>
      <c r="AY2" s="584"/>
      <c r="AZ2" s="585"/>
      <c r="BA2" s="571"/>
      <c r="BB2" s="572"/>
      <c r="BC2" s="572"/>
      <c r="BD2" s="572"/>
      <c r="BE2" s="572"/>
      <c r="BF2" s="573"/>
      <c r="BG2" s="566"/>
    </row>
    <row r="3" spans="1:64" ht="15.6" customHeight="1">
      <c r="A3" s="442"/>
      <c r="B3" s="443"/>
      <c r="C3" s="443"/>
      <c r="D3" s="443"/>
      <c r="E3" s="443"/>
      <c r="F3" s="443"/>
      <c r="G3" s="443"/>
      <c r="H3" s="443"/>
      <c r="I3" s="443"/>
      <c r="J3" s="443"/>
      <c r="K3" s="12"/>
      <c r="L3" s="12"/>
      <c r="M3" s="12"/>
      <c r="N3" s="12"/>
      <c r="O3" s="13"/>
      <c r="P3" s="449" t="s">
        <v>425</v>
      </c>
      <c r="Q3" s="450"/>
      <c r="R3" s="450"/>
      <c r="S3" s="450"/>
      <c r="T3" s="450"/>
      <c r="U3" s="451"/>
      <c r="V3" s="586" t="s">
        <v>426</v>
      </c>
      <c r="W3" s="587"/>
      <c r="X3" s="587"/>
      <c r="Y3" s="587"/>
      <c r="Z3" s="587"/>
      <c r="AA3" s="587"/>
      <c r="AB3" s="587"/>
      <c r="AC3" s="587"/>
      <c r="AD3" s="587"/>
      <c r="AE3" s="587"/>
      <c r="AF3" s="587"/>
      <c r="AG3" s="587"/>
      <c r="AH3" s="587"/>
      <c r="AI3" s="587"/>
      <c r="AJ3" s="587"/>
      <c r="AK3" s="587"/>
      <c r="AL3" s="587"/>
      <c r="AM3" s="587"/>
      <c r="AN3" s="587"/>
      <c r="AO3" s="587"/>
      <c r="AP3" s="587"/>
      <c r="AQ3" s="587"/>
      <c r="AR3" s="587"/>
      <c r="AS3" s="587"/>
      <c r="AT3" s="587"/>
      <c r="AU3" s="587"/>
      <c r="AV3" s="587"/>
      <c r="AW3" s="587"/>
      <c r="AX3" s="587"/>
      <c r="AY3" s="587"/>
      <c r="AZ3" s="588"/>
      <c r="BA3" s="574" t="s">
        <v>427</v>
      </c>
      <c r="BB3" s="575"/>
      <c r="BC3" s="575"/>
      <c r="BD3" s="575"/>
      <c r="BE3" s="575"/>
      <c r="BF3" s="576"/>
      <c r="BG3" s="566" t="str">
        <f>+"06"</f>
        <v>06</v>
      </c>
    </row>
    <row r="4" spans="1:64" ht="15.6" customHeight="1" thickBot="1">
      <c r="A4" s="444"/>
      <c r="B4" s="445"/>
      <c r="C4" s="445"/>
      <c r="D4" s="445"/>
      <c r="E4" s="445"/>
      <c r="F4" s="445"/>
      <c r="G4" s="445"/>
      <c r="H4" s="445"/>
      <c r="I4" s="445"/>
      <c r="J4" s="445"/>
      <c r="K4" s="14"/>
      <c r="L4" s="14"/>
      <c r="M4" s="14"/>
      <c r="N4" s="14"/>
      <c r="O4" s="15"/>
      <c r="P4" s="452"/>
      <c r="Q4" s="453"/>
      <c r="R4" s="453"/>
      <c r="S4" s="453"/>
      <c r="T4" s="453"/>
      <c r="U4" s="454"/>
      <c r="V4" s="589"/>
      <c r="W4" s="590"/>
      <c r="X4" s="590"/>
      <c r="Y4" s="590"/>
      <c r="Z4" s="590"/>
      <c r="AA4" s="590"/>
      <c r="AB4" s="590"/>
      <c r="AC4" s="590"/>
      <c r="AD4" s="590"/>
      <c r="AE4" s="590"/>
      <c r="AF4" s="590"/>
      <c r="AG4" s="590"/>
      <c r="AH4" s="590"/>
      <c r="AI4" s="590"/>
      <c r="AJ4" s="590"/>
      <c r="AK4" s="590"/>
      <c r="AL4" s="590"/>
      <c r="AM4" s="590"/>
      <c r="AN4" s="590"/>
      <c r="AO4" s="590"/>
      <c r="AP4" s="590"/>
      <c r="AQ4" s="590"/>
      <c r="AR4" s="590"/>
      <c r="AS4" s="590"/>
      <c r="AT4" s="590"/>
      <c r="AU4" s="590"/>
      <c r="AV4" s="590"/>
      <c r="AW4" s="590"/>
      <c r="AX4" s="590"/>
      <c r="AY4" s="590"/>
      <c r="AZ4" s="591"/>
      <c r="BA4" s="577"/>
      <c r="BB4" s="578"/>
      <c r="BC4" s="578"/>
      <c r="BD4" s="578"/>
      <c r="BE4" s="578"/>
      <c r="BF4" s="579"/>
      <c r="BG4" s="567"/>
    </row>
    <row r="5" spans="1:64" ht="15.6" customHeight="1">
      <c r="A5" s="18"/>
      <c r="BG5" s="20"/>
    </row>
    <row r="6" spans="1:64" ht="31.15" customHeight="1">
      <c r="A6" s="18"/>
      <c r="C6" s="19"/>
      <c r="D6" s="488" t="s">
        <v>2</v>
      </c>
      <c r="E6" s="488"/>
      <c r="F6" s="488"/>
      <c r="G6" s="488"/>
      <c r="J6" s="19"/>
      <c r="K6" s="596" t="str">
        <f>IF('Contexto Proceso'!$B$2="","",'Contexto Proceso'!$B$2)</f>
        <v>Planeación del Sistema de Gestión Integrado</v>
      </c>
      <c r="L6" s="596"/>
      <c r="M6" s="596"/>
      <c r="N6" s="596"/>
      <c r="O6" s="596"/>
      <c r="P6" s="596"/>
      <c r="Q6" s="596"/>
      <c r="R6" s="596"/>
      <c r="S6" s="596"/>
      <c r="T6" s="596"/>
      <c r="U6" s="596"/>
      <c r="V6" s="596"/>
      <c r="W6" s="596"/>
      <c r="X6" s="596"/>
      <c r="Y6" s="596"/>
      <c r="Z6" s="596"/>
      <c r="AA6" s="596"/>
      <c r="AB6" s="596"/>
      <c r="AC6" s="596"/>
      <c r="AD6" s="596"/>
      <c r="AE6" s="596"/>
      <c r="AF6" s="596"/>
      <c r="AG6" s="596"/>
      <c r="AH6" s="596"/>
      <c r="AI6" s="596"/>
      <c r="AJ6" s="596"/>
      <c r="AK6" s="596"/>
      <c r="AL6" s="596"/>
      <c r="AM6" s="596"/>
      <c r="AN6" s="596"/>
      <c r="AO6" s="596"/>
      <c r="AP6" s="596"/>
      <c r="AQ6" s="596"/>
      <c r="AR6" s="596"/>
      <c r="AS6" s="596"/>
      <c r="AT6" s="596"/>
      <c r="AU6" s="596"/>
      <c r="AV6" s="596"/>
      <c r="AW6" s="596"/>
      <c r="AX6" s="596"/>
      <c r="AY6" s="596"/>
      <c r="AZ6" s="596"/>
      <c r="BA6" s="596"/>
      <c r="BB6" s="596"/>
      <c r="BC6" s="596"/>
      <c r="BD6" s="596"/>
      <c r="BE6" s="596"/>
      <c r="BF6" s="596"/>
      <c r="BG6" s="20"/>
    </row>
    <row r="7" spans="1:64" ht="11.45" customHeight="1">
      <c r="A7" s="18"/>
      <c r="C7" s="19"/>
      <c r="D7" s="19"/>
      <c r="E7" s="19"/>
      <c r="F7" s="19"/>
      <c r="H7" s="19"/>
      <c r="I7" s="19"/>
      <c r="J7" s="19"/>
      <c r="O7" s="19"/>
      <c r="P7" s="176"/>
      <c r="Q7" s="176"/>
      <c r="R7" s="176"/>
      <c r="S7" s="176"/>
      <c r="T7" s="19"/>
      <c r="U7" s="19"/>
      <c r="V7" s="21"/>
      <c r="W7" s="21"/>
      <c r="X7" s="21"/>
      <c r="Y7" s="21"/>
      <c r="Z7" s="21"/>
      <c r="AA7" s="21"/>
      <c r="AB7" s="21"/>
      <c r="AC7" s="21"/>
      <c r="AD7" s="21"/>
      <c r="AE7" s="21"/>
      <c r="AF7" s="21"/>
      <c r="AG7" s="21"/>
      <c r="AH7" s="21"/>
      <c r="AI7" s="21"/>
      <c r="AJ7" s="21"/>
      <c r="AK7" s="21"/>
      <c r="AL7" s="21"/>
      <c r="AM7" s="21"/>
      <c r="AN7" s="21"/>
      <c r="AO7" s="21"/>
      <c r="AP7" s="21"/>
      <c r="BG7" s="20"/>
    </row>
    <row r="8" spans="1:64" ht="31.15" customHeight="1">
      <c r="A8" s="18"/>
      <c r="C8" s="19"/>
      <c r="D8" s="488" t="s">
        <v>360</v>
      </c>
      <c r="E8" s="488"/>
      <c r="F8" s="488"/>
      <c r="G8" s="488"/>
      <c r="J8" s="22"/>
      <c r="K8" s="596" t="str">
        <f>IF('Contexto Proceso'!$B$10="","",'Contexto Proceso'!$B$10)</f>
        <v>Realizar una adecuada planeación del sistema de gestión integrado mediante la identificación de requisitos de las normas de calidad y medio ambiente necesarios para el establecidmiento de la información documentada requerida, con el fin de contribuir con la eficacia y efectividad institucional</v>
      </c>
      <c r="L8" s="596"/>
      <c r="M8" s="596"/>
      <c r="N8" s="596"/>
      <c r="O8" s="596"/>
      <c r="P8" s="596"/>
      <c r="Q8" s="596"/>
      <c r="R8" s="596"/>
      <c r="S8" s="596"/>
      <c r="T8" s="596"/>
      <c r="U8" s="596"/>
      <c r="V8" s="596"/>
      <c r="W8" s="596"/>
      <c r="X8" s="596"/>
      <c r="Y8" s="596"/>
      <c r="Z8" s="596"/>
      <c r="AA8" s="596"/>
      <c r="AB8" s="596"/>
      <c r="AC8" s="596"/>
      <c r="AD8" s="596"/>
      <c r="AE8" s="596"/>
      <c r="AF8" s="596"/>
      <c r="AG8" s="596"/>
      <c r="AH8" s="596"/>
      <c r="AI8" s="596"/>
      <c r="AJ8" s="596"/>
      <c r="AK8" s="596"/>
      <c r="AL8" s="596"/>
      <c r="AM8" s="596"/>
      <c r="AN8" s="596"/>
      <c r="AO8" s="596"/>
      <c r="AP8" s="596"/>
      <c r="AQ8" s="596"/>
      <c r="AR8" s="596"/>
      <c r="AS8" s="596"/>
      <c r="AT8" s="596"/>
      <c r="AU8" s="596"/>
      <c r="AV8" s="596"/>
      <c r="AW8" s="596"/>
      <c r="AX8" s="596"/>
      <c r="AY8" s="596"/>
      <c r="AZ8" s="596"/>
      <c r="BA8" s="596"/>
      <c r="BB8" s="596"/>
      <c r="BC8" s="596"/>
      <c r="BD8" s="596"/>
      <c r="BE8" s="596"/>
      <c r="BF8" s="596"/>
      <c r="BG8" s="20"/>
    </row>
    <row r="9" spans="1:64" ht="11.45" customHeight="1">
      <c r="A9" s="18"/>
      <c r="C9" s="19"/>
      <c r="D9" s="176"/>
      <c r="E9" s="176"/>
      <c r="F9" s="176"/>
      <c r="G9" s="176"/>
      <c r="J9" s="22"/>
      <c r="K9" s="177"/>
      <c r="L9" s="177"/>
      <c r="M9" s="177"/>
      <c r="N9" s="177"/>
      <c r="O9" s="177"/>
      <c r="P9" s="177"/>
      <c r="Q9" s="177"/>
      <c r="R9" s="177"/>
      <c r="S9" s="177"/>
      <c r="T9" s="177"/>
      <c r="U9" s="177"/>
      <c r="V9" s="177"/>
      <c r="W9" s="177"/>
      <c r="X9" s="177"/>
      <c r="Y9" s="177"/>
      <c r="Z9" s="177"/>
      <c r="AA9" s="177"/>
      <c r="AB9" s="177"/>
      <c r="AC9" s="177"/>
      <c r="AD9" s="177"/>
      <c r="AE9" s="177"/>
      <c r="AF9" s="177"/>
      <c r="AG9" s="177"/>
      <c r="AH9" s="177"/>
      <c r="AI9" s="177"/>
      <c r="AJ9" s="177"/>
      <c r="AK9" s="177"/>
      <c r="AL9" s="177"/>
      <c r="AM9" s="177"/>
      <c r="AN9" s="177"/>
      <c r="AO9" s="177"/>
      <c r="AP9" s="177"/>
      <c r="AQ9" s="177"/>
      <c r="AR9" s="177"/>
      <c r="AS9" s="177"/>
      <c r="AT9" s="177"/>
      <c r="AU9" s="177"/>
      <c r="AV9" s="177"/>
      <c r="AW9" s="177"/>
      <c r="AX9" s="177"/>
      <c r="AY9" s="177"/>
      <c r="AZ9" s="177"/>
      <c r="BA9" s="177"/>
      <c r="BB9" s="177"/>
      <c r="BG9" s="20"/>
    </row>
    <row r="10" spans="1:64" ht="31.15" customHeight="1">
      <c r="A10" s="18"/>
      <c r="C10" s="19"/>
      <c r="D10" s="488" t="s">
        <v>428</v>
      </c>
      <c r="E10" s="488"/>
      <c r="F10" s="488"/>
      <c r="G10" s="488"/>
      <c r="H10" s="488"/>
      <c r="I10" s="488"/>
      <c r="J10" s="22"/>
      <c r="K10" s="497"/>
      <c r="L10" s="498"/>
      <c r="M10" s="498"/>
      <c r="N10" s="498"/>
      <c r="O10" s="498"/>
      <c r="P10" s="498"/>
      <c r="Q10" s="498"/>
      <c r="R10" s="498"/>
      <c r="S10" s="498"/>
      <c r="T10" s="498"/>
      <c r="U10" s="498"/>
      <c r="V10" s="498"/>
      <c r="W10" s="498"/>
      <c r="X10" s="498"/>
      <c r="Y10" s="498"/>
      <c r="Z10" s="498"/>
      <c r="AA10" s="498"/>
      <c r="AB10" s="498"/>
      <c r="AC10" s="498"/>
      <c r="AD10" s="498"/>
      <c r="AE10" s="498"/>
      <c r="AF10" s="498"/>
      <c r="AG10" s="498"/>
      <c r="AH10" s="498"/>
      <c r="AI10" s="498"/>
      <c r="AJ10" s="499"/>
      <c r="AK10" s="101"/>
      <c r="AL10" s="22"/>
      <c r="AM10" s="22"/>
      <c r="AN10" s="22"/>
      <c r="AO10" s="22"/>
      <c r="AP10" s="22"/>
      <c r="AQ10" s="500" t="s">
        <v>430</v>
      </c>
      <c r="AR10" s="500"/>
      <c r="AS10" s="500"/>
      <c r="AT10" s="500"/>
      <c r="AU10" s="500"/>
      <c r="AV10" s="500"/>
      <c r="AW10" s="595"/>
      <c r="AX10" s="592"/>
      <c r="AY10" s="593"/>
      <c r="AZ10" s="593"/>
      <c r="BA10" s="593"/>
      <c r="BB10" s="593"/>
      <c r="BC10" s="593"/>
      <c r="BD10" s="593"/>
      <c r="BE10" s="593"/>
      <c r="BF10" s="594"/>
      <c r="BG10" s="20"/>
    </row>
    <row r="11" spans="1:64" ht="14.25" customHeight="1">
      <c r="A11" s="18"/>
      <c r="C11" s="19"/>
      <c r="D11" s="19"/>
      <c r="E11" s="19"/>
      <c r="F11" s="176"/>
      <c r="G11" s="176"/>
      <c r="H11" s="176"/>
      <c r="I11" s="176"/>
      <c r="J11" s="22"/>
      <c r="K11" s="177"/>
      <c r="L11" s="177"/>
      <c r="M11" s="177"/>
      <c r="N11" s="177"/>
      <c r="O11" s="177"/>
      <c r="P11" s="177"/>
      <c r="Q11" s="177"/>
      <c r="R11" s="177"/>
      <c r="S11" s="177"/>
      <c r="T11" s="177"/>
      <c r="U11" s="177"/>
      <c r="V11" s="177"/>
      <c r="W11" s="177"/>
      <c r="X11" s="177"/>
      <c r="Y11" s="177"/>
      <c r="Z11" s="177"/>
      <c r="AA11" s="177"/>
      <c r="AB11" s="177"/>
      <c r="AC11" s="177"/>
      <c r="AD11" s="177"/>
      <c r="AE11" s="177"/>
      <c r="AF11" s="177"/>
      <c r="AG11" s="177"/>
      <c r="AH11" s="177"/>
      <c r="AI11" s="177"/>
      <c r="AJ11" s="177"/>
      <c r="AK11" s="177"/>
      <c r="AL11" s="177"/>
      <c r="AM11" s="177"/>
      <c r="AN11" s="177"/>
      <c r="AO11" s="177"/>
      <c r="AP11" s="177"/>
      <c r="AQ11" s="177"/>
      <c r="AR11" s="177"/>
      <c r="AS11" s="177"/>
      <c r="AT11" s="495" t="s">
        <v>431</v>
      </c>
      <c r="AU11" s="495"/>
      <c r="AV11" s="495"/>
      <c r="AW11" s="495"/>
      <c r="AX11" s="495"/>
      <c r="AY11" s="495"/>
      <c r="AZ11" s="495"/>
      <c r="BA11" s="495"/>
      <c r="BB11" s="495"/>
      <c r="BC11" s="495"/>
      <c r="BG11" s="20"/>
    </row>
    <row r="12" spans="1:64" ht="23.45" customHeight="1">
      <c r="A12" s="18"/>
      <c r="C12" s="19"/>
      <c r="D12" s="19"/>
      <c r="E12" s="19"/>
      <c r="F12" s="176"/>
      <c r="G12" s="176"/>
      <c r="H12" s="176"/>
      <c r="I12" s="176"/>
      <c r="J12" s="22"/>
      <c r="K12" s="177"/>
      <c r="L12" s="177"/>
      <c r="M12" s="177"/>
      <c r="N12" s="177"/>
      <c r="O12" s="177"/>
      <c r="P12" s="177"/>
      <c r="Q12" s="177"/>
      <c r="R12" s="177"/>
      <c r="S12" s="177"/>
      <c r="T12" s="177"/>
      <c r="U12" s="177"/>
      <c r="V12" s="177"/>
      <c r="W12" s="177"/>
      <c r="X12" s="177"/>
      <c r="Y12" s="177"/>
      <c r="Z12" s="177"/>
      <c r="AA12" s="177"/>
      <c r="AB12" s="177"/>
      <c r="AC12" s="177"/>
      <c r="AD12" s="177"/>
      <c r="AE12" s="177"/>
      <c r="AF12" s="177"/>
      <c r="AG12" s="177"/>
      <c r="AH12" s="177"/>
      <c r="AI12" s="177"/>
      <c r="AJ12" s="177"/>
      <c r="AK12" s="177"/>
      <c r="AL12" s="177"/>
      <c r="AM12" s="177"/>
      <c r="AN12" s="177"/>
      <c r="AO12" s="177"/>
      <c r="AP12" s="177"/>
      <c r="AQ12" s="177"/>
      <c r="AR12" s="177"/>
      <c r="AS12" s="177"/>
      <c r="AT12" s="23"/>
      <c r="AU12" s="23"/>
      <c r="AV12" s="23"/>
      <c r="AW12" s="23"/>
      <c r="AX12" s="23"/>
      <c r="AY12" s="23"/>
      <c r="AZ12" s="23"/>
      <c r="BA12" s="23"/>
      <c r="BB12" s="23"/>
      <c r="BC12" s="23"/>
      <c r="BG12" s="20"/>
      <c r="BJ12" s="104" t="s">
        <v>0</v>
      </c>
      <c r="BK12" s="24" t="s">
        <v>432</v>
      </c>
    </row>
    <row r="13" spans="1:64" ht="31.15" customHeight="1">
      <c r="A13" s="18"/>
      <c r="C13" s="19"/>
      <c r="E13" s="22"/>
      <c r="F13" s="22"/>
      <c r="G13" s="22"/>
      <c r="H13" s="22"/>
      <c r="I13" s="22"/>
      <c r="J13" s="22"/>
      <c r="L13" s="22"/>
      <c r="M13" s="500" t="s">
        <v>1</v>
      </c>
      <c r="N13" s="500"/>
      <c r="O13" s="500"/>
      <c r="P13" s="500"/>
      <c r="Q13" s="500"/>
      <c r="R13" s="500"/>
      <c r="S13" s="500"/>
      <c r="T13" s="500"/>
      <c r="U13" s="22"/>
      <c r="V13" s="497"/>
      <c r="W13" s="498"/>
      <c r="X13" s="498"/>
      <c r="Y13" s="498"/>
      <c r="Z13" s="498"/>
      <c r="AA13" s="498"/>
      <c r="AB13" s="498"/>
      <c r="AC13" s="498"/>
      <c r="AD13" s="498"/>
      <c r="AE13" s="498"/>
      <c r="AF13" s="498"/>
      <c r="AG13" s="498"/>
      <c r="AH13" s="498"/>
      <c r="AI13" s="498"/>
      <c r="AJ13" s="499"/>
      <c r="AK13" s="25" t="str">
        <f>IF(V13=Datos!B2,1,IF(V13=Datos!B3,2,IF(V13=Datos!B4,3,IF(V13=Datos!B5,4,IF(V13=Datos!B6,5,"")))))</f>
        <v/>
      </c>
      <c r="AU13" s="177"/>
      <c r="AV13" s="177"/>
      <c r="AW13" s="177"/>
      <c r="AX13" s="177"/>
      <c r="AY13" s="177"/>
      <c r="AZ13" s="177"/>
      <c r="BA13" s="177"/>
      <c r="BB13" s="177"/>
      <c r="BG13" s="20"/>
      <c r="BJ13" s="26">
        <v>1</v>
      </c>
      <c r="BK13" s="26" t="s">
        <v>433</v>
      </c>
      <c r="BL13" s="11" t="s">
        <v>434</v>
      </c>
    </row>
    <row r="14" spans="1:64" ht="30" customHeight="1" thickBot="1">
      <c r="A14" s="34"/>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BG14" s="20"/>
      <c r="BJ14" s="26">
        <v>2</v>
      </c>
      <c r="BK14" s="26" t="s">
        <v>156</v>
      </c>
      <c r="BL14" s="11" t="s">
        <v>435</v>
      </c>
    </row>
    <row r="15" spans="1:64" ht="32.450000000000003" customHeight="1" thickBot="1">
      <c r="A15" s="380" t="str">
        <f>IF(AK13=Datos!$A$6,"IDENTIFICACIÓN DE LA OPORTUNIDAD","IDENTIFICACIÓN DEL RIESGO")</f>
        <v>IDENTIFICACIÓN DEL RIESGO</v>
      </c>
      <c r="B15" s="381"/>
      <c r="C15" s="381"/>
      <c r="D15" s="381"/>
      <c r="E15" s="381"/>
      <c r="F15" s="381"/>
      <c r="G15" s="381"/>
      <c r="H15" s="381"/>
      <c r="I15" s="381"/>
      <c r="J15" s="382"/>
      <c r="K15" s="27"/>
      <c r="L15" s="27"/>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7"/>
      <c r="BJ15" s="26">
        <v>3</v>
      </c>
      <c r="BK15" s="26" t="s">
        <v>436</v>
      </c>
      <c r="BL15" s="11" t="s">
        <v>437</v>
      </c>
    </row>
    <row r="16" spans="1:64" ht="15.6" customHeight="1">
      <c r="A16" s="18"/>
      <c r="B16" s="28"/>
      <c r="C16" s="28"/>
      <c r="D16" s="28"/>
      <c r="E16" s="28"/>
      <c r="F16" s="28"/>
      <c r="G16" s="28"/>
      <c r="H16" s="28"/>
      <c r="I16" s="28"/>
      <c r="J16" s="28"/>
      <c r="BG16" s="20"/>
      <c r="BJ16" s="26">
        <v>4</v>
      </c>
      <c r="BK16" s="26" t="s">
        <v>438</v>
      </c>
      <c r="BL16" s="11" t="s">
        <v>439</v>
      </c>
    </row>
    <row r="17" spans="1:85" ht="15.6" customHeight="1">
      <c r="A17" s="18"/>
      <c r="B17" s="28"/>
      <c r="C17" s="28"/>
      <c r="D17" s="455" t="s">
        <v>440</v>
      </c>
      <c r="E17" s="455"/>
      <c r="F17" s="455"/>
      <c r="G17" s="455"/>
      <c r="H17" s="455"/>
      <c r="I17" s="455"/>
      <c r="J17" s="455"/>
      <c r="K17" s="455"/>
      <c r="L17" s="455"/>
      <c r="M17" s="455"/>
      <c r="N17" s="455"/>
      <c r="O17" s="455"/>
      <c r="P17" s="455"/>
      <c r="Q17" s="455"/>
      <c r="S17" s="455" t="s">
        <v>441</v>
      </c>
      <c r="T17" s="455"/>
      <c r="U17" s="455"/>
      <c r="V17" s="455"/>
      <c r="X17" s="455" t="s">
        <v>442</v>
      </c>
      <c r="Y17" s="455"/>
      <c r="Z17" s="455"/>
      <c r="AA17" s="455"/>
      <c r="AB17" s="455"/>
      <c r="AC17" s="455"/>
      <c r="AD17" s="455"/>
      <c r="AE17" s="455"/>
      <c r="AF17" s="455"/>
      <c r="AG17" s="455"/>
      <c r="AH17" s="455"/>
      <c r="AI17" s="455"/>
      <c r="AJ17" s="455"/>
      <c r="AK17" s="455"/>
      <c r="AL17" s="455"/>
      <c r="AM17" s="455"/>
      <c r="AN17" s="455"/>
      <c r="AO17" s="455"/>
      <c r="AP17" s="455"/>
      <c r="AQ17" s="455"/>
      <c r="AR17" s="455"/>
      <c r="AS17" s="455"/>
      <c r="AT17" s="455"/>
      <c r="AU17" s="455"/>
      <c r="AV17" s="455"/>
      <c r="AW17" s="455"/>
      <c r="AX17" s="455"/>
      <c r="AY17" s="455"/>
      <c r="AZ17" s="455"/>
      <c r="BA17" s="455"/>
      <c r="BB17" s="455"/>
      <c r="BG17" s="20"/>
      <c r="BJ17" s="26">
        <v>5</v>
      </c>
      <c r="BK17" s="26" t="s">
        <v>171</v>
      </c>
      <c r="BL17" s="11" t="s">
        <v>443</v>
      </c>
    </row>
    <row r="18" spans="1:85" ht="31.15" customHeight="1">
      <c r="A18" s="18"/>
      <c r="D18" s="456"/>
      <c r="E18" s="456"/>
      <c r="F18" s="456"/>
      <c r="G18" s="456"/>
      <c r="H18" s="456"/>
      <c r="I18" s="456"/>
      <c r="J18" s="456"/>
      <c r="K18" s="456"/>
      <c r="L18" s="456"/>
      <c r="M18" s="456"/>
      <c r="N18" s="456"/>
      <c r="O18" s="456"/>
      <c r="P18" s="456"/>
      <c r="Q18" s="456"/>
      <c r="S18" s="456"/>
      <c r="T18" s="456"/>
      <c r="U18" s="456"/>
      <c r="V18" s="456"/>
      <c r="X18" s="456"/>
      <c r="Y18" s="456"/>
      <c r="Z18" s="456"/>
      <c r="AA18" s="456"/>
      <c r="AB18" s="456"/>
      <c r="AC18" s="456"/>
      <c r="AD18" s="456"/>
      <c r="AE18" s="456"/>
      <c r="AF18" s="456"/>
      <c r="AG18" s="456"/>
      <c r="AH18" s="456"/>
      <c r="AI18" s="456"/>
      <c r="AJ18" s="456"/>
      <c r="AK18" s="456"/>
      <c r="AL18" s="456"/>
      <c r="AM18" s="456"/>
      <c r="AN18" s="456"/>
      <c r="AO18" s="456"/>
      <c r="AP18" s="456"/>
      <c r="AQ18" s="456"/>
      <c r="AR18" s="456"/>
      <c r="AS18" s="456"/>
      <c r="AT18" s="456"/>
      <c r="AU18" s="456"/>
      <c r="AV18" s="456"/>
      <c r="AW18" s="456"/>
      <c r="AX18" s="456"/>
      <c r="AY18" s="456"/>
      <c r="AZ18" s="456"/>
      <c r="BA18" s="456"/>
      <c r="BB18" s="456"/>
      <c r="BC18" s="456"/>
      <c r="BD18" s="456"/>
      <c r="BE18" s="456"/>
      <c r="BF18" s="456"/>
      <c r="BG18" s="20"/>
    </row>
    <row r="19" spans="1:85" ht="15.6" customHeight="1">
      <c r="A19" s="18"/>
      <c r="B19" s="39"/>
      <c r="C19" s="39"/>
      <c r="D19" s="39"/>
      <c r="E19" s="39"/>
      <c r="BF19" s="140"/>
      <c r="BG19" s="102" t="s">
        <v>22</v>
      </c>
      <c r="BK19" s="11" t="s">
        <v>445</v>
      </c>
      <c r="BL19" s="11" t="s">
        <v>446</v>
      </c>
      <c r="BM19" s="11" t="s">
        <v>447</v>
      </c>
      <c r="BN19" s="11" t="s">
        <v>448</v>
      </c>
      <c r="BO19" s="11" t="s">
        <v>449</v>
      </c>
      <c r="BP19" s="11" t="s">
        <v>450</v>
      </c>
      <c r="BQ19" s="11" t="s">
        <v>451</v>
      </c>
      <c r="BS19" s="11" t="s">
        <v>452</v>
      </c>
      <c r="BT19" s="11" t="s">
        <v>453</v>
      </c>
      <c r="BU19" s="11" t="s">
        <v>454</v>
      </c>
      <c r="BV19" s="11" t="s">
        <v>455</v>
      </c>
      <c r="BW19" s="11" t="s">
        <v>456</v>
      </c>
      <c r="BX19" s="11" t="s">
        <v>457</v>
      </c>
      <c r="BY19" s="11" t="s">
        <v>458</v>
      </c>
      <c r="CA19" s="11" t="s">
        <v>459</v>
      </c>
      <c r="CB19" s="11" t="s">
        <v>460</v>
      </c>
      <c r="CC19" s="11" t="s">
        <v>461</v>
      </c>
      <c r="CD19" s="11" t="s">
        <v>462</v>
      </c>
      <c r="CE19" s="11" t="s">
        <v>463</v>
      </c>
      <c r="CF19" s="11" t="s">
        <v>464</v>
      </c>
      <c r="CG19" s="11" t="s">
        <v>465</v>
      </c>
    </row>
    <row r="20" spans="1:85" ht="15.6" customHeight="1">
      <c r="A20" s="18"/>
      <c r="B20" s="39"/>
      <c r="C20" s="39"/>
      <c r="D20" s="496" t="str">
        <f>IF(AK13=Datos!$A$6,"Nombre de la oportunidad","Nombre del riesgo")</f>
        <v>Nombre del riesgo</v>
      </c>
      <c r="E20" s="496"/>
      <c r="F20" s="496"/>
      <c r="G20" s="496"/>
      <c r="H20" s="496"/>
      <c r="I20" s="496"/>
      <c r="J20" s="496"/>
      <c r="K20" s="496"/>
      <c r="L20" s="496"/>
      <c r="M20" s="496"/>
      <c r="N20" s="496"/>
      <c r="O20" s="496"/>
      <c r="P20" s="496"/>
      <c r="Q20" s="496"/>
      <c r="R20" s="496"/>
      <c r="S20" s="496"/>
      <c r="T20" s="496"/>
      <c r="U20" s="496"/>
      <c r="V20" s="496"/>
      <c r="W20" s="496"/>
      <c r="X20" s="496"/>
      <c r="Y20" s="496"/>
      <c r="Z20" s="496"/>
      <c r="AA20" s="496"/>
      <c r="AB20" s="496"/>
      <c r="AC20" s="496"/>
      <c r="AD20" s="496"/>
      <c r="AE20" s="496"/>
      <c r="AF20" s="496"/>
      <c r="AG20" s="496"/>
      <c r="AH20" s="496"/>
      <c r="AI20" s="496"/>
      <c r="AJ20" s="496"/>
      <c r="AK20" s="496"/>
      <c r="AL20" s="496"/>
      <c r="AM20" s="496"/>
      <c r="AN20" s="496"/>
      <c r="AO20" s="496"/>
      <c r="AP20" s="496"/>
      <c r="AQ20" s="496"/>
      <c r="AR20" s="496"/>
      <c r="AS20" s="496"/>
      <c r="AT20" s="496"/>
      <c r="AU20" s="496"/>
      <c r="AV20" s="496"/>
      <c r="AW20" s="496"/>
      <c r="AX20" s="496"/>
      <c r="AY20" s="496"/>
      <c r="AZ20" s="496"/>
      <c r="BA20" s="496"/>
      <c r="BB20" s="496"/>
      <c r="BC20" s="496"/>
      <c r="BG20" s="20"/>
      <c r="BK20" s="26" t="str">
        <f>IF('Contexto Estrat. Ins'!$C$7&lt;&gt;"",'Contexto Estrat. Ins'!$C$6,"")</f>
        <v>Planta de personal autorizada insuficiente frente al crecimiento de requerimientos por parte de las partes interesadas</v>
      </c>
      <c r="BL20" s="26" t="str">
        <f>IF('Contexto Estrat. Ins'!$C$8&lt;&gt;"",'Contexto Estrat. Ins'!$C$6,"")</f>
        <v>Planta de personal autorizada insuficiente frente al crecimiento de requerimientos por parte de las partes interesadas</v>
      </c>
      <c r="BM20" s="26" t="str">
        <f>IF('Contexto Estrat. Ins'!$C$9&lt;&gt;"",'Contexto Estrat. Ins'!$C$6,"")</f>
        <v>Planta de personal autorizada insuficiente frente al crecimiento de requerimientos por parte de las partes interesadas</v>
      </c>
      <c r="BN20" s="26" t="str">
        <f>IF('Contexto Estrat. Ins'!$C$10&lt;&gt;"",'Contexto Estrat. Ins'!$C$6,"")</f>
        <v>Planta de personal autorizada insuficiente frente al crecimiento de requerimientos por parte de las partes interesadas</v>
      </c>
      <c r="BO20" s="26" t="str">
        <f>IF('Contexto Estrat. Ins'!$C$11&lt;&gt;"",'Contexto Estrat. Ins'!$C$6,"")</f>
        <v/>
      </c>
      <c r="BP20" s="26" t="str">
        <f>IF('Contexto Estrat. Ins'!$C$12&lt;&gt;"",'Contexto Estrat. Ins'!$C$6,"")</f>
        <v/>
      </c>
      <c r="BQ20" s="26" t="str">
        <f>IF($D$29='Contexto Estrat. Ins'!$B$7,BK20,IF($D$29='Contexto Estrat. Ins'!$B$8,BL20,IF($D$29='Contexto Estrat. Ins'!$B$9,BM20,IF($D$29='Contexto Estrat. Ins'!$B$10,BN20,IF($D$29='Contexto Estrat. Ins'!$B$11,BO20,IF($D$29='Contexto Estrat. Ins'!$B$12,BP20,""))))))</f>
        <v/>
      </c>
      <c r="BS20" s="26" t="str">
        <f>IF('Contexto Estrat. Ins'!$C$37&lt;&gt;"",'Contexto Estrat. Ins'!$C$36,"")</f>
        <v>Definición y aplicación de los modelos de riesgo sanitario IVC-SOA e IVC-SOA PAPF</v>
      </c>
      <c r="BT20" s="26" t="str">
        <f>IF('Contexto Estrat. Ins'!$C$38&lt;&gt;"",'Contexto Estrat. Ins'!$C$36,"")</f>
        <v/>
      </c>
      <c r="BU20" s="26" t="str">
        <f>IF('Contexto Estrat. Ins'!$C$39&lt;&gt;"",'Contexto Estrat. Ins'!$C$36,"")</f>
        <v/>
      </c>
      <c r="BV20" s="26" t="str">
        <f>IF('Contexto Estrat. Ins'!$C$40&lt;&gt;"",'Contexto Estrat. Ins'!$C$36,"")</f>
        <v>Definición y aplicación de los modelos de riesgo sanitario IVC-SOA e IVC-SOA PAPF</v>
      </c>
      <c r="BW20" s="26" t="str">
        <f>IF('Contexto Estrat. Ins'!$C$41&lt;&gt;"",'Contexto Estrat. Ins'!$C$36,"")</f>
        <v/>
      </c>
      <c r="BX20" s="26" t="str">
        <f>IF('Contexto Estrat. Ins'!$C$42&lt;&gt;"",'Contexto Estrat. Ins'!$C$36,"")</f>
        <v/>
      </c>
      <c r="BY20" s="26" t="str">
        <f>IF($D$29='Contexto Estrat. Ins'!$B$37,BS20,IF($D$29='Contexto Estrat. Ins'!$B$38,BT20,IF($D$29='Contexto Estrat. Ins'!$B$39,BU20,IF($D$29='Contexto Estrat. Ins'!$B$40,BV20,IF($D$29='Contexto Estrat. Ins'!$B$41,BW20,IF($D$29='Contexto Estrat. Ins'!$B$42,BX20,""))))))</f>
        <v/>
      </c>
      <c r="CA20" s="26" t="str">
        <f>IF('Contexto Estrat. Ins'!$C$17&lt;&gt;"",'Contexto Estrat. Ins'!$C$16,"")</f>
        <v>Aprobación de presupuesto inferior a las necesidades del Invima</v>
      </c>
      <c r="CB20" s="26" t="str">
        <f>IF('Contexto Estrat. Ins'!$C$18&lt;&gt;"",'Contexto Estrat. Ins'!$C$16,"")</f>
        <v>Aprobación de presupuesto inferior a las necesidades del Invima</v>
      </c>
      <c r="CC20" s="26" t="str">
        <f>IF('Contexto Estrat. Ins'!$C$19&lt;&gt;"",'Contexto Estrat. Ins'!$C$16,"")</f>
        <v>Aprobación de presupuesto inferior a las necesidades del Invima</v>
      </c>
      <c r="CD20" s="26" t="str">
        <f>IF('Contexto Estrat. Ins'!$C$20&lt;&gt;"",'Contexto Estrat. Ins'!$C$16,"")</f>
        <v>Aprobación de presupuesto inferior a las necesidades del Invima</v>
      </c>
      <c r="CE20" s="26" t="str">
        <f>IF('Contexto Estrat. Ins'!$C$21&lt;&gt;"",'Contexto Estrat. Ins'!$C$16,"")</f>
        <v/>
      </c>
      <c r="CF20" s="26" t="str">
        <f>IF('Contexto Estrat. Ins'!$C$22&lt;&gt;"",'Contexto Estrat. Ins'!$C$16,"")</f>
        <v/>
      </c>
      <c r="CG20" s="26" t="str">
        <f>IF($D$29='Contexto Estrat. Ins'!$B$17,CA20,IF($D$29='Contexto Estrat. Ins'!$B$18,CB20,IF($D$29='Contexto Estrat. Ins'!$B$19,CC20,IF($D$29='Contexto Estrat. Ins'!$B$20,CD20,IF($D$29='Contexto Estrat. Ins'!$B$21,CE20,IF($D$29='Contexto Estrat. Ins'!$B$22,CF20,""))))))</f>
        <v/>
      </c>
    </row>
    <row r="21" spans="1:85" ht="31.9" customHeight="1">
      <c r="A21" s="18"/>
      <c r="B21" s="39"/>
      <c r="C21" s="39"/>
      <c r="D21" s="489" t="str">
        <f>IF(X18="","",CONCATENATE(D18," ",S18," ",X18))</f>
        <v/>
      </c>
      <c r="E21" s="489"/>
      <c r="F21" s="489"/>
      <c r="G21" s="489"/>
      <c r="H21" s="489"/>
      <c r="I21" s="489"/>
      <c r="J21" s="489"/>
      <c r="K21" s="489"/>
      <c r="L21" s="489"/>
      <c r="M21" s="489"/>
      <c r="N21" s="489"/>
      <c r="O21" s="489"/>
      <c r="P21" s="489"/>
      <c r="Q21" s="489"/>
      <c r="R21" s="489"/>
      <c r="S21" s="489"/>
      <c r="T21" s="489"/>
      <c r="U21" s="489"/>
      <c r="V21" s="489"/>
      <c r="W21" s="489"/>
      <c r="X21" s="489"/>
      <c r="Y21" s="489"/>
      <c r="Z21" s="489"/>
      <c r="AA21" s="489"/>
      <c r="AB21" s="489"/>
      <c r="AC21" s="489"/>
      <c r="AD21" s="489"/>
      <c r="AE21" s="489"/>
      <c r="AF21" s="489"/>
      <c r="AG21" s="489"/>
      <c r="AH21" s="489"/>
      <c r="AI21" s="489"/>
      <c r="AJ21" s="489"/>
      <c r="AK21" s="489"/>
      <c r="AL21" s="489"/>
      <c r="AM21" s="489"/>
      <c r="AN21" s="489"/>
      <c r="AO21" s="489"/>
      <c r="AP21" s="489"/>
      <c r="AQ21" s="489"/>
      <c r="AR21" s="489"/>
      <c r="AS21" s="489"/>
      <c r="AT21" s="489"/>
      <c r="AU21" s="489"/>
      <c r="AV21" s="489"/>
      <c r="AW21" s="489"/>
      <c r="AX21" s="489"/>
      <c r="AY21" s="489"/>
      <c r="AZ21" s="489"/>
      <c r="BA21" s="489"/>
      <c r="BB21" s="489"/>
      <c r="BC21" s="489"/>
      <c r="BD21" s="489"/>
      <c r="BE21" s="489"/>
      <c r="BF21" s="489"/>
      <c r="BG21" s="20"/>
      <c r="BK21" s="26" t="str">
        <f>IF('Contexto Estrat. Ins'!$D$7&lt;&gt;"",'Contexto Estrat. Ins'!$D$6,"")</f>
        <v>Rotación de personal</v>
      </c>
      <c r="BL21" s="26" t="str">
        <f>IF('Contexto Estrat. Ins'!$D$8&lt;&gt;"",'Contexto Estrat. Ins'!$D$6,"")</f>
        <v>Rotación de personal</v>
      </c>
      <c r="BM21" s="26" t="str">
        <f>IF('Contexto Estrat. Ins'!$D$9&lt;&gt;"",'Contexto Estrat. Ins'!$D$6,"")</f>
        <v>Rotación de personal</v>
      </c>
      <c r="BN21" s="26" t="str">
        <f>IF('Contexto Estrat. Ins'!$D$10&lt;&gt;"",'Contexto Estrat. Ins'!$D$6,"")</f>
        <v/>
      </c>
      <c r="BO21" s="26" t="str">
        <f>IF('Contexto Estrat. Ins'!$D$11&lt;&gt;"",'Contexto Estrat. Ins'!$D$6,"")</f>
        <v/>
      </c>
      <c r="BP21" s="26" t="str">
        <f>IF('Contexto Estrat. Ins'!$D$12&lt;&gt;"",'Contexto Estrat. Ins'!$D$6,"")</f>
        <v/>
      </c>
      <c r="BQ21" s="26" t="str">
        <f>IF($D$29='Contexto Estrat. Ins'!$B$7,BK21,IF($D$29='Contexto Estrat. Ins'!$B$8,BL21,IF($D$29='Contexto Estrat. Ins'!$B$9,BM21,IF($D$29='Contexto Estrat. Ins'!$B$10,BN21,IF($D$29='Contexto Estrat. Ins'!$B$11,BO21,IF($D$29='Contexto Estrat. Ins'!$B$12,BP21,""))))))</f>
        <v/>
      </c>
      <c r="BS21" s="26" t="str">
        <f>IF('Contexto Estrat. Ins'!$D$37&lt;&gt;"",'Contexto Estrat. Ins'!$D$36,"")</f>
        <v>Conocimiento técnico del personal del Instituto</v>
      </c>
      <c r="BT21" s="26" t="str">
        <f>IF('Contexto Estrat. Ins'!$D$38&lt;&gt;"",'Contexto Estrat. Ins'!$D$36,"")</f>
        <v>Conocimiento técnico del personal del Instituto</v>
      </c>
      <c r="BU21" s="26" t="str">
        <f>IF('Contexto Estrat. Ins'!$D$39&lt;&gt;"",'Contexto Estrat. Ins'!$D$36,"")</f>
        <v>Conocimiento técnico del personal del Instituto</v>
      </c>
      <c r="BV21" s="26" t="str">
        <f>IF('Contexto Estrat. Ins'!$D$40&lt;&gt;"",'Contexto Estrat. Ins'!$D$36,"")</f>
        <v>Conocimiento técnico del personal del Instituto</v>
      </c>
      <c r="BW21" s="26" t="str">
        <f>IF('Contexto Estrat. Ins'!$D$41&lt;&gt;"",'Contexto Estrat. Ins'!$D$36,"")</f>
        <v/>
      </c>
      <c r="BX21" s="26" t="str">
        <f>IF('Contexto Estrat. Ins'!$D$42&lt;&gt;"",'Contexto Estrat. Ins'!$D$36,"")</f>
        <v/>
      </c>
      <c r="BY21" s="26" t="str">
        <f>IF($D$29='Contexto Estrat. Ins'!$B$37,BS21,IF($D$29='Contexto Estrat. Ins'!$B$38,BT21,IF($D$29='Contexto Estrat. Ins'!$B$39,BU21,IF($D$29='Contexto Estrat. Ins'!$B$40,BV21,IF($D$29='Contexto Estrat. Ins'!$B$41,BW21,IF($D$29='Contexto Estrat. Ins'!$B$42,BX21,""))))))</f>
        <v/>
      </c>
      <c r="CA21" s="26" t="str">
        <f>IF('Contexto Estrat. Ins'!$D$17&lt;&gt;"",'Contexto Estrat. Ins'!$D$16,"")</f>
        <v>Exceso de legislación sanitaria vigente y cambios continuos en la misma</v>
      </c>
      <c r="CB21" s="26" t="str">
        <f>IF('Contexto Estrat. Ins'!$D$18&lt;&gt;"",'Contexto Estrat. Ins'!$D$16,"")</f>
        <v/>
      </c>
      <c r="CC21" s="26" t="str">
        <f>IF('Contexto Estrat. Ins'!$D$19&lt;&gt;"",'Contexto Estrat. Ins'!$D$16,"")</f>
        <v/>
      </c>
      <c r="CD21" s="26" t="str">
        <f>IF('Contexto Estrat. Ins'!$D$20&lt;&gt;"",'Contexto Estrat. Ins'!$D$16,"")</f>
        <v/>
      </c>
      <c r="CE21" s="26" t="str">
        <f>IF('Contexto Estrat. Ins'!$D$21&lt;&gt;"",'Contexto Estrat. Ins'!$D$16,"")</f>
        <v/>
      </c>
      <c r="CF21" s="26" t="str">
        <f>IF('Contexto Estrat. Ins'!$D$22&lt;&gt;"",'Contexto Estrat. Ins'!$D$16,"")</f>
        <v/>
      </c>
      <c r="CG21" s="26" t="str">
        <f>IF($D$29='Contexto Estrat. Ins'!$B$17,CA21,IF($D$29='Contexto Estrat. Ins'!$B$18,CB21,IF($D$29='Contexto Estrat. Ins'!$B$19,CC21,IF($D$29='Contexto Estrat. Ins'!$B$20,CD21,IF($D$29='Contexto Estrat. Ins'!$B$21,CE21,IF($D$29='Contexto Estrat. Ins'!$B$22,CF21,""))))))</f>
        <v/>
      </c>
    </row>
    <row r="22" spans="1:85" ht="15" customHeight="1">
      <c r="A22" s="18"/>
      <c r="D22" s="492" t="s">
        <v>466</v>
      </c>
      <c r="E22" s="492"/>
      <c r="F22" s="492"/>
      <c r="G22" s="492"/>
      <c r="H22" s="492"/>
      <c r="I22" s="492"/>
      <c r="J22" s="492"/>
      <c r="K22" s="492"/>
      <c r="L22" s="492"/>
      <c r="M22" s="492"/>
      <c r="N22" s="492"/>
      <c r="O22" s="492"/>
      <c r="P22" s="492"/>
      <c r="Q22" s="492"/>
      <c r="R22" s="492"/>
      <c r="S22" s="492"/>
      <c r="T22" s="492"/>
      <c r="U22" s="492"/>
      <c r="V22" s="492"/>
      <c r="W22" s="492"/>
      <c r="X22" s="492"/>
      <c r="Y22" s="492"/>
      <c r="Z22" s="492"/>
      <c r="AA22" s="492"/>
      <c r="AB22" s="492"/>
      <c r="AC22" s="492"/>
      <c r="AD22" s="492"/>
      <c r="AE22" s="492"/>
      <c r="AF22" s="492"/>
      <c r="AG22" s="492"/>
      <c r="AH22" s="492"/>
      <c r="AI22" s="492"/>
      <c r="AJ22" s="492"/>
      <c r="AK22" s="492"/>
      <c r="AL22" s="492"/>
      <c r="AM22" s="492"/>
      <c r="AN22" s="492"/>
      <c r="AO22" s="492"/>
      <c r="AP22" s="492"/>
      <c r="AQ22" s="492"/>
      <c r="AR22" s="492"/>
      <c r="AS22" s="492"/>
      <c r="AT22" s="492"/>
      <c r="AU22" s="492"/>
      <c r="AV22" s="492"/>
      <c r="AW22" s="492"/>
      <c r="AX22" s="492"/>
      <c r="AY22" s="492"/>
      <c r="AZ22" s="492"/>
      <c r="BA22" s="492"/>
      <c r="BB22" s="492"/>
      <c r="BC22" s="492"/>
      <c r="BD22" s="492"/>
      <c r="BE22" s="492"/>
      <c r="BF22" s="492"/>
      <c r="BG22" s="20"/>
      <c r="BK22" s="26" t="str">
        <f>IF('Contexto Estrat. Ins'!$E$7&lt;&gt;"",'Contexto Estrat. Ins'!$E$6,"")</f>
        <v>Sistemas de información y plataforma tecnológica obsoleta y vulnerable</v>
      </c>
      <c r="BL22" s="26" t="str">
        <f>IF('Contexto Estrat. Ins'!$E$8&lt;&gt;"",'Contexto Estrat. Ins'!$E$6,"")</f>
        <v>Sistemas de información y plataforma tecnológica obsoleta y vulnerable</v>
      </c>
      <c r="BM22" s="26" t="str">
        <f>IF('Contexto Estrat. Ins'!$E$9&lt;&gt;"",'Contexto Estrat. Ins'!$E$6,"")</f>
        <v>Sistemas de información y plataforma tecnológica obsoleta y vulnerable</v>
      </c>
      <c r="BN22" s="26" t="str">
        <f>IF('Contexto Estrat. Ins'!$E$10&lt;&gt;"",'Contexto Estrat. Ins'!$E$6,"")</f>
        <v>Sistemas de información y plataforma tecnológica obsoleta y vulnerable</v>
      </c>
      <c r="BO22" s="26" t="str">
        <f>IF('Contexto Estrat. Ins'!$E$11&lt;&gt;"",'Contexto Estrat. Ins'!$E$6,"")</f>
        <v/>
      </c>
      <c r="BP22" s="26" t="str">
        <f>IF('Contexto Estrat. Ins'!$E$12&lt;&gt;"",'Contexto Estrat. Ins'!$E$6,"")</f>
        <v/>
      </c>
      <c r="BQ22" s="26" t="str">
        <f>IF($D$29='Contexto Estrat. Ins'!$B$7,BK22,IF($D$29='Contexto Estrat. Ins'!$B$8,BL22,IF($D$29='Contexto Estrat. Ins'!$B$9,BM22,IF($D$29='Contexto Estrat. Ins'!$B$10,BN22,IF($D$29='Contexto Estrat. Ins'!$B$11,BO22,IF($D$29='Contexto Estrat. Ins'!$B$12,BP22,""))))))</f>
        <v/>
      </c>
      <c r="BS22" s="26" t="str">
        <f>IF('Contexto Estrat. Ins'!$E$37&lt;&gt;"",'Contexto Estrat. Ins'!$E$36,"")</f>
        <v/>
      </c>
      <c r="BT22" s="26" t="str">
        <f>IF('Contexto Estrat. Ins'!$E$38&lt;&gt;"",'Contexto Estrat. Ins'!$E$36,"")</f>
        <v>Racionalización de trámites de acuerdo a la normatividad vigente</v>
      </c>
      <c r="BU22" s="26" t="str">
        <f>IF('Contexto Estrat. Ins'!$E$39&lt;&gt;"",'Contexto Estrat. Ins'!$E$36,"")</f>
        <v/>
      </c>
      <c r="BV22" s="26" t="str">
        <f>IF('Contexto Estrat. Ins'!$E$40&lt;&gt;"",'Contexto Estrat. Ins'!$E$36,"")</f>
        <v>Racionalización de trámites de acuerdo a la normatividad vigente</v>
      </c>
      <c r="BW22" s="26" t="str">
        <f>IF('Contexto Estrat. Ins'!$E$41&lt;&gt;"",'Contexto Estrat. Ins'!$E$36,"")</f>
        <v/>
      </c>
      <c r="BX22" s="26" t="str">
        <f>IF('Contexto Estrat. Ins'!$E$42&lt;&gt;"",'Contexto Estrat. Ins'!$E$36,"")</f>
        <v/>
      </c>
      <c r="BY22" s="26" t="str">
        <f>IF($D$29='Contexto Estrat. Ins'!$B$37,BS22,IF($D$29='Contexto Estrat. Ins'!$B$38,BT22,IF($D$29='Contexto Estrat. Ins'!$B$39,BU22,IF($D$29='Contexto Estrat. Ins'!$B$40,BV22,IF($D$29='Contexto Estrat. Ins'!$B$41,BW22,IF($D$29='Contexto Estrat. Ins'!$B$42,BX22,""))))))</f>
        <v/>
      </c>
      <c r="CA22" s="26" t="str">
        <f>IF('Contexto Estrat. Ins'!$E$17&lt;&gt;"",'Contexto Estrat. Ins'!$E$16,"")</f>
        <v>Capacidad de respuesta limitada en la Red Nacional de Laboratorios</v>
      </c>
      <c r="CB22" s="26" t="str">
        <f>IF('Contexto Estrat. Ins'!$E$18&lt;&gt;"",'Contexto Estrat. Ins'!$E$16,"")</f>
        <v/>
      </c>
      <c r="CC22" s="26" t="str">
        <f>IF('Contexto Estrat. Ins'!$E$19&lt;&gt;"",'Contexto Estrat. Ins'!$E$16,"")</f>
        <v/>
      </c>
      <c r="CD22" s="26" t="str">
        <f>IF('Contexto Estrat. Ins'!$E$20&lt;&gt;"",'Contexto Estrat. Ins'!$E$16,"")</f>
        <v/>
      </c>
      <c r="CE22" s="26" t="str">
        <f>IF('Contexto Estrat. Ins'!$E$21&lt;&gt;"",'Contexto Estrat. Ins'!$E$16,"")</f>
        <v/>
      </c>
      <c r="CF22" s="26" t="str">
        <f>IF('Contexto Estrat. Ins'!$E$22&lt;&gt;"",'Contexto Estrat. Ins'!$E$16,"")</f>
        <v/>
      </c>
      <c r="CG22" s="26" t="str">
        <f>IF($D$29='Contexto Estrat. Ins'!$B$17,CA22,IF($D$29='Contexto Estrat. Ins'!$B$18,CB22,IF($D$29='Contexto Estrat. Ins'!$B$19,CC22,IF($D$29='Contexto Estrat. Ins'!$B$20,CD22,IF($D$29='Contexto Estrat. Ins'!$B$21,CE22,IF($D$29='Contexto Estrat. Ins'!$B$22,CF22,""))))))</f>
        <v/>
      </c>
    </row>
    <row r="23" spans="1:85" ht="15" customHeight="1">
      <c r="A23" s="18"/>
      <c r="D23" s="496" t="str">
        <f>IF(AK13=Datos!$A$6,"Explicación de la oportunidad","Explicación del riesgo")</f>
        <v>Explicación del riesgo</v>
      </c>
      <c r="E23" s="496"/>
      <c r="F23" s="496"/>
      <c r="G23" s="496"/>
      <c r="H23" s="496"/>
      <c r="I23" s="496"/>
      <c r="J23" s="496"/>
      <c r="K23" s="496"/>
      <c r="L23" s="496"/>
      <c r="M23" s="496"/>
      <c r="N23" s="496"/>
      <c r="O23" s="496"/>
      <c r="P23" s="496"/>
      <c r="Q23" s="496"/>
      <c r="R23" s="496"/>
      <c r="S23" s="496"/>
      <c r="T23" s="496"/>
      <c r="U23" s="496"/>
      <c r="V23" s="496"/>
      <c r="W23" s="496"/>
      <c r="X23" s="496"/>
      <c r="Y23" s="496"/>
      <c r="Z23" s="496"/>
      <c r="AA23" s="496"/>
      <c r="AB23" s="496"/>
      <c r="AC23" s="496"/>
      <c r="AD23" s="496"/>
      <c r="AE23" s="496"/>
      <c r="AF23" s="496"/>
      <c r="AG23" s="496"/>
      <c r="AH23" s="496"/>
      <c r="AI23" s="496"/>
      <c r="AJ23" s="496"/>
      <c r="AK23" s="496"/>
      <c r="AL23" s="496"/>
      <c r="AM23" s="496"/>
      <c r="AN23" s="496"/>
      <c r="AO23" s="496"/>
      <c r="AP23" s="496"/>
      <c r="AQ23" s="496"/>
      <c r="AR23" s="496"/>
      <c r="AS23" s="30"/>
      <c r="AT23" s="30"/>
      <c r="AU23" s="30"/>
      <c r="AV23" s="30"/>
      <c r="AW23" s="30"/>
      <c r="AX23" s="30"/>
      <c r="AY23" s="490" t="str">
        <f>IF(AK13=Datos!$A$6,"Clase de oportunidad","Clase de riesgo")</f>
        <v>Clase de riesgo</v>
      </c>
      <c r="AZ23" s="490"/>
      <c r="BA23" s="490"/>
      <c r="BB23" s="490"/>
      <c r="BC23" s="490"/>
      <c r="BD23" s="490"/>
      <c r="BE23" s="490"/>
      <c r="BF23" s="490"/>
      <c r="BG23" s="20"/>
      <c r="BK23" s="26" t="str">
        <f>IF('Contexto Estrat. Ins'!$F$7&lt;&gt;"",'Contexto Estrat. Ins'!$F$6,"")</f>
        <v>Información sujeta a divulgación o modificación no autorizada</v>
      </c>
      <c r="BL23" s="26" t="str">
        <f>IF('Contexto Estrat. Ins'!$F$8&lt;&gt;"",'Contexto Estrat. Ins'!$F$6,"")</f>
        <v>Información sujeta a divulgación o modificación no autorizada</v>
      </c>
      <c r="BM23" s="26" t="str">
        <f>IF('Contexto Estrat. Ins'!$F$9&lt;&gt;"",'Contexto Estrat. Ins'!$F$6,"")</f>
        <v>Información sujeta a divulgación o modificación no autorizada</v>
      </c>
      <c r="BN23" s="26" t="str">
        <f>IF('Contexto Estrat. Ins'!$F$10&lt;&gt;"",'Contexto Estrat. Ins'!$F$6,"")</f>
        <v>Información sujeta a divulgación o modificación no autorizada</v>
      </c>
      <c r="BO23" s="26" t="str">
        <f>IF('Contexto Estrat. Ins'!$F$11&lt;&gt;"",'Contexto Estrat. Ins'!$F$6,"")</f>
        <v/>
      </c>
      <c r="BP23" s="26" t="str">
        <f>IF('Contexto Estrat. Ins'!$F$12&lt;&gt;"",'Contexto Estrat. Ins'!$F$6,"")</f>
        <v/>
      </c>
      <c r="BQ23" s="26" t="str">
        <f>IF($D$29='Contexto Estrat. Ins'!$B$7,BK23,IF($D$29='Contexto Estrat. Ins'!$B$8,BL23,IF($D$29='Contexto Estrat. Ins'!$B$9,BM23,IF($D$29='Contexto Estrat. Ins'!$B$10,BN23,IF($D$29='Contexto Estrat. Ins'!$B$11,BO23,IF($D$29='Contexto Estrat. Ins'!$B$12,BP23,""))))))</f>
        <v/>
      </c>
      <c r="BS23" s="26" t="str">
        <f>IF('Contexto Estrat. Ins'!$F$37&lt;&gt;"",'Contexto Estrat. Ins'!$F$36,"")</f>
        <v/>
      </c>
      <c r="BT23" s="26" t="str">
        <f>IF('Contexto Estrat. Ins'!$F$38&lt;&gt;"",'Contexto Estrat. Ins'!$F$36,"")</f>
        <v>Generación de recursos propios por concepto de tarifas y sanciones</v>
      </c>
      <c r="BU23" s="26" t="str">
        <f>IF('Contexto Estrat. Ins'!$F$39&lt;&gt;"",'Contexto Estrat. Ins'!$F$36,"")</f>
        <v/>
      </c>
      <c r="BV23" s="26" t="str">
        <f>IF('Contexto Estrat. Ins'!$F$40&lt;&gt;"",'Contexto Estrat. Ins'!$F$36,"")</f>
        <v/>
      </c>
      <c r="BW23" s="26" t="str">
        <f>IF('Contexto Estrat. Ins'!$F$41&lt;&gt;"",'Contexto Estrat. Ins'!$F$36,"")</f>
        <v/>
      </c>
      <c r="BX23" s="26" t="str">
        <f>IF('Contexto Estrat. Ins'!$F$42&lt;&gt;"",'Contexto Estrat. Ins'!$F$36,"")</f>
        <v/>
      </c>
      <c r="BY23" s="26" t="str">
        <f>IF($D$29='Contexto Estrat. Ins'!$B$37,BS23,IF($D$29='Contexto Estrat. Ins'!$B$38,BT23,IF($D$29='Contexto Estrat. Ins'!$B$39,BU23,IF($D$29='Contexto Estrat. Ins'!$B$40,BV23,IF($D$29='Contexto Estrat. Ins'!$B$41,BW23,IF($D$29='Contexto Estrat. Ins'!$B$42,BX23,""))))))</f>
        <v/>
      </c>
      <c r="CA23" s="26" t="str">
        <f>IF('Contexto Estrat. Ins'!$F$17&lt;&gt;"",'Contexto Estrat. Ins'!$F$16,"")</f>
        <v>Opinión neutral de los ciudadanos con respecto al Invima</v>
      </c>
      <c r="CB23" s="26" t="str">
        <f>IF('Contexto Estrat. Ins'!$F$18&lt;&gt;"",'Contexto Estrat. Ins'!$F$16,"")</f>
        <v>Opinión neutral de los ciudadanos con respecto al Invima</v>
      </c>
      <c r="CC23" s="26" t="str">
        <f>IF('Contexto Estrat. Ins'!$F$19&lt;&gt;"",'Contexto Estrat. Ins'!$F$16,"")</f>
        <v/>
      </c>
      <c r="CD23" s="26" t="str">
        <f>IF('Contexto Estrat. Ins'!$F$20&lt;&gt;"",'Contexto Estrat. Ins'!$F$16,"")</f>
        <v>Opinión neutral de los ciudadanos con respecto al Invima</v>
      </c>
      <c r="CE23" s="26" t="str">
        <f>IF('Contexto Estrat. Ins'!$F$21&lt;&gt;"",'Contexto Estrat. Ins'!$F$16,"")</f>
        <v/>
      </c>
      <c r="CF23" s="26" t="str">
        <f>IF('Contexto Estrat. Ins'!$F$22&lt;&gt;"",'Contexto Estrat. Ins'!$F$16,"")</f>
        <v/>
      </c>
      <c r="CG23" s="26" t="str">
        <f>IF($D$29='Contexto Estrat. Ins'!$B$17,CA23,IF($D$29='Contexto Estrat. Ins'!$B$18,CB23,IF($D$29='Contexto Estrat. Ins'!$B$19,CC23,IF($D$29='Contexto Estrat. Ins'!$B$20,CD23,IF($D$29='Contexto Estrat. Ins'!$B$21,CE23,IF($D$29='Contexto Estrat. Ins'!$B$22,CF23,""))))))</f>
        <v/>
      </c>
    </row>
    <row r="24" spans="1:85" ht="31.15" customHeight="1">
      <c r="A24" s="18"/>
      <c r="D24" s="491"/>
      <c r="E24" s="491"/>
      <c r="F24" s="491"/>
      <c r="G24" s="491"/>
      <c r="H24" s="491"/>
      <c r="I24" s="491"/>
      <c r="J24" s="491"/>
      <c r="K24" s="491"/>
      <c r="L24" s="491"/>
      <c r="M24" s="491"/>
      <c r="N24" s="491"/>
      <c r="O24" s="491"/>
      <c r="P24" s="491"/>
      <c r="Q24" s="491"/>
      <c r="R24" s="491"/>
      <c r="S24" s="491"/>
      <c r="T24" s="491"/>
      <c r="U24" s="491"/>
      <c r="V24" s="491"/>
      <c r="W24" s="491"/>
      <c r="X24" s="491"/>
      <c r="Y24" s="491"/>
      <c r="Z24" s="491"/>
      <c r="AA24" s="491"/>
      <c r="AB24" s="491"/>
      <c r="AC24" s="491"/>
      <c r="AD24" s="491"/>
      <c r="AE24" s="491"/>
      <c r="AF24" s="491"/>
      <c r="AG24" s="491"/>
      <c r="AH24" s="491"/>
      <c r="AI24" s="491"/>
      <c r="AJ24" s="491"/>
      <c r="AK24" s="491"/>
      <c r="AL24" s="491"/>
      <c r="AM24" s="491"/>
      <c r="AN24" s="491"/>
      <c r="AO24" s="491"/>
      <c r="AP24" s="491"/>
      <c r="AQ24" s="491"/>
      <c r="AR24" s="491"/>
      <c r="AS24" s="491"/>
      <c r="AT24" s="491"/>
      <c r="AU24" s="491"/>
      <c r="AV24" s="491"/>
      <c r="AW24" s="141"/>
      <c r="AX24" s="141"/>
      <c r="AY24" s="456"/>
      <c r="AZ24" s="456"/>
      <c r="BA24" s="456"/>
      <c r="BB24" s="456"/>
      <c r="BC24" s="456"/>
      <c r="BD24" s="456"/>
      <c r="BE24" s="456"/>
      <c r="BF24" s="456"/>
      <c r="BG24" s="20"/>
      <c r="BK24" s="26" t="str">
        <f>IF('Contexto Estrat. Ins'!$G$7&lt;&gt;"",'Contexto Estrat. Ins'!$G$6,"")</f>
        <v>Inoportunidad en la respuesta a trámites y capacidad de respuesta limitada en los laboratorios del Invima</v>
      </c>
      <c r="BL24" s="26" t="str">
        <f>IF('Contexto Estrat. Ins'!$G$8&lt;&gt;"",'Contexto Estrat. Ins'!$G$6,"")</f>
        <v>Inoportunidad en la respuesta a trámites y capacidad de respuesta limitada en los laboratorios del Invima</v>
      </c>
      <c r="BM24" s="26" t="str">
        <f>IF('Contexto Estrat. Ins'!$G$9&lt;&gt;"",'Contexto Estrat. Ins'!$G$6,"")</f>
        <v/>
      </c>
      <c r="BN24" s="26" t="str">
        <f>IF('Contexto Estrat. Ins'!$G$10&lt;&gt;"",'Contexto Estrat. Ins'!$G$6,"")</f>
        <v>Inoportunidad en la respuesta a trámites y capacidad de respuesta limitada en los laboratorios del Invima</v>
      </c>
      <c r="BO24" s="26" t="str">
        <f>IF('Contexto Estrat. Ins'!$G$11&lt;&gt;"",'Contexto Estrat. Ins'!$G$6,"")</f>
        <v/>
      </c>
      <c r="BP24" s="26" t="str">
        <f>IF('Contexto Estrat. Ins'!$G$12&lt;&gt;"",'Contexto Estrat. Ins'!$G$6,"")</f>
        <v/>
      </c>
      <c r="BQ24" s="26" t="str">
        <f>IF($D$29='Contexto Estrat. Ins'!$B$7,BK24,IF($D$29='Contexto Estrat. Ins'!$B$8,BL24,IF($D$29='Contexto Estrat. Ins'!$B$9,BM24,IF($D$29='Contexto Estrat. Ins'!$B$10,BN24,IF($D$29='Contexto Estrat. Ins'!$B$11,BO24,IF($D$29='Contexto Estrat. Ins'!$B$12,BP24,""))))))</f>
        <v/>
      </c>
      <c r="BS24" s="26" t="str">
        <f>IF('Contexto Estrat. Ins'!$G$37&lt;&gt;"",'Contexto Estrat. Ins'!$G$36,"")</f>
        <v>Mantenimiento del Sistema de Gestión Integrado</v>
      </c>
      <c r="BT24" s="26" t="str">
        <f>IF('Contexto Estrat. Ins'!$G$38&lt;&gt;"",'Contexto Estrat. Ins'!$G$36,"")</f>
        <v>Mantenimiento del Sistema de Gestión Integrado</v>
      </c>
      <c r="BU24" s="26" t="str">
        <f>IF('Contexto Estrat. Ins'!$G$39&lt;&gt;"",'Contexto Estrat. Ins'!$G$36,"")</f>
        <v>Mantenimiento del Sistema de Gestión Integrado</v>
      </c>
      <c r="BV24" s="26" t="str">
        <f>IF('Contexto Estrat. Ins'!$G$40&lt;&gt;"",'Contexto Estrat. Ins'!$G$36,"")</f>
        <v>Mantenimiento del Sistema de Gestión Integrado</v>
      </c>
      <c r="BW24" s="26" t="str">
        <f>IF('Contexto Estrat. Ins'!$G$41&lt;&gt;"",'Contexto Estrat. Ins'!$G$36,"")</f>
        <v/>
      </c>
      <c r="BX24" s="26" t="str">
        <f>IF('Contexto Estrat. Ins'!$G$42&lt;&gt;"",'Contexto Estrat. Ins'!$G$36,"")</f>
        <v/>
      </c>
      <c r="BY24" s="26" t="str">
        <f>IF($D$29='Contexto Estrat. Ins'!$B$37,BS24,IF($D$29='Contexto Estrat. Ins'!$B$38,BT24,IF($D$29='Contexto Estrat. Ins'!$B$39,BU24,IF($D$29='Contexto Estrat. Ins'!$B$40,BV24,IF($D$29='Contexto Estrat. Ins'!$B$41,BW24,IF($D$29='Contexto Estrat. Ins'!$B$42,BX24,""))))))</f>
        <v/>
      </c>
      <c r="CA24" s="26" t="str">
        <f>IF('Contexto Estrat. Ins'!$G$17&lt;&gt;"",'Contexto Estrat. Ins'!$G$16,"")</f>
        <v/>
      </c>
      <c r="CB24" s="26" t="str">
        <f>IF('Contexto Estrat. Ins'!$G$18&lt;&gt;"",'Contexto Estrat. Ins'!$G$16,"")</f>
        <v/>
      </c>
      <c r="CC24" s="26" t="str">
        <f>IF('Contexto Estrat. Ins'!$G$19&lt;&gt;"",'Contexto Estrat. Ins'!$G$16,"")</f>
        <v/>
      </c>
      <c r="CD24" s="26" t="str">
        <f>IF('Contexto Estrat. Ins'!$G$20&lt;&gt;"",'Contexto Estrat. Ins'!$G$16,"")</f>
        <v>Percepción negativa por parte de las partes interesadas con respecto a la transparencia de la Entidad</v>
      </c>
      <c r="CE24" s="26" t="str">
        <f>IF('Contexto Estrat. Ins'!$G$21&lt;&gt;"",'Contexto Estrat. Ins'!$G$16,"")</f>
        <v/>
      </c>
      <c r="CF24" s="26" t="str">
        <f>IF('Contexto Estrat. Ins'!$G$22&lt;&gt;"",'Contexto Estrat. Ins'!$G$16,"")</f>
        <v/>
      </c>
      <c r="CG24" s="26" t="str">
        <f>IF($D$29='Contexto Estrat. Ins'!$B$17,CA24,IF($D$29='Contexto Estrat. Ins'!$B$18,CB24,IF($D$29='Contexto Estrat. Ins'!$B$19,CC24,IF($D$29='Contexto Estrat. Ins'!$B$20,CD24,IF($D$29='Contexto Estrat. Ins'!$B$21,CE24,IF($D$29='Contexto Estrat. Ins'!$B$22,CF24,""))))))</f>
        <v/>
      </c>
    </row>
    <row r="25" spans="1:85" s="239" customFormat="1" ht="20.25" customHeight="1">
      <c r="A25" s="241"/>
      <c r="D25" s="240"/>
      <c r="E25" s="240"/>
      <c r="F25" s="240"/>
      <c r="G25" s="240"/>
      <c r="H25" s="240"/>
      <c r="I25" s="240"/>
      <c r="J25" s="240"/>
      <c r="K25" s="240"/>
      <c r="L25" s="240"/>
      <c r="M25" s="240"/>
      <c r="N25" s="240"/>
      <c r="O25" s="240"/>
      <c r="P25" s="240"/>
      <c r="Q25" s="236"/>
      <c r="R25" s="240"/>
      <c r="S25" s="236"/>
      <c r="T25" s="236"/>
      <c r="U25" s="236"/>
      <c r="V25" s="236"/>
      <c r="W25" s="240"/>
      <c r="X25" s="240"/>
      <c r="Y25" s="240"/>
      <c r="Z25" s="240"/>
      <c r="AA25" s="240"/>
      <c r="AB25" s="240"/>
      <c r="AC25" s="240"/>
      <c r="AD25" s="240"/>
      <c r="AE25" s="236"/>
      <c r="AF25" s="240"/>
      <c r="AG25" s="236"/>
      <c r="AH25" s="240"/>
      <c r="AI25" s="240"/>
      <c r="AJ25" s="240"/>
      <c r="AK25" s="240"/>
      <c r="AL25" s="240"/>
      <c r="AM25" s="240"/>
      <c r="AN25" s="240"/>
      <c r="AO25" s="240"/>
      <c r="AP25" s="240"/>
      <c r="AQ25" s="240"/>
      <c r="AR25" s="240"/>
      <c r="AS25" s="240"/>
      <c r="AT25" s="236"/>
      <c r="AU25" s="240"/>
      <c r="AV25" s="240"/>
      <c r="AW25" s="237"/>
      <c r="AX25" s="237"/>
      <c r="AY25" s="238"/>
      <c r="AZ25" s="238"/>
      <c r="BA25" s="238"/>
      <c r="BB25" s="238"/>
      <c r="BC25" s="238"/>
      <c r="BD25" s="238"/>
      <c r="BE25" s="238"/>
      <c r="BF25" s="238"/>
      <c r="BG25" s="242"/>
      <c r="BK25" s="243"/>
      <c r="BL25" s="243"/>
      <c r="BM25" s="243"/>
      <c r="BN25" s="243"/>
      <c r="BO25" s="243"/>
      <c r="BP25" s="243"/>
      <c r="BQ25" s="243"/>
      <c r="BS25" s="243"/>
      <c r="BT25" s="243"/>
      <c r="BU25" s="243"/>
      <c r="BV25" s="243"/>
      <c r="BW25" s="243"/>
      <c r="BX25" s="243"/>
      <c r="BY25" s="243"/>
      <c r="CA25" s="243"/>
      <c r="CB25" s="243"/>
      <c r="CC25" s="243"/>
      <c r="CD25" s="243"/>
      <c r="CE25" s="243"/>
      <c r="CF25" s="243"/>
      <c r="CG25" s="243"/>
    </row>
    <row r="26" spans="1:85" ht="31.15" customHeight="1">
      <c r="A26" s="18"/>
      <c r="C26" s="239"/>
      <c r="D26" s="647" t="s">
        <v>468</v>
      </c>
      <c r="E26" s="648"/>
      <c r="F26" s="648"/>
      <c r="G26" s="648"/>
      <c r="H26" s="648"/>
      <c r="I26" s="648"/>
      <c r="J26" s="648"/>
      <c r="K26" s="648"/>
      <c r="L26" s="648"/>
      <c r="M26" s="648"/>
      <c r="N26" s="648"/>
      <c r="O26" s="648"/>
      <c r="P26" s="249" t="s">
        <v>469</v>
      </c>
      <c r="Q26" s="245"/>
      <c r="R26" s="646" t="s">
        <v>470</v>
      </c>
      <c r="S26" s="646"/>
      <c r="T26" s="245"/>
      <c r="U26" s="246"/>
      <c r="V26" s="236"/>
      <c r="W26" s="647" t="s">
        <v>471</v>
      </c>
      <c r="X26" s="648"/>
      <c r="Y26" s="648"/>
      <c r="Z26" s="648"/>
      <c r="AA26" s="648"/>
      <c r="AB26" s="648"/>
      <c r="AC26" s="648"/>
      <c r="AD26" s="244" t="s">
        <v>469</v>
      </c>
      <c r="AE26" s="245"/>
      <c r="AF26" s="244" t="s">
        <v>470</v>
      </c>
      <c r="AG26" s="246"/>
      <c r="AH26" s="30"/>
      <c r="AI26" s="647" t="s">
        <v>472</v>
      </c>
      <c r="AJ26" s="648"/>
      <c r="AK26" s="648"/>
      <c r="AL26" s="648"/>
      <c r="AM26" s="648"/>
      <c r="AN26" s="648"/>
      <c r="AO26" s="648"/>
      <c r="AP26" s="648"/>
      <c r="AQ26" s="648"/>
      <c r="AR26" s="648"/>
      <c r="AS26" s="244" t="s">
        <v>469</v>
      </c>
      <c r="AT26" s="245"/>
      <c r="AU26" s="645" t="s">
        <v>470</v>
      </c>
      <c r="AV26" s="645"/>
      <c r="AW26" s="247"/>
      <c r="AX26" s="248"/>
      <c r="AY26" s="238"/>
      <c r="AZ26" s="238"/>
      <c r="BA26" s="238"/>
      <c r="BB26" s="238"/>
      <c r="BC26" s="238"/>
      <c r="BD26" s="238"/>
      <c r="BE26" s="238"/>
      <c r="BF26" s="238"/>
      <c r="BG26" s="20"/>
      <c r="BK26" s="26"/>
      <c r="BL26" s="26"/>
      <c r="BM26" s="26"/>
      <c r="BN26" s="26"/>
      <c r="BO26" s="26"/>
      <c r="BP26" s="26"/>
      <c r="BQ26" s="26"/>
      <c r="BS26" s="26"/>
      <c r="BT26" s="26"/>
      <c r="BU26" s="26"/>
      <c r="BV26" s="26"/>
      <c r="BW26" s="26"/>
      <c r="BX26" s="26"/>
      <c r="BY26" s="26"/>
      <c r="CA26" s="26"/>
      <c r="CB26" s="26"/>
      <c r="CC26" s="26"/>
      <c r="CD26" s="26"/>
      <c r="CE26" s="26"/>
      <c r="CF26" s="26"/>
      <c r="CG26" s="26"/>
    </row>
    <row r="27" spans="1:85" ht="15.6" customHeight="1">
      <c r="A27" s="18"/>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29"/>
      <c r="AT27" s="32"/>
      <c r="AU27" s="32"/>
      <c r="AV27" s="32"/>
      <c r="AW27" s="32"/>
      <c r="AX27" s="32"/>
      <c r="AY27" s="32"/>
      <c r="AZ27" s="32"/>
      <c r="BA27" s="32"/>
      <c r="BB27" s="32"/>
      <c r="BG27" s="20"/>
      <c r="BK27" s="26" t="str">
        <f>IF('Contexto Estrat. Ins'!$H$7&lt;&gt;"",'Contexto Estrat. Ins'!$H$6,"")</f>
        <v>Cultura de servicio y herramientas de atención al ciudadano limitadas</v>
      </c>
      <c r="BL27" s="26" t="str">
        <f>IF('Contexto Estrat. Ins'!$H$8&lt;&gt;"",'Contexto Estrat. Ins'!$H$6,"")</f>
        <v>Cultura de servicio y herramientas de atención al ciudadano limitadas</v>
      </c>
      <c r="BM27" s="26" t="str">
        <f>IF('Contexto Estrat. Ins'!$H$9&lt;&gt;"",'Contexto Estrat. Ins'!$H$6,"")</f>
        <v/>
      </c>
      <c r="BN27" s="26" t="str">
        <f>IF('Contexto Estrat. Ins'!$H$10&lt;&gt;"",'Contexto Estrat. Ins'!$H$6,"")</f>
        <v/>
      </c>
      <c r="BO27" s="26" t="str">
        <f>IF('Contexto Estrat. Ins'!$H$11&lt;&gt;"",'Contexto Estrat. Ins'!$H$6,"")</f>
        <v/>
      </c>
      <c r="BP27" s="26" t="str">
        <f>IF('Contexto Estrat. Ins'!$H$12&lt;&gt;"",'Contexto Estrat. Ins'!$H$6,"")</f>
        <v/>
      </c>
      <c r="BQ27" s="26" t="str">
        <f>IF($D$29='Contexto Estrat. Ins'!$B$7,BK27,IF($D$29='Contexto Estrat. Ins'!$B$8,BL27,IF($D$29='Contexto Estrat. Ins'!$B$9,BM27,IF($D$29='Contexto Estrat. Ins'!$B$10,BN27,IF($D$29='Contexto Estrat. Ins'!$B$11,BO27,IF($D$29='Contexto Estrat. Ins'!$B$12,BP27,""))))))</f>
        <v/>
      </c>
      <c r="BS27" s="26" t="str">
        <f>IF('Contexto Estrat. Ins'!$H$37&lt;&gt;"",'Contexto Estrat. Ins'!$H$36,"")</f>
        <v>Enfoque de mejoramiento continuo para el cumplimiento de requisitos legales en seguridad y salud en el trabajo y gestión ambiental</v>
      </c>
      <c r="BT27" s="26" t="str">
        <f>IF('Contexto Estrat. Ins'!$H$38&lt;&gt;"",'Contexto Estrat. Ins'!$H$36,"")</f>
        <v>Enfoque de mejoramiento continuo para el cumplimiento de requisitos legales en seguridad y salud en el trabajo y gestión ambiental</v>
      </c>
      <c r="BU27" s="26" t="str">
        <f>IF('Contexto Estrat. Ins'!$H$39&lt;&gt;"",'Contexto Estrat. Ins'!$H$36,"")</f>
        <v>Enfoque de mejoramiento continuo para el cumplimiento de requisitos legales en seguridad y salud en el trabajo y gestión ambiental</v>
      </c>
      <c r="BV27" s="26" t="str">
        <f>IF('Contexto Estrat. Ins'!$H$40&lt;&gt;"",'Contexto Estrat. Ins'!$H$36,"")</f>
        <v>Enfoque de mejoramiento continuo para el cumplimiento de requisitos legales en seguridad y salud en el trabajo y gestión ambiental</v>
      </c>
      <c r="BW27" s="26" t="str">
        <f>IF('Contexto Estrat. Ins'!$H$41&lt;&gt;"",'Contexto Estrat. Ins'!$H$36,"")</f>
        <v/>
      </c>
      <c r="BX27" s="26" t="str">
        <f>IF('Contexto Estrat. Ins'!$H$42&lt;&gt;"",'Contexto Estrat. Ins'!$H$36,"")</f>
        <v/>
      </c>
      <c r="BY27" s="26" t="str">
        <f>IF($D$29='Contexto Estrat. Ins'!$B$37,BS27,IF($D$29='Contexto Estrat. Ins'!$B$38,BT27,IF($D$29='Contexto Estrat. Ins'!$B$39,BU27,IF($D$29='Contexto Estrat. Ins'!$B$40,BV27,IF($D$29='Contexto Estrat. Ins'!$B$41,BW27,IF($D$29='Contexto Estrat. Ins'!$B$42,BX27,""))))))</f>
        <v/>
      </c>
      <c r="CA27" s="26" t="str">
        <f>IF('Contexto Estrat. Ins'!$H$17&lt;&gt;"",'Contexto Estrat. Ins'!$H$16,"")</f>
        <v>Actos de corrupción e ilegalidad o presión de los diferentes grupos de interés como gremios, actores políticos, usuarios, entidades gubernamentales e internacionales</v>
      </c>
      <c r="CB27" s="26" t="str">
        <f>IF('Contexto Estrat. Ins'!$H$18&lt;&gt;"",'Contexto Estrat. Ins'!$H$16,"")</f>
        <v>Actos de corrupción e ilegalidad o presión de los diferentes grupos de interés como gremios, actores políticos, usuarios, entidades gubernamentales e internacionales</v>
      </c>
      <c r="CC27" s="26" t="str">
        <f>IF('Contexto Estrat. Ins'!$H$19&lt;&gt;"",'Contexto Estrat. Ins'!$H$16,"")</f>
        <v/>
      </c>
      <c r="CD27" s="26" t="str">
        <f>IF('Contexto Estrat. Ins'!$H$20&lt;&gt;"",'Contexto Estrat. Ins'!$H$16,"")</f>
        <v>Actos de corrupción e ilegalidad o presión de los diferentes grupos de interés como gremios, actores políticos, usuarios, entidades gubernamentales e internacionales</v>
      </c>
      <c r="CE27" s="26" t="str">
        <f>IF('Contexto Estrat. Ins'!$H$21&lt;&gt;"",'Contexto Estrat. Ins'!$H$16,"")</f>
        <v/>
      </c>
      <c r="CF27" s="26" t="str">
        <f>IF('Contexto Estrat. Ins'!$H$22&lt;&gt;"",'Contexto Estrat. Ins'!$H$16,"")</f>
        <v/>
      </c>
      <c r="CG27" s="26" t="str">
        <f>IF($D$29='Contexto Estrat. Ins'!$B$17,CA27,IF($D$29='Contexto Estrat. Ins'!$B$18,CB27,IF($D$29='Contexto Estrat. Ins'!$B$19,CC27,IF($D$29='Contexto Estrat. Ins'!$B$20,CD27,IF($D$29='Contexto Estrat. Ins'!$B$21,CE27,IF($D$29='Contexto Estrat. Ins'!$B$22,CF27,""))))))</f>
        <v/>
      </c>
    </row>
    <row r="28" spans="1:85" ht="34.9" customHeight="1">
      <c r="A28" s="18"/>
      <c r="D28" s="376" t="str">
        <f>IF(OR(AK13=Datos!A2,AK13=Datos!A4,AK13=Datos!A5),"Seleccione los Trámites y OPA's posiblemente afectados",IF(AK13=Datos!A3,"Seleccione los Objetivos Estratégicos posiblemente afectados, inciando por el directamente relacionado",IF(AK13=Datos!A6,"Seleccione los Objetivos Estratégicos posiblemente favorecidos, iniciando por el directamente relacionado","")))</f>
        <v/>
      </c>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0"/>
      <c r="AD28" s="493" t="str">
        <f>IF(OR(AK13=Datos!A2,AK13=Datos!A3,AK13=Datos!A4,AK13=Datos!A5),"Seleccione o mencione otros procesos del SIG posiblemente afectados",IF(AK13=Datos!A6,"Seleccione o mencione otros procesos del SIG posiblemente favorecidos",""))</f>
        <v/>
      </c>
      <c r="AE28" s="493"/>
      <c r="AF28" s="493"/>
      <c r="AG28" s="493"/>
      <c r="AH28" s="493"/>
      <c r="AI28" s="493"/>
      <c r="AJ28" s="493"/>
      <c r="AK28" s="493"/>
      <c r="AL28" s="493"/>
      <c r="AM28" s="493"/>
      <c r="AN28" s="493"/>
      <c r="AO28" s="493"/>
      <c r="AP28" s="493"/>
      <c r="AQ28" s="493"/>
      <c r="AR28" s="493"/>
      <c r="AS28" s="493"/>
      <c r="AT28" s="493"/>
      <c r="AU28" s="493"/>
      <c r="AV28" s="493"/>
      <c r="AW28" s="493"/>
      <c r="AX28" s="493"/>
      <c r="AY28" s="493"/>
      <c r="AZ28" s="493"/>
      <c r="BA28" s="493"/>
      <c r="BB28" s="493"/>
      <c r="BC28" s="493"/>
      <c r="BD28" s="493"/>
      <c r="BE28" s="493"/>
      <c r="BF28" s="493"/>
      <c r="BG28" s="20"/>
      <c r="BK28" s="26" t="str">
        <f>IF('Contexto Estrat. Ins'!$I$7&lt;&gt;"",'Contexto Estrat. Ins'!$I$6,"")</f>
        <v/>
      </c>
      <c r="BL28" s="26" t="str">
        <f>IF('Contexto Estrat. Ins'!$I$8&lt;&gt;"",'Contexto Estrat. Ins'!$I$6,"")</f>
        <v/>
      </c>
      <c r="BM28" s="26" t="str">
        <f>IF('Contexto Estrat. Ins'!$I$9&lt;&gt;"",'Contexto Estrat. Ins'!$I$6,"")</f>
        <v>Divulgación de la plataforma estratégica y otros temas de interés inoportuna y que no cubre a la totalidad de los funcionarios y contratistas</v>
      </c>
      <c r="BN28" s="26" t="str">
        <f>IF('Contexto Estrat. Ins'!$I$10&lt;&gt;"",'Contexto Estrat. Ins'!$I$6,"")</f>
        <v/>
      </c>
      <c r="BO28" s="26" t="str">
        <f>IF('Contexto Estrat. Ins'!$I$11&lt;&gt;"",'Contexto Estrat. Ins'!$I$6,"")</f>
        <v/>
      </c>
      <c r="BP28" s="26" t="str">
        <f>IF('Contexto Estrat. Ins'!$I$12&lt;&gt;"",'Contexto Estrat. Ins'!$I$6,"")</f>
        <v/>
      </c>
      <c r="BQ28" s="26" t="str">
        <f>IF($D$29='Contexto Estrat. Ins'!$B$7,BK28,IF($D$29='Contexto Estrat. Ins'!$B$8,BL28,IF($D$29='Contexto Estrat. Ins'!$B$9,BM28,IF($D$29='Contexto Estrat. Ins'!$B$10,BN28,IF($D$29='Contexto Estrat. Ins'!$B$11,BO28,IF($D$29='Contexto Estrat. Ins'!$B$12,BP28,""))))))</f>
        <v/>
      </c>
      <c r="BS28" s="26" t="str">
        <f>IF('Contexto Estrat. Ins'!$I$37&lt;&gt;"",'Contexto Estrat. Ins'!$I$36,"")</f>
        <v>Implementación de nuevos mecanismos de atención a las partes interesadas</v>
      </c>
      <c r="BT28" s="26" t="str">
        <f>IF('Contexto Estrat. Ins'!$I$38&lt;&gt;"",'Contexto Estrat. Ins'!$I$36,"")</f>
        <v>Implementación de nuevos mecanismos de atención a las partes interesadas</v>
      </c>
      <c r="BU28" s="26" t="str">
        <f>IF('Contexto Estrat. Ins'!$I$39&lt;&gt;"",'Contexto Estrat. Ins'!$I$36,"")</f>
        <v/>
      </c>
      <c r="BV28" s="26" t="str">
        <f>IF('Contexto Estrat. Ins'!$I$40&lt;&gt;"",'Contexto Estrat. Ins'!$I$36,"")</f>
        <v>Implementación de nuevos mecanismos de atención a las partes interesadas</v>
      </c>
      <c r="BW28" s="26" t="str">
        <f>IF('Contexto Estrat. Ins'!$I$41&lt;&gt;"",'Contexto Estrat. Ins'!$I$36,"")</f>
        <v/>
      </c>
      <c r="BX28" s="26" t="str">
        <f>IF('Contexto Estrat. Ins'!$I$42&lt;&gt;"",'Contexto Estrat. Ins'!$I$36,"")</f>
        <v/>
      </c>
      <c r="BY28" s="26" t="str">
        <f>IF($D$29='Contexto Estrat. Ins'!$B$37,BS28,IF($D$29='Contexto Estrat. Ins'!$B$38,BT28,IF($D$29='Contexto Estrat. Ins'!$B$39,BU28,IF($D$29='Contexto Estrat. Ins'!$B$40,BV28,IF($D$29='Contexto Estrat. Ins'!$B$41,BW28,IF($D$29='Contexto Estrat. Ins'!$B$42,BX28,""))))))</f>
        <v/>
      </c>
      <c r="CA28" s="26" t="str">
        <f>IF('Contexto Estrat. Ins'!$I$17&lt;&gt;"",'Contexto Estrat. Ins'!$I$16,"")</f>
        <v/>
      </c>
      <c r="CB28" s="26" t="str">
        <f>IF('Contexto Estrat. Ins'!$I$18&lt;&gt;"",'Contexto Estrat. Ins'!$I$16,"")</f>
        <v/>
      </c>
      <c r="CC28" s="26" t="str">
        <f>IF('Contexto Estrat. Ins'!$I$19&lt;&gt;"",'Contexto Estrat. Ins'!$I$16,"")</f>
        <v/>
      </c>
      <c r="CD28" s="26" t="str">
        <f>IF('Contexto Estrat. Ins'!$I$20&lt;&gt;"",'Contexto Estrat. Ins'!$I$16,"")</f>
        <v/>
      </c>
      <c r="CE28" s="26" t="str">
        <f>IF('Contexto Estrat. Ins'!$I$21&lt;&gt;"",'Contexto Estrat. Ins'!$I$16,"")</f>
        <v/>
      </c>
      <c r="CF28" s="26" t="str">
        <f>IF('Contexto Estrat. Ins'!$I$22&lt;&gt;"",'Contexto Estrat. Ins'!$I$16,"")</f>
        <v/>
      </c>
      <c r="CG28" s="26" t="str">
        <f>IF($D$29='Contexto Estrat. Ins'!$B$17,CA28,IF($D$29='Contexto Estrat. Ins'!$B$18,CB28,IF($D$29='Contexto Estrat. Ins'!$B$19,CC28,IF($D$29='Contexto Estrat. Ins'!$B$20,CD28,IF($D$29='Contexto Estrat. Ins'!$B$21,CE28,IF($D$29='Contexto Estrat. Ins'!$B$22,CF28,""))))))</f>
        <v/>
      </c>
    </row>
    <row r="29" spans="1:85" ht="31.15" customHeight="1">
      <c r="A29" s="18"/>
      <c r="D29" s="373"/>
      <c r="E29" s="374"/>
      <c r="F29" s="374"/>
      <c r="G29" s="374"/>
      <c r="H29" s="374"/>
      <c r="I29" s="374"/>
      <c r="J29" s="374"/>
      <c r="K29" s="374"/>
      <c r="L29" s="374"/>
      <c r="M29" s="374"/>
      <c r="N29" s="374"/>
      <c r="O29" s="374"/>
      <c r="P29" s="374"/>
      <c r="Q29" s="374"/>
      <c r="R29" s="374"/>
      <c r="S29" s="374"/>
      <c r="T29" s="374"/>
      <c r="U29" s="374"/>
      <c r="V29" s="374"/>
      <c r="W29" s="374"/>
      <c r="X29" s="374"/>
      <c r="Y29" s="374"/>
      <c r="Z29" s="374"/>
      <c r="AA29" s="374"/>
      <c r="AB29" s="375"/>
      <c r="AC29" s="33"/>
      <c r="AD29" s="494"/>
      <c r="AE29" s="494"/>
      <c r="AF29" s="494"/>
      <c r="AG29" s="494"/>
      <c r="AH29" s="494"/>
      <c r="AI29" s="494"/>
      <c r="AJ29" s="494"/>
      <c r="AK29" s="494"/>
      <c r="AL29" s="494"/>
      <c r="AM29" s="494"/>
      <c r="AN29" s="494"/>
      <c r="AO29" s="494"/>
      <c r="AP29" s="494"/>
      <c r="AQ29" s="494"/>
      <c r="AR29" s="494"/>
      <c r="AS29" s="494"/>
      <c r="AT29" s="494"/>
      <c r="AU29" s="494"/>
      <c r="AV29" s="494"/>
      <c r="AW29" s="494"/>
      <c r="AX29" s="494"/>
      <c r="AY29" s="494"/>
      <c r="AZ29" s="494"/>
      <c r="BA29" s="494"/>
      <c r="BB29" s="494"/>
      <c r="BC29" s="494"/>
      <c r="BD29" s="494"/>
      <c r="BE29" s="494"/>
      <c r="BF29" s="494"/>
      <c r="BG29" s="20"/>
      <c r="BK29" s="26" t="str">
        <f>IF('Contexto Estrat. Ins'!$J$7&lt;&gt;"",'Contexto Estrat. Ins'!$J$6,"")</f>
        <v/>
      </c>
      <c r="BL29" s="26" t="str">
        <f>IF('Contexto Estrat. Ins'!$J$8&lt;&gt;"",'Contexto Estrat. Ins'!$J$6,"")</f>
        <v/>
      </c>
      <c r="BM29" s="26" t="str">
        <f>IF('Contexto Estrat. Ins'!$J$9&lt;&gt;"",'Contexto Estrat. Ins'!$J$6,"")</f>
        <v>Desconocimiento de los funcionarios de las herramientas de gestión y evaluación</v>
      </c>
      <c r="BN29" s="26" t="str">
        <f>IF('Contexto Estrat. Ins'!$J$10&lt;&gt;"",'Contexto Estrat. Ins'!$J$6,"")</f>
        <v>Desconocimiento de los funcionarios de las herramientas de gestión y evaluación</v>
      </c>
      <c r="BO29" s="26" t="str">
        <f>IF('Contexto Estrat. Ins'!$J$11&lt;&gt;"",'Contexto Estrat. Ins'!$J$6,"")</f>
        <v/>
      </c>
      <c r="BP29" s="26" t="str">
        <f>IF('Contexto Estrat. Ins'!$J$12&lt;&gt;"",'Contexto Estrat. Ins'!$J$6,"")</f>
        <v/>
      </c>
      <c r="BQ29" s="26" t="str">
        <f>IF($D$29='Contexto Estrat. Ins'!$B$7,BK29,IF($D$29='Contexto Estrat. Ins'!$B$8,BL29,IF($D$29='Contexto Estrat. Ins'!$B$9,BM29,IF($D$29='Contexto Estrat. Ins'!$B$10,BN29,IF($D$29='Contexto Estrat. Ins'!$B$11,BO29,IF($D$29='Contexto Estrat. Ins'!$B$12,BP29,""))))))</f>
        <v/>
      </c>
      <c r="BS29" s="26" t="str">
        <f>IF('Contexto Estrat. Ins'!$J$37&lt;&gt;"",'Contexto Estrat. Ins'!$J$36,"")</f>
        <v>Reconocimiento como autoridad sanitaria de referencia a nivel nacional e internacional</v>
      </c>
      <c r="BT29" s="26" t="str">
        <f>IF('Contexto Estrat. Ins'!$J$38&lt;&gt;"",'Contexto Estrat. Ins'!$J$36,"")</f>
        <v/>
      </c>
      <c r="BU29" s="26" t="str">
        <f>IF('Contexto Estrat. Ins'!$J$39&lt;&gt;"",'Contexto Estrat. Ins'!$J$36,"")</f>
        <v/>
      </c>
      <c r="BV29" s="26" t="str">
        <f>IF('Contexto Estrat. Ins'!$J$40&lt;&gt;"",'Contexto Estrat. Ins'!$J$36,"")</f>
        <v/>
      </c>
      <c r="BW29" s="26" t="str">
        <f>IF('Contexto Estrat. Ins'!$J$41&lt;&gt;"",'Contexto Estrat. Ins'!$J$36,"")</f>
        <v/>
      </c>
      <c r="BX29" s="26" t="str">
        <f>IF('Contexto Estrat. Ins'!$J$42&lt;&gt;"",'Contexto Estrat. Ins'!$J$36,"")</f>
        <v/>
      </c>
      <c r="BY29" s="26" t="str">
        <f>IF($D$29='Contexto Estrat. Ins'!$B$37,BS29,IF($D$29='Contexto Estrat. Ins'!$B$38,BT29,IF($D$29='Contexto Estrat. Ins'!$B$39,BU29,IF($D$29='Contexto Estrat. Ins'!$B$40,BV29,IF($D$29='Contexto Estrat. Ins'!$B$41,BW29,IF($D$29='Contexto Estrat. Ins'!$B$42,BX29,""))))))</f>
        <v/>
      </c>
      <c r="CA29" s="26" t="str">
        <f>IF('Contexto Estrat. Ins'!$J$17&lt;&gt;"",'Contexto Estrat. Ins'!$J$16,"")</f>
        <v/>
      </c>
      <c r="CB29" s="26" t="str">
        <f>IF('Contexto Estrat. Ins'!$J$18&lt;&gt;"",'Contexto Estrat. Ins'!$J$16,"")</f>
        <v/>
      </c>
      <c r="CC29" s="26" t="str">
        <f>IF('Contexto Estrat. Ins'!$J$19&lt;&gt;"",'Contexto Estrat. Ins'!$J$16,"")</f>
        <v/>
      </c>
      <c r="CD29" s="26" t="str">
        <f>IF('Contexto Estrat. Ins'!$J$20&lt;&gt;"",'Contexto Estrat. Ins'!$J$16,"")</f>
        <v/>
      </c>
      <c r="CE29" s="26" t="str">
        <f>IF('Contexto Estrat. Ins'!$J$21&lt;&gt;"",'Contexto Estrat. Ins'!$J$16,"")</f>
        <v/>
      </c>
      <c r="CF29" s="26" t="str">
        <f>IF('Contexto Estrat. Ins'!$J$22&lt;&gt;"",'Contexto Estrat. Ins'!$J$16,"")</f>
        <v/>
      </c>
      <c r="CG29" s="26" t="str">
        <f>IF($D$29='Contexto Estrat. Ins'!$B$17,CA29,IF($D$29='Contexto Estrat. Ins'!$B$18,CB29,IF($D$29='Contexto Estrat. Ins'!$B$19,CC29,IF($D$29='Contexto Estrat. Ins'!$B$20,CD29,IF($D$29='Contexto Estrat. Ins'!$B$21,CE29,IF($D$29='Contexto Estrat. Ins'!$B$22,CF29,""))))))</f>
        <v/>
      </c>
    </row>
    <row r="30" spans="1:85" ht="31.15" customHeight="1">
      <c r="A30" s="18"/>
      <c r="D30" s="373"/>
      <c r="E30" s="374"/>
      <c r="F30" s="374"/>
      <c r="G30" s="374"/>
      <c r="H30" s="374"/>
      <c r="I30" s="374"/>
      <c r="J30" s="374"/>
      <c r="K30" s="374"/>
      <c r="L30" s="374"/>
      <c r="M30" s="374"/>
      <c r="N30" s="374"/>
      <c r="O30" s="374"/>
      <c r="P30" s="374"/>
      <c r="Q30" s="374"/>
      <c r="R30" s="374"/>
      <c r="S30" s="374"/>
      <c r="T30" s="374"/>
      <c r="U30" s="374"/>
      <c r="V30" s="374"/>
      <c r="W30" s="374"/>
      <c r="X30" s="374"/>
      <c r="Y30" s="374"/>
      <c r="Z30" s="374"/>
      <c r="AA30" s="374"/>
      <c r="AB30" s="375"/>
      <c r="AC30" s="33"/>
      <c r="AD30" s="494"/>
      <c r="AE30" s="494"/>
      <c r="AF30" s="494"/>
      <c r="AG30" s="494"/>
      <c r="AH30" s="494"/>
      <c r="AI30" s="494"/>
      <c r="AJ30" s="494"/>
      <c r="AK30" s="494"/>
      <c r="AL30" s="494"/>
      <c r="AM30" s="494"/>
      <c r="AN30" s="494"/>
      <c r="AO30" s="494"/>
      <c r="AP30" s="494"/>
      <c r="AQ30" s="494"/>
      <c r="AR30" s="494"/>
      <c r="AS30" s="494"/>
      <c r="AT30" s="494"/>
      <c r="AU30" s="494"/>
      <c r="AV30" s="494"/>
      <c r="AW30" s="494"/>
      <c r="AX30" s="494"/>
      <c r="AY30" s="494"/>
      <c r="AZ30" s="494"/>
      <c r="BA30" s="494"/>
      <c r="BB30" s="494"/>
      <c r="BC30" s="494"/>
      <c r="BD30" s="494"/>
      <c r="BE30" s="494"/>
      <c r="BF30" s="494"/>
      <c r="BG30" s="20"/>
      <c r="BK30" s="26" t="str">
        <f>IF('Contexto Estrat. Ins'!$K$7&lt;&gt;"",'Contexto Estrat. Ins'!$K$6,"")</f>
        <v>Modelo de gestión documental poco eficiente</v>
      </c>
      <c r="BL30" s="26" t="str">
        <f>IF('Contexto Estrat. Ins'!$K$8&lt;&gt;"",'Contexto Estrat. Ins'!$K$6,"")</f>
        <v>Modelo de gestión documental poco eficiente</v>
      </c>
      <c r="BM30" s="26" t="str">
        <f>IF('Contexto Estrat. Ins'!$K$9&lt;&gt;"",'Contexto Estrat. Ins'!$K$6,"")</f>
        <v>Modelo de gestión documental poco eficiente</v>
      </c>
      <c r="BN30" s="26" t="str">
        <f>IF('Contexto Estrat. Ins'!$K$10&lt;&gt;"",'Contexto Estrat. Ins'!$K$6,"")</f>
        <v>Modelo de gestión documental poco eficiente</v>
      </c>
      <c r="BO30" s="26" t="str">
        <f>IF('Contexto Estrat. Ins'!$K$11&lt;&gt;"",'Contexto Estrat. Ins'!$K$6,"")</f>
        <v/>
      </c>
      <c r="BP30" s="26" t="str">
        <f>IF('Contexto Estrat. Ins'!$K$12&lt;&gt;"",'Contexto Estrat. Ins'!$K$6,"")</f>
        <v/>
      </c>
      <c r="BQ30" s="26" t="str">
        <f>IF($D$29='Contexto Estrat. Ins'!$B$7,BK30,IF($D$29='Contexto Estrat. Ins'!$B$8,BL30,IF($D$29='Contexto Estrat. Ins'!$B$9,BM30,IF($D$29='Contexto Estrat. Ins'!$B$10,BN30,IF($D$29='Contexto Estrat. Ins'!$B$11,BO30,IF($D$29='Contexto Estrat. Ins'!$B$12,BP30,""))))))</f>
        <v/>
      </c>
      <c r="BS30" s="26" t="str">
        <f>IF('Contexto Estrat. Ins'!$K$37&lt;&gt;"",'Contexto Estrat. Ins'!$K$36,"")</f>
        <v>Acuerdos de cooperación con otros países</v>
      </c>
      <c r="BT30" s="26" t="str">
        <f>IF('Contexto Estrat. Ins'!$K$38&lt;&gt;"",'Contexto Estrat. Ins'!$K$36,"")</f>
        <v/>
      </c>
      <c r="BU30" s="26" t="str">
        <f>IF('Contexto Estrat. Ins'!$K$39&lt;&gt;"",'Contexto Estrat. Ins'!$K$36,"")</f>
        <v/>
      </c>
      <c r="BV30" s="26" t="str">
        <f>IF('Contexto Estrat. Ins'!$K$40&lt;&gt;"",'Contexto Estrat. Ins'!$K$36,"")</f>
        <v/>
      </c>
      <c r="BW30" s="26" t="str">
        <f>IF('Contexto Estrat. Ins'!$K$41&lt;&gt;"",'Contexto Estrat. Ins'!$K$36,"")</f>
        <v/>
      </c>
      <c r="BX30" s="26" t="str">
        <f>IF('Contexto Estrat. Ins'!$K$42&lt;&gt;"",'Contexto Estrat. Ins'!$K$36,"")</f>
        <v/>
      </c>
      <c r="BY30" s="26" t="str">
        <f>IF($D$29='Contexto Estrat. Ins'!$B$37,BS30,IF($D$29='Contexto Estrat. Ins'!$B$38,BT30,IF($D$29='Contexto Estrat. Ins'!$B$39,BU30,IF($D$29='Contexto Estrat. Ins'!$B$40,BV30,IF($D$29='Contexto Estrat. Ins'!$B$41,BW30,IF($D$29='Contexto Estrat. Ins'!$B$42,BX30,""))))))</f>
        <v/>
      </c>
      <c r="CA30" s="26" t="str">
        <f>IF('Contexto Estrat. Ins'!$K$17&lt;&gt;"",'Contexto Estrat. Ins'!$K$16,"")</f>
        <v/>
      </c>
      <c r="CB30" s="26" t="str">
        <f>IF('Contexto Estrat. Ins'!$K$18&lt;&gt;"",'Contexto Estrat. Ins'!$K$16,"")</f>
        <v/>
      </c>
      <c r="CC30" s="26" t="str">
        <f>IF('Contexto Estrat. Ins'!$K$19&lt;&gt;"",'Contexto Estrat. Ins'!$K$16,"")</f>
        <v/>
      </c>
      <c r="CD30" s="26" t="str">
        <f>IF('Contexto Estrat. Ins'!$K$20&lt;&gt;"",'Contexto Estrat. Ins'!$K$16,"")</f>
        <v/>
      </c>
      <c r="CE30" s="26" t="str">
        <f>IF('Contexto Estrat. Ins'!$K$21&lt;&gt;"",'Contexto Estrat. Ins'!$K$16,"")</f>
        <v/>
      </c>
      <c r="CF30" s="26" t="str">
        <f>IF('Contexto Estrat. Ins'!$K$22&lt;&gt;"",'Contexto Estrat. Ins'!$K$16,"")</f>
        <v/>
      </c>
      <c r="CG30" s="26" t="str">
        <f>IF($D$29='Contexto Estrat. Ins'!$B$17,CA30,IF($D$29='Contexto Estrat. Ins'!$B$18,CB30,IF($D$29='Contexto Estrat. Ins'!$B$19,CC30,IF($D$29='Contexto Estrat. Ins'!$B$20,CD30,IF($D$29='Contexto Estrat. Ins'!$B$21,CE30,IF($D$29='Contexto Estrat. Ins'!$B$22,CF30,""))))))</f>
        <v/>
      </c>
    </row>
    <row r="31" spans="1:85" ht="31.15" customHeight="1">
      <c r="A31" s="18"/>
      <c r="D31" s="373"/>
      <c r="E31" s="374"/>
      <c r="F31" s="374"/>
      <c r="G31" s="374"/>
      <c r="H31" s="374"/>
      <c r="I31" s="374"/>
      <c r="J31" s="374"/>
      <c r="K31" s="374"/>
      <c r="L31" s="374"/>
      <c r="M31" s="374"/>
      <c r="N31" s="374"/>
      <c r="O31" s="374"/>
      <c r="P31" s="374"/>
      <c r="Q31" s="374"/>
      <c r="R31" s="374"/>
      <c r="S31" s="374"/>
      <c r="T31" s="374"/>
      <c r="U31" s="374"/>
      <c r="V31" s="374"/>
      <c r="W31" s="374"/>
      <c r="X31" s="374"/>
      <c r="Y31" s="374"/>
      <c r="Z31" s="374"/>
      <c r="AA31" s="374"/>
      <c r="AB31" s="375"/>
      <c r="AC31" s="33"/>
      <c r="AD31" s="494"/>
      <c r="AE31" s="494"/>
      <c r="AF31" s="494"/>
      <c r="AG31" s="494"/>
      <c r="AH31" s="494"/>
      <c r="AI31" s="494"/>
      <c r="AJ31" s="494"/>
      <c r="AK31" s="494"/>
      <c r="AL31" s="494"/>
      <c r="AM31" s="494"/>
      <c r="AN31" s="494"/>
      <c r="AO31" s="494"/>
      <c r="AP31" s="494"/>
      <c r="AQ31" s="494"/>
      <c r="AR31" s="494"/>
      <c r="AS31" s="494"/>
      <c r="AT31" s="494"/>
      <c r="AU31" s="494"/>
      <c r="AV31" s="494"/>
      <c r="AW31" s="494"/>
      <c r="AX31" s="494"/>
      <c r="AY31" s="494"/>
      <c r="AZ31" s="494"/>
      <c r="BA31" s="494"/>
      <c r="BB31" s="494"/>
      <c r="BC31" s="494"/>
      <c r="BD31" s="494"/>
      <c r="BE31" s="494"/>
      <c r="BF31" s="494"/>
      <c r="BG31" s="20"/>
      <c r="BK31" s="26" t="str">
        <f>IF('Contexto Estrat. Ins'!$L$7&lt;&gt;"",'Contexto Estrat. Ins'!$L$6,"")</f>
        <v>Deficiencia en la identificación de controles para mitigación de los riesgos institucionales</v>
      </c>
      <c r="BL31" s="26" t="str">
        <f>IF('Contexto Estrat. Ins'!$L$8&lt;&gt;"",'Contexto Estrat. Ins'!$L$6,"")</f>
        <v>Deficiencia en la identificación de controles para mitigación de los riesgos institucionales</v>
      </c>
      <c r="BM31" s="26" t="str">
        <f>IF('Contexto Estrat. Ins'!$L$9&lt;&gt;"",'Contexto Estrat. Ins'!$L$6,"")</f>
        <v>Deficiencia en la identificación de controles para mitigación de los riesgos institucionales</v>
      </c>
      <c r="BN31" s="26" t="str">
        <f>IF('Contexto Estrat. Ins'!$L$10&lt;&gt;"",'Contexto Estrat. Ins'!$L$6,"")</f>
        <v>Deficiencia en la identificación de controles para mitigación de los riesgos institucionales</v>
      </c>
      <c r="BO31" s="26" t="str">
        <f>IF('Contexto Estrat. Ins'!$L$11&lt;&gt;"",'Contexto Estrat. Ins'!$L$6,"")</f>
        <v/>
      </c>
      <c r="BP31" s="26" t="str">
        <f>IF('Contexto Estrat. Ins'!$L$12&lt;&gt;"",'Contexto Estrat. Ins'!$L$6,"")</f>
        <v/>
      </c>
      <c r="BQ31" s="26" t="str">
        <f>IF($D$29='Contexto Estrat. Ins'!$B$7,BK31,IF($D$29='Contexto Estrat. Ins'!$B$8,BL31,IF($D$29='Contexto Estrat. Ins'!$B$9,BM31,IF($D$29='Contexto Estrat. Ins'!$B$10,BN31,IF($D$29='Contexto Estrat. Ins'!$B$11,BO31,IF($D$29='Contexto Estrat. Ins'!$B$12,BP31,""))))))</f>
        <v/>
      </c>
      <c r="BS31" s="26" t="str">
        <f>IF('Contexto Estrat. Ins'!$L$37&lt;&gt;"",'Contexto Estrat. Ins'!$L$36,"")</f>
        <v>Planeación en los programas y proyectos institucionales</v>
      </c>
      <c r="BT31" s="26" t="str">
        <f>IF('Contexto Estrat. Ins'!$L$38&lt;&gt;"",'Contexto Estrat. Ins'!$L$36,"")</f>
        <v>Planeación en los programas y proyectos institucionales</v>
      </c>
      <c r="BU31" s="26" t="str">
        <f>IF('Contexto Estrat. Ins'!$L$39&lt;&gt;"",'Contexto Estrat. Ins'!$L$36,"")</f>
        <v>Planeación en los programas y proyectos institucionales</v>
      </c>
      <c r="BV31" s="26" t="str">
        <f>IF('Contexto Estrat. Ins'!$L$40&lt;&gt;"",'Contexto Estrat. Ins'!$L$36,"")</f>
        <v>Planeación en los programas y proyectos institucionales</v>
      </c>
      <c r="BW31" s="26" t="str">
        <f>IF('Contexto Estrat. Ins'!$L$41&lt;&gt;"",'Contexto Estrat. Ins'!$L$36,"")</f>
        <v/>
      </c>
      <c r="BX31" s="26" t="str">
        <f>IF('Contexto Estrat. Ins'!$L$42&lt;&gt;"",'Contexto Estrat. Ins'!$L$36,"")</f>
        <v/>
      </c>
      <c r="BY31" s="26" t="str">
        <f>IF($D$29='Contexto Estrat. Ins'!$B$37,BS31,IF($D$29='Contexto Estrat. Ins'!$B$38,BT31,IF($D$29='Contexto Estrat. Ins'!$B$39,BU31,IF($D$29='Contexto Estrat. Ins'!$B$40,BV31,IF($D$29='Contexto Estrat. Ins'!$B$41,BW31,IF($D$29='Contexto Estrat. Ins'!$B$42,BX31,""))))))</f>
        <v/>
      </c>
      <c r="CA31" s="26" t="str">
        <f>IF('Contexto Estrat. Ins'!$L$17&lt;&gt;"",'Contexto Estrat. Ins'!$L$16,"")</f>
        <v/>
      </c>
      <c r="CB31" s="26" t="str">
        <f>IF('Contexto Estrat. Ins'!$L$18&lt;&gt;"",'Contexto Estrat. Ins'!$L$16,"")</f>
        <v/>
      </c>
      <c r="CC31" s="26" t="str">
        <f>IF('Contexto Estrat. Ins'!$L$19&lt;&gt;"",'Contexto Estrat. Ins'!$L$16,"")</f>
        <v/>
      </c>
      <c r="CD31" s="26" t="str">
        <f>IF('Contexto Estrat. Ins'!$L$20&lt;&gt;"",'Contexto Estrat. Ins'!$L$16,"")</f>
        <v/>
      </c>
      <c r="CE31" s="26" t="str">
        <f>IF('Contexto Estrat. Ins'!$L$21&lt;&gt;"",'Contexto Estrat. Ins'!$L$16,"")</f>
        <v/>
      </c>
      <c r="CF31" s="26" t="str">
        <f>IF('Contexto Estrat. Ins'!$L$22&lt;&gt;"",'Contexto Estrat. Ins'!$L$16,"")</f>
        <v/>
      </c>
      <c r="CG31" s="26" t="str">
        <f>IF($D$29='Contexto Estrat. Ins'!$B$17,CA31,IF($D$29='Contexto Estrat. Ins'!$B$18,CB31,IF($D$29='Contexto Estrat. Ins'!$B$19,CC31,IF($D$29='Contexto Estrat. Ins'!$B$20,CD31,IF($D$29='Contexto Estrat. Ins'!$B$21,CE31,IF($D$29='Contexto Estrat. Ins'!$B$22,CF31,""))))))</f>
        <v/>
      </c>
    </row>
    <row r="32" spans="1:85" ht="31.15" customHeight="1">
      <c r="A32" s="18"/>
      <c r="D32" s="373"/>
      <c r="E32" s="374"/>
      <c r="F32" s="374"/>
      <c r="G32" s="374"/>
      <c r="H32" s="374"/>
      <c r="I32" s="374"/>
      <c r="J32" s="374"/>
      <c r="K32" s="374"/>
      <c r="L32" s="374"/>
      <c r="M32" s="374"/>
      <c r="N32" s="374"/>
      <c r="O32" s="374"/>
      <c r="P32" s="374"/>
      <c r="Q32" s="374"/>
      <c r="R32" s="374"/>
      <c r="S32" s="374"/>
      <c r="T32" s="374"/>
      <c r="U32" s="374"/>
      <c r="V32" s="374"/>
      <c r="W32" s="374"/>
      <c r="X32" s="374"/>
      <c r="Y32" s="374"/>
      <c r="Z32" s="374"/>
      <c r="AA32" s="374"/>
      <c r="AB32" s="375"/>
      <c r="AC32" s="33"/>
      <c r="AD32" s="494"/>
      <c r="AE32" s="494"/>
      <c r="AF32" s="494"/>
      <c r="AG32" s="494"/>
      <c r="AH32" s="494"/>
      <c r="AI32" s="494"/>
      <c r="AJ32" s="494"/>
      <c r="AK32" s="494"/>
      <c r="AL32" s="494"/>
      <c r="AM32" s="494"/>
      <c r="AN32" s="494"/>
      <c r="AO32" s="494"/>
      <c r="AP32" s="494"/>
      <c r="AQ32" s="494"/>
      <c r="AR32" s="494"/>
      <c r="AS32" s="494"/>
      <c r="AT32" s="494"/>
      <c r="AU32" s="494"/>
      <c r="AV32" s="494"/>
      <c r="AW32" s="494"/>
      <c r="AX32" s="494"/>
      <c r="AY32" s="494"/>
      <c r="AZ32" s="494"/>
      <c r="BA32" s="494"/>
      <c r="BB32" s="494"/>
      <c r="BC32" s="494"/>
      <c r="BD32" s="494"/>
      <c r="BE32" s="494"/>
      <c r="BF32" s="494"/>
      <c r="BG32" s="20"/>
      <c r="BK32" s="26" t="str">
        <f>IF('Contexto Estrat. Ins'!$M$7&lt;&gt;"",'Contexto Estrat. Ins'!$M$6,"")</f>
        <v>Insuficiente unificación de criterios técnico y legal</v>
      </c>
      <c r="BL32" s="26" t="str">
        <f>IF('Contexto Estrat. Ins'!$M$8&lt;&gt;"",'Contexto Estrat. Ins'!$M$6,"")</f>
        <v>Insuficiente unificación de criterios técnico y legal</v>
      </c>
      <c r="BM32" s="26" t="str">
        <f>IF('Contexto Estrat. Ins'!$M$9&lt;&gt;"",'Contexto Estrat. Ins'!$M$6,"")</f>
        <v>Insuficiente unificación de criterios técnico y legal</v>
      </c>
      <c r="BN32" s="26" t="str">
        <f>IF('Contexto Estrat. Ins'!$M$10&lt;&gt;"",'Contexto Estrat. Ins'!$M$6,"")</f>
        <v>Insuficiente unificación de criterios técnico y legal</v>
      </c>
      <c r="BO32" s="26" t="str">
        <f>IF('Contexto Estrat. Ins'!$M$11&lt;&gt;"",'Contexto Estrat. Ins'!$M$6,"")</f>
        <v/>
      </c>
      <c r="BP32" s="26" t="str">
        <f>IF('Contexto Estrat. Ins'!$M$12&lt;&gt;"",'Contexto Estrat. Ins'!$M$6,"")</f>
        <v/>
      </c>
      <c r="BQ32" s="26" t="str">
        <f>IF($D$29='Contexto Estrat. Ins'!$B$7,BK32,IF($D$29='Contexto Estrat. Ins'!$B$8,BL32,IF($D$29='Contexto Estrat. Ins'!$B$9,BM32,IF($D$29='Contexto Estrat. Ins'!$B$10,BN32,IF($D$29='Contexto Estrat. Ins'!$B$11,BO32,IF($D$29='Contexto Estrat. Ins'!$B$12,BP32,""))))))</f>
        <v/>
      </c>
      <c r="BS32" s="26" t="str">
        <f>IF('Contexto Estrat. Ins'!$M$37&lt;&gt;"",'Contexto Estrat. Ins'!$M$36,"")</f>
        <v>Adecuada divulgación de la plataforma estratégica y otros temas de interés</v>
      </c>
      <c r="BT32" s="26" t="str">
        <f>IF('Contexto Estrat. Ins'!$M$38&lt;&gt;"",'Contexto Estrat. Ins'!$M$36,"")</f>
        <v/>
      </c>
      <c r="BU32" s="26" t="str">
        <f>IF('Contexto Estrat. Ins'!$M$39&lt;&gt;"",'Contexto Estrat. Ins'!$M$36,"")</f>
        <v/>
      </c>
      <c r="BV32" s="26" t="str">
        <f>IF('Contexto Estrat. Ins'!$M$40&lt;&gt;"",'Contexto Estrat. Ins'!$M$36,"")</f>
        <v>Adecuada divulgación de la plataforma estratégica y otros temas de interés</v>
      </c>
      <c r="BW32" s="26" t="str">
        <f>IF('Contexto Estrat. Ins'!$M$41&lt;&gt;"",'Contexto Estrat. Ins'!$M$36,"")</f>
        <v/>
      </c>
      <c r="BX32" s="26" t="str">
        <f>IF('Contexto Estrat. Ins'!$M$42&lt;&gt;"",'Contexto Estrat. Ins'!$M$36,"")</f>
        <v/>
      </c>
      <c r="BY32" s="26" t="str">
        <f>IF($D$29='Contexto Estrat. Ins'!$B$37,BS32,IF($D$29='Contexto Estrat. Ins'!$B$38,BT32,IF($D$29='Contexto Estrat. Ins'!$B$39,BU32,IF($D$29='Contexto Estrat. Ins'!$B$40,BV32,IF($D$29='Contexto Estrat. Ins'!$B$41,BW32,IF($D$29='Contexto Estrat. Ins'!$B$42,BX32,""))))))</f>
        <v/>
      </c>
      <c r="CA32" s="26" t="str">
        <f>IF('Contexto Estrat. Ins'!$M$17&lt;&gt;"",'Contexto Estrat. Ins'!$M$16,"")</f>
        <v/>
      </c>
      <c r="CB32" s="26" t="str">
        <f>IF('Contexto Estrat. Ins'!$M$18&lt;&gt;"",'Contexto Estrat. Ins'!$M$16,"")</f>
        <v/>
      </c>
      <c r="CC32" s="26" t="str">
        <f>IF('Contexto Estrat. Ins'!$M$19&lt;&gt;"",'Contexto Estrat. Ins'!$M$16,"")</f>
        <v/>
      </c>
      <c r="CD32" s="26" t="str">
        <f>IF('Contexto Estrat. Ins'!$M$20&lt;&gt;"",'Contexto Estrat. Ins'!$M$16,"")</f>
        <v/>
      </c>
      <c r="CE32" s="26" t="str">
        <f>IF('Contexto Estrat. Ins'!$M$21&lt;&gt;"",'Contexto Estrat. Ins'!$M$16,"")</f>
        <v/>
      </c>
      <c r="CF32" s="26" t="str">
        <f>IF('Contexto Estrat. Ins'!$M$22&lt;&gt;"",'Contexto Estrat. Ins'!$M$16,"")</f>
        <v/>
      </c>
      <c r="CG32" s="26" t="str">
        <f>IF($D$29='Contexto Estrat. Ins'!$B$17,CA32,IF($D$29='Contexto Estrat. Ins'!$B$18,CB32,IF($D$29='Contexto Estrat. Ins'!$B$19,CC32,IF($D$29='Contexto Estrat. Ins'!$B$20,CD32,IF($D$29='Contexto Estrat. Ins'!$B$21,CE32,IF($D$29='Contexto Estrat. Ins'!$B$22,CF32,""))))))</f>
        <v/>
      </c>
    </row>
    <row r="33" spans="1:86" ht="31.15" customHeight="1">
      <c r="A33" s="18"/>
      <c r="D33" s="373"/>
      <c r="E33" s="374"/>
      <c r="F33" s="374"/>
      <c r="G33" s="374"/>
      <c r="H33" s="374"/>
      <c r="I33" s="374"/>
      <c r="J33" s="374"/>
      <c r="K33" s="374"/>
      <c r="L33" s="374"/>
      <c r="M33" s="374"/>
      <c r="N33" s="374"/>
      <c r="O33" s="374"/>
      <c r="P33" s="374"/>
      <c r="Q33" s="374"/>
      <c r="R33" s="374"/>
      <c r="S33" s="374"/>
      <c r="T33" s="374"/>
      <c r="U33" s="374"/>
      <c r="V33" s="374"/>
      <c r="W33" s="374"/>
      <c r="X33" s="374"/>
      <c r="Y33" s="374"/>
      <c r="Z33" s="374"/>
      <c r="AA33" s="374"/>
      <c r="AB33" s="375"/>
      <c r="AC33" s="33"/>
      <c r="AD33" s="494"/>
      <c r="AE33" s="494"/>
      <c r="AF33" s="494"/>
      <c r="AG33" s="494"/>
      <c r="AH33" s="494"/>
      <c r="AI33" s="494"/>
      <c r="AJ33" s="494"/>
      <c r="AK33" s="494"/>
      <c r="AL33" s="494"/>
      <c r="AM33" s="494"/>
      <c r="AN33" s="494"/>
      <c r="AO33" s="494"/>
      <c r="AP33" s="494"/>
      <c r="AQ33" s="494"/>
      <c r="AR33" s="494"/>
      <c r="AS33" s="494"/>
      <c r="AT33" s="494"/>
      <c r="AU33" s="494"/>
      <c r="AV33" s="494"/>
      <c r="AW33" s="494"/>
      <c r="AX33" s="494"/>
      <c r="AY33" s="494"/>
      <c r="AZ33" s="494"/>
      <c r="BA33" s="494"/>
      <c r="BB33" s="494"/>
      <c r="BC33" s="494"/>
      <c r="BD33" s="494"/>
      <c r="BE33" s="494"/>
      <c r="BF33" s="494"/>
      <c r="BG33" s="20"/>
      <c r="BK33" s="26" t="str">
        <f>IF('Contexto Estrat. Ins'!$N$7&lt;&gt;"",'Contexto Estrat. Ins'!$N$6,"")</f>
        <v/>
      </c>
      <c r="BL33" s="26" t="str">
        <f>IF('Contexto Estrat. Ins'!$N$8&lt;&gt;"",'Contexto Estrat. Ins'!$N$6,"")</f>
        <v/>
      </c>
      <c r="BM33" s="26" t="str">
        <f>IF('Contexto Estrat. Ins'!$N$9&lt;&gt;"",'Contexto Estrat. Ins'!$N$6,"")</f>
        <v/>
      </c>
      <c r="BN33" s="26" t="str">
        <f>IF('Contexto Estrat. Ins'!$N$10&lt;&gt;"",'Contexto Estrat. Ins'!$N$6,"")</f>
        <v/>
      </c>
      <c r="BO33" s="26" t="str">
        <f>IF('Contexto Estrat. Ins'!$N$11&lt;&gt;"",'Contexto Estrat. Ins'!$N$6,"")</f>
        <v/>
      </c>
      <c r="BP33" s="26" t="str">
        <f>IF('Contexto Estrat. Ins'!$N$12&lt;&gt;"",'Contexto Estrat. Ins'!$N$6,"")</f>
        <v/>
      </c>
      <c r="BQ33" s="26" t="str">
        <f>IF($D$29='Contexto Estrat. Ins'!$B$7,BK33,IF($D$29='Contexto Estrat. Ins'!$B$8,BL33,IF($D$29='Contexto Estrat. Ins'!$B$9,BM33,IF($D$29='Contexto Estrat. Ins'!$B$10,BN33,IF($D$29='Contexto Estrat. Ins'!$B$11,BO33,IF($D$29='Contexto Estrat. Ins'!$B$12,BP33,""))))))</f>
        <v/>
      </c>
      <c r="BS33" s="26" t="str">
        <f>IF('Contexto Estrat. Ins'!$N$37&lt;&gt;"",'Contexto Estrat. Ins'!$N$36,"")</f>
        <v/>
      </c>
      <c r="BT33" s="26" t="str">
        <f>IF('Contexto Estrat. Ins'!$N$38&lt;&gt;"",'Contexto Estrat. Ins'!$N$36,"")</f>
        <v/>
      </c>
      <c r="BU33" s="26" t="str">
        <f>IF('Contexto Estrat. Ins'!$N$39&lt;&gt;"",'Contexto Estrat. Ins'!$N$36,"")</f>
        <v/>
      </c>
      <c r="BV33" s="26" t="str">
        <f>IF('Contexto Estrat. Ins'!$N$40&lt;&gt;"",'Contexto Estrat. Ins'!$N$36,"")</f>
        <v/>
      </c>
      <c r="BW33" s="26" t="str">
        <f>IF('Contexto Estrat. Ins'!$N$41&lt;&gt;"",'Contexto Estrat. Ins'!$N$36,"")</f>
        <v/>
      </c>
      <c r="BX33" s="26" t="str">
        <f>IF('Contexto Estrat. Ins'!$N$42&lt;&gt;"",'Contexto Estrat. Ins'!$N$36,"")</f>
        <v/>
      </c>
      <c r="BY33" s="26" t="str">
        <f>IF($D$29='Contexto Estrat. Ins'!$B$37,BS33,IF($D$29='Contexto Estrat. Ins'!$B$38,BT33,IF($D$29='Contexto Estrat. Ins'!$B$39,BU33,IF($D$29='Contexto Estrat. Ins'!$B$40,BV33,IF($D$29='Contexto Estrat. Ins'!$B$41,BW33,IF($D$29='Contexto Estrat. Ins'!$B$42,BX33,""))))))</f>
        <v/>
      </c>
      <c r="CA33" s="26" t="str">
        <f>IF('Contexto Estrat. Ins'!$N$17&lt;&gt;"",'Contexto Estrat. Ins'!$N$16,"")</f>
        <v/>
      </c>
      <c r="CB33" s="26" t="str">
        <f>IF('Contexto Estrat. Ins'!$N$18&lt;&gt;"",'Contexto Estrat. Ins'!$N$16,"")</f>
        <v/>
      </c>
      <c r="CC33" s="26" t="str">
        <f>IF('Contexto Estrat. Ins'!$N$19&lt;&gt;"",'Contexto Estrat. Ins'!$N$16,"")</f>
        <v/>
      </c>
      <c r="CD33" s="26" t="str">
        <f>IF('Contexto Estrat. Ins'!$N$20&lt;&gt;"",'Contexto Estrat. Ins'!$N$16,"")</f>
        <v/>
      </c>
      <c r="CE33" s="26" t="str">
        <f>IF('Contexto Estrat. Ins'!$N$21&lt;&gt;"",'Contexto Estrat. Ins'!$N$16,"")</f>
        <v/>
      </c>
      <c r="CF33" s="26" t="str">
        <f>IF('Contexto Estrat. Ins'!$N$22&lt;&gt;"",'Contexto Estrat. Ins'!$N$16,"")</f>
        <v/>
      </c>
      <c r="CG33" s="26" t="str">
        <f>IF($D$29='Contexto Estrat. Ins'!$B$17,CA33,IF($D$29='Contexto Estrat. Ins'!$B$18,CB33,IF($D$29='Contexto Estrat. Ins'!$B$19,CC33,IF($D$29='Contexto Estrat. Ins'!$B$20,CD33,IF($D$29='Contexto Estrat. Ins'!$B$21,CE33,IF($D$29='Contexto Estrat. Ins'!$B$22,CF33,""))))))</f>
        <v/>
      </c>
    </row>
    <row r="34" spans="1:86" ht="31.15" customHeight="1">
      <c r="A34" s="18"/>
      <c r="D34" s="373"/>
      <c r="E34" s="374"/>
      <c r="F34" s="374"/>
      <c r="G34" s="374"/>
      <c r="H34" s="374"/>
      <c r="I34" s="374"/>
      <c r="J34" s="374"/>
      <c r="K34" s="374"/>
      <c r="L34" s="374"/>
      <c r="M34" s="374"/>
      <c r="N34" s="374"/>
      <c r="O34" s="374"/>
      <c r="P34" s="374"/>
      <c r="Q34" s="374"/>
      <c r="R34" s="374"/>
      <c r="S34" s="374"/>
      <c r="T34" s="374"/>
      <c r="U34" s="374"/>
      <c r="V34" s="374"/>
      <c r="W34" s="374"/>
      <c r="X34" s="374"/>
      <c r="Y34" s="374"/>
      <c r="Z34" s="374"/>
      <c r="AA34" s="374"/>
      <c r="AB34" s="375"/>
      <c r="AC34" s="33"/>
      <c r="AD34" s="494"/>
      <c r="AE34" s="494"/>
      <c r="AF34" s="494"/>
      <c r="AG34" s="494"/>
      <c r="AH34" s="494"/>
      <c r="AI34" s="494"/>
      <c r="AJ34" s="494"/>
      <c r="AK34" s="494"/>
      <c r="AL34" s="494"/>
      <c r="AM34" s="494"/>
      <c r="AN34" s="494"/>
      <c r="AO34" s="494"/>
      <c r="AP34" s="494"/>
      <c r="AQ34" s="494"/>
      <c r="AR34" s="494"/>
      <c r="AS34" s="494"/>
      <c r="AT34" s="494"/>
      <c r="AU34" s="494"/>
      <c r="AV34" s="494"/>
      <c r="AW34" s="494"/>
      <c r="AX34" s="494"/>
      <c r="AY34" s="494"/>
      <c r="AZ34" s="494"/>
      <c r="BA34" s="494"/>
      <c r="BB34" s="494"/>
      <c r="BC34" s="494"/>
      <c r="BD34" s="494"/>
      <c r="BE34" s="494"/>
      <c r="BF34" s="494"/>
      <c r="BG34" s="20"/>
      <c r="BK34" s="26" t="str">
        <f>IF('Contexto Estrat. Ins'!$O$7&lt;&gt;"",'Contexto Estrat. Ins'!$O$6,"")</f>
        <v/>
      </c>
      <c r="BL34" s="26" t="str">
        <f>IF('Contexto Estrat. Ins'!$O$8&lt;&gt;"",'Contexto Estrat. Ins'!$O$6,"")</f>
        <v/>
      </c>
      <c r="BM34" s="26" t="str">
        <f>IF('Contexto Estrat. Ins'!$O$9&lt;&gt;"",'Contexto Estrat. Ins'!$O$6,"")</f>
        <v/>
      </c>
      <c r="BN34" s="26" t="str">
        <f>IF('Contexto Estrat. Ins'!$O$10&lt;&gt;"",'Contexto Estrat. Ins'!$O$6,"")</f>
        <v/>
      </c>
      <c r="BO34" s="26" t="str">
        <f>IF('Contexto Estrat. Ins'!$O$11&lt;&gt;"",'Contexto Estrat. Ins'!$O$6,"")</f>
        <v/>
      </c>
      <c r="BP34" s="26" t="str">
        <f>IF('Contexto Estrat. Ins'!$O$12&lt;&gt;"",'Contexto Estrat. Ins'!$O$6,"")</f>
        <v/>
      </c>
      <c r="BQ34" s="26" t="str">
        <f>IF($D$29='Contexto Estrat. Ins'!$B$7,BK34,IF($D$29='Contexto Estrat. Ins'!$B$8,BL34,IF($D$29='Contexto Estrat. Ins'!$B$9,BM34,IF($D$29='Contexto Estrat. Ins'!$B$10,BN34,IF($D$29='Contexto Estrat. Ins'!$B$11,BO34,IF($D$29='Contexto Estrat. Ins'!$B$12,BP34,""))))))</f>
        <v/>
      </c>
      <c r="BS34" s="26" t="str">
        <f>IF('Contexto Estrat. Ins'!$O$37&lt;&gt;"",'Contexto Estrat. Ins'!$O$36,"")</f>
        <v/>
      </c>
      <c r="BT34" s="26" t="str">
        <f>IF('Contexto Estrat. Ins'!$O$38&lt;&gt;"",'Contexto Estrat. Ins'!$O$36,"")</f>
        <v/>
      </c>
      <c r="BU34" s="26" t="str">
        <f>IF('Contexto Estrat. Ins'!$O$39&lt;&gt;"",'Contexto Estrat. Ins'!$O$36,"")</f>
        <v/>
      </c>
      <c r="BV34" s="26" t="str">
        <f>IF('Contexto Estrat. Ins'!$O$40&lt;&gt;"",'Contexto Estrat. Ins'!$O$36,"")</f>
        <v/>
      </c>
      <c r="BW34" s="26" t="str">
        <f>IF('Contexto Estrat. Ins'!$O$41&lt;&gt;"",'Contexto Estrat. Ins'!$O$36,"")</f>
        <v/>
      </c>
      <c r="BX34" s="26" t="str">
        <f>IF('Contexto Estrat. Ins'!$O$42&lt;&gt;"",'Contexto Estrat. Ins'!$O$36,"")</f>
        <v/>
      </c>
      <c r="BY34" s="26" t="str">
        <f>IF($D$29='Contexto Estrat. Ins'!$B$37,BS34,IF($D$29='Contexto Estrat. Ins'!$B$38,BT34,IF($D$29='Contexto Estrat. Ins'!$B$39,BU34,IF($D$29='Contexto Estrat. Ins'!$B$40,BV34,IF($D$29='Contexto Estrat. Ins'!$B$41,BW34,IF($D$29='Contexto Estrat. Ins'!$B$42,BX34,""))))))</f>
        <v/>
      </c>
      <c r="CA34" s="26" t="str">
        <f>IF('Contexto Estrat. Ins'!$O$17&lt;&gt;"",'Contexto Estrat. Ins'!$O$16,"")</f>
        <v/>
      </c>
      <c r="CB34" s="26" t="str">
        <f>IF('Contexto Estrat. Ins'!$O$18&lt;&gt;"",'Contexto Estrat. Ins'!$O$16,"")</f>
        <v/>
      </c>
      <c r="CC34" s="26" t="str">
        <f>IF('Contexto Estrat. Ins'!$O$19&lt;&gt;"",'Contexto Estrat. Ins'!$O$16,"")</f>
        <v/>
      </c>
      <c r="CD34" s="26" t="str">
        <f>IF('Contexto Estrat. Ins'!$O$20&lt;&gt;"",'Contexto Estrat. Ins'!$O$16,"")</f>
        <v/>
      </c>
      <c r="CE34" s="26" t="str">
        <f>IF('Contexto Estrat. Ins'!$O$21&lt;&gt;"",'Contexto Estrat. Ins'!$O$16,"")</f>
        <v/>
      </c>
      <c r="CF34" s="26" t="str">
        <f>IF('Contexto Estrat. Ins'!$O$22&lt;&gt;"",'Contexto Estrat. Ins'!$O$16,"")</f>
        <v/>
      </c>
      <c r="CG34" s="26" t="str">
        <f>IF($D$29='Contexto Estrat. Ins'!$B$17,CA34,IF($D$29='Contexto Estrat. Ins'!$B$18,CB34,IF($D$29='Contexto Estrat. Ins'!$B$19,CC34,IF($D$29='Contexto Estrat. Ins'!$B$20,CD34,IF($D$29='Contexto Estrat. Ins'!$B$21,CE34,IF($D$29='Contexto Estrat. Ins'!$B$22,CF34,""))))))</f>
        <v/>
      </c>
    </row>
    <row r="35" spans="1:86" ht="15.6" customHeight="1">
      <c r="A35" s="34"/>
      <c r="B35" s="35"/>
      <c r="C35" s="35"/>
      <c r="BG35" s="20"/>
      <c r="BK35" s="26" t="str">
        <f>IF('Contexto Estrat. Ins'!$P$7&lt;&gt;"",'Contexto Estrat. Ins'!$P$6,"")</f>
        <v/>
      </c>
      <c r="BL35" s="26" t="str">
        <f>IF('Contexto Estrat. Ins'!$P$8&lt;&gt;"",'Contexto Estrat. Ins'!$P$6,"")</f>
        <v/>
      </c>
      <c r="BM35" s="26" t="str">
        <f>IF('Contexto Estrat. Ins'!$P$9&lt;&gt;"",'Contexto Estrat. Ins'!$P$6,"")</f>
        <v/>
      </c>
      <c r="BN35" s="26" t="str">
        <f>IF('Contexto Estrat. Ins'!$P$10&lt;&gt;"",'Contexto Estrat. Ins'!$P$6,"")</f>
        <v/>
      </c>
      <c r="BO35" s="26" t="str">
        <f>IF('Contexto Estrat. Ins'!$P$11&lt;&gt;"",'Contexto Estrat. Ins'!$P$6,"")</f>
        <v/>
      </c>
      <c r="BP35" s="26" t="str">
        <f>IF('Contexto Estrat. Ins'!$P$12&lt;&gt;"",'Contexto Estrat. Ins'!$P$6,"")</f>
        <v/>
      </c>
      <c r="BQ35" s="26" t="str">
        <f>IF($D$29='Contexto Estrat. Ins'!$B$7,BK35,IF($D$29='Contexto Estrat. Ins'!$B$8,BL35,IF($D$29='Contexto Estrat. Ins'!$B$9,BM35,IF($D$29='Contexto Estrat. Ins'!$B$10,BN35,IF($D$29='Contexto Estrat. Ins'!$B$11,BO35,IF($D$29='Contexto Estrat. Ins'!$B$12,BP35,""))))))</f>
        <v/>
      </c>
      <c r="BS35" s="26" t="str">
        <f>IF('Contexto Estrat. Ins'!$P$37&lt;&gt;"",'Contexto Estrat. Ins'!$P$36,"")</f>
        <v/>
      </c>
      <c r="BT35" s="26" t="str">
        <f>IF('Contexto Estrat. Ins'!$P$38&lt;&gt;"",'Contexto Estrat. Ins'!$P$36,"")</f>
        <v/>
      </c>
      <c r="BU35" s="26" t="str">
        <f>IF('Contexto Estrat. Ins'!$P$39&lt;&gt;"",'Contexto Estrat. Ins'!$P$36,"")</f>
        <v/>
      </c>
      <c r="BV35" s="26" t="str">
        <f>IF('Contexto Estrat. Ins'!$P$40&lt;&gt;"",'Contexto Estrat. Ins'!$P$36,"")</f>
        <v/>
      </c>
      <c r="BW35" s="26" t="str">
        <f>IF('Contexto Estrat. Ins'!$P$41&lt;&gt;"",'Contexto Estrat. Ins'!$P$36,"")</f>
        <v/>
      </c>
      <c r="BX35" s="26" t="str">
        <f>IF('Contexto Estrat. Ins'!$P$42&lt;&gt;"",'Contexto Estrat. Ins'!$P$36,"")</f>
        <v/>
      </c>
      <c r="BY35" s="26" t="str">
        <f>IF($D$29='Contexto Estrat. Ins'!$B$37,BS35,IF($D$29='Contexto Estrat. Ins'!$B$38,BT35,IF($D$29='Contexto Estrat. Ins'!$B$39,BU35,IF($D$29='Contexto Estrat. Ins'!$B$40,BV35,IF($D$29='Contexto Estrat. Ins'!$B$41,BW35,IF($D$29='Contexto Estrat. Ins'!$B$42,BX35,""))))))</f>
        <v/>
      </c>
      <c r="CA35" s="26" t="str">
        <f>IF('Contexto Estrat. Ins'!$P$17&lt;&gt;"",'Contexto Estrat. Ins'!$P$16,"")</f>
        <v/>
      </c>
      <c r="CB35" s="26" t="str">
        <f>IF('Contexto Estrat. Ins'!$P$18&lt;&gt;"",'Contexto Estrat. Ins'!$P$16,"")</f>
        <v/>
      </c>
      <c r="CC35" s="26" t="str">
        <f>IF('Contexto Estrat. Ins'!$P$19&lt;&gt;"",'Contexto Estrat. Ins'!$P$16,"")</f>
        <v/>
      </c>
      <c r="CD35" s="26" t="str">
        <f>IF('Contexto Estrat. Ins'!$P$20&lt;&gt;"",'Contexto Estrat. Ins'!$P$16,"")</f>
        <v/>
      </c>
      <c r="CE35" s="26" t="str">
        <f>IF('Contexto Estrat. Ins'!$P$21&lt;&gt;"",'Contexto Estrat. Ins'!$P$16,"")</f>
        <v/>
      </c>
      <c r="CF35" s="26" t="str">
        <f>IF('Contexto Estrat. Ins'!$P$22&lt;&gt;"",'Contexto Estrat. Ins'!$P$16,"")</f>
        <v/>
      </c>
      <c r="CG35" s="26" t="str">
        <f>IF($D$29='Contexto Estrat. Ins'!$B$17,CA35,IF($D$29='Contexto Estrat. Ins'!$B$18,CB35,IF($D$29='Contexto Estrat. Ins'!$B$19,CC35,IF($D$29='Contexto Estrat. Ins'!$B$20,CD35,IF($D$29='Contexto Estrat. Ins'!$B$21,CE35,IF($D$29='Contexto Estrat. Ins'!$B$22,CF35,""))))))</f>
        <v/>
      </c>
    </row>
    <row r="36" spans="1:86" ht="15.6" customHeight="1">
      <c r="A36" s="18"/>
      <c r="D36" s="484" t="str">
        <f>IF(AK13=Datos!$A$6,"Causas de la oportunidad (factores de la oportunidad)","Causas del riesgo (factores del riesgo)")</f>
        <v>Causas del riesgo (factores del riesgo)</v>
      </c>
      <c r="E36" s="484"/>
      <c r="F36" s="484"/>
      <c r="G36" s="484"/>
      <c r="H36" s="484"/>
      <c r="I36" s="484"/>
      <c r="J36" s="484"/>
      <c r="K36" s="484"/>
      <c r="L36" s="484"/>
      <c r="M36" s="484"/>
      <c r="N36" s="484"/>
      <c r="O36" s="484"/>
      <c r="P36" s="484"/>
      <c r="Q36" s="484"/>
      <c r="R36" s="484"/>
      <c r="S36" s="484"/>
      <c r="T36" s="484"/>
      <c r="U36" s="484"/>
      <c r="V36" s="484"/>
      <c r="W36" s="484"/>
      <c r="X36" s="484"/>
      <c r="Y36" s="484"/>
      <c r="Z36" s="484"/>
      <c r="AA36" s="484"/>
      <c r="AB36" s="484"/>
      <c r="AC36" s="36"/>
      <c r="AD36" s="484" t="str">
        <f>IF(AK13=Datos!$A$6,"Consecuencias (efectos de la oportunidad)","Consecuencias (efectos del riesgo)")</f>
        <v>Consecuencias (efectos del riesgo)</v>
      </c>
      <c r="AE36" s="484"/>
      <c r="AF36" s="484"/>
      <c r="AG36" s="484"/>
      <c r="AH36" s="484"/>
      <c r="AI36" s="484"/>
      <c r="AJ36" s="484"/>
      <c r="AK36" s="484"/>
      <c r="AL36" s="484"/>
      <c r="AM36" s="484"/>
      <c r="AN36" s="484"/>
      <c r="AO36" s="484"/>
      <c r="AP36" s="484"/>
      <c r="AQ36" s="484"/>
      <c r="AR36" s="484"/>
      <c r="AS36" s="484"/>
      <c r="AT36" s="484"/>
      <c r="AU36" s="484"/>
      <c r="AV36" s="484"/>
      <c r="AW36" s="484"/>
      <c r="AX36" s="484"/>
      <c r="AY36" s="484"/>
      <c r="AZ36" s="484"/>
      <c r="BA36" s="484"/>
      <c r="BB36" s="484"/>
      <c r="BC36" s="484"/>
      <c r="BD36" s="484"/>
      <c r="BE36" s="484"/>
      <c r="BF36" s="484"/>
      <c r="BG36" s="20"/>
      <c r="BK36" s="26" t="str">
        <f>IF('Contexto Estrat. Ins'!$Q$7&lt;&gt;"",'Contexto Estrat. Ins'!$Q$6,"")</f>
        <v/>
      </c>
      <c r="BL36" s="26" t="str">
        <f>IF('Contexto Estrat. Ins'!$Q$8&lt;&gt;"",'Contexto Estrat. Ins'!$Q$6,"")</f>
        <v/>
      </c>
      <c r="BM36" s="26" t="str">
        <f>IF('Contexto Estrat. Ins'!$Q$9&lt;&gt;"",'Contexto Estrat. Ins'!$Q$6,"")</f>
        <v/>
      </c>
      <c r="BN36" s="26" t="str">
        <f>IF('Contexto Estrat. Ins'!$Q$10&lt;&gt;"",'Contexto Estrat. Ins'!$Q$6,"")</f>
        <v/>
      </c>
      <c r="BO36" s="26" t="str">
        <f>IF('Contexto Estrat. Ins'!$Q$11&lt;&gt;"",'Contexto Estrat. Ins'!$Q$6,"")</f>
        <v/>
      </c>
      <c r="BP36" s="26" t="str">
        <f>IF('Contexto Estrat. Ins'!$Q$12&lt;&gt;"",'Contexto Estrat. Ins'!$Q$6,"")</f>
        <v/>
      </c>
      <c r="BQ36" s="26" t="str">
        <f>IF($D$29='Contexto Estrat. Ins'!$B$7,BK36,IF($D$29='Contexto Estrat. Ins'!$B$8,BL36,IF($D$29='Contexto Estrat. Ins'!$B$9,BM36,IF($D$29='Contexto Estrat. Ins'!$B$10,BN36,IF($D$29='Contexto Estrat. Ins'!$B$11,BO36,IF($D$29='Contexto Estrat. Ins'!$B$12,BP36,""))))))</f>
        <v/>
      </c>
      <c r="BS36" s="26" t="str">
        <f>IF('Contexto Estrat. Ins'!$Q$37&lt;&gt;"",'Contexto Estrat. Ins'!$Q$36,"")</f>
        <v/>
      </c>
      <c r="BT36" s="26" t="str">
        <f>IF('Contexto Estrat. Ins'!$Q$38&lt;&gt;"",'Contexto Estrat. Ins'!$Q$36,"")</f>
        <v/>
      </c>
      <c r="BU36" s="26" t="str">
        <f>IF('Contexto Estrat. Ins'!$Q$39&lt;&gt;"",'Contexto Estrat. Ins'!$Q$36,"")</f>
        <v/>
      </c>
      <c r="BV36" s="26" t="str">
        <f>IF('Contexto Estrat. Ins'!$Q$40&lt;&gt;"",'Contexto Estrat. Ins'!$Q$36,"")</f>
        <v/>
      </c>
      <c r="BW36" s="26" t="str">
        <f>IF('Contexto Estrat. Ins'!$Q$41&lt;&gt;"",'Contexto Estrat. Ins'!$Q$36,"")</f>
        <v/>
      </c>
      <c r="BX36" s="26" t="str">
        <f>IF('Contexto Estrat. Ins'!$Q$42&lt;&gt;"",'Contexto Estrat. Ins'!$Q$36,"")</f>
        <v/>
      </c>
      <c r="BY36" s="26" t="str">
        <f>IF($D$29='Contexto Estrat. Ins'!$B$37,BS36,IF($D$29='Contexto Estrat. Ins'!$B$38,BT36,IF($D$29='Contexto Estrat. Ins'!$B$39,BU36,IF($D$29='Contexto Estrat. Ins'!$B$40,BV36,IF($D$29='Contexto Estrat. Ins'!$B$41,BW36,IF($D$29='Contexto Estrat. Ins'!$B$42,BX36,""))))))</f>
        <v/>
      </c>
      <c r="CA36" s="26" t="str">
        <f>IF('Contexto Estrat. Ins'!$Q$17&lt;&gt;"",'Contexto Estrat. Ins'!$Q$16,"")</f>
        <v/>
      </c>
      <c r="CB36" s="26" t="str">
        <f>IF('Contexto Estrat. Ins'!$Q$18&lt;&gt;"",'Contexto Estrat. Ins'!$Q$16,"")</f>
        <v/>
      </c>
      <c r="CC36" s="26" t="str">
        <f>IF('Contexto Estrat. Ins'!$Q$19&lt;&gt;"",'Contexto Estrat. Ins'!$Q$16,"")</f>
        <v/>
      </c>
      <c r="CD36" s="26" t="str">
        <f>IF('Contexto Estrat. Ins'!$Q$20&lt;&gt;"",'Contexto Estrat. Ins'!$Q$16,"")</f>
        <v/>
      </c>
      <c r="CE36" s="26" t="str">
        <f>IF('Contexto Estrat. Ins'!$Q$21&lt;&gt;"",'Contexto Estrat. Ins'!$Q$16,"")</f>
        <v/>
      </c>
      <c r="CF36" s="26" t="str">
        <f>IF('Contexto Estrat. Ins'!$Q$22&lt;&gt;"",'Contexto Estrat. Ins'!$Q$16,"")</f>
        <v/>
      </c>
      <c r="CG36" s="26" t="str">
        <f>IF($D$29='Contexto Estrat. Ins'!$B$17,CA36,IF($D$29='Contexto Estrat. Ins'!$B$18,CB36,IF($D$29='Contexto Estrat. Ins'!$B$19,CC36,IF($D$29='Contexto Estrat. Ins'!$B$20,CD36,IF($D$29='Contexto Estrat. Ins'!$B$21,CE36,IF($D$29='Contexto Estrat. Ins'!$B$22,CF36,""))))))</f>
        <v/>
      </c>
    </row>
    <row r="37" spans="1:86" ht="15.6" customHeight="1">
      <c r="A37" s="18"/>
      <c r="D37" s="483" t="s">
        <v>473</v>
      </c>
      <c r="E37" s="483"/>
      <c r="F37" s="483"/>
      <c r="G37" s="483"/>
      <c r="H37" s="483"/>
      <c r="I37" s="483"/>
      <c r="J37" s="483"/>
      <c r="K37" s="483"/>
      <c r="L37" s="483"/>
      <c r="M37" s="483"/>
      <c r="N37" s="483"/>
      <c r="O37" s="483"/>
      <c r="P37" s="483"/>
      <c r="Q37" s="483"/>
      <c r="R37" s="483"/>
      <c r="S37" s="483"/>
      <c r="T37" s="483"/>
      <c r="U37" s="483"/>
      <c r="V37" s="483"/>
      <c r="W37" s="483"/>
      <c r="X37" s="483"/>
      <c r="Y37" s="483"/>
      <c r="Z37" s="483"/>
      <c r="AA37" s="483"/>
      <c r="AB37" s="483"/>
      <c r="AD37" s="484"/>
      <c r="AE37" s="484"/>
      <c r="AF37" s="484"/>
      <c r="AG37" s="484"/>
      <c r="AH37" s="484"/>
      <c r="AI37" s="484"/>
      <c r="AJ37" s="484"/>
      <c r="AK37" s="484"/>
      <c r="AL37" s="484"/>
      <c r="AM37" s="484"/>
      <c r="AN37" s="484"/>
      <c r="AO37" s="484"/>
      <c r="AP37" s="484"/>
      <c r="AQ37" s="484"/>
      <c r="AR37" s="484"/>
      <c r="AS37" s="484"/>
      <c r="AT37" s="484"/>
      <c r="AU37" s="484"/>
      <c r="AV37" s="484"/>
      <c r="AW37" s="484"/>
      <c r="AX37" s="484"/>
      <c r="AY37" s="484"/>
      <c r="AZ37" s="484"/>
      <c r="BA37" s="484"/>
      <c r="BB37" s="484"/>
      <c r="BC37" s="484"/>
      <c r="BD37" s="484"/>
      <c r="BE37" s="484"/>
      <c r="BF37" s="484"/>
      <c r="BG37" s="20"/>
      <c r="BK37" s="26" t="str">
        <f>IF('Contexto Estrat. Ins'!$R$7&lt;&gt;"",'Contexto Estrat. Ins'!$R$6,"")</f>
        <v/>
      </c>
      <c r="BL37" s="26" t="str">
        <f>IF('Contexto Estrat. Ins'!$R$8&lt;&gt;"",'Contexto Estrat. Ins'!$R$6,"")</f>
        <v/>
      </c>
      <c r="BM37" s="26" t="str">
        <f>IF('Contexto Estrat. Ins'!$R$9&lt;&gt;"",'Contexto Estrat. Ins'!$R$6,"")</f>
        <v/>
      </c>
      <c r="BN37" s="26" t="str">
        <f>IF('Contexto Estrat. Ins'!$R$10&lt;&gt;"",'Contexto Estrat. Ins'!$R$6,"")</f>
        <v/>
      </c>
      <c r="BO37" s="26" t="str">
        <f>IF('Contexto Estrat. Ins'!$R$11&lt;&gt;"",'Contexto Estrat. Ins'!$R$6,"")</f>
        <v/>
      </c>
      <c r="BP37" s="26" t="str">
        <f>IF('Contexto Estrat. Ins'!$R$12&lt;&gt;"",'Contexto Estrat. Ins'!$R$6,"")</f>
        <v/>
      </c>
      <c r="BQ37" s="26" t="str">
        <f>IF($D$29='Contexto Estrat. Ins'!$B$7,BK37,IF($D$29='Contexto Estrat. Ins'!$B$8,BL37,IF($D$29='Contexto Estrat. Ins'!$B$9,BM37,IF($D$29='Contexto Estrat. Ins'!$B$10,BN37,IF($D$29='Contexto Estrat. Ins'!$B$11,BO37,IF($D$29='Contexto Estrat. Ins'!$B$12,BP37,""))))))</f>
        <v/>
      </c>
      <c r="BS37" s="26" t="str">
        <f>IF('Contexto Estrat. Ins'!$R$37&lt;&gt;"",'Contexto Estrat. Ins'!$R$36,"")</f>
        <v/>
      </c>
      <c r="BT37" s="26" t="str">
        <f>IF('Contexto Estrat. Ins'!$R$38&lt;&gt;"",'Contexto Estrat. Ins'!$R$36,"")</f>
        <v/>
      </c>
      <c r="BU37" s="26" t="str">
        <f>IF('Contexto Estrat. Ins'!$R$39&lt;&gt;"",'Contexto Estrat. Ins'!$R$36,"")</f>
        <v/>
      </c>
      <c r="BV37" s="26" t="str">
        <f>IF('Contexto Estrat. Ins'!$R$40&lt;&gt;"",'Contexto Estrat. Ins'!$R$36,"")</f>
        <v/>
      </c>
      <c r="BW37" s="26" t="str">
        <f>IF('Contexto Estrat. Ins'!$R$41&lt;&gt;"",'Contexto Estrat. Ins'!$R$36,"")</f>
        <v/>
      </c>
      <c r="BX37" s="26" t="str">
        <f>IF('Contexto Estrat. Ins'!$R$42&lt;&gt;"",'Contexto Estrat. Ins'!$R$36,"")</f>
        <v/>
      </c>
      <c r="BY37" s="26" t="str">
        <f>IF($D$29='Contexto Estrat. Ins'!$B$37,BS37,IF($D$29='Contexto Estrat. Ins'!$B$38,BT37,IF($D$29='Contexto Estrat. Ins'!$B$39,BU37,IF($D$29='Contexto Estrat. Ins'!$B$40,BV37,IF($D$29='Contexto Estrat. Ins'!$B$41,BW37,IF($D$29='Contexto Estrat. Ins'!$B$42,BX37,""))))))</f>
        <v/>
      </c>
      <c r="CA37" s="26" t="str">
        <f>IF('Contexto Estrat. Ins'!$R$17&lt;&gt;"",'Contexto Estrat. Ins'!$R$16,"")</f>
        <v/>
      </c>
      <c r="CB37" s="26" t="str">
        <f>IF('Contexto Estrat. Ins'!$R$18&lt;&gt;"",'Contexto Estrat. Ins'!$R$16,"")</f>
        <v/>
      </c>
      <c r="CC37" s="26" t="str">
        <f>IF('Contexto Estrat. Ins'!$R$19&lt;&gt;"",'Contexto Estrat. Ins'!$R$16,"")</f>
        <v/>
      </c>
      <c r="CD37" s="26" t="str">
        <f>IF('Contexto Estrat. Ins'!$R$20&lt;&gt;"",'Contexto Estrat. Ins'!$R$16,"")</f>
        <v/>
      </c>
      <c r="CE37" s="26" t="str">
        <f>IF('Contexto Estrat. Ins'!$R$21&lt;&gt;"",'Contexto Estrat. Ins'!$R$16,"")</f>
        <v/>
      </c>
      <c r="CF37" s="26" t="str">
        <f>IF('Contexto Estrat. Ins'!$R$22&lt;&gt;"",'Contexto Estrat. Ins'!$R$16,"")</f>
        <v/>
      </c>
      <c r="CG37" s="26" t="str">
        <f>IF($D$29='Contexto Estrat. Ins'!$B$17,CA37,IF($D$29='Contexto Estrat. Ins'!$B$18,CB37,IF($D$29='Contexto Estrat. Ins'!$B$19,CC37,IF($D$29='Contexto Estrat. Ins'!$B$20,CD37,IF($D$29='Contexto Estrat. Ins'!$B$21,CE37,IF($D$29='Contexto Estrat. Ins'!$B$22,CF37,""))))))</f>
        <v/>
      </c>
    </row>
    <row r="38" spans="1:86" ht="15.6" customHeight="1">
      <c r="A38" s="18"/>
      <c r="D38" s="483" t="s">
        <v>474</v>
      </c>
      <c r="E38" s="483"/>
      <c r="F38" s="483"/>
      <c r="G38" s="483"/>
      <c r="H38" s="483"/>
      <c r="I38" s="483"/>
      <c r="J38" s="483" t="s">
        <v>475</v>
      </c>
      <c r="K38" s="483"/>
      <c r="L38" s="483"/>
      <c r="M38" s="483"/>
      <c r="N38" s="483"/>
      <c r="O38" s="483"/>
      <c r="P38" s="483"/>
      <c r="Q38" s="483"/>
      <c r="R38" s="483"/>
      <c r="S38" s="483"/>
      <c r="T38" s="483"/>
      <c r="U38" s="483"/>
      <c r="V38" s="483"/>
      <c r="W38" s="483"/>
      <c r="X38" s="483"/>
      <c r="Y38" s="483"/>
      <c r="Z38" s="483"/>
      <c r="AA38" s="483"/>
      <c r="AB38" s="483"/>
      <c r="AD38" s="483" t="str">
        <f>IF(AK13=Datos!$A$6,"Puede presentarse la oportunidad, lo que generaría…","Puede presentarse el riesgo, lo que generaría…")</f>
        <v>Puede presentarse el riesgo, lo que generaría…</v>
      </c>
      <c r="AE38" s="483"/>
      <c r="AF38" s="483"/>
      <c r="AG38" s="483"/>
      <c r="AH38" s="483"/>
      <c r="AI38" s="483"/>
      <c r="AJ38" s="483"/>
      <c r="AK38" s="483"/>
      <c r="AL38" s="483"/>
      <c r="AM38" s="483"/>
      <c r="AN38" s="483"/>
      <c r="AO38" s="483"/>
      <c r="AP38" s="483"/>
      <c r="AQ38" s="483"/>
      <c r="AR38" s="483"/>
      <c r="AS38" s="483"/>
      <c r="AT38" s="483"/>
      <c r="AU38" s="483"/>
      <c r="AV38" s="483"/>
      <c r="AW38" s="483"/>
      <c r="AX38" s="483"/>
      <c r="AY38" s="483"/>
      <c r="AZ38" s="483"/>
      <c r="BA38" s="483"/>
      <c r="BB38" s="483"/>
      <c r="BC38" s="483"/>
      <c r="BD38" s="483"/>
      <c r="BE38" s="483"/>
      <c r="BF38" s="483"/>
      <c r="BG38" s="20"/>
      <c r="BK38" s="26" t="str">
        <f>IF('Contexto Estrat. Ins'!$S$7&lt;&gt;"",'Contexto Estrat. Ins'!$S$6,"")</f>
        <v/>
      </c>
      <c r="BL38" s="26" t="str">
        <f>IF('Contexto Estrat. Ins'!$S$8&lt;&gt;"",'Contexto Estrat. Ins'!$S$6,"")</f>
        <v/>
      </c>
      <c r="BM38" s="26" t="str">
        <f>IF('Contexto Estrat. Ins'!$S$9&lt;&gt;"",'Contexto Estrat. Ins'!$S$6,"")</f>
        <v/>
      </c>
      <c r="BN38" s="26" t="str">
        <f>IF('Contexto Estrat. Ins'!$S$10&lt;&gt;"",'Contexto Estrat. Ins'!$S$6,"")</f>
        <v/>
      </c>
      <c r="BO38" s="26" t="str">
        <f>IF('Contexto Estrat. Ins'!$S$11&lt;&gt;"",'Contexto Estrat. Ins'!$S$6,"")</f>
        <v/>
      </c>
      <c r="BP38" s="26" t="str">
        <f>IF('Contexto Estrat. Ins'!$S$12&lt;&gt;"",'Contexto Estrat. Ins'!$S$6,"")</f>
        <v/>
      </c>
      <c r="BQ38" s="26" t="str">
        <f>IF($D$29='Contexto Estrat. Ins'!$B$7,BK38,IF($D$29='Contexto Estrat. Ins'!$B$8,BL38,IF($D$29='Contexto Estrat. Ins'!$B$9,BM38,IF($D$29='Contexto Estrat. Ins'!$B$10,BN38,IF($D$29='Contexto Estrat. Ins'!$B$11,BO38,IF($D$29='Contexto Estrat. Ins'!$B$12,BP38,""))))))</f>
        <v/>
      </c>
      <c r="BS38" s="26" t="str">
        <f>IF('Contexto Estrat. Ins'!$S$37&lt;&gt;"",'Contexto Estrat. Ins'!$S$36,"")</f>
        <v/>
      </c>
      <c r="BT38" s="26" t="str">
        <f>IF('Contexto Estrat. Ins'!$S$38&lt;&gt;"",'Contexto Estrat. Ins'!$S$36,"")</f>
        <v/>
      </c>
      <c r="BU38" s="26" t="str">
        <f>IF('Contexto Estrat. Ins'!$S$39&lt;&gt;"",'Contexto Estrat. Ins'!$S$36,"")</f>
        <v/>
      </c>
      <c r="BV38" s="26" t="str">
        <f>IF('Contexto Estrat. Ins'!$S$40&lt;&gt;"",'Contexto Estrat. Ins'!$S$36,"")</f>
        <v/>
      </c>
      <c r="BW38" s="26" t="str">
        <f>IF('Contexto Estrat. Ins'!$S$41&lt;&gt;"",'Contexto Estrat. Ins'!$S$36,"")</f>
        <v/>
      </c>
      <c r="BX38" s="26" t="str">
        <f>IF('Contexto Estrat. Ins'!$S$42&lt;&gt;"",'Contexto Estrat. Ins'!$S$36,"")</f>
        <v/>
      </c>
      <c r="BY38" s="26" t="str">
        <f>IF($D$29='Contexto Estrat. Ins'!$B$37,BS38,IF($D$29='Contexto Estrat. Ins'!$B$38,BT38,IF($D$29='Contexto Estrat. Ins'!$B$39,BU38,IF($D$29='Contexto Estrat. Ins'!$B$40,BV38,IF($D$29='Contexto Estrat. Ins'!$B$41,BW38,IF($D$29='Contexto Estrat. Ins'!$B$42,BX38,""))))))</f>
        <v/>
      </c>
      <c r="CA38" s="26" t="str">
        <f>IF('Contexto Estrat. Ins'!$S$17&lt;&gt;"",'Contexto Estrat. Ins'!$S$16,"")</f>
        <v/>
      </c>
      <c r="CB38" s="26" t="str">
        <f>IF('Contexto Estrat. Ins'!$S$18&lt;&gt;"",'Contexto Estrat. Ins'!$S$16,"")</f>
        <v/>
      </c>
      <c r="CC38" s="26" t="str">
        <f>IF('Contexto Estrat. Ins'!$S$19&lt;&gt;"",'Contexto Estrat. Ins'!$S$16,"")</f>
        <v/>
      </c>
      <c r="CD38" s="26" t="str">
        <f>IF('Contexto Estrat. Ins'!$S$20&lt;&gt;"",'Contexto Estrat. Ins'!$S$16,"")</f>
        <v/>
      </c>
      <c r="CE38" s="26" t="str">
        <f>IF('Contexto Estrat. Ins'!$S$21&lt;&gt;"",'Contexto Estrat. Ins'!$S$16,"")</f>
        <v/>
      </c>
      <c r="CF38" s="26" t="str">
        <f>IF('Contexto Estrat. Ins'!$S$22&lt;&gt;"",'Contexto Estrat. Ins'!$S$16,"")</f>
        <v/>
      </c>
      <c r="CG38" s="26" t="str">
        <f>IF($D$29='Contexto Estrat. Ins'!$B$17,CA38,IF($D$29='Contexto Estrat. Ins'!$B$18,CB38,IF($D$29='Contexto Estrat. Ins'!$B$19,CC38,IF($D$29='Contexto Estrat. Ins'!$B$20,CD38,IF($D$29='Contexto Estrat. Ins'!$B$21,CE38,IF($D$29='Contexto Estrat. Ins'!$B$22,CF38,""))))))</f>
        <v/>
      </c>
    </row>
    <row r="39" spans="1:86" ht="15.6" customHeight="1">
      <c r="A39" s="18"/>
      <c r="D39" s="456"/>
      <c r="E39" s="456"/>
      <c r="F39" s="456"/>
      <c r="G39" s="456"/>
      <c r="H39" s="456"/>
      <c r="I39" s="456"/>
      <c r="J39" s="400" t="s">
        <v>625</v>
      </c>
      <c r="K39" s="400"/>
      <c r="L39" s="400"/>
      <c r="M39" s="400"/>
      <c r="N39" s="400"/>
      <c r="O39" s="400"/>
      <c r="P39" s="400"/>
      <c r="Q39" s="400"/>
      <c r="R39" s="400"/>
      <c r="S39" s="400"/>
      <c r="T39" s="400"/>
      <c r="U39" s="400"/>
      <c r="V39" s="400"/>
      <c r="W39" s="400"/>
      <c r="X39" s="400"/>
      <c r="Y39" s="400"/>
      <c r="Z39" s="400"/>
      <c r="AA39" s="400"/>
      <c r="AB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20"/>
      <c r="BK39" s="26" t="str">
        <f>IF('Contexto Estrat. Ins'!$T$7&lt;&gt;"",'Contexto Estrat. Ins'!$T$6,"")</f>
        <v/>
      </c>
      <c r="BL39" s="26" t="str">
        <f>IF('Contexto Estrat. Ins'!$T$8&lt;&gt;"",'Contexto Estrat. Ins'!$T$6,"")</f>
        <v/>
      </c>
      <c r="BM39" s="26" t="str">
        <f>IF('Contexto Estrat. Ins'!$T$9&lt;&gt;"",'Contexto Estrat. Ins'!$T$6,"")</f>
        <v/>
      </c>
      <c r="BN39" s="26" t="str">
        <f>IF('Contexto Estrat. Ins'!$T$10&lt;&gt;"",'Contexto Estrat. Ins'!$T$6,"")</f>
        <v/>
      </c>
      <c r="BO39" s="26" t="str">
        <f>IF('Contexto Estrat. Ins'!$T$11&lt;&gt;"",'Contexto Estrat. Ins'!$T$6,"")</f>
        <v/>
      </c>
      <c r="BP39" s="26" t="str">
        <f>IF('Contexto Estrat. Ins'!$T$12&lt;&gt;"",'Contexto Estrat. Ins'!$T$6,"")</f>
        <v/>
      </c>
      <c r="BQ39" s="26" t="str">
        <f>IF($D$29='Contexto Estrat. Ins'!$B$7,BK39,IF($D$29='Contexto Estrat. Ins'!$B$8,BL39,IF($D$29='Contexto Estrat. Ins'!$B$9,BM39,IF($D$29='Contexto Estrat. Ins'!$B$10,BN39,IF($D$29='Contexto Estrat. Ins'!$B$11,BO39,IF($D$29='Contexto Estrat. Ins'!$B$12,BP39,""))))))</f>
        <v/>
      </c>
      <c r="BR39" s="142"/>
      <c r="BS39" s="26" t="str">
        <f>IF('Contexto Estrat. Ins'!$T$37&lt;&gt;"",'Contexto Estrat. Ins'!$T$36,"")</f>
        <v/>
      </c>
      <c r="BT39" s="26" t="str">
        <f>IF('Contexto Estrat. Ins'!$T$38&lt;&gt;"",'Contexto Estrat. Ins'!$T$36,"")</f>
        <v/>
      </c>
      <c r="BU39" s="26" t="str">
        <f>IF('Contexto Estrat. Ins'!$T$39&lt;&gt;"",'Contexto Estrat. Ins'!$T$36,"")</f>
        <v/>
      </c>
      <c r="BV39" s="26" t="str">
        <f>IF('Contexto Estrat. Ins'!$T$40&lt;&gt;"",'Contexto Estrat. Ins'!$T$36,"")</f>
        <v/>
      </c>
      <c r="BW39" s="26" t="str">
        <f>IF('Contexto Estrat. Ins'!$T$41&lt;&gt;"",'Contexto Estrat. Ins'!$T$36,"")</f>
        <v/>
      </c>
      <c r="BX39" s="26" t="str">
        <f>IF('Contexto Estrat. Ins'!$T$42&lt;&gt;"",'Contexto Estrat. Ins'!$T$36,"")</f>
        <v/>
      </c>
      <c r="BY39" s="26" t="str">
        <f>IF($D$29='Contexto Estrat. Ins'!$B$37,BS39,IF($D$29='Contexto Estrat. Ins'!$B$38,BT39,IF($D$29='Contexto Estrat. Ins'!$B$39,BU39,IF($D$29='Contexto Estrat. Ins'!$B$40,BV39,IF($D$29='Contexto Estrat. Ins'!$B$41,BW39,IF($D$29='Contexto Estrat. Ins'!$B$42,BX39,""))))))</f>
        <v/>
      </c>
      <c r="BZ39" s="142"/>
      <c r="CA39" s="26" t="str">
        <f>IF('Contexto Estrat. Ins'!$T$17&lt;&gt;"",'Contexto Estrat. Ins'!$T$16,"")</f>
        <v/>
      </c>
      <c r="CB39" s="26" t="str">
        <f>IF('Contexto Estrat. Ins'!$T$18&lt;&gt;"",'Contexto Estrat. Ins'!$T$16,"")</f>
        <v/>
      </c>
      <c r="CC39" s="26" t="str">
        <f>IF('Contexto Estrat. Ins'!$T$19&lt;&gt;"",'Contexto Estrat. Ins'!$T$16,"")</f>
        <v/>
      </c>
      <c r="CD39" s="26" t="str">
        <f>IF('Contexto Estrat. Ins'!$T$20&lt;&gt;"",'Contexto Estrat. Ins'!$T$16,"")</f>
        <v/>
      </c>
      <c r="CE39" s="26" t="str">
        <f>IF('Contexto Estrat. Ins'!$T$21&lt;&gt;"",'Contexto Estrat. Ins'!$T$16,"")</f>
        <v/>
      </c>
      <c r="CF39" s="26" t="str">
        <f>IF('Contexto Estrat. Ins'!$T$22&lt;&gt;"",'Contexto Estrat. Ins'!$T$16,"")</f>
        <v/>
      </c>
      <c r="CG39" s="26" t="str">
        <f>IF($D$29='Contexto Estrat. Ins'!$B$17,CA39,IF($D$29='Contexto Estrat. Ins'!$B$18,CB39,IF($D$29='Contexto Estrat. Ins'!$B$19,CC39,IF($D$29='Contexto Estrat. Ins'!$B$20,CD39,IF($D$29='Contexto Estrat. Ins'!$B$21,CE39,IF($D$29='Contexto Estrat. Ins'!$B$22,CF39,""))))))</f>
        <v/>
      </c>
      <c r="CH39" s="142"/>
    </row>
    <row r="40" spans="1:86" ht="15.6" customHeight="1">
      <c r="A40" s="18"/>
      <c r="D40" s="456"/>
      <c r="E40" s="456"/>
      <c r="F40" s="456"/>
      <c r="G40" s="456"/>
      <c r="H40" s="456"/>
      <c r="I40" s="456"/>
      <c r="J40" s="400"/>
      <c r="K40" s="400"/>
      <c r="L40" s="400"/>
      <c r="M40" s="400"/>
      <c r="N40" s="400"/>
      <c r="O40" s="400"/>
      <c r="P40" s="400"/>
      <c r="Q40" s="400"/>
      <c r="R40" s="400"/>
      <c r="S40" s="400"/>
      <c r="T40" s="400"/>
      <c r="U40" s="400"/>
      <c r="V40" s="400"/>
      <c r="W40" s="400"/>
      <c r="X40" s="400"/>
      <c r="Y40" s="400"/>
      <c r="Z40" s="400"/>
      <c r="AA40" s="400"/>
      <c r="AB40" s="400"/>
      <c r="AD40" s="400"/>
      <c r="AE40" s="400"/>
      <c r="AF40" s="400"/>
      <c r="AG40" s="400"/>
      <c r="AH40" s="400"/>
      <c r="AI40" s="400"/>
      <c r="AJ40" s="400"/>
      <c r="AK40" s="400"/>
      <c r="AL40" s="400"/>
      <c r="AM40" s="400"/>
      <c r="AN40" s="400"/>
      <c r="AO40" s="400"/>
      <c r="AP40" s="400"/>
      <c r="AQ40" s="400"/>
      <c r="AR40" s="400"/>
      <c r="AS40" s="400"/>
      <c r="AT40" s="400"/>
      <c r="AU40" s="400"/>
      <c r="AV40" s="400"/>
      <c r="AW40" s="400"/>
      <c r="AX40" s="400"/>
      <c r="AY40" s="400"/>
      <c r="AZ40" s="400"/>
      <c r="BA40" s="400"/>
      <c r="BB40" s="400"/>
      <c r="BC40" s="400"/>
      <c r="BD40" s="400"/>
      <c r="BE40" s="400"/>
      <c r="BF40" s="400"/>
      <c r="BG40" s="20"/>
      <c r="BK40" s="26" t="str">
        <f>IF('Contexto Estrat. Ins'!$U$7&lt;&gt;"",'Contexto Estrat. Ins'!$U$6,"")</f>
        <v/>
      </c>
      <c r="BL40" s="26" t="str">
        <f>IF('Contexto Estrat. Ins'!$U$8&lt;&gt;"",'Contexto Estrat. Ins'!$U$6,"")</f>
        <v/>
      </c>
      <c r="BM40" s="26" t="str">
        <f>IF('Contexto Estrat. Ins'!$U$9&lt;&gt;"",'Contexto Estrat. Ins'!$U$6,"")</f>
        <v/>
      </c>
      <c r="BN40" s="26" t="str">
        <f>IF('Contexto Estrat. Ins'!$U$10&lt;&gt;"",'Contexto Estrat. Ins'!$U$6,"")</f>
        <v/>
      </c>
      <c r="BO40" s="26" t="str">
        <f>IF('Contexto Estrat. Ins'!$U$11&lt;&gt;"",'Contexto Estrat. Ins'!$U$6,"")</f>
        <v/>
      </c>
      <c r="BP40" s="26" t="str">
        <f>IF('Contexto Estrat. Ins'!$U$12&lt;&gt;"",'Contexto Estrat. Ins'!$U$6,"")</f>
        <v/>
      </c>
      <c r="BQ40" s="26" t="str">
        <f>IF($D$29='Contexto Estrat. Ins'!$B$7,BK40,IF($D$29='Contexto Estrat. Ins'!$B$8,BL40,IF($D$29='Contexto Estrat. Ins'!$B$9,BM40,IF($D$29='Contexto Estrat. Ins'!$B$10,BN40,IF($D$29='Contexto Estrat. Ins'!$B$11,BO40,IF($D$29='Contexto Estrat. Ins'!$B$12,BP40,""))))))</f>
        <v/>
      </c>
      <c r="BR40" s="142"/>
      <c r="BS40" s="26" t="str">
        <f>IF('Contexto Estrat. Ins'!$U$37&lt;&gt;"",'Contexto Estrat. Ins'!$U$36,"")</f>
        <v/>
      </c>
      <c r="BT40" s="26" t="str">
        <f>IF('Contexto Estrat. Ins'!$U$38&lt;&gt;"",'Contexto Estrat. Ins'!$U$36,"")</f>
        <v/>
      </c>
      <c r="BU40" s="26" t="str">
        <f>IF('Contexto Estrat. Ins'!$U$39&lt;&gt;"",'Contexto Estrat. Ins'!$U$36,"")</f>
        <v/>
      </c>
      <c r="BV40" s="26" t="str">
        <f>IF('Contexto Estrat. Ins'!$U$40&lt;&gt;"",'Contexto Estrat. Ins'!$U$36,"")</f>
        <v/>
      </c>
      <c r="BW40" s="26" t="str">
        <f>IF('Contexto Estrat. Ins'!$U$41&lt;&gt;"",'Contexto Estrat. Ins'!$U$36,"")</f>
        <v/>
      </c>
      <c r="BX40" s="26" t="str">
        <f>IF('Contexto Estrat. Ins'!$U$42&lt;&gt;"",'Contexto Estrat. Ins'!$U$36,"")</f>
        <v/>
      </c>
      <c r="BY40" s="26" t="str">
        <f>IF($D$29='Contexto Estrat. Ins'!$B$37,BS40,IF($D$29='Contexto Estrat. Ins'!$B$38,BT40,IF($D$29='Contexto Estrat. Ins'!$B$39,BU40,IF($D$29='Contexto Estrat. Ins'!$B$40,BV40,IF($D$29='Contexto Estrat. Ins'!$B$41,BW40,IF($D$29='Contexto Estrat. Ins'!$B$42,BX40,""))))))</f>
        <v/>
      </c>
      <c r="BZ40" s="142"/>
      <c r="CA40" s="26" t="str">
        <f>IF('Contexto Estrat. Ins'!$U$17&lt;&gt;"",'Contexto Estrat. Ins'!$U$16,"")</f>
        <v/>
      </c>
      <c r="CB40" s="26" t="str">
        <f>IF('Contexto Estrat. Ins'!$U$18&lt;&gt;"",'Contexto Estrat. Ins'!$U$16,"")</f>
        <v/>
      </c>
      <c r="CC40" s="26" t="str">
        <f>IF('Contexto Estrat. Ins'!$U$19&lt;&gt;"",'Contexto Estrat. Ins'!$U$16,"")</f>
        <v/>
      </c>
      <c r="CD40" s="26" t="str">
        <f>IF('Contexto Estrat. Ins'!$U$20&lt;&gt;"",'Contexto Estrat. Ins'!$U$16,"")</f>
        <v/>
      </c>
      <c r="CE40" s="26" t="str">
        <f>IF('Contexto Estrat. Ins'!$U$21&lt;&gt;"",'Contexto Estrat. Ins'!$U$16,"")</f>
        <v/>
      </c>
      <c r="CF40" s="26" t="str">
        <f>IF('Contexto Estrat. Ins'!$U$22&lt;&gt;"",'Contexto Estrat. Ins'!$U$16,"")</f>
        <v/>
      </c>
      <c r="CG40" s="26" t="str">
        <f>IF($D$29='Contexto Estrat. Ins'!$B$17,CA40,IF($D$29='Contexto Estrat. Ins'!$B$18,CB40,IF($D$29='Contexto Estrat. Ins'!$B$19,CC40,IF($D$29='Contexto Estrat. Ins'!$B$20,CD40,IF($D$29='Contexto Estrat. Ins'!$B$21,CE40,IF($D$29='Contexto Estrat. Ins'!$B$22,CF40,""))))))</f>
        <v/>
      </c>
      <c r="CH40" s="142"/>
    </row>
    <row r="41" spans="1:86" ht="15.6" customHeight="1">
      <c r="A41" s="18"/>
      <c r="D41" s="456"/>
      <c r="E41" s="456"/>
      <c r="F41" s="456"/>
      <c r="G41" s="456"/>
      <c r="H41" s="456"/>
      <c r="I41" s="456"/>
      <c r="J41" s="400"/>
      <c r="K41" s="400"/>
      <c r="L41" s="400"/>
      <c r="M41" s="400"/>
      <c r="N41" s="400"/>
      <c r="O41" s="400"/>
      <c r="P41" s="400"/>
      <c r="Q41" s="400"/>
      <c r="R41" s="400"/>
      <c r="S41" s="400"/>
      <c r="T41" s="400"/>
      <c r="U41" s="400"/>
      <c r="V41" s="400"/>
      <c r="W41" s="400"/>
      <c r="X41" s="400"/>
      <c r="Y41" s="400"/>
      <c r="Z41" s="400"/>
      <c r="AA41" s="400"/>
      <c r="AB41" s="400"/>
      <c r="AD41" s="400"/>
      <c r="AE41" s="400"/>
      <c r="AF41" s="400"/>
      <c r="AG41" s="400"/>
      <c r="AH41" s="400"/>
      <c r="AI41" s="400"/>
      <c r="AJ41" s="400"/>
      <c r="AK41" s="400"/>
      <c r="AL41" s="400"/>
      <c r="AM41" s="400"/>
      <c r="AN41" s="400"/>
      <c r="AO41" s="400"/>
      <c r="AP41" s="400"/>
      <c r="AQ41" s="400"/>
      <c r="AR41" s="400"/>
      <c r="AS41" s="400"/>
      <c r="AT41" s="400"/>
      <c r="AU41" s="400"/>
      <c r="AV41" s="400"/>
      <c r="AW41" s="400"/>
      <c r="AX41" s="400"/>
      <c r="AY41" s="400"/>
      <c r="AZ41" s="400"/>
      <c r="BA41" s="400"/>
      <c r="BB41" s="400"/>
      <c r="BC41" s="400"/>
      <c r="BD41" s="400"/>
      <c r="BE41" s="400"/>
      <c r="BF41" s="400"/>
      <c r="BG41" s="20"/>
      <c r="BK41" s="26" t="str">
        <f>IF('Contexto Estrat. Ins'!$V$7&lt;&gt;"",'Contexto Estrat. Ins'!$V$6,"")</f>
        <v/>
      </c>
      <c r="BL41" s="26" t="str">
        <f>IF('Contexto Estrat. Ins'!$V$8&lt;&gt;"",'Contexto Estrat. Ins'!$V$6,"")</f>
        <v/>
      </c>
      <c r="BM41" s="26" t="str">
        <f>IF('Contexto Estrat. Ins'!$V$9&lt;&gt;"",'Contexto Estrat. Ins'!$V$6,"")</f>
        <v/>
      </c>
      <c r="BN41" s="26" t="str">
        <f>IF('Contexto Estrat. Ins'!$V$10&lt;&gt;"",'Contexto Estrat. Ins'!$V$6,"")</f>
        <v/>
      </c>
      <c r="BO41" s="26" t="str">
        <f>IF('Contexto Estrat. Ins'!$V$11&lt;&gt;"",'Contexto Estrat. Ins'!$V$6,"")</f>
        <v/>
      </c>
      <c r="BP41" s="26" t="str">
        <f>IF('Contexto Estrat. Ins'!$V$12&lt;&gt;"",'Contexto Estrat. Ins'!$V$6,"")</f>
        <v/>
      </c>
      <c r="BQ41" s="26" t="str">
        <f>IF($D$29='Contexto Estrat. Ins'!$B$7,BK41,IF($D$29='Contexto Estrat. Ins'!$B$8,BL41,IF($D$29='Contexto Estrat. Ins'!$B$9,BM41,IF($D$29='Contexto Estrat. Ins'!$B$10,BN41,IF($D$29='Contexto Estrat. Ins'!$B$11,BO41,IF($D$29='Contexto Estrat. Ins'!$B$12,BP41,""))))))</f>
        <v/>
      </c>
      <c r="BR41" s="142"/>
      <c r="BS41" s="26" t="str">
        <f>IF('Contexto Estrat. Ins'!$V$37&lt;&gt;"",'Contexto Estrat. Ins'!$V$36,"")</f>
        <v/>
      </c>
      <c r="BT41" s="26" t="str">
        <f>IF('Contexto Estrat. Ins'!$V$38&lt;&gt;"",'Contexto Estrat. Ins'!$V$36,"")</f>
        <v/>
      </c>
      <c r="BU41" s="26" t="str">
        <f>IF('Contexto Estrat. Ins'!$V$39&lt;&gt;"",'Contexto Estrat. Ins'!$V$36,"")</f>
        <v/>
      </c>
      <c r="BV41" s="26" t="str">
        <f>IF('Contexto Estrat. Ins'!$V$40&lt;&gt;"",'Contexto Estrat. Ins'!$V$36,"")</f>
        <v/>
      </c>
      <c r="BW41" s="26" t="str">
        <f>IF('Contexto Estrat. Ins'!$V$41&lt;&gt;"",'Contexto Estrat. Ins'!$V$36,"")</f>
        <v/>
      </c>
      <c r="BX41" s="26" t="str">
        <f>IF('Contexto Estrat. Ins'!$V$42&lt;&gt;"",'Contexto Estrat. Ins'!$V$36,"")</f>
        <v/>
      </c>
      <c r="BY41" s="26" t="str">
        <f>IF($D$29='Contexto Estrat. Ins'!$B$37,BS41,IF($D$29='Contexto Estrat. Ins'!$B$38,BT41,IF($D$29='Contexto Estrat. Ins'!$B$39,BU41,IF($D$29='Contexto Estrat. Ins'!$B$40,BV41,IF($D$29='Contexto Estrat. Ins'!$B$41,BW41,IF($D$29='Contexto Estrat. Ins'!$B$42,BX41,""))))))</f>
        <v/>
      </c>
      <c r="BZ41" s="142"/>
      <c r="CA41" s="26" t="str">
        <f>IF('Contexto Estrat. Ins'!$V$17&lt;&gt;"",'Contexto Estrat. Ins'!$V$16,"")</f>
        <v/>
      </c>
      <c r="CB41" s="26" t="str">
        <f>IF('Contexto Estrat. Ins'!$V$18&lt;&gt;"",'Contexto Estrat. Ins'!$V$16,"")</f>
        <v/>
      </c>
      <c r="CC41" s="26" t="str">
        <f>IF('Contexto Estrat. Ins'!$V$19&lt;&gt;"",'Contexto Estrat. Ins'!$V$16,"")</f>
        <v/>
      </c>
      <c r="CD41" s="26" t="str">
        <f>IF('Contexto Estrat. Ins'!$V$20&lt;&gt;"",'Contexto Estrat. Ins'!$V$16,"")</f>
        <v/>
      </c>
      <c r="CE41" s="26" t="str">
        <f>IF('Contexto Estrat. Ins'!$V$21&lt;&gt;"",'Contexto Estrat. Ins'!$V$16,"")</f>
        <v/>
      </c>
      <c r="CF41" s="26" t="str">
        <f>IF('Contexto Estrat. Ins'!$V$22&lt;&gt;"",'Contexto Estrat. Ins'!$V$16,"")</f>
        <v/>
      </c>
      <c r="CG41" s="26" t="str">
        <f>IF($D$29='Contexto Estrat. Ins'!$B$17,CA41,IF($D$29='Contexto Estrat. Ins'!$B$18,CB41,IF($D$29='Contexto Estrat. Ins'!$B$19,CC41,IF($D$29='Contexto Estrat. Ins'!$B$20,CD41,IF($D$29='Contexto Estrat. Ins'!$B$21,CE41,IF($D$29='Contexto Estrat. Ins'!$B$22,CF41,""))))))</f>
        <v/>
      </c>
      <c r="CH41" s="142"/>
    </row>
    <row r="42" spans="1:86" ht="15.6" customHeight="1">
      <c r="A42" s="18"/>
      <c r="D42" s="456"/>
      <c r="E42" s="456"/>
      <c r="F42" s="456"/>
      <c r="G42" s="456"/>
      <c r="H42" s="456"/>
      <c r="I42" s="456"/>
      <c r="J42" s="400"/>
      <c r="K42" s="400"/>
      <c r="L42" s="400"/>
      <c r="M42" s="400"/>
      <c r="N42" s="400"/>
      <c r="O42" s="400"/>
      <c r="P42" s="400"/>
      <c r="Q42" s="400"/>
      <c r="R42" s="400"/>
      <c r="S42" s="400"/>
      <c r="T42" s="400"/>
      <c r="U42" s="400"/>
      <c r="V42" s="400"/>
      <c r="W42" s="400"/>
      <c r="X42" s="400"/>
      <c r="Y42" s="400"/>
      <c r="Z42" s="400"/>
      <c r="AA42" s="400"/>
      <c r="AB42" s="400"/>
      <c r="AD42" s="400"/>
      <c r="AE42" s="400"/>
      <c r="AF42" s="400"/>
      <c r="AG42" s="400"/>
      <c r="AH42" s="400"/>
      <c r="AI42" s="400"/>
      <c r="AJ42" s="400"/>
      <c r="AK42" s="400"/>
      <c r="AL42" s="400"/>
      <c r="AM42" s="400"/>
      <c r="AN42" s="400"/>
      <c r="AO42" s="400"/>
      <c r="AP42" s="400"/>
      <c r="AQ42" s="400"/>
      <c r="AR42" s="400"/>
      <c r="AS42" s="400"/>
      <c r="AT42" s="400"/>
      <c r="AU42" s="400"/>
      <c r="AV42" s="400"/>
      <c r="AW42" s="400"/>
      <c r="AX42" s="400"/>
      <c r="AY42" s="400"/>
      <c r="AZ42" s="400"/>
      <c r="BA42" s="400"/>
      <c r="BB42" s="400"/>
      <c r="BC42" s="400"/>
      <c r="BD42" s="400"/>
      <c r="BE42" s="400"/>
      <c r="BF42" s="400"/>
      <c r="BG42" s="20"/>
      <c r="BK42" s="142"/>
      <c r="BL42" s="142"/>
      <c r="BM42" s="142"/>
      <c r="BN42" s="142"/>
      <c r="BO42" s="142"/>
      <c r="BP42" s="142"/>
      <c r="BQ42" s="142"/>
      <c r="BR42" s="142"/>
      <c r="BS42" s="142"/>
      <c r="BT42" s="142"/>
      <c r="BU42" s="142"/>
      <c r="BV42" s="142"/>
      <c r="BW42" s="142"/>
      <c r="BX42" s="142"/>
      <c r="BY42" s="142"/>
      <c r="BZ42" s="142"/>
      <c r="CA42" s="142"/>
      <c r="CB42" s="142"/>
      <c r="CC42" s="142"/>
      <c r="CD42" s="142"/>
    </row>
    <row r="43" spans="1:86" ht="15.6" customHeight="1">
      <c r="A43" s="18"/>
      <c r="D43" s="456"/>
      <c r="E43" s="456"/>
      <c r="F43" s="456"/>
      <c r="G43" s="456"/>
      <c r="H43" s="456"/>
      <c r="I43" s="456"/>
      <c r="J43" s="400"/>
      <c r="K43" s="400"/>
      <c r="L43" s="400"/>
      <c r="M43" s="400"/>
      <c r="N43" s="400"/>
      <c r="O43" s="400"/>
      <c r="P43" s="400"/>
      <c r="Q43" s="400"/>
      <c r="R43" s="400"/>
      <c r="S43" s="400"/>
      <c r="T43" s="400"/>
      <c r="U43" s="400"/>
      <c r="V43" s="400"/>
      <c r="W43" s="400"/>
      <c r="X43" s="400"/>
      <c r="Y43" s="400"/>
      <c r="Z43" s="400"/>
      <c r="AA43" s="400"/>
      <c r="AB43" s="400"/>
      <c r="AD43" s="400"/>
      <c r="AE43" s="400"/>
      <c r="AF43" s="400"/>
      <c r="AG43" s="400"/>
      <c r="AH43" s="400"/>
      <c r="AI43" s="400"/>
      <c r="AJ43" s="400"/>
      <c r="AK43" s="400"/>
      <c r="AL43" s="400"/>
      <c r="AM43" s="400"/>
      <c r="AN43" s="400"/>
      <c r="AO43" s="400"/>
      <c r="AP43" s="400"/>
      <c r="AQ43" s="400"/>
      <c r="AR43" s="400"/>
      <c r="AS43" s="400"/>
      <c r="AT43" s="400"/>
      <c r="AU43" s="400"/>
      <c r="AV43" s="400"/>
      <c r="AW43" s="400"/>
      <c r="AX43" s="400"/>
      <c r="AY43" s="400"/>
      <c r="AZ43" s="400"/>
      <c r="BA43" s="400"/>
      <c r="BB43" s="400"/>
      <c r="BC43" s="400"/>
      <c r="BD43" s="400"/>
      <c r="BE43" s="400"/>
      <c r="BF43" s="400"/>
      <c r="BG43" s="20"/>
      <c r="BK43" s="142"/>
      <c r="BL43" s="142"/>
      <c r="BM43" s="142"/>
      <c r="BN43" s="142"/>
      <c r="BO43" s="142"/>
      <c r="BP43" s="142"/>
      <c r="BQ43" s="142"/>
      <c r="BR43" s="142"/>
      <c r="BS43" s="142"/>
      <c r="BT43" s="142"/>
      <c r="BU43" s="142"/>
      <c r="BV43" s="142"/>
      <c r="BW43" s="142"/>
      <c r="BX43" s="142"/>
      <c r="BY43" s="142"/>
      <c r="BZ43" s="142"/>
      <c r="CA43" s="142"/>
      <c r="CB43" s="142"/>
      <c r="CC43" s="142"/>
      <c r="CD43" s="142"/>
    </row>
    <row r="44" spans="1:86" ht="15.6" customHeight="1">
      <c r="A44" s="18"/>
      <c r="D44" s="456"/>
      <c r="E44" s="456"/>
      <c r="F44" s="456"/>
      <c r="G44" s="456"/>
      <c r="H44" s="456"/>
      <c r="I44" s="456"/>
      <c r="J44" s="400"/>
      <c r="K44" s="400"/>
      <c r="L44" s="400"/>
      <c r="M44" s="400"/>
      <c r="N44" s="400"/>
      <c r="O44" s="400"/>
      <c r="P44" s="400"/>
      <c r="Q44" s="400"/>
      <c r="R44" s="400"/>
      <c r="S44" s="400"/>
      <c r="T44" s="400"/>
      <c r="U44" s="400"/>
      <c r="V44" s="400"/>
      <c r="W44" s="400"/>
      <c r="X44" s="400"/>
      <c r="Y44" s="400"/>
      <c r="Z44" s="400"/>
      <c r="AA44" s="400"/>
      <c r="AB44" s="400"/>
      <c r="AD44" s="400"/>
      <c r="AE44" s="400"/>
      <c r="AF44" s="400"/>
      <c r="AG44" s="400"/>
      <c r="AH44" s="400"/>
      <c r="AI44" s="400"/>
      <c r="AJ44" s="400"/>
      <c r="AK44" s="400"/>
      <c r="AL44" s="400"/>
      <c r="AM44" s="400"/>
      <c r="AN44" s="400"/>
      <c r="AO44" s="400"/>
      <c r="AP44" s="400"/>
      <c r="AQ44" s="400"/>
      <c r="AR44" s="400"/>
      <c r="AS44" s="400"/>
      <c r="AT44" s="400"/>
      <c r="AU44" s="400"/>
      <c r="AV44" s="400"/>
      <c r="AW44" s="400"/>
      <c r="AX44" s="400"/>
      <c r="AY44" s="400"/>
      <c r="AZ44" s="400"/>
      <c r="BA44" s="400"/>
      <c r="BB44" s="400"/>
      <c r="BC44" s="400"/>
      <c r="BD44" s="400"/>
      <c r="BE44" s="400"/>
      <c r="BF44" s="400"/>
      <c r="BG44" s="20"/>
      <c r="BK44" s="142"/>
      <c r="BL44" s="142"/>
      <c r="BM44" s="142"/>
      <c r="BN44" s="142"/>
      <c r="BO44" s="142"/>
      <c r="BP44" s="142"/>
      <c r="BQ44" s="142"/>
      <c r="BR44" s="142"/>
      <c r="BS44" s="142"/>
      <c r="BT44" s="142"/>
      <c r="BU44" s="142"/>
      <c r="BV44" s="142"/>
      <c r="BW44" s="142"/>
      <c r="BX44" s="142"/>
      <c r="BY44" s="142"/>
      <c r="BZ44" s="142"/>
      <c r="CA44" s="142"/>
      <c r="CB44" s="142"/>
      <c r="CC44" s="142"/>
      <c r="CD44" s="142"/>
    </row>
    <row r="45" spans="1:86" ht="15.6" customHeight="1">
      <c r="A45" s="18"/>
      <c r="D45" s="456"/>
      <c r="E45" s="456"/>
      <c r="F45" s="456"/>
      <c r="G45" s="456"/>
      <c r="H45" s="456"/>
      <c r="I45" s="456"/>
      <c r="J45" s="400"/>
      <c r="K45" s="400"/>
      <c r="L45" s="400"/>
      <c r="M45" s="400"/>
      <c r="N45" s="400"/>
      <c r="O45" s="400"/>
      <c r="P45" s="400"/>
      <c r="Q45" s="400"/>
      <c r="R45" s="400"/>
      <c r="S45" s="400"/>
      <c r="T45" s="400"/>
      <c r="U45" s="400"/>
      <c r="V45" s="400"/>
      <c r="W45" s="400"/>
      <c r="X45" s="400"/>
      <c r="Y45" s="400"/>
      <c r="Z45" s="400"/>
      <c r="AA45" s="400"/>
      <c r="AB45" s="400"/>
      <c r="AD45" s="400"/>
      <c r="AE45" s="400"/>
      <c r="AF45" s="400"/>
      <c r="AG45" s="400"/>
      <c r="AH45" s="400"/>
      <c r="AI45" s="400"/>
      <c r="AJ45" s="400"/>
      <c r="AK45" s="400"/>
      <c r="AL45" s="400"/>
      <c r="AM45" s="400"/>
      <c r="AN45" s="400"/>
      <c r="AO45" s="400"/>
      <c r="AP45" s="400"/>
      <c r="AQ45" s="400"/>
      <c r="AR45" s="400"/>
      <c r="AS45" s="400"/>
      <c r="AT45" s="400"/>
      <c r="AU45" s="400"/>
      <c r="AV45" s="400"/>
      <c r="AW45" s="400"/>
      <c r="AX45" s="400"/>
      <c r="AY45" s="400"/>
      <c r="AZ45" s="400"/>
      <c r="BA45" s="400"/>
      <c r="BB45" s="400"/>
      <c r="BC45" s="400"/>
      <c r="BD45" s="400"/>
      <c r="BE45" s="400"/>
      <c r="BF45" s="400"/>
      <c r="BG45" s="20"/>
    </row>
    <row r="46" spans="1:86" ht="15.6" customHeight="1">
      <c r="A46" s="18"/>
      <c r="D46" s="456"/>
      <c r="E46" s="456"/>
      <c r="F46" s="456"/>
      <c r="G46" s="456"/>
      <c r="H46" s="456"/>
      <c r="I46" s="456"/>
      <c r="J46" s="400"/>
      <c r="K46" s="400"/>
      <c r="L46" s="400"/>
      <c r="M46" s="400"/>
      <c r="N46" s="400"/>
      <c r="O46" s="400"/>
      <c r="P46" s="400"/>
      <c r="Q46" s="400"/>
      <c r="R46" s="400"/>
      <c r="S46" s="400"/>
      <c r="T46" s="400"/>
      <c r="U46" s="400"/>
      <c r="V46" s="400"/>
      <c r="W46" s="400"/>
      <c r="X46" s="400"/>
      <c r="Y46" s="400"/>
      <c r="Z46" s="400"/>
      <c r="AA46" s="400"/>
      <c r="AB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c r="BA46" s="400"/>
      <c r="BB46" s="400"/>
      <c r="BC46" s="400"/>
      <c r="BD46" s="400"/>
      <c r="BE46" s="400"/>
      <c r="BF46" s="400"/>
      <c r="BG46" s="20"/>
    </row>
    <row r="47" spans="1:86" ht="15.6" customHeight="1">
      <c r="A47" s="18"/>
      <c r="D47" s="456"/>
      <c r="E47" s="456"/>
      <c r="F47" s="456"/>
      <c r="G47" s="456"/>
      <c r="H47" s="456"/>
      <c r="I47" s="456"/>
      <c r="J47" s="400"/>
      <c r="K47" s="400"/>
      <c r="L47" s="400"/>
      <c r="M47" s="400"/>
      <c r="N47" s="400"/>
      <c r="O47" s="400"/>
      <c r="P47" s="400"/>
      <c r="Q47" s="400"/>
      <c r="R47" s="400"/>
      <c r="S47" s="400"/>
      <c r="T47" s="400"/>
      <c r="U47" s="400"/>
      <c r="V47" s="400"/>
      <c r="W47" s="400"/>
      <c r="X47" s="400"/>
      <c r="Y47" s="400"/>
      <c r="Z47" s="400"/>
      <c r="AA47" s="400"/>
      <c r="AB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20"/>
    </row>
    <row r="48" spans="1:86" ht="15.6" customHeight="1">
      <c r="A48" s="18"/>
      <c r="D48" s="456"/>
      <c r="E48" s="456"/>
      <c r="F48" s="456"/>
      <c r="G48" s="456"/>
      <c r="H48" s="456"/>
      <c r="I48" s="456"/>
      <c r="J48" s="400"/>
      <c r="K48" s="400"/>
      <c r="L48" s="400"/>
      <c r="M48" s="400"/>
      <c r="N48" s="400"/>
      <c r="O48" s="400"/>
      <c r="P48" s="400"/>
      <c r="Q48" s="400"/>
      <c r="R48" s="400"/>
      <c r="S48" s="400"/>
      <c r="T48" s="400"/>
      <c r="U48" s="400"/>
      <c r="V48" s="400"/>
      <c r="W48" s="400"/>
      <c r="X48" s="400"/>
      <c r="Y48" s="400"/>
      <c r="Z48" s="400"/>
      <c r="AA48" s="400"/>
      <c r="AB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20"/>
    </row>
    <row r="49" spans="1:73" ht="15.6" customHeight="1">
      <c r="A49" s="18"/>
      <c r="D49" s="482" t="s">
        <v>480</v>
      </c>
      <c r="E49" s="482"/>
      <c r="F49" s="482"/>
      <c r="G49" s="482"/>
      <c r="H49" s="482"/>
      <c r="I49" s="482"/>
      <c r="J49" s="482"/>
      <c r="K49" s="482"/>
      <c r="L49" s="482"/>
      <c r="M49" s="482"/>
      <c r="N49" s="482"/>
      <c r="O49" s="482"/>
      <c r="P49" s="482"/>
      <c r="Q49" s="482"/>
      <c r="R49" s="482"/>
      <c r="S49" s="482"/>
      <c r="T49" s="482"/>
      <c r="U49" s="482"/>
      <c r="V49" s="482"/>
      <c r="W49" s="482"/>
      <c r="X49" s="482"/>
      <c r="Y49" s="482"/>
      <c r="Z49" s="482"/>
      <c r="AA49" s="482"/>
      <c r="AB49" s="482"/>
      <c r="AD49" s="400"/>
      <c r="AE49" s="400"/>
      <c r="AF49" s="400"/>
      <c r="AG49" s="400"/>
      <c r="AH49" s="400"/>
      <c r="AI49" s="400"/>
      <c r="AJ49" s="400"/>
      <c r="AK49" s="400"/>
      <c r="AL49" s="400"/>
      <c r="AM49" s="400"/>
      <c r="AN49" s="400"/>
      <c r="AO49" s="400"/>
      <c r="AP49" s="400"/>
      <c r="AQ49" s="400"/>
      <c r="AR49" s="400"/>
      <c r="AS49" s="400"/>
      <c r="AT49" s="400"/>
      <c r="AU49" s="400"/>
      <c r="AV49" s="400"/>
      <c r="AW49" s="400"/>
      <c r="AX49" s="400"/>
      <c r="AY49" s="400"/>
      <c r="AZ49" s="400"/>
      <c r="BA49" s="400"/>
      <c r="BB49" s="400"/>
      <c r="BC49" s="400"/>
      <c r="BD49" s="400"/>
      <c r="BE49" s="400"/>
      <c r="BF49" s="400"/>
      <c r="BG49" s="20"/>
    </row>
    <row r="50" spans="1:73" ht="15.6" customHeight="1">
      <c r="A50" s="18"/>
      <c r="D50" s="483" t="s">
        <v>474</v>
      </c>
      <c r="E50" s="483"/>
      <c r="F50" s="483"/>
      <c r="G50" s="483"/>
      <c r="H50" s="483"/>
      <c r="I50" s="483"/>
      <c r="J50" s="483" t="s">
        <v>475</v>
      </c>
      <c r="K50" s="483"/>
      <c r="L50" s="483"/>
      <c r="M50" s="483"/>
      <c r="N50" s="483"/>
      <c r="O50" s="483"/>
      <c r="P50" s="483"/>
      <c r="Q50" s="483"/>
      <c r="R50" s="483"/>
      <c r="S50" s="483"/>
      <c r="T50" s="483"/>
      <c r="U50" s="483"/>
      <c r="V50" s="483"/>
      <c r="W50" s="483"/>
      <c r="X50" s="483"/>
      <c r="Y50" s="483"/>
      <c r="Z50" s="483"/>
      <c r="AA50" s="483"/>
      <c r="AB50" s="483"/>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20"/>
    </row>
    <row r="51" spans="1:73" ht="15.6" customHeight="1">
      <c r="A51" s="18"/>
      <c r="D51" s="456"/>
      <c r="E51" s="456"/>
      <c r="F51" s="456"/>
      <c r="G51" s="456"/>
      <c r="H51" s="456"/>
      <c r="I51" s="456"/>
      <c r="J51" s="400"/>
      <c r="K51" s="400"/>
      <c r="L51" s="400"/>
      <c r="M51" s="400"/>
      <c r="N51" s="400"/>
      <c r="O51" s="400"/>
      <c r="P51" s="400"/>
      <c r="Q51" s="400"/>
      <c r="R51" s="400"/>
      <c r="S51" s="400"/>
      <c r="T51" s="400"/>
      <c r="U51" s="400"/>
      <c r="V51" s="400"/>
      <c r="W51" s="400"/>
      <c r="X51" s="400"/>
      <c r="Y51" s="400"/>
      <c r="Z51" s="400"/>
      <c r="AA51" s="400"/>
      <c r="AB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20"/>
    </row>
    <row r="52" spans="1:73" ht="15.6" customHeight="1">
      <c r="A52" s="18"/>
      <c r="D52" s="456"/>
      <c r="E52" s="456"/>
      <c r="F52" s="456"/>
      <c r="G52" s="456"/>
      <c r="H52" s="456"/>
      <c r="I52" s="456"/>
      <c r="J52" s="400"/>
      <c r="K52" s="400"/>
      <c r="L52" s="400"/>
      <c r="M52" s="400"/>
      <c r="N52" s="400"/>
      <c r="O52" s="400"/>
      <c r="P52" s="400"/>
      <c r="Q52" s="400"/>
      <c r="R52" s="400"/>
      <c r="S52" s="400"/>
      <c r="T52" s="400"/>
      <c r="U52" s="400"/>
      <c r="V52" s="400"/>
      <c r="W52" s="400"/>
      <c r="X52" s="400"/>
      <c r="Y52" s="400"/>
      <c r="Z52" s="400"/>
      <c r="AA52" s="400"/>
      <c r="AB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20"/>
    </row>
    <row r="53" spans="1:73" ht="15.6" customHeight="1">
      <c r="A53" s="18"/>
      <c r="D53" s="456"/>
      <c r="E53" s="456"/>
      <c r="F53" s="456"/>
      <c r="G53" s="456"/>
      <c r="H53" s="456"/>
      <c r="I53" s="456"/>
      <c r="J53" s="400"/>
      <c r="K53" s="400"/>
      <c r="L53" s="400"/>
      <c r="M53" s="400"/>
      <c r="N53" s="400"/>
      <c r="O53" s="400"/>
      <c r="P53" s="400"/>
      <c r="Q53" s="400"/>
      <c r="R53" s="400"/>
      <c r="S53" s="400"/>
      <c r="T53" s="400"/>
      <c r="U53" s="400"/>
      <c r="V53" s="400"/>
      <c r="W53" s="400"/>
      <c r="X53" s="400"/>
      <c r="Y53" s="400"/>
      <c r="Z53" s="400"/>
      <c r="AA53" s="400"/>
      <c r="AB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20"/>
    </row>
    <row r="54" spans="1:73" ht="15.6" customHeight="1">
      <c r="A54" s="18"/>
      <c r="D54" s="456"/>
      <c r="E54" s="456"/>
      <c r="F54" s="456"/>
      <c r="G54" s="456"/>
      <c r="H54" s="456"/>
      <c r="I54" s="456"/>
      <c r="J54" s="400"/>
      <c r="K54" s="400"/>
      <c r="L54" s="400"/>
      <c r="M54" s="400"/>
      <c r="N54" s="400"/>
      <c r="O54" s="400"/>
      <c r="P54" s="400"/>
      <c r="Q54" s="400"/>
      <c r="R54" s="400"/>
      <c r="S54" s="400"/>
      <c r="T54" s="400"/>
      <c r="U54" s="400"/>
      <c r="V54" s="400"/>
      <c r="W54" s="400"/>
      <c r="X54" s="400"/>
      <c r="Y54" s="400"/>
      <c r="Z54" s="400"/>
      <c r="AA54" s="400"/>
      <c r="AB54" s="400"/>
      <c r="AD54" s="400"/>
      <c r="AE54" s="400"/>
      <c r="AF54" s="400"/>
      <c r="AG54" s="400"/>
      <c r="AH54" s="400"/>
      <c r="AI54" s="400"/>
      <c r="AJ54" s="400"/>
      <c r="AK54" s="400"/>
      <c r="AL54" s="400"/>
      <c r="AM54" s="400"/>
      <c r="AN54" s="400"/>
      <c r="AO54" s="400"/>
      <c r="AP54" s="400"/>
      <c r="AQ54" s="400"/>
      <c r="AR54" s="400"/>
      <c r="AS54" s="400"/>
      <c r="AT54" s="400"/>
      <c r="AU54" s="400"/>
      <c r="AV54" s="400"/>
      <c r="AW54" s="400"/>
      <c r="AX54" s="400"/>
      <c r="AY54" s="400"/>
      <c r="AZ54" s="400"/>
      <c r="BA54" s="400"/>
      <c r="BB54" s="400"/>
      <c r="BC54" s="400"/>
      <c r="BD54" s="400"/>
      <c r="BE54" s="400"/>
      <c r="BF54" s="400"/>
      <c r="BG54" s="20"/>
    </row>
    <row r="55" spans="1:73" ht="15" customHeight="1">
      <c r="A55" s="18"/>
      <c r="D55" s="456"/>
      <c r="E55" s="456"/>
      <c r="F55" s="456"/>
      <c r="G55" s="456"/>
      <c r="H55" s="456"/>
      <c r="I55" s="456"/>
      <c r="J55" s="400"/>
      <c r="K55" s="400"/>
      <c r="L55" s="400"/>
      <c r="M55" s="400"/>
      <c r="N55" s="400"/>
      <c r="O55" s="400"/>
      <c r="P55" s="400"/>
      <c r="Q55" s="400"/>
      <c r="R55" s="400"/>
      <c r="S55" s="400"/>
      <c r="T55" s="400"/>
      <c r="U55" s="400"/>
      <c r="V55" s="400"/>
      <c r="W55" s="400"/>
      <c r="X55" s="400"/>
      <c r="Y55" s="400"/>
      <c r="Z55" s="400"/>
      <c r="AA55" s="400"/>
      <c r="AB55" s="400"/>
      <c r="AD55" s="400"/>
      <c r="AE55" s="400"/>
      <c r="AF55" s="400"/>
      <c r="AG55" s="400"/>
      <c r="AH55" s="400"/>
      <c r="AI55" s="400"/>
      <c r="AJ55" s="400"/>
      <c r="AK55" s="400"/>
      <c r="AL55" s="400"/>
      <c r="AM55" s="400"/>
      <c r="AN55" s="400"/>
      <c r="AO55" s="400"/>
      <c r="AP55" s="400"/>
      <c r="AQ55" s="400"/>
      <c r="AR55" s="400"/>
      <c r="AS55" s="400"/>
      <c r="AT55" s="400"/>
      <c r="AU55" s="400"/>
      <c r="AV55" s="400"/>
      <c r="AW55" s="400"/>
      <c r="AX55" s="400"/>
      <c r="AY55" s="400"/>
      <c r="AZ55" s="400"/>
      <c r="BA55" s="400"/>
      <c r="BB55" s="400"/>
      <c r="BC55" s="400"/>
      <c r="BD55" s="400"/>
      <c r="BE55" s="400"/>
      <c r="BF55" s="400"/>
      <c r="BG55" s="20"/>
    </row>
    <row r="56" spans="1:73" ht="15" customHeight="1">
      <c r="A56" s="18"/>
      <c r="D56" s="456"/>
      <c r="E56" s="456"/>
      <c r="F56" s="456"/>
      <c r="G56" s="456"/>
      <c r="H56" s="456"/>
      <c r="I56" s="456"/>
      <c r="J56" s="400"/>
      <c r="K56" s="400"/>
      <c r="L56" s="400"/>
      <c r="M56" s="400"/>
      <c r="N56" s="400"/>
      <c r="O56" s="400"/>
      <c r="P56" s="400"/>
      <c r="Q56" s="400"/>
      <c r="R56" s="400"/>
      <c r="S56" s="400"/>
      <c r="T56" s="400"/>
      <c r="U56" s="400"/>
      <c r="V56" s="400"/>
      <c r="W56" s="400"/>
      <c r="X56" s="400"/>
      <c r="Y56" s="400"/>
      <c r="Z56" s="400"/>
      <c r="AA56" s="400"/>
      <c r="AB56" s="400"/>
      <c r="AD56" s="400"/>
      <c r="AE56" s="400"/>
      <c r="AF56" s="400"/>
      <c r="AG56" s="400"/>
      <c r="AH56" s="400"/>
      <c r="AI56" s="400"/>
      <c r="AJ56" s="400"/>
      <c r="AK56" s="400"/>
      <c r="AL56" s="400"/>
      <c r="AM56" s="400"/>
      <c r="AN56" s="400"/>
      <c r="AO56" s="400"/>
      <c r="AP56" s="400"/>
      <c r="AQ56" s="400"/>
      <c r="AR56" s="400"/>
      <c r="AS56" s="400"/>
      <c r="AT56" s="400"/>
      <c r="AU56" s="400"/>
      <c r="AV56" s="400"/>
      <c r="AW56" s="400"/>
      <c r="AX56" s="400"/>
      <c r="AY56" s="400"/>
      <c r="AZ56" s="400"/>
      <c r="BA56" s="400"/>
      <c r="BB56" s="400"/>
      <c r="BC56" s="400"/>
      <c r="BD56" s="400"/>
      <c r="BE56" s="400"/>
      <c r="BF56" s="400"/>
      <c r="BG56" s="20"/>
    </row>
    <row r="57" spans="1:73" ht="15" customHeight="1">
      <c r="A57" s="18"/>
      <c r="D57" s="456"/>
      <c r="E57" s="456"/>
      <c r="F57" s="456"/>
      <c r="G57" s="456"/>
      <c r="H57" s="456"/>
      <c r="I57" s="456"/>
      <c r="J57" s="400"/>
      <c r="K57" s="400"/>
      <c r="L57" s="400"/>
      <c r="M57" s="400"/>
      <c r="N57" s="400"/>
      <c r="O57" s="400"/>
      <c r="P57" s="400"/>
      <c r="Q57" s="400"/>
      <c r="R57" s="400"/>
      <c r="S57" s="400"/>
      <c r="T57" s="400"/>
      <c r="U57" s="400"/>
      <c r="V57" s="400"/>
      <c r="W57" s="400"/>
      <c r="X57" s="400"/>
      <c r="Y57" s="400"/>
      <c r="Z57" s="400"/>
      <c r="AA57" s="400"/>
      <c r="AB57" s="400"/>
      <c r="AD57" s="400"/>
      <c r="AE57" s="400"/>
      <c r="AF57" s="400"/>
      <c r="AG57" s="400"/>
      <c r="AH57" s="400"/>
      <c r="AI57" s="400"/>
      <c r="AJ57" s="400"/>
      <c r="AK57" s="400"/>
      <c r="AL57" s="400"/>
      <c r="AM57" s="400"/>
      <c r="AN57" s="400"/>
      <c r="AO57" s="400"/>
      <c r="AP57" s="400"/>
      <c r="AQ57" s="400"/>
      <c r="AR57" s="400"/>
      <c r="AS57" s="400"/>
      <c r="AT57" s="400"/>
      <c r="AU57" s="400"/>
      <c r="AV57" s="400"/>
      <c r="AW57" s="400"/>
      <c r="AX57" s="400"/>
      <c r="AY57" s="400"/>
      <c r="AZ57" s="400"/>
      <c r="BA57" s="400"/>
      <c r="BB57" s="400"/>
      <c r="BC57" s="400"/>
      <c r="BD57" s="400"/>
      <c r="BE57" s="400"/>
      <c r="BF57" s="400"/>
      <c r="BG57" s="20"/>
    </row>
    <row r="58" spans="1:73" ht="15" customHeight="1">
      <c r="A58" s="18"/>
      <c r="D58" s="456"/>
      <c r="E58" s="456"/>
      <c r="F58" s="456"/>
      <c r="G58" s="456"/>
      <c r="H58" s="456"/>
      <c r="I58" s="456"/>
      <c r="J58" s="400"/>
      <c r="K58" s="400"/>
      <c r="L58" s="400"/>
      <c r="M58" s="400"/>
      <c r="N58" s="400"/>
      <c r="O58" s="400"/>
      <c r="P58" s="400"/>
      <c r="Q58" s="400"/>
      <c r="R58" s="400"/>
      <c r="S58" s="400"/>
      <c r="T58" s="400"/>
      <c r="U58" s="400"/>
      <c r="V58" s="400"/>
      <c r="W58" s="400"/>
      <c r="X58" s="400"/>
      <c r="Y58" s="400"/>
      <c r="Z58" s="400"/>
      <c r="AA58" s="400"/>
      <c r="AB58" s="400"/>
      <c r="AD58" s="400"/>
      <c r="AE58" s="400"/>
      <c r="AF58" s="400"/>
      <c r="AG58" s="400"/>
      <c r="AH58" s="400"/>
      <c r="AI58" s="400"/>
      <c r="AJ58" s="400"/>
      <c r="AK58" s="400"/>
      <c r="AL58" s="400"/>
      <c r="AM58" s="400"/>
      <c r="AN58" s="400"/>
      <c r="AO58" s="400"/>
      <c r="AP58" s="400"/>
      <c r="AQ58" s="400"/>
      <c r="AR58" s="400"/>
      <c r="AS58" s="400"/>
      <c r="AT58" s="400"/>
      <c r="AU58" s="400"/>
      <c r="AV58" s="400"/>
      <c r="AW58" s="400"/>
      <c r="AX58" s="400"/>
      <c r="AY58" s="400"/>
      <c r="AZ58" s="400"/>
      <c r="BA58" s="400"/>
      <c r="BB58" s="400"/>
      <c r="BC58" s="400"/>
      <c r="BD58" s="400"/>
      <c r="BE58" s="400"/>
      <c r="BF58" s="400"/>
      <c r="BG58" s="20"/>
    </row>
    <row r="59" spans="1:73">
      <c r="A59" s="18"/>
      <c r="D59" s="456"/>
      <c r="E59" s="456"/>
      <c r="F59" s="456"/>
      <c r="G59" s="456"/>
      <c r="H59" s="456"/>
      <c r="I59" s="456"/>
      <c r="J59" s="400"/>
      <c r="K59" s="400"/>
      <c r="L59" s="400"/>
      <c r="M59" s="400"/>
      <c r="N59" s="400"/>
      <c r="O59" s="400"/>
      <c r="P59" s="400"/>
      <c r="Q59" s="400"/>
      <c r="R59" s="400"/>
      <c r="S59" s="400"/>
      <c r="T59" s="400"/>
      <c r="U59" s="400"/>
      <c r="V59" s="400"/>
      <c r="W59" s="400"/>
      <c r="X59" s="400"/>
      <c r="Y59" s="400"/>
      <c r="Z59" s="400"/>
      <c r="AA59" s="400"/>
      <c r="AB59" s="400"/>
      <c r="AD59" s="400"/>
      <c r="AE59" s="400"/>
      <c r="AF59" s="400"/>
      <c r="AG59" s="400"/>
      <c r="AH59" s="400"/>
      <c r="AI59" s="400"/>
      <c r="AJ59" s="400"/>
      <c r="AK59" s="400"/>
      <c r="AL59" s="400"/>
      <c r="AM59" s="400"/>
      <c r="AN59" s="400"/>
      <c r="AO59" s="400"/>
      <c r="AP59" s="400"/>
      <c r="AQ59" s="400"/>
      <c r="AR59" s="400"/>
      <c r="AS59" s="400"/>
      <c r="AT59" s="400"/>
      <c r="AU59" s="400"/>
      <c r="AV59" s="400"/>
      <c r="AW59" s="400"/>
      <c r="AX59" s="400"/>
      <c r="AY59" s="400"/>
      <c r="AZ59" s="400"/>
      <c r="BA59" s="400"/>
      <c r="BB59" s="400"/>
      <c r="BC59" s="400"/>
      <c r="BD59" s="400"/>
      <c r="BE59" s="400"/>
      <c r="BF59" s="400"/>
      <c r="BG59" s="20"/>
      <c r="BL59" s="39"/>
      <c r="BM59" s="39"/>
      <c r="BN59" s="39"/>
      <c r="BO59" s="39"/>
    </row>
    <row r="60" spans="1:73">
      <c r="A60" s="18"/>
      <c r="D60" s="456"/>
      <c r="E60" s="456"/>
      <c r="F60" s="456"/>
      <c r="G60" s="456"/>
      <c r="H60" s="456"/>
      <c r="I60" s="456"/>
      <c r="J60" s="400"/>
      <c r="K60" s="400"/>
      <c r="L60" s="400"/>
      <c r="M60" s="400"/>
      <c r="N60" s="400"/>
      <c r="O60" s="400"/>
      <c r="P60" s="400"/>
      <c r="Q60" s="400"/>
      <c r="R60" s="400"/>
      <c r="S60" s="400"/>
      <c r="T60" s="400"/>
      <c r="U60" s="400"/>
      <c r="V60" s="400"/>
      <c r="W60" s="400"/>
      <c r="X60" s="400"/>
      <c r="Y60" s="400"/>
      <c r="Z60" s="400"/>
      <c r="AA60" s="400"/>
      <c r="AB60" s="400"/>
      <c r="AD60" s="400"/>
      <c r="AE60" s="400"/>
      <c r="AF60" s="400"/>
      <c r="AG60" s="400"/>
      <c r="AH60" s="400"/>
      <c r="AI60" s="400"/>
      <c r="AJ60" s="400"/>
      <c r="AK60" s="400"/>
      <c r="AL60" s="400"/>
      <c r="AM60" s="400"/>
      <c r="AN60" s="400"/>
      <c r="AO60" s="400"/>
      <c r="AP60" s="400"/>
      <c r="AQ60" s="400"/>
      <c r="AR60" s="400"/>
      <c r="AS60" s="400"/>
      <c r="AT60" s="400"/>
      <c r="AU60" s="400"/>
      <c r="AV60" s="400"/>
      <c r="AW60" s="400"/>
      <c r="AX60" s="400"/>
      <c r="AY60" s="400"/>
      <c r="AZ60" s="400"/>
      <c r="BA60" s="400"/>
      <c r="BB60" s="400"/>
      <c r="BC60" s="400"/>
      <c r="BD60" s="400"/>
      <c r="BE60" s="400"/>
      <c r="BF60" s="400"/>
      <c r="BG60" s="20"/>
      <c r="BK60" s="378" t="s">
        <v>481</v>
      </c>
      <c r="BL60" s="378"/>
      <c r="BM60" s="378"/>
      <c r="BN60" s="39"/>
      <c r="BO60" s="39"/>
    </row>
    <row r="61" spans="1:73" ht="30" customHeight="1" thickBot="1">
      <c r="A61" s="51"/>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c r="AM61" s="52"/>
      <c r="AN61" s="52"/>
      <c r="AO61" s="52"/>
      <c r="AP61" s="52"/>
      <c r="AQ61" s="52"/>
      <c r="AR61" s="52"/>
      <c r="AS61" s="52"/>
      <c r="AT61" s="52"/>
      <c r="AU61" s="52"/>
      <c r="AV61" s="52"/>
      <c r="AW61" s="52"/>
      <c r="AX61" s="52"/>
      <c r="AY61" s="52"/>
      <c r="AZ61" s="52"/>
      <c r="BA61" s="52"/>
      <c r="BB61" s="52"/>
      <c r="BC61" s="52"/>
      <c r="BD61" s="52"/>
      <c r="BE61" s="52"/>
      <c r="BF61" s="52"/>
      <c r="BG61" s="54"/>
      <c r="BK61" s="378"/>
      <c r="BL61" s="378"/>
      <c r="BM61" s="378"/>
      <c r="BN61" s="39"/>
      <c r="BO61" s="85"/>
      <c r="BP61" s="378" t="s">
        <v>482</v>
      </c>
      <c r="BQ61" s="378" t="s">
        <v>483</v>
      </c>
      <c r="BR61" s="85"/>
      <c r="BS61" s="85" t="s">
        <v>484</v>
      </c>
    </row>
    <row r="62" spans="1:73" ht="32.25" customHeight="1" thickBot="1">
      <c r="A62" s="380" t="str">
        <f>IF(AK13=Datos!$A$6,"ANÁLISIS DE LA OPORTUNIDAD","ANÁLISIS DEL RIESGO")</f>
        <v>ANÁLISIS DEL RIESGO</v>
      </c>
      <c r="B62" s="381"/>
      <c r="C62" s="381"/>
      <c r="D62" s="381"/>
      <c r="E62" s="381"/>
      <c r="F62" s="381"/>
      <c r="G62" s="381"/>
      <c r="H62" s="381"/>
      <c r="I62" s="381"/>
      <c r="J62" s="382"/>
      <c r="K62" s="27"/>
      <c r="L62" s="27"/>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7"/>
      <c r="BK62" s="85" t="s">
        <v>485</v>
      </c>
      <c r="BL62" s="86">
        <f>BS77</f>
        <v>0</v>
      </c>
      <c r="BM62" s="86" t="str">
        <f>IF(AND(I66="",I67=""),"",INDEX($R$69:$R$73,$BL$62,1))</f>
        <v/>
      </c>
      <c r="BO62" s="85"/>
      <c r="BP62" s="379"/>
      <c r="BQ62" s="379"/>
      <c r="BR62" s="85"/>
      <c r="BS62" s="85" t="s">
        <v>485</v>
      </c>
      <c r="BT62" s="86" t="str">
        <f>IF($AK$13&lt;&gt;"",BL62,"")</f>
        <v/>
      </c>
      <c r="BU62" s="86" t="str">
        <f>IF($AK$13&lt;&gt;"",$BM$62,"")</f>
        <v/>
      </c>
    </row>
    <row r="63" spans="1:73" ht="14.45" customHeight="1">
      <c r="A63" s="18"/>
      <c r="Z63" s="401" t="s">
        <v>486</v>
      </c>
      <c r="AA63" s="401"/>
      <c r="AB63" s="401"/>
      <c r="AC63" s="401"/>
      <c r="AD63" s="401"/>
      <c r="AE63" s="401"/>
      <c r="AF63" s="401"/>
      <c r="AG63" s="401"/>
      <c r="AH63" s="401"/>
      <c r="AI63" s="401"/>
      <c r="AJ63" s="401"/>
      <c r="AK63" s="401"/>
      <c r="BG63" s="20"/>
      <c r="BK63" s="85" t="s">
        <v>487</v>
      </c>
      <c r="BL63" s="86" t="str">
        <f>H82</f>
        <v/>
      </c>
      <c r="BM63" s="86" t="e">
        <f>INDEX($R$76:$R$80,$BL$63,1)</f>
        <v>#VALUE!</v>
      </c>
      <c r="BO63" s="85" t="s">
        <v>488</v>
      </c>
      <c r="BP63" s="86" t="e">
        <f>BL63-1</f>
        <v>#VALUE!</v>
      </c>
      <c r="BQ63" s="86" t="e">
        <f>BM63</f>
        <v>#VALUE!</v>
      </c>
      <c r="BR63" s="85"/>
      <c r="BS63" s="85" t="s">
        <v>487</v>
      </c>
      <c r="BT63" s="86" t="str">
        <f>IF($AK$13="","",IF($AK$13=1,$BP$63,$BL$63))</f>
        <v/>
      </c>
      <c r="BU63" s="86" t="str">
        <f>IF($AK$13="","",IF($AK$13=1,$BQ$63,$BM$63))</f>
        <v/>
      </c>
    </row>
    <row r="64" spans="1:73" ht="14.45" customHeight="1">
      <c r="A64" s="18"/>
      <c r="D64" s="455" t="s">
        <v>489</v>
      </c>
      <c r="E64" s="455"/>
      <c r="F64" s="455"/>
      <c r="G64" s="455"/>
      <c r="Z64" s="28"/>
      <c r="BG64" s="20"/>
    </row>
    <row r="65" spans="1:73" ht="14.45" customHeight="1">
      <c r="A65" s="18"/>
      <c r="E65" s="455" t="str">
        <f>IF(AK13=Datos!$A$6,"Seleccione la factibilidad o frecuencia de presencia de la oportunidad","Seleccione la factibilidad o frecuencia de presencia del riesgo")</f>
        <v>Seleccione la factibilidad o frecuencia de presencia del riesgo</v>
      </c>
      <c r="F65" s="455"/>
      <c r="G65" s="455"/>
      <c r="H65" s="455"/>
      <c r="I65" s="455"/>
      <c r="J65" s="455"/>
      <c r="K65" s="455"/>
      <c r="L65" s="455"/>
      <c r="M65" s="455"/>
      <c r="N65" s="455"/>
      <c r="O65" s="455"/>
      <c r="P65" s="455"/>
      <c r="Q65" s="455"/>
      <c r="R65" s="455"/>
      <c r="S65" s="455"/>
      <c r="T65" s="455"/>
      <c r="U65" s="455"/>
      <c r="V65" s="455"/>
      <c r="W65" s="455"/>
      <c r="X65" s="455"/>
      <c r="Y65" s="455"/>
      <c r="Z65" s="455"/>
      <c r="AB65" s="519" t="str">
        <f>IF(AK13=Datos!$A$6,"Escala de impacto-beneficio resultante","Escala de impacto resultante")</f>
        <v>Escala de impacto resultante</v>
      </c>
      <c r="AC65" s="432"/>
      <c r="AD65" s="432"/>
      <c r="AE65" s="432"/>
      <c r="AF65" s="432"/>
      <c r="AG65" s="432"/>
      <c r="AH65" s="432"/>
      <c r="AI65" s="432"/>
      <c r="AJ65" s="432"/>
      <c r="AK65" s="520"/>
      <c r="BG65" s="20"/>
      <c r="BK65" s="86"/>
      <c r="BL65" s="86" t="str">
        <f>IF($AK$13=1,Datos!$P$2,IF(OR($AK$13=2,$AK$13=3,$AK$13=4),Datos!$Q$2,IF($AK$13=5,Datos!$R$2,"")))</f>
        <v/>
      </c>
      <c r="BM65" s="86" t="str">
        <f>IF($AK$13=1,Datos!$P$3,IF(OR($AK$13=2,$AK$13=3,$AK$13=4),Datos!$Q$3,IF($AK$13=5,Datos!$R$3,"")))</f>
        <v/>
      </c>
      <c r="BN65" s="86" t="str">
        <f>IF($AK$13=1,Datos!$P$4,IF(OR($AK$13=2,$AK$13=3,$AK$13=4),Datos!$Q$4,IF($AK$13=5,Datos!$R$4,"")))</f>
        <v/>
      </c>
      <c r="BO65" s="86" t="str">
        <f>IF($AK$13=1,Datos!$P$5,IF(OR($AK$13=2,$AK$13=3,$AK$13=4),Datos!$Q$5,IF($AK$13=5,Datos!$R$5,"")))</f>
        <v/>
      </c>
      <c r="BP65" s="86" t="str">
        <f>IF($AK$13=1,Datos!$P$6,IF(OR($AK$13=2,$AK$13=3,$AK$13=4),Datos!$Q$6,IF($AK$13=5,Datos!$R$6,"")))</f>
        <v/>
      </c>
    </row>
    <row r="66" spans="1:73" ht="14.45" customHeight="1">
      <c r="A66" s="18"/>
      <c r="E66" s="477" t="s">
        <v>490</v>
      </c>
      <c r="F66" s="477"/>
      <c r="G66" s="477"/>
      <c r="H66" s="478"/>
      <c r="I66" s="517" t="str">
        <f>IF(Frecuencia!V18="","",Frecuencia!V18)</f>
        <v/>
      </c>
      <c r="J66" s="518"/>
      <c r="K66" s="518"/>
      <c r="L66" s="518"/>
      <c r="M66" s="518"/>
      <c r="N66" s="518"/>
      <c r="O66" s="518"/>
      <c r="P66" s="518"/>
      <c r="Q66" s="518"/>
      <c r="R66" s="518"/>
      <c r="S66" s="518"/>
      <c r="T66" s="518"/>
      <c r="U66" s="518"/>
      <c r="V66" s="518"/>
      <c r="W66" s="37"/>
      <c r="AB66" s="399">
        <f>IF($AK$13=1,"",IF($AK$13=5,5,1))</f>
        <v>1</v>
      </c>
      <c r="AC66" s="399"/>
      <c r="AD66" s="399">
        <f>IF($AK$13=1,"",IF($AK$13=5,4,2))</f>
        <v>2</v>
      </c>
      <c r="AE66" s="399"/>
      <c r="AF66" s="399">
        <f>IF($AK$13=1,1,IF($AK$13=5,3,3))</f>
        <v>3</v>
      </c>
      <c r="AG66" s="399"/>
      <c r="AH66" s="399">
        <f>IF($AK$13=1,2,IF($AK$13=5,2,4))</f>
        <v>4</v>
      </c>
      <c r="AI66" s="399"/>
      <c r="AJ66" s="399">
        <f>IF($AK$13=1,3,IF($AK$13=5,1,5))</f>
        <v>5</v>
      </c>
      <c r="AK66" s="399"/>
      <c r="BG66" s="20"/>
      <c r="BK66" s="86" t="str">
        <f>IF(OR($AK$13=1,$AK$13=2,$AK$13=3,$AK$13=4),Datos!O2,IF($AK$13=5,Datos!O6,""))</f>
        <v/>
      </c>
      <c r="BL66" s="86" t="str">
        <f>IF($AK$13=Datos!A2,"",IF($AK$13=Datos!A6,Datos!T5,Datos!$S$5))</f>
        <v>Baja</v>
      </c>
      <c r="BM66" s="86" t="str">
        <f>IF($AK$13=Datos!A2,"",IF($AK$13=Datos!A6,Datos!T5,Datos!$S$5))</f>
        <v>Baja</v>
      </c>
      <c r="BN66" s="86" t="str">
        <f>IF($AK$13=Datos!A6,Datos!T4,Datos!S4)</f>
        <v>Moderada</v>
      </c>
      <c r="BO66" s="86" t="str">
        <f>IF($AK$13=Datos!A6,Datos!T3,Datos!S3)</f>
        <v>Alta</v>
      </c>
      <c r="BP66" s="86" t="str">
        <f>IF($AK$13=Datos!A6,Datos!T2,Datos!S2)</f>
        <v>Extrema</v>
      </c>
    </row>
    <row r="67" spans="1:73" ht="14.45" customHeight="1">
      <c r="A67" s="18"/>
      <c r="E67" s="477" t="s">
        <v>491</v>
      </c>
      <c r="F67" s="477"/>
      <c r="G67" s="477"/>
      <c r="H67" s="478"/>
      <c r="I67" s="517" t="str">
        <f>IF(Factibilidad!P18="","",Factibilidad!P18)</f>
        <v/>
      </c>
      <c r="J67" s="518"/>
      <c r="K67" s="518"/>
      <c r="L67" s="518"/>
      <c r="M67" s="518"/>
      <c r="N67" s="518"/>
      <c r="O67" s="518"/>
      <c r="P67" s="518"/>
      <c r="Q67" s="518"/>
      <c r="R67" s="518"/>
      <c r="S67" s="518"/>
      <c r="T67" s="518"/>
      <c r="U67" s="518"/>
      <c r="V67" s="518"/>
      <c r="W67" s="37"/>
      <c r="Z67" s="402" t="s">
        <v>492</v>
      </c>
      <c r="AA67" s="479">
        <f>IF($AK$13=5,5,1)</f>
        <v>1</v>
      </c>
      <c r="AB67" s="383" t="str">
        <f>IF(ISERROR(BL72=TRUE),"",IF(BL72="","",BL72))</f>
        <v/>
      </c>
      <c r="AC67" s="384"/>
      <c r="AD67" s="383" t="str">
        <f>IF(ISERROR(BM72=TRUE),"",IF(BM72="","",BM72))</f>
        <v/>
      </c>
      <c r="AE67" s="384"/>
      <c r="AF67" s="387" t="str">
        <f>IF(ISERROR(BN72=TRUE),"",IF(BN72="","",BN72))</f>
        <v/>
      </c>
      <c r="AG67" s="388"/>
      <c r="AH67" s="391" t="str">
        <f>IF(ISERROR(BO72=TRUE),"",IF(BO72="","",BO72))</f>
        <v/>
      </c>
      <c r="AI67" s="392"/>
      <c r="AJ67" s="395" t="str">
        <f>IF(ISERROR(BP72=TRUE),"",IF(BP72="","",BP72))</f>
        <v/>
      </c>
      <c r="AK67" s="396"/>
      <c r="AP67" s="484" t="str">
        <f>IF(AK13=Datos!$A$6,"Zona de ubicación de la oportunidad","Zona de ubicación del riesgo")</f>
        <v>Zona de ubicación del riesgo</v>
      </c>
      <c r="AQ67" s="484"/>
      <c r="AR67" s="484"/>
      <c r="AS67" s="484"/>
      <c r="AT67" s="484"/>
      <c r="AU67" s="484"/>
      <c r="AV67" s="484"/>
      <c r="AW67" s="484"/>
      <c r="AX67" s="484"/>
      <c r="AY67" s="484"/>
      <c r="AZ67" s="484"/>
      <c r="BA67" s="484"/>
      <c r="BB67" s="484"/>
      <c r="BC67" s="484"/>
      <c r="BD67" s="484"/>
      <c r="BE67" s="484"/>
      <c r="BF67" s="484"/>
      <c r="BG67" s="20"/>
      <c r="BK67" s="86" t="str">
        <f>IF(OR($AK$13=1,$AK$13=2,$AK$13=3,$AK$13=4),Datos!O3,IF($AK$13=5,Datos!O5,""))</f>
        <v/>
      </c>
      <c r="BL67" s="86" t="str">
        <f>IF($AK$13=Datos!A2,"",IF($AK$13=Datos!A6,Datos!T5,Datos!$S$5))</f>
        <v>Baja</v>
      </c>
      <c r="BM67" s="86" t="str">
        <f>IF($AK$13=Datos!A2,"",IF($AK$13=Datos!A6,Datos!T5,Datos!$S$5))</f>
        <v>Baja</v>
      </c>
      <c r="BN67" s="86" t="str">
        <f>IF($AK$13=Datos!A6,Datos!T4,Datos!S4)</f>
        <v>Moderada</v>
      </c>
      <c r="BO67" s="86" t="str">
        <f>IF($AK$13=Datos!A6,Datos!T3,Datos!S3)</f>
        <v>Alta</v>
      </c>
      <c r="BP67" s="86" t="str">
        <f>IF($AK$13=Datos!A6,Datos!T2,Datos!S2)</f>
        <v>Extrema</v>
      </c>
      <c r="BQ67" s="85">
        <v>1</v>
      </c>
    </row>
    <row r="68" spans="1:73" ht="28.5" customHeight="1">
      <c r="A68" s="18"/>
      <c r="Z68" s="403"/>
      <c r="AA68" s="479"/>
      <c r="AB68" s="385"/>
      <c r="AC68" s="386"/>
      <c r="AD68" s="385"/>
      <c r="AE68" s="386"/>
      <c r="AF68" s="389"/>
      <c r="AG68" s="390"/>
      <c r="AH68" s="393"/>
      <c r="AI68" s="394"/>
      <c r="AJ68" s="397"/>
      <c r="AK68" s="398"/>
      <c r="AP68" s="516" t="str">
        <f>IF(OR(J72="",J79=""),"",INDEX($BK$65:$BP$70,MATCH($BM$62,$BK$65:$BK$70,0),MATCH($BM$63,$BK$65:$BP$65,0)))</f>
        <v/>
      </c>
      <c r="AQ68" s="516"/>
      <c r="AR68" s="516"/>
      <c r="AS68" s="516"/>
      <c r="AT68" s="516"/>
      <c r="AU68" s="516"/>
      <c r="AV68" s="516"/>
      <c r="AW68" s="516"/>
      <c r="AX68" s="516"/>
      <c r="AY68" s="516"/>
      <c r="AZ68" s="516"/>
      <c r="BA68" s="516"/>
      <c r="BB68" s="516"/>
      <c r="BC68" s="516"/>
      <c r="BD68" s="516"/>
      <c r="BE68" s="516"/>
      <c r="BF68" s="516"/>
      <c r="BG68" s="20"/>
      <c r="BK68" s="86" t="str">
        <f>IF(OR($AK$13=1,$AK$13=2,$AK$13=3,$AK$13=4),Datos!O4,IF($AK$13=5,Datos!O4,""))</f>
        <v/>
      </c>
      <c r="BL68" s="86" t="str">
        <f>IF($AK$13=Datos!A2,"",IF($AK$13=Datos!A6,Datos!T5,Datos!$S$5))</f>
        <v>Baja</v>
      </c>
      <c r="BM68" s="86" t="str">
        <f>IF($AK$13=Datos!A2,"",IF($AK$13=Datos!A6,Datos!T4,Datos!S4))</f>
        <v>Moderada</v>
      </c>
      <c r="BN68" s="86" t="str">
        <f>IF($AK$13=Datos!A6,Datos!T3,Datos!S3)</f>
        <v>Alta</v>
      </c>
      <c r="BO68" s="86" t="str">
        <f>IF($AK$13=Datos!A6,Datos!T2,Datos!S2)</f>
        <v>Extrema</v>
      </c>
      <c r="BP68" s="86" t="str">
        <f>IF($AK$13=Datos!A6,Datos!T2,Datos!S2)</f>
        <v>Extrema</v>
      </c>
    </row>
    <row r="69" spans="1:73" ht="28.5" customHeight="1">
      <c r="A69" s="18"/>
      <c r="R69" s="662" t="str">
        <f>IF(OR($AK$13=1,$AK$13=2,$AK$13=3,$AK$13=4),Datos!O2,IF($AK$13=5,Datos!O6,""))</f>
        <v/>
      </c>
      <c r="S69" s="662"/>
      <c r="T69" s="662"/>
      <c r="U69" s="662"/>
      <c r="V69" s="662"/>
      <c r="W69" s="662"/>
      <c r="Z69" s="403"/>
      <c r="AA69" s="479">
        <f>IF($AK$13=5,4,2)</f>
        <v>2</v>
      </c>
      <c r="AB69" s="383" t="str">
        <f>IF(ISERROR(BL73=TRUE),"",IF(BL73="","",BL73))</f>
        <v/>
      </c>
      <c r="AC69" s="384"/>
      <c r="AD69" s="383" t="str">
        <f>IF(ISERROR(BM73=TRUE),"",IF(BM73="","",BM73))</f>
        <v/>
      </c>
      <c r="AE69" s="384"/>
      <c r="AF69" s="387" t="str">
        <f>IF(ISERROR(BN73=TRUE),"",IF(BN73="","",BN73))</f>
        <v/>
      </c>
      <c r="AG69" s="388"/>
      <c r="AH69" s="391" t="str">
        <f>IF(ISERROR(BO73=TRUE),"",IF(BO73="","",BO73))</f>
        <v/>
      </c>
      <c r="AI69" s="392"/>
      <c r="AJ69" s="395" t="str">
        <f>IF(ISERROR(BP73=TRUE),"",IF(BP73="","",BP73))</f>
        <v/>
      </c>
      <c r="AK69" s="396"/>
      <c r="AP69" s="516"/>
      <c r="AQ69" s="516"/>
      <c r="AR69" s="516"/>
      <c r="AS69" s="516"/>
      <c r="AT69" s="516"/>
      <c r="AU69" s="516"/>
      <c r="AV69" s="516"/>
      <c r="AW69" s="516"/>
      <c r="AX69" s="516"/>
      <c r="AY69" s="516"/>
      <c r="AZ69" s="516"/>
      <c r="BA69" s="516"/>
      <c r="BB69" s="516"/>
      <c r="BC69" s="516"/>
      <c r="BD69" s="516"/>
      <c r="BE69" s="516"/>
      <c r="BF69" s="516"/>
      <c r="BG69" s="20"/>
      <c r="BK69" s="86" t="str">
        <f>IF(OR($AK$13=1,$AK$13=2,$AK$13=3,$AK$13=4),Datos!O5,IF($AK$13=5,Datos!O3,""))</f>
        <v/>
      </c>
      <c r="BL69" s="86" t="str">
        <f>IF($AK$13=Datos!A2,"",IF($AK$13=Datos!A6,Datos!T4,Datos!S4))</f>
        <v>Moderada</v>
      </c>
      <c r="BM69" s="86" t="str">
        <f>IF($AK$13=Datos!A2,"",IF($AK$13=Datos!A6,Datos!T3,Datos!S3))</f>
        <v>Alta</v>
      </c>
      <c r="BN69" s="86" t="str">
        <f>IF($AK$13=Datos!A6,Datos!T3,Datos!S3)</f>
        <v>Alta</v>
      </c>
      <c r="BO69" s="86" t="str">
        <f>IF($AK$13=Datos!A6,Datos!T2,Datos!S2)</f>
        <v>Extrema</v>
      </c>
      <c r="BP69" s="86" t="str">
        <f>IF($AK$13=Datos!A6,Datos!T2,Datos!S2)</f>
        <v>Extrema</v>
      </c>
    </row>
    <row r="70" spans="1:73" ht="14.45" customHeight="1">
      <c r="A70" s="18"/>
      <c r="E70" s="525" t="s">
        <v>492</v>
      </c>
      <c r="F70" s="525"/>
      <c r="G70" s="525"/>
      <c r="H70" s="525"/>
      <c r="I70" s="525"/>
      <c r="J70" s="525"/>
      <c r="K70" s="525"/>
      <c r="L70" s="525"/>
      <c r="M70" s="525"/>
      <c r="N70" s="525"/>
      <c r="O70" s="525"/>
      <c r="P70" s="525"/>
      <c r="R70" s="662" t="str">
        <f>IF(OR($AK$13=1,$AK$13=2,$AK$13=3,$AK$13=4),Datos!O3,IF($AK$13=5,Datos!O5,""))</f>
        <v/>
      </c>
      <c r="S70" s="662"/>
      <c r="T70" s="662"/>
      <c r="U70" s="662"/>
      <c r="V70" s="662"/>
      <c r="W70" s="662"/>
      <c r="Z70" s="403"/>
      <c r="AA70" s="479"/>
      <c r="AB70" s="385"/>
      <c r="AC70" s="386"/>
      <c r="AD70" s="385"/>
      <c r="AE70" s="386"/>
      <c r="AF70" s="389"/>
      <c r="AG70" s="390"/>
      <c r="AH70" s="393"/>
      <c r="AI70" s="394"/>
      <c r="AJ70" s="397"/>
      <c r="AK70" s="398"/>
      <c r="BG70" s="20"/>
      <c r="BK70" s="86" t="str">
        <f>IF(OR($AK$13=1,$AK$13=2,$AK$13=3,$AK$13=4),Datos!O6,IF($AK$13=5,Datos!O2,""))</f>
        <v/>
      </c>
      <c r="BL70" s="86" t="str">
        <f>IF($AK$13=Datos!A2,"",IF($AK$13=Datos!A6,Datos!T3,Datos!S3))</f>
        <v>Alta</v>
      </c>
      <c r="BM70" s="86" t="str">
        <f>IF($AK$13=Datos!A2,"",IF($AK$13=Datos!A6,Datos!T3,Datos!S3))</f>
        <v>Alta</v>
      </c>
      <c r="BN70" s="86" t="str">
        <f>IF($AK$13=Datos!A6,Datos!T2,Datos!S2)</f>
        <v>Extrema</v>
      </c>
      <c r="BO70" s="86" t="str">
        <f>IF($AK$13=Datos!A6,Datos!T2,Datos!S2)</f>
        <v>Extrema</v>
      </c>
      <c r="BP70" s="86" t="str">
        <f>IF($AK$13=Datos!A6,Datos!T2,Datos!S2)</f>
        <v>Extrema</v>
      </c>
      <c r="BR70" s="85"/>
      <c r="BS70" s="378" t="s">
        <v>493</v>
      </c>
      <c r="BT70" s="378" t="s">
        <v>494</v>
      </c>
      <c r="BU70" s="372"/>
    </row>
    <row r="71" spans="1:73" ht="14.45" customHeight="1">
      <c r="A71" s="18"/>
      <c r="J71" s="40"/>
      <c r="K71" s="41"/>
      <c r="L71" s="41"/>
      <c r="M71" s="41"/>
      <c r="N71" s="41"/>
      <c r="O71" s="41"/>
      <c r="P71" s="42"/>
      <c r="R71" s="662" t="str">
        <f>IF(OR($AK$13=1,$AK$13=2,$AK$13=3,$AK$13=4),Datos!O4,IF($AK$13=5,Datos!O4,""))</f>
        <v/>
      </c>
      <c r="S71" s="662"/>
      <c r="T71" s="662"/>
      <c r="U71" s="662"/>
      <c r="V71" s="662"/>
      <c r="W71" s="662"/>
      <c r="Z71" s="403"/>
      <c r="AA71" s="479">
        <f>IF($AK$13=5,3,3)</f>
        <v>3</v>
      </c>
      <c r="AB71" s="383" t="str">
        <f>IF(ISERROR(BL74=TRUE),"",IF(BL74="","",BL74))</f>
        <v/>
      </c>
      <c r="AC71" s="384"/>
      <c r="AD71" s="387" t="str">
        <f>IF(ISERROR(BM74=TRUE),"",IF(BM74="","",BM74))</f>
        <v/>
      </c>
      <c r="AE71" s="388"/>
      <c r="AF71" s="391" t="str">
        <f>IF(ISERROR(BN74=TRUE),"",IF(BN74="","",BN74))</f>
        <v/>
      </c>
      <c r="AG71" s="392"/>
      <c r="AH71" s="395" t="str">
        <f>IF(ISERROR(BO74=TRUE),"",IF(BO74="","",BO74))</f>
        <v/>
      </c>
      <c r="AI71" s="396"/>
      <c r="AJ71" s="395" t="str">
        <f>IF(ISERROR(BP74=TRUE),"",IF(BP74="","",BP74))</f>
        <v/>
      </c>
      <c r="AK71" s="396"/>
      <c r="AP71" s="484" t="s">
        <v>495</v>
      </c>
      <c r="AQ71" s="484"/>
      <c r="AR71" s="484"/>
      <c r="AS71" s="484"/>
      <c r="AT71" s="484"/>
      <c r="AU71" s="484"/>
      <c r="AV71" s="484"/>
      <c r="AW71" s="484"/>
      <c r="AX71" s="484"/>
      <c r="AY71" s="484"/>
      <c r="AZ71" s="484"/>
      <c r="BA71" s="484"/>
      <c r="BB71" s="484"/>
      <c r="BC71" s="484"/>
      <c r="BD71" s="484"/>
      <c r="BE71" s="484"/>
      <c r="BF71" s="484"/>
      <c r="BG71" s="20"/>
      <c r="BL71" s="11" t="s">
        <v>496</v>
      </c>
      <c r="BM71" s="11" t="s">
        <v>497</v>
      </c>
      <c r="BR71" s="85"/>
      <c r="BS71" s="379"/>
      <c r="BT71" s="379"/>
      <c r="BU71" s="372"/>
    </row>
    <row r="72" spans="1:73" ht="28.5" customHeight="1">
      <c r="A72" s="18"/>
      <c r="J72" s="667" t="str">
        <f>BM62</f>
        <v/>
      </c>
      <c r="K72" s="667"/>
      <c r="L72" s="667"/>
      <c r="M72" s="667"/>
      <c r="N72" s="667"/>
      <c r="O72" s="667"/>
      <c r="P72" s="667"/>
      <c r="R72" s="662" t="str">
        <f>IF(OR($AK$13=1,$AK$13=2,$AK$13=3,$AK$13=4),Datos!O5,IF($AK$13=5,Datos!O3,""))</f>
        <v/>
      </c>
      <c r="S72" s="662"/>
      <c r="T72" s="662"/>
      <c r="U72" s="662"/>
      <c r="V72" s="662"/>
      <c r="W72" s="662"/>
      <c r="Z72" s="403"/>
      <c r="AA72" s="479"/>
      <c r="AB72" s="385"/>
      <c r="AC72" s="386"/>
      <c r="AD72" s="389"/>
      <c r="AE72" s="390"/>
      <c r="AF72" s="393"/>
      <c r="AG72" s="394"/>
      <c r="AH72" s="397"/>
      <c r="AI72" s="398"/>
      <c r="AJ72" s="397"/>
      <c r="AK72" s="398"/>
      <c r="AP72" s="400"/>
      <c r="AQ72" s="400"/>
      <c r="AR72" s="400"/>
      <c r="AS72" s="400"/>
      <c r="AT72" s="400"/>
      <c r="AU72" s="400"/>
      <c r="AV72" s="400"/>
      <c r="AW72" s="400"/>
      <c r="AX72" s="400"/>
      <c r="AY72" s="400"/>
      <c r="AZ72" s="400"/>
      <c r="BA72" s="400"/>
      <c r="BB72" s="400"/>
      <c r="BC72" s="400"/>
      <c r="BD72" s="400"/>
      <c r="BE72" s="400"/>
      <c r="BF72" s="400"/>
      <c r="BG72" s="20"/>
      <c r="BK72" s="85">
        <f>AA67</f>
        <v>1</v>
      </c>
      <c r="BL72" s="86" t="str">
        <f>IF(AK13="","",IF(AND(BK66=$BU$62,$BL$65=$BU$63),"X",""))</f>
        <v/>
      </c>
      <c r="BM72" s="86" t="str">
        <f>IF(AK13="","",IF(AND(BK66=$BU$62,$BM$65=$BU$63),"X",""))</f>
        <v/>
      </c>
      <c r="BN72" s="86" t="str">
        <f>IF(AK13="","",IF(AND(BK66=$BU$62,$BN$65=$BU$63),"X",""))</f>
        <v/>
      </c>
      <c r="BO72" s="86" t="str">
        <f>IF(AK13="","",IF(AND(BK66=$BU$62,$BO$65=$BU$63),"X",""))</f>
        <v/>
      </c>
      <c r="BP72" s="86" t="str">
        <f>IF(AK13="","",IF(AND(BK66=$BU$62,$BP$65=$BU$63),"X",""))</f>
        <v/>
      </c>
      <c r="BR72" s="85" t="str">
        <f>AH67</f>
        <v/>
      </c>
      <c r="BS72" s="86">
        <f>IF(AND($AK$13&lt;&gt;Datos!$A$6,OR($I$66=Datos!M2,$I$67=Datos!N2)),1,0)</f>
        <v>0</v>
      </c>
      <c r="BT72" s="86">
        <f>IF(AND($AK$13=Datos!$A$6,OR($I$66=Datos!M2,$I$67=Datos!N2)),5,0)</f>
        <v>0</v>
      </c>
      <c r="BU72" s="37"/>
    </row>
    <row r="73" spans="1:73" ht="14.25" customHeight="1">
      <c r="A73" s="18"/>
      <c r="J73" s="43"/>
      <c r="K73" s="44"/>
      <c r="L73" s="44"/>
      <c r="M73" s="44"/>
      <c r="N73" s="44"/>
      <c r="O73" s="44"/>
      <c r="P73" s="45"/>
      <c r="R73" s="662" t="str">
        <f>IF(OR($AK$13=1,$AK$13=2,$AK$13=3,$AK$13=4),Datos!O6,IF($AK$13=5,Datos!O2,""))</f>
        <v/>
      </c>
      <c r="S73" s="662"/>
      <c r="T73" s="662"/>
      <c r="U73" s="662"/>
      <c r="V73" s="662"/>
      <c r="W73" s="662"/>
      <c r="Z73" s="403"/>
      <c r="AA73" s="479">
        <f>IF($AK$13=5,2,4)</f>
        <v>4</v>
      </c>
      <c r="AB73" s="387" t="str">
        <f>IF(ISERROR(BL75=TRUE),"",IF(BL75="","",BL75))</f>
        <v/>
      </c>
      <c r="AC73" s="388"/>
      <c r="AD73" s="391" t="str">
        <f>IF(ISERROR(BM75=TRUE),"",IF(BM75="","",BM75))</f>
        <v/>
      </c>
      <c r="AE73" s="392"/>
      <c r="AF73" s="391" t="str">
        <f>IF(ISERROR(BN75=TRUE),"",IF(BN75="","",BN75))</f>
        <v/>
      </c>
      <c r="AG73" s="392"/>
      <c r="AH73" s="395" t="str">
        <f>IF(ISERROR(BO75=TRUE),"",IF(BO75="","",BO75))</f>
        <v/>
      </c>
      <c r="AI73" s="396"/>
      <c r="AJ73" s="395" t="str">
        <f>IF(ISERROR(BP75=TRUE),"",IF(BP75="","",BP75))</f>
        <v/>
      </c>
      <c r="AK73" s="396"/>
      <c r="AP73" s="400"/>
      <c r="AQ73" s="400"/>
      <c r="AR73" s="400"/>
      <c r="AS73" s="400"/>
      <c r="AT73" s="400"/>
      <c r="AU73" s="400"/>
      <c r="AV73" s="400"/>
      <c r="AW73" s="400"/>
      <c r="AX73" s="400"/>
      <c r="AY73" s="400"/>
      <c r="AZ73" s="400"/>
      <c r="BA73" s="400"/>
      <c r="BB73" s="400"/>
      <c r="BC73" s="400"/>
      <c r="BD73" s="400"/>
      <c r="BE73" s="400"/>
      <c r="BF73" s="400"/>
      <c r="BG73" s="20"/>
      <c r="BK73" s="85">
        <f>AA69</f>
        <v>2</v>
      </c>
      <c r="BL73" s="86" t="str">
        <f>IF(AK13="","",IF(AND(BK67=$BU$62,$BL$65=$BU$63),"X",""))</f>
        <v/>
      </c>
      <c r="BM73" s="86" t="str">
        <f>IF(AK13="","",IF(AND(BK67=$BU$62,$BM$65=$BU$63),"X",""))</f>
        <v/>
      </c>
      <c r="BN73" s="86" t="str">
        <f>IF(AK13="","",IF(AND(BK67=$BU$62,$BN$65=$BU$63),"X",""))</f>
        <v/>
      </c>
      <c r="BO73" s="86" t="str">
        <f>IF(AK13="","",IF(AND(BK67=$BU$62,$BO$65=$BU$63),"X",""))</f>
        <v/>
      </c>
      <c r="BP73" s="86" t="str">
        <f>IF(AK13="","",IF(AND(BK67=$BU$62,$BP$65=$BU$63),"X",""))</f>
        <v/>
      </c>
      <c r="BR73" s="85" t="str">
        <f>AH69</f>
        <v/>
      </c>
      <c r="BS73" s="86">
        <f>IF(AND($AK$13&lt;&gt;Datos!$A$6,OR($I$66=Datos!M3,$I$67=Datos!N3)),2,0)</f>
        <v>0</v>
      </c>
      <c r="BT73" s="86">
        <f>IF(AND($AK$13=Datos!$A$6,OR($I$66=Datos!M3,$I$67=Datos!N3)),4,0)</f>
        <v>0</v>
      </c>
      <c r="BU73" s="37"/>
    </row>
    <row r="74" spans="1:73" ht="28.5" customHeight="1">
      <c r="A74" s="18"/>
      <c r="C74" s="523" t="s">
        <v>499</v>
      </c>
      <c r="D74" s="523"/>
      <c r="Z74" s="403"/>
      <c r="AA74" s="479"/>
      <c r="AB74" s="389"/>
      <c r="AC74" s="390"/>
      <c r="AD74" s="393"/>
      <c r="AE74" s="394"/>
      <c r="AF74" s="393"/>
      <c r="AG74" s="394"/>
      <c r="AH74" s="397"/>
      <c r="AI74" s="398"/>
      <c r="AJ74" s="397"/>
      <c r="AK74" s="398"/>
      <c r="AP74" s="400"/>
      <c r="AQ74" s="400"/>
      <c r="AR74" s="400"/>
      <c r="AS74" s="400"/>
      <c r="AT74" s="400"/>
      <c r="AU74" s="400"/>
      <c r="AV74" s="400"/>
      <c r="AW74" s="400"/>
      <c r="AX74" s="400"/>
      <c r="AY74" s="400"/>
      <c r="AZ74" s="400"/>
      <c r="BA74" s="400"/>
      <c r="BB74" s="400"/>
      <c r="BC74" s="400"/>
      <c r="BD74" s="400"/>
      <c r="BE74" s="400"/>
      <c r="BF74" s="400"/>
      <c r="BG74" s="20"/>
      <c r="BK74" s="85">
        <f>AA71</f>
        <v>3</v>
      </c>
      <c r="BL74" s="86" t="str">
        <f>IF(AK13="","",IF(AND(BK68=$BU$62,$BL$65=$BU$63),"X",""))</f>
        <v/>
      </c>
      <c r="BM74" s="86" t="str">
        <f>IF(AK13="","",IF(AND(BK68=$BU$62,$BM$65=$BU$63),"X",""))</f>
        <v/>
      </c>
      <c r="BN74" s="86" t="str">
        <f>IF(AK13="","",IF(AND(BK68=$BU$62,$BN$65=$BU$63),"X",""))</f>
        <v/>
      </c>
      <c r="BO74" s="86" t="str">
        <f>IF(AK13="","",IF(AND(BK68=$BU$62,$BO$65=$BU$63),"X",""))</f>
        <v/>
      </c>
      <c r="BP74" s="86" t="str">
        <f>IF(AK13="","",IF(AND(BK68=$BU$62,$BP$65=$BU$63),"X",""))</f>
        <v/>
      </c>
      <c r="BR74" s="85" t="str">
        <f>AH71</f>
        <v/>
      </c>
      <c r="BS74" s="86">
        <f>IF(AND($AK$13&lt;&gt;Datos!$A$6,OR($I$66=Datos!M4,$I$67=Datos!N4)),3,0)</f>
        <v>0</v>
      </c>
      <c r="BT74" s="86">
        <f>IF(AND($AK$13=Datos!$A$6,OR($I$66=Datos!M4,$I$67=Datos!N4)),3,0)</f>
        <v>0</v>
      </c>
      <c r="BU74" s="37"/>
    </row>
    <row r="75" spans="1:73" ht="28.5" customHeight="1">
      <c r="A75" s="18"/>
      <c r="C75" s="523"/>
      <c r="D75" s="523"/>
      <c r="E75" s="655" t="str">
        <f>Datos!B2</f>
        <v>Riesgo de Corrupción</v>
      </c>
      <c r="F75" s="656"/>
      <c r="G75" s="656"/>
      <c r="H75" s="657"/>
      <c r="I75" s="658" t="str">
        <f>Datos!B3</f>
        <v>Riesgo Estratégico</v>
      </c>
      <c r="J75" s="658"/>
      <c r="K75" s="658"/>
      <c r="L75" s="658"/>
      <c r="M75" s="658" t="s">
        <v>500</v>
      </c>
      <c r="N75" s="658"/>
      <c r="O75" s="658"/>
      <c r="P75" s="658"/>
      <c r="Q75" s="46"/>
      <c r="R75" s="46"/>
      <c r="S75" s="47"/>
      <c r="Z75" s="403"/>
      <c r="AA75" s="479">
        <f>IF($AK$13=5,1,5)</f>
        <v>5</v>
      </c>
      <c r="AB75" s="391" t="str">
        <f>IF(ISERROR(BL76=TRUE),"",IF(BL76="","",BL76))</f>
        <v/>
      </c>
      <c r="AC75" s="392"/>
      <c r="AD75" s="391" t="str">
        <f>IF(ISERROR(BM76=TRUE),"",IF(BM76="","",BM76))</f>
        <v/>
      </c>
      <c r="AE75" s="392"/>
      <c r="AF75" s="395" t="str">
        <f>IF(ISERROR(BN76=TRUE),"",IF(BN76="","",BN76))</f>
        <v/>
      </c>
      <c r="AG75" s="396"/>
      <c r="AH75" s="395" t="str">
        <f>IF(ISERROR(BO76=TRUE),"",IF(BO76="","",BO76))</f>
        <v/>
      </c>
      <c r="AI75" s="396"/>
      <c r="AJ75" s="395" t="str">
        <f>IF(ISERROR(BP76=TRUE),"",IF(BP76="","",BP76))</f>
        <v/>
      </c>
      <c r="AK75" s="396"/>
      <c r="AP75" s="400"/>
      <c r="AQ75" s="400"/>
      <c r="AR75" s="400"/>
      <c r="AS75" s="400"/>
      <c r="AT75" s="400"/>
      <c r="AU75" s="400"/>
      <c r="AV75" s="400"/>
      <c r="AW75" s="400"/>
      <c r="AX75" s="400"/>
      <c r="AY75" s="400"/>
      <c r="AZ75" s="400"/>
      <c r="BA75" s="400"/>
      <c r="BB75" s="400"/>
      <c r="BC75" s="400"/>
      <c r="BD75" s="400"/>
      <c r="BE75" s="400"/>
      <c r="BF75" s="400"/>
      <c r="BG75" s="20"/>
      <c r="BK75" s="85">
        <f>AA73</f>
        <v>4</v>
      </c>
      <c r="BL75" s="86" t="str">
        <f>IF(AK13="","",IF(AND(BK69=$BU$62,$BL$65=$BU$63),"X",""))</f>
        <v/>
      </c>
      <c r="BM75" s="86" t="str">
        <f>IF(AK13="","",IF(AND(BK69=$BU$62,$BM$65=$BU$63),"X",""))</f>
        <v/>
      </c>
      <c r="BN75" s="86" t="str">
        <f>IF(AK13="","",IF(AND(BK69=$BU$62,$BN$65=$BU$63),"X",""))</f>
        <v/>
      </c>
      <c r="BO75" s="86" t="str">
        <f>IF(AK13="","",IF(AND(BK69=$BU$62,$BO$65=$BU$63),"X",""))</f>
        <v/>
      </c>
      <c r="BP75" s="86" t="str">
        <f>IF(AK13="","",IF(AND(BK69=$BU$62,$BP$65=$BU$63),"X",""))</f>
        <v/>
      </c>
      <c r="BR75" s="85" t="str">
        <f>AH73</f>
        <v/>
      </c>
      <c r="BS75" s="86">
        <f>IF(AND($AK$13&lt;&gt;Datos!$A$6,OR($I$66=Datos!M5,$I$67=Datos!N5)),4,0)</f>
        <v>0</v>
      </c>
      <c r="BT75" s="86">
        <f>IF(AND($AK$13=Datos!$A$6,OR($I$66=Datos!M5,$I$67=Datos!N5)),2,0)</f>
        <v>0</v>
      </c>
      <c r="BU75" s="37"/>
    </row>
    <row r="76" spans="1:73" ht="36.75" customHeight="1">
      <c r="A76" s="18"/>
      <c r="C76" s="523"/>
      <c r="D76" s="523"/>
      <c r="E76" s="658" t="s">
        <v>501</v>
      </c>
      <c r="F76" s="658"/>
      <c r="G76" s="658"/>
      <c r="H76" s="658"/>
      <c r="I76" s="658" t="str">
        <f>Datos!B6</f>
        <v>Oportunidad</v>
      </c>
      <c r="J76" s="658"/>
      <c r="K76" s="658"/>
      <c r="L76" s="658"/>
      <c r="M76" s="671"/>
      <c r="N76" s="672"/>
      <c r="O76" s="672"/>
      <c r="P76" s="673"/>
      <c r="Q76" s="46"/>
      <c r="R76" s="666" t="str">
        <f>IF($AK$13=1,Datos!P2,IF(OR($AK$13=2,$AK$13=3),Imp_Est_Pro_Seg!AJ18,IF($AK$13=4,'Seguridad Información'!AJ18,IF($AK$13=5,Imp_oportunidad!AN18,""))))</f>
        <v/>
      </c>
      <c r="S76" s="666"/>
      <c r="T76" s="666"/>
      <c r="U76" s="666"/>
      <c r="V76" s="666"/>
      <c r="W76" s="666"/>
      <c r="Z76" s="404"/>
      <c r="AA76" s="479"/>
      <c r="AB76" s="393"/>
      <c r="AC76" s="394"/>
      <c r="AD76" s="393"/>
      <c r="AE76" s="394"/>
      <c r="AF76" s="397"/>
      <c r="AG76" s="398"/>
      <c r="AH76" s="397"/>
      <c r="AI76" s="398"/>
      <c r="AJ76" s="397"/>
      <c r="AK76" s="398"/>
      <c r="AP76" s="400"/>
      <c r="AQ76" s="400"/>
      <c r="AR76" s="400"/>
      <c r="AS76" s="400"/>
      <c r="AT76" s="400"/>
      <c r="AU76" s="400"/>
      <c r="AV76" s="400"/>
      <c r="AW76" s="400"/>
      <c r="AX76" s="400"/>
      <c r="AY76" s="400"/>
      <c r="AZ76" s="400"/>
      <c r="BA76" s="400"/>
      <c r="BB76" s="400"/>
      <c r="BC76" s="400"/>
      <c r="BD76" s="400"/>
      <c r="BE76" s="400"/>
      <c r="BF76" s="400"/>
      <c r="BG76" s="20"/>
      <c r="BK76" s="85">
        <f>AA75</f>
        <v>5</v>
      </c>
      <c r="BL76" s="86" t="str">
        <f>IF(AK13="","",IF(AND(BK70=$BU$62,$BL$65=$BU$63),"X",""))</f>
        <v/>
      </c>
      <c r="BM76" s="86" t="str">
        <f>IF(AK13="","",IF(AND(BK70=$BU$62,$BM$65=$BU$63),"X",""))</f>
        <v/>
      </c>
      <c r="BN76" s="86" t="str">
        <f>IF(AK13="","",IF(AND(BK70=$BU$62,$BN$65=$BU$63),"X",""))</f>
        <v/>
      </c>
      <c r="BO76" s="86" t="str">
        <f>IF(AK13="","",IF(AND(BK70=$BU$62,$BO$65=$BU$63),"X",""))</f>
        <v/>
      </c>
      <c r="BP76" s="86" t="str">
        <f>IF(AK13="","",IF(AND(BK70=$BU$62,$BP$65=$BU$63),"X",""))</f>
        <v/>
      </c>
      <c r="BR76" s="85" t="str">
        <f>AH75</f>
        <v/>
      </c>
      <c r="BS76" s="86">
        <f>IF(AND($AK$13&lt;&gt;Datos!$A$6,OR($I$66=Datos!M6,$I$67=Datos!N6)),5,0)</f>
        <v>0</v>
      </c>
      <c r="BT76" s="86">
        <f>IF(AND($AK$13=Datos!$A$6,OR($I$66=Datos!M6,$I$67=Datos!N6)),1,0)</f>
        <v>0</v>
      </c>
      <c r="BU76" s="37"/>
    </row>
    <row r="77" spans="1:73" ht="14.45" customHeight="1">
      <c r="A77" s="18"/>
      <c r="C77" s="523"/>
      <c r="D77" s="523"/>
      <c r="E77" s="455"/>
      <c r="F77" s="455"/>
      <c r="G77" s="455"/>
      <c r="H77" s="455"/>
      <c r="I77" s="455"/>
      <c r="J77" s="525"/>
      <c r="K77" s="525"/>
      <c r="L77" s="525"/>
      <c r="M77" s="525"/>
      <c r="N77" s="525"/>
      <c r="O77" s="525"/>
      <c r="P77" s="525"/>
      <c r="Q77" s="46"/>
      <c r="R77" s="659" t="str">
        <f>IF($AK$13=1,Datos!P3,IF(OR($AK$13=2,$AK$13=3),Imp_Est_Pro_Seg!AK18,IF($AK$13=4,'Seguridad Información'!AK18,IF($AK$13=5,Imp_oportunidad!AM18,""))))</f>
        <v/>
      </c>
      <c r="S77" s="659"/>
      <c r="T77" s="659"/>
      <c r="U77" s="659"/>
      <c r="V77" s="659"/>
      <c r="W77" s="659"/>
      <c r="Z77" s="48"/>
      <c r="AP77" s="143"/>
      <c r="AQ77" s="143"/>
      <c r="AR77" s="143"/>
      <c r="AS77" s="143"/>
      <c r="AT77" s="143"/>
      <c r="AU77" s="143"/>
      <c r="AV77" s="143"/>
      <c r="AW77" s="143"/>
      <c r="AX77" s="143"/>
      <c r="AY77" s="143"/>
      <c r="AZ77" s="143"/>
      <c r="BA77" s="143"/>
      <c r="BB77" s="143"/>
      <c r="BG77" s="20"/>
      <c r="BK77" s="85"/>
      <c r="BL77" s="85">
        <v>1</v>
      </c>
      <c r="BM77" s="85">
        <v>2</v>
      </c>
      <c r="BN77" s="85">
        <v>3</v>
      </c>
      <c r="BO77" s="85">
        <v>4</v>
      </c>
      <c r="BP77" s="85">
        <v>5</v>
      </c>
      <c r="BR77" s="85" t="s">
        <v>371</v>
      </c>
      <c r="BS77" s="86">
        <f>SUM(BS72:BT76)</f>
        <v>0</v>
      </c>
      <c r="BT77" s="85"/>
    </row>
    <row r="78" spans="1:73" ht="14.25" customHeight="1">
      <c r="A78" s="18"/>
      <c r="C78" s="523"/>
      <c r="D78" s="523"/>
      <c r="E78" s="660" t="str">
        <f>IF(AK13=Datos!$A$6,"Escala de impacto
(beneficio)","Escala de impacto")</f>
        <v>Escala de impacto</v>
      </c>
      <c r="F78" s="660"/>
      <c r="G78" s="660"/>
      <c r="H78" s="660"/>
      <c r="I78" s="661"/>
      <c r="J78" s="37"/>
      <c r="P78" s="38"/>
      <c r="R78" s="662" t="str">
        <f>IF($AK$13=1,Enc_Imp_Corrupción!$J$25,IF(OR($AK$13=2,$AK$13=3),Imp_Est_Pro_Seg!AL18,IF($AK$13=4,'Seguridad Información'!AL18,IF($AK$13=5,Imp_oportunidad!AL18,""))))</f>
        <v/>
      </c>
      <c r="S78" s="662"/>
      <c r="T78" s="662"/>
      <c r="U78" s="662"/>
      <c r="V78" s="662"/>
      <c r="W78" s="662"/>
      <c r="BG78" s="20"/>
      <c r="BR78" s="85"/>
      <c r="BS78" s="85"/>
      <c r="BT78" s="85"/>
    </row>
    <row r="79" spans="1:73" ht="28.5" customHeight="1">
      <c r="A79" s="18"/>
      <c r="E79" s="660"/>
      <c r="F79" s="660"/>
      <c r="G79" s="660"/>
      <c r="H79" s="660"/>
      <c r="I79" s="661"/>
      <c r="J79" s="663" t="str">
        <f>IF(J72="","", IF(ISERROR(BU63=TRUE),"",BU63))</f>
        <v/>
      </c>
      <c r="K79" s="664"/>
      <c r="L79" s="664"/>
      <c r="M79" s="664"/>
      <c r="N79" s="664"/>
      <c r="O79" s="664"/>
      <c r="P79" s="665"/>
      <c r="R79" s="662" t="str">
        <f>IF($AK$13=1,Enc_Imp_Corrupción!$J$26,IF(OR($AK$13=2,$AK$13=3),Imp_Est_Pro_Seg!AM18,IF($AK$13=4,'Seguridad Información'!AM18,IF($AK$13=5,Imp_oportunidad!AK18,""))))</f>
        <v/>
      </c>
      <c r="S79" s="662"/>
      <c r="T79" s="662"/>
      <c r="U79" s="662"/>
      <c r="V79" s="662"/>
      <c r="W79" s="662"/>
      <c r="Z79" s="49"/>
      <c r="BG79" s="20"/>
    </row>
    <row r="80" spans="1:73">
      <c r="A80" s="18"/>
      <c r="E80" s="660"/>
      <c r="F80" s="660"/>
      <c r="G80" s="660"/>
      <c r="H80" s="660"/>
      <c r="I80" s="661"/>
      <c r="J80" s="43"/>
      <c r="K80" s="44"/>
      <c r="L80" s="44"/>
      <c r="M80" s="44"/>
      <c r="N80" s="44"/>
      <c r="O80" s="44"/>
      <c r="P80" s="45"/>
      <c r="R80" s="662" t="str">
        <f>IF($AK$13=1,Enc_Imp_Corrupción!$J$27,IF(OR($AK$13=2,$AK$13=3),Imp_Est_Pro_Seg!AN18,IF($AK$13=4,'Seguridad Información'!AN18,IF($AK$13=5,Imp_oportunidad!AJ18,""))))</f>
        <v/>
      </c>
      <c r="S80" s="662"/>
      <c r="T80" s="662"/>
      <c r="U80" s="662"/>
      <c r="V80" s="662"/>
      <c r="W80" s="662"/>
      <c r="Z80" s="49"/>
      <c r="BG80" s="20"/>
    </row>
    <row r="81" spans="1:78" ht="30" hidden="1" customHeight="1">
      <c r="A81" s="18"/>
      <c r="F81" s="460" t="s">
        <v>502</v>
      </c>
      <c r="G81" s="460"/>
      <c r="H81" s="460" t="s">
        <v>503</v>
      </c>
      <c r="I81" s="460"/>
      <c r="Z81" s="49"/>
      <c r="BG81" s="20"/>
    </row>
    <row r="82" spans="1:78" ht="32.450000000000003" hidden="1" customHeight="1">
      <c r="A82" s="18"/>
      <c r="F82" s="50"/>
      <c r="G82" s="25"/>
      <c r="H82" s="87" t="str">
        <f>IF(R76&lt;&gt;"",1,IF(R77&lt;&gt;"",2,IF(R78&lt;&gt;"",3,IF(R79&lt;&gt;"",4,IF(R80&lt;&gt;"",5,"")))))</f>
        <v/>
      </c>
      <c r="I82" s="25"/>
      <c r="Z82" s="49"/>
      <c r="BG82" s="20"/>
      <c r="BL82" s="39"/>
      <c r="BM82" s="39"/>
      <c r="BN82" s="39"/>
      <c r="BO82" s="39"/>
    </row>
    <row r="83" spans="1:78" ht="30" customHeight="1" thickBot="1">
      <c r="A83" s="51"/>
      <c r="B83" s="52"/>
      <c r="C83" s="52"/>
      <c r="D83" s="52"/>
      <c r="E83" s="52"/>
      <c r="F83" s="52"/>
      <c r="G83" s="52"/>
      <c r="H83" s="52"/>
      <c r="I83" s="52"/>
      <c r="J83" s="52"/>
      <c r="K83" s="52"/>
      <c r="L83" s="52"/>
      <c r="M83" s="52"/>
      <c r="N83" s="52"/>
      <c r="O83" s="52"/>
      <c r="P83" s="52"/>
      <c r="Q83" s="52"/>
      <c r="R83" s="52"/>
      <c r="S83" s="52"/>
      <c r="T83" s="52"/>
      <c r="U83" s="52"/>
      <c r="V83" s="52"/>
      <c r="W83" s="52"/>
      <c r="X83" s="52"/>
      <c r="Y83" s="52"/>
      <c r="Z83" s="53"/>
      <c r="AA83" s="52"/>
      <c r="AB83" s="52"/>
      <c r="AC83" s="52"/>
      <c r="AD83" s="52"/>
      <c r="AE83" s="52"/>
      <c r="AF83" s="52"/>
      <c r="AG83" s="52"/>
      <c r="AH83" s="52"/>
      <c r="AI83" s="52"/>
      <c r="AJ83" s="52"/>
      <c r="AK83" s="52"/>
      <c r="AL83" s="52"/>
      <c r="AM83" s="52"/>
      <c r="AN83" s="52"/>
      <c r="AO83" s="52"/>
      <c r="AP83" s="52"/>
      <c r="AQ83" s="52"/>
      <c r="AR83" s="52"/>
      <c r="AS83" s="52"/>
      <c r="AT83" s="52"/>
      <c r="AU83" s="52"/>
      <c r="AV83" s="52"/>
      <c r="AW83" s="52"/>
      <c r="AX83" s="52"/>
      <c r="AY83" s="52"/>
      <c r="AZ83" s="52"/>
      <c r="BA83" s="52"/>
      <c r="BB83" s="52"/>
      <c r="BC83" s="52"/>
      <c r="BD83" s="52"/>
      <c r="BE83" s="52"/>
      <c r="BF83" s="52"/>
      <c r="BG83" s="54"/>
    </row>
    <row r="84" spans="1:78" ht="32.25" customHeight="1" thickBot="1">
      <c r="A84" s="380" t="s">
        <v>504</v>
      </c>
      <c r="B84" s="381"/>
      <c r="C84" s="381"/>
      <c r="D84" s="381"/>
      <c r="E84" s="381"/>
      <c r="F84" s="381"/>
      <c r="G84" s="381"/>
      <c r="H84" s="381"/>
      <c r="I84" s="381"/>
      <c r="J84" s="382"/>
      <c r="K84" s="27"/>
      <c r="L84" s="27"/>
      <c r="M84" s="16"/>
      <c r="N84" s="16"/>
      <c r="O84" s="16"/>
      <c r="P84" s="16"/>
      <c r="Q84" s="16"/>
      <c r="R84" s="16"/>
      <c r="S84" s="16"/>
      <c r="T84" s="16"/>
      <c r="U84" s="16"/>
      <c r="V84" s="16"/>
      <c r="W84" s="16"/>
      <c r="X84" s="529" t="s">
        <v>505</v>
      </c>
      <c r="Y84" s="530"/>
      <c r="Z84" s="530"/>
      <c r="AA84" s="530"/>
      <c r="AB84" s="530"/>
      <c r="AC84" s="530"/>
      <c r="AD84" s="530"/>
      <c r="AE84" s="530"/>
      <c r="AF84" s="530"/>
      <c r="AG84" s="530"/>
      <c r="AH84" s="530"/>
      <c r="AI84" s="530"/>
      <c r="AJ84" s="530"/>
      <c r="AK84" s="530"/>
      <c r="AL84" s="530"/>
      <c r="AM84" s="531"/>
      <c r="AN84" s="535" t="s">
        <v>506</v>
      </c>
      <c r="AO84" s="536"/>
      <c r="AP84" s="536"/>
      <c r="AQ84" s="536"/>
      <c r="AR84" s="536"/>
      <c r="AS84" s="537"/>
      <c r="AT84" s="16"/>
      <c r="AU84" s="98"/>
      <c r="AV84" s="98"/>
      <c r="AW84" s="16"/>
      <c r="AX84" s="16"/>
      <c r="AY84" s="16"/>
      <c r="AZ84" s="16"/>
      <c r="BA84" s="16"/>
      <c r="BB84" s="16"/>
      <c r="BC84" s="16"/>
      <c r="BD84" s="16"/>
      <c r="BE84" s="16"/>
      <c r="BF84" s="16"/>
      <c r="BG84" s="17"/>
    </row>
    <row r="85" spans="1:78" ht="15" customHeight="1">
      <c r="A85" s="18"/>
      <c r="X85" s="526" t="s">
        <v>507</v>
      </c>
      <c r="Y85" s="526"/>
      <c r="Z85" s="526"/>
      <c r="AA85" s="526"/>
      <c r="AB85" s="526" t="s">
        <v>508</v>
      </c>
      <c r="AC85" s="526"/>
      <c r="AD85" s="526" t="s">
        <v>509</v>
      </c>
      <c r="AE85" s="526"/>
      <c r="AF85" s="526" t="s">
        <v>510</v>
      </c>
      <c r="AG85" s="526"/>
      <c r="AH85" s="527" t="s">
        <v>511</v>
      </c>
      <c r="AI85" s="528"/>
      <c r="AJ85" s="526" t="s">
        <v>512</v>
      </c>
      <c r="AK85" s="526"/>
      <c r="AL85" s="532" t="s">
        <v>513</v>
      </c>
      <c r="AM85" s="532"/>
      <c r="AN85" s="538" t="s">
        <v>514</v>
      </c>
      <c r="AO85" s="538"/>
      <c r="AP85" s="538"/>
      <c r="AQ85" s="538"/>
      <c r="AR85" s="542" t="s">
        <v>515</v>
      </c>
      <c r="AS85" s="542"/>
      <c r="AT85" s="99"/>
      <c r="AU85" s="100"/>
      <c r="AV85" s="100"/>
      <c r="AZ85" s="93"/>
      <c r="BA85" s="93"/>
      <c r="BB85" s="93"/>
      <c r="BE85" s="44"/>
      <c r="BG85" s="20"/>
      <c r="BS85" s="556" t="s">
        <v>516</v>
      </c>
      <c r="BT85" s="557"/>
      <c r="BU85" s="558"/>
      <c r="BV85" s="556" t="s">
        <v>517</v>
      </c>
      <c r="BW85" s="557"/>
      <c r="BX85" s="558"/>
    </row>
    <row r="86" spans="1:78" ht="217.5" customHeight="1">
      <c r="A86" s="18"/>
      <c r="D86" s="484" t="s">
        <v>518</v>
      </c>
      <c r="E86" s="484"/>
      <c r="F86" s="484"/>
      <c r="G86" s="484"/>
      <c r="H86" s="484"/>
      <c r="I86" s="484"/>
      <c r="J86" s="484"/>
      <c r="K86" s="484"/>
      <c r="L86" s="484"/>
      <c r="M86" s="484"/>
      <c r="N86" s="484"/>
      <c r="O86" s="484"/>
      <c r="P86" s="484"/>
      <c r="Q86" s="484"/>
      <c r="R86" s="484"/>
      <c r="S86" s="484"/>
      <c r="T86" s="521" t="s">
        <v>519</v>
      </c>
      <c r="U86" s="521"/>
      <c r="V86" s="521"/>
      <c r="W86" s="521"/>
      <c r="X86" s="522" t="s">
        <v>520</v>
      </c>
      <c r="Y86" s="522"/>
      <c r="Z86" s="522" t="s">
        <v>521</v>
      </c>
      <c r="AA86" s="522"/>
      <c r="AB86" s="522" t="s">
        <v>522</v>
      </c>
      <c r="AC86" s="522"/>
      <c r="AD86" s="522" t="s">
        <v>523</v>
      </c>
      <c r="AE86" s="522"/>
      <c r="AF86" s="522" t="s">
        <v>524</v>
      </c>
      <c r="AG86" s="522"/>
      <c r="AH86" s="522" t="s">
        <v>525</v>
      </c>
      <c r="AI86" s="522"/>
      <c r="AJ86" s="522" t="s">
        <v>526</v>
      </c>
      <c r="AK86" s="522"/>
      <c r="AL86" s="532"/>
      <c r="AM86" s="532"/>
      <c r="AN86" s="539" t="s">
        <v>527</v>
      </c>
      <c r="AO86" s="540"/>
      <c r="AP86" s="540"/>
      <c r="AQ86" s="541"/>
      <c r="AR86" s="542"/>
      <c r="AS86" s="542"/>
      <c r="AT86" s="534" t="s">
        <v>528</v>
      </c>
      <c r="AU86" s="510"/>
      <c r="AV86" s="511"/>
      <c r="AW86" s="534" t="s">
        <v>529</v>
      </c>
      <c r="AX86" s="510"/>
      <c r="AY86" s="511"/>
      <c r="AZ86" s="559" t="str">
        <f>IF(AK13=Datos!A6,"¿El conjunto de controles ayuda a incrementar la probabilidad?","¿El conjunto de controles ayuda a disminunir la probabilidad?")</f>
        <v>¿El conjunto de controles ayuda a disminunir la probabilidad?</v>
      </c>
      <c r="BA86" s="560"/>
      <c r="BB86" s="561"/>
      <c r="BC86" s="562" t="s">
        <v>530</v>
      </c>
      <c r="BD86" s="563"/>
      <c r="BE86" s="563"/>
      <c r="BF86" s="563"/>
      <c r="BG86" s="564"/>
      <c r="BI86" s="55" t="str">
        <f>$X$85</f>
        <v>Responsable</v>
      </c>
      <c r="BJ86" s="55" t="str">
        <f>$X$85</f>
        <v>Responsable</v>
      </c>
      <c r="BK86" s="55" t="str">
        <f>$AB$85</f>
        <v>Periodicidad</v>
      </c>
      <c r="BL86" s="55" t="str">
        <f>$AD$85</f>
        <v>Propósito</v>
      </c>
      <c r="BM86" s="55" t="str">
        <f>$AF$85</f>
        <v>Realización</v>
      </c>
      <c r="BN86" s="55" t="str">
        <f>$AH$85</f>
        <v>Observación</v>
      </c>
      <c r="BO86" s="55" t="str">
        <f>$AJ$85</f>
        <v>Evidencia</v>
      </c>
      <c r="BP86" s="56" t="s">
        <v>531</v>
      </c>
      <c r="BQ86" s="89" t="s">
        <v>532</v>
      </c>
      <c r="BR86" s="89" t="s">
        <v>533</v>
      </c>
      <c r="BS86" s="86" t="str">
        <f>Datos!$AO$2</f>
        <v>Fuerte</v>
      </c>
      <c r="BT86" s="86" t="str">
        <f>Datos!$AO$3</f>
        <v>Moderado</v>
      </c>
      <c r="BU86" s="86" t="str">
        <f>Datos!$AO$4</f>
        <v>Débil</v>
      </c>
      <c r="BV86" s="86" t="s">
        <v>534</v>
      </c>
      <c r="BW86" s="86" t="s">
        <v>535</v>
      </c>
      <c r="BX86" s="86" t="s">
        <v>536</v>
      </c>
      <c r="BY86" s="86" t="s">
        <v>537</v>
      </c>
      <c r="BZ86" s="86" t="s">
        <v>538</v>
      </c>
    </row>
    <row r="87" spans="1:78" ht="26.25" customHeight="1">
      <c r="A87" s="18"/>
      <c r="D87" s="436"/>
      <c r="E87" s="436"/>
      <c r="F87" s="436"/>
      <c r="G87" s="436"/>
      <c r="H87" s="436"/>
      <c r="I87" s="436"/>
      <c r="J87" s="436"/>
      <c r="K87" s="436"/>
      <c r="L87" s="436"/>
      <c r="M87" s="436"/>
      <c r="N87" s="436"/>
      <c r="O87" s="436"/>
      <c r="P87" s="436"/>
      <c r="Q87" s="436"/>
      <c r="R87" s="436"/>
      <c r="S87" s="436"/>
      <c r="T87" s="437" t="str">
        <f t="shared" ref="T87:T96" si="0">IF(D87&lt;&gt;"","Preventivo","")</f>
        <v/>
      </c>
      <c r="U87" s="437"/>
      <c r="V87" s="437"/>
      <c r="W87" s="437"/>
      <c r="X87" s="438"/>
      <c r="Y87" s="439"/>
      <c r="Z87" s="438"/>
      <c r="AA87" s="439"/>
      <c r="AB87" s="438"/>
      <c r="AC87" s="439"/>
      <c r="AD87" s="438"/>
      <c r="AE87" s="439"/>
      <c r="AF87" s="438"/>
      <c r="AG87" s="439"/>
      <c r="AH87" s="438"/>
      <c r="AI87" s="439"/>
      <c r="AJ87" s="438"/>
      <c r="AK87" s="439"/>
      <c r="AL87" s="457" t="str">
        <f t="shared" ref="AL87:AL96" si="1">IF(D87&lt;&gt;"",BQ87,"")</f>
        <v/>
      </c>
      <c r="AM87" s="458"/>
      <c r="AN87" s="438"/>
      <c r="AO87" s="459"/>
      <c r="AP87" s="459"/>
      <c r="AQ87" s="439"/>
      <c r="AR87" s="457" t="str">
        <f>IF(AN87&lt;&gt;"",BR87,"")</f>
        <v/>
      </c>
      <c r="AS87" s="458"/>
      <c r="AT87" s="457" t="str">
        <f t="shared" ref="AT87:AT96" si="2">IF(BV87="","",BV87)</f>
        <v/>
      </c>
      <c r="AU87" s="533"/>
      <c r="AV87" s="458"/>
      <c r="AW87" s="547" t="str">
        <f>IF(OR(AT87="",BX97=""),"",BX97)</f>
        <v/>
      </c>
      <c r="AX87" s="548"/>
      <c r="AY87" s="549"/>
      <c r="AZ87" s="547" t="str">
        <f>IF(AW87="","",IF(BW$97&gt;=Datos!$AS$2,Datos!AQ2,Datos!AQ3))</f>
        <v/>
      </c>
      <c r="BA87" s="548"/>
      <c r="BB87" s="549"/>
      <c r="BC87" s="347"/>
      <c r="BD87" s="348"/>
      <c r="BE87" s="348"/>
      <c r="BF87" s="348"/>
      <c r="BG87" s="349"/>
      <c r="BI87" s="86" t="str">
        <f>IF(X87=Datos!$AH$2,15,"")</f>
        <v/>
      </c>
      <c r="BJ87" s="86" t="str">
        <f>IF(Z87=Datos!$AI$2,15,"")</f>
        <v/>
      </c>
      <c r="BK87" s="86" t="str">
        <f>IF(AB87=Datos!$AJ$2,15,"")</f>
        <v/>
      </c>
      <c r="BL87" s="86" t="str">
        <f>IF(AD87=Datos!$AK$2,15,"")</f>
        <v/>
      </c>
      <c r="BM87" s="86" t="str">
        <f>IF(AF87=Datos!$AL$2,15,"")</f>
        <v/>
      </c>
      <c r="BN87" s="86" t="str">
        <f>IF(AH87=Datos!$AM$2,15,"")</f>
        <v/>
      </c>
      <c r="BO87" s="86" t="str">
        <f>IF(AJ87=Datos!$AN$2,10,IF(AJ87=Datos!$AN$3,5,IF(AJ87=Datos!$AN$4,"","")))</f>
        <v/>
      </c>
      <c r="BP87" s="86">
        <f>SUM(BI87:BO87)</f>
        <v>0</v>
      </c>
      <c r="BQ87" s="86" t="str">
        <f>IF(D87="","",IF(BP87&gt;=96,Datos!$AO$2,IF(BP87&gt;=86,Datos!$AO$3,IF(BP87&lt;86,Datos!$AO$4,""))))</f>
        <v/>
      </c>
      <c r="BR87" s="86" t="str">
        <f>IF(AN87="","",IF(AN87=Datos!$AP$2,Datos!$AO$2,IF(AN87=Datos!$AP$3,Datos!$AO$3,IF(AN87=Datos!$AP$4,Datos!$AO$4,""))))</f>
        <v/>
      </c>
      <c r="BS87" s="86" t="str">
        <f>IF(AND(BQ87=$BS$86,BR87=$BS$86),$BS$86,"")</f>
        <v/>
      </c>
      <c r="BT87" s="86" t="str">
        <f>IF(AND(BQ87=$BS$86,BR87=$BT$86),$BT$86,IF(AND(BQ87=$BT$86,BR87=$BS$86),$BT$86,IF(AND(BQ87=$BT$86,BR87=$BT$86),$BT$86,"")))</f>
        <v/>
      </c>
      <c r="BU87" s="86" t="str">
        <f>IF(AND(BQ87=$BS$86,BR87=$BU$86),$BU$86,IF(AND(BQ87=$BT$86,BR87=$BU$86),$BU$86,IF(AND(BQ87=$BU$86,BR87=$BS$86),$BU$86,IF(AND(BQ87=$BU$86,BR87=$BT$86),$BU$86,IF(AND(BQ87=$BU$86,BR87=$BU$86),$BU$86,"")))))</f>
        <v/>
      </c>
      <c r="BV87" s="86" t="str">
        <f>IF(BS87&lt;&gt;"",BS87,IF(BT87&lt;&gt;"",BT87,IF(BU87&lt;&gt;"",BU87,"")))</f>
        <v/>
      </c>
      <c r="BW87" s="86" t="str">
        <f>IF(BV87=Datos!$AO$2,100,IF(BV87=Datos!$AO$3,50,IF(BV87=Datos!$AO$4,0,"")))</f>
        <v/>
      </c>
      <c r="BX87" s="92"/>
      <c r="BY87" s="94"/>
      <c r="BZ87" s="91"/>
    </row>
    <row r="88" spans="1:78" ht="26.25" customHeight="1">
      <c r="A88" s="18"/>
      <c r="D88" s="436"/>
      <c r="E88" s="436"/>
      <c r="F88" s="436"/>
      <c r="G88" s="436"/>
      <c r="H88" s="436"/>
      <c r="I88" s="436"/>
      <c r="J88" s="436"/>
      <c r="K88" s="436"/>
      <c r="L88" s="436"/>
      <c r="M88" s="436"/>
      <c r="N88" s="436"/>
      <c r="O88" s="436"/>
      <c r="P88" s="436"/>
      <c r="Q88" s="436"/>
      <c r="R88" s="436"/>
      <c r="S88" s="436"/>
      <c r="T88" s="437" t="str">
        <f t="shared" si="0"/>
        <v/>
      </c>
      <c r="U88" s="437"/>
      <c r="V88" s="437"/>
      <c r="W88" s="437"/>
      <c r="X88" s="438"/>
      <c r="Y88" s="439"/>
      <c r="Z88" s="438"/>
      <c r="AA88" s="439"/>
      <c r="AB88" s="438"/>
      <c r="AC88" s="439"/>
      <c r="AD88" s="438"/>
      <c r="AE88" s="439"/>
      <c r="AF88" s="438"/>
      <c r="AG88" s="439"/>
      <c r="AH88" s="438"/>
      <c r="AI88" s="439"/>
      <c r="AJ88" s="438"/>
      <c r="AK88" s="439"/>
      <c r="AL88" s="457" t="str">
        <f t="shared" si="1"/>
        <v/>
      </c>
      <c r="AM88" s="458"/>
      <c r="AN88" s="438"/>
      <c r="AO88" s="459"/>
      <c r="AP88" s="459"/>
      <c r="AQ88" s="439"/>
      <c r="AR88" s="457" t="str">
        <f t="shared" ref="AR88:AR96" si="3">IF(AN88&lt;&gt;"",BR88,"")</f>
        <v/>
      </c>
      <c r="AS88" s="458"/>
      <c r="AT88" s="457" t="str">
        <f t="shared" si="2"/>
        <v/>
      </c>
      <c r="AU88" s="533"/>
      <c r="AV88" s="458"/>
      <c r="AW88" s="550"/>
      <c r="AX88" s="551"/>
      <c r="AY88" s="552"/>
      <c r="AZ88" s="550"/>
      <c r="BA88" s="551"/>
      <c r="BB88" s="552"/>
      <c r="BC88" s="347"/>
      <c r="BD88" s="348"/>
      <c r="BE88" s="348"/>
      <c r="BF88" s="348"/>
      <c r="BG88" s="349"/>
      <c r="BI88" s="86" t="str">
        <f>IF(X88=Datos!$AH$2,15,"")</f>
        <v/>
      </c>
      <c r="BJ88" s="86" t="str">
        <f>IF(Z88=Datos!$AI$2,15,"")</f>
        <v/>
      </c>
      <c r="BK88" s="86" t="str">
        <f>IF(AB88=Datos!$AJ$2,15,"")</f>
        <v/>
      </c>
      <c r="BL88" s="86" t="str">
        <f>IF(AD88=Datos!$AK$2,15,"")</f>
        <v/>
      </c>
      <c r="BM88" s="86" t="str">
        <f>IF(AF88=Datos!$AL$2,15,"")</f>
        <v/>
      </c>
      <c r="BN88" s="86" t="str">
        <f>IF(AH88=Datos!$AM$2,15,"")</f>
        <v/>
      </c>
      <c r="BO88" s="86" t="str">
        <f>IF(AJ88=Datos!$AN$2,10,IF(AJ88=Datos!$AN$3,5,IF(AJ88=Datos!$AN$4,"","")))</f>
        <v/>
      </c>
      <c r="BP88" s="86">
        <f t="shared" ref="BP88:BP96" si="4">SUM(BI88:BO88)</f>
        <v>0</v>
      </c>
      <c r="BQ88" s="86" t="str">
        <f>IF(D88="","",IF(BP88&gt;=96,Datos!$AO$2,IF(BP88&gt;=86,Datos!$AO$3,IF(BP88&lt;86,Datos!$AO$4,""))))</f>
        <v/>
      </c>
      <c r="BR88" s="86" t="str">
        <f>IF(AN88="","",IF(AN88=Datos!$AP$2,Datos!$AO$2,IF(AN88=Datos!$AP$3,Datos!$AO$3,IF(AN88=Datos!$AP$4,Datos!$AO$4,""))))</f>
        <v/>
      </c>
      <c r="BS88" s="86" t="str">
        <f t="shared" ref="BS88:BS96" si="5">IF(AND(BQ88=$BS$86,BR88=$BS$86),$BS$86,"")</f>
        <v/>
      </c>
      <c r="BT88" s="86" t="str">
        <f t="shared" ref="BT88:BT96" si="6">IF(AND(BQ88=$BS$86,BR88=$BT$86),$BT$86,IF(AND(BQ88=$BT$86,BR88=$BS$86),$BT$86,IF(AND(BQ88=$BT$86,BR88=$BT$86),$BT$86,"")))</f>
        <v/>
      </c>
      <c r="BU88" s="86" t="str">
        <f t="shared" ref="BU88:BU96" si="7">IF(AND(BQ88=$BS$86,BR88=$BU$86),$BU$86,IF(AND(BQ88=$BT$86,BR88=$BU$86),$BU$86,IF(AND(BQ88=$BU$86,BR88=$BS$86),$BU$86,IF(AND(BQ88=$BU$86,BR88=$BT$86),$BU$86,IF(AND(BQ88=$BU$86,BR88=$BU$86),$BU$86,"")))))</f>
        <v/>
      </c>
      <c r="BV88" s="86" t="str">
        <f t="shared" ref="BV88:BV96" si="8">IF(BS88&lt;&gt;"",BS88,IF(BT88&lt;&gt;"",BT88,IF(BU88&lt;&gt;"",BU88,"")))</f>
        <v/>
      </c>
      <c r="BW88" s="86" t="str">
        <f>IF(BV88=Datos!$AO$2,100,IF(BV88=Datos!$AO$3,50,IF(BV88=Datos!$AO$4,0,"")))</f>
        <v/>
      </c>
      <c r="BX88" s="92"/>
      <c r="BY88" s="92"/>
      <c r="BZ88" s="91"/>
    </row>
    <row r="89" spans="1:78" ht="26.25" customHeight="1">
      <c r="A89" s="18"/>
      <c r="D89" s="436"/>
      <c r="E89" s="436"/>
      <c r="F89" s="436"/>
      <c r="G89" s="436"/>
      <c r="H89" s="436"/>
      <c r="I89" s="436"/>
      <c r="J89" s="436"/>
      <c r="K89" s="436"/>
      <c r="L89" s="436"/>
      <c r="M89" s="436"/>
      <c r="N89" s="436"/>
      <c r="O89" s="436"/>
      <c r="P89" s="436"/>
      <c r="Q89" s="436"/>
      <c r="R89" s="436"/>
      <c r="S89" s="436"/>
      <c r="T89" s="437" t="str">
        <f t="shared" si="0"/>
        <v/>
      </c>
      <c r="U89" s="437"/>
      <c r="V89" s="437"/>
      <c r="W89" s="437"/>
      <c r="X89" s="438"/>
      <c r="Y89" s="439"/>
      <c r="Z89" s="438"/>
      <c r="AA89" s="439"/>
      <c r="AB89" s="438"/>
      <c r="AC89" s="439"/>
      <c r="AD89" s="438"/>
      <c r="AE89" s="439"/>
      <c r="AF89" s="438"/>
      <c r="AG89" s="439"/>
      <c r="AH89" s="438"/>
      <c r="AI89" s="439"/>
      <c r="AJ89" s="438"/>
      <c r="AK89" s="439"/>
      <c r="AL89" s="457" t="str">
        <f t="shared" si="1"/>
        <v/>
      </c>
      <c r="AM89" s="458"/>
      <c r="AN89" s="438"/>
      <c r="AO89" s="459"/>
      <c r="AP89" s="459"/>
      <c r="AQ89" s="439"/>
      <c r="AR89" s="457" t="str">
        <f t="shared" si="3"/>
        <v/>
      </c>
      <c r="AS89" s="458"/>
      <c r="AT89" s="457" t="str">
        <f t="shared" si="2"/>
        <v/>
      </c>
      <c r="AU89" s="533"/>
      <c r="AV89" s="458"/>
      <c r="AW89" s="550"/>
      <c r="AX89" s="551"/>
      <c r="AY89" s="552"/>
      <c r="AZ89" s="550"/>
      <c r="BA89" s="551"/>
      <c r="BB89" s="552"/>
      <c r="BC89" s="347"/>
      <c r="BD89" s="348"/>
      <c r="BE89" s="348"/>
      <c r="BF89" s="348"/>
      <c r="BG89" s="349"/>
      <c r="BI89" s="86" t="str">
        <f>IF(X89=Datos!$AH$2,15,"")</f>
        <v/>
      </c>
      <c r="BJ89" s="86" t="str">
        <f>IF(Z89=Datos!$AI$2,15,"")</f>
        <v/>
      </c>
      <c r="BK89" s="86" t="str">
        <f>IF(AB89=Datos!$AJ$2,15,"")</f>
        <v/>
      </c>
      <c r="BL89" s="86" t="str">
        <f>IF(AD89=Datos!$AK$2,15,"")</f>
        <v/>
      </c>
      <c r="BM89" s="86" t="str">
        <f>IF(AF89=Datos!$AL$2,15,"")</f>
        <v/>
      </c>
      <c r="BN89" s="86" t="str">
        <f>IF(AH89=Datos!$AM$2,15,"")</f>
        <v/>
      </c>
      <c r="BO89" s="86" t="str">
        <f>IF(AJ89=Datos!$AN$2,10,IF(AJ89=Datos!$AN$3,5,IF(AJ89=Datos!$AN$4,"","")))</f>
        <v/>
      </c>
      <c r="BP89" s="86">
        <f t="shared" si="4"/>
        <v>0</v>
      </c>
      <c r="BQ89" s="86" t="str">
        <f>IF(D89="","",IF(BP89&gt;=96,Datos!$AO$2,IF(BP89&gt;=86,Datos!$AO$3,IF(BP89&lt;86,Datos!$AO$4,""))))</f>
        <v/>
      </c>
      <c r="BR89" s="86" t="str">
        <f>IF(AN89="","",IF(AN89=Datos!$AP$2,Datos!$AO$2,IF(AN89=Datos!$AP$3,Datos!$AO$3,IF(AN89=Datos!$AP$4,Datos!$AO$4,""))))</f>
        <v/>
      </c>
      <c r="BS89" s="86" t="str">
        <f t="shared" si="5"/>
        <v/>
      </c>
      <c r="BT89" s="86" t="str">
        <f t="shared" si="6"/>
        <v/>
      </c>
      <c r="BU89" s="86" t="str">
        <f t="shared" si="7"/>
        <v/>
      </c>
      <c r="BV89" s="86" t="str">
        <f t="shared" si="8"/>
        <v/>
      </c>
      <c r="BW89" s="86" t="str">
        <f>IF(BV89=Datos!$AO$2,100,IF(BV89=Datos!$AO$3,50,IF(BV89=Datos!$AO$4,0,"")))</f>
        <v/>
      </c>
      <c r="BX89" s="92"/>
      <c r="BY89" s="92"/>
      <c r="BZ89" s="91"/>
    </row>
    <row r="90" spans="1:78" ht="26.25" customHeight="1">
      <c r="A90" s="18"/>
      <c r="D90" s="436"/>
      <c r="E90" s="436"/>
      <c r="F90" s="436"/>
      <c r="G90" s="436"/>
      <c r="H90" s="436"/>
      <c r="I90" s="436"/>
      <c r="J90" s="436"/>
      <c r="K90" s="436"/>
      <c r="L90" s="436"/>
      <c r="M90" s="436"/>
      <c r="N90" s="436"/>
      <c r="O90" s="436"/>
      <c r="P90" s="436"/>
      <c r="Q90" s="436"/>
      <c r="R90" s="436"/>
      <c r="S90" s="436"/>
      <c r="T90" s="437" t="str">
        <f t="shared" si="0"/>
        <v/>
      </c>
      <c r="U90" s="437"/>
      <c r="V90" s="437"/>
      <c r="W90" s="437"/>
      <c r="X90" s="438"/>
      <c r="Y90" s="439"/>
      <c r="Z90" s="438"/>
      <c r="AA90" s="439"/>
      <c r="AB90" s="438"/>
      <c r="AC90" s="439"/>
      <c r="AD90" s="438"/>
      <c r="AE90" s="439"/>
      <c r="AF90" s="438"/>
      <c r="AG90" s="439"/>
      <c r="AH90" s="438"/>
      <c r="AI90" s="439"/>
      <c r="AJ90" s="438"/>
      <c r="AK90" s="439"/>
      <c r="AL90" s="457" t="str">
        <f t="shared" si="1"/>
        <v/>
      </c>
      <c r="AM90" s="458"/>
      <c r="AN90" s="438"/>
      <c r="AO90" s="459"/>
      <c r="AP90" s="459"/>
      <c r="AQ90" s="439"/>
      <c r="AR90" s="457" t="str">
        <f t="shared" si="3"/>
        <v/>
      </c>
      <c r="AS90" s="458"/>
      <c r="AT90" s="457" t="str">
        <f t="shared" si="2"/>
        <v/>
      </c>
      <c r="AU90" s="533"/>
      <c r="AV90" s="458"/>
      <c r="AW90" s="550"/>
      <c r="AX90" s="551"/>
      <c r="AY90" s="552"/>
      <c r="AZ90" s="550"/>
      <c r="BA90" s="551"/>
      <c r="BB90" s="552"/>
      <c r="BC90" s="347"/>
      <c r="BD90" s="348"/>
      <c r="BE90" s="348"/>
      <c r="BF90" s="348"/>
      <c r="BG90" s="349"/>
      <c r="BI90" s="86" t="str">
        <f>IF(X90=Datos!$AH$2,15,"")</f>
        <v/>
      </c>
      <c r="BJ90" s="86" t="str">
        <f>IF(Z90=Datos!$AI$2,15,"")</f>
        <v/>
      </c>
      <c r="BK90" s="86" t="str">
        <f>IF(AB90=Datos!$AJ$2,15,"")</f>
        <v/>
      </c>
      <c r="BL90" s="86" t="str">
        <f>IF(AD90=Datos!$AK$2,15,"")</f>
        <v/>
      </c>
      <c r="BM90" s="86" t="str">
        <f>IF(AF90=Datos!$AL$2,15,"")</f>
        <v/>
      </c>
      <c r="BN90" s="86" t="str">
        <f>IF(AH90=Datos!$AM$2,15,"")</f>
        <v/>
      </c>
      <c r="BO90" s="86" t="str">
        <f>IF(AJ90=Datos!$AN$2,10,IF(AJ90=Datos!$AN$3,5,IF(AJ90=Datos!$AN$4,"","")))</f>
        <v/>
      </c>
      <c r="BP90" s="86">
        <f t="shared" si="4"/>
        <v>0</v>
      </c>
      <c r="BQ90" s="86" t="str">
        <f>IF(D90="","",IF(BP90&gt;=96,Datos!$AO$2,IF(BP90&gt;=86,Datos!$AO$3,IF(BP90&lt;86,Datos!$AO$4,""))))</f>
        <v/>
      </c>
      <c r="BR90" s="86" t="str">
        <f>IF(AN90="","",IF(AN90=Datos!$AP$2,Datos!$AO$2,IF(AN90=Datos!$AP$3,Datos!$AO$3,IF(AN90=Datos!$AP$4,Datos!$AO$4,""))))</f>
        <v/>
      </c>
      <c r="BS90" s="86" t="str">
        <f t="shared" si="5"/>
        <v/>
      </c>
      <c r="BT90" s="86" t="str">
        <f t="shared" si="6"/>
        <v/>
      </c>
      <c r="BU90" s="86" t="str">
        <f t="shared" si="7"/>
        <v/>
      </c>
      <c r="BV90" s="86" t="str">
        <f t="shared" si="8"/>
        <v/>
      </c>
      <c r="BW90" s="86" t="str">
        <f>IF(BV90=Datos!$AO$2,100,IF(BV90=Datos!$AO$3,50,IF(BV90=Datos!$AO$4,0,"")))</f>
        <v/>
      </c>
      <c r="BX90" s="92"/>
      <c r="BY90" s="92"/>
      <c r="BZ90" s="91"/>
    </row>
    <row r="91" spans="1:78" ht="26.25" customHeight="1">
      <c r="A91" s="18"/>
      <c r="D91" s="436"/>
      <c r="E91" s="436"/>
      <c r="F91" s="436"/>
      <c r="G91" s="436"/>
      <c r="H91" s="436"/>
      <c r="I91" s="436"/>
      <c r="J91" s="436"/>
      <c r="K91" s="436"/>
      <c r="L91" s="436"/>
      <c r="M91" s="436"/>
      <c r="N91" s="436"/>
      <c r="O91" s="436"/>
      <c r="P91" s="436"/>
      <c r="Q91" s="436"/>
      <c r="R91" s="436"/>
      <c r="S91" s="436"/>
      <c r="T91" s="437" t="str">
        <f t="shared" si="0"/>
        <v/>
      </c>
      <c r="U91" s="437"/>
      <c r="V91" s="437"/>
      <c r="W91" s="437"/>
      <c r="X91" s="438"/>
      <c r="Y91" s="439"/>
      <c r="Z91" s="438"/>
      <c r="AA91" s="439"/>
      <c r="AB91" s="438"/>
      <c r="AC91" s="439"/>
      <c r="AD91" s="438"/>
      <c r="AE91" s="439"/>
      <c r="AF91" s="438"/>
      <c r="AG91" s="439"/>
      <c r="AH91" s="438"/>
      <c r="AI91" s="439"/>
      <c r="AJ91" s="438"/>
      <c r="AK91" s="439"/>
      <c r="AL91" s="457" t="str">
        <f t="shared" si="1"/>
        <v/>
      </c>
      <c r="AM91" s="458"/>
      <c r="AN91" s="438"/>
      <c r="AO91" s="459"/>
      <c r="AP91" s="459"/>
      <c r="AQ91" s="439"/>
      <c r="AR91" s="457" t="str">
        <f t="shared" si="3"/>
        <v/>
      </c>
      <c r="AS91" s="458"/>
      <c r="AT91" s="457" t="str">
        <f t="shared" si="2"/>
        <v/>
      </c>
      <c r="AU91" s="533"/>
      <c r="AV91" s="458"/>
      <c r="AW91" s="550"/>
      <c r="AX91" s="551"/>
      <c r="AY91" s="552"/>
      <c r="AZ91" s="550"/>
      <c r="BA91" s="551"/>
      <c r="BB91" s="552"/>
      <c r="BC91" s="347"/>
      <c r="BD91" s="348"/>
      <c r="BE91" s="348"/>
      <c r="BF91" s="348"/>
      <c r="BG91" s="349"/>
      <c r="BI91" s="86" t="str">
        <f>IF(X91=Datos!$AH$2,15,"")</f>
        <v/>
      </c>
      <c r="BJ91" s="86" t="str">
        <f>IF(Z91=Datos!$AI$2,15,"")</f>
        <v/>
      </c>
      <c r="BK91" s="86" t="str">
        <f>IF(AB91=Datos!$AJ$2,15,"")</f>
        <v/>
      </c>
      <c r="BL91" s="86" t="str">
        <f>IF(AD91=Datos!$AK$2,15,"")</f>
        <v/>
      </c>
      <c r="BM91" s="86" t="str">
        <f>IF(AF91=Datos!$AL$2,15,"")</f>
        <v/>
      </c>
      <c r="BN91" s="86" t="str">
        <f>IF(AH91=Datos!$AM$2,15,"")</f>
        <v/>
      </c>
      <c r="BO91" s="86" t="str">
        <f>IF(AJ91=Datos!$AN$2,10,IF(AJ91=Datos!$AN$3,5,IF(AJ91=Datos!$AN$4,"","")))</f>
        <v/>
      </c>
      <c r="BP91" s="86">
        <f t="shared" si="4"/>
        <v>0</v>
      </c>
      <c r="BQ91" s="86" t="str">
        <f>IF(D91="","",IF(BP91&gt;=96,Datos!$AO$2,IF(BP91&gt;=86,Datos!$AO$3,IF(BP91&lt;86,Datos!$AO$4,""))))</f>
        <v/>
      </c>
      <c r="BR91" s="86" t="str">
        <f>IF(AN91="","",IF(AN91=Datos!$AP$2,Datos!$AO$2,IF(AN91=Datos!$AP$3,Datos!$AO$3,IF(AN91=Datos!$AP$4,Datos!$AO$4,""))))</f>
        <v/>
      </c>
      <c r="BS91" s="86" t="str">
        <f t="shared" si="5"/>
        <v/>
      </c>
      <c r="BT91" s="86" t="str">
        <f t="shared" si="6"/>
        <v/>
      </c>
      <c r="BU91" s="86" t="str">
        <f t="shared" si="7"/>
        <v/>
      </c>
      <c r="BV91" s="86" t="str">
        <f t="shared" si="8"/>
        <v/>
      </c>
      <c r="BW91" s="86" t="str">
        <f>IF(BV91=Datos!$AO$2,100,IF(BV91=Datos!$AO$3,50,IF(BV91=Datos!$AO$4,0,"")))</f>
        <v/>
      </c>
      <c r="BX91" s="92"/>
      <c r="BY91" s="92"/>
      <c r="BZ91" s="91"/>
    </row>
    <row r="92" spans="1:78" ht="26.25" customHeight="1">
      <c r="A92" s="18"/>
      <c r="D92" s="436"/>
      <c r="E92" s="436"/>
      <c r="F92" s="436"/>
      <c r="G92" s="436"/>
      <c r="H92" s="436"/>
      <c r="I92" s="436"/>
      <c r="J92" s="436"/>
      <c r="K92" s="436"/>
      <c r="L92" s="436"/>
      <c r="M92" s="436"/>
      <c r="N92" s="436"/>
      <c r="O92" s="436"/>
      <c r="P92" s="436"/>
      <c r="Q92" s="436"/>
      <c r="R92" s="436"/>
      <c r="S92" s="436"/>
      <c r="T92" s="437" t="str">
        <f t="shared" si="0"/>
        <v/>
      </c>
      <c r="U92" s="437"/>
      <c r="V92" s="437"/>
      <c r="W92" s="437"/>
      <c r="X92" s="438"/>
      <c r="Y92" s="439"/>
      <c r="Z92" s="438"/>
      <c r="AA92" s="439"/>
      <c r="AB92" s="438"/>
      <c r="AC92" s="439"/>
      <c r="AD92" s="438"/>
      <c r="AE92" s="439"/>
      <c r="AF92" s="438"/>
      <c r="AG92" s="439"/>
      <c r="AH92" s="438"/>
      <c r="AI92" s="439"/>
      <c r="AJ92" s="438"/>
      <c r="AK92" s="439"/>
      <c r="AL92" s="457" t="str">
        <f t="shared" si="1"/>
        <v/>
      </c>
      <c r="AM92" s="458"/>
      <c r="AN92" s="438"/>
      <c r="AO92" s="459"/>
      <c r="AP92" s="459"/>
      <c r="AQ92" s="439"/>
      <c r="AR92" s="457" t="str">
        <f t="shared" si="3"/>
        <v/>
      </c>
      <c r="AS92" s="458"/>
      <c r="AT92" s="457" t="str">
        <f t="shared" si="2"/>
        <v/>
      </c>
      <c r="AU92" s="533"/>
      <c r="AV92" s="458"/>
      <c r="AW92" s="550"/>
      <c r="AX92" s="551"/>
      <c r="AY92" s="552"/>
      <c r="AZ92" s="550"/>
      <c r="BA92" s="551"/>
      <c r="BB92" s="552"/>
      <c r="BC92" s="347"/>
      <c r="BD92" s="348"/>
      <c r="BE92" s="348"/>
      <c r="BF92" s="348"/>
      <c r="BG92" s="349"/>
      <c r="BI92" s="86" t="str">
        <f>IF(X92=Datos!$AH$2,15,"")</f>
        <v/>
      </c>
      <c r="BJ92" s="86" t="str">
        <f>IF(Z92=Datos!$AI$2,15,"")</f>
        <v/>
      </c>
      <c r="BK92" s="86" t="str">
        <f>IF(AB92=Datos!$AJ$2,15,"")</f>
        <v/>
      </c>
      <c r="BL92" s="86" t="str">
        <f>IF(AD92=Datos!$AK$2,15,"")</f>
        <v/>
      </c>
      <c r="BM92" s="86" t="str">
        <f>IF(AF92=Datos!$AL$2,15,"")</f>
        <v/>
      </c>
      <c r="BN92" s="86" t="str">
        <f>IF(AH92=Datos!$AM$2,15,"")</f>
        <v/>
      </c>
      <c r="BO92" s="86" t="str">
        <f>IF(AJ92=Datos!$AN$2,10,IF(AJ92=Datos!$AN$3,5,IF(AJ92=Datos!$AN$4,"","")))</f>
        <v/>
      </c>
      <c r="BP92" s="86">
        <f t="shared" si="4"/>
        <v>0</v>
      </c>
      <c r="BQ92" s="86" t="str">
        <f>IF(D92="","",IF(BP92&gt;=96,Datos!$AO$2,IF(BP92&gt;=86,Datos!$AO$3,IF(BP92&lt;86,Datos!$AO$4,""))))</f>
        <v/>
      </c>
      <c r="BR92" s="86" t="str">
        <f>IF(AN92="","",IF(AN92=Datos!$AP$2,Datos!$AO$2,IF(AN92=Datos!$AP$3,Datos!$AO$3,IF(AN92=Datos!$AP$4,Datos!$AO$4,""))))</f>
        <v/>
      </c>
      <c r="BS92" s="86" t="str">
        <f t="shared" si="5"/>
        <v/>
      </c>
      <c r="BT92" s="86" t="str">
        <f t="shared" si="6"/>
        <v/>
      </c>
      <c r="BU92" s="86" t="str">
        <f t="shared" si="7"/>
        <v/>
      </c>
      <c r="BV92" s="86" t="str">
        <f t="shared" si="8"/>
        <v/>
      </c>
      <c r="BW92" s="86" t="str">
        <f>IF(BV92=Datos!$AO$2,100,IF(BV92=Datos!$AO$3,50,IF(BV92=Datos!$AO$4,0,"")))</f>
        <v/>
      </c>
      <c r="BX92" s="92"/>
      <c r="BY92" s="92"/>
      <c r="BZ92" s="91"/>
    </row>
    <row r="93" spans="1:78" ht="26.25" customHeight="1">
      <c r="A93" s="18"/>
      <c r="D93" s="436"/>
      <c r="E93" s="436"/>
      <c r="F93" s="436"/>
      <c r="G93" s="436"/>
      <c r="H93" s="436"/>
      <c r="I93" s="436"/>
      <c r="J93" s="436"/>
      <c r="K93" s="436"/>
      <c r="L93" s="436"/>
      <c r="M93" s="436"/>
      <c r="N93" s="436"/>
      <c r="O93" s="436"/>
      <c r="P93" s="436"/>
      <c r="Q93" s="436"/>
      <c r="R93" s="436"/>
      <c r="S93" s="436"/>
      <c r="T93" s="437" t="str">
        <f t="shared" si="0"/>
        <v/>
      </c>
      <c r="U93" s="437"/>
      <c r="V93" s="437"/>
      <c r="W93" s="437"/>
      <c r="X93" s="438"/>
      <c r="Y93" s="439"/>
      <c r="Z93" s="438"/>
      <c r="AA93" s="439"/>
      <c r="AB93" s="438"/>
      <c r="AC93" s="439"/>
      <c r="AD93" s="438"/>
      <c r="AE93" s="439"/>
      <c r="AF93" s="438"/>
      <c r="AG93" s="439"/>
      <c r="AH93" s="438"/>
      <c r="AI93" s="439"/>
      <c r="AJ93" s="438"/>
      <c r="AK93" s="439"/>
      <c r="AL93" s="457" t="str">
        <f t="shared" si="1"/>
        <v/>
      </c>
      <c r="AM93" s="458"/>
      <c r="AN93" s="438"/>
      <c r="AO93" s="459"/>
      <c r="AP93" s="459"/>
      <c r="AQ93" s="439"/>
      <c r="AR93" s="457" t="str">
        <f t="shared" si="3"/>
        <v/>
      </c>
      <c r="AS93" s="458"/>
      <c r="AT93" s="457" t="str">
        <f t="shared" si="2"/>
        <v/>
      </c>
      <c r="AU93" s="533"/>
      <c r="AV93" s="458"/>
      <c r="AW93" s="550"/>
      <c r="AX93" s="551"/>
      <c r="AY93" s="552"/>
      <c r="AZ93" s="550"/>
      <c r="BA93" s="551"/>
      <c r="BB93" s="552"/>
      <c r="BC93" s="347"/>
      <c r="BD93" s="348"/>
      <c r="BE93" s="348"/>
      <c r="BF93" s="348"/>
      <c r="BG93" s="349"/>
      <c r="BI93" s="86" t="str">
        <f>IF(X93=Datos!$AH$2,15,"")</f>
        <v/>
      </c>
      <c r="BJ93" s="86" t="str">
        <f>IF(Z93=Datos!$AI$2,15,"")</f>
        <v/>
      </c>
      <c r="BK93" s="86" t="str">
        <f>IF(AB93=Datos!$AJ$2,15,"")</f>
        <v/>
      </c>
      <c r="BL93" s="86" t="str">
        <f>IF(AD93=Datos!$AK$2,15,"")</f>
        <v/>
      </c>
      <c r="BM93" s="86" t="str">
        <f>IF(AF93=Datos!$AL$2,15,"")</f>
        <v/>
      </c>
      <c r="BN93" s="86" t="str">
        <f>IF(AH93=Datos!$AM$2,15,"")</f>
        <v/>
      </c>
      <c r="BO93" s="86" t="str">
        <f>IF(AJ93=Datos!$AN$2,10,IF(AJ93=Datos!$AN$3,5,IF(AJ93=Datos!$AN$4,"","")))</f>
        <v/>
      </c>
      <c r="BP93" s="86">
        <f t="shared" si="4"/>
        <v>0</v>
      </c>
      <c r="BQ93" s="86" t="str">
        <f>IF(D93="","",IF(BP93&gt;=96,Datos!$AO$2,IF(BP93&gt;=86,Datos!$AO$3,IF(BP93&lt;86,Datos!$AO$4,""))))</f>
        <v/>
      </c>
      <c r="BR93" s="86" t="str">
        <f>IF(AN93="","",IF(AN93=Datos!$AP$2,Datos!$AO$2,IF(AN93=Datos!$AP$3,Datos!$AO$3,IF(AN93=Datos!$AP$4,Datos!$AO$4,""))))</f>
        <v/>
      </c>
      <c r="BS93" s="86" t="str">
        <f t="shared" si="5"/>
        <v/>
      </c>
      <c r="BT93" s="86" t="str">
        <f t="shared" si="6"/>
        <v/>
      </c>
      <c r="BU93" s="86" t="str">
        <f t="shared" si="7"/>
        <v/>
      </c>
      <c r="BV93" s="86" t="str">
        <f t="shared" si="8"/>
        <v/>
      </c>
      <c r="BW93" s="86" t="str">
        <f>IF(BV93=Datos!$AO$2,100,IF(BV93=Datos!$AO$3,50,IF(BV93=Datos!$AO$4,0,"")))</f>
        <v/>
      </c>
      <c r="BX93" s="92"/>
      <c r="BY93" s="92"/>
      <c r="BZ93" s="91"/>
    </row>
    <row r="94" spans="1:78" ht="26.25" customHeight="1">
      <c r="A94" s="18"/>
      <c r="D94" s="436"/>
      <c r="E94" s="436"/>
      <c r="F94" s="436"/>
      <c r="G94" s="436"/>
      <c r="H94" s="436"/>
      <c r="I94" s="436"/>
      <c r="J94" s="436"/>
      <c r="K94" s="436"/>
      <c r="L94" s="436"/>
      <c r="M94" s="436"/>
      <c r="N94" s="436"/>
      <c r="O94" s="436"/>
      <c r="P94" s="436"/>
      <c r="Q94" s="436"/>
      <c r="R94" s="436"/>
      <c r="S94" s="436"/>
      <c r="T94" s="437" t="str">
        <f t="shared" si="0"/>
        <v/>
      </c>
      <c r="U94" s="437"/>
      <c r="V94" s="437"/>
      <c r="W94" s="437"/>
      <c r="X94" s="438"/>
      <c r="Y94" s="439"/>
      <c r="Z94" s="438"/>
      <c r="AA94" s="439"/>
      <c r="AB94" s="438"/>
      <c r="AC94" s="439"/>
      <c r="AD94" s="438"/>
      <c r="AE94" s="439"/>
      <c r="AF94" s="438"/>
      <c r="AG94" s="439"/>
      <c r="AH94" s="438"/>
      <c r="AI94" s="439"/>
      <c r="AJ94" s="438"/>
      <c r="AK94" s="439"/>
      <c r="AL94" s="457" t="str">
        <f t="shared" si="1"/>
        <v/>
      </c>
      <c r="AM94" s="458"/>
      <c r="AN94" s="438"/>
      <c r="AO94" s="459"/>
      <c r="AP94" s="459"/>
      <c r="AQ94" s="439"/>
      <c r="AR94" s="457" t="str">
        <f t="shared" si="3"/>
        <v/>
      </c>
      <c r="AS94" s="458"/>
      <c r="AT94" s="457" t="str">
        <f t="shared" si="2"/>
        <v/>
      </c>
      <c r="AU94" s="533"/>
      <c r="AV94" s="458"/>
      <c r="AW94" s="550"/>
      <c r="AX94" s="551"/>
      <c r="AY94" s="552"/>
      <c r="AZ94" s="550"/>
      <c r="BA94" s="551"/>
      <c r="BB94" s="552"/>
      <c r="BC94" s="347"/>
      <c r="BD94" s="348"/>
      <c r="BE94" s="348"/>
      <c r="BF94" s="348"/>
      <c r="BG94" s="349"/>
      <c r="BI94" s="86" t="str">
        <f>IF(X94=Datos!$AH$2,15,"")</f>
        <v/>
      </c>
      <c r="BJ94" s="86" t="str">
        <f>IF(Z94=Datos!$AI$2,15,"")</f>
        <v/>
      </c>
      <c r="BK94" s="86" t="str">
        <f>IF(AB94=Datos!$AJ$2,15,"")</f>
        <v/>
      </c>
      <c r="BL94" s="86" t="str">
        <f>IF(AD94=Datos!$AK$2,15,"")</f>
        <v/>
      </c>
      <c r="BM94" s="86" t="str">
        <f>IF(AF94=Datos!$AL$2,15,"")</f>
        <v/>
      </c>
      <c r="BN94" s="86" t="str">
        <f>IF(AH94=Datos!$AM$2,15,"")</f>
        <v/>
      </c>
      <c r="BO94" s="86" t="str">
        <f>IF(AJ94=Datos!$AN$2,10,IF(AJ94=Datos!$AN$3,5,IF(AJ94=Datos!$AN$4,"","")))</f>
        <v/>
      </c>
      <c r="BP94" s="86">
        <f t="shared" si="4"/>
        <v>0</v>
      </c>
      <c r="BQ94" s="86" t="str">
        <f>IF(D94="","",IF(BP94&gt;=96,Datos!$AO$2,IF(BP94&gt;=86,Datos!$AO$3,IF(BP94&lt;86,Datos!$AO$4,""))))</f>
        <v/>
      </c>
      <c r="BR94" s="86" t="str">
        <f>IF(AN94="","",IF(AN94=Datos!$AP$2,Datos!$AO$2,IF(AN94=Datos!$AP$3,Datos!$AO$3,IF(AN94=Datos!$AP$4,Datos!$AO$4,""))))</f>
        <v/>
      </c>
      <c r="BS94" s="86" t="str">
        <f t="shared" si="5"/>
        <v/>
      </c>
      <c r="BT94" s="86" t="str">
        <f t="shared" si="6"/>
        <v/>
      </c>
      <c r="BU94" s="86" t="str">
        <f t="shared" si="7"/>
        <v/>
      </c>
      <c r="BV94" s="86" t="str">
        <f t="shared" si="8"/>
        <v/>
      </c>
      <c r="BW94" s="86" t="str">
        <f>IF(BV94=Datos!$AO$2,100,IF(BV94=Datos!$AO$3,50,IF(BV94=Datos!$AO$4,0,"")))</f>
        <v/>
      </c>
      <c r="BX94" s="92"/>
      <c r="BY94" s="92"/>
      <c r="BZ94" s="91"/>
    </row>
    <row r="95" spans="1:78" ht="26.25" customHeight="1">
      <c r="A95" s="18"/>
      <c r="D95" s="436"/>
      <c r="E95" s="436"/>
      <c r="F95" s="436"/>
      <c r="G95" s="436"/>
      <c r="H95" s="436"/>
      <c r="I95" s="436"/>
      <c r="J95" s="436"/>
      <c r="K95" s="436"/>
      <c r="L95" s="436"/>
      <c r="M95" s="436"/>
      <c r="N95" s="436"/>
      <c r="O95" s="436"/>
      <c r="P95" s="436"/>
      <c r="Q95" s="436"/>
      <c r="R95" s="436"/>
      <c r="S95" s="436"/>
      <c r="T95" s="437" t="str">
        <f t="shared" si="0"/>
        <v/>
      </c>
      <c r="U95" s="437"/>
      <c r="V95" s="437"/>
      <c r="W95" s="437"/>
      <c r="X95" s="438"/>
      <c r="Y95" s="439"/>
      <c r="Z95" s="438"/>
      <c r="AA95" s="439"/>
      <c r="AB95" s="438"/>
      <c r="AC95" s="439"/>
      <c r="AD95" s="438"/>
      <c r="AE95" s="439"/>
      <c r="AF95" s="438"/>
      <c r="AG95" s="439"/>
      <c r="AH95" s="438"/>
      <c r="AI95" s="439"/>
      <c r="AJ95" s="438"/>
      <c r="AK95" s="439"/>
      <c r="AL95" s="457" t="str">
        <f t="shared" si="1"/>
        <v/>
      </c>
      <c r="AM95" s="458"/>
      <c r="AN95" s="438"/>
      <c r="AO95" s="459"/>
      <c r="AP95" s="459"/>
      <c r="AQ95" s="439"/>
      <c r="AR95" s="457" t="str">
        <f t="shared" si="3"/>
        <v/>
      </c>
      <c r="AS95" s="458"/>
      <c r="AT95" s="457" t="str">
        <f t="shared" si="2"/>
        <v/>
      </c>
      <c r="AU95" s="533"/>
      <c r="AV95" s="458"/>
      <c r="AW95" s="550"/>
      <c r="AX95" s="551"/>
      <c r="AY95" s="552"/>
      <c r="AZ95" s="550"/>
      <c r="BA95" s="551"/>
      <c r="BB95" s="552"/>
      <c r="BC95" s="347"/>
      <c r="BD95" s="348"/>
      <c r="BE95" s="348"/>
      <c r="BF95" s="348"/>
      <c r="BG95" s="349"/>
      <c r="BI95" s="86" t="str">
        <f>IF(X95=Datos!$AH$2,15,"")</f>
        <v/>
      </c>
      <c r="BJ95" s="86" t="str">
        <f>IF(Z95=Datos!$AI$2,15,"")</f>
        <v/>
      </c>
      <c r="BK95" s="86" t="str">
        <f>IF(AB95=Datos!$AJ$2,15,"")</f>
        <v/>
      </c>
      <c r="BL95" s="86" t="str">
        <f>IF(AD95=Datos!$AK$2,15,"")</f>
        <v/>
      </c>
      <c r="BM95" s="86" t="str">
        <f>IF(AF95=Datos!$AL$2,15,"")</f>
        <v/>
      </c>
      <c r="BN95" s="86" t="str">
        <f>IF(AH95=Datos!$AM$2,15,"")</f>
        <v/>
      </c>
      <c r="BO95" s="86" t="str">
        <f>IF(AJ95=Datos!$AN$2,10,IF(AJ95=Datos!$AN$3,5,IF(AJ95=Datos!$AN$4,"","")))</f>
        <v/>
      </c>
      <c r="BP95" s="86">
        <f t="shared" si="4"/>
        <v>0</v>
      </c>
      <c r="BQ95" s="86" t="str">
        <f>IF(D95="","",IF(BP95&gt;=96,Datos!$AO$2,IF(BP95&gt;=86,Datos!$AO$3,IF(BP95&lt;86,Datos!$AO$4,""))))</f>
        <v/>
      </c>
      <c r="BR95" s="86" t="str">
        <f>IF(AN95="","",IF(AN95=Datos!$AP$2,Datos!$AO$2,IF(AN95=Datos!$AP$3,Datos!$AO$3,IF(AN95=Datos!$AP$4,Datos!$AO$4,""))))</f>
        <v/>
      </c>
      <c r="BS95" s="86" t="str">
        <f t="shared" si="5"/>
        <v/>
      </c>
      <c r="BT95" s="86" t="str">
        <f t="shared" si="6"/>
        <v/>
      </c>
      <c r="BU95" s="86" t="str">
        <f t="shared" si="7"/>
        <v/>
      </c>
      <c r="BV95" s="86" t="str">
        <f t="shared" si="8"/>
        <v/>
      </c>
      <c r="BW95" s="86" t="str">
        <f>IF(BV95=Datos!$AO$2,100,IF(BV95=Datos!$AO$3,50,IF(BV95=Datos!$AO$4,0,"")))</f>
        <v/>
      </c>
      <c r="BX95" s="92"/>
      <c r="BY95" s="92"/>
      <c r="BZ95" s="91"/>
    </row>
    <row r="96" spans="1:78" ht="26.25" customHeight="1">
      <c r="A96" s="18"/>
      <c r="D96" s="436"/>
      <c r="E96" s="436"/>
      <c r="F96" s="436"/>
      <c r="G96" s="436"/>
      <c r="H96" s="436"/>
      <c r="I96" s="436"/>
      <c r="J96" s="436"/>
      <c r="K96" s="436"/>
      <c r="L96" s="436"/>
      <c r="M96" s="436"/>
      <c r="N96" s="436"/>
      <c r="O96" s="436"/>
      <c r="P96" s="436"/>
      <c r="Q96" s="436"/>
      <c r="R96" s="436"/>
      <c r="S96" s="436"/>
      <c r="T96" s="437" t="str">
        <f t="shared" si="0"/>
        <v/>
      </c>
      <c r="U96" s="437"/>
      <c r="V96" s="437"/>
      <c r="W96" s="437"/>
      <c r="X96" s="438"/>
      <c r="Y96" s="439"/>
      <c r="Z96" s="438"/>
      <c r="AA96" s="439"/>
      <c r="AB96" s="438"/>
      <c r="AC96" s="439"/>
      <c r="AD96" s="438"/>
      <c r="AE96" s="439"/>
      <c r="AF96" s="438"/>
      <c r="AG96" s="439"/>
      <c r="AH96" s="438"/>
      <c r="AI96" s="439"/>
      <c r="AJ96" s="438"/>
      <c r="AK96" s="439"/>
      <c r="AL96" s="457" t="str">
        <f t="shared" si="1"/>
        <v/>
      </c>
      <c r="AM96" s="458"/>
      <c r="AN96" s="438"/>
      <c r="AO96" s="459"/>
      <c r="AP96" s="459"/>
      <c r="AQ96" s="439"/>
      <c r="AR96" s="457" t="str">
        <f t="shared" si="3"/>
        <v/>
      </c>
      <c r="AS96" s="458"/>
      <c r="AT96" s="457" t="str">
        <f t="shared" si="2"/>
        <v/>
      </c>
      <c r="AU96" s="533"/>
      <c r="AV96" s="458"/>
      <c r="AW96" s="553"/>
      <c r="AX96" s="554"/>
      <c r="AY96" s="555"/>
      <c r="AZ96" s="553"/>
      <c r="BA96" s="554"/>
      <c r="BB96" s="555"/>
      <c r="BC96" s="347"/>
      <c r="BD96" s="348"/>
      <c r="BE96" s="348"/>
      <c r="BF96" s="348"/>
      <c r="BG96" s="349"/>
      <c r="BI96" s="86" t="str">
        <f>IF(X96=Datos!$AH$2,15,"")</f>
        <v/>
      </c>
      <c r="BJ96" s="86" t="str">
        <f>IF(Z96=Datos!$AI$2,15,"")</f>
        <v/>
      </c>
      <c r="BK96" s="86" t="str">
        <f>IF(AB96=Datos!$AJ$2,15,"")</f>
        <v/>
      </c>
      <c r="BL96" s="86" t="str">
        <f>IF(AD96=Datos!$AK$2,15,"")</f>
        <v/>
      </c>
      <c r="BM96" s="86" t="str">
        <f>IF(AF96=Datos!$AL$2,15,"")</f>
        <v/>
      </c>
      <c r="BN96" s="86" t="str">
        <f>IF(AH96=Datos!$AM$2,15,"")</f>
        <v/>
      </c>
      <c r="BO96" s="86" t="str">
        <f>IF(AJ96=Datos!$AN$2,10,IF(AJ96=Datos!$AN$3,5,IF(AJ96=Datos!$AN$4,"","")))</f>
        <v/>
      </c>
      <c r="BP96" s="86">
        <f t="shared" si="4"/>
        <v>0</v>
      </c>
      <c r="BQ96" s="86" t="str">
        <f>IF(D96="","",IF(BP96&gt;=96,Datos!$AO$2,IF(BP96&gt;=86,Datos!$AO$3,IF(BP96&lt;86,Datos!$AO$4,""))))</f>
        <v/>
      </c>
      <c r="BR96" s="86" t="str">
        <f>IF(AN96="","",IF(AN96=Datos!$AP$2,Datos!$AO$2,IF(AN96=Datos!$AP$3,Datos!$AO$3,IF(AN96=Datos!$AP$4,Datos!$AO$4,""))))</f>
        <v/>
      </c>
      <c r="BS96" s="86" t="str">
        <f t="shared" si="5"/>
        <v/>
      </c>
      <c r="BT96" s="86" t="str">
        <f t="shared" si="6"/>
        <v/>
      </c>
      <c r="BU96" s="86" t="str">
        <f t="shared" si="7"/>
        <v/>
      </c>
      <c r="BV96" s="86" t="str">
        <f t="shared" si="8"/>
        <v/>
      </c>
      <c r="BW96" s="86" t="str">
        <f>IF(BV96=Datos!$AO$2,100,IF(BV96=Datos!$AO$3,50,IF(BV96=Datos!$AO$4,0,"")))</f>
        <v/>
      </c>
      <c r="BX96" s="92"/>
      <c r="BY96" s="92"/>
      <c r="BZ96" s="91"/>
    </row>
    <row r="97" spans="1:78" ht="15" customHeight="1">
      <c r="A97" s="18"/>
      <c r="BE97" s="41"/>
      <c r="BG97" s="20"/>
      <c r="BI97" s="85"/>
      <c r="BJ97" s="85"/>
      <c r="BK97" s="85"/>
      <c r="BL97" s="85"/>
      <c r="BM97" s="85"/>
      <c r="BN97" s="85"/>
      <c r="BO97" s="85" t="s">
        <v>545</v>
      </c>
      <c r="BP97" s="85">
        <f>IF(COUNTA(D87:D96)=0,0,SUM(BP87:BP96)/(COUNTA(D87:D96)))</f>
        <v>0</v>
      </c>
      <c r="BV97" s="86" t="s">
        <v>546</v>
      </c>
      <c r="BW97" s="86">
        <f>IF(COUNTA(D87:D96)=0,0,SUM(BW87:BW96)/(COUNTA(D87:S96)))</f>
        <v>0</v>
      </c>
      <c r="BX97" s="90" t="str">
        <f>IF(BW97="","",IF(BW97=100,Datos!$AO$2,IF(BW97&gt;=50,Datos!$AO$3,Datos!$AO$4)))</f>
        <v>Débil</v>
      </c>
      <c r="BY97" s="90" t="str">
        <f>IF(AZ87="","",AZ87)</f>
        <v/>
      </c>
      <c r="BZ97" s="90" t="str">
        <f>IF(OR(BX97="",BY97=""),"",IF(AND(BX97=Datos!$AO$2,BY97=Datos!$AQ$2),2,IF(AND(BX97=Datos!$AO$2,BY97=Datos!$AQ$3),0,IF(AND(BX97=Datos!$AO$3,BY97=Datos!$AQ$2),1,IF(AND(BX97=Datos!$AO$3,BY97=Datos!$AQ$3),0,IF(BX97=Datos!$AO$4,0,""))))))</f>
        <v/>
      </c>
    </row>
    <row r="98" spans="1:78" ht="15" customHeight="1" thickBot="1">
      <c r="A98" s="18"/>
      <c r="BG98" s="20"/>
    </row>
    <row r="99" spans="1:78" ht="32.25" customHeight="1">
      <c r="A99" s="18"/>
      <c r="X99" s="529" t="s">
        <v>505</v>
      </c>
      <c r="Y99" s="530"/>
      <c r="Z99" s="530"/>
      <c r="AA99" s="530"/>
      <c r="AB99" s="530"/>
      <c r="AC99" s="530"/>
      <c r="AD99" s="530"/>
      <c r="AE99" s="530"/>
      <c r="AF99" s="530"/>
      <c r="AG99" s="530"/>
      <c r="AH99" s="530"/>
      <c r="AI99" s="530"/>
      <c r="AJ99" s="530"/>
      <c r="AK99" s="530"/>
      <c r="AL99" s="530"/>
      <c r="AM99" s="531"/>
      <c r="AN99" s="535" t="s">
        <v>506</v>
      </c>
      <c r="AO99" s="536"/>
      <c r="AP99" s="536"/>
      <c r="AQ99" s="536"/>
      <c r="AR99" s="536"/>
      <c r="AS99" s="537"/>
      <c r="BG99" s="20"/>
    </row>
    <row r="100" spans="1:78" ht="15" customHeight="1">
      <c r="A100" s="18"/>
      <c r="X100" s="526" t="s">
        <v>507</v>
      </c>
      <c r="Y100" s="526"/>
      <c r="Z100" s="526"/>
      <c r="AA100" s="526"/>
      <c r="AB100" s="526" t="s">
        <v>508</v>
      </c>
      <c r="AC100" s="526"/>
      <c r="AD100" s="526" t="s">
        <v>509</v>
      </c>
      <c r="AE100" s="526"/>
      <c r="AF100" s="526" t="s">
        <v>510</v>
      </c>
      <c r="AG100" s="526"/>
      <c r="AH100" s="527" t="s">
        <v>511</v>
      </c>
      <c r="AI100" s="528"/>
      <c r="AJ100" s="526" t="s">
        <v>512</v>
      </c>
      <c r="AK100" s="526"/>
      <c r="AL100" s="532" t="s">
        <v>513</v>
      </c>
      <c r="AM100" s="532"/>
      <c r="AN100" s="538" t="s">
        <v>514</v>
      </c>
      <c r="AO100" s="538"/>
      <c r="AP100" s="538"/>
      <c r="AQ100" s="538"/>
      <c r="AR100" s="542" t="s">
        <v>515</v>
      </c>
      <c r="AS100" s="542"/>
      <c r="BE100" s="44"/>
      <c r="BG100" s="20"/>
      <c r="BS100" s="556" t="s">
        <v>516</v>
      </c>
      <c r="BT100" s="557"/>
      <c r="BU100" s="558"/>
      <c r="BV100" s="556" t="s">
        <v>517</v>
      </c>
      <c r="BW100" s="557"/>
      <c r="BX100" s="558"/>
    </row>
    <row r="101" spans="1:78" ht="217.5" customHeight="1">
      <c r="A101" s="18"/>
      <c r="D101" s="543" t="s">
        <v>547</v>
      </c>
      <c r="E101" s="543"/>
      <c r="F101" s="543"/>
      <c r="G101" s="543"/>
      <c r="H101" s="543"/>
      <c r="I101" s="543"/>
      <c r="J101" s="543"/>
      <c r="K101" s="543"/>
      <c r="L101" s="543"/>
      <c r="M101" s="543"/>
      <c r="N101" s="543"/>
      <c r="O101" s="543"/>
      <c r="P101" s="543"/>
      <c r="Q101" s="543"/>
      <c r="R101" s="543"/>
      <c r="S101" s="543"/>
      <c r="T101" s="521" t="s">
        <v>519</v>
      </c>
      <c r="U101" s="521"/>
      <c r="V101" s="521"/>
      <c r="W101" s="521"/>
      <c r="X101" s="522" t="s">
        <v>520</v>
      </c>
      <c r="Y101" s="522"/>
      <c r="Z101" s="522" t="s">
        <v>521</v>
      </c>
      <c r="AA101" s="522"/>
      <c r="AB101" s="522" t="s">
        <v>522</v>
      </c>
      <c r="AC101" s="522"/>
      <c r="AD101" s="522" t="s">
        <v>523</v>
      </c>
      <c r="AE101" s="522"/>
      <c r="AF101" s="522" t="s">
        <v>524</v>
      </c>
      <c r="AG101" s="522"/>
      <c r="AH101" s="522" t="s">
        <v>525</v>
      </c>
      <c r="AI101" s="522"/>
      <c r="AJ101" s="522" t="s">
        <v>526</v>
      </c>
      <c r="AK101" s="522"/>
      <c r="AL101" s="532"/>
      <c r="AM101" s="532"/>
      <c r="AN101" s="539" t="s">
        <v>527</v>
      </c>
      <c r="AO101" s="540"/>
      <c r="AP101" s="540"/>
      <c r="AQ101" s="541"/>
      <c r="AR101" s="542"/>
      <c r="AS101" s="542"/>
      <c r="AT101" s="544" t="s">
        <v>528</v>
      </c>
      <c r="AU101" s="545"/>
      <c r="AV101" s="546"/>
      <c r="AW101" s="544" t="s">
        <v>529</v>
      </c>
      <c r="AX101" s="545"/>
      <c r="AY101" s="546"/>
      <c r="AZ101" s="559" t="str">
        <f>IF(AK13=Datos!A6,"¿El conjunto de controles ayuda a incrementar el impacto?","¿El conjunto de controles ayuda a disminunir el impacto?")</f>
        <v>¿El conjunto de controles ayuda a disminunir el impacto?</v>
      </c>
      <c r="BA101" s="560"/>
      <c r="BB101" s="561"/>
      <c r="BC101" s="562" t="s">
        <v>530</v>
      </c>
      <c r="BD101" s="563"/>
      <c r="BE101" s="563"/>
      <c r="BF101" s="563"/>
      <c r="BG101" s="564"/>
      <c r="BI101" s="55" t="str">
        <f>$X$85</f>
        <v>Responsable</v>
      </c>
      <c r="BJ101" s="55" t="str">
        <f>$X$85</f>
        <v>Responsable</v>
      </c>
      <c r="BK101" s="55" t="str">
        <f>$AB$85</f>
        <v>Periodicidad</v>
      </c>
      <c r="BL101" s="55" t="str">
        <f>$AD$85</f>
        <v>Propósito</v>
      </c>
      <c r="BM101" s="55" t="str">
        <f>$AF$85</f>
        <v>Realización</v>
      </c>
      <c r="BN101" s="55" t="str">
        <f>$AH$85</f>
        <v>Observación</v>
      </c>
      <c r="BO101" s="55" t="str">
        <f>$AJ$85</f>
        <v>Evidencia</v>
      </c>
      <c r="BP101" s="56" t="s">
        <v>531</v>
      </c>
      <c r="BQ101" s="89" t="s">
        <v>532</v>
      </c>
      <c r="BR101" s="89" t="s">
        <v>533</v>
      </c>
      <c r="BS101" s="86" t="str">
        <f>Datos!$AO$2</f>
        <v>Fuerte</v>
      </c>
      <c r="BT101" s="86" t="str">
        <f>Datos!$AO$3</f>
        <v>Moderado</v>
      </c>
      <c r="BU101" s="86" t="str">
        <f>Datos!$AO$4</f>
        <v>Débil</v>
      </c>
      <c r="BV101" s="86" t="s">
        <v>548</v>
      </c>
      <c r="BW101" s="86" t="s">
        <v>535</v>
      </c>
      <c r="BX101" s="86" t="s">
        <v>536</v>
      </c>
      <c r="BY101" s="86" t="s">
        <v>537</v>
      </c>
      <c r="BZ101" s="86" t="s">
        <v>538</v>
      </c>
    </row>
    <row r="102" spans="1:78" ht="26.25" customHeight="1">
      <c r="A102" s="18"/>
      <c r="D102" s="436"/>
      <c r="E102" s="436"/>
      <c r="F102" s="436"/>
      <c r="G102" s="436"/>
      <c r="H102" s="436"/>
      <c r="I102" s="436"/>
      <c r="J102" s="436"/>
      <c r="K102" s="436"/>
      <c r="L102" s="436"/>
      <c r="M102" s="436"/>
      <c r="N102" s="436"/>
      <c r="O102" s="436"/>
      <c r="P102" s="436"/>
      <c r="Q102" s="436"/>
      <c r="R102" s="436"/>
      <c r="S102" s="436"/>
      <c r="T102" s="437" t="str">
        <f>IF(D102&lt;&gt;"","Detectivo","")</f>
        <v/>
      </c>
      <c r="U102" s="437"/>
      <c r="V102" s="437"/>
      <c r="W102" s="437"/>
      <c r="X102" s="438"/>
      <c r="Y102" s="439"/>
      <c r="Z102" s="438"/>
      <c r="AA102" s="439"/>
      <c r="AB102" s="438"/>
      <c r="AC102" s="439"/>
      <c r="AD102" s="438"/>
      <c r="AE102" s="439"/>
      <c r="AF102" s="438"/>
      <c r="AG102" s="439"/>
      <c r="AH102" s="438"/>
      <c r="AI102" s="439"/>
      <c r="AJ102" s="438"/>
      <c r="AK102" s="439"/>
      <c r="AL102" s="457" t="str">
        <f t="shared" ref="AL102:AL111" si="9">IF(D102&lt;&gt;"",BQ102,"")</f>
        <v/>
      </c>
      <c r="AM102" s="458"/>
      <c r="AN102" s="438"/>
      <c r="AO102" s="459"/>
      <c r="AP102" s="459"/>
      <c r="AQ102" s="439"/>
      <c r="AR102" s="457" t="str">
        <f t="shared" ref="AR102:AR111" si="10">IF(AN102&lt;&gt;"",BR102,"")</f>
        <v/>
      </c>
      <c r="AS102" s="458"/>
      <c r="AT102" s="457" t="str">
        <f t="shared" ref="AT102:AT111" si="11">IF(BV102="","",BV102)</f>
        <v/>
      </c>
      <c r="AU102" s="533"/>
      <c r="AV102" s="458"/>
      <c r="AW102" s="547" t="str">
        <f>IF(OR(AT102="",BX112=""),"",BX112)</f>
        <v/>
      </c>
      <c r="AX102" s="548"/>
      <c r="AY102" s="549"/>
      <c r="AZ102" s="547" t="str">
        <f>IF(AW102="","",IF($AK$13=1,Datos!$AR$4,IF(BW$112&gt;=Datos!$AT$2,Datos!$AR$2,IF(BW$112&gt;=Datos!$AT$3,Datos!$AR$3,IF(BW$112&lt;Datos!$AT$3,Datos!$AR$4,"")))))</f>
        <v/>
      </c>
      <c r="BA102" s="548"/>
      <c r="BB102" s="549"/>
      <c r="BC102" s="347"/>
      <c r="BD102" s="348"/>
      <c r="BE102" s="348"/>
      <c r="BF102" s="348"/>
      <c r="BG102" s="349"/>
      <c r="BI102" s="86" t="str">
        <f>IF(X102=Datos!$AH$2,15,"")</f>
        <v/>
      </c>
      <c r="BJ102" s="86" t="str">
        <f>IF(Z102=Datos!$AI$2,15,"")</f>
        <v/>
      </c>
      <c r="BK102" s="86" t="str">
        <f>IF(AB102=Datos!$AJ$2,15,"")</f>
        <v/>
      </c>
      <c r="BL102" s="86" t="str">
        <f>IF(AD102=Datos!$AK$2,15,"")</f>
        <v/>
      </c>
      <c r="BM102" s="86" t="str">
        <f>IF(AF102=Datos!$AL$2,15,"")</f>
        <v/>
      </c>
      <c r="BN102" s="86" t="str">
        <f>IF(AH102=Datos!$AM$2,15,"")</f>
        <v/>
      </c>
      <c r="BO102" s="86" t="str">
        <f>IF(AJ102=Datos!$AN$2,10,IF(AJ102=Datos!$AN$3,5,IF(AJ102=Datos!$AN$4,"","")))</f>
        <v/>
      </c>
      <c r="BP102" s="86">
        <f>SUM(BI102:BO102)</f>
        <v>0</v>
      </c>
      <c r="BQ102" s="86" t="str">
        <f>IF(D102="","",IF(BP102&gt;=96,Datos!$AO$2,IF(BP102&gt;=86,Datos!$AO$3,IF(BP102&lt;86,Datos!$AO$4,""))))</f>
        <v/>
      </c>
      <c r="BR102" s="86" t="str">
        <f>IF(AN102="","",IF(AN102=Datos!$AP$2,Datos!$AO$2,IF(AN102=Datos!$AP$3,Datos!$AO$3,IF(AN102=Datos!$AP$4,Datos!$AO$4,""))))</f>
        <v/>
      </c>
      <c r="BS102" s="86" t="str">
        <f>IF(AND(BQ102=$BS$101,BR102=$BS$101),$BS$101,"")</f>
        <v/>
      </c>
      <c r="BT102" s="86" t="str">
        <f>IF(AND(BQ102=$BS$101,BR102=$BT$101),$BT$101,IF(AND(BQ102=$BT$101,BR102=$BS$101),$BT$101,IF(AND(BQ102=$BT$101,BR102=$BT$101),$BT$101,"")))</f>
        <v/>
      </c>
      <c r="BU102" s="86" t="str">
        <f>IF(AND(BQ102=$BS$101,BR102=$BU$101),$BU$101,IF(AND(BQ102=$BT$101,BR102=$BU$101),$BU$101,IF(AND(BQ102=$BU$101,BR102=$BS$101),$BU$101,IF(AND(BQ102=$BU$101,BR102=$BT$101),$BU$101,IF(AND(BQ102=$BU$101,BR102=$BU$101),$BU$101,"")))))</f>
        <v/>
      </c>
      <c r="BV102" s="86" t="str">
        <f>IF(BS102&lt;&gt;"",BS102,IF(BT102&lt;&gt;"",BT102,IF(BU102&lt;&gt;"",BU102,"")))</f>
        <v/>
      </c>
      <c r="BW102" s="86" t="str">
        <f>IF(BV102=Datos!$AO$2,100,IF(BV102=Datos!$AO$3,50,IF(BV102=Datos!$AO$4,0,"")))</f>
        <v/>
      </c>
      <c r="BX102" s="92"/>
      <c r="BY102" s="94"/>
      <c r="BZ102" s="91"/>
    </row>
    <row r="103" spans="1:78" ht="26.25" customHeight="1">
      <c r="A103" s="18"/>
      <c r="D103" s="436"/>
      <c r="E103" s="436"/>
      <c r="F103" s="436"/>
      <c r="G103" s="436"/>
      <c r="H103" s="436"/>
      <c r="I103" s="436"/>
      <c r="J103" s="436"/>
      <c r="K103" s="436"/>
      <c r="L103" s="436"/>
      <c r="M103" s="436"/>
      <c r="N103" s="436"/>
      <c r="O103" s="436"/>
      <c r="P103" s="436"/>
      <c r="Q103" s="436"/>
      <c r="R103" s="436"/>
      <c r="S103" s="436"/>
      <c r="T103" s="437" t="str">
        <f t="shared" ref="T103:T111" si="12">IF(D103&lt;&gt;"","Detectivo","")</f>
        <v/>
      </c>
      <c r="U103" s="437"/>
      <c r="V103" s="437"/>
      <c r="W103" s="437"/>
      <c r="X103" s="438"/>
      <c r="Y103" s="439"/>
      <c r="Z103" s="438"/>
      <c r="AA103" s="439"/>
      <c r="AB103" s="438"/>
      <c r="AC103" s="439"/>
      <c r="AD103" s="438"/>
      <c r="AE103" s="439"/>
      <c r="AF103" s="438"/>
      <c r="AG103" s="439"/>
      <c r="AH103" s="438"/>
      <c r="AI103" s="439"/>
      <c r="AJ103" s="438"/>
      <c r="AK103" s="439"/>
      <c r="AL103" s="457" t="str">
        <f t="shared" si="9"/>
        <v/>
      </c>
      <c r="AM103" s="458"/>
      <c r="AN103" s="438"/>
      <c r="AO103" s="459"/>
      <c r="AP103" s="459"/>
      <c r="AQ103" s="439"/>
      <c r="AR103" s="457" t="str">
        <f t="shared" si="10"/>
        <v/>
      </c>
      <c r="AS103" s="458"/>
      <c r="AT103" s="457" t="str">
        <f t="shared" si="11"/>
        <v/>
      </c>
      <c r="AU103" s="533"/>
      <c r="AV103" s="458"/>
      <c r="AW103" s="550"/>
      <c r="AX103" s="551"/>
      <c r="AY103" s="552"/>
      <c r="AZ103" s="550"/>
      <c r="BA103" s="551"/>
      <c r="BB103" s="552"/>
      <c r="BC103" s="347"/>
      <c r="BD103" s="348"/>
      <c r="BE103" s="348"/>
      <c r="BF103" s="348"/>
      <c r="BG103" s="349"/>
      <c r="BI103" s="86" t="str">
        <f>IF(X103=Datos!$AH$2,15,"")</f>
        <v/>
      </c>
      <c r="BJ103" s="86" t="str">
        <f>IF(Z103=Datos!$AI$2,15,"")</f>
        <v/>
      </c>
      <c r="BK103" s="86" t="str">
        <f>IF(AB103=Datos!$AJ$2,15,"")</f>
        <v/>
      </c>
      <c r="BL103" s="86" t="str">
        <f>IF(AD103=Datos!$AK$2,15,"")</f>
        <v/>
      </c>
      <c r="BM103" s="86" t="str">
        <f>IF(AF103=Datos!$AL$2,15,"")</f>
        <v/>
      </c>
      <c r="BN103" s="86" t="str">
        <f>IF(AH103=Datos!$AM$2,15,"")</f>
        <v/>
      </c>
      <c r="BO103" s="86" t="str">
        <f>IF(AJ103=Datos!$AN$2,10,IF(AJ103=Datos!$AN$3,5,IF(AJ103=Datos!$AN$4,"","")))</f>
        <v/>
      </c>
      <c r="BP103" s="86">
        <f t="shared" ref="BP103:BP111" si="13">SUM(BI103:BO103)</f>
        <v>0</v>
      </c>
      <c r="BQ103" s="86" t="str">
        <f>IF(D103="","",IF(BP103&gt;=96,Datos!$AO$2,IF(BP103&gt;=86,Datos!$AO$3,IF(BP103&lt;86,Datos!$AO$4,""))))</f>
        <v/>
      </c>
      <c r="BR103" s="86" t="str">
        <f>IF(AN103="","",IF(AN103=Datos!$AP$2,Datos!$AO$2,IF(AN103=Datos!$AP$3,Datos!$AO$3,IF(AN103=Datos!$AP$4,Datos!$AO$4,""))))</f>
        <v/>
      </c>
      <c r="BS103" s="86" t="str">
        <f t="shared" ref="BS103:BS111" si="14">IF(AND(BQ103=$BS$101,BR103=$BS$101),$BS$101,"")</f>
        <v/>
      </c>
      <c r="BT103" s="86" t="str">
        <f t="shared" ref="BT103:BT111" si="15">IF(AND(BQ103=$BS$101,BR103=$BT$101),$BT$101,IF(AND(BQ103=$BT$101,BR103=$BS$101),$BT$101,IF(AND(BQ103=$BT$101,BR103=$BT$101),$BT$101,"")))</f>
        <v/>
      </c>
      <c r="BU103" s="86" t="str">
        <f t="shared" ref="BU103:BU111" si="16">IF(AND(BQ103=$BS$101,BR103=$BU$101),$BU$101,IF(AND(BQ103=$BT$101,BR103=$BU$101),$BU$101,IF(AND(BQ103=$BU$101,BR103=$BS$101),$BU$101,IF(AND(BQ103=$BU$101,BR103=$BT$101),$BU$101,IF(AND(BQ103=$BU$101,BR103=$BU$101),$BU$101,"")))))</f>
        <v/>
      </c>
      <c r="BV103" s="86" t="str">
        <f t="shared" ref="BV103:BV111" si="17">IF(BS103&lt;&gt;"",BS103,IF(BT103&lt;&gt;"",BT103,IF(BU103&lt;&gt;"",BU103,"")))</f>
        <v/>
      </c>
      <c r="BW103" s="86" t="str">
        <f>IF(BV103=Datos!$AO$2,100,IF(BV103=Datos!$AO$3,50,IF(BV103=Datos!$AO$4,0,"")))</f>
        <v/>
      </c>
      <c r="BX103" s="92"/>
      <c r="BY103" s="92"/>
      <c r="BZ103" s="91"/>
    </row>
    <row r="104" spans="1:78" ht="26.25" customHeight="1">
      <c r="A104" s="18"/>
      <c r="D104" s="436"/>
      <c r="E104" s="436"/>
      <c r="F104" s="436"/>
      <c r="G104" s="436"/>
      <c r="H104" s="436"/>
      <c r="I104" s="436"/>
      <c r="J104" s="436"/>
      <c r="K104" s="436"/>
      <c r="L104" s="436"/>
      <c r="M104" s="436"/>
      <c r="N104" s="436"/>
      <c r="O104" s="436"/>
      <c r="P104" s="436"/>
      <c r="Q104" s="436"/>
      <c r="R104" s="436"/>
      <c r="S104" s="436"/>
      <c r="T104" s="437" t="str">
        <f t="shared" si="12"/>
        <v/>
      </c>
      <c r="U104" s="437"/>
      <c r="V104" s="437"/>
      <c r="W104" s="437"/>
      <c r="X104" s="438"/>
      <c r="Y104" s="439"/>
      <c r="Z104" s="438"/>
      <c r="AA104" s="439"/>
      <c r="AB104" s="438"/>
      <c r="AC104" s="439"/>
      <c r="AD104" s="438"/>
      <c r="AE104" s="439"/>
      <c r="AF104" s="438"/>
      <c r="AG104" s="439"/>
      <c r="AH104" s="438"/>
      <c r="AI104" s="439"/>
      <c r="AJ104" s="438"/>
      <c r="AK104" s="439"/>
      <c r="AL104" s="457" t="str">
        <f t="shared" si="9"/>
        <v/>
      </c>
      <c r="AM104" s="458"/>
      <c r="AN104" s="438"/>
      <c r="AO104" s="459"/>
      <c r="AP104" s="459"/>
      <c r="AQ104" s="439"/>
      <c r="AR104" s="457" t="str">
        <f t="shared" si="10"/>
        <v/>
      </c>
      <c r="AS104" s="458"/>
      <c r="AT104" s="457" t="str">
        <f t="shared" si="11"/>
        <v/>
      </c>
      <c r="AU104" s="533"/>
      <c r="AV104" s="458"/>
      <c r="AW104" s="550"/>
      <c r="AX104" s="551"/>
      <c r="AY104" s="552"/>
      <c r="AZ104" s="550"/>
      <c r="BA104" s="551"/>
      <c r="BB104" s="552"/>
      <c r="BC104" s="347"/>
      <c r="BD104" s="348"/>
      <c r="BE104" s="348"/>
      <c r="BF104" s="348"/>
      <c r="BG104" s="349"/>
      <c r="BI104" s="86" t="str">
        <f>IF(X104=Datos!$AH$2,15,"")</f>
        <v/>
      </c>
      <c r="BJ104" s="86" t="str">
        <f>IF(Z104=Datos!$AI$2,15,"")</f>
        <v/>
      </c>
      <c r="BK104" s="86" t="str">
        <f>IF(AB104=Datos!$AJ$2,15,"")</f>
        <v/>
      </c>
      <c r="BL104" s="86" t="str">
        <f>IF(AD104=Datos!$AK$2,15,"")</f>
        <v/>
      </c>
      <c r="BM104" s="86" t="str">
        <f>IF(AF104=Datos!$AL$2,15,"")</f>
        <v/>
      </c>
      <c r="BN104" s="86" t="str">
        <f>IF(AH104=Datos!$AM$2,15,"")</f>
        <v/>
      </c>
      <c r="BO104" s="86" t="str">
        <f>IF(AJ104=Datos!$AN$2,10,IF(AJ104=Datos!$AN$3,5,IF(AJ104=Datos!$AN$4,"","")))</f>
        <v/>
      </c>
      <c r="BP104" s="86">
        <f t="shared" si="13"/>
        <v>0</v>
      </c>
      <c r="BQ104" s="86" t="str">
        <f>IF(D104="","",IF(BP104&gt;=96,Datos!$AO$2,IF(BP104&gt;=86,Datos!$AO$3,IF(BP104&lt;86,Datos!$AO$4,""))))</f>
        <v/>
      </c>
      <c r="BR104" s="86" t="str">
        <f>IF(AN104="","",IF(AN104=Datos!$AP$2,Datos!$AO$2,IF(AN104=Datos!$AP$3,Datos!$AO$3,IF(AN104=Datos!$AP$4,Datos!$AO$4,""))))</f>
        <v/>
      </c>
      <c r="BS104" s="86" t="str">
        <f t="shared" si="14"/>
        <v/>
      </c>
      <c r="BT104" s="86" t="str">
        <f t="shared" si="15"/>
        <v/>
      </c>
      <c r="BU104" s="86" t="str">
        <f t="shared" si="16"/>
        <v/>
      </c>
      <c r="BV104" s="86" t="str">
        <f t="shared" si="17"/>
        <v/>
      </c>
      <c r="BW104" s="86" t="str">
        <f>IF(BV104=Datos!$AO$2,100,IF(BV104=Datos!$AO$3,50,IF(BV104=Datos!$AO$4,0,"")))</f>
        <v/>
      </c>
      <c r="BX104" s="92"/>
      <c r="BY104" s="92"/>
      <c r="BZ104" s="91"/>
    </row>
    <row r="105" spans="1:78" ht="26.25" customHeight="1">
      <c r="A105" s="18"/>
      <c r="D105" s="436"/>
      <c r="E105" s="436"/>
      <c r="F105" s="436"/>
      <c r="G105" s="436"/>
      <c r="H105" s="436"/>
      <c r="I105" s="436"/>
      <c r="J105" s="436"/>
      <c r="K105" s="436"/>
      <c r="L105" s="436"/>
      <c r="M105" s="436"/>
      <c r="N105" s="436"/>
      <c r="O105" s="436"/>
      <c r="P105" s="436"/>
      <c r="Q105" s="436"/>
      <c r="R105" s="436"/>
      <c r="S105" s="436"/>
      <c r="T105" s="437" t="str">
        <f t="shared" si="12"/>
        <v/>
      </c>
      <c r="U105" s="437"/>
      <c r="V105" s="437"/>
      <c r="W105" s="437"/>
      <c r="X105" s="438"/>
      <c r="Y105" s="439"/>
      <c r="Z105" s="438"/>
      <c r="AA105" s="439"/>
      <c r="AB105" s="438"/>
      <c r="AC105" s="439"/>
      <c r="AD105" s="438"/>
      <c r="AE105" s="439"/>
      <c r="AF105" s="438"/>
      <c r="AG105" s="439"/>
      <c r="AH105" s="438"/>
      <c r="AI105" s="439"/>
      <c r="AJ105" s="438"/>
      <c r="AK105" s="439"/>
      <c r="AL105" s="457" t="str">
        <f t="shared" si="9"/>
        <v/>
      </c>
      <c r="AM105" s="458"/>
      <c r="AN105" s="438"/>
      <c r="AO105" s="459"/>
      <c r="AP105" s="459"/>
      <c r="AQ105" s="439"/>
      <c r="AR105" s="457" t="str">
        <f t="shared" si="10"/>
        <v/>
      </c>
      <c r="AS105" s="458"/>
      <c r="AT105" s="457" t="str">
        <f t="shared" si="11"/>
        <v/>
      </c>
      <c r="AU105" s="533"/>
      <c r="AV105" s="458"/>
      <c r="AW105" s="550"/>
      <c r="AX105" s="551"/>
      <c r="AY105" s="552"/>
      <c r="AZ105" s="550"/>
      <c r="BA105" s="551"/>
      <c r="BB105" s="552"/>
      <c r="BC105" s="347"/>
      <c r="BD105" s="348"/>
      <c r="BE105" s="348"/>
      <c r="BF105" s="348"/>
      <c r="BG105" s="349"/>
      <c r="BI105" s="86" t="str">
        <f>IF(X105=Datos!$AH$2,15,"")</f>
        <v/>
      </c>
      <c r="BJ105" s="86" t="str">
        <f>IF(Z105=Datos!$AI$2,15,"")</f>
        <v/>
      </c>
      <c r="BK105" s="86" t="str">
        <f>IF(AB105=Datos!$AJ$2,15,"")</f>
        <v/>
      </c>
      <c r="BL105" s="86" t="str">
        <f>IF(AD105=Datos!$AK$2,15,"")</f>
        <v/>
      </c>
      <c r="BM105" s="86" t="str">
        <f>IF(AF105=Datos!$AL$2,15,"")</f>
        <v/>
      </c>
      <c r="BN105" s="86" t="str">
        <f>IF(AH105=Datos!$AM$2,15,"")</f>
        <v/>
      </c>
      <c r="BO105" s="86" t="str">
        <f>IF(AJ105=Datos!$AN$2,10,IF(AJ105=Datos!$AN$3,5,IF(AJ105=Datos!$AN$4,"","")))</f>
        <v/>
      </c>
      <c r="BP105" s="86">
        <f t="shared" si="13"/>
        <v>0</v>
      </c>
      <c r="BQ105" s="86" t="str">
        <f>IF(D105="","",IF(BP105&gt;=96,Datos!$AO$2,IF(BP105&gt;=86,Datos!$AO$3,IF(BP105&lt;86,Datos!$AO$4,""))))</f>
        <v/>
      </c>
      <c r="BR105" s="86" t="str">
        <f>IF(AN105="","",IF(AN105=Datos!$AP$2,Datos!$AO$2,IF(AN105=Datos!$AP$3,Datos!$AO$3,IF(AN105=Datos!$AP$4,Datos!$AO$4,""))))</f>
        <v/>
      </c>
      <c r="BS105" s="86" t="str">
        <f t="shared" si="14"/>
        <v/>
      </c>
      <c r="BT105" s="86" t="str">
        <f t="shared" si="15"/>
        <v/>
      </c>
      <c r="BU105" s="86" t="str">
        <f t="shared" si="16"/>
        <v/>
      </c>
      <c r="BV105" s="86" t="str">
        <f t="shared" si="17"/>
        <v/>
      </c>
      <c r="BW105" s="86" t="str">
        <f>IF(BV105=Datos!$AO$2,100,IF(BV105=Datos!$AO$3,50,IF(BV105=Datos!$AO$4,0,"")))</f>
        <v/>
      </c>
      <c r="BX105" s="92"/>
      <c r="BY105" s="92"/>
      <c r="BZ105" s="91"/>
    </row>
    <row r="106" spans="1:78" ht="26.25" customHeight="1">
      <c r="A106" s="18"/>
      <c r="D106" s="436"/>
      <c r="E106" s="436"/>
      <c r="F106" s="436"/>
      <c r="G106" s="436"/>
      <c r="H106" s="436"/>
      <c r="I106" s="436"/>
      <c r="J106" s="436"/>
      <c r="K106" s="436"/>
      <c r="L106" s="436"/>
      <c r="M106" s="436"/>
      <c r="N106" s="436"/>
      <c r="O106" s="436"/>
      <c r="P106" s="436"/>
      <c r="Q106" s="436"/>
      <c r="R106" s="436"/>
      <c r="S106" s="436"/>
      <c r="T106" s="437" t="str">
        <f t="shared" si="12"/>
        <v/>
      </c>
      <c r="U106" s="437"/>
      <c r="V106" s="437"/>
      <c r="W106" s="437"/>
      <c r="X106" s="438"/>
      <c r="Y106" s="439"/>
      <c r="Z106" s="438"/>
      <c r="AA106" s="439"/>
      <c r="AB106" s="438"/>
      <c r="AC106" s="439"/>
      <c r="AD106" s="438"/>
      <c r="AE106" s="439"/>
      <c r="AF106" s="438"/>
      <c r="AG106" s="439"/>
      <c r="AH106" s="438"/>
      <c r="AI106" s="439"/>
      <c r="AJ106" s="438"/>
      <c r="AK106" s="439"/>
      <c r="AL106" s="457" t="str">
        <f t="shared" si="9"/>
        <v/>
      </c>
      <c r="AM106" s="458"/>
      <c r="AN106" s="438"/>
      <c r="AO106" s="459"/>
      <c r="AP106" s="459"/>
      <c r="AQ106" s="439"/>
      <c r="AR106" s="457" t="str">
        <f t="shared" si="10"/>
        <v/>
      </c>
      <c r="AS106" s="458"/>
      <c r="AT106" s="457" t="str">
        <f t="shared" si="11"/>
        <v/>
      </c>
      <c r="AU106" s="533"/>
      <c r="AV106" s="458"/>
      <c r="AW106" s="550"/>
      <c r="AX106" s="551"/>
      <c r="AY106" s="552"/>
      <c r="AZ106" s="550"/>
      <c r="BA106" s="551"/>
      <c r="BB106" s="552"/>
      <c r="BC106" s="347"/>
      <c r="BD106" s="348"/>
      <c r="BE106" s="348"/>
      <c r="BF106" s="348"/>
      <c r="BG106" s="349"/>
      <c r="BI106" s="86" t="str">
        <f>IF(X106=Datos!$AH$2,15,"")</f>
        <v/>
      </c>
      <c r="BJ106" s="86" t="str">
        <f>IF(Z106=Datos!$AI$2,15,"")</f>
        <v/>
      </c>
      <c r="BK106" s="86" t="str">
        <f>IF(AB106=Datos!$AJ$2,15,"")</f>
        <v/>
      </c>
      <c r="BL106" s="86" t="str">
        <f>IF(AD106=Datos!$AK$2,15,"")</f>
        <v/>
      </c>
      <c r="BM106" s="86" t="str">
        <f>IF(AF106=Datos!$AL$2,15,"")</f>
        <v/>
      </c>
      <c r="BN106" s="86" t="str">
        <f>IF(AH106=Datos!$AM$2,15,"")</f>
        <v/>
      </c>
      <c r="BO106" s="86" t="str">
        <f>IF(AJ106=Datos!$AN$2,10,IF(AJ106=Datos!$AN$3,5,IF(AJ106=Datos!$AN$4,"","")))</f>
        <v/>
      </c>
      <c r="BP106" s="86">
        <f t="shared" si="13"/>
        <v>0</v>
      </c>
      <c r="BQ106" s="86" t="str">
        <f>IF(D106="","",IF(BP106&gt;=96,Datos!$AO$2,IF(BP106&gt;=86,Datos!$AO$3,IF(BP106&lt;86,Datos!$AO$4,""))))</f>
        <v/>
      </c>
      <c r="BR106" s="86" t="str">
        <f>IF(AN106="","",IF(AN106=Datos!$AP$2,Datos!$AO$2,IF(AN106=Datos!$AP$3,Datos!$AO$3,IF(AN106=Datos!$AP$4,Datos!$AO$4,""))))</f>
        <v/>
      </c>
      <c r="BS106" s="86" t="str">
        <f t="shared" si="14"/>
        <v/>
      </c>
      <c r="BT106" s="86" t="str">
        <f t="shared" si="15"/>
        <v/>
      </c>
      <c r="BU106" s="86" t="str">
        <f t="shared" si="16"/>
        <v/>
      </c>
      <c r="BV106" s="86" t="str">
        <f t="shared" si="17"/>
        <v/>
      </c>
      <c r="BW106" s="86" t="str">
        <f>IF(BV106=Datos!$AO$2,100,IF(BV106=Datos!$AO$3,50,IF(BV106=Datos!$AO$4,0,"")))</f>
        <v/>
      </c>
      <c r="BX106" s="92"/>
      <c r="BY106" s="92"/>
      <c r="BZ106" s="91"/>
    </row>
    <row r="107" spans="1:78" ht="26.25" customHeight="1">
      <c r="A107" s="18"/>
      <c r="D107" s="436"/>
      <c r="E107" s="436"/>
      <c r="F107" s="436"/>
      <c r="G107" s="436"/>
      <c r="H107" s="436"/>
      <c r="I107" s="436"/>
      <c r="J107" s="436"/>
      <c r="K107" s="436"/>
      <c r="L107" s="436"/>
      <c r="M107" s="436"/>
      <c r="N107" s="436"/>
      <c r="O107" s="436"/>
      <c r="P107" s="436"/>
      <c r="Q107" s="436"/>
      <c r="R107" s="436"/>
      <c r="S107" s="436"/>
      <c r="T107" s="437" t="str">
        <f t="shared" si="12"/>
        <v/>
      </c>
      <c r="U107" s="437"/>
      <c r="V107" s="437"/>
      <c r="W107" s="437"/>
      <c r="X107" s="438"/>
      <c r="Y107" s="439"/>
      <c r="Z107" s="438"/>
      <c r="AA107" s="439"/>
      <c r="AB107" s="438"/>
      <c r="AC107" s="439"/>
      <c r="AD107" s="438"/>
      <c r="AE107" s="439"/>
      <c r="AF107" s="438"/>
      <c r="AG107" s="439"/>
      <c r="AH107" s="438"/>
      <c r="AI107" s="439"/>
      <c r="AJ107" s="438"/>
      <c r="AK107" s="439"/>
      <c r="AL107" s="457" t="str">
        <f t="shared" si="9"/>
        <v/>
      </c>
      <c r="AM107" s="458"/>
      <c r="AN107" s="438"/>
      <c r="AO107" s="459"/>
      <c r="AP107" s="459"/>
      <c r="AQ107" s="439"/>
      <c r="AR107" s="457" t="str">
        <f t="shared" si="10"/>
        <v/>
      </c>
      <c r="AS107" s="458"/>
      <c r="AT107" s="457" t="str">
        <f t="shared" si="11"/>
        <v/>
      </c>
      <c r="AU107" s="533"/>
      <c r="AV107" s="458"/>
      <c r="AW107" s="550"/>
      <c r="AX107" s="551"/>
      <c r="AY107" s="552"/>
      <c r="AZ107" s="550"/>
      <c r="BA107" s="551"/>
      <c r="BB107" s="552"/>
      <c r="BC107" s="347"/>
      <c r="BD107" s="348"/>
      <c r="BE107" s="348"/>
      <c r="BF107" s="348"/>
      <c r="BG107" s="349"/>
      <c r="BI107" s="86" t="str">
        <f>IF(X107=Datos!$AH$2,15,"")</f>
        <v/>
      </c>
      <c r="BJ107" s="86" t="str">
        <f>IF(Z107=Datos!$AI$2,15,"")</f>
        <v/>
      </c>
      <c r="BK107" s="86" t="str">
        <f>IF(AB107=Datos!$AJ$2,15,"")</f>
        <v/>
      </c>
      <c r="BL107" s="86" t="str">
        <f>IF(AD107=Datos!$AK$2,15,"")</f>
        <v/>
      </c>
      <c r="BM107" s="86" t="str">
        <f>IF(AF107=Datos!$AL$2,15,"")</f>
        <v/>
      </c>
      <c r="BN107" s="86" t="str">
        <f>IF(AH107=Datos!$AM$2,15,"")</f>
        <v/>
      </c>
      <c r="BO107" s="86" t="str">
        <f>IF(AJ107=Datos!$AN$2,10,IF(AJ107=Datos!$AN$3,5,IF(AJ107=Datos!$AN$4,"","")))</f>
        <v/>
      </c>
      <c r="BP107" s="86">
        <f t="shared" si="13"/>
        <v>0</v>
      </c>
      <c r="BQ107" s="86" t="str">
        <f>IF(D107="","",IF(BP107&gt;=96,Datos!$AO$2,IF(BP107&gt;=86,Datos!$AO$3,IF(BP107&lt;86,Datos!$AO$4,""))))</f>
        <v/>
      </c>
      <c r="BR107" s="86" t="str">
        <f>IF(AN107="","",IF(AN107=Datos!$AP$2,Datos!$AO$2,IF(AN107=Datos!$AP$3,Datos!$AO$3,IF(AN107=Datos!$AP$4,Datos!$AO$4,""))))</f>
        <v/>
      </c>
      <c r="BS107" s="86" t="str">
        <f t="shared" si="14"/>
        <v/>
      </c>
      <c r="BT107" s="86" t="str">
        <f t="shared" si="15"/>
        <v/>
      </c>
      <c r="BU107" s="86" t="str">
        <f t="shared" si="16"/>
        <v/>
      </c>
      <c r="BV107" s="86" t="str">
        <f t="shared" si="17"/>
        <v/>
      </c>
      <c r="BW107" s="86" t="str">
        <f>IF(BV107=Datos!$AO$2,100,IF(BV107=Datos!$AO$3,50,IF(BV107=Datos!$AO$4,0,"")))</f>
        <v/>
      </c>
      <c r="BX107" s="92"/>
      <c r="BY107" s="92"/>
      <c r="BZ107" s="91"/>
    </row>
    <row r="108" spans="1:78" ht="26.25" customHeight="1">
      <c r="A108" s="18"/>
      <c r="D108" s="436"/>
      <c r="E108" s="436"/>
      <c r="F108" s="436"/>
      <c r="G108" s="436"/>
      <c r="H108" s="436"/>
      <c r="I108" s="436"/>
      <c r="J108" s="436"/>
      <c r="K108" s="436"/>
      <c r="L108" s="436"/>
      <c r="M108" s="436"/>
      <c r="N108" s="436"/>
      <c r="O108" s="436"/>
      <c r="P108" s="436"/>
      <c r="Q108" s="436"/>
      <c r="R108" s="436"/>
      <c r="S108" s="436"/>
      <c r="T108" s="437" t="str">
        <f t="shared" si="12"/>
        <v/>
      </c>
      <c r="U108" s="437"/>
      <c r="V108" s="437"/>
      <c r="W108" s="437"/>
      <c r="X108" s="438"/>
      <c r="Y108" s="439"/>
      <c r="Z108" s="438"/>
      <c r="AA108" s="439"/>
      <c r="AB108" s="438"/>
      <c r="AC108" s="439"/>
      <c r="AD108" s="438"/>
      <c r="AE108" s="439"/>
      <c r="AF108" s="438"/>
      <c r="AG108" s="439"/>
      <c r="AH108" s="438"/>
      <c r="AI108" s="439"/>
      <c r="AJ108" s="438"/>
      <c r="AK108" s="439"/>
      <c r="AL108" s="457" t="str">
        <f t="shared" si="9"/>
        <v/>
      </c>
      <c r="AM108" s="458"/>
      <c r="AN108" s="438"/>
      <c r="AO108" s="459"/>
      <c r="AP108" s="459"/>
      <c r="AQ108" s="439"/>
      <c r="AR108" s="457" t="str">
        <f t="shared" si="10"/>
        <v/>
      </c>
      <c r="AS108" s="458"/>
      <c r="AT108" s="457" t="str">
        <f t="shared" si="11"/>
        <v/>
      </c>
      <c r="AU108" s="533"/>
      <c r="AV108" s="458"/>
      <c r="AW108" s="550"/>
      <c r="AX108" s="551"/>
      <c r="AY108" s="552"/>
      <c r="AZ108" s="550"/>
      <c r="BA108" s="551"/>
      <c r="BB108" s="552"/>
      <c r="BC108" s="347"/>
      <c r="BD108" s="348"/>
      <c r="BE108" s="348"/>
      <c r="BF108" s="348"/>
      <c r="BG108" s="349"/>
      <c r="BI108" s="86" t="str">
        <f>IF(X108=Datos!$AH$2,15,"")</f>
        <v/>
      </c>
      <c r="BJ108" s="86" t="str">
        <f>IF(Z108=Datos!$AI$2,15,"")</f>
        <v/>
      </c>
      <c r="BK108" s="86" t="str">
        <f>IF(AB108=Datos!$AJ$2,15,"")</f>
        <v/>
      </c>
      <c r="BL108" s="86" t="str">
        <f>IF(AD108=Datos!$AK$2,15,"")</f>
        <v/>
      </c>
      <c r="BM108" s="86" t="str">
        <f>IF(AF108=Datos!$AL$2,15,"")</f>
        <v/>
      </c>
      <c r="BN108" s="86" t="str">
        <f>IF(AH108=Datos!$AM$2,15,"")</f>
        <v/>
      </c>
      <c r="BO108" s="86" t="str">
        <f>IF(AJ108=Datos!$AN$2,10,IF(AJ108=Datos!$AN$3,5,IF(AJ108=Datos!$AN$4,"","")))</f>
        <v/>
      </c>
      <c r="BP108" s="86">
        <f t="shared" si="13"/>
        <v>0</v>
      </c>
      <c r="BQ108" s="86" t="str">
        <f>IF(D108="","",IF(BP108&gt;=96,Datos!$AO$2,IF(BP108&gt;=86,Datos!$AO$3,IF(BP108&lt;86,Datos!$AO$4,""))))</f>
        <v/>
      </c>
      <c r="BR108" s="86" t="str">
        <f>IF(AN108="","",IF(AN108=Datos!$AP$2,Datos!$AO$2,IF(AN108=Datos!$AP$3,Datos!$AO$3,IF(AN108=Datos!$AP$4,Datos!$AO$4,""))))</f>
        <v/>
      </c>
      <c r="BS108" s="86" t="str">
        <f t="shared" si="14"/>
        <v/>
      </c>
      <c r="BT108" s="86" t="str">
        <f t="shared" si="15"/>
        <v/>
      </c>
      <c r="BU108" s="86" t="str">
        <f t="shared" si="16"/>
        <v/>
      </c>
      <c r="BV108" s="86" t="str">
        <f t="shared" si="17"/>
        <v/>
      </c>
      <c r="BW108" s="86" t="str">
        <f>IF(BV108=Datos!$AO$2,100,IF(BV108=Datos!$AO$3,50,IF(BV108=Datos!$AO$4,0,"")))</f>
        <v/>
      </c>
      <c r="BX108" s="92"/>
      <c r="BY108" s="92"/>
      <c r="BZ108" s="91"/>
    </row>
    <row r="109" spans="1:78" ht="26.25" customHeight="1">
      <c r="A109" s="18"/>
      <c r="D109" s="436"/>
      <c r="E109" s="436"/>
      <c r="F109" s="436"/>
      <c r="G109" s="436"/>
      <c r="H109" s="436"/>
      <c r="I109" s="436"/>
      <c r="J109" s="436"/>
      <c r="K109" s="436"/>
      <c r="L109" s="436"/>
      <c r="M109" s="436"/>
      <c r="N109" s="436"/>
      <c r="O109" s="436"/>
      <c r="P109" s="436"/>
      <c r="Q109" s="436"/>
      <c r="R109" s="436"/>
      <c r="S109" s="436"/>
      <c r="T109" s="437" t="str">
        <f t="shared" si="12"/>
        <v/>
      </c>
      <c r="U109" s="437"/>
      <c r="V109" s="437"/>
      <c r="W109" s="437"/>
      <c r="X109" s="438"/>
      <c r="Y109" s="439"/>
      <c r="Z109" s="438"/>
      <c r="AA109" s="439"/>
      <c r="AB109" s="438"/>
      <c r="AC109" s="439"/>
      <c r="AD109" s="438"/>
      <c r="AE109" s="439"/>
      <c r="AF109" s="438"/>
      <c r="AG109" s="439"/>
      <c r="AH109" s="438"/>
      <c r="AI109" s="439"/>
      <c r="AJ109" s="438"/>
      <c r="AK109" s="439"/>
      <c r="AL109" s="457" t="str">
        <f t="shared" si="9"/>
        <v/>
      </c>
      <c r="AM109" s="458"/>
      <c r="AN109" s="438"/>
      <c r="AO109" s="459"/>
      <c r="AP109" s="459"/>
      <c r="AQ109" s="439"/>
      <c r="AR109" s="457" t="str">
        <f t="shared" si="10"/>
        <v/>
      </c>
      <c r="AS109" s="458"/>
      <c r="AT109" s="457" t="str">
        <f t="shared" si="11"/>
        <v/>
      </c>
      <c r="AU109" s="533"/>
      <c r="AV109" s="458"/>
      <c r="AW109" s="550"/>
      <c r="AX109" s="551"/>
      <c r="AY109" s="552"/>
      <c r="AZ109" s="550"/>
      <c r="BA109" s="551"/>
      <c r="BB109" s="552"/>
      <c r="BC109" s="347"/>
      <c r="BD109" s="348"/>
      <c r="BE109" s="348"/>
      <c r="BF109" s="348"/>
      <c r="BG109" s="349"/>
      <c r="BI109" s="86" t="str">
        <f>IF(X109=Datos!$AH$2,15,"")</f>
        <v/>
      </c>
      <c r="BJ109" s="86" t="str">
        <f>IF(Z109=Datos!$AI$2,15,"")</f>
        <v/>
      </c>
      <c r="BK109" s="86" t="str">
        <f>IF(AB109=Datos!$AJ$2,15,"")</f>
        <v/>
      </c>
      <c r="BL109" s="86" t="str">
        <f>IF(AD109=Datos!$AK$2,15,"")</f>
        <v/>
      </c>
      <c r="BM109" s="86" t="str">
        <f>IF(AF109=Datos!$AL$2,15,"")</f>
        <v/>
      </c>
      <c r="BN109" s="86" t="str">
        <f>IF(AH109=Datos!$AM$2,15,"")</f>
        <v/>
      </c>
      <c r="BO109" s="86" t="str">
        <f>IF(AJ109=Datos!$AN$2,10,IF(AJ109=Datos!$AN$3,5,IF(AJ109=Datos!$AN$4,"","")))</f>
        <v/>
      </c>
      <c r="BP109" s="86">
        <f t="shared" si="13"/>
        <v>0</v>
      </c>
      <c r="BQ109" s="86" t="str">
        <f>IF(D109="","",IF(BP109&gt;=96,Datos!$AO$2,IF(BP109&gt;=86,Datos!$AO$3,IF(BP109&lt;86,Datos!$AO$4,""))))</f>
        <v/>
      </c>
      <c r="BR109" s="86" t="str">
        <f>IF(AN109="","",IF(AN109=Datos!$AP$2,Datos!$AO$2,IF(AN109=Datos!$AP$3,Datos!$AO$3,IF(AN109=Datos!$AP$4,Datos!$AO$4,""))))</f>
        <v/>
      </c>
      <c r="BS109" s="86" t="str">
        <f t="shared" si="14"/>
        <v/>
      </c>
      <c r="BT109" s="86" t="str">
        <f t="shared" si="15"/>
        <v/>
      </c>
      <c r="BU109" s="86" t="str">
        <f t="shared" si="16"/>
        <v/>
      </c>
      <c r="BV109" s="86" t="str">
        <f t="shared" si="17"/>
        <v/>
      </c>
      <c r="BW109" s="86" t="str">
        <f>IF(BV109=Datos!$AO$2,100,IF(BV109=Datos!$AO$3,50,IF(BV109=Datos!$AO$4,0,"")))</f>
        <v/>
      </c>
      <c r="BX109" s="92"/>
      <c r="BY109" s="92"/>
      <c r="BZ109" s="91"/>
    </row>
    <row r="110" spans="1:78" ht="26.25" customHeight="1">
      <c r="A110" s="18"/>
      <c r="D110" s="436"/>
      <c r="E110" s="436"/>
      <c r="F110" s="436"/>
      <c r="G110" s="436"/>
      <c r="H110" s="436"/>
      <c r="I110" s="436"/>
      <c r="J110" s="436"/>
      <c r="K110" s="436"/>
      <c r="L110" s="436"/>
      <c r="M110" s="436"/>
      <c r="N110" s="436"/>
      <c r="O110" s="436"/>
      <c r="P110" s="436"/>
      <c r="Q110" s="436"/>
      <c r="R110" s="436"/>
      <c r="S110" s="436"/>
      <c r="T110" s="437" t="str">
        <f t="shared" si="12"/>
        <v/>
      </c>
      <c r="U110" s="437"/>
      <c r="V110" s="437"/>
      <c r="W110" s="437"/>
      <c r="X110" s="438"/>
      <c r="Y110" s="439"/>
      <c r="Z110" s="438"/>
      <c r="AA110" s="439"/>
      <c r="AB110" s="438"/>
      <c r="AC110" s="439"/>
      <c r="AD110" s="438"/>
      <c r="AE110" s="439"/>
      <c r="AF110" s="438"/>
      <c r="AG110" s="439"/>
      <c r="AH110" s="438"/>
      <c r="AI110" s="439"/>
      <c r="AJ110" s="438"/>
      <c r="AK110" s="439"/>
      <c r="AL110" s="457" t="str">
        <f t="shared" si="9"/>
        <v/>
      </c>
      <c r="AM110" s="458"/>
      <c r="AN110" s="438"/>
      <c r="AO110" s="459"/>
      <c r="AP110" s="459"/>
      <c r="AQ110" s="439"/>
      <c r="AR110" s="457" t="str">
        <f t="shared" si="10"/>
        <v/>
      </c>
      <c r="AS110" s="458"/>
      <c r="AT110" s="457" t="str">
        <f t="shared" si="11"/>
        <v/>
      </c>
      <c r="AU110" s="533"/>
      <c r="AV110" s="458"/>
      <c r="AW110" s="550"/>
      <c r="AX110" s="551"/>
      <c r="AY110" s="552"/>
      <c r="AZ110" s="550"/>
      <c r="BA110" s="551"/>
      <c r="BB110" s="552"/>
      <c r="BC110" s="347"/>
      <c r="BD110" s="348"/>
      <c r="BE110" s="348"/>
      <c r="BF110" s="348"/>
      <c r="BG110" s="349"/>
      <c r="BI110" s="86" t="str">
        <f>IF(X110=Datos!$AH$2,15,"")</f>
        <v/>
      </c>
      <c r="BJ110" s="86" t="str">
        <f>IF(Z110=Datos!$AI$2,15,"")</f>
        <v/>
      </c>
      <c r="BK110" s="86" t="str">
        <f>IF(AB110=Datos!$AJ$2,15,"")</f>
        <v/>
      </c>
      <c r="BL110" s="86" t="str">
        <f>IF(AD110=Datos!$AK$2,15,"")</f>
        <v/>
      </c>
      <c r="BM110" s="86" t="str">
        <f>IF(AF110=Datos!$AL$2,15,"")</f>
        <v/>
      </c>
      <c r="BN110" s="86" t="str">
        <f>IF(AH110=Datos!$AM$2,15,"")</f>
        <v/>
      </c>
      <c r="BO110" s="86" t="str">
        <f>IF(AJ110=Datos!$AN$2,10,IF(AJ110=Datos!$AN$3,5,IF(AJ110=Datos!$AN$4,"","")))</f>
        <v/>
      </c>
      <c r="BP110" s="86">
        <f t="shared" si="13"/>
        <v>0</v>
      </c>
      <c r="BQ110" s="86" t="str">
        <f>IF(D110="","",IF(BP110&gt;=96,Datos!$AO$2,IF(BP110&gt;=86,Datos!$AO$3,IF(BP110&lt;86,Datos!$AO$4,""))))</f>
        <v/>
      </c>
      <c r="BR110" s="86" t="str">
        <f>IF(AN110="","",IF(AN110=Datos!$AP$2,Datos!$AO$2,IF(AN110=Datos!$AP$3,Datos!$AO$3,IF(AN110=Datos!$AP$4,Datos!$AO$4,""))))</f>
        <v/>
      </c>
      <c r="BS110" s="86" t="str">
        <f t="shared" si="14"/>
        <v/>
      </c>
      <c r="BT110" s="86" t="str">
        <f t="shared" si="15"/>
        <v/>
      </c>
      <c r="BU110" s="86" t="str">
        <f t="shared" si="16"/>
        <v/>
      </c>
      <c r="BV110" s="86" t="str">
        <f t="shared" si="17"/>
        <v/>
      </c>
      <c r="BW110" s="86" t="str">
        <f>IF(BV110=Datos!$AO$2,100,IF(BV110=Datos!$AO$3,50,IF(BV110=Datos!$AO$4,0,"")))</f>
        <v/>
      </c>
      <c r="BX110" s="92"/>
      <c r="BY110" s="92"/>
      <c r="BZ110" s="91"/>
    </row>
    <row r="111" spans="1:78" ht="26.25" customHeight="1">
      <c r="A111" s="18"/>
      <c r="D111" s="436"/>
      <c r="E111" s="436"/>
      <c r="F111" s="436"/>
      <c r="G111" s="436"/>
      <c r="H111" s="436"/>
      <c r="I111" s="436"/>
      <c r="J111" s="436"/>
      <c r="K111" s="436"/>
      <c r="L111" s="436"/>
      <c r="M111" s="436"/>
      <c r="N111" s="436"/>
      <c r="O111" s="436"/>
      <c r="P111" s="436"/>
      <c r="Q111" s="436"/>
      <c r="R111" s="436"/>
      <c r="S111" s="436"/>
      <c r="T111" s="437" t="str">
        <f t="shared" si="12"/>
        <v/>
      </c>
      <c r="U111" s="437"/>
      <c r="V111" s="437"/>
      <c r="W111" s="437"/>
      <c r="X111" s="438"/>
      <c r="Y111" s="439"/>
      <c r="Z111" s="438"/>
      <c r="AA111" s="439"/>
      <c r="AB111" s="438"/>
      <c r="AC111" s="439"/>
      <c r="AD111" s="438"/>
      <c r="AE111" s="439"/>
      <c r="AF111" s="438"/>
      <c r="AG111" s="439"/>
      <c r="AH111" s="438"/>
      <c r="AI111" s="439"/>
      <c r="AJ111" s="438"/>
      <c r="AK111" s="439"/>
      <c r="AL111" s="457" t="str">
        <f t="shared" si="9"/>
        <v/>
      </c>
      <c r="AM111" s="458"/>
      <c r="AN111" s="438"/>
      <c r="AO111" s="459"/>
      <c r="AP111" s="459"/>
      <c r="AQ111" s="439"/>
      <c r="AR111" s="457" t="str">
        <f t="shared" si="10"/>
        <v/>
      </c>
      <c r="AS111" s="458"/>
      <c r="AT111" s="457" t="str">
        <f t="shared" si="11"/>
        <v/>
      </c>
      <c r="AU111" s="533"/>
      <c r="AV111" s="458"/>
      <c r="AW111" s="553"/>
      <c r="AX111" s="554"/>
      <c r="AY111" s="555"/>
      <c r="AZ111" s="553"/>
      <c r="BA111" s="554"/>
      <c r="BB111" s="555"/>
      <c r="BC111" s="347"/>
      <c r="BD111" s="348"/>
      <c r="BE111" s="348"/>
      <c r="BF111" s="348"/>
      <c r="BG111" s="349"/>
      <c r="BI111" s="86" t="str">
        <f>IF(X111=Datos!$AH$2,15,"")</f>
        <v/>
      </c>
      <c r="BJ111" s="86" t="str">
        <f>IF(Z111=Datos!$AI$2,15,"")</f>
        <v/>
      </c>
      <c r="BK111" s="86" t="str">
        <f>IF(AB111=Datos!$AJ$2,15,"")</f>
        <v/>
      </c>
      <c r="BL111" s="86" t="str">
        <f>IF(AD111=Datos!$AK$2,15,"")</f>
        <v/>
      </c>
      <c r="BM111" s="86" t="str">
        <f>IF(AF111=Datos!$AL$2,15,"")</f>
        <v/>
      </c>
      <c r="BN111" s="86" t="str">
        <f>IF(AH111=Datos!$AM$2,15,"")</f>
        <v/>
      </c>
      <c r="BO111" s="86" t="str">
        <f>IF(AJ111=Datos!$AN$2,10,IF(AJ111=Datos!$AN$3,5,IF(AJ111=Datos!$AN$4,"","")))</f>
        <v/>
      </c>
      <c r="BP111" s="86">
        <f t="shared" si="13"/>
        <v>0</v>
      </c>
      <c r="BQ111" s="86" t="str">
        <f>IF(D111="","",IF(BP111&gt;=96,Datos!$AO$2,IF(BP111&gt;=86,Datos!$AO$3,IF(BP111&lt;86,Datos!$AO$4,""))))</f>
        <v/>
      </c>
      <c r="BR111" s="86" t="str">
        <f>IF(AN111="","",IF(AN111=Datos!$AP$2,Datos!$AO$2,IF(AN111=Datos!$AP$3,Datos!$AO$3,IF(AN111=Datos!$AP$4,Datos!$AO$4,""))))</f>
        <v/>
      </c>
      <c r="BS111" s="86" t="str">
        <f t="shared" si="14"/>
        <v/>
      </c>
      <c r="BT111" s="86" t="str">
        <f t="shared" si="15"/>
        <v/>
      </c>
      <c r="BU111" s="86" t="str">
        <f t="shared" si="16"/>
        <v/>
      </c>
      <c r="BV111" s="86" t="str">
        <f t="shared" si="17"/>
        <v/>
      </c>
      <c r="BW111" s="86" t="str">
        <f>IF(BV111=Datos!$AO$2,100,IF(BV111=Datos!$AO$3,50,IF(BV111=Datos!$AO$4,0,"")))</f>
        <v/>
      </c>
      <c r="BX111" s="92"/>
      <c r="BY111" s="92"/>
      <c r="BZ111" s="91"/>
    </row>
    <row r="112" spans="1:78" ht="15" customHeight="1">
      <c r="A112" s="18"/>
      <c r="BF112" s="41"/>
      <c r="BG112" s="20"/>
      <c r="BI112" s="85"/>
      <c r="BJ112" s="85"/>
      <c r="BK112" s="85"/>
      <c r="BL112" s="85"/>
      <c r="BM112" s="85"/>
      <c r="BN112" s="85"/>
      <c r="BO112" s="85" t="s">
        <v>545</v>
      </c>
      <c r="BP112" s="85">
        <f>IF(COUNTA(D102:D111)=0,0,SUM(BP102:BP111)/(COUNTA(D102:D111)))</f>
        <v>0</v>
      </c>
      <c r="BV112" s="86" t="s">
        <v>546</v>
      </c>
      <c r="BW112" s="86">
        <f>IF(COUNTA(D102:D111)=0,0,SUM(BW102:BW111)/(COUNTA(D102:S111)))</f>
        <v>0</v>
      </c>
      <c r="BX112" s="90" t="str">
        <f>IF(BW112="","",IF(BW112=100,Datos!$AO$2,IF(BW112&gt;=50,Datos!$AO$3,Datos!$AO$4)))</f>
        <v>Débil</v>
      </c>
      <c r="BY112" s="90" t="str">
        <f>IF(AZ102="","",AZ102)</f>
        <v/>
      </c>
      <c r="BZ112" s="90" t="str">
        <f>IF(OR(BX112="",BY112=""),"",IF($AK$13=1,0,IF(AND(BX112=Datos!$AO$2,BY112=Datos!$AR$2),2,IF(AND(BX112=Datos!$AO$2,BY112=Datos!$AR$3),1,IF(AND(BX112=Datos!$AO$2,BY112=Datos!$AR$4),0,IF(AND(BX112=Datos!$AO$3,BY112=Datos!$AR$2),1,IF(AND(BX112=Datos!$AO$3,BY112=Datos!$AR$3),0,IF(AND(BX112=Datos!$AO$3,BY112=Datos!$AR$4),0,IF(BX112=Datos!$AO$4,0,"")))))))))</f>
        <v/>
      </c>
    </row>
    <row r="113" spans="1:73" ht="15" customHeight="1" thickBot="1">
      <c r="A113" s="51"/>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52"/>
      <c r="AV113" s="52"/>
      <c r="AW113" s="52"/>
      <c r="AX113" s="52"/>
      <c r="AY113" s="52"/>
      <c r="AZ113" s="52"/>
      <c r="BA113" s="52"/>
      <c r="BB113" s="52"/>
      <c r="BC113" s="52"/>
      <c r="BD113" s="52"/>
      <c r="BE113" s="52"/>
      <c r="BF113" s="52"/>
      <c r="BG113" s="54"/>
    </row>
    <row r="114" spans="1:73" ht="32.25" customHeight="1" thickBot="1">
      <c r="A114" s="380" t="str">
        <f>IF(AK13=Datos!$A$6,"VALORACIÓN DE LA OPORTUNIDAD","VALORACIÓN DEL RIESGO")</f>
        <v>VALORACIÓN DEL RIESGO</v>
      </c>
      <c r="B114" s="381"/>
      <c r="C114" s="381"/>
      <c r="D114" s="381"/>
      <c r="E114" s="381"/>
      <c r="F114" s="381"/>
      <c r="G114" s="381"/>
      <c r="H114" s="381"/>
      <c r="I114" s="381"/>
      <c r="J114" s="382"/>
      <c r="K114" s="27"/>
      <c r="L114" s="27"/>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7"/>
      <c r="BO114" s="11" t="s">
        <v>545</v>
      </c>
      <c r="BP114" s="11">
        <f>IF(COUNTA(D102:S111)=0,0,SUM(BP102:BP106)/(COUNTA(D102:S111)))</f>
        <v>0</v>
      </c>
    </row>
    <row r="115" spans="1:73" ht="27" customHeight="1">
      <c r="A115" s="57"/>
      <c r="B115" s="175"/>
      <c r="C115" s="175"/>
      <c r="D115" s="175"/>
      <c r="E115" s="175"/>
      <c r="F115" s="175"/>
      <c r="G115" s="175"/>
      <c r="H115" s="175"/>
      <c r="I115" s="175"/>
      <c r="J115" s="175"/>
      <c r="K115" s="19"/>
      <c r="L115" s="19"/>
      <c r="BG115" s="20"/>
    </row>
    <row r="116" spans="1:73" ht="21" customHeight="1">
      <c r="A116" s="57"/>
      <c r="B116" s="175"/>
      <c r="C116" s="175"/>
      <c r="D116" s="175"/>
      <c r="E116" s="175"/>
      <c r="F116" s="175"/>
      <c r="G116" s="175"/>
      <c r="H116" s="175"/>
      <c r="I116" s="175"/>
      <c r="J116" s="175"/>
      <c r="K116" s="19"/>
      <c r="L116" s="19"/>
      <c r="U116" s="508" t="str">
        <f>IF(AK13=Datos!$A$6,"Número máximo de cuadrantes a aumentar","Número máximo de cuadrantes a disminuir")</f>
        <v>Número máximo de cuadrantes a disminuir</v>
      </c>
      <c r="V116" s="509"/>
      <c r="W116" s="510"/>
      <c r="X116" s="510"/>
      <c r="Y116" s="510"/>
      <c r="Z116" s="510"/>
      <c r="AA116" s="510"/>
      <c r="AB116" s="510"/>
      <c r="AC116" s="510"/>
      <c r="AD116" s="510"/>
      <c r="AE116" s="510"/>
      <c r="AF116" s="510"/>
      <c r="AG116" s="510"/>
      <c r="AH116" s="510"/>
      <c r="AI116" s="510"/>
      <c r="AJ116" s="510"/>
      <c r="AK116" s="511"/>
      <c r="BG116" s="20"/>
    </row>
    <row r="117" spans="1:73">
      <c r="A117" s="57"/>
      <c r="B117" s="175"/>
      <c r="C117" s="175"/>
      <c r="D117" s="175"/>
      <c r="E117" s="175"/>
      <c r="F117" s="175"/>
      <c r="G117" s="175"/>
      <c r="H117" s="175"/>
      <c r="I117" s="175"/>
      <c r="J117" s="175"/>
      <c r="K117" s="19"/>
      <c r="L117" s="19"/>
      <c r="U117" s="512" t="s">
        <v>485</v>
      </c>
      <c r="V117" s="513"/>
      <c r="W117" s="513"/>
      <c r="X117" s="513"/>
      <c r="Y117" s="513"/>
      <c r="Z117" s="514">
        <f>IF(COUNTA(D87:D96)=0,0,IF(BZ97=0,0,BZ97))</f>
        <v>0</v>
      </c>
      <c r="AA117" s="515"/>
      <c r="AE117" s="524" t="s">
        <v>487</v>
      </c>
      <c r="AF117" s="524"/>
      <c r="AG117" s="524"/>
      <c r="AH117" s="524"/>
      <c r="AI117" s="512"/>
      <c r="AJ117" s="516">
        <f>IF(COUNTA(D102:D111)=0,0,IF(BZ112=0,0,BZ112))</f>
        <v>0</v>
      </c>
      <c r="AK117" s="516"/>
      <c r="BG117" s="20"/>
    </row>
    <row r="118" spans="1:73">
      <c r="A118" s="57"/>
      <c r="B118" s="175"/>
      <c r="C118" s="175"/>
      <c r="D118" s="175"/>
      <c r="E118" s="175"/>
      <c r="F118" s="175"/>
      <c r="G118" s="175"/>
      <c r="H118" s="175"/>
      <c r="I118" s="175"/>
      <c r="J118" s="175"/>
      <c r="K118" s="19"/>
      <c r="L118" s="19"/>
      <c r="U118" s="32"/>
      <c r="V118" s="32"/>
      <c r="W118" s="32"/>
      <c r="X118" s="32"/>
      <c r="Y118" s="32"/>
      <c r="Z118" s="32"/>
      <c r="AA118" s="32"/>
      <c r="AE118" s="32"/>
      <c r="AF118" s="32"/>
      <c r="AG118" s="32"/>
      <c r="AH118" s="32"/>
      <c r="AI118" s="32"/>
      <c r="AJ118" s="32"/>
      <c r="AK118" s="32"/>
      <c r="BG118" s="20"/>
    </row>
    <row r="119" spans="1:73" ht="14.45" customHeight="1">
      <c r="A119" s="57"/>
      <c r="B119" s="175"/>
      <c r="C119" s="175"/>
      <c r="D119" s="175"/>
      <c r="E119" s="175"/>
      <c r="F119" s="175"/>
      <c r="G119" s="175"/>
      <c r="H119" s="175"/>
      <c r="I119" s="175"/>
      <c r="J119" s="175"/>
      <c r="K119" s="19"/>
      <c r="L119" s="19"/>
      <c r="BG119" s="20"/>
    </row>
    <row r="120" spans="1:73">
      <c r="A120" s="57"/>
      <c r="B120" s="175"/>
      <c r="C120" s="175"/>
      <c r="D120" s="175"/>
      <c r="E120" s="175"/>
      <c r="F120" s="175"/>
      <c r="G120" s="175"/>
      <c r="H120" s="175"/>
      <c r="I120" s="175"/>
      <c r="J120" s="175"/>
      <c r="K120" s="19"/>
      <c r="L120" s="19"/>
      <c r="BG120" s="20"/>
    </row>
    <row r="121" spans="1:73" ht="14.45" customHeight="1">
      <c r="A121" s="18"/>
      <c r="Z121" s="401" t="s">
        <v>486</v>
      </c>
      <c r="AA121" s="401"/>
      <c r="AB121" s="401"/>
      <c r="AC121" s="401"/>
      <c r="AD121" s="401"/>
      <c r="AE121" s="401"/>
      <c r="AF121" s="401"/>
      <c r="AG121" s="401"/>
      <c r="AH121" s="401"/>
      <c r="AI121" s="401"/>
      <c r="AJ121" s="401"/>
      <c r="AK121" s="401"/>
      <c r="BG121" s="20"/>
      <c r="BK121" s="372" t="s">
        <v>551</v>
      </c>
      <c r="BL121" s="372"/>
      <c r="BM121" s="372"/>
    </row>
    <row r="122" spans="1:73" ht="14.45" customHeight="1">
      <c r="A122" s="18"/>
      <c r="D122" s="455" t="s">
        <v>489</v>
      </c>
      <c r="E122" s="455"/>
      <c r="F122" s="455"/>
      <c r="G122" s="455"/>
      <c r="Z122" s="28"/>
      <c r="BG122" s="20"/>
      <c r="BK122" s="372"/>
      <c r="BL122" s="372"/>
      <c r="BM122" s="372"/>
      <c r="BN122" s="39"/>
      <c r="BO122" s="39"/>
      <c r="BP122" s="372" t="s">
        <v>482</v>
      </c>
      <c r="BQ122" s="372" t="s">
        <v>483</v>
      </c>
      <c r="BS122" s="11" t="s">
        <v>484</v>
      </c>
    </row>
    <row r="123" spans="1:73" ht="14.45" customHeight="1">
      <c r="A123" s="18"/>
      <c r="R123" s="460" t="str">
        <f>Datos!O2</f>
        <v>Rara vez   -  (1)</v>
      </c>
      <c r="S123" s="460"/>
      <c r="T123" s="460"/>
      <c r="U123" s="460"/>
      <c r="V123" s="460"/>
      <c r="W123" s="460"/>
      <c r="AB123" s="519" t="str">
        <f>IF(AK13=Datos!$A$6,"Escala de impacto-beneficio resultante","Escala de impacto resultante")</f>
        <v>Escala de impacto resultante</v>
      </c>
      <c r="AC123" s="432"/>
      <c r="AD123" s="432"/>
      <c r="AE123" s="432"/>
      <c r="AF123" s="432"/>
      <c r="AG123" s="432"/>
      <c r="AH123" s="432"/>
      <c r="AI123" s="432"/>
      <c r="AJ123" s="432"/>
      <c r="AK123" s="520"/>
      <c r="BG123" s="20"/>
      <c r="BK123" s="11" t="s">
        <v>485</v>
      </c>
      <c r="BL123" s="26" t="str">
        <f>IF(AK13=Datos!A6,BQ133,BL133)</f>
        <v/>
      </c>
      <c r="BM123" s="26" t="e">
        <f>INDEX($R$123:$W$127,$BL$123,1)</f>
        <v>#VALUE!</v>
      </c>
      <c r="BP123" s="399"/>
      <c r="BQ123" s="399"/>
      <c r="BS123" s="11" t="s">
        <v>485</v>
      </c>
      <c r="BT123" s="26" t="str">
        <f>IF($AK$13&lt;&gt;"",BL123,"")</f>
        <v/>
      </c>
      <c r="BU123" s="26" t="str">
        <f>IF($AK$13&lt;&gt;"",$BM$123,"")</f>
        <v/>
      </c>
    </row>
    <row r="124" spans="1:73" ht="14.45" customHeight="1">
      <c r="A124" s="18"/>
      <c r="R124" s="460" t="str">
        <f>Datos!O3</f>
        <v>Improbable   -  (2)</v>
      </c>
      <c r="S124" s="460"/>
      <c r="T124" s="460"/>
      <c r="U124" s="460"/>
      <c r="V124" s="460"/>
      <c r="W124" s="460"/>
      <c r="AB124" s="432">
        <f>AB66</f>
        <v>1</v>
      </c>
      <c r="AC124" s="432"/>
      <c r="AD124" s="432">
        <f>AD66</f>
        <v>2</v>
      </c>
      <c r="AE124" s="432"/>
      <c r="AF124" s="432">
        <f>AF66</f>
        <v>3</v>
      </c>
      <c r="AG124" s="432"/>
      <c r="AH124" s="432">
        <f>AH66</f>
        <v>4</v>
      </c>
      <c r="AI124" s="432"/>
      <c r="AJ124" s="432">
        <f>AJ66</f>
        <v>5</v>
      </c>
      <c r="AK124" s="432"/>
      <c r="BG124" s="20"/>
      <c r="BK124" s="11" t="s">
        <v>487</v>
      </c>
      <c r="BL124" s="26" t="str">
        <f>IF($AK$13&lt;&gt;"",(INDEX($BK$126:$BN$132,MATCH($BT$63,$BK$126:$BK$132,0),MATCH($AJ$117,$BK$127:$BN$127,0))),"")</f>
        <v/>
      </c>
      <c r="BM124" s="26" t="e">
        <f>INDEX($R$130:$W$134,$BL$124,1)</f>
        <v>#VALUE!</v>
      </c>
      <c r="BO124" s="11" t="s">
        <v>552</v>
      </c>
      <c r="BP124" s="26" t="str">
        <f>IF($AK$13&lt;&gt;"",(INDEX($BK$126:$BN$132,MATCH($BT$63,$BK$126:$BK$132,0),MATCH($AJ$117,$BK$127:$BN$127,0))),"")</f>
        <v/>
      </c>
      <c r="BQ124" s="26" t="e">
        <f>INDEX($R$130:$W$134,$BP$124+1,1)</f>
        <v>#VALUE!</v>
      </c>
      <c r="BS124" s="11" t="s">
        <v>487</v>
      </c>
      <c r="BT124" s="26" t="str">
        <f>IF($AK$13="","",IF($AK$13=1,$BP$124,$BL$124))</f>
        <v/>
      </c>
      <c r="BU124" s="26" t="str">
        <f>IF($AK$13="","",IF($AK$13=1,$BQ$124,$BM$124))</f>
        <v/>
      </c>
    </row>
    <row r="125" spans="1:73" ht="28.5" customHeight="1">
      <c r="A125" s="18"/>
      <c r="E125" s="525" t="s">
        <v>553</v>
      </c>
      <c r="F125" s="525"/>
      <c r="G125" s="525"/>
      <c r="H125" s="525"/>
      <c r="I125" s="525"/>
      <c r="J125" s="525"/>
      <c r="K125" s="525"/>
      <c r="L125" s="525"/>
      <c r="M125" s="525"/>
      <c r="N125" s="525"/>
      <c r="O125" s="525"/>
      <c r="P125" s="525"/>
      <c r="R125" s="460" t="str">
        <f>Datos!O4</f>
        <v>Posible   -  (3)</v>
      </c>
      <c r="S125" s="460"/>
      <c r="T125" s="460"/>
      <c r="U125" s="460"/>
      <c r="V125" s="460"/>
      <c r="W125" s="460"/>
      <c r="Z125" s="402" t="s">
        <v>492</v>
      </c>
      <c r="AA125" s="433">
        <f>AA67</f>
        <v>1</v>
      </c>
      <c r="AB125" s="383" t="str">
        <f>IF(ISERROR(BL140=TRUE),"",IF(BL140="","",BL140))</f>
        <v/>
      </c>
      <c r="AC125" s="384"/>
      <c r="AD125" s="383" t="str">
        <f>IF(ISERROR(BM140=TRUE),"",IF(BM140="","",BM140))</f>
        <v/>
      </c>
      <c r="AE125" s="384"/>
      <c r="AF125" s="387" t="str">
        <f>IF(ISERROR(BN140=TRUE),"",IF(BN140="","",BN140))</f>
        <v/>
      </c>
      <c r="AG125" s="388"/>
      <c r="AH125" s="391" t="str">
        <f>IF(ISERROR(BO140=TRUE),"",IF(BO140="","",BO140))</f>
        <v/>
      </c>
      <c r="AI125" s="392"/>
      <c r="AJ125" s="395" t="str">
        <f>IF(ISERROR(BP140=TRUE),"",IF(BP140="","",BP140))</f>
        <v/>
      </c>
      <c r="AK125" s="396"/>
      <c r="AP125" s="484" t="str">
        <f>IF(AK13=Datos!$A$6,"Zona de ubicación de la oportunidad","Zona de ubicación del riesgo")</f>
        <v>Zona de ubicación del riesgo</v>
      </c>
      <c r="AQ125" s="484"/>
      <c r="AR125" s="484"/>
      <c r="AS125" s="484"/>
      <c r="AT125" s="484"/>
      <c r="AU125" s="484"/>
      <c r="AV125" s="484"/>
      <c r="AW125" s="484"/>
      <c r="AX125" s="484"/>
      <c r="AY125" s="484"/>
      <c r="AZ125" s="484"/>
      <c r="BA125" s="484"/>
      <c r="BB125" s="484"/>
      <c r="BC125" s="484"/>
      <c r="BD125" s="484"/>
      <c r="BE125" s="484"/>
      <c r="BF125" s="484"/>
      <c r="BG125" s="20"/>
    </row>
    <row r="126" spans="1:73" ht="14.45" customHeight="1">
      <c r="A126" s="18"/>
      <c r="J126" s="40"/>
      <c r="K126" s="41"/>
      <c r="L126" s="41"/>
      <c r="M126" s="41"/>
      <c r="N126" s="41"/>
      <c r="O126" s="41"/>
      <c r="P126" s="42"/>
      <c r="R126" s="460" t="str">
        <f>Datos!O5</f>
        <v>Probable   -  (4)</v>
      </c>
      <c r="S126" s="460"/>
      <c r="T126" s="460"/>
      <c r="U126" s="460"/>
      <c r="V126" s="460"/>
      <c r="W126" s="460"/>
      <c r="Z126" s="403"/>
      <c r="AA126" s="433"/>
      <c r="AB126" s="385"/>
      <c r="AC126" s="386"/>
      <c r="AD126" s="385"/>
      <c r="AE126" s="386"/>
      <c r="AF126" s="389"/>
      <c r="AG126" s="390"/>
      <c r="AH126" s="393"/>
      <c r="AI126" s="394"/>
      <c r="AJ126" s="397"/>
      <c r="AK126" s="398"/>
      <c r="AP126" s="516" t="str">
        <f>IF(OR(J127="",J134=""),"",(INDEX($BK$65:$BP$70,MATCH($BU$123,$BK$65:$BK$70,0),MATCH($BU$124,$BK$65:$BP$65,0))))</f>
        <v/>
      </c>
      <c r="AQ126" s="516"/>
      <c r="AR126" s="516"/>
      <c r="AS126" s="516"/>
      <c r="AT126" s="516"/>
      <c r="AU126" s="516"/>
      <c r="AV126" s="516"/>
      <c r="AW126" s="516"/>
      <c r="AX126" s="516"/>
      <c r="AY126" s="516"/>
      <c r="AZ126" s="516"/>
      <c r="BA126" s="516"/>
      <c r="BB126" s="516"/>
      <c r="BC126" s="516"/>
      <c r="BD126" s="516"/>
      <c r="BE126" s="516"/>
      <c r="BF126" s="516"/>
      <c r="BG126" s="20"/>
      <c r="BK126" s="95"/>
      <c r="BL126" s="504" t="s">
        <v>554</v>
      </c>
      <c r="BM126" s="505"/>
      <c r="BN126" s="506"/>
      <c r="BP126" s="95"/>
      <c r="BQ126" s="504" t="s">
        <v>555</v>
      </c>
      <c r="BR126" s="505"/>
      <c r="BS126" s="506"/>
    </row>
    <row r="127" spans="1:73" ht="28.5" customHeight="1">
      <c r="A127" s="18"/>
      <c r="J127" s="507" t="str">
        <f>IF(J72="","",BU123)</f>
        <v/>
      </c>
      <c r="K127" s="507"/>
      <c r="L127" s="507"/>
      <c r="M127" s="507"/>
      <c r="N127" s="507"/>
      <c r="O127" s="507"/>
      <c r="P127" s="507"/>
      <c r="R127" s="460" t="str">
        <f>Datos!O6</f>
        <v>Casi seguro   -  (5)</v>
      </c>
      <c r="S127" s="460"/>
      <c r="T127" s="460"/>
      <c r="U127" s="460"/>
      <c r="V127" s="460"/>
      <c r="W127" s="460"/>
      <c r="Z127" s="403"/>
      <c r="AA127" s="433">
        <f>AA69</f>
        <v>2</v>
      </c>
      <c r="AB127" s="383" t="str">
        <f>IF(ISERROR(BL141=TRUE),"",IF(BL141="","",BL141))</f>
        <v/>
      </c>
      <c r="AC127" s="384"/>
      <c r="AD127" s="383" t="str">
        <f>IF(ISERROR(BM141=TRUE),"",IF(BM141="","",BM141))</f>
        <v/>
      </c>
      <c r="AE127" s="384"/>
      <c r="AF127" s="387" t="str">
        <f>IF(ISERROR(BN141=TRUE),"",IF(BN141="","",BN141))</f>
        <v/>
      </c>
      <c r="AG127" s="388"/>
      <c r="AH127" s="391" t="str">
        <f>IF(ISERROR(BO141=TRUE),"",IF(BO141="","",BO141))</f>
        <v/>
      </c>
      <c r="AI127" s="392"/>
      <c r="AJ127" s="395" t="str">
        <f>IF(ISERROR(BP141=TRUE),"",IF(BP141="","",BP141))</f>
        <v/>
      </c>
      <c r="AK127" s="396"/>
      <c r="AP127" s="516"/>
      <c r="AQ127" s="516"/>
      <c r="AR127" s="516"/>
      <c r="AS127" s="516"/>
      <c r="AT127" s="516"/>
      <c r="AU127" s="516"/>
      <c r="AV127" s="516"/>
      <c r="AW127" s="516"/>
      <c r="AX127" s="516"/>
      <c r="AY127" s="516"/>
      <c r="AZ127" s="516"/>
      <c r="BA127" s="516"/>
      <c r="BB127" s="516"/>
      <c r="BC127" s="516"/>
      <c r="BD127" s="516"/>
      <c r="BE127" s="516"/>
      <c r="BF127" s="516"/>
      <c r="BG127" s="20"/>
      <c r="BK127" s="96" t="s">
        <v>556</v>
      </c>
      <c r="BL127" s="96">
        <v>0</v>
      </c>
      <c r="BM127" s="96">
        <v>1</v>
      </c>
      <c r="BN127" s="96">
        <v>2</v>
      </c>
      <c r="BO127" s="37"/>
      <c r="BP127" s="96" t="s">
        <v>556</v>
      </c>
      <c r="BQ127" s="96">
        <v>0</v>
      </c>
      <c r="BR127" s="96">
        <v>1</v>
      </c>
      <c r="BS127" s="96">
        <v>2</v>
      </c>
    </row>
    <row r="128" spans="1:73" ht="14.45" customHeight="1">
      <c r="A128" s="18"/>
      <c r="J128" s="43"/>
      <c r="K128" s="44"/>
      <c r="L128" s="44"/>
      <c r="M128" s="44"/>
      <c r="N128" s="44"/>
      <c r="O128" s="44"/>
      <c r="P128" s="45"/>
      <c r="Z128" s="403"/>
      <c r="AA128" s="433"/>
      <c r="AB128" s="385"/>
      <c r="AC128" s="386"/>
      <c r="AD128" s="385"/>
      <c r="AE128" s="386"/>
      <c r="AF128" s="389"/>
      <c r="AG128" s="390"/>
      <c r="AH128" s="393"/>
      <c r="AI128" s="394"/>
      <c r="AJ128" s="397"/>
      <c r="AK128" s="398"/>
      <c r="BG128" s="20"/>
      <c r="BK128" s="96">
        <v>1</v>
      </c>
      <c r="BL128" s="96">
        <v>1</v>
      </c>
      <c r="BM128" s="96">
        <v>1</v>
      </c>
      <c r="BN128" s="96">
        <v>1</v>
      </c>
      <c r="BO128" s="37"/>
      <c r="BP128" s="96">
        <v>1</v>
      </c>
      <c r="BQ128" s="96">
        <v>1</v>
      </c>
      <c r="BR128" s="96">
        <v>2</v>
      </c>
      <c r="BS128" s="96">
        <v>3</v>
      </c>
    </row>
    <row r="129" spans="1:71" ht="14.45" customHeight="1">
      <c r="A129" s="18"/>
      <c r="R129" s="58"/>
      <c r="S129" s="58"/>
      <c r="Z129" s="403"/>
      <c r="AA129" s="433">
        <f>AA71</f>
        <v>3</v>
      </c>
      <c r="AB129" s="383" t="str">
        <f>IF(ISERROR(BL142=TRUE),"",IF(BL142="","",BL142))</f>
        <v/>
      </c>
      <c r="AC129" s="384"/>
      <c r="AD129" s="387" t="str">
        <f>IF(ISERROR(BM142=TRUE),"",IF(BM142="","",BM142))</f>
        <v/>
      </c>
      <c r="AE129" s="388"/>
      <c r="AF129" s="391" t="str">
        <f>IF(ISERROR(BN142=TRUE),"",IF(BN142="","",BN142))</f>
        <v/>
      </c>
      <c r="AG129" s="392"/>
      <c r="AH129" s="395" t="str">
        <f>IF(ISERROR(BO142=TRUE),"",IF(BO142="","",BO142))</f>
        <v/>
      </c>
      <c r="AI129" s="396"/>
      <c r="AJ129" s="395" t="str">
        <f>IF(ISERROR(BP142=TRUE),"",IF(BP142="","",BP142))</f>
        <v/>
      </c>
      <c r="AK129" s="396"/>
      <c r="AP129" s="484" t="s">
        <v>495</v>
      </c>
      <c r="AQ129" s="484"/>
      <c r="AR129" s="484"/>
      <c r="AS129" s="484"/>
      <c r="AT129" s="484"/>
      <c r="AU129" s="484"/>
      <c r="AV129" s="484"/>
      <c r="AW129" s="484"/>
      <c r="AX129" s="484"/>
      <c r="AY129" s="484"/>
      <c r="AZ129" s="484"/>
      <c r="BA129" s="484"/>
      <c r="BB129" s="484"/>
      <c r="BC129" s="484"/>
      <c r="BD129" s="484"/>
      <c r="BE129" s="484"/>
      <c r="BF129" s="484"/>
      <c r="BG129" s="20"/>
      <c r="BK129" s="96">
        <v>2</v>
      </c>
      <c r="BL129" s="96">
        <v>2</v>
      </c>
      <c r="BM129" s="96">
        <v>1</v>
      </c>
      <c r="BN129" s="96">
        <v>1</v>
      </c>
      <c r="BO129" s="37"/>
      <c r="BP129" s="96">
        <v>2</v>
      </c>
      <c r="BQ129" s="96">
        <v>2</v>
      </c>
      <c r="BR129" s="96">
        <v>3</v>
      </c>
      <c r="BS129" s="96">
        <v>4</v>
      </c>
    </row>
    <row r="130" spans="1:71" ht="28.5" customHeight="1">
      <c r="A130" s="18"/>
      <c r="R130" s="460" t="str">
        <f>IF($AK$13=1,Datos!P2,IF(OR($AK$13=2,$AK$13=3,$AK$13=4),Datos!Q2,IF($AK$13=5,Datos!R2,"")))</f>
        <v/>
      </c>
      <c r="S130" s="460"/>
      <c r="T130" s="460"/>
      <c r="U130" s="460"/>
      <c r="V130" s="460"/>
      <c r="W130" s="460"/>
      <c r="Z130" s="403"/>
      <c r="AA130" s="433"/>
      <c r="AB130" s="385"/>
      <c r="AC130" s="386"/>
      <c r="AD130" s="389"/>
      <c r="AE130" s="390"/>
      <c r="AF130" s="393"/>
      <c r="AG130" s="394"/>
      <c r="AH130" s="397"/>
      <c r="AI130" s="398"/>
      <c r="AJ130" s="397"/>
      <c r="AK130" s="398"/>
      <c r="AP130" s="400"/>
      <c r="AQ130" s="400"/>
      <c r="AR130" s="400"/>
      <c r="AS130" s="400"/>
      <c r="AT130" s="400"/>
      <c r="AU130" s="400"/>
      <c r="AV130" s="400"/>
      <c r="AW130" s="400"/>
      <c r="AX130" s="400"/>
      <c r="AY130" s="400"/>
      <c r="AZ130" s="400"/>
      <c r="BA130" s="400"/>
      <c r="BB130" s="400"/>
      <c r="BC130" s="400"/>
      <c r="BD130" s="400"/>
      <c r="BE130" s="400"/>
      <c r="BF130" s="400"/>
      <c r="BG130" s="20"/>
      <c r="BK130" s="96">
        <v>3</v>
      </c>
      <c r="BL130" s="96">
        <v>3</v>
      </c>
      <c r="BM130" s="96">
        <v>2</v>
      </c>
      <c r="BN130" s="96">
        <v>1</v>
      </c>
      <c r="BO130" s="37"/>
      <c r="BP130" s="96">
        <v>3</v>
      </c>
      <c r="BQ130" s="96">
        <v>3</v>
      </c>
      <c r="BR130" s="96">
        <v>4</v>
      </c>
      <c r="BS130" s="96">
        <v>5</v>
      </c>
    </row>
    <row r="131" spans="1:71" ht="14.45" customHeight="1">
      <c r="A131" s="18"/>
      <c r="R131" s="460" t="str">
        <f>IF($AK$13=1,Datos!P3,IF(OR($AK$13=2,$AK$13=3,$AK$13=4),Datos!Q3,IF($AK$13=5,Datos!R3,"")))</f>
        <v/>
      </c>
      <c r="S131" s="460"/>
      <c r="T131" s="460"/>
      <c r="U131" s="460"/>
      <c r="V131" s="460"/>
      <c r="W131" s="460"/>
      <c r="Z131" s="403"/>
      <c r="AA131" s="433">
        <f>AA73</f>
        <v>4</v>
      </c>
      <c r="AB131" s="387" t="str">
        <f>IF(ISERROR(BL143=TRUE),"",IF(BL143="","",BL143))</f>
        <v/>
      </c>
      <c r="AC131" s="388"/>
      <c r="AD131" s="391" t="str">
        <f>IF(ISERROR(BM143=TRUE),"",IF(BM143="","",BM143))</f>
        <v/>
      </c>
      <c r="AE131" s="392"/>
      <c r="AF131" s="391" t="str">
        <f>IF(ISERROR(BN143=TRUE),"",IF(BN143="","",BN143))</f>
        <v/>
      </c>
      <c r="AG131" s="392"/>
      <c r="AH131" s="395" t="str">
        <f>IF(ISERROR(BO143=TRUE),"",IF(BO143="","",BO143))</f>
        <v/>
      </c>
      <c r="AI131" s="396"/>
      <c r="AJ131" s="395" t="str">
        <f>IF(ISERROR(BP143=TRUE),"",IF(BP143="","",BP143))</f>
        <v/>
      </c>
      <c r="AK131" s="396"/>
      <c r="AP131" s="400"/>
      <c r="AQ131" s="400"/>
      <c r="AR131" s="400"/>
      <c r="AS131" s="400"/>
      <c r="AT131" s="400"/>
      <c r="AU131" s="400"/>
      <c r="AV131" s="400"/>
      <c r="AW131" s="400"/>
      <c r="AX131" s="400"/>
      <c r="AY131" s="400"/>
      <c r="AZ131" s="400"/>
      <c r="BA131" s="400"/>
      <c r="BB131" s="400"/>
      <c r="BC131" s="400"/>
      <c r="BD131" s="400"/>
      <c r="BE131" s="400"/>
      <c r="BF131" s="400"/>
      <c r="BG131" s="20"/>
      <c r="BK131" s="96">
        <v>4</v>
      </c>
      <c r="BL131" s="96">
        <v>4</v>
      </c>
      <c r="BM131" s="96">
        <v>3</v>
      </c>
      <c r="BN131" s="96">
        <v>2</v>
      </c>
      <c r="BO131" s="37"/>
      <c r="BP131" s="96">
        <v>4</v>
      </c>
      <c r="BQ131" s="96">
        <v>4</v>
      </c>
      <c r="BR131" s="96">
        <v>5</v>
      </c>
      <c r="BS131" s="96">
        <v>5</v>
      </c>
    </row>
    <row r="132" spans="1:71" ht="28.5" customHeight="1">
      <c r="A132" s="18"/>
      <c r="E132" s="97" t="str">
        <f>IF(AK13=Datos!$A$6,"Nueva escala de impacto-beneficio","Nueva escala de impacto")</f>
        <v>Nueva escala de impacto</v>
      </c>
      <c r="F132" s="97"/>
      <c r="G132" s="59"/>
      <c r="H132" s="59"/>
      <c r="I132" s="59"/>
      <c r="J132" s="59"/>
      <c r="K132" s="59"/>
      <c r="L132" s="59"/>
      <c r="M132" s="59"/>
      <c r="N132" s="59"/>
      <c r="O132" s="59"/>
      <c r="P132" s="59"/>
      <c r="R132" s="460" t="str">
        <f>IF($AK$13=1,Datos!P4,IF(OR($AK$13=2,$AK$13=3,$AK$13=4),Datos!Q4,IF($AK$13=5,Datos!R4,"")))</f>
        <v/>
      </c>
      <c r="S132" s="460"/>
      <c r="T132" s="460"/>
      <c r="U132" s="460"/>
      <c r="V132" s="460"/>
      <c r="W132" s="460"/>
      <c r="Z132" s="403"/>
      <c r="AA132" s="433"/>
      <c r="AB132" s="389"/>
      <c r="AC132" s="390"/>
      <c r="AD132" s="393"/>
      <c r="AE132" s="394"/>
      <c r="AF132" s="393"/>
      <c r="AG132" s="394"/>
      <c r="AH132" s="397"/>
      <c r="AI132" s="398"/>
      <c r="AJ132" s="397"/>
      <c r="AK132" s="398"/>
      <c r="AP132" s="400"/>
      <c r="AQ132" s="400"/>
      <c r="AR132" s="400"/>
      <c r="AS132" s="400"/>
      <c r="AT132" s="400"/>
      <c r="AU132" s="400"/>
      <c r="AV132" s="400"/>
      <c r="AW132" s="400"/>
      <c r="AX132" s="400"/>
      <c r="AY132" s="400"/>
      <c r="AZ132" s="400"/>
      <c r="BA132" s="400"/>
      <c r="BB132" s="400"/>
      <c r="BC132" s="400"/>
      <c r="BD132" s="400"/>
      <c r="BE132" s="400"/>
      <c r="BF132" s="400"/>
      <c r="BG132" s="20"/>
      <c r="BK132" s="96">
        <v>5</v>
      </c>
      <c r="BL132" s="96">
        <v>5</v>
      </c>
      <c r="BM132" s="96">
        <v>4</v>
      </c>
      <c r="BN132" s="96">
        <v>3</v>
      </c>
      <c r="BO132" s="37"/>
      <c r="BP132" s="96">
        <v>5</v>
      </c>
      <c r="BQ132" s="96">
        <v>5</v>
      </c>
      <c r="BR132" s="96">
        <v>5</v>
      </c>
      <c r="BS132" s="96">
        <v>5</v>
      </c>
    </row>
    <row r="133" spans="1:71" ht="14.45" customHeight="1">
      <c r="A133" s="18"/>
      <c r="J133" s="60"/>
      <c r="K133" s="61"/>
      <c r="L133" s="61"/>
      <c r="M133" s="61"/>
      <c r="N133" s="61"/>
      <c r="O133" s="61"/>
      <c r="P133" s="62"/>
      <c r="Q133" s="63"/>
      <c r="R133" s="460" t="str">
        <f>IF($AK$13=1,Datos!P5,IF(OR($AK$13=2,$AK$13=3,$AK$13=4),Datos!Q5,IF($AK$13=5,Datos!R5,"")))</f>
        <v/>
      </c>
      <c r="S133" s="460"/>
      <c r="T133" s="460"/>
      <c r="U133" s="460"/>
      <c r="V133" s="460"/>
      <c r="W133" s="460"/>
      <c r="Z133" s="403"/>
      <c r="AA133" s="433">
        <f>AA75</f>
        <v>5</v>
      </c>
      <c r="AB133" s="391" t="str">
        <f>IF(ISERROR(BL144=TRUE),"",IF(BL144="","",BL144))</f>
        <v/>
      </c>
      <c r="AC133" s="392"/>
      <c r="AD133" s="391" t="str">
        <f>IF(ISERROR(BM144=TRUE),"",IF(BM144="","",BM144))</f>
        <v/>
      </c>
      <c r="AE133" s="392"/>
      <c r="AF133" s="395" t="str">
        <f>IF(ISERROR(BN144=TRUE),"",IF(BN144="","",BN144))</f>
        <v/>
      </c>
      <c r="AG133" s="396"/>
      <c r="AH133" s="395" t="str">
        <f>IF(ISERROR(BO144=TRUE),"",IF(BO144="","",BO144))</f>
        <v/>
      </c>
      <c r="AI133" s="396"/>
      <c r="AJ133" s="395" t="str">
        <f>IF(ISERROR(BP144=TRUE),"",IF(BP144="","",BP144))</f>
        <v/>
      </c>
      <c r="AK133" s="396"/>
      <c r="AP133" s="400"/>
      <c r="AQ133" s="400"/>
      <c r="AR133" s="400"/>
      <c r="AS133" s="400"/>
      <c r="AT133" s="400"/>
      <c r="AU133" s="400"/>
      <c r="AV133" s="400"/>
      <c r="AW133" s="400"/>
      <c r="AX133" s="400"/>
      <c r="AY133" s="400"/>
      <c r="AZ133" s="400"/>
      <c r="BA133" s="400"/>
      <c r="BB133" s="400"/>
      <c r="BC133" s="400"/>
      <c r="BD133" s="400"/>
      <c r="BE133" s="400"/>
      <c r="BF133" s="400"/>
      <c r="BG133" s="20"/>
      <c r="BK133" s="11" t="s">
        <v>485</v>
      </c>
      <c r="BL133" s="86" t="str">
        <f>IF($AK$13="","",IF($AK$13&lt;&gt;Datos!A6,(INDEX($BK$126:$BN$132,MATCH($BT$62,$BK$126:$BK$132,0),MATCH($Z$117,$BK$127:$BN$127,0)))))</f>
        <v/>
      </c>
      <c r="BP133" s="11" t="s">
        <v>485</v>
      </c>
      <c r="BQ133" s="64" t="str">
        <f>IF($AK$13="","",IF($AK$13=Datos!A6,(INDEX(BP126:BS132,MATCH($BT$62,BP126:BP132,0),MATCH($Z$117,BP127:BS127,0)))))</f>
        <v/>
      </c>
    </row>
    <row r="134" spans="1:71" ht="28.5" customHeight="1">
      <c r="A134" s="18"/>
      <c r="J134" s="507" t="str">
        <f>IF(J79="","",BU124)</f>
        <v/>
      </c>
      <c r="K134" s="507"/>
      <c r="L134" s="507"/>
      <c r="M134" s="507"/>
      <c r="N134" s="507"/>
      <c r="O134" s="507"/>
      <c r="P134" s="507"/>
      <c r="R134" s="460" t="str">
        <f>IF($AK$13=1,Datos!P6,IF(OR($AK$13=2,$AK$13=3,$AK$13=4),Datos!Q6,IF($AK$13=5,Datos!R6,"")))</f>
        <v/>
      </c>
      <c r="S134" s="460"/>
      <c r="T134" s="460"/>
      <c r="U134" s="460"/>
      <c r="V134" s="460"/>
      <c r="W134" s="460"/>
      <c r="Z134" s="404"/>
      <c r="AA134" s="433"/>
      <c r="AB134" s="393"/>
      <c r="AC134" s="394"/>
      <c r="AD134" s="393"/>
      <c r="AE134" s="394"/>
      <c r="AF134" s="397"/>
      <c r="AG134" s="398"/>
      <c r="AH134" s="397"/>
      <c r="AI134" s="398"/>
      <c r="AJ134" s="397"/>
      <c r="AK134" s="398"/>
      <c r="AP134" s="400"/>
      <c r="AQ134" s="400"/>
      <c r="AR134" s="400"/>
      <c r="AS134" s="400"/>
      <c r="AT134" s="400"/>
      <c r="AU134" s="400"/>
      <c r="AV134" s="400"/>
      <c r="AW134" s="400"/>
      <c r="AX134" s="400"/>
      <c r="AY134" s="400"/>
      <c r="AZ134" s="400"/>
      <c r="BA134" s="400"/>
      <c r="BB134" s="400"/>
      <c r="BC134" s="400"/>
      <c r="BD134" s="400"/>
      <c r="BE134" s="400"/>
      <c r="BF134" s="400"/>
      <c r="BG134" s="20"/>
      <c r="BK134" s="11" t="s">
        <v>487</v>
      </c>
      <c r="BL134" s="26" t="str">
        <f>IF($AK$13="","",IF($AK$13&lt;&gt;Datos!A6,(INDEX($BK$126:$BN$132,MATCH($BT$63,$BK$126:$BK$132,0),MATCH($AJ$117,$BK$127:$BN$127,0)))))</f>
        <v/>
      </c>
      <c r="BP134" s="11" t="s">
        <v>487</v>
      </c>
      <c r="BQ134" s="64" t="str">
        <f>IF($AK$13="","",IF($AK$13=Datos!A6,(INDEX(BP126:BS132,MATCH($BT$63,BP126:BP132,0),MATCH($AJ$117,BP127:BS127,0)))))</f>
        <v/>
      </c>
    </row>
    <row r="135" spans="1:71" ht="15" customHeight="1">
      <c r="A135" s="18"/>
      <c r="J135" s="43"/>
      <c r="K135" s="44"/>
      <c r="L135" s="44"/>
      <c r="M135" s="44"/>
      <c r="N135" s="44"/>
      <c r="O135" s="44"/>
      <c r="P135" s="45"/>
      <c r="Z135" s="48"/>
      <c r="AP135" s="141"/>
      <c r="AQ135" s="141"/>
      <c r="AR135" s="141"/>
      <c r="AS135" s="141"/>
      <c r="AT135" s="141"/>
      <c r="AU135" s="141"/>
      <c r="AV135" s="141"/>
      <c r="AW135" s="141"/>
      <c r="AX135" s="141"/>
      <c r="AY135" s="141"/>
      <c r="AZ135" s="141"/>
      <c r="BA135" s="141"/>
      <c r="BB135" s="141"/>
      <c r="BG135" s="20"/>
    </row>
    <row r="136" spans="1:71" ht="15" hidden="1" customHeight="1">
      <c r="A136" s="18"/>
      <c r="AP136" s="141"/>
      <c r="AQ136" s="141"/>
      <c r="AR136" s="141"/>
      <c r="AS136" s="141"/>
      <c r="AT136" s="141"/>
      <c r="AU136" s="141"/>
      <c r="AV136" s="141"/>
      <c r="AW136" s="141"/>
      <c r="AX136" s="141"/>
      <c r="AY136" s="141"/>
      <c r="AZ136" s="141"/>
      <c r="BA136" s="141"/>
      <c r="BB136" s="141"/>
      <c r="BG136" s="20"/>
    </row>
    <row r="137" spans="1:71" ht="15" hidden="1" customHeight="1">
      <c r="A137" s="18"/>
      <c r="Z137" s="49"/>
      <c r="BG137" s="20"/>
    </row>
    <row r="138" spans="1:71" ht="15" hidden="1" customHeight="1">
      <c r="A138" s="18"/>
      <c r="J138" s="60"/>
      <c r="K138" s="61"/>
      <c r="L138" s="61"/>
      <c r="M138" s="61"/>
      <c r="N138" s="61"/>
      <c r="O138" s="61"/>
      <c r="P138" s="62"/>
      <c r="Z138" s="49"/>
      <c r="BG138" s="20"/>
    </row>
    <row r="139" spans="1:71" ht="15" customHeight="1">
      <c r="A139" s="18"/>
      <c r="Z139" s="49"/>
      <c r="BG139" s="20"/>
      <c r="BL139" s="11" t="s">
        <v>558</v>
      </c>
    </row>
    <row r="140" spans="1:71" ht="15" customHeight="1" thickBot="1">
      <c r="A140" s="51"/>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3"/>
      <c r="AA140" s="52"/>
      <c r="AB140" s="52"/>
      <c r="AC140" s="52"/>
      <c r="AD140" s="52"/>
      <c r="AE140" s="52"/>
      <c r="AF140" s="52"/>
      <c r="AG140" s="52"/>
      <c r="AH140" s="52"/>
      <c r="AI140" s="52"/>
      <c r="AJ140" s="52"/>
      <c r="AK140" s="52"/>
      <c r="AL140" s="52"/>
      <c r="AM140" s="52"/>
      <c r="AN140" s="52"/>
      <c r="AO140" s="52"/>
      <c r="AP140" s="52"/>
      <c r="AQ140" s="52"/>
      <c r="AR140" s="52"/>
      <c r="AS140" s="52"/>
      <c r="AT140" s="52"/>
      <c r="AU140" s="52"/>
      <c r="AV140" s="52"/>
      <c r="AW140" s="52"/>
      <c r="AX140" s="52"/>
      <c r="AY140" s="52"/>
      <c r="AZ140" s="52"/>
      <c r="BA140" s="52"/>
      <c r="BB140" s="52"/>
      <c r="BC140" s="52"/>
      <c r="BD140" s="52"/>
      <c r="BE140" s="52"/>
      <c r="BF140" s="52"/>
      <c r="BG140" s="54"/>
      <c r="BK140" s="11">
        <f>AA125</f>
        <v>1</v>
      </c>
      <c r="BL140" s="26" t="str">
        <f>IF(AK13="","",IF(AND(BK66=$BU$123,$BL$65=$BU$124),"X",""))</f>
        <v/>
      </c>
      <c r="BM140" s="26" t="str">
        <f>IF(AK13="","",IF(AND(BK66=$BU$123,$BM$65=$BU$124),"X",""))</f>
        <v/>
      </c>
      <c r="BN140" s="26" t="str">
        <f>IF(AK13="","",IF(AND(BK66=$BU$123,$BN$65=$BU$124),"X",""))</f>
        <v/>
      </c>
      <c r="BO140" s="26" t="str">
        <f>IF(AK13="","",IF(AND(BK66=$BU$123,$BO$65=$BU$124),"X",""))</f>
        <v/>
      </c>
      <c r="BP140" s="26" t="str">
        <f>IF(AK13="","",IF(AND(BK66=$BU$123,$BP$65=$BU$124),"X",""))</f>
        <v/>
      </c>
    </row>
    <row r="141" spans="1:71" ht="32.25" customHeight="1" thickBot="1">
      <c r="A141" s="501" t="str">
        <f>IF(AK13=Datos!$A$6,"TRATAMIENTO DE LA OPORTUNIDAD","TRATAMIENTO DEL RIESGO")</f>
        <v>TRATAMIENTO DEL RIESGO</v>
      </c>
      <c r="B141" s="502"/>
      <c r="C141" s="502"/>
      <c r="D141" s="502"/>
      <c r="E141" s="502"/>
      <c r="F141" s="502"/>
      <c r="G141" s="502"/>
      <c r="H141" s="502"/>
      <c r="I141" s="502"/>
      <c r="J141" s="503"/>
      <c r="BF141" s="16"/>
      <c r="BG141" s="20"/>
      <c r="BK141" s="11">
        <f>AA127</f>
        <v>2</v>
      </c>
      <c r="BL141" s="26" t="str">
        <f>IF(AK13="","",IF(AND(BK67=$BU$123,$BL$65=$BU$124),"X",""))</f>
        <v/>
      </c>
      <c r="BM141" s="26" t="str">
        <f>IF(AK13="","",IF(AND(BK67=$BU$123,$BM$65=$BU$124),"X",""))</f>
        <v/>
      </c>
      <c r="BN141" s="26" t="str">
        <f>IF(AK13="","",IF(AND(BK67=$BU$123,$BN$65=$BU$124),"X",""))</f>
        <v/>
      </c>
      <c r="BO141" s="26" t="str">
        <f>IF(AK13="","",IF(AND(BK67=$BU$123,$BO$65=$BU$124),"X",""))</f>
        <v/>
      </c>
      <c r="BP141" s="26" t="str">
        <f>IF(AK13="","",IF(AND(BK67=$BU$123,$BP$65=$BU$124),"X",""))</f>
        <v/>
      </c>
    </row>
    <row r="142" spans="1:71" ht="14.45" customHeight="1">
      <c r="A142" s="65"/>
      <c r="B142" s="66"/>
      <c r="C142" s="66"/>
      <c r="D142" s="67"/>
      <c r="E142" s="67"/>
      <c r="F142" s="67"/>
      <c r="G142" s="67"/>
      <c r="H142" s="67"/>
      <c r="I142" s="67"/>
      <c r="J142" s="67"/>
      <c r="BG142" s="20"/>
      <c r="BK142" s="11">
        <f>AA129</f>
        <v>3</v>
      </c>
      <c r="BL142" s="26" t="str">
        <f>IF(AK13="","",IF(AND(BK68=$BU$123,$BL$65=$BU$124),"X",""))</f>
        <v/>
      </c>
      <c r="BM142" s="26" t="str">
        <f>IF(AK13="","",IF(AND(BK68=$BU$123,$BM$65=$BU$124),"X",""))</f>
        <v/>
      </c>
      <c r="BN142" s="26" t="str">
        <f>IF(AK13="","",IF(AND(BK68=$BU$123,$BN$65=$BU$124),"X",""))</f>
        <v/>
      </c>
      <c r="BO142" s="26" t="str">
        <f>IF(AK13="","",IF(AND(BK68=$BU$123,$BO$65=$BU$124),"X",""))</f>
        <v/>
      </c>
      <c r="BP142" s="26" t="str">
        <f>IF(AK13="","",IF(AND(BK68=$BU$123,$BP$65=$BU$124),"X",""))</f>
        <v/>
      </c>
    </row>
    <row r="143" spans="1:71" ht="15.75" thickBot="1">
      <c r="A143" s="18"/>
      <c r="D143" s="40"/>
      <c r="E143" s="41"/>
      <c r="F143" s="41"/>
      <c r="G143" s="41"/>
      <c r="H143" s="41"/>
      <c r="I143" s="41"/>
      <c r="J143" s="41"/>
      <c r="K143" s="41"/>
      <c r="L143" s="41"/>
      <c r="M143" s="41"/>
      <c r="N143" s="41"/>
      <c r="O143" s="41"/>
      <c r="P143" s="41"/>
      <c r="Q143" s="41"/>
      <c r="R143" s="41"/>
      <c r="S143" s="41"/>
      <c r="T143" s="41"/>
      <c r="U143" s="41"/>
      <c r="V143" s="41"/>
      <c r="W143" s="41"/>
      <c r="X143" s="41"/>
      <c r="Y143" s="41"/>
      <c r="Z143" s="41"/>
      <c r="AA143" s="41"/>
      <c r="AB143" s="41"/>
      <c r="AC143" s="41"/>
      <c r="AD143" s="41"/>
      <c r="AE143" s="41"/>
      <c r="AF143" s="41"/>
      <c r="AG143" s="41"/>
      <c r="AH143" s="41"/>
      <c r="AI143" s="41"/>
      <c r="AJ143" s="41"/>
      <c r="AK143" s="41"/>
      <c r="AL143" s="41"/>
      <c r="AM143" s="41"/>
      <c r="AN143" s="41"/>
      <c r="AO143" s="41"/>
      <c r="AP143" s="41"/>
      <c r="AQ143" s="41"/>
      <c r="AR143" s="41"/>
      <c r="AS143" s="41"/>
      <c r="AT143" s="41"/>
      <c r="AU143" s="41"/>
      <c r="AV143" s="41"/>
      <c r="AW143" s="41"/>
      <c r="AX143" s="41"/>
      <c r="AY143" s="41"/>
      <c r="AZ143" s="41"/>
      <c r="BA143" s="41"/>
      <c r="BB143" s="41"/>
      <c r="BC143" s="41"/>
      <c r="BD143" s="41"/>
      <c r="BE143" s="41"/>
      <c r="BF143" s="42"/>
      <c r="BG143" s="20"/>
      <c r="BK143" s="11">
        <f>AA131</f>
        <v>4</v>
      </c>
      <c r="BL143" s="26" t="str">
        <f>IF(AK13="","",IF(AND(BK69=$BU$123,$BL$65=$BU$124),"X",""))</f>
        <v/>
      </c>
      <c r="BM143" s="26" t="str">
        <f>IF(AK13="","",IF(AND(BK69=$BU$123,$BM$65=$BU$124),"X",""))</f>
        <v/>
      </c>
      <c r="BN143" s="26" t="str">
        <f>IF(AK13="","",IF(AND(BK69=$BU$123,$BN$65=$BU$124),"X",""))</f>
        <v/>
      </c>
      <c r="BO143" s="26" t="str">
        <f>IF(AK13="","",IF(AND(BK69=$BU$123,$BO$65=$BU$124),"X",""))</f>
        <v/>
      </c>
      <c r="BP143" s="26" t="str">
        <f>IF(AK13="","",IF(AND(BK69=$BU$123,$BP$65=$BU$124),"X",""))</f>
        <v/>
      </c>
    </row>
    <row r="144" spans="1:71" ht="15" customHeight="1">
      <c r="A144" s="18"/>
      <c r="D144" s="37"/>
      <c r="F144" s="19"/>
      <c r="G144" s="603" t="str">
        <f>IF(AK13=Datos!$A$6,"Manejo de la oportunidad:","Manejo del riesgo:")</f>
        <v>Manejo del riesgo:</v>
      </c>
      <c r="H144" s="603"/>
      <c r="I144" s="603"/>
      <c r="J144" s="603"/>
      <c r="K144" s="603"/>
      <c r="S144" s="68"/>
      <c r="T144" s="69"/>
      <c r="U144" s="69"/>
      <c r="V144" s="69"/>
      <c r="W144" s="70"/>
      <c r="AL144" s="68"/>
      <c r="AM144" s="69"/>
      <c r="AN144" s="69"/>
      <c r="AO144" s="69"/>
      <c r="AP144" s="69"/>
      <c r="AQ144" s="69"/>
      <c r="AR144" s="70"/>
      <c r="BF144" s="38"/>
      <c r="BG144" s="20"/>
      <c r="BK144" s="11">
        <f>AA133</f>
        <v>5</v>
      </c>
      <c r="BL144" s="26" t="str">
        <f>IF(AK13="","",IF(AND(BK70=$BU$123,$BL$65=$BU$124),"X",""))</f>
        <v/>
      </c>
      <c r="BM144" s="26" t="str">
        <f>IF(AK13="","",IF(AND(BK70=$BU$123,$BM$65=$BU$124),"X",""))</f>
        <v/>
      </c>
      <c r="BN144" s="26" t="str">
        <f>IF(AK13="","",IF(AND(BK70=$BU$123,$BN$65=$BU$124),"X",""))</f>
        <v/>
      </c>
      <c r="BO144" s="26" t="str">
        <f>IF(AK13="","",IF(AND(BK70=$BU$123,$BO$65=$BU$124),"X",""))</f>
        <v/>
      </c>
      <c r="BP144" s="26" t="str">
        <f>IF(AK13="","",IF(AND(BK70=$BU$123,$BP$65=$BU$124),"X",""))</f>
        <v/>
      </c>
    </row>
    <row r="145" spans="1:68" ht="21.95" customHeight="1">
      <c r="A145" s="18"/>
      <c r="D145" s="71"/>
      <c r="E145" s="19"/>
      <c r="F145" s="19"/>
      <c r="G145" s="603"/>
      <c r="H145" s="603"/>
      <c r="I145" s="603"/>
      <c r="J145" s="603"/>
      <c r="K145" s="603"/>
      <c r="S145" s="72"/>
      <c r="T145" s="598"/>
      <c r="U145" s="599"/>
      <c r="V145" s="600" t="str">
        <f>IF(AK13=Datos!$A$6,"Fortalecer","Reducir")</f>
        <v>Reducir</v>
      </c>
      <c r="W145" s="601"/>
      <c r="AL145" s="72"/>
      <c r="AM145" s="602"/>
      <c r="AN145" s="602"/>
      <c r="AO145" s="600" t="str">
        <f>IF(AK13=Datos!$A$6,"Aceptar","Aceptar")</f>
        <v>Aceptar</v>
      </c>
      <c r="AP145" s="603"/>
      <c r="AQ145" s="603"/>
      <c r="AR145" s="601"/>
      <c r="BF145" s="38"/>
      <c r="BG145" s="20"/>
      <c r="BL145" s="11">
        <v>1</v>
      </c>
      <c r="BM145" s="11">
        <v>2</v>
      </c>
      <c r="BN145" s="11">
        <v>3</v>
      </c>
      <c r="BO145" s="11">
        <v>4</v>
      </c>
      <c r="BP145" s="11">
        <v>5</v>
      </c>
    </row>
    <row r="146" spans="1:68" ht="24" customHeight="1" thickBot="1">
      <c r="A146" s="18"/>
      <c r="D146" s="37"/>
      <c r="E146" s="19"/>
      <c r="F146" s="19"/>
      <c r="G146" s="603"/>
      <c r="H146" s="603"/>
      <c r="I146" s="603"/>
      <c r="J146" s="603"/>
      <c r="K146" s="603"/>
      <c r="S146" s="73"/>
      <c r="T146" s="74"/>
      <c r="U146" s="74"/>
      <c r="V146" s="74"/>
      <c r="W146" s="75"/>
      <c r="AL146" s="73"/>
      <c r="AM146" s="74"/>
      <c r="AN146" s="74"/>
      <c r="AO146" s="74"/>
      <c r="AP146" s="74"/>
      <c r="AQ146" s="74"/>
      <c r="AR146" s="75"/>
      <c r="BF146" s="38"/>
      <c r="BG146" s="20"/>
    </row>
    <row r="147" spans="1:68" ht="15.75" customHeight="1">
      <c r="A147" s="18"/>
      <c r="D147" s="43"/>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4"/>
      <c r="AH147" s="44"/>
      <c r="AI147" s="44"/>
      <c r="AJ147" s="44"/>
      <c r="AK147" s="44"/>
      <c r="AL147" s="44"/>
      <c r="AM147" s="44"/>
      <c r="AN147" s="44"/>
      <c r="AO147" s="44"/>
      <c r="AP147" s="44"/>
      <c r="AQ147" s="44"/>
      <c r="AR147" s="44"/>
      <c r="AS147" s="44"/>
      <c r="AT147" s="44"/>
      <c r="AU147" s="44"/>
      <c r="AV147" s="44"/>
      <c r="AW147" s="44"/>
      <c r="AX147" s="44"/>
      <c r="AY147" s="44"/>
      <c r="AZ147" s="44"/>
      <c r="BA147" s="44"/>
      <c r="BB147" s="44"/>
      <c r="BC147" s="44"/>
      <c r="BD147" s="44"/>
      <c r="BE147" s="44"/>
      <c r="BF147" s="45"/>
      <c r="BG147" s="20"/>
    </row>
    <row r="148" spans="1:68" ht="21.95" customHeight="1">
      <c r="A148" s="18"/>
      <c r="BG148" s="20"/>
    </row>
    <row r="149" spans="1:68" ht="90.6" customHeight="1">
      <c r="A149" s="18"/>
      <c r="D149" s="603" t="s">
        <v>559</v>
      </c>
      <c r="E149" s="603"/>
      <c r="F149" s="603"/>
      <c r="G149" s="603"/>
      <c r="H149" s="603"/>
      <c r="I149" s="603"/>
      <c r="J149" s="603"/>
      <c r="L149" s="644" t="s">
        <v>560</v>
      </c>
      <c r="M149" s="644"/>
      <c r="N149" s="644"/>
      <c r="O149" s="644"/>
      <c r="P149" s="644"/>
      <c r="Q149" s="644"/>
      <c r="R149" s="644"/>
      <c r="S149" s="644"/>
      <c r="T149" s="644"/>
      <c r="U149" s="644"/>
      <c r="V149" s="644"/>
      <c r="W149" s="644"/>
      <c r="X149" s="644"/>
      <c r="Y149" s="644"/>
      <c r="Z149" s="644"/>
      <c r="AA149" s="644"/>
      <c r="AB149" s="644"/>
      <c r="AC149" s="644"/>
      <c r="AD149" s="644"/>
      <c r="AE149" s="644"/>
      <c r="AF149" s="644"/>
      <c r="AG149" s="644"/>
      <c r="AH149" s="644"/>
      <c r="AI149" s="644"/>
      <c r="AJ149" s="644"/>
      <c r="AK149" s="644"/>
      <c r="AL149" s="644"/>
      <c r="AM149" s="644"/>
      <c r="AN149" s="644"/>
      <c r="AO149" s="644"/>
      <c r="AP149" s="644"/>
      <c r="AQ149" s="644"/>
      <c r="AR149" s="644"/>
      <c r="AS149" s="644"/>
      <c r="AT149" s="644"/>
      <c r="AU149" s="644"/>
      <c r="AV149" s="644"/>
      <c r="AW149" s="644"/>
      <c r="AX149" s="644"/>
      <c r="AY149" s="644"/>
      <c r="AZ149" s="644"/>
      <c r="BA149" s="644"/>
      <c r="BB149" s="644"/>
      <c r="BC149" s="644"/>
      <c r="BD149" s="644"/>
      <c r="BE149" s="644"/>
      <c r="BF149" s="644"/>
      <c r="BG149" s="20"/>
    </row>
    <row r="150" spans="1:68" ht="29.45" customHeight="1">
      <c r="A150" s="18"/>
      <c r="D150" s="603"/>
      <c r="E150" s="603"/>
      <c r="F150" s="603"/>
      <c r="G150" s="603"/>
      <c r="H150" s="603"/>
      <c r="I150" s="603"/>
      <c r="J150" s="603"/>
      <c r="L150" s="644"/>
      <c r="M150" s="644"/>
      <c r="N150" s="644"/>
      <c r="O150" s="644"/>
      <c r="P150" s="644"/>
      <c r="Q150" s="644"/>
      <c r="R150" s="644"/>
      <c r="S150" s="644"/>
      <c r="T150" s="644"/>
      <c r="U150" s="644"/>
      <c r="V150" s="644"/>
      <c r="W150" s="644"/>
      <c r="X150" s="644"/>
      <c r="Y150" s="644"/>
      <c r="Z150" s="644"/>
      <c r="AA150" s="644"/>
      <c r="AB150" s="644"/>
      <c r="AC150" s="644"/>
      <c r="AD150" s="644"/>
      <c r="AE150" s="644"/>
      <c r="AF150" s="644"/>
      <c r="AG150" s="644"/>
      <c r="AH150" s="644"/>
      <c r="AI150" s="644"/>
      <c r="AJ150" s="644"/>
      <c r="AK150" s="644"/>
      <c r="AL150" s="644"/>
      <c r="AM150" s="644"/>
      <c r="AN150" s="644"/>
      <c r="AO150" s="644"/>
      <c r="AP150" s="644"/>
      <c r="AQ150" s="644"/>
      <c r="AR150" s="644"/>
      <c r="AS150" s="644"/>
      <c r="AT150" s="644"/>
      <c r="AU150" s="644"/>
      <c r="AV150" s="644"/>
      <c r="AW150" s="644"/>
      <c r="AX150" s="644"/>
      <c r="AY150" s="644"/>
      <c r="AZ150" s="644"/>
      <c r="BA150" s="644"/>
      <c r="BB150" s="644"/>
      <c r="BC150" s="644"/>
      <c r="BD150" s="644"/>
      <c r="BE150" s="644"/>
      <c r="BF150" s="644"/>
      <c r="BG150" s="20"/>
    </row>
    <row r="151" spans="1:68" ht="15.95" customHeight="1">
      <c r="A151" s="18"/>
      <c r="BG151" s="20"/>
    </row>
    <row r="152" spans="1:68" ht="31.9" customHeight="1">
      <c r="A152" s="18"/>
      <c r="D152" s="493" t="s">
        <v>561</v>
      </c>
      <c r="E152" s="493"/>
      <c r="F152" s="493"/>
      <c r="G152" s="493"/>
      <c r="H152" s="493"/>
      <c r="I152" s="493"/>
      <c r="J152" s="493"/>
      <c r="K152" s="493"/>
      <c r="L152" s="493"/>
      <c r="M152" s="493"/>
      <c r="N152" s="493"/>
      <c r="O152" s="493"/>
      <c r="P152" s="493"/>
      <c r="Q152" s="493"/>
      <c r="R152" s="493"/>
      <c r="S152" s="493"/>
      <c r="T152" s="493"/>
      <c r="U152" s="493"/>
      <c r="V152" s="493"/>
      <c r="W152" s="493"/>
      <c r="X152" s="493"/>
      <c r="Y152" s="493"/>
      <c r="Z152" s="493"/>
      <c r="AA152" s="493"/>
      <c r="AB152" s="493"/>
      <c r="AC152" s="493"/>
      <c r="AD152" s="493"/>
      <c r="AE152" s="493"/>
      <c r="AF152" s="493"/>
      <c r="AG152" s="493"/>
      <c r="AH152" s="493"/>
      <c r="AI152" s="493"/>
      <c r="AJ152" s="493"/>
      <c r="AK152" s="493"/>
      <c r="AL152" s="493"/>
      <c r="AM152" s="493"/>
      <c r="AN152" s="493"/>
      <c r="AO152" s="493"/>
      <c r="AP152" s="493"/>
      <c r="AQ152" s="493"/>
      <c r="AR152" s="493"/>
      <c r="AS152" s="493"/>
      <c r="AT152" s="493"/>
      <c r="AU152" s="493"/>
      <c r="AV152" s="493"/>
      <c r="AW152" s="493"/>
      <c r="AX152" s="493"/>
      <c r="AY152" s="493"/>
      <c r="AZ152" s="493"/>
      <c r="BA152" s="493"/>
      <c r="BB152" s="493"/>
      <c r="BC152" s="493"/>
      <c r="BD152" s="493"/>
      <c r="BE152" s="493"/>
      <c r="BF152" s="493"/>
      <c r="BG152" s="651"/>
    </row>
    <row r="153" spans="1:68" ht="20.100000000000001" customHeight="1">
      <c r="A153" s="18"/>
      <c r="D153" s="605" t="s">
        <v>562</v>
      </c>
      <c r="E153" s="605"/>
      <c r="F153" s="605"/>
      <c r="G153" s="605"/>
      <c r="H153" s="605"/>
      <c r="I153" s="605"/>
      <c r="J153" s="605"/>
      <c r="K153" s="605"/>
      <c r="L153" s="605"/>
      <c r="M153" s="605"/>
      <c r="N153" s="605"/>
      <c r="O153" s="605"/>
      <c r="P153" s="605"/>
      <c r="Q153" s="605"/>
      <c r="R153" s="605"/>
      <c r="S153" s="605"/>
      <c r="T153" s="605"/>
      <c r="U153" s="605"/>
      <c r="V153" s="649" t="s">
        <v>563</v>
      </c>
      <c r="W153" s="649"/>
      <c r="X153" s="649"/>
      <c r="Y153" s="649"/>
      <c r="Z153" s="649"/>
      <c r="AA153" s="649"/>
      <c r="AB153" s="649"/>
      <c r="AC153" s="649"/>
      <c r="AD153" s="649"/>
      <c r="AE153" s="649"/>
      <c r="AF153" s="649"/>
      <c r="AG153" s="649"/>
      <c r="AH153" s="649"/>
      <c r="AI153" s="649"/>
      <c r="AJ153" s="649"/>
      <c r="AK153" s="649"/>
      <c r="AL153" s="649"/>
      <c r="AM153" s="649"/>
      <c r="AN153" s="649"/>
      <c r="AO153" s="649"/>
      <c r="AP153" s="649"/>
      <c r="AQ153" s="649"/>
      <c r="AR153" s="649"/>
      <c r="AS153" s="649"/>
      <c r="AT153" s="649"/>
      <c r="AU153" s="649"/>
      <c r="AV153" s="649"/>
      <c r="AW153" s="649"/>
      <c r="AX153" s="649"/>
      <c r="AY153" s="649"/>
      <c r="AZ153" s="649"/>
      <c r="BA153" s="649"/>
      <c r="BB153" s="649"/>
      <c r="BC153" s="649"/>
      <c r="BD153" s="649"/>
      <c r="BE153" s="649"/>
      <c r="BF153" s="649"/>
      <c r="BG153" s="650"/>
    </row>
    <row r="154" spans="1:68" ht="20.100000000000001" customHeight="1">
      <c r="A154" s="18"/>
      <c r="D154" s="606"/>
      <c r="E154" s="606"/>
      <c r="F154" s="606"/>
      <c r="G154" s="606"/>
      <c r="H154" s="606"/>
      <c r="I154" s="606"/>
      <c r="J154" s="606"/>
      <c r="K154" s="606"/>
      <c r="L154" s="606"/>
      <c r="M154" s="606"/>
      <c r="N154" s="606"/>
      <c r="O154" s="606"/>
      <c r="P154" s="606"/>
      <c r="Q154" s="606"/>
      <c r="R154" s="606"/>
      <c r="S154" s="606"/>
      <c r="T154" s="606"/>
      <c r="U154" s="606"/>
      <c r="V154" s="604" t="s">
        <v>564</v>
      </c>
      <c r="W154" s="604"/>
      <c r="X154" s="604"/>
      <c r="Y154" s="604"/>
      <c r="Z154" s="604"/>
      <c r="AA154" s="604"/>
      <c r="AB154" s="604"/>
      <c r="AC154" s="604"/>
      <c r="AD154" s="604"/>
      <c r="AE154" s="604"/>
      <c r="AF154" s="604"/>
      <c r="AG154" s="604"/>
      <c r="AH154" s="604" t="s">
        <v>565</v>
      </c>
      <c r="AI154" s="604"/>
      <c r="AJ154" s="604"/>
      <c r="AK154" s="604"/>
      <c r="AL154" s="604"/>
      <c r="AM154" s="604"/>
      <c r="AN154" s="604"/>
      <c r="AO154" s="604"/>
      <c r="AP154" s="604"/>
      <c r="AQ154" s="604" t="s">
        <v>566</v>
      </c>
      <c r="AR154" s="604"/>
      <c r="AS154" s="604"/>
      <c r="AT154" s="604"/>
      <c r="AU154" s="604"/>
      <c r="AV154" s="604"/>
      <c r="AW154" s="604"/>
      <c r="AX154" s="604"/>
      <c r="AY154" s="604"/>
      <c r="AZ154" s="604"/>
      <c r="BA154" s="604" t="s">
        <v>567</v>
      </c>
      <c r="BB154" s="604"/>
      <c r="BC154" s="604"/>
      <c r="BD154" s="604"/>
      <c r="BE154" s="604"/>
      <c r="BF154" s="604"/>
      <c r="BG154" s="182" t="s">
        <v>568</v>
      </c>
    </row>
    <row r="155" spans="1:68" ht="14.25" customHeight="1">
      <c r="A155" s="18"/>
      <c r="D155" s="408" t="s">
        <v>569</v>
      </c>
      <c r="E155" s="413" t="str">
        <f>IF(D87="","",IF(AT87&lt;&gt;Datos!$AO$2,D87,""))</f>
        <v/>
      </c>
      <c r="F155" s="414"/>
      <c r="G155" s="414"/>
      <c r="H155" s="414"/>
      <c r="I155" s="414"/>
      <c r="J155" s="414"/>
      <c r="K155" s="414"/>
      <c r="L155" s="414"/>
      <c r="M155" s="414"/>
      <c r="N155" s="414"/>
      <c r="O155" s="414"/>
      <c r="P155" s="414"/>
      <c r="Q155" s="414"/>
      <c r="R155" s="414"/>
      <c r="S155" s="414"/>
      <c r="T155" s="414"/>
      <c r="U155" s="415"/>
      <c r="V155" s="400"/>
      <c r="W155" s="400"/>
      <c r="X155" s="400"/>
      <c r="Y155" s="400"/>
      <c r="Z155" s="400"/>
      <c r="AA155" s="400"/>
      <c r="AB155" s="400"/>
      <c r="AC155" s="400"/>
      <c r="AD155" s="400"/>
      <c r="AE155" s="400"/>
      <c r="AF155" s="400"/>
      <c r="AG155" s="400"/>
      <c r="AH155" s="406"/>
      <c r="AI155" s="406"/>
      <c r="AJ155" s="406"/>
      <c r="AK155" s="406"/>
      <c r="AL155" s="406"/>
      <c r="AM155" s="406"/>
      <c r="AN155" s="406"/>
      <c r="AO155" s="406"/>
      <c r="AP155" s="428"/>
      <c r="AQ155" s="400"/>
      <c r="AR155" s="400"/>
      <c r="AS155" s="400"/>
      <c r="AT155" s="400"/>
      <c r="AU155" s="400"/>
      <c r="AV155" s="400"/>
      <c r="AW155" s="400"/>
      <c r="AX155" s="400"/>
      <c r="AY155" s="400"/>
      <c r="AZ155" s="400"/>
      <c r="BA155" s="400"/>
      <c r="BB155" s="400"/>
      <c r="BC155" s="400"/>
      <c r="BD155" s="400"/>
      <c r="BE155" s="400"/>
      <c r="BF155" s="400"/>
      <c r="BG155" s="400"/>
      <c r="BH155" s="400"/>
      <c r="BI155" s="400"/>
      <c r="BJ155" s="400"/>
      <c r="BK155" s="400"/>
      <c r="BL155" s="400"/>
    </row>
    <row r="156" spans="1:68" ht="14.25" customHeight="1">
      <c r="A156" s="18"/>
      <c r="D156" s="409"/>
      <c r="E156" s="413" t="str">
        <f>IF(D88="","",IF(AT88&lt;&gt;Datos!$AO$2,D88,""))</f>
        <v/>
      </c>
      <c r="F156" s="414"/>
      <c r="G156" s="414"/>
      <c r="H156" s="414"/>
      <c r="I156" s="414"/>
      <c r="J156" s="414"/>
      <c r="K156" s="414"/>
      <c r="L156" s="414"/>
      <c r="M156" s="414"/>
      <c r="N156" s="414"/>
      <c r="O156" s="414"/>
      <c r="P156" s="414"/>
      <c r="Q156" s="414"/>
      <c r="R156" s="414"/>
      <c r="S156" s="414"/>
      <c r="T156" s="414"/>
      <c r="U156" s="415"/>
      <c r="V156" s="400"/>
      <c r="W156" s="400"/>
      <c r="X156" s="400"/>
      <c r="Y156" s="400"/>
      <c r="Z156" s="400"/>
      <c r="AA156" s="400"/>
      <c r="AB156" s="400"/>
      <c r="AC156" s="400"/>
      <c r="AD156" s="400"/>
      <c r="AE156" s="400"/>
      <c r="AF156" s="400"/>
      <c r="AG156" s="400"/>
      <c r="AH156" s="406"/>
      <c r="AI156" s="406"/>
      <c r="AJ156" s="406"/>
      <c r="AK156" s="406"/>
      <c r="AL156" s="406"/>
      <c r="AM156" s="406"/>
      <c r="AN156" s="406"/>
      <c r="AO156" s="406"/>
      <c r="AP156" s="428"/>
      <c r="AQ156" s="400"/>
      <c r="AR156" s="400"/>
      <c r="AS156" s="400"/>
      <c r="AT156" s="400"/>
      <c r="AU156" s="400"/>
      <c r="AV156" s="400"/>
      <c r="AW156" s="400"/>
      <c r="AX156" s="400"/>
      <c r="AY156" s="400"/>
      <c r="AZ156" s="400"/>
      <c r="BA156" s="400"/>
      <c r="BB156" s="400"/>
      <c r="BC156" s="400"/>
      <c r="BD156" s="400"/>
      <c r="BE156" s="400"/>
      <c r="BF156" s="400"/>
      <c r="BG156" s="258"/>
    </row>
    <row r="157" spans="1:68" ht="14.25" customHeight="1">
      <c r="A157" s="18"/>
      <c r="D157" s="409"/>
      <c r="E157" s="413" t="str">
        <f>IF(D89="","",IF(AT89&lt;&gt;Datos!$AO$2,D89,""))</f>
        <v/>
      </c>
      <c r="F157" s="414"/>
      <c r="G157" s="414"/>
      <c r="H157" s="414"/>
      <c r="I157" s="414"/>
      <c r="J157" s="414"/>
      <c r="K157" s="414"/>
      <c r="L157" s="414"/>
      <c r="M157" s="414"/>
      <c r="N157" s="414"/>
      <c r="O157" s="414"/>
      <c r="P157" s="414"/>
      <c r="Q157" s="414"/>
      <c r="R157" s="414"/>
      <c r="S157" s="414"/>
      <c r="T157" s="414"/>
      <c r="U157" s="415"/>
      <c r="V157" s="400"/>
      <c r="W157" s="400"/>
      <c r="X157" s="400"/>
      <c r="Y157" s="400"/>
      <c r="Z157" s="400"/>
      <c r="AA157" s="400"/>
      <c r="AB157" s="400"/>
      <c r="AC157" s="400"/>
      <c r="AD157" s="400"/>
      <c r="AE157" s="400"/>
      <c r="AF157" s="400"/>
      <c r="AG157" s="400"/>
      <c r="AH157" s="406"/>
      <c r="AI157" s="406"/>
      <c r="AJ157" s="406"/>
      <c r="AK157" s="406"/>
      <c r="AL157" s="406"/>
      <c r="AM157" s="406"/>
      <c r="AN157" s="406"/>
      <c r="AO157" s="406"/>
      <c r="AP157" s="428"/>
      <c r="AQ157" s="400"/>
      <c r="AR157" s="400"/>
      <c r="AS157" s="400"/>
      <c r="AT157" s="400"/>
      <c r="AU157" s="400"/>
      <c r="AV157" s="400"/>
      <c r="AW157" s="400"/>
      <c r="AX157" s="400"/>
      <c r="AY157" s="400"/>
      <c r="AZ157" s="400"/>
      <c r="BA157" s="400"/>
      <c r="BB157" s="400"/>
      <c r="BC157" s="400"/>
      <c r="BD157" s="400"/>
      <c r="BE157" s="400"/>
      <c r="BF157" s="400"/>
      <c r="BG157" s="258"/>
    </row>
    <row r="158" spans="1:68" ht="14.25" customHeight="1">
      <c r="A158" s="18"/>
      <c r="D158" s="409"/>
      <c r="E158" s="413" t="str">
        <f>IF(D90="","",IF(AT90&lt;&gt;Datos!$AO$2,D90,""))</f>
        <v/>
      </c>
      <c r="F158" s="414"/>
      <c r="G158" s="414"/>
      <c r="H158" s="414"/>
      <c r="I158" s="414"/>
      <c r="J158" s="414"/>
      <c r="K158" s="414"/>
      <c r="L158" s="414"/>
      <c r="M158" s="414"/>
      <c r="N158" s="414"/>
      <c r="O158" s="414"/>
      <c r="P158" s="414"/>
      <c r="Q158" s="414"/>
      <c r="R158" s="414"/>
      <c r="S158" s="414"/>
      <c r="T158" s="414"/>
      <c r="U158" s="415"/>
      <c r="V158" s="400"/>
      <c r="W158" s="400"/>
      <c r="X158" s="400"/>
      <c r="Y158" s="400"/>
      <c r="Z158" s="400"/>
      <c r="AA158" s="400"/>
      <c r="AB158" s="400"/>
      <c r="AC158" s="400"/>
      <c r="AD158" s="400"/>
      <c r="AE158" s="400"/>
      <c r="AF158" s="400"/>
      <c r="AG158" s="400"/>
      <c r="AH158" s="406"/>
      <c r="AI158" s="406"/>
      <c r="AJ158" s="406"/>
      <c r="AK158" s="406"/>
      <c r="AL158" s="406"/>
      <c r="AM158" s="406"/>
      <c r="AN158" s="406"/>
      <c r="AO158" s="406"/>
      <c r="AP158" s="428"/>
      <c r="AQ158" s="400"/>
      <c r="AR158" s="400"/>
      <c r="AS158" s="400"/>
      <c r="AT158" s="400"/>
      <c r="AU158" s="400"/>
      <c r="AV158" s="400"/>
      <c r="AW158" s="400"/>
      <c r="AX158" s="400"/>
      <c r="AY158" s="400"/>
      <c r="AZ158" s="400"/>
      <c r="BA158" s="400"/>
      <c r="BB158" s="400"/>
      <c r="BC158" s="400"/>
      <c r="BD158" s="400"/>
      <c r="BE158" s="400"/>
      <c r="BF158" s="400"/>
      <c r="BG158" s="258"/>
    </row>
    <row r="159" spans="1:68" ht="14.25" customHeight="1">
      <c r="A159" s="18"/>
      <c r="D159" s="409"/>
      <c r="E159" s="413" t="str">
        <f>IF(D91="","",IF(AT91&lt;&gt;Datos!$AO$2,D91,""))</f>
        <v/>
      </c>
      <c r="F159" s="414"/>
      <c r="G159" s="414"/>
      <c r="H159" s="414"/>
      <c r="I159" s="414"/>
      <c r="J159" s="414"/>
      <c r="K159" s="414"/>
      <c r="L159" s="414"/>
      <c r="M159" s="414"/>
      <c r="N159" s="414"/>
      <c r="O159" s="414"/>
      <c r="P159" s="414"/>
      <c r="Q159" s="414"/>
      <c r="R159" s="414"/>
      <c r="S159" s="414"/>
      <c r="T159" s="414"/>
      <c r="U159" s="415"/>
      <c r="V159" s="400"/>
      <c r="W159" s="400"/>
      <c r="X159" s="400"/>
      <c r="Y159" s="400"/>
      <c r="Z159" s="400"/>
      <c r="AA159" s="400"/>
      <c r="AB159" s="400"/>
      <c r="AC159" s="400"/>
      <c r="AD159" s="400"/>
      <c r="AE159" s="400"/>
      <c r="AF159" s="400"/>
      <c r="AG159" s="400"/>
      <c r="AH159" s="406"/>
      <c r="AI159" s="406"/>
      <c r="AJ159" s="406"/>
      <c r="AK159" s="406"/>
      <c r="AL159" s="406"/>
      <c r="AM159" s="406"/>
      <c r="AN159" s="406"/>
      <c r="AO159" s="406"/>
      <c r="AP159" s="428"/>
      <c r="AQ159" s="400"/>
      <c r="AR159" s="400"/>
      <c r="AS159" s="400"/>
      <c r="AT159" s="400"/>
      <c r="AU159" s="400"/>
      <c r="AV159" s="400"/>
      <c r="AW159" s="400"/>
      <c r="AX159" s="400"/>
      <c r="AY159" s="400"/>
      <c r="AZ159" s="400"/>
      <c r="BA159" s="400"/>
      <c r="BB159" s="400"/>
      <c r="BC159" s="400"/>
      <c r="BD159" s="400"/>
      <c r="BE159" s="400"/>
      <c r="BF159" s="400"/>
      <c r="BG159" s="258"/>
    </row>
    <row r="160" spans="1:68" ht="14.25" customHeight="1">
      <c r="A160" s="18"/>
      <c r="D160" s="409"/>
      <c r="E160" s="413" t="str">
        <f>IF(D92="","",IF(AT92&lt;&gt;Datos!$AO$2,D92,""))</f>
        <v/>
      </c>
      <c r="F160" s="414"/>
      <c r="G160" s="414"/>
      <c r="H160" s="414"/>
      <c r="I160" s="414"/>
      <c r="J160" s="414"/>
      <c r="K160" s="414"/>
      <c r="L160" s="414"/>
      <c r="M160" s="414"/>
      <c r="N160" s="414"/>
      <c r="O160" s="414"/>
      <c r="P160" s="414"/>
      <c r="Q160" s="414"/>
      <c r="R160" s="414"/>
      <c r="S160" s="414"/>
      <c r="T160" s="414"/>
      <c r="U160" s="415"/>
      <c r="V160" s="400"/>
      <c r="W160" s="400"/>
      <c r="X160" s="400"/>
      <c r="Y160" s="400"/>
      <c r="Z160" s="400"/>
      <c r="AA160" s="400"/>
      <c r="AB160" s="400"/>
      <c r="AC160" s="400"/>
      <c r="AD160" s="400"/>
      <c r="AE160" s="400"/>
      <c r="AF160" s="400"/>
      <c r="AG160" s="400"/>
      <c r="AH160" s="406"/>
      <c r="AI160" s="406"/>
      <c r="AJ160" s="406"/>
      <c r="AK160" s="406"/>
      <c r="AL160" s="406"/>
      <c r="AM160" s="406"/>
      <c r="AN160" s="406"/>
      <c r="AO160" s="406"/>
      <c r="AP160" s="428"/>
      <c r="AQ160" s="400"/>
      <c r="AR160" s="400"/>
      <c r="AS160" s="400"/>
      <c r="AT160" s="400"/>
      <c r="AU160" s="400"/>
      <c r="AV160" s="400"/>
      <c r="AW160" s="400"/>
      <c r="AX160" s="400"/>
      <c r="AY160" s="400"/>
      <c r="AZ160" s="400"/>
      <c r="BA160" s="400"/>
      <c r="BB160" s="400"/>
      <c r="BC160" s="400"/>
      <c r="BD160" s="400"/>
      <c r="BE160" s="400"/>
      <c r="BF160" s="400"/>
      <c r="BG160" s="258"/>
    </row>
    <row r="161" spans="1:64" ht="14.25" customHeight="1">
      <c r="A161" s="18"/>
      <c r="D161" s="408"/>
      <c r="E161" s="413" t="str">
        <f>IF(D93="","",IF(AT93&lt;&gt;Datos!$AO$2,D93,""))</f>
        <v/>
      </c>
      <c r="F161" s="414"/>
      <c r="G161" s="414"/>
      <c r="H161" s="414"/>
      <c r="I161" s="414"/>
      <c r="J161" s="414"/>
      <c r="K161" s="414"/>
      <c r="L161" s="414"/>
      <c r="M161" s="414"/>
      <c r="N161" s="414"/>
      <c r="O161" s="414"/>
      <c r="P161" s="414"/>
      <c r="Q161" s="414"/>
      <c r="R161" s="414"/>
      <c r="S161" s="414"/>
      <c r="T161" s="414"/>
      <c r="U161" s="415"/>
      <c r="V161" s="400"/>
      <c r="W161" s="400"/>
      <c r="X161" s="400"/>
      <c r="Y161" s="400"/>
      <c r="Z161" s="400"/>
      <c r="AA161" s="400"/>
      <c r="AB161" s="400"/>
      <c r="AC161" s="400"/>
      <c r="AD161" s="400"/>
      <c r="AE161" s="400"/>
      <c r="AF161" s="400"/>
      <c r="AG161" s="400"/>
      <c r="AH161" s="406"/>
      <c r="AI161" s="406"/>
      <c r="AJ161" s="406"/>
      <c r="AK161" s="406"/>
      <c r="AL161" s="406"/>
      <c r="AM161" s="406"/>
      <c r="AN161" s="406"/>
      <c r="AO161" s="406"/>
      <c r="AP161" s="428"/>
      <c r="AQ161" s="400"/>
      <c r="AR161" s="400"/>
      <c r="AS161" s="400"/>
      <c r="AT161" s="400"/>
      <c r="AU161" s="400"/>
      <c r="AV161" s="400"/>
      <c r="AW161" s="400"/>
      <c r="AX161" s="400"/>
      <c r="AY161" s="400"/>
      <c r="AZ161" s="400"/>
      <c r="BA161" s="400"/>
      <c r="BB161" s="400"/>
      <c r="BC161" s="400"/>
      <c r="BD161" s="400"/>
      <c r="BE161" s="400"/>
      <c r="BF161" s="400"/>
      <c r="BG161" s="258"/>
    </row>
    <row r="162" spans="1:64" ht="14.25" customHeight="1">
      <c r="A162" s="18"/>
      <c r="D162" s="408"/>
      <c r="E162" s="413" t="str">
        <f>IF(D94="","",IF(AT94&lt;&gt;Datos!$AO$2,D94,""))</f>
        <v/>
      </c>
      <c r="F162" s="414"/>
      <c r="G162" s="414"/>
      <c r="H162" s="414"/>
      <c r="I162" s="414"/>
      <c r="J162" s="414"/>
      <c r="K162" s="414"/>
      <c r="L162" s="414"/>
      <c r="M162" s="414"/>
      <c r="N162" s="414"/>
      <c r="O162" s="414"/>
      <c r="P162" s="414"/>
      <c r="Q162" s="414"/>
      <c r="R162" s="414"/>
      <c r="S162" s="414"/>
      <c r="T162" s="414"/>
      <c r="U162" s="415"/>
      <c r="V162" s="400"/>
      <c r="W162" s="400"/>
      <c r="X162" s="400"/>
      <c r="Y162" s="400"/>
      <c r="Z162" s="400"/>
      <c r="AA162" s="400"/>
      <c r="AB162" s="400"/>
      <c r="AC162" s="400"/>
      <c r="AD162" s="400"/>
      <c r="AE162" s="400"/>
      <c r="AF162" s="400"/>
      <c r="AG162" s="400"/>
      <c r="AH162" s="406"/>
      <c r="AI162" s="406"/>
      <c r="AJ162" s="406"/>
      <c r="AK162" s="406"/>
      <c r="AL162" s="406"/>
      <c r="AM162" s="406"/>
      <c r="AN162" s="406"/>
      <c r="AO162" s="406"/>
      <c r="AP162" s="428"/>
      <c r="AQ162" s="400"/>
      <c r="AR162" s="400"/>
      <c r="AS162" s="400"/>
      <c r="AT162" s="400"/>
      <c r="AU162" s="400"/>
      <c r="AV162" s="400"/>
      <c r="AW162" s="400"/>
      <c r="AX162" s="400"/>
      <c r="AY162" s="400"/>
      <c r="AZ162" s="400"/>
      <c r="BA162" s="400"/>
      <c r="BB162" s="400"/>
      <c r="BC162" s="400"/>
      <c r="BD162" s="400"/>
      <c r="BE162" s="400"/>
      <c r="BF162" s="400"/>
      <c r="BG162" s="258"/>
    </row>
    <row r="163" spans="1:64" ht="14.25" customHeight="1">
      <c r="A163" s="18"/>
      <c r="D163" s="408"/>
      <c r="E163" s="413" t="str">
        <f>IF(D95="","",IF(AT95&lt;&gt;Datos!$AO$2,D95,""))</f>
        <v/>
      </c>
      <c r="F163" s="414"/>
      <c r="G163" s="414"/>
      <c r="H163" s="414"/>
      <c r="I163" s="414"/>
      <c r="J163" s="414"/>
      <c r="K163" s="414"/>
      <c r="L163" s="414"/>
      <c r="M163" s="414"/>
      <c r="N163" s="414"/>
      <c r="O163" s="414"/>
      <c r="P163" s="414"/>
      <c r="Q163" s="414"/>
      <c r="R163" s="414"/>
      <c r="S163" s="414"/>
      <c r="T163" s="414"/>
      <c r="U163" s="415"/>
      <c r="V163" s="400"/>
      <c r="W163" s="400"/>
      <c r="X163" s="400"/>
      <c r="Y163" s="400"/>
      <c r="Z163" s="400"/>
      <c r="AA163" s="400"/>
      <c r="AB163" s="400"/>
      <c r="AC163" s="400"/>
      <c r="AD163" s="400"/>
      <c r="AE163" s="400"/>
      <c r="AF163" s="400"/>
      <c r="AG163" s="400"/>
      <c r="AH163" s="406"/>
      <c r="AI163" s="406"/>
      <c r="AJ163" s="406"/>
      <c r="AK163" s="406"/>
      <c r="AL163" s="406"/>
      <c r="AM163" s="406"/>
      <c r="AN163" s="406"/>
      <c r="AO163" s="406"/>
      <c r="AP163" s="428"/>
      <c r="AQ163" s="400"/>
      <c r="AR163" s="400"/>
      <c r="AS163" s="400"/>
      <c r="AT163" s="400"/>
      <c r="AU163" s="400"/>
      <c r="AV163" s="400"/>
      <c r="AW163" s="400"/>
      <c r="AX163" s="400"/>
      <c r="AY163" s="400"/>
      <c r="AZ163" s="400"/>
      <c r="BA163" s="400"/>
      <c r="BB163" s="400"/>
      <c r="BC163" s="400"/>
      <c r="BD163" s="400"/>
      <c r="BE163" s="400"/>
      <c r="BF163" s="400"/>
      <c r="BG163" s="258"/>
    </row>
    <row r="164" spans="1:64" ht="14.25" customHeight="1" thickBot="1">
      <c r="A164" s="18"/>
      <c r="D164" s="410"/>
      <c r="E164" s="607" t="str">
        <f>IF(D96="","",IF(AT96&lt;&gt;Datos!$AO$2,D96,""))</f>
        <v/>
      </c>
      <c r="F164" s="608"/>
      <c r="G164" s="608"/>
      <c r="H164" s="608"/>
      <c r="I164" s="608"/>
      <c r="J164" s="608"/>
      <c r="K164" s="608"/>
      <c r="L164" s="608"/>
      <c r="M164" s="608"/>
      <c r="N164" s="608"/>
      <c r="O164" s="608"/>
      <c r="P164" s="608"/>
      <c r="Q164" s="608"/>
      <c r="R164" s="608"/>
      <c r="S164" s="608"/>
      <c r="T164" s="608"/>
      <c r="U164" s="609"/>
      <c r="V164" s="424"/>
      <c r="W164" s="424"/>
      <c r="X164" s="424"/>
      <c r="Y164" s="424"/>
      <c r="Z164" s="424"/>
      <c r="AA164" s="424"/>
      <c r="AB164" s="424"/>
      <c r="AC164" s="424"/>
      <c r="AD164" s="424"/>
      <c r="AE164" s="424"/>
      <c r="AF164" s="424"/>
      <c r="AG164" s="424"/>
      <c r="AH164" s="422"/>
      <c r="AI164" s="422"/>
      <c r="AJ164" s="422"/>
      <c r="AK164" s="422"/>
      <c r="AL164" s="422"/>
      <c r="AM164" s="422"/>
      <c r="AN164" s="422"/>
      <c r="AO164" s="422"/>
      <c r="AP164" s="423"/>
      <c r="AQ164" s="424"/>
      <c r="AR164" s="424"/>
      <c r="AS164" s="424"/>
      <c r="AT164" s="424"/>
      <c r="AU164" s="424"/>
      <c r="AV164" s="424"/>
      <c r="AW164" s="424"/>
      <c r="AX164" s="424"/>
      <c r="AY164" s="424"/>
      <c r="AZ164" s="424"/>
      <c r="BA164" s="424"/>
      <c r="BB164" s="424"/>
      <c r="BC164" s="424"/>
      <c r="BD164" s="424"/>
      <c r="BE164" s="424"/>
      <c r="BF164" s="424"/>
      <c r="BG164" s="424"/>
      <c r="BH164" s="424"/>
      <c r="BI164" s="424"/>
      <c r="BJ164" s="424"/>
      <c r="BK164" s="424"/>
      <c r="BL164" s="424"/>
    </row>
    <row r="165" spans="1:64" ht="14.25" customHeight="1" thickTop="1">
      <c r="A165" s="18"/>
      <c r="D165" s="411" t="s">
        <v>570</v>
      </c>
      <c r="E165" s="416" t="str">
        <f>IF(D102="","",IF(AT102&lt;&gt;Datos!$AO$2,D102,""))</f>
        <v/>
      </c>
      <c r="F165" s="417"/>
      <c r="G165" s="417"/>
      <c r="H165" s="417"/>
      <c r="I165" s="417"/>
      <c r="J165" s="417"/>
      <c r="K165" s="417"/>
      <c r="L165" s="417"/>
      <c r="M165" s="417"/>
      <c r="N165" s="417"/>
      <c r="O165" s="417"/>
      <c r="P165" s="417"/>
      <c r="Q165" s="417"/>
      <c r="R165" s="417"/>
      <c r="S165" s="417"/>
      <c r="T165" s="417"/>
      <c r="U165" s="418"/>
      <c r="V165" s="610"/>
      <c r="W165" s="610"/>
      <c r="X165" s="610"/>
      <c r="Y165" s="610"/>
      <c r="Z165" s="610"/>
      <c r="AA165" s="610"/>
      <c r="AB165" s="610"/>
      <c r="AC165" s="610"/>
      <c r="AD165" s="610"/>
      <c r="AE165" s="610"/>
      <c r="AF165" s="610"/>
      <c r="AG165" s="610"/>
      <c r="AH165" s="611"/>
      <c r="AI165" s="611"/>
      <c r="AJ165" s="611"/>
      <c r="AK165" s="611"/>
      <c r="AL165" s="611"/>
      <c r="AM165" s="611"/>
      <c r="AN165" s="611"/>
      <c r="AO165" s="611"/>
      <c r="AP165" s="612"/>
      <c r="AQ165" s="610"/>
      <c r="AR165" s="610"/>
      <c r="AS165" s="610"/>
      <c r="AT165" s="610"/>
      <c r="AU165" s="610"/>
      <c r="AV165" s="610"/>
      <c r="AW165" s="610"/>
      <c r="AX165" s="610"/>
      <c r="AY165" s="610"/>
      <c r="AZ165" s="610"/>
      <c r="BA165" s="610"/>
      <c r="BB165" s="610"/>
      <c r="BC165" s="610"/>
      <c r="BD165" s="610"/>
      <c r="BE165" s="610"/>
      <c r="BF165" s="610"/>
      <c r="BG165" s="259"/>
    </row>
    <row r="166" spans="1:64" ht="14.25" customHeight="1">
      <c r="A166" s="18"/>
      <c r="D166" s="411"/>
      <c r="E166" s="416" t="str">
        <f>IF(D103="","",IF(AT103&lt;&gt;Datos!$AO$2,D103,""))</f>
        <v/>
      </c>
      <c r="F166" s="417"/>
      <c r="G166" s="417"/>
      <c r="H166" s="417"/>
      <c r="I166" s="417"/>
      <c r="J166" s="417"/>
      <c r="K166" s="417"/>
      <c r="L166" s="417"/>
      <c r="M166" s="417"/>
      <c r="N166" s="417"/>
      <c r="O166" s="417"/>
      <c r="P166" s="417"/>
      <c r="Q166" s="417"/>
      <c r="R166" s="417"/>
      <c r="S166" s="417"/>
      <c r="T166" s="417"/>
      <c r="U166" s="418"/>
      <c r="V166" s="616"/>
      <c r="W166" s="616"/>
      <c r="X166" s="616"/>
      <c r="Y166" s="616"/>
      <c r="Z166" s="616"/>
      <c r="AA166" s="616"/>
      <c r="AB166" s="616"/>
      <c r="AC166" s="616"/>
      <c r="AD166" s="616"/>
      <c r="AE166" s="616"/>
      <c r="AF166" s="616"/>
      <c r="AG166" s="616"/>
      <c r="AH166" s="617"/>
      <c r="AI166" s="617"/>
      <c r="AJ166" s="617"/>
      <c r="AK166" s="617"/>
      <c r="AL166" s="617"/>
      <c r="AM166" s="617"/>
      <c r="AN166" s="617"/>
      <c r="AO166" s="617"/>
      <c r="AP166" s="618"/>
      <c r="AQ166" s="616"/>
      <c r="AR166" s="616"/>
      <c r="AS166" s="616"/>
      <c r="AT166" s="616"/>
      <c r="AU166" s="616"/>
      <c r="AV166" s="616"/>
      <c r="AW166" s="616"/>
      <c r="AX166" s="616"/>
      <c r="AY166" s="616"/>
      <c r="AZ166" s="616"/>
      <c r="BA166" s="616"/>
      <c r="BB166" s="616"/>
      <c r="BC166" s="616"/>
      <c r="BD166" s="616"/>
      <c r="BE166" s="616"/>
      <c r="BF166" s="616"/>
      <c r="BG166" s="260"/>
    </row>
    <row r="167" spans="1:64" ht="14.25" customHeight="1">
      <c r="A167" s="18"/>
      <c r="D167" s="411"/>
      <c r="E167" s="416" t="str">
        <f>IF(D104="","",IF(AT104&lt;&gt;Datos!$AO$2,D104,""))</f>
        <v/>
      </c>
      <c r="F167" s="417"/>
      <c r="G167" s="417"/>
      <c r="H167" s="417"/>
      <c r="I167" s="417"/>
      <c r="J167" s="417"/>
      <c r="K167" s="417"/>
      <c r="L167" s="417"/>
      <c r="M167" s="417"/>
      <c r="N167" s="417"/>
      <c r="O167" s="417"/>
      <c r="P167" s="417"/>
      <c r="Q167" s="417"/>
      <c r="R167" s="417"/>
      <c r="S167" s="417"/>
      <c r="T167" s="417"/>
      <c r="U167" s="418"/>
      <c r="V167" s="616"/>
      <c r="W167" s="616"/>
      <c r="X167" s="616"/>
      <c r="Y167" s="616"/>
      <c r="Z167" s="616"/>
      <c r="AA167" s="616"/>
      <c r="AB167" s="616"/>
      <c r="AC167" s="616"/>
      <c r="AD167" s="616"/>
      <c r="AE167" s="616"/>
      <c r="AF167" s="616"/>
      <c r="AG167" s="616"/>
      <c r="AH167" s="617"/>
      <c r="AI167" s="617"/>
      <c r="AJ167" s="617"/>
      <c r="AK167" s="617"/>
      <c r="AL167" s="617"/>
      <c r="AM167" s="617"/>
      <c r="AN167" s="617"/>
      <c r="AO167" s="617"/>
      <c r="AP167" s="618"/>
      <c r="AQ167" s="616"/>
      <c r="AR167" s="616"/>
      <c r="AS167" s="616"/>
      <c r="AT167" s="616"/>
      <c r="AU167" s="616"/>
      <c r="AV167" s="616"/>
      <c r="AW167" s="616"/>
      <c r="AX167" s="616"/>
      <c r="AY167" s="616"/>
      <c r="AZ167" s="616"/>
      <c r="BA167" s="616"/>
      <c r="BB167" s="616"/>
      <c r="BC167" s="616"/>
      <c r="BD167" s="616"/>
      <c r="BE167" s="616"/>
      <c r="BF167" s="616"/>
      <c r="BG167" s="260"/>
    </row>
    <row r="168" spans="1:64" ht="14.25" customHeight="1">
      <c r="A168" s="18"/>
      <c r="D168" s="411"/>
      <c r="E168" s="416" t="str">
        <f>IF(D105="","",IF(AT105&lt;&gt;Datos!$AO$2,D105,""))</f>
        <v/>
      </c>
      <c r="F168" s="417"/>
      <c r="G168" s="417"/>
      <c r="H168" s="417"/>
      <c r="I168" s="417"/>
      <c r="J168" s="417"/>
      <c r="K168" s="417"/>
      <c r="L168" s="417"/>
      <c r="M168" s="417"/>
      <c r="N168" s="417"/>
      <c r="O168" s="417"/>
      <c r="P168" s="417"/>
      <c r="Q168" s="417"/>
      <c r="R168" s="417"/>
      <c r="S168" s="417"/>
      <c r="T168" s="417"/>
      <c r="U168" s="418"/>
      <c r="V168" s="616"/>
      <c r="W168" s="616"/>
      <c r="X168" s="616"/>
      <c r="Y168" s="616"/>
      <c r="Z168" s="616"/>
      <c r="AA168" s="616"/>
      <c r="AB168" s="616"/>
      <c r="AC168" s="616"/>
      <c r="AD168" s="616"/>
      <c r="AE168" s="616"/>
      <c r="AF168" s="616"/>
      <c r="AG168" s="616"/>
      <c r="AH168" s="617"/>
      <c r="AI168" s="617"/>
      <c r="AJ168" s="617"/>
      <c r="AK168" s="617"/>
      <c r="AL168" s="617"/>
      <c r="AM168" s="617"/>
      <c r="AN168" s="617"/>
      <c r="AO168" s="617"/>
      <c r="AP168" s="618"/>
      <c r="AQ168" s="616"/>
      <c r="AR168" s="616"/>
      <c r="AS168" s="616"/>
      <c r="AT168" s="616"/>
      <c r="AU168" s="616"/>
      <c r="AV168" s="616"/>
      <c r="AW168" s="616"/>
      <c r="AX168" s="616"/>
      <c r="AY168" s="616"/>
      <c r="AZ168" s="616"/>
      <c r="BA168" s="616"/>
      <c r="BB168" s="616"/>
      <c r="BC168" s="616"/>
      <c r="BD168" s="616"/>
      <c r="BE168" s="616"/>
      <c r="BF168" s="616"/>
      <c r="BG168" s="260"/>
    </row>
    <row r="169" spans="1:64" ht="14.25" customHeight="1">
      <c r="A169" s="18"/>
      <c r="D169" s="411"/>
      <c r="E169" s="416" t="str">
        <f>IF(D106="","",IF(AT106&lt;&gt;Datos!$AO$2,D106,""))</f>
        <v/>
      </c>
      <c r="F169" s="417"/>
      <c r="G169" s="417"/>
      <c r="H169" s="417"/>
      <c r="I169" s="417"/>
      <c r="J169" s="417"/>
      <c r="K169" s="417"/>
      <c r="L169" s="417"/>
      <c r="M169" s="417"/>
      <c r="N169" s="417"/>
      <c r="O169" s="417"/>
      <c r="P169" s="417"/>
      <c r="Q169" s="417"/>
      <c r="R169" s="417"/>
      <c r="S169" s="417"/>
      <c r="T169" s="417"/>
      <c r="U169" s="418"/>
      <c r="V169" s="616"/>
      <c r="W169" s="616"/>
      <c r="X169" s="616"/>
      <c r="Y169" s="616"/>
      <c r="Z169" s="616"/>
      <c r="AA169" s="616"/>
      <c r="AB169" s="616"/>
      <c r="AC169" s="616"/>
      <c r="AD169" s="616"/>
      <c r="AE169" s="616"/>
      <c r="AF169" s="616"/>
      <c r="AG169" s="616"/>
      <c r="AH169" s="617"/>
      <c r="AI169" s="617"/>
      <c r="AJ169" s="617"/>
      <c r="AK169" s="617"/>
      <c r="AL169" s="617"/>
      <c r="AM169" s="617"/>
      <c r="AN169" s="617"/>
      <c r="AO169" s="617"/>
      <c r="AP169" s="618"/>
      <c r="AQ169" s="616"/>
      <c r="AR169" s="616"/>
      <c r="AS169" s="616"/>
      <c r="AT169" s="616"/>
      <c r="AU169" s="616"/>
      <c r="AV169" s="616"/>
      <c r="AW169" s="616"/>
      <c r="AX169" s="616"/>
      <c r="AY169" s="616"/>
      <c r="AZ169" s="616"/>
      <c r="BA169" s="616"/>
      <c r="BB169" s="616"/>
      <c r="BC169" s="616"/>
      <c r="BD169" s="616"/>
      <c r="BE169" s="616"/>
      <c r="BF169" s="616"/>
      <c r="BG169" s="260"/>
    </row>
    <row r="170" spans="1:64" ht="14.25" customHeight="1">
      <c r="A170" s="18"/>
      <c r="D170" s="411"/>
      <c r="E170" s="416" t="str">
        <f>IF(D107="","",IF(AT107&lt;&gt;Datos!$AO$2,D107,""))</f>
        <v/>
      </c>
      <c r="F170" s="417"/>
      <c r="G170" s="417"/>
      <c r="H170" s="417"/>
      <c r="I170" s="417"/>
      <c r="J170" s="417"/>
      <c r="K170" s="417"/>
      <c r="L170" s="417"/>
      <c r="M170" s="417"/>
      <c r="N170" s="417"/>
      <c r="O170" s="417"/>
      <c r="P170" s="417"/>
      <c r="Q170" s="417"/>
      <c r="R170" s="417"/>
      <c r="S170" s="417"/>
      <c r="T170" s="417"/>
      <c r="U170" s="418"/>
      <c r="V170" s="616"/>
      <c r="W170" s="616"/>
      <c r="X170" s="616"/>
      <c r="Y170" s="616"/>
      <c r="Z170" s="616"/>
      <c r="AA170" s="616"/>
      <c r="AB170" s="616"/>
      <c r="AC170" s="616"/>
      <c r="AD170" s="616"/>
      <c r="AE170" s="616"/>
      <c r="AF170" s="616"/>
      <c r="AG170" s="616"/>
      <c r="AH170" s="617"/>
      <c r="AI170" s="617"/>
      <c r="AJ170" s="617"/>
      <c r="AK170" s="617"/>
      <c r="AL170" s="617"/>
      <c r="AM170" s="617"/>
      <c r="AN170" s="617"/>
      <c r="AO170" s="617"/>
      <c r="AP170" s="618"/>
      <c r="AQ170" s="616"/>
      <c r="AR170" s="616"/>
      <c r="AS170" s="616"/>
      <c r="AT170" s="616"/>
      <c r="AU170" s="616"/>
      <c r="AV170" s="616"/>
      <c r="AW170" s="616"/>
      <c r="AX170" s="616"/>
      <c r="AY170" s="616"/>
      <c r="AZ170" s="616"/>
      <c r="BA170" s="616"/>
      <c r="BB170" s="616"/>
      <c r="BC170" s="616"/>
      <c r="BD170" s="616"/>
      <c r="BE170" s="616"/>
      <c r="BF170" s="616"/>
      <c r="BG170" s="260"/>
    </row>
    <row r="171" spans="1:64" ht="14.25" customHeight="1">
      <c r="A171" s="18"/>
      <c r="D171" s="411"/>
      <c r="E171" s="416" t="str">
        <f>IF(D108="","",IF(AT108&lt;&gt;Datos!$AO$2,D108,""))</f>
        <v/>
      </c>
      <c r="F171" s="417"/>
      <c r="G171" s="417"/>
      <c r="H171" s="417"/>
      <c r="I171" s="417"/>
      <c r="J171" s="417"/>
      <c r="K171" s="417"/>
      <c r="L171" s="417"/>
      <c r="M171" s="417"/>
      <c r="N171" s="417"/>
      <c r="O171" s="417"/>
      <c r="P171" s="417"/>
      <c r="Q171" s="417"/>
      <c r="R171" s="417"/>
      <c r="S171" s="417"/>
      <c r="T171" s="417"/>
      <c r="U171" s="418"/>
      <c r="V171" s="616"/>
      <c r="W171" s="616"/>
      <c r="X171" s="616"/>
      <c r="Y171" s="616"/>
      <c r="Z171" s="616"/>
      <c r="AA171" s="616"/>
      <c r="AB171" s="616"/>
      <c r="AC171" s="616"/>
      <c r="AD171" s="616"/>
      <c r="AE171" s="616"/>
      <c r="AF171" s="616"/>
      <c r="AG171" s="616"/>
      <c r="AH171" s="617"/>
      <c r="AI171" s="617"/>
      <c r="AJ171" s="617"/>
      <c r="AK171" s="617"/>
      <c r="AL171" s="617"/>
      <c r="AM171" s="617"/>
      <c r="AN171" s="617"/>
      <c r="AO171" s="617"/>
      <c r="AP171" s="618"/>
      <c r="AQ171" s="616"/>
      <c r="AR171" s="616"/>
      <c r="AS171" s="616"/>
      <c r="AT171" s="616"/>
      <c r="AU171" s="616"/>
      <c r="AV171" s="616"/>
      <c r="AW171" s="616"/>
      <c r="AX171" s="616"/>
      <c r="AY171" s="616"/>
      <c r="AZ171" s="616"/>
      <c r="BA171" s="616"/>
      <c r="BB171" s="616"/>
      <c r="BC171" s="616"/>
      <c r="BD171" s="616"/>
      <c r="BE171" s="616"/>
      <c r="BF171" s="616"/>
      <c r="BG171" s="260"/>
    </row>
    <row r="172" spans="1:64" ht="14.25" customHeight="1">
      <c r="A172" s="18"/>
      <c r="D172" s="411"/>
      <c r="E172" s="416" t="str">
        <f>IF(D109="","",IF(AT109&lt;&gt;Datos!$AO$2,D109,""))</f>
        <v/>
      </c>
      <c r="F172" s="417"/>
      <c r="G172" s="417"/>
      <c r="H172" s="417"/>
      <c r="I172" s="417"/>
      <c r="J172" s="417"/>
      <c r="K172" s="417"/>
      <c r="L172" s="417"/>
      <c r="M172" s="417"/>
      <c r="N172" s="417"/>
      <c r="O172" s="417"/>
      <c r="P172" s="417"/>
      <c r="Q172" s="417"/>
      <c r="R172" s="417"/>
      <c r="S172" s="417"/>
      <c r="T172" s="417"/>
      <c r="U172" s="418"/>
      <c r="V172" s="616"/>
      <c r="W172" s="616"/>
      <c r="X172" s="616"/>
      <c r="Y172" s="616"/>
      <c r="Z172" s="616"/>
      <c r="AA172" s="616"/>
      <c r="AB172" s="616"/>
      <c r="AC172" s="616"/>
      <c r="AD172" s="616"/>
      <c r="AE172" s="616"/>
      <c r="AF172" s="616"/>
      <c r="AG172" s="616"/>
      <c r="AH172" s="617"/>
      <c r="AI172" s="617"/>
      <c r="AJ172" s="617"/>
      <c r="AK172" s="617"/>
      <c r="AL172" s="617"/>
      <c r="AM172" s="617"/>
      <c r="AN172" s="617"/>
      <c r="AO172" s="617"/>
      <c r="AP172" s="618"/>
      <c r="AQ172" s="616"/>
      <c r="AR172" s="616"/>
      <c r="AS172" s="616"/>
      <c r="AT172" s="616"/>
      <c r="AU172" s="616"/>
      <c r="AV172" s="616"/>
      <c r="AW172" s="616"/>
      <c r="AX172" s="616"/>
      <c r="AY172" s="616"/>
      <c r="AZ172" s="616"/>
      <c r="BA172" s="616"/>
      <c r="BB172" s="616"/>
      <c r="BC172" s="616"/>
      <c r="BD172" s="616"/>
      <c r="BE172" s="616"/>
      <c r="BF172" s="616"/>
      <c r="BG172" s="260"/>
    </row>
    <row r="173" spans="1:64" ht="14.25" customHeight="1">
      <c r="A173" s="18"/>
      <c r="D173" s="412"/>
      <c r="E173" s="416" t="str">
        <f>IF(D110="","",IF(AT110&lt;&gt;Datos!$AO$2,D110,""))</f>
        <v/>
      </c>
      <c r="F173" s="417"/>
      <c r="G173" s="417"/>
      <c r="H173" s="417"/>
      <c r="I173" s="417"/>
      <c r="J173" s="417"/>
      <c r="K173" s="417"/>
      <c r="L173" s="417"/>
      <c r="M173" s="417"/>
      <c r="N173" s="417"/>
      <c r="O173" s="417"/>
      <c r="P173" s="417"/>
      <c r="Q173" s="417"/>
      <c r="R173" s="417"/>
      <c r="S173" s="417"/>
      <c r="T173" s="417"/>
      <c r="U173" s="418"/>
      <c r="V173" s="616"/>
      <c r="W173" s="616"/>
      <c r="X173" s="616"/>
      <c r="Y173" s="616"/>
      <c r="Z173" s="616"/>
      <c r="AA173" s="616"/>
      <c r="AB173" s="616"/>
      <c r="AC173" s="616"/>
      <c r="AD173" s="616"/>
      <c r="AE173" s="616"/>
      <c r="AF173" s="616"/>
      <c r="AG173" s="616"/>
      <c r="AH173" s="617"/>
      <c r="AI173" s="617"/>
      <c r="AJ173" s="617"/>
      <c r="AK173" s="617"/>
      <c r="AL173" s="617"/>
      <c r="AM173" s="617"/>
      <c r="AN173" s="617"/>
      <c r="AO173" s="617"/>
      <c r="AP173" s="618"/>
      <c r="AQ173" s="616"/>
      <c r="AR173" s="616"/>
      <c r="AS173" s="616"/>
      <c r="AT173" s="616"/>
      <c r="AU173" s="616"/>
      <c r="AV173" s="616"/>
      <c r="AW173" s="616"/>
      <c r="AX173" s="616"/>
      <c r="AY173" s="616"/>
      <c r="AZ173" s="616"/>
      <c r="BA173" s="616"/>
      <c r="BB173" s="616"/>
      <c r="BC173" s="616"/>
      <c r="BD173" s="616"/>
      <c r="BE173" s="616"/>
      <c r="BF173" s="616"/>
      <c r="BG173" s="260"/>
    </row>
    <row r="174" spans="1:64" ht="14.25" customHeight="1">
      <c r="A174" s="18"/>
      <c r="D174" s="412"/>
      <c r="E174" s="416" t="str">
        <f>IF(D111="","",IF(AT111&lt;&gt;Datos!$AO$2,D111,""))</f>
        <v/>
      </c>
      <c r="F174" s="417"/>
      <c r="G174" s="417"/>
      <c r="H174" s="417"/>
      <c r="I174" s="417"/>
      <c r="J174" s="417"/>
      <c r="K174" s="417"/>
      <c r="L174" s="417"/>
      <c r="M174" s="417"/>
      <c r="N174" s="417"/>
      <c r="O174" s="417"/>
      <c r="P174" s="417"/>
      <c r="Q174" s="417"/>
      <c r="R174" s="417"/>
      <c r="S174" s="417"/>
      <c r="T174" s="417"/>
      <c r="U174" s="418"/>
      <c r="V174" s="616"/>
      <c r="W174" s="616"/>
      <c r="X174" s="616"/>
      <c r="Y174" s="616"/>
      <c r="Z174" s="616"/>
      <c r="AA174" s="616"/>
      <c r="AB174" s="616"/>
      <c r="AC174" s="616"/>
      <c r="AD174" s="616"/>
      <c r="AE174" s="616"/>
      <c r="AF174" s="616"/>
      <c r="AG174" s="616"/>
      <c r="AH174" s="617"/>
      <c r="AI174" s="617"/>
      <c r="AJ174" s="617"/>
      <c r="AK174" s="617"/>
      <c r="AL174" s="617"/>
      <c r="AM174" s="617"/>
      <c r="AN174" s="617"/>
      <c r="AO174" s="617"/>
      <c r="AP174" s="618"/>
      <c r="AQ174" s="616"/>
      <c r="AR174" s="616"/>
      <c r="AS174" s="616"/>
      <c r="AT174" s="616"/>
      <c r="AU174" s="616"/>
      <c r="AV174" s="616"/>
      <c r="AW174" s="616"/>
      <c r="AX174" s="616"/>
      <c r="AY174" s="616"/>
      <c r="AZ174" s="616"/>
      <c r="BA174" s="616"/>
      <c r="BB174" s="616"/>
      <c r="BC174" s="616"/>
      <c r="BD174" s="616"/>
      <c r="BE174" s="616"/>
      <c r="BF174" s="616"/>
      <c r="BG174" s="260"/>
    </row>
    <row r="175" spans="1:64">
      <c r="A175" s="18"/>
      <c r="BG175" s="20"/>
    </row>
    <row r="176" spans="1:64" ht="15.75" customHeight="1">
      <c r="A176" s="18"/>
      <c r="D176" s="181"/>
      <c r="E176" s="181"/>
      <c r="F176" s="181"/>
      <c r="G176" s="181"/>
      <c r="H176" s="181"/>
      <c r="I176" s="181"/>
      <c r="J176" s="181"/>
      <c r="K176" s="181"/>
      <c r="L176" s="181"/>
      <c r="M176" s="181"/>
      <c r="N176" s="181"/>
      <c r="O176" s="181"/>
      <c r="P176" s="181"/>
      <c r="Q176" s="181"/>
      <c r="R176" s="181"/>
      <c r="S176" s="181"/>
      <c r="T176" s="181"/>
      <c r="U176" s="181"/>
      <c r="V176" s="181"/>
      <c r="W176" s="181"/>
      <c r="X176" s="181"/>
      <c r="Y176" s="181"/>
      <c r="Z176" s="181"/>
      <c r="AA176" s="181"/>
      <c r="AB176" s="181"/>
      <c r="AC176" s="181"/>
      <c r="AD176" s="181"/>
      <c r="AE176" s="181"/>
      <c r="AF176" s="181"/>
      <c r="AG176" s="181"/>
      <c r="AH176" s="181"/>
      <c r="AI176" s="181"/>
      <c r="AJ176" s="181"/>
      <c r="AK176" s="181"/>
      <c r="AL176" s="181"/>
      <c r="AM176" s="181"/>
      <c r="AN176" s="181"/>
      <c r="AO176" s="181"/>
      <c r="AP176" s="181"/>
      <c r="AQ176" s="181"/>
      <c r="AR176" s="181"/>
      <c r="AS176" s="181"/>
      <c r="AT176" s="181"/>
      <c r="AU176" s="181"/>
      <c r="AV176" s="181"/>
      <c r="AW176" s="181"/>
      <c r="AX176" s="181"/>
      <c r="AY176" s="181"/>
      <c r="AZ176" s="181"/>
      <c r="BA176" s="181"/>
      <c r="BB176" s="181"/>
      <c r="BG176" s="20"/>
      <c r="BK176" s="11" t="s">
        <v>574</v>
      </c>
    </row>
    <row r="177" spans="1:63" ht="31.9" customHeight="1">
      <c r="A177" s="18"/>
      <c r="D177" s="652" t="s">
        <v>575</v>
      </c>
      <c r="E177" s="652"/>
      <c r="F177" s="652"/>
      <c r="G177" s="652"/>
      <c r="H177" s="652"/>
      <c r="I177" s="652"/>
      <c r="J177" s="652"/>
      <c r="K177" s="652"/>
      <c r="L177" s="652"/>
      <c r="M177" s="652"/>
      <c r="N177" s="652"/>
      <c r="O177" s="652"/>
      <c r="P177" s="652"/>
      <c r="Q177" s="652"/>
      <c r="R177" s="652"/>
      <c r="S177" s="652"/>
      <c r="T177" s="652"/>
      <c r="U177" s="652"/>
      <c r="V177" s="652"/>
      <c r="W177" s="652"/>
      <c r="X177" s="652"/>
      <c r="Y177" s="652"/>
      <c r="Z177" s="652"/>
      <c r="AA177" s="652"/>
      <c r="AB177" s="652"/>
      <c r="AC177" s="652"/>
      <c r="AD177" s="652"/>
      <c r="AE177" s="652"/>
      <c r="AF177" s="652"/>
      <c r="AG177" s="652"/>
      <c r="AH177" s="652"/>
      <c r="AI177" s="652"/>
      <c r="AJ177" s="652"/>
      <c r="AK177" s="652"/>
      <c r="AL177" s="652"/>
      <c r="AM177" s="652"/>
      <c r="AN177" s="652"/>
      <c r="AO177" s="652"/>
      <c r="AP177" s="652"/>
      <c r="AQ177" s="652"/>
      <c r="AR177" s="652"/>
      <c r="AS177" s="652"/>
      <c r="AT177" s="652"/>
      <c r="AU177" s="652"/>
      <c r="AV177" s="652"/>
      <c r="AW177" s="652"/>
      <c r="AX177" s="652"/>
      <c r="AY177" s="652"/>
      <c r="AZ177" s="652"/>
      <c r="BA177" s="652"/>
      <c r="BB177" s="652"/>
      <c r="BC177" s="652"/>
      <c r="BD177" s="652"/>
      <c r="BE177" s="652"/>
      <c r="BF177" s="652"/>
      <c r="BG177" s="653"/>
      <c r="BK177" s="26" t="str">
        <f>IF(AT87=Datos!$AO$2,D87,"")</f>
        <v/>
      </c>
    </row>
    <row r="178" spans="1:63" ht="20.100000000000001" customHeight="1">
      <c r="A178" s="18"/>
      <c r="D178" s="654" t="s">
        <v>576</v>
      </c>
      <c r="E178" s="654"/>
      <c r="F178" s="654"/>
      <c r="G178" s="654"/>
      <c r="H178" s="654"/>
      <c r="I178" s="654"/>
      <c r="J178" s="654"/>
      <c r="K178" s="654"/>
      <c r="L178" s="654"/>
      <c r="M178" s="654"/>
      <c r="N178" s="654"/>
      <c r="O178" s="654"/>
      <c r="P178" s="654"/>
      <c r="Q178" s="654"/>
      <c r="R178" s="654"/>
      <c r="S178" s="654"/>
      <c r="T178" s="654"/>
      <c r="U178" s="654"/>
      <c r="V178" s="649" t="s">
        <v>563</v>
      </c>
      <c r="W178" s="649"/>
      <c r="X178" s="649"/>
      <c r="Y178" s="649"/>
      <c r="Z178" s="649"/>
      <c r="AA178" s="649"/>
      <c r="AB178" s="649"/>
      <c r="AC178" s="649"/>
      <c r="AD178" s="649"/>
      <c r="AE178" s="649"/>
      <c r="AF178" s="649"/>
      <c r="AG178" s="649"/>
      <c r="AH178" s="649"/>
      <c r="AI178" s="649"/>
      <c r="AJ178" s="649"/>
      <c r="AK178" s="649"/>
      <c r="AL178" s="649"/>
      <c r="AM178" s="649"/>
      <c r="AN178" s="649"/>
      <c r="AO178" s="649"/>
      <c r="AP178" s="649"/>
      <c r="AQ178" s="649"/>
      <c r="AR178" s="649"/>
      <c r="AS178" s="649"/>
      <c r="AT178" s="649"/>
      <c r="AU178" s="649"/>
      <c r="AV178" s="649"/>
      <c r="AW178" s="649"/>
      <c r="AX178" s="649"/>
      <c r="AY178" s="649"/>
      <c r="AZ178" s="649"/>
      <c r="BA178" s="649"/>
      <c r="BB178" s="649"/>
      <c r="BC178" s="649"/>
      <c r="BD178" s="649"/>
      <c r="BE178" s="649"/>
      <c r="BF178" s="649"/>
      <c r="BG178" s="650"/>
      <c r="BK178" s="26" t="str">
        <f>IF(AT88=Datos!$AO$2,D88,"")</f>
        <v/>
      </c>
    </row>
    <row r="179" spans="1:63" ht="25.15" customHeight="1">
      <c r="A179" s="18"/>
      <c r="D179" s="654"/>
      <c r="E179" s="654"/>
      <c r="F179" s="654"/>
      <c r="G179" s="654"/>
      <c r="H179" s="654"/>
      <c r="I179" s="654"/>
      <c r="J179" s="654"/>
      <c r="K179" s="654"/>
      <c r="L179" s="654"/>
      <c r="M179" s="654"/>
      <c r="N179" s="654"/>
      <c r="O179" s="654"/>
      <c r="P179" s="654"/>
      <c r="Q179" s="654"/>
      <c r="R179" s="654"/>
      <c r="S179" s="654"/>
      <c r="T179" s="654"/>
      <c r="U179" s="654"/>
      <c r="V179" s="604" t="s">
        <v>564</v>
      </c>
      <c r="W179" s="604"/>
      <c r="X179" s="604"/>
      <c r="Y179" s="604"/>
      <c r="Z179" s="604"/>
      <c r="AA179" s="604"/>
      <c r="AB179" s="604"/>
      <c r="AC179" s="604"/>
      <c r="AD179" s="604"/>
      <c r="AE179" s="604"/>
      <c r="AF179" s="604"/>
      <c r="AG179" s="604"/>
      <c r="AH179" s="604" t="s">
        <v>565</v>
      </c>
      <c r="AI179" s="604"/>
      <c r="AJ179" s="604"/>
      <c r="AK179" s="604"/>
      <c r="AL179" s="604"/>
      <c r="AM179" s="604"/>
      <c r="AN179" s="604"/>
      <c r="AO179" s="604"/>
      <c r="AP179" s="604"/>
      <c r="AQ179" s="604" t="s">
        <v>566</v>
      </c>
      <c r="AR179" s="604"/>
      <c r="AS179" s="604"/>
      <c r="AT179" s="604"/>
      <c r="AU179" s="604"/>
      <c r="AV179" s="604"/>
      <c r="AW179" s="604"/>
      <c r="AX179" s="604"/>
      <c r="AY179" s="604"/>
      <c r="AZ179" s="604"/>
      <c r="BA179" s="604" t="s">
        <v>567</v>
      </c>
      <c r="BB179" s="604"/>
      <c r="BC179" s="604"/>
      <c r="BD179" s="604"/>
      <c r="BE179" s="604"/>
      <c r="BF179" s="604"/>
      <c r="BG179" s="182" t="s">
        <v>568</v>
      </c>
      <c r="BK179" s="26" t="str">
        <f>IF(AT89=Datos!$AO$2,D89,"")</f>
        <v/>
      </c>
    </row>
    <row r="180" spans="1:63" ht="14.25" customHeight="1">
      <c r="A180" s="18"/>
      <c r="D180" s="429" t="s">
        <v>569</v>
      </c>
      <c r="E180" s="620"/>
      <c r="F180" s="620"/>
      <c r="G180" s="620"/>
      <c r="H180" s="620"/>
      <c r="I180" s="620"/>
      <c r="J180" s="620"/>
      <c r="K180" s="620"/>
      <c r="L180" s="620"/>
      <c r="M180" s="620"/>
      <c r="N180" s="620"/>
      <c r="O180" s="620"/>
      <c r="P180" s="620"/>
      <c r="Q180" s="620"/>
      <c r="R180" s="620"/>
      <c r="S180" s="620"/>
      <c r="T180" s="620"/>
      <c r="U180" s="620"/>
      <c r="V180" s="620"/>
      <c r="W180" s="620"/>
      <c r="X180" s="620"/>
      <c r="Y180" s="620"/>
      <c r="Z180" s="620"/>
      <c r="AA180" s="620"/>
      <c r="AB180" s="620"/>
      <c r="AC180" s="620"/>
      <c r="AD180" s="620"/>
      <c r="AE180" s="620"/>
      <c r="AF180" s="620"/>
      <c r="AG180" s="620"/>
      <c r="AH180" s="620"/>
      <c r="AI180" s="620"/>
      <c r="AJ180" s="620"/>
      <c r="AK180" s="620"/>
      <c r="AL180" s="620"/>
      <c r="AM180" s="620"/>
      <c r="AN180" s="620"/>
      <c r="AO180" s="620"/>
      <c r="AP180" s="620"/>
      <c r="AQ180" s="620"/>
      <c r="AR180" s="620"/>
      <c r="AS180" s="620"/>
      <c r="AT180" s="620"/>
      <c r="AU180" s="620"/>
      <c r="AV180" s="620"/>
      <c r="AW180" s="620"/>
      <c r="AX180" s="620"/>
      <c r="AY180" s="620"/>
      <c r="AZ180" s="620"/>
      <c r="BA180" s="624"/>
      <c r="BB180" s="625"/>
      <c r="BC180" s="625"/>
      <c r="BD180" s="625"/>
      <c r="BE180" s="625"/>
      <c r="BF180" s="626"/>
      <c r="BG180" s="261"/>
      <c r="BK180" s="26" t="str">
        <f>IF(AT90=Datos!$AO$2,D90,"")</f>
        <v/>
      </c>
    </row>
    <row r="181" spans="1:63" ht="14.25" customHeight="1">
      <c r="A181" s="18"/>
      <c r="D181" s="430"/>
      <c r="E181" s="620" t="str">
        <f>IF(D117="","",IF(AT117&lt;&gt;Datos!$AO$2,D117,""))</f>
        <v/>
      </c>
      <c r="F181" s="620"/>
      <c r="G181" s="620"/>
      <c r="H181" s="620"/>
      <c r="I181" s="620"/>
      <c r="J181" s="620"/>
      <c r="K181" s="620"/>
      <c r="L181" s="620"/>
      <c r="M181" s="620"/>
      <c r="N181" s="620"/>
      <c r="O181" s="620"/>
      <c r="P181" s="620"/>
      <c r="Q181" s="620"/>
      <c r="R181" s="620"/>
      <c r="S181" s="620"/>
      <c r="T181" s="620"/>
      <c r="U181" s="620"/>
      <c r="V181" s="620"/>
      <c r="W181" s="620"/>
      <c r="X181" s="620"/>
      <c r="Y181" s="620"/>
      <c r="Z181" s="620"/>
      <c r="AA181" s="620"/>
      <c r="AB181" s="620"/>
      <c r="AC181" s="620"/>
      <c r="AD181" s="620"/>
      <c r="AE181" s="620"/>
      <c r="AF181" s="620"/>
      <c r="AG181" s="620"/>
      <c r="AH181" s="620"/>
      <c r="AI181" s="620"/>
      <c r="AJ181" s="620"/>
      <c r="AK181" s="620"/>
      <c r="AL181" s="620"/>
      <c r="AM181" s="620"/>
      <c r="AN181" s="620"/>
      <c r="AO181" s="620"/>
      <c r="AP181" s="620"/>
      <c r="AQ181" s="620"/>
      <c r="AR181" s="620"/>
      <c r="AS181" s="620"/>
      <c r="AT181" s="620"/>
      <c r="AU181" s="620"/>
      <c r="AV181" s="620"/>
      <c r="AW181" s="620"/>
      <c r="AX181" s="620"/>
      <c r="AY181" s="620"/>
      <c r="AZ181" s="620"/>
      <c r="BA181" s="624"/>
      <c r="BB181" s="625"/>
      <c r="BC181" s="625"/>
      <c r="BD181" s="625"/>
      <c r="BE181" s="625"/>
      <c r="BF181" s="626"/>
      <c r="BG181" s="261"/>
      <c r="BK181" s="26" t="str">
        <f>IF(AT91=Datos!$AO$2,D91,"")</f>
        <v/>
      </c>
    </row>
    <row r="182" spans="1:63" ht="14.25" customHeight="1">
      <c r="A182" s="18"/>
      <c r="D182" s="430"/>
      <c r="E182" s="620" t="str">
        <f>IF(D118="","",IF(AT118&lt;&gt;Datos!$AO$2,D118,""))</f>
        <v/>
      </c>
      <c r="F182" s="620"/>
      <c r="G182" s="620"/>
      <c r="H182" s="620"/>
      <c r="I182" s="620"/>
      <c r="J182" s="620"/>
      <c r="K182" s="620"/>
      <c r="L182" s="620"/>
      <c r="M182" s="620"/>
      <c r="N182" s="620"/>
      <c r="O182" s="620"/>
      <c r="P182" s="620"/>
      <c r="Q182" s="620"/>
      <c r="R182" s="620"/>
      <c r="S182" s="620"/>
      <c r="T182" s="620"/>
      <c r="U182" s="620"/>
      <c r="V182" s="620"/>
      <c r="W182" s="620"/>
      <c r="X182" s="620"/>
      <c r="Y182" s="620"/>
      <c r="Z182" s="620"/>
      <c r="AA182" s="620"/>
      <c r="AB182" s="620"/>
      <c r="AC182" s="620"/>
      <c r="AD182" s="620"/>
      <c r="AE182" s="620"/>
      <c r="AF182" s="620"/>
      <c r="AG182" s="620"/>
      <c r="AH182" s="620"/>
      <c r="AI182" s="620"/>
      <c r="AJ182" s="620"/>
      <c r="AK182" s="620"/>
      <c r="AL182" s="620"/>
      <c r="AM182" s="620"/>
      <c r="AN182" s="620"/>
      <c r="AO182" s="620"/>
      <c r="AP182" s="620"/>
      <c r="AQ182" s="620"/>
      <c r="AR182" s="620"/>
      <c r="AS182" s="620"/>
      <c r="AT182" s="620"/>
      <c r="AU182" s="620"/>
      <c r="AV182" s="620"/>
      <c r="AW182" s="620"/>
      <c r="AX182" s="620"/>
      <c r="AY182" s="620"/>
      <c r="AZ182" s="620"/>
      <c r="BA182" s="624"/>
      <c r="BB182" s="625"/>
      <c r="BC182" s="625"/>
      <c r="BD182" s="625"/>
      <c r="BE182" s="625"/>
      <c r="BF182" s="626"/>
      <c r="BG182" s="261"/>
      <c r="BK182" s="26" t="str">
        <f>IF(AT92=Datos!$AO$2,D92,"")</f>
        <v/>
      </c>
    </row>
    <row r="183" spans="1:63" ht="14.25" customHeight="1">
      <c r="A183" s="18"/>
      <c r="D183" s="430"/>
      <c r="E183" s="620" t="str">
        <f>IF(D119="","",IF(AT119&lt;&gt;Datos!$AO$2,D119,""))</f>
        <v/>
      </c>
      <c r="F183" s="620"/>
      <c r="G183" s="620"/>
      <c r="H183" s="620"/>
      <c r="I183" s="620"/>
      <c r="J183" s="620"/>
      <c r="K183" s="620"/>
      <c r="L183" s="620"/>
      <c r="M183" s="620"/>
      <c r="N183" s="620"/>
      <c r="O183" s="620"/>
      <c r="P183" s="620"/>
      <c r="Q183" s="620"/>
      <c r="R183" s="620"/>
      <c r="S183" s="620"/>
      <c r="T183" s="620"/>
      <c r="U183" s="620"/>
      <c r="V183" s="620"/>
      <c r="W183" s="620"/>
      <c r="X183" s="620"/>
      <c r="Y183" s="620"/>
      <c r="Z183" s="620"/>
      <c r="AA183" s="620"/>
      <c r="AB183" s="620"/>
      <c r="AC183" s="620"/>
      <c r="AD183" s="620"/>
      <c r="AE183" s="620"/>
      <c r="AF183" s="620"/>
      <c r="AG183" s="620"/>
      <c r="AH183" s="620"/>
      <c r="AI183" s="620"/>
      <c r="AJ183" s="620"/>
      <c r="AK183" s="620"/>
      <c r="AL183" s="620"/>
      <c r="AM183" s="620"/>
      <c r="AN183" s="620"/>
      <c r="AO183" s="620"/>
      <c r="AP183" s="620"/>
      <c r="AQ183" s="620"/>
      <c r="AR183" s="620"/>
      <c r="AS183" s="620"/>
      <c r="AT183" s="620"/>
      <c r="AU183" s="620"/>
      <c r="AV183" s="620"/>
      <c r="AW183" s="620"/>
      <c r="AX183" s="620"/>
      <c r="AY183" s="620"/>
      <c r="AZ183" s="620"/>
      <c r="BA183" s="624"/>
      <c r="BB183" s="625"/>
      <c r="BC183" s="625"/>
      <c r="BD183" s="625"/>
      <c r="BE183" s="625"/>
      <c r="BF183" s="626"/>
      <c r="BG183" s="261"/>
      <c r="BK183" s="26" t="str">
        <f>IF(AT93=Datos!$AO$2,D93,"")</f>
        <v/>
      </c>
    </row>
    <row r="184" spans="1:63" ht="14.25" customHeight="1">
      <c r="A184" s="18"/>
      <c r="D184" s="430"/>
      <c r="E184" s="620" t="str">
        <f>IF(D120="","",IF(AT120&lt;&gt;Datos!$AO$2,D120,""))</f>
        <v/>
      </c>
      <c r="F184" s="620"/>
      <c r="G184" s="620"/>
      <c r="H184" s="620"/>
      <c r="I184" s="620"/>
      <c r="J184" s="620"/>
      <c r="K184" s="620"/>
      <c r="L184" s="620"/>
      <c r="M184" s="620"/>
      <c r="N184" s="620"/>
      <c r="O184" s="620"/>
      <c r="P184" s="620"/>
      <c r="Q184" s="620"/>
      <c r="R184" s="620"/>
      <c r="S184" s="620"/>
      <c r="T184" s="620"/>
      <c r="U184" s="620"/>
      <c r="V184" s="620"/>
      <c r="W184" s="620"/>
      <c r="X184" s="620"/>
      <c r="Y184" s="620"/>
      <c r="Z184" s="620"/>
      <c r="AA184" s="620"/>
      <c r="AB184" s="620"/>
      <c r="AC184" s="620"/>
      <c r="AD184" s="620"/>
      <c r="AE184" s="620"/>
      <c r="AF184" s="620"/>
      <c r="AG184" s="620"/>
      <c r="AH184" s="620"/>
      <c r="AI184" s="620"/>
      <c r="AJ184" s="620"/>
      <c r="AK184" s="620"/>
      <c r="AL184" s="620"/>
      <c r="AM184" s="620"/>
      <c r="AN184" s="620"/>
      <c r="AO184" s="620"/>
      <c r="AP184" s="620"/>
      <c r="AQ184" s="620"/>
      <c r="AR184" s="620"/>
      <c r="AS184" s="620"/>
      <c r="AT184" s="620"/>
      <c r="AU184" s="620"/>
      <c r="AV184" s="620"/>
      <c r="AW184" s="620"/>
      <c r="AX184" s="620"/>
      <c r="AY184" s="620"/>
      <c r="AZ184" s="620"/>
      <c r="BA184" s="624"/>
      <c r="BB184" s="625"/>
      <c r="BC184" s="625"/>
      <c r="BD184" s="625"/>
      <c r="BE184" s="625"/>
      <c r="BF184" s="626"/>
      <c r="BG184" s="261"/>
      <c r="BK184" s="26" t="str">
        <f>IF(AT94=Datos!$AO$2,D94,"")</f>
        <v/>
      </c>
    </row>
    <row r="185" spans="1:63" ht="14.25" customHeight="1">
      <c r="A185" s="18"/>
      <c r="D185" s="430"/>
      <c r="E185" s="620" t="str">
        <f>IF(D121="","",IF(AT121&lt;&gt;Datos!$AO$2,D121,""))</f>
        <v/>
      </c>
      <c r="F185" s="620"/>
      <c r="G185" s="620"/>
      <c r="H185" s="620"/>
      <c r="I185" s="620"/>
      <c r="J185" s="620"/>
      <c r="K185" s="620"/>
      <c r="L185" s="620"/>
      <c r="M185" s="620"/>
      <c r="N185" s="620"/>
      <c r="O185" s="620"/>
      <c r="P185" s="620"/>
      <c r="Q185" s="620"/>
      <c r="R185" s="620"/>
      <c r="S185" s="620"/>
      <c r="T185" s="620"/>
      <c r="U185" s="620"/>
      <c r="V185" s="620"/>
      <c r="W185" s="620"/>
      <c r="X185" s="620"/>
      <c r="Y185" s="620"/>
      <c r="Z185" s="620"/>
      <c r="AA185" s="620"/>
      <c r="AB185" s="620"/>
      <c r="AC185" s="620"/>
      <c r="AD185" s="620"/>
      <c r="AE185" s="620"/>
      <c r="AF185" s="620"/>
      <c r="AG185" s="620"/>
      <c r="AH185" s="620"/>
      <c r="AI185" s="620"/>
      <c r="AJ185" s="620"/>
      <c r="AK185" s="620"/>
      <c r="AL185" s="620"/>
      <c r="AM185" s="620"/>
      <c r="AN185" s="620"/>
      <c r="AO185" s="620"/>
      <c r="AP185" s="620"/>
      <c r="AQ185" s="620"/>
      <c r="AR185" s="620"/>
      <c r="AS185" s="620"/>
      <c r="AT185" s="620"/>
      <c r="AU185" s="620"/>
      <c r="AV185" s="620"/>
      <c r="AW185" s="620"/>
      <c r="AX185" s="620"/>
      <c r="AY185" s="620"/>
      <c r="AZ185" s="620"/>
      <c r="BA185" s="624"/>
      <c r="BB185" s="625"/>
      <c r="BC185" s="625"/>
      <c r="BD185" s="625"/>
      <c r="BE185" s="625"/>
      <c r="BF185" s="626"/>
      <c r="BG185" s="261"/>
      <c r="BK185" s="26" t="str">
        <f>IF(AT95=Datos!$AO$2,D95,"")</f>
        <v/>
      </c>
    </row>
    <row r="186" spans="1:63" ht="14.25" customHeight="1">
      <c r="A186" s="18"/>
      <c r="D186" s="430"/>
      <c r="E186" s="620"/>
      <c r="F186" s="620"/>
      <c r="G186" s="620"/>
      <c r="H186" s="620"/>
      <c r="I186" s="620"/>
      <c r="J186" s="620"/>
      <c r="K186" s="620"/>
      <c r="L186" s="620"/>
      <c r="M186" s="620"/>
      <c r="N186" s="620"/>
      <c r="O186" s="620"/>
      <c r="P186" s="620"/>
      <c r="Q186" s="620"/>
      <c r="R186" s="620"/>
      <c r="S186" s="620"/>
      <c r="T186" s="620"/>
      <c r="U186" s="620"/>
      <c r="V186" s="620"/>
      <c r="W186" s="620"/>
      <c r="X186" s="620"/>
      <c r="Y186" s="620"/>
      <c r="Z186" s="620"/>
      <c r="AA186" s="620"/>
      <c r="AB186" s="620"/>
      <c r="AC186" s="620"/>
      <c r="AD186" s="620"/>
      <c r="AE186" s="620"/>
      <c r="AF186" s="620"/>
      <c r="AG186" s="620"/>
      <c r="AH186" s="620"/>
      <c r="AI186" s="620"/>
      <c r="AJ186" s="620"/>
      <c r="AK186" s="620"/>
      <c r="AL186" s="620"/>
      <c r="AM186" s="620"/>
      <c r="AN186" s="620"/>
      <c r="AO186" s="620"/>
      <c r="AP186" s="620"/>
      <c r="AQ186" s="620"/>
      <c r="AR186" s="620"/>
      <c r="AS186" s="620"/>
      <c r="AT186" s="620"/>
      <c r="AU186" s="620"/>
      <c r="AV186" s="620"/>
      <c r="AW186" s="620"/>
      <c r="AX186" s="620"/>
      <c r="AY186" s="620"/>
      <c r="AZ186" s="620"/>
      <c r="BA186" s="624"/>
      <c r="BB186" s="625"/>
      <c r="BC186" s="625"/>
      <c r="BD186" s="625"/>
      <c r="BE186" s="625"/>
      <c r="BF186" s="626"/>
      <c r="BG186" s="261"/>
      <c r="BK186" s="26" t="str">
        <f>IF(AT96=Datos!$AO$2,D96,"")</f>
        <v/>
      </c>
    </row>
    <row r="187" spans="1:63" ht="14.25" customHeight="1">
      <c r="A187" s="18"/>
      <c r="D187" s="430"/>
      <c r="E187" s="620" t="str">
        <f>IF(D123="","",IF(AT123&lt;&gt;Datos!$AO$2,D123,""))</f>
        <v/>
      </c>
      <c r="F187" s="620"/>
      <c r="G187" s="620"/>
      <c r="H187" s="620"/>
      <c r="I187" s="620"/>
      <c r="J187" s="620"/>
      <c r="K187" s="620"/>
      <c r="L187" s="620"/>
      <c r="M187" s="620"/>
      <c r="N187" s="620"/>
      <c r="O187" s="620"/>
      <c r="P187" s="620"/>
      <c r="Q187" s="620"/>
      <c r="R187" s="620"/>
      <c r="S187" s="620"/>
      <c r="T187" s="620"/>
      <c r="U187" s="620"/>
      <c r="V187" s="620"/>
      <c r="W187" s="620"/>
      <c r="X187" s="620"/>
      <c r="Y187" s="620"/>
      <c r="Z187" s="620"/>
      <c r="AA187" s="620"/>
      <c r="AB187" s="620"/>
      <c r="AC187" s="620"/>
      <c r="AD187" s="620"/>
      <c r="AE187" s="620"/>
      <c r="AF187" s="620"/>
      <c r="AG187" s="620"/>
      <c r="AH187" s="620"/>
      <c r="AI187" s="620"/>
      <c r="AJ187" s="620"/>
      <c r="AK187" s="620"/>
      <c r="AL187" s="620"/>
      <c r="AM187" s="620"/>
      <c r="AN187" s="620"/>
      <c r="AO187" s="620"/>
      <c r="AP187" s="620"/>
      <c r="AQ187" s="620"/>
      <c r="AR187" s="620"/>
      <c r="AS187" s="620"/>
      <c r="AT187" s="620"/>
      <c r="AU187" s="620"/>
      <c r="AV187" s="620"/>
      <c r="AW187" s="620"/>
      <c r="AX187" s="620"/>
      <c r="AY187" s="620"/>
      <c r="AZ187" s="620"/>
      <c r="BA187" s="624"/>
      <c r="BB187" s="625"/>
      <c r="BC187" s="625"/>
      <c r="BD187" s="625"/>
      <c r="BE187" s="625"/>
      <c r="BF187" s="626"/>
      <c r="BG187" s="261"/>
      <c r="BK187" s="26" t="s">
        <v>580</v>
      </c>
    </row>
    <row r="188" spans="1:63" ht="14.25" customHeight="1">
      <c r="A188" s="18"/>
      <c r="D188" s="430"/>
      <c r="E188" s="620" t="str">
        <f>IF(D124="","",IF(AT124&lt;&gt;Datos!$AO$2,D124,""))</f>
        <v/>
      </c>
      <c r="F188" s="620"/>
      <c r="G188" s="620"/>
      <c r="H188" s="620"/>
      <c r="I188" s="620"/>
      <c r="J188" s="620"/>
      <c r="K188" s="620"/>
      <c r="L188" s="620"/>
      <c r="M188" s="620"/>
      <c r="N188" s="620"/>
      <c r="O188" s="620"/>
      <c r="P188" s="620"/>
      <c r="Q188" s="620"/>
      <c r="R188" s="620"/>
      <c r="S188" s="620"/>
      <c r="T188" s="620"/>
      <c r="U188" s="620"/>
      <c r="V188" s="620"/>
      <c r="W188" s="620"/>
      <c r="X188" s="620"/>
      <c r="Y188" s="620"/>
      <c r="Z188" s="620"/>
      <c r="AA188" s="620"/>
      <c r="AB188" s="620"/>
      <c r="AC188" s="620"/>
      <c r="AD188" s="620"/>
      <c r="AE188" s="620"/>
      <c r="AF188" s="620"/>
      <c r="AG188" s="620"/>
      <c r="AH188" s="620"/>
      <c r="AI188" s="620"/>
      <c r="AJ188" s="620"/>
      <c r="AK188" s="620"/>
      <c r="AL188" s="620"/>
      <c r="AM188" s="620"/>
      <c r="AN188" s="620"/>
      <c r="AO188" s="620"/>
      <c r="AP188" s="620"/>
      <c r="AQ188" s="620"/>
      <c r="AR188" s="620"/>
      <c r="AS188" s="620"/>
      <c r="AT188" s="620"/>
      <c r="AU188" s="620"/>
      <c r="AV188" s="620"/>
      <c r="AW188" s="620"/>
      <c r="AX188" s="620"/>
      <c r="AY188" s="620"/>
      <c r="AZ188" s="620"/>
      <c r="BA188" s="624"/>
      <c r="BB188" s="625"/>
      <c r="BC188" s="625"/>
      <c r="BD188" s="625"/>
      <c r="BE188" s="625"/>
      <c r="BF188" s="626"/>
      <c r="BG188" s="261"/>
      <c r="BK188" s="11" t="s">
        <v>581</v>
      </c>
    </row>
    <row r="189" spans="1:63" ht="14.25" customHeight="1" thickBot="1">
      <c r="A189" s="18"/>
      <c r="D189" s="431"/>
      <c r="E189" s="632"/>
      <c r="F189" s="633"/>
      <c r="G189" s="633"/>
      <c r="H189" s="633"/>
      <c r="I189" s="633"/>
      <c r="J189" s="633"/>
      <c r="K189" s="633"/>
      <c r="L189" s="633"/>
      <c r="M189" s="633"/>
      <c r="N189" s="633"/>
      <c r="O189" s="633"/>
      <c r="P189" s="633"/>
      <c r="Q189" s="633"/>
      <c r="R189" s="633"/>
      <c r="S189" s="633"/>
      <c r="T189" s="633"/>
      <c r="U189" s="634"/>
      <c r="V189" s="635"/>
      <c r="W189" s="635"/>
      <c r="X189" s="635"/>
      <c r="Y189" s="635"/>
      <c r="Z189" s="635"/>
      <c r="AA189" s="635"/>
      <c r="AB189" s="635"/>
      <c r="AC189" s="635"/>
      <c r="AD189" s="635"/>
      <c r="AE189" s="635"/>
      <c r="AF189" s="635"/>
      <c r="AG189" s="635"/>
      <c r="AH189" s="633"/>
      <c r="AI189" s="633"/>
      <c r="AJ189" s="633"/>
      <c r="AK189" s="633"/>
      <c r="AL189" s="633"/>
      <c r="AM189" s="633"/>
      <c r="AN189" s="633"/>
      <c r="AO189" s="633"/>
      <c r="AP189" s="634"/>
      <c r="AQ189" s="635"/>
      <c r="AR189" s="635"/>
      <c r="AS189" s="635"/>
      <c r="AT189" s="635"/>
      <c r="AU189" s="635"/>
      <c r="AV189" s="635"/>
      <c r="AW189" s="635"/>
      <c r="AX189" s="635"/>
      <c r="AY189" s="635"/>
      <c r="AZ189" s="635"/>
      <c r="BA189" s="636"/>
      <c r="BB189" s="637"/>
      <c r="BC189" s="637"/>
      <c r="BD189" s="637"/>
      <c r="BE189" s="637"/>
      <c r="BF189" s="638"/>
      <c r="BG189" s="262"/>
      <c r="BK189" s="26" t="str">
        <f>IF(AT102=Datos!$AO$2,D102,"")</f>
        <v/>
      </c>
    </row>
    <row r="190" spans="1:63" ht="14.25" customHeight="1" thickTop="1">
      <c r="A190" s="18"/>
      <c r="D190" s="411" t="s">
        <v>570</v>
      </c>
      <c r="E190" s="639" t="str">
        <f>IF(D131="","",IF(AT131&lt;&gt;Datos!$AO$2,D131,""))</f>
        <v/>
      </c>
      <c r="F190" s="640"/>
      <c r="G190" s="640"/>
      <c r="H190" s="640"/>
      <c r="I190" s="640"/>
      <c r="J190" s="640"/>
      <c r="K190" s="640"/>
      <c r="L190" s="640"/>
      <c r="M190" s="640"/>
      <c r="N190" s="640"/>
      <c r="O190" s="640"/>
      <c r="P190" s="640"/>
      <c r="Q190" s="640"/>
      <c r="R190" s="640"/>
      <c r="S190" s="640"/>
      <c r="T190" s="640"/>
      <c r="U190" s="641"/>
      <c r="V190" s="642"/>
      <c r="W190" s="642"/>
      <c r="X190" s="642"/>
      <c r="Y190" s="642"/>
      <c r="Z190" s="642"/>
      <c r="AA190" s="642"/>
      <c r="AB190" s="642"/>
      <c r="AC190" s="642"/>
      <c r="AD190" s="642"/>
      <c r="AE190" s="642"/>
      <c r="AF190" s="642"/>
      <c r="AG190" s="642"/>
      <c r="AH190" s="640"/>
      <c r="AI190" s="640"/>
      <c r="AJ190" s="640"/>
      <c r="AK190" s="640"/>
      <c r="AL190" s="640"/>
      <c r="AM190" s="640"/>
      <c r="AN190" s="640"/>
      <c r="AO190" s="640"/>
      <c r="AP190" s="641"/>
      <c r="AQ190" s="642"/>
      <c r="AR190" s="642"/>
      <c r="AS190" s="642"/>
      <c r="AT190" s="642"/>
      <c r="AU190" s="642"/>
      <c r="AV190" s="642"/>
      <c r="AW190" s="642"/>
      <c r="AX190" s="642"/>
      <c r="AY190" s="642"/>
      <c r="AZ190" s="642"/>
      <c r="BA190" s="631"/>
      <c r="BB190" s="631"/>
      <c r="BC190" s="631"/>
      <c r="BD190" s="631"/>
      <c r="BE190" s="631"/>
      <c r="BF190" s="631"/>
      <c r="BG190" s="186"/>
      <c r="BK190" s="26" t="str">
        <f>IF(AT103=Datos!$AO$2,D103,"")</f>
        <v/>
      </c>
    </row>
    <row r="191" spans="1:63" ht="14.25" customHeight="1">
      <c r="A191" s="18"/>
      <c r="D191" s="411"/>
      <c r="E191" s="630" t="str">
        <f>IF(D132="","",IF(AT132&lt;&gt;Datos!$AO$2,D132,""))</f>
        <v/>
      </c>
      <c r="F191" s="630"/>
      <c r="G191" s="630"/>
      <c r="H191" s="630"/>
      <c r="I191" s="630"/>
      <c r="J191" s="630"/>
      <c r="K191" s="630"/>
      <c r="L191" s="630"/>
      <c r="M191" s="630"/>
      <c r="N191" s="630"/>
      <c r="O191" s="630"/>
      <c r="P191" s="630"/>
      <c r="Q191" s="630"/>
      <c r="R191" s="630"/>
      <c r="S191" s="630"/>
      <c r="T191" s="630"/>
      <c r="U191" s="630"/>
      <c r="V191" s="630"/>
      <c r="W191" s="630"/>
      <c r="X191" s="630"/>
      <c r="Y191" s="630"/>
      <c r="Z191" s="630"/>
      <c r="AA191" s="630"/>
      <c r="AB191" s="630"/>
      <c r="AC191" s="630"/>
      <c r="AD191" s="630"/>
      <c r="AE191" s="630"/>
      <c r="AF191" s="630"/>
      <c r="AG191" s="630"/>
      <c r="AH191" s="630"/>
      <c r="AI191" s="630"/>
      <c r="AJ191" s="630"/>
      <c r="AK191" s="630"/>
      <c r="AL191" s="630"/>
      <c r="AM191" s="630"/>
      <c r="AN191" s="630"/>
      <c r="AO191" s="630"/>
      <c r="AP191" s="630"/>
      <c r="AQ191" s="630"/>
      <c r="AR191" s="630"/>
      <c r="AS191" s="630"/>
      <c r="AT191" s="630"/>
      <c r="AU191" s="630"/>
      <c r="AV191" s="630"/>
      <c r="AW191" s="630"/>
      <c r="AX191" s="630"/>
      <c r="AY191" s="630"/>
      <c r="AZ191" s="630"/>
      <c r="BA191" s="631"/>
      <c r="BB191" s="631"/>
      <c r="BC191" s="631"/>
      <c r="BD191" s="631"/>
      <c r="BE191" s="631"/>
      <c r="BF191" s="631"/>
      <c r="BG191" s="186"/>
      <c r="BK191" s="26" t="str">
        <f>IF(AT104=Datos!$AO$2,D104,"")</f>
        <v/>
      </c>
    </row>
    <row r="192" spans="1:63" ht="14.25" customHeight="1">
      <c r="A192" s="18"/>
      <c r="D192" s="411"/>
      <c r="E192" s="630" t="str">
        <f>IF(D133="","",IF(AT133&lt;&gt;Datos!$AO$2,D133,""))</f>
        <v/>
      </c>
      <c r="F192" s="630"/>
      <c r="G192" s="630"/>
      <c r="H192" s="630"/>
      <c r="I192" s="630"/>
      <c r="J192" s="630"/>
      <c r="K192" s="630"/>
      <c r="L192" s="630"/>
      <c r="M192" s="630"/>
      <c r="N192" s="630"/>
      <c r="O192" s="630"/>
      <c r="P192" s="630"/>
      <c r="Q192" s="630"/>
      <c r="R192" s="630"/>
      <c r="S192" s="630"/>
      <c r="T192" s="630"/>
      <c r="U192" s="630"/>
      <c r="V192" s="630"/>
      <c r="W192" s="630"/>
      <c r="X192" s="630"/>
      <c r="Y192" s="630"/>
      <c r="Z192" s="630"/>
      <c r="AA192" s="630"/>
      <c r="AB192" s="630"/>
      <c r="AC192" s="630"/>
      <c r="AD192" s="630"/>
      <c r="AE192" s="630"/>
      <c r="AF192" s="630"/>
      <c r="AG192" s="630"/>
      <c r="AH192" s="630"/>
      <c r="AI192" s="630"/>
      <c r="AJ192" s="630"/>
      <c r="AK192" s="630"/>
      <c r="AL192" s="630"/>
      <c r="AM192" s="630"/>
      <c r="AN192" s="630"/>
      <c r="AO192" s="630"/>
      <c r="AP192" s="630"/>
      <c r="AQ192" s="630"/>
      <c r="AR192" s="630"/>
      <c r="AS192" s="630"/>
      <c r="AT192" s="630"/>
      <c r="AU192" s="630"/>
      <c r="AV192" s="630"/>
      <c r="AW192" s="630"/>
      <c r="AX192" s="630"/>
      <c r="AY192" s="630"/>
      <c r="AZ192" s="630"/>
      <c r="BA192" s="631"/>
      <c r="BB192" s="631"/>
      <c r="BC192" s="631"/>
      <c r="BD192" s="631"/>
      <c r="BE192" s="631"/>
      <c r="BF192" s="631"/>
      <c r="BG192" s="186"/>
      <c r="BK192" s="26" t="str">
        <f>IF(AT105=Datos!$AO$2,D105,"")</f>
        <v/>
      </c>
    </row>
    <row r="193" spans="1:63" ht="14.25" customHeight="1">
      <c r="A193" s="18"/>
      <c r="D193" s="411"/>
      <c r="E193" s="630" t="str">
        <f>IF(D134="","",IF(AT134&lt;&gt;Datos!$AO$2,D134,""))</f>
        <v/>
      </c>
      <c r="F193" s="630"/>
      <c r="G193" s="630"/>
      <c r="H193" s="630"/>
      <c r="I193" s="630"/>
      <c r="J193" s="630"/>
      <c r="K193" s="630"/>
      <c r="L193" s="630"/>
      <c r="M193" s="630"/>
      <c r="N193" s="630"/>
      <c r="O193" s="630"/>
      <c r="P193" s="630"/>
      <c r="Q193" s="630"/>
      <c r="R193" s="630"/>
      <c r="S193" s="630"/>
      <c r="T193" s="630"/>
      <c r="U193" s="630"/>
      <c r="V193" s="630"/>
      <c r="W193" s="630"/>
      <c r="X193" s="630"/>
      <c r="Y193" s="630"/>
      <c r="Z193" s="630"/>
      <c r="AA193" s="630"/>
      <c r="AB193" s="630"/>
      <c r="AC193" s="630"/>
      <c r="AD193" s="630"/>
      <c r="AE193" s="630"/>
      <c r="AF193" s="630"/>
      <c r="AG193" s="630"/>
      <c r="AH193" s="630"/>
      <c r="AI193" s="630"/>
      <c r="AJ193" s="630"/>
      <c r="AK193" s="630"/>
      <c r="AL193" s="630"/>
      <c r="AM193" s="630"/>
      <c r="AN193" s="630"/>
      <c r="AO193" s="630"/>
      <c r="AP193" s="630"/>
      <c r="AQ193" s="630"/>
      <c r="AR193" s="630"/>
      <c r="AS193" s="630"/>
      <c r="AT193" s="630"/>
      <c r="AU193" s="630"/>
      <c r="AV193" s="630"/>
      <c r="AW193" s="630"/>
      <c r="AX193" s="630"/>
      <c r="AY193" s="630"/>
      <c r="AZ193" s="630"/>
      <c r="BA193" s="631"/>
      <c r="BB193" s="631"/>
      <c r="BC193" s="631"/>
      <c r="BD193" s="631"/>
      <c r="BE193" s="631"/>
      <c r="BF193" s="631"/>
      <c r="BG193" s="186"/>
      <c r="BK193" s="26" t="str">
        <f>IF(AT106=Datos!$AO$2,D106,"")</f>
        <v/>
      </c>
    </row>
    <row r="194" spans="1:63" ht="14.25" customHeight="1">
      <c r="A194" s="18"/>
      <c r="D194" s="411"/>
      <c r="E194" s="630" t="str">
        <f>IF(D135="","",IF(AT135&lt;&gt;Datos!$AO$2,D135,""))</f>
        <v/>
      </c>
      <c r="F194" s="630"/>
      <c r="G194" s="630"/>
      <c r="H194" s="630"/>
      <c r="I194" s="630"/>
      <c r="J194" s="630"/>
      <c r="K194" s="630"/>
      <c r="L194" s="630"/>
      <c r="M194" s="630"/>
      <c r="N194" s="630"/>
      <c r="O194" s="630"/>
      <c r="P194" s="630"/>
      <c r="Q194" s="630"/>
      <c r="R194" s="630"/>
      <c r="S194" s="630"/>
      <c r="T194" s="630"/>
      <c r="U194" s="630"/>
      <c r="V194" s="630"/>
      <c r="W194" s="630"/>
      <c r="X194" s="630"/>
      <c r="Y194" s="630"/>
      <c r="Z194" s="630"/>
      <c r="AA194" s="630"/>
      <c r="AB194" s="630"/>
      <c r="AC194" s="630"/>
      <c r="AD194" s="630"/>
      <c r="AE194" s="630"/>
      <c r="AF194" s="630"/>
      <c r="AG194" s="630"/>
      <c r="AH194" s="630"/>
      <c r="AI194" s="630"/>
      <c r="AJ194" s="630"/>
      <c r="AK194" s="630"/>
      <c r="AL194" s="630"/>
      <c r="AM194" s="630"/>
      <c r="AN194" s="630"/>
      <c r="AO194" s="630"/>
      <c r="AP194" s="630"/>
      <c r="AQ194" s="630"/>
      <c r="AR194" s="630"/>
      <c r="AS194" s="630"/>
      <c r="AT194" s="630"/>
      <c r="AU194" s="630"/>
      <c r="AV194" s="630"/>
      <c r="AW194" s="630"/>
      <c r="AX194" s="630"/>
      <c r="AY194" s="630"/>
      <c r="AZ194" s="630"/>
      <c r="BA194" s="631"/>
      <c r="BB194" s="631"/>
      <c r="BC194" s="631"/>
      <c r="BD194" s="631"/>
      <c r="BE194" s="631"/>
      <c r="BF194" s="631"/>
      <c r="BG194" s="186"/>
      <c r="BK194" s="26" t="str">
        <f>IF(AT107=Datos!$AO$2,D107,"")</f>
        <v/>
      </c>
    </row>
    <row r="195" spans="1:63" ht="14.25" customHeight="1">
      <c r="A195" s="18"/>
      <c r="D195" s="411"/>
      <c r="E195" s="630" t="str">
        <f>IF(D136="","",IF(AT136&lt;&gt;Datos!$AO$2,D136,""))</f>
        <v/>
      </c>
      <c r="F195" s="630"/>
      <c r="G195" s="630"/>
      <c r="H195" s="630"/>
      <c r="I195" s="630"/>
      <c r="J195" s="630"/>
      <c r="K195" s="630"/>
      <c r="L195" s="630"/>
      <c r="M195" s="630"/>
      <c r="N195" s="630"/>
      <c r="O195" s="630"/>
      <c r="P195" s="630"/>
      <c r="Q195" s="630"/>
      <c r="R195" s="630"/>
      <c r="S195" s="630"/>
      <c r="T195" s="630"/>
      <c r="U195" s="630"/>
      <c r="V195" s="630"/>
      <c r="W195" s="630"/>
      <c r="X195" s="630"/>
      <c r="Y195" s="630"/>
      <c r="Z195" s="630"/>
      <c r="AA195" s="630"/>
      <c r="AB195" s="630"/>
      <c r="AC195" s="630"/>
      <c r="AD195" s="630"/>
      <c r="AE195" s="630"/>
      <c r="AF195" s="630"/>
      <c r="AG195" s="630"/>
      <c r="AH195" s="630"/>
      <c r="AI195" s="630"/>
      <c r="AJ195" s="630"/>
      <c r="AK195" s="630"/>
      <c r="AL195" s="630"/>
      <c r="AM195" s="630"/>
      <c r="AN195" s="630"/>
      <c r="AO195" s="630"/>
      <c r="AP195" s="630"/>
      <c r="AQ195" s="630"/>
      <c r="AR195" s="630"/>
      <c r="AS195" s="630"/>
      <c r="AT195" s="630"/>
      <c r="AU195" s="630"/>
      <c r="AV195" s="630"/>
      <c r="AW195" s="630"/>
      <c r="AX195" s="630"/>
      <c r="AY195" s="630"/>
      <c r="AZ195" s="630"/>
      <c r="BA195" s="631"/>
      <c r="BB195" s="631"/>
      <c r="BC195" s="631"/>
      <c r="BD195" s="631"/>
      <c r="BE195" s="631"/>
      <c r="BF195" s="631"/>
      <c r="BG195" s="186"/>
      <c r="BK195" s="26" t="str">
        <f>IF(AT108=Datos!$AO$2,D108,"")</f>
        <v/>
      </c>
    </row>
    <row r="196" spans="1:63" ht="14.25" customHeight="1">
      <c r="A196" s="18"/>
      <c r="D196" s="411"/>
      <c r="E196" s="630" t="str">
        <f>IF(D137="","",IF(AT137&lt;&gt;Datos!$AO$2,D137,""))</f>
        <v/>
      </c>
      <c r="F196" s="630"/>
      <c r="G196" s="630"/>
      <c r="H196" s="630"/>
      <c r="I196" s="630"/>
      <c r="J196" s="630"/>
      <c r="K196" s="630"/>
      <c r="L196" s="630"/>
      <c r="M196" s="630"/>
      <c r="N196" s="630"/>
      <c r="O196" s="630"/>
      <c r="P196" s="630"/>
      <c r="Q196" s="630"/>
      <c r="R196" s="630"/>
      <c r="S196" s="630"/>
      <c r="T196" s="630"/>
      <c r="U196" s="630"/>
      <c r="V196" s="630"/>
      <c r="W196" s="630"/>
      <c r="X196" s="630"/>
      <c r="Y196" s="630"/>
      <c r="Z196" s="630"/>
      <c r="AA196" s="630"/>
      <c r="AB196" s="630"/>
      <c r="AC196" s="630"/>
      <c r="AD196" s="630"/>
      <c r="AE196" s="630"/>
      <c r="AF196" s="630"/>
      <c r="AG196" s="630"/>
      <c r="AH196" s="630"/>
      <c r="AI196" s="630"/>
      <c r="AJ196" s="630"/>
      <c r="AK196" s="630"/>
      <c r="AL196" s="630"/>
      <c r="AM196" s="630"/>
      <c r="AN196" s="630"/>
      <c r="AO196" s="630"/>
      <c r="AP196" s="630"/>
      <c r="AQ196" s="630"/>
      <c r="AR196" s="630"/>
      <c r="AS196" s="630"/>
      <c r="AT196" s="630"/>
      <c r="AU196" s="630"/>
      <c r="AV196" s="630"/>
      <c r="AW196" s="630"/>
      <c r="AX196" s="630"/>
      <c r="AY196" s="630"/>
      <c r="AZ196" s="630"/>
      <c r="BA196" s="631"/>
      <c r="BB196" s="631"/>
      <c r="BC196" s="631"/>
      <c r="BD196" s="631"/>
      <c r="BE196" s="631"/>
      <c r="BF196" s="631"/>
      <c r="BG196" s="186"/>
      <c r="BK196" s="26" t="str">
        <f>IF(AT109=Datos!$AO$2,D109,"")</f>
        <v/>
      </c>
    </row>
    <row r="197" spans="1:63" ht="14.25" customHeight="1">
      <c r="A197" s="18"/>
      <c r="D197" s="411"/>
      <c r="E197" s="630" t="str">
        <f>IF(D138="","",IF(AT138&lt;&gt;Datos!$AO$2,D138,""))</f>
        <v/>
      </c>
      <c r="F197" s="630"/>
      <c r="G197" s="630"/>
      <c r="H197" s="630"/>
      <c r="I197" s="630"/>
      <c r="J197" s="630"/>
      <c r="K197" s="630"/>
      <c r="L197" s="630"/>
      <c r="M197" s="630"/>
      <c r="N197" s="630"/>
      <c r="O197" s="630"/>
      <c r="P197" s="630"/>
      <c r="Q197" s="630"/>
      <c r="R197" s="630"/>
      <c r="S197" s="630"/>
      <c r="T197" s="630"/>
      <c r="U197" s="630"/>
      <c r="V197" s="630"/>
      <c r="W197" s="630"/>
      <c r="X197" s="630"/>
      <c r="Y197" s="630"/>
      <c r="Z197" s="630"/>
      <c r="AA197" s="630"/>
      <c r="AB197" s="630"/>
      <c r="AC197" s="630"/>
      <c r="AD197" s="630"/>
      <c r="AE197" s="630"/>
      <c r="AF197" s="630"/>
      <c r="AG197" s="630"/>
      <c r="AH197" s="630"/>
      <c r="AI197" s="630"/>
      <c r="AJ197" s="630"/>
      <c r="AK197" s="630"/>
      <c r="AL197" s="630"/>
      <c r="AM197" s="630"/>
      <c r="AN197" s="630"/>
      <c r="AO197" s="630"/>
      <c r="AP197" s="630"/>
      <c r="AQ197" s="630"/>
      <c r="AR197" s="630"/>
      <c r="AS197" s="630"/>
      <c r="AT197" s="630"/>
      <c r="AU197" s="630"/>
      <c r="AV197" s="630"/>
      <c r="AW197" s="630"/>
      <c r="AX197" s="630"/>
      <c r="AY197" s="630"/>
      <c r="AZ197" s="630"/>
      <c r="BA197" s="631"/>
      <c r="BB197" s="631"/>
      <c r="BC197" s="631"/>
      <c r="BD197" s="631"/>
      <c r="BE197" s="631"/>
      <c r="BF197" s="631"/>
      <c r="BG197" s="186"/>
      <c r="BK197" s="26" t="str">
        <f>IF(AT110=Datos!$AO$2,D110,"")</f>
        <v/>
      </c>
    </row>
    <row r="198" spans="1:63" ht="14.25" customHeight="1">
      <c r="A198" s="18"/>
      <c r="D198" s="412"/>
      <c r="E198" s="630" t="str">
        <f>IF(D139="","",IF(AT139&lt;&gt;Datos!$AO$2,D139,""))</f>
        <v/>
      </c>
      <c r="F198" s="630"/>
      <c r="G198" s="630"/>
      <c r="H198" s="630"/>
      <c r="I198" s="630"/>
      <c r="J198" s="630"/>
      <c r="K198" s="630"/>
      <c r="L198" s="630"/>
      <c r="M198" s="630"/>
      <c r="N198" s="630"/>
      <c r="O198" s="630"/>
      <c r="P198" s="630"/>
      <c r="Q198" s="630"/>
      <c r="R198" s="630"/>
      <c r="S198" s="630"/>
      <c r="T198" s="630"/>
      <c r="U198" s="630"/>
      <c r="V198" s="630"/>
      <c r="W198" s="630"/>
      <c r="X198" s="630"/>
      <c r="Y198" s="630"/>
      <c r="Z198" s="630"/>
      <c r="AA198" s="630"/>
      <c r="AB198" s="630"/>
      <c r="AC198" s="630"/>
      <c r="AD198" s="630"/>
      <c r="AE198" s="630"/>
      <c r="AF198" s="630"/>
      <c r="AG198" s="630"/>
      <c r="AH198" s="630"/>
      <c r="AI198" s="630"/>
      <c r="AJ198" s="630"/>
      <c r="AK198" s="630"/>
      <c r="AL198" s="630"/>
      <c r="AM198" s="630"/>
      <c r="AN198" s="630"/>
      <c r="AO198" s="630"/>
      <c r="AP198" s="630"/>
      <c r="AQ198" s="630"/>
      <c r="AR198" s="630"/>
      <c r="AS198" s="630"/>
      <c r="AT198" s="630"/>
      <c r="AU198" s="630"/>
      <c r="AV198" s="630"/>
      <c r="AW198" s="630"/>
      <c r="AX198" s="630"/>
      <c r="AY198" s="630"/>
      <c r="AZ198" s="630"/>
      <c r="BA198" s="631"/>
      <c r="BB198" s="631"/>
      <c r="BC198" s="631"/>
      <c r="BD198" s="631"/>
      <c r="BE198" s="631"/>
      <c r="BF198" s="631"/>
      <c r="BG198" s="186"/>
      <c r="BK198" s="26" t="str">
        <f>IF(AT111=Datos!$AO$2,D111,"")</f>
        <v/>
      </c>
    </row>
    <row r="199" spans="1:63" ht="14.25" customHeight="1">
      <c r="A199" s="18"/>
      <c r="D199" s="412"/>
      <c r="E199" s="630" t="str">
        <f>IF(D140="","",IF(AT140&lt;&gt;Datos!$AO$2,D140,""))</f>
        <v/>
      </c>
      <c r="F199" s="630"/>
      <c r="G199" s="630"/>
      <c r="H199" s="630"/>
      <c r="I199" s="630"/>
      <c r="J199" s="630"/>
      <c r="K199" s="630"/>
      <c r="L199" s="630"/>
      <c r="M199" s="630"/>
      <c r="N199" s="630"/>
      <c r="O199" s="630"/>
      <c r="P199" s="630"/>
      <c r="Q199" s="630"/>
      <c r="R199" s="630"/>
      <c r="S199" s="630"/>
      <c r="T199" s="630"/>
      <c r="U199" s="630"/>
      <c r="V199" s="630"/>
      <c r="W199" s="630"/>
      <c r="X199" s="630"/>
      <c r="Y199" s="630"/>
      <c r="Z199" s="630"/>
      <c r="AA199" s="630"/>
      <c r="AB199" s="630"/>
      <c r="AC199" s="630"/>
      <c r="AD199" s="630"/>
      <c r="AE199" s="630"/>
      <c r="AF199" s="630"/>
      <c r="AG199" s="630"/>
      <c r="AH199" s="630"/>
      <c r="AI199" s="630"/>
      <c r="AJ199" s="630"/>
      <c r="AK199" s="630"/>
      <c r="AL199" s="630"/>
      <c r="AM199" s="630"/>
      <c r="AN199" s="630"/>
      <c r="AO199" s="630"/>
      <c r="AP199" s="630"/>
      <c r="AQ199" s="630"/>
      <c r="AR199" s="630"/>
      <c r="AS199" s="630"/>
      <c r="AT199" s="630"/>
      <c r="AU199" s="630"/>
      <c r="AV199" s="630"/>
      <c r="AW199" s="630"/>
      <c r="AX199" s="630"/>
      <c r="AY199" s="630"/>
      <c r="AZ199" s="630"/>
      <c r="BA199" s="631"/>
      <c r="BB199" s="631"/>
      <c r="BC199" s="631"/>
      <c r="BD199" s="631"/>
      <c r="BE199" s="631"/>
      <c r="BF199" s="631"/>
      <c r="BG199" s="186"/>
      <c r="BK199" s="26" t="s">
        <v>580</v>
      </c>
    </row>
    <row r="200" spans="1:63" ht="14.25" customHeight="1">
      <c r="A200" s="18"/>
      <c r="D200" s="434" t="s">
        <v>582</v>
      </c>
      <c r="E200" s="434"/>
      <c r="F200" s="434"/>
      <c r="G200" s="434"/>
      <c r="H200" s="434"/>
      <c r="I200" s="434"/>
      <c r="J200" s="434"/>
      <c r="K200" s="434"/>
      <c r="L200" s="434"/>
      <c r="M200" s="434"/>
      <c r="N200" s="434"/>
      <c r="O200" s="434"/>
      <c r="P200" s="434"/>
      <c r="Q200" s="434"/>
      <c r="R200" s="434"/>
      <c r="S200" s="434"/>
      <c r="T200" s="434"/>
      <c r="U200" s="434"/>
      <c r="V200" s="434"/>
      <c r="W200" s="434"/>
      <c r="X200" s="434"/>
      <c r="Y200" s="434"/>
      <c r="Z200" s="434"/>
      <c r="AA200" s="434"/>
      <c r="AB200" s="434"/>
      <c r="AC200" s="434"/>
      <c r="AD200" s="434"/>
      <c r="AE200" s="434"/>
      <c r="AF200" s="434"/>
      <c r="AG200" s="434"/>
      <c r="AH200" s="434"/>
      <c r="AI200" s="434"/>
      <c r="AJ200" s="434"/>
      <c r="AK200" s="434"/>
      <c r="AL200" s="434"/>
      <c r="AM200" s="434"/>
      <c r="AN200" s="434"/>
      <c r="AO200" s="434"/>
      <c r="AP200" s="434"/>
      <c r="AQ200" s="434"/>
      <c r="AR200" s="434"/>
      <c r="AS200" s="434"/>
      <c r="AT200" s="434"/>
      <c r="AU200" s="434"/>
      <c r="AV200" s="434"/>
      <c r="AW200" s="434"/>
      <c r="AX200" s="434"/>
      <c r="AY200" s="434"/>
      <c r="AZ200" s="434"/>
      <c r="BA200" s="434"/>
      <c r="BB200" s="434"/>
      <c r="BC200" s="434"/>
      <c r="BD200" s="434"/>
      <c r="BE200" s="434"/>
      <c r="BF200" s="434"/>
      <c r="BG200" s="643"/>
    </row>
    <row r="201" spans="1:63" ht="15.75" customHeight="1">
      <c r="A201" s="18"/>
      <c r="D201" s="750"/>
      <c r="E201" s="750"/>
      <c r="F201" s="750"/>
      <c r="G201" s="750"/>
      <c r="H201" s="750"/>
      <c r="I201" s="750"/>
      <c r="J201" s="750"/>
      <c r="K201" s="750"/>
      <c r="L201" s="750"/>
      <c r="M201" s="750"/>
      <c r="N201" s="750"/>
      <c r="O201" s="750"/>
      <c r="P201" s="750"/>
      <c r="Q201" s="750"/>
      <c r="R201" s="750"/>
      <c r="S201" s="750"/>
      <c r="T201" s="750"/>
      <c r="U201" s="750"/>
      <c r="V201" s="750"/>
      <c r="W201" s="750"/>
      <c r="X201" s="750"/>
      <c r="Y201" s="750"/>
      <c r="Z201" s="750"/>
      <c r="AA201" s="750"/>
      <c r="AB201" s="750"/>
      <c r="AC201" s="750"/>
      <c r="AD201" s="750"/>
      <c r="AE201" s="750"/>
      <c r="AF201" s="750"/>
      <c r="AG201" s="750"/>
      <c r="AH201" s="750"/>
      <c r="AI201" s="750"/>
      <c r="AJ201" s="750"/>
      <c r="AK201" s="750"/>
      <c r="AL201" s="750"/>
      <c r="AM201" s="750"/>
      <c r="AN201" s="750"/>
      <c r="AO201" s="750"/>
      <c r="AP201" s="750"/>
      <c r="AQ201" s="750"/>
      <c r="AR201" s="750"/>
      <c r="AS201" s="750"/>
      <c r="AT201" s="750"/>
      <c r="AU201" s="750"/>
      <c r="AV201" s="750"/>
      <c r="AW201" s="750"/>
      <c r="AX201" s="750"/>
      <c r="AY201" s="750"/>
      <c r="AZ201" s="750"/>
      <c r="BA201" s="750"/>
      <c r="BB201" s="750"/>
      <c r="BG201" s="20"/>
    </row>
    <row r="202" spans="1:63" ht="15.75" customHeight="1">
      <c r="A202" s="18"/>
      <c r="BG202" s="20"/>
    </row>
    <row r="203" spans="1:63" ht="15" customHeight="1">
      <c r="A203" s="18"/>
      <c r="D203" s="627" t="s">
        <v>583</v>
      </c>
      <c r="E203" s="627"/>
      <c r="F203" s="627"/>
      <c r="G203" s="627"/>
      <c r="H203" s="627"/>
      <c r="I203" s="627"/>
      <c r="J203" s="627"/>
      <c r="K203" s="627"/>
      <c r="L203" s="627"/>
      <c r="M203" s="627"/>
      <c r="N203" s="627"/>
      <c r="O203" s="627"/>
      <c r="P203" s="627"/>
      <c r="Q203" s="627"/>
      <c r="R203" s="627"/>
      <c r="S203" s="627"/>
      <c r="T203" s="627"/>
      <c r="U203" s="627"/>
      <c r="V203" s="627"/>
      <c r="W203" s="627"/>
      <c r="X203" s="627"/>
      <c r="Y203" s="627"/>
      <c r="Z203" s="627"/>
      <c r="AA203" s="627"/>
      <c r="AB203" s="627"/>
      <c r="AC203" s="627"/>
      <c r="AD203" s="627"/>
      <c r="AE203" s="627"/>
      <c r="AF203" s="627"/>
      <c r="AG203" s="627"/>
      <c r="AH203" s="627"/>
      <c r="AI203" s="627"/>
      <c r="AJ203" s="627"/>
      <c r="AK203" s="627"/>
      <c r="AL203" s="627"/>
      <c r="AM203" s="627"/>
      <c r="AN203" s="627"/>
      <c r="AO203" s="627"/>
      <c r="AP203" s="627"/>
      <c r="AQ203" s="627"/>
      <c r="AR203" s="627"/>
      <c r="AS203" s="627"/>
      <c r="AT203" s="627"/>
      <c r="AU203" s="627"/>
      <c r="AV203" s="627"/>
      <c r="AW203" s="627"/>
      <c r="AX203" s="627"/>
      <c r="AY203" s="627"/>
      <c r="AZ203" s="627"/>
      <c r="BA203" s="627"/>
      <c r="BB203" s="627"/>
      <c r="BC203" s="627"/>
      <c r="BD203" s="627"/>
      <c r="BE203" s="627"/>
      <c r="BF203" s="627"/>
      <c r="BG203" s="628"/>
    </row>
    <row r="204" spans="1:63" ht="20.25" customHeight="1">
      <c r="A204" s="18"/>
      <c r="D204" s="435" t="s">
        <v>564</v>
      </c>
      <c r="E204" s="435"/>
      <c r="F204" s="435"/>
      <c r="G204" s="435"/>
      <c r="H204" s="435"/>
      <c r="I204" s="435"/>
      <c r="J204" s="435"/>
      <c r="K204" s="435"/>
      <c r="L204" s="435"/>
      <c r="M204" s="435"/>
      <c r="N204" s="435"/>
      <c r="O204" s="435"/>
      <c r="P204" s="435"/>
      <c r="Q204" s="435"/>
      <c r="R204" s="435"/>
      <c r="S204" s="435"/>
      <c r="T204" s="435"/>
      <c r="U204" s="435"/>
      <c r="V204" s="435" t="s">
        <v>565</v>
      </c>
      <c r="W204" s="435"/>
      <c r="X204" s="435"/>
      <c r="Y204" s="435"/>
      <c r="Z204" s="435"/>
      <c r="AA204" s="435"/>
      <c r="AB204" s="435"/>
      <c r="AC204" s="435"/>
      <c r="AD204" s="435"/>
      <c r="AE204" s="435"/>
      <c r="AF204" s="435"/>
      <c r="AG204" s="435"/>
      <c r="AH204" s="435"/>
      <c r="AI204" s="435"/>
      <c r="AJ204" s="435"/>
      <c r="AK204" s="435"/>
      <c r="AL204" s="435"/>
      <c r="AM204" s="435"/>
      <c r="AN204" s="435" t="s">
        <v>566</v>
      </c>
      <c r="AO204" s="435"/>
      <c r="AP204" s="435"/>
      <c r="AQ204" s="435"/>
      <c r="AR204" s="435"/>
      <c r="AS204" s="435"/>
      <c r="AT204" s="435"/>
      <c r="AU204" s="435"/>
      <c r="AV204" s="435"/>
      <c r="AW204" s="435"/>
      <c r="AX204" s="435"/>
      <c r="AY204" s="435"/>
      <c r="AZ204" s="435"/>
      <c r="BA204" s="435"/>
      <c r="BB204" s="435"/>
      <c r="BC204" s="435"/>
      <c r="BD204" s="435"/>
      <c r="BE204" s="435"/>
      <c r="BF204" s="435"/>
      <c r="BG204" s="629"/>
    </row>
    <row r="205" spans="1:63" ht="20.100000000000001" customHeight="1">
      <c r="A205" s="18"/>
      <c r="D205" s="400"/>
      <c r="E205" s="400"/>
      <c r="F205" s="400"/>
      <c r="G205" s="400"/>
      <c r="H205" s="400"/>
      <c r="I205" s="400"/>
      <c r="J205" s="400"/>
      <c r="K205" s="400"/>
      <c r="L205" s="400"/>
      <c r="M205" s="400"/>
      <c r="N205" s="400"/>
      <c r="O205" s="400"/>
      <c r="P205" s="400"/>
      <c r="Q205" s="400"/>
      <c r="R205" s="400"/>
      <c r="S205" s="400"/>
      <c r="T205" s="400"/>
      <c r="U205" s="400"/>
      <c r="V205" s="400"/>
      <c r="W205" s="400"/>
      <c r="X205" s="400"/>
      <c r="Y205" s="400"/>
      <c r="Z205" s="400"/>
      <c r="AA205" s="400"/>
      <c r="AB205" s="400"/>
      <c r="AC205" s="400"/>
      <c r="AD205" s="400"/>
      <c r="AE205" s="400"/>
      <c r="AF205" s="400"/>
      <c r="AG205" s="400"/>
      <c r="AH205" s="400"/>
      <c r="AI205" s="400"/>
      <c r="AJ205" s="400"/>
      <c r="AK205" s="400"/>
      <c r="AL205" s="400"/>
      <c r="AM205" s="400"/>
      <c r="AN205" s="400"/>
      <c r="AO205" s="400"/>
      <c r="AP205" s="400"/>
      <c r="AQ205" s="400"/>
      <c r="AR205" s="400"/>
      <c r="AS205" s="400"/>
      <c r="AT205" s="400"/>
      <c r="AU205" s="400"/>
      <c r="AV205" s="400"/>
      <c r="AW205" s="400"/>
      <c r="AX205" s="400"/>
      <c r="AY205" s="400"/>
      <c r="AZ205" s="400"/>
      <c r="BA205" s="400"/>
      <c r="BB205" s="400"/>
      <c r="BC205" s="400"/>
      <c r="BD205" s="400"/>
      <c r="BE205" s="400"/>
      <c r="BF205" s="400"/>
      <c r="BG205" s="619"/>
    </row>
    <row r="206" spans="1:63">
      <c r="A206" s="18"/>
      <c r="D206" s="400"/>
      <c r="E206" s="400"/>
      <c r="F206" s="400"/>
      <c r="G206" s="400"/>
      <c r="H206" s="400"/>
      <c r="I206" s="400"/>
      <c r="J206" s="400"/>
      <c r="K206" s="400"/>
      <c r="L206" s="400"/>
      <c r="M206" s="400"/>
      <c r="N206" s="400"/>
      <c r="O206" s="400"/>
      <c r="P206" s="400"/>
      <c r="Q206" s="400"/>
      <c r="R206" s="400"/>
      <c r="S206" s="400"/>
      <c r="T206" s="400"/>
      <c r="U206" s="400"/>
      <c r="V206" s="400"/>
      <c r="W206" s="400"/>
      <c r="X206" s="400"/>
      <c r="Y206" s="400"/>
      <c r="Z206" s="400"/>
      <c r="AA206" s="400"/>
      <c r="AB206" s="400"/>
      <c r="AC206" s="400"/>
      <c r="AD206" s="400"/>
      <c r="AE206" s="400"/>
      <c r="AF206" s="400"/>
      <c r="AG206" s="400"/>
      <c r="AH206" s="400"/>
      <c r="AI206" s="400"/>
      <c r="AJ206" s="400"/>
      <c r="AK206" s="400"/>
      <c r="AL206" s="400"/>
      <c r="AM206" s="400"/>
      <c r="AN206" s="400"/>
      <c r="AO206" s="400"/>
      <c r="AP206" s="400"/>
      <c r="AQ206" s="400"/>
      <c r="AR206" s="400"/>
      <c r="AS206" s="400"/>
      <c r="AT206" s="400"/>
      <c r="AU206" s="400"/>
      <c r="AV206" s="400"/>
      <c r="AW206" s="400"/>
      <c r="AX206" s="400"/>
      <c r="AY206" s="400"/>
      <c r="AZ206" s="400"/>
      <c r="BA206" s="400"/>
      <c r="BB206" s="400"/>
      <c r="BC206" s="400"/>
      <c r="BD206" s="400"/>
      <c r="BE206" s="400"/>
      <c r="BF206" s="400"/>
      <c r="BG206" s="619"/>
    </row>
    <row r="207" spans="1:63">
      <c r="A207" s="18"/>
      <c r="D207" s="400"/>
      <c r="E207" s="400"/>
      <c r="F207" s="400"/>
      <c r="G207" s="400"/>
      <c r="H207" s="400"/>
      <c r="I207" s="400"/>
      <c r="J207" s="400"/>
      <c r="K207" s="400"/>
      <c r="L207" s="400"/>
      <c r="M207" s="400"/>
      <c r="N207" s="400"/>
      <c r="O207" s="400"/>
      <c r="P207" s="400"/>
      <c r="Q207" s="400"/>
      <c r="R207" s="400"/>
      <c r="S207" s="400"/>
      <c r="T207" s="400"/>
      <c r="U207" s="400"/>
      <c r="V207" s="400"/>
      <c r="W207" s="400"/>
      <c r="X207" s="400"/>
      <c r="Y207" s="400"/>
      <c r="Z207" s="400"/>
      <c r="AA207" s="400"/>
      <c r="AB207" s="400"/>
      <c r="AC207" s="400"/>
      <c r="AD207" s="400"/>
      <c r="AE207" s="400"/>
      <c r="AF207" s="400"/>
      <c r="AG207" s="400"/>
      <c r="AH207" s="400"/>
      <c r="AI207" s="400"/>
      <c r="AJ207" s="400"/>
      <c r="AK207" s="400"/>
      <c r="AL207" s="400"/>
      <c r="AM207" s="400"/>
      <c r="AN207" s="400"/>
      <c r="AO207" s="400"/>
      <c r="AP207" s="400"/>
      <c r="AQ207" s="400"/>
      <c r="AR207" s="400"/>
      <c r="AS207" s="400"/>
      <c r="AT207" s="400"/>
      <c r="AU207" s="400"/>
      <c r="AV207" s="400"/>
      <c r="AW207" s="400"/>
      <c r="AX207" s="400"/>
      <c r="AY207" s="400"/>
      <c r="AZ207" s="400"/>
      <c r="BA207" s="400"/>
      <c r="BB207" s="400"/>
      <c r="BC207" s="400"/>
      <c r="BD207" s="400"/>
      <c r="BE207" s="400"/>
      <c r="BF207" s="400"/>
      <c r="BG207" s="619"/>
    </row>
    <row r="208" spans="1:63">
      <c r="A208" s="18"/>
      <c r="D208" s="400"/>
      <c r="E208" s="400"/>
      <c r="F208" s="400"/>
      <c r="G208" s="400"/>
      <c r="H208" s="400"/>
      <c r="I208" s="400"/>
      <c r="J208" s="400"/>
      <c r="K208" s="400"/>
      <c r="L208" s="400"/>
      <c r="M208" s="400"/>
      <c r="N208" s="400"/>
      <c r="O208" s="400"/>
      <c r="P208" s="400"/>
      <c r="Q208" s="400"/>
      <c r="R208" s="400"/>
      <c r="S208" s="400"/>
      <c r="T208" s="400"/>
      <c r="U208" s="400"/>
      <c r="V208" s="400"/>
      <c r="W208" s="400"/>
      <c r="X208" s="400"/>
      <c r="Y208" s="400"/>
      <c r="Z208" s="400"/>
      <c r="AA208" s="400"/>
      <c r="AB208" s="400"/>
      <c r="AC208" s="400"/>
      <c r="AD208" s="400"/>
      <c r="AE208" s="400"/>
      <c r="AF208" s="400"/>
      <c r="AG208" s="400"/>
      <c r="AH208" s="400"/>
      <c r="AI208" s="400"/>
      <c r="AJ208" s="400"/>
      <c r="AK208" s="400"/>
      <c r="AL208" s="400"/>
      <c r="AM208" s="400"/>
      <c r="AN208" s="400"/>
      <c r="AO208" s="400"/>
      <c r="AP208" s="400"/>
      <c r="AQ208" s="400"/>
      <c r="AR208" s="400"/>
      <c r="AS208" s="400"/>
      <c r="AT208" s="400"/>
      <c r="AU208" s="400"/>
      <c r="AV208" s="400"/>
      <c r="AW208" s="400"/>
      <c r="AX208" s="400"/>
      <c r="AY208" s="400"/>
      <c r="AZ208" s="400"/>
      <c r="BA208" s="400"/>
      <c r="BB208" s="400"/>
      <c r="BC208" s="400"/>
      <c r="BD208" s="400"/>
      <c r="BE208" s="400"/>
      <c r="BF208" s="400"/>
      <c r="BG208" s="619"/>
    </row>
    <row r="209" spans="1:59">
      <c r="A209" s="18"/>
      <c r="D209" s="400"/>
      <c r="E209" s="400"/>
      <c r="F209" s="400"/>
      <c r="G209" s="400"/>
      <c r="H209" s="400"/>
      <c r="I209" s="400"/>
      <c r="J209" s="400"/>
      <c r="K209" s="400"/>
      <c r="L209" s="400"/>
      <c r="M209" s="400"/>
      <c r="N209" s="400"/>
      <c r="O209" s="400"/>
      <c r="P209" s="400"/>
      <c r="Q209" s="400"/>
      <c r="R209" s="400"/>
      <c r="S209" s="400"/>
      <c r="T209" s="400"/>
      <c r="U209" s="400"/>
      <c r="V209" s="400"/>
      <c r="W209" s="400"/>
      <c r="X209" s="400"/>
      <c r="Y209" s="400"/>
      <c r="Z209" s="400"/>
      <c r="AA209" s="400"/>
      <c r="AB209" s="400"/>
      <c r="AC209" s="400"/>
      <c r="AD209" s="400"/>
      <c r="AE209" s="400"/>
      <c r="AF209" s="400"/>
      <c r="AG209" s="400"/>
      <c r="AH209" s="400"/>
      <c r="AI209" s="400"/>
      <c r="AJ209" s="400"/>
      <c r="AK209" s="400"/>
      <c r="AL209" s="400"/>
      <c r="AM209" s="400"/>
      <c r="AN209" s="400"/>
      <c r="AO209" s="400"/>
      <c r="AP209" s="400"/>
      <c r="AQ209" s="400"/>
      <c r="AR209" s="400"/>
      <c r="AS209" s="400"/>
      <c r="AT209" s="400"/>
      <c r="AU209" s="400"/>
      <c r="AV209" s="400"/>
      <c r="AW209" s="400"/>
      <c r="AX209" s="400"/>
      <c r="AY209" s="400"/>
      <c r="AZ209" s="400"/>
      <c r="BA209" s="400"/>
      <c r="BB209" s="400"/>
      <c r="BC209" s="400"/>
      <c r="BD209" s="400"/>
      <c r="BE209" s="400"/>
      <c r="BF209" s="400"/>
      <c r="BG209" s="619"/>
    </row>
    <row r="210" spans="1:59">
      <c r="A210" s="18"/>
      <c r="D210" s="400"/>
      <c r="E210" s="400"/>
      <c r="F210" s="400"/>
      <c r="G210" s="400"/>
      <c r="H210" s="400"/>
      <c r="I210" s="400"/>
      <c r="J210" s="400"/>
      <c r="K210" s="400"/>
      <c r="L210" s="400"/>
      <c r="M210" s="400"/>
      <c r="N210" s="400"/>
      <c r="O210" s="400"/>
      <c r="P210" s="400"/>
      <c r="Q210" s="400"/>
      <c r="R210" s="400"/>
      <c r="S210" s="400"/>
      <c r="T210" s="400"/>
      <c r="U210" s="400"/>
      <c r="V210" s="400"/>
      <c r="W210" s="400"/>
      <c r="X210" s="400"/>
      <c r="Y210" s="400"/>
      <c r="Z210" s="400"/>
      <c r="AA210" s="400"/>
      <c r="AB210" s="400"/>
      <c r="AC210" s="400"/>
      <c r="AD210" s="400"/>
      <c r="AE210" s="400"/>
      <c r="AF210" s="400"/>
      <c r="AG210" s="400"/>
      <c r="AH210" s="400"/>
      <c r="AI210" s="400"/>
      <c r="AJ210" s="400"/>
      <c r="AK210" s="400"/>
      <c r="AL210" s="400"/>
      <c r="AM210" s="400"/>
      <c r="AN210" s="400"/>
      <c r="AO210" s="400"/>
      <c r="AP210" s="400"/>
      <c r="AQ210" s="400"/>
      <c r="AR210" s="400"/>
      <c r="AS210" s="400"/>
      <c r="AT210" s="400"/>
      <c r="AU210" s="400"/>
      <c r="AV210" s="400"/>
      <c r="AW210" s="400"/>
      <c r="AX210" s="400"/>
      <c r="AY210" s="400"/>
      <c r="AZ210" s="400"/>
      <c r="BA210" s="400"/>
      <c r="BB210" s="400"/>
      <c r="BC210" s="400"/>
      <c r="BD210" s="400"/>
      <c r="BE210" s="400"/>
      <c r="BF210" s="400"/>
      <c r="BG210" s="619"/>
    </row>
    <row r="211" spans="1:59">
      <c r="A211" s="18"/>
      <c r="D211" s="405"/>
      <c r="E211" s="406"/>
      <c r="F211" s="406"/>
      <c r="G211" s="406"/>
      <c r="H211" s="406"/>
      <c r="I211" s="406"/>
      <c r="J211" s="406"/>
      <c r="K211" s="406"/>
      <c r="L211" s="406"/>
      <c r="M211" s="406"/>
      <c r="N211" s="406"/>
      <c r="O211" s="406"/>
      <c r="P211" s="406"/>
      <c r="Q211" s="406"/>
      <c r="R211" s="406"/>
      <c r="S211" s="406"/>
      <c r="T211" s="406"/>
      <c r="U211" s="428"/>
      <c r="V211" s="400"/>
      <c r="W211" s="400"/>
      <c r="X211" s="400"/>
      <c r="Y211" s="400"/>
      <c r="Z211" s="400"/>
      <c r="AA211" s="400"/>
      <c r="AB211" s="400"/>
      <c r="AC211" s="400"/>
      <c r="AD211" s="400"/>
      <c r="AE211" s="400"/>
      <c r="AF211" s="400"/>
      <c r="AG211" s="400"/>
      <c r="AH211" s="400"/>
      <c r="AI211" s="400"/>
      <c r="AJ211" s="400"/>
      <c r="AK211" s="400"/>
      <c r="AL211" s="400"/>
      <c r="AM211" s="400"/>
      <c r="AN211" s="405"/>
      <c r="AO211" s="406"/>
      <c r="AP211" s="406"/>
      <c r="AQ211" s="406"/>
      <c r="AR211" s="406"/>
      <c r="AS211" s="406"/>
      <c r="AT211" s="406"/>
      <c r="AU211" s="406"/>
      <c r="AV211" s="406"/>
      <c r="AW211" s="406"/>
      <c r="AX211" s="406"/>
      <c r="AY211" s="406"/>
      <c r="AZ211" s="406"/>
      <c r="BA211" s="406"/>
      <c r="BB211" s="406"/>
      <c r="BC211" s="406"/>
      <c r="BD211" s="406"/>
      <c r="BE211" s="406"/>
      <c r="BF211" s="406"/>
      <c r="BG211" s="407"/>
    </row>
    <row r="212" spans="1:59">
      <c r="A212" s="18"/>
      <c r="D212" s="405"/>
      <c r="E212" s="406"/>
      <c r="F212" s="406"/>
      <c r="G212" s="406"/>
      <c r="H212" s="406"/>
      <c r="I212" s="406"/>
      <c r="J212" s="406"/>
      <c r="K212" s="406"/>
      <c r="L212" s="406"/>
      <c r="M212" s="406"/>
      <c r="N212" s="406"/>
      <c r="O212" s="406"/>
      <c r="P212" s="406"/>
      <c r="Q212" s="406"/>
      <c r="R212" s="406"/>
      <c r="S212" s="406"/>
      <c r="T212" s="406"/>
      <c r="U212" s="428"/>
      <c r="V212" s="400"/>
      <c r="W212" s="400"/>
      <c r="X212" s="400"/>
      <c r="Y212" s="400"/>
      <c r="Z212" s="400"/>
      <c r="AA212" s="400"/>
      <c r="AB212" s="400"/>
      <c r="AC212" s="400"/>
      <c r="AD212" s="400"/>
      <c r="AE212" s="400"/>
      <c r="AF212" s="400"/>
      <c r="AG212" s="400"/>
      <c r="AH212" s="400"/>
      <c r="AI212" s="400"/>
      <c r="AJ212" s="400"/>
      <c r="AK212" s="400"/>
      <c r="AL212" s="400"/>
      <c r="AM212" s="400"/>
      <c r="AN212" s="405"/>
      <c r="AO212" s="406"/>
      <c r="AP212" s="406"/>
      <c r="AQ212" s="406"/>
      <c r="AR212" s="406"/>
      <c r="AS212" s="406"/>
      <c r="AT212" s="406"/>
      <c r="AU212" s="406"/>
      <c r="AV212" s="406"/>
      <c r="AW212" s="406"/>
      <c r="AX212" s="406"/>
      <c r="AY212" s="406"/>
      <c r="AZ212" s="406"/>
      <c r="BA212" s="406"/>
      <c r="BB212" s="406"/>
      <c r="BC212" s="406"/>
      <c r="BD212" s="406"/>
      <c r="BE212" s="406"/>
      <c r="BF212" s="406"/>
      <c r="BG212" s="407"/>
    </row>
    <row r="213" spans="1:59">
      <c r="A213" s="18"/>
      <c r="D213" s="405"/>
      <c r="E213" s="406"/>
      <c r="F213" s="406"/>
      <c r="G213" s="406"/>
      <c r="H213" s="406"/>
      <c r="I213" s="406"/>
      <c r="J213" s="406"/>
      <c r="K213" s="406"/>
      <c r="L213" s="406"/>
      <c r="M213" s="406"/>
      <c r="N213" s="406"/>
      <c r="O213" s="406"/>
      <c r="P213" s="406"/>
      <c r="Q213" s="406"/>
      <c r="R213" s="406"/>
      <c r="S213" s="406"/>
      <c r="T213" s="406"/>
      <c r="U213" s="428"/>
      <c r="V213" s="400"/>
      <c r="W213" s="400"/>
      <c r="X213" s="400"/>
      <c r="Y213" s="400"/>
      <c r="Z213" s="400"/>
      <c r="AA213" s="400"/>
      <c r="AB213" s="400"/>
      <c r="AC213" s="400"/>
      <c r="AD213" s="400"/>
      <c r="AE213" s="400"/>
      <c r="AF213" s="400"/>
      <c r="AG213" s="400"/>
      <c r="AH213" s="400"/>
      <c r="AI213" s="400"/>
      <c r="AJ213" s="400"/>
      <c r="AK213" s="400"/>
      <c r="AL213" s="400"/>
      <c r="AM213" s="400"/>
      <c r="AN213" s="405"/>
      <c r="AO213" s="406"/>
      <c r="AP213" s="406"/>
      <c r="AQ213" s="406"/>
      <c r="AR213" s="406"/>
      <c r="AS213" s="406"/>
      <c r="AT213" s="406"/>
      <c r="AU213" s="406"/>
      <c r="AV213" s="406"/>
      <c r="AW213" s="406"/>
      <c r="AX213" s="406"/>
      <c r="AY213" s="406"/>
      <c r="AZ213" s="406"/>
      <c r="BA213" s="406"/>
      <c r="BB213" s="406"/>
      <c r="BC213" s="406"/>
      <c r="BD213" s="406"/>
      <c r="BE213" s="406"/>
      <c r="BF213" s="406"/>
      <c r="BG213" s="407"/>
    </row>
    <row r="214" spans="1:59">
      <c r="A214" s="18"/>
      <c r="D214" s="405"/>
      <c r="E214" s="406"/>
      <c r="F214" s="406"/>
      <c r="G214" s="406"/>
      <c r="H214" s="406"/>
      <c r="I214" s="406"/>
      <c r="J214" s="406"/>
      <c r="K214" s="406"/>
      <c r="L214" s="406"/>
      <c r="M214" s="406"/>
      <c r="N214" s="406"/>
      <c r="O214" s="406"/>
      <c r="P214" s="406"/>
      <c r="Q214" s="406"/>
      <c r="R214" s="406"/>
      <c r="S214" s="406"/>
      <c r="T214" s="406"/>
      <c r="U214" s="428"/>
      <c r="V214" s="400"/>
      <c r="W214" s="400"/>
      <c r="X214" s="400"/>
      <c r="Y214" s="400"/>
      <c r="Z214" s="400"/>
      <c r="AA214" s="400"/>
      <c r="AB214" s="400"/>
      <c r="AC214" s="400"/>
      <c r="AD214" s="400"/>
      <c r="AE214" s="400"/>
      <c r="AF214" s="400"/>
      <c r="AG214" s="400"/>
      <c r="AH214" s="400"/>
      <c r="AI214" s="400"/>
      <c r="AJ214" s="400"/>
      <c r="AK214" s="400"/>
      <c r="AL214" s="400"/>
      <c r="AM214" s="400"/>
      <c r="AN214" s="405"/>
      <c r="AO214" s="406"/>
      <c r="AP214" s="406"/>
      <c r="AQ214" s="406"/>
      <c r="AR214" s="406"/>
      <c r="AS214" s="406"/>
      <c r="AT214" s="406"/>
      <c r="AU214" s="406"/>
      <c r="AV214" s="406"/>
      <c r="AW214" s="406"/>
      <c r="AX214" s="406"/>
      <c r="AY214" s="406"/>
      <c r="AZ214" s="406"/>
      <c r="BA214" s="406"/>
      <c r="BB214" s="406"/>
      <c r="BC214" s="406"/>
      <c r="BD214" s="406"/>
      <c r="BE214" s="406"/>
      <c r="BF214" s="406"/>
      <c r="BG214" s="407"/>
    </row>
    <row r="215" spans="1:59" ht="15" customHeight="1">
      <c r="A215" s="18"/>
      <c r="D215" s="434" t="str">
        <f>IF(AK13=Datos!$A$6,"* Si los efectos no deseados de la oportunidad se presentan incluir este plan en el Sistema de Administración de Acciones Preventivas y Correctivas con fuente -Administración de oportunidades (contingencia)-","* Si el riesgo se presenta incluir este plan en el Sistema de Administración de Acciones Preventivas y Correctivas con fuente -Administración de riesgos (contingencia)-")</f>
        <v>* Si el riesgo se presenta incluir este plan en el Sistema de Administración de Acciones Preventivas y Correctivas con fuente -Administración de riesgos (contingencia)-</v>
      </c>
      <c r="E215" s="434"/>
      <c r="F215" s="434"/>
      <c r="G215" s="434"/>
      <c r="H215" s="434"/>
      <c r="I215" s="434"/>
      <c r="J215" s="434"/>
      <c r="K215" s="434"/>
      <c r="L215" s="434"/>
      <c r="M215" s="434"/>
      <c r="N215" s="434"/>
      <c r="O215" s="434"/>
      <c r="P215" s="434"/>
      <c r="Q215" s="434"/>
      <c r="R215" s="434"/>
      <c r="S215" s="434"/>
      <c r="T215" s="434"/>
      <c r="U215" s="434"/>
      <c r="V215" s="434"/>
      <c r="W215" s="434"/>
      <c r="X215" s="434"/>
      <c r="Y215" s="434"/>
      <c r="Z215" s="434"/>
      <c r="AA215" s="434"/>
      <c r="AB215" s="434"/>
      <c r="AC215" s="434"/>
      <c r="AD215" s="434"/>
      <c r="AE215" s="434"/>
      <c r="AF215" s="434"/>
      <c r="AG215" s="434"/>
      <c r="AH215" s="434"/>
      <c r="AI215" s="434"/>
      <c r="AJ215" s="434"/>
      <c r="AK215" s="434"/>
      <c r="AL215" s="434"/>
      <c r="AM215" s="434"/>
      <c r="AN215" s="434"/>
      <c r="AO215" s="434"/>
      <c r="AP215" s="434"/>
      <c r="AQ215" s="434"/>
      <c r="AR215" s="434"/>
      <c r="AS215" s="434"/>
      <c r="AT215" s="434"/>
      <c r="AU215" s="434"/>
      <c r="AV215" s="434"/>
      <c r="AW215" s="434"/>
      <c r="AX215" s="434"/>
      <c r="AY215" s="434"/>
      <c r="AZ215" s="434"/>
      <c r="BA215" s="434"/>
      <c r="BB215" s="434"/>
      <c r="BG215" s="20"/>
    </row>
    <row r="216" spans="1:59" ht="15" customHeight="1">
      <c r="A216" s="18"/>
      <c r="BG216" s="20"/>
    </row>
    <row r="217" spans="1:59" ht="15.75" thickBot="1">
      <c r="A217" s="51"/>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c r="AS217" s="52"/>
      <c r="AT217" s="52"/>
      <c r="AU217" s="52"/>
      <c r="AV217" s="52"/>
      <c r="AW217" s="52"/>
      <c r="AX217" s="52"/>
      <c r="AY217" s="52"/>
      <c r="AZ217" s="52"/>
      <c r="BA217" s="52"/>
      <c r="BB217" s="52"/>
      <c r="BC217" s="52"/>
      <c r="BD217" s="52"/>
      <c r="BE217" s="52"/>
      <c r="BF217" s="52"/>
      <c r="BG217" s="54"/>
    </row>
    <row r="231" spans="63:64" ht="30">
      <c r="BK231" s="26" t="s">
        <v>587</v>
      </c>
      <c r="BL231" s="103">
        <v>1</v>
      </c>
    </row>
    <row r="232" spans="63:64">
      <c r="BK232" s="41"/>
    </row>
  </sheetData>
  <sheetProtection password="A10A" sheet="1" objects="1" scenarios="1" formatCells="0" formatRows="0"/>
  <mergeCells count="870">
    <mergeCell ref="BG1:BG2"/>
    <mergeCell ref="P3:U4"/>
    <mergeCell ref="V3:AZ4"/>
    <mergeCell ref="BA3:BF4"/>
    <mergeCell ref="BG3:BG4"/>
    <mergeCell ref="D6:G6"/>
    <mergeCell ref="K6:BF6"/>
    <mergeCell ref="D8:G8"/>
    <mergeCell ref="K8:BF8"/>
    <mergeCell ref="D10:I10"/>
    <mergeCell ref="K10:AJ10"/>
    <mergeCell ref="AQ10:AW10"/>
    <mergeCell ref="AX10:BF10"/>
    <mergeCell ref="A1:J4"/>
    <mergeCell ref="P1:U2"/>
    <mergeCell ref="V1:AZ2"/>
    <mergeCell ref="BA1:BF2"/>
    <mergeCell ref="D18:Q18"/>
    <mergeCell ref="S18:V18"/>
    <mergeCell ref="X18:BF18"/>
    <mergeCell ref="D20:BC20"/>
    <mergeCell ref="D21:BF21"/>
    <mergeCell ref="D22:BF22"/>
    <mergeCell ref="AT11:BC11"/>
    <mergeCell ref="M13:T13"/>
    <mergeCell ref="V13:AJ13"/>
    <mergeCell ref="A15:J15"/>
    <mergeCell ref="D17:Q17"/>
    <mergeCell ref="S17:V17"/>
    <mergeCell ref="X17:BB17"/>
    <mergeCell ref="D29:AB29"/>
    <mergeCell ref="AD29:BF34"/>
    <mergeCell ref="D30:AB30"/>
    <mergeCell ref="D31:AB31"/>
    <mergeCell ref="D32:AB32"/>
    <mergeCell ref="D33:AB33"/>
    <mergeCell ref="D34:AB34"/>
    <mergeCell ref="D23:AR23"/>
    <mergeCell ref="AY23:BF23"/>
    <mergeCell ref="D24:AV24"/>
    <mergeCell ref="AY24:BF24"/>
    <mergeCell ref="D28:AB28"/>
    <mergeCell ref="AD28:BF28"/>
    <mergeCell ref="D26:O26"/>
    <mergeCell ref="R26:S26"/>
    <mergeCell ref="W26:AC26"/>
    <mergeCell ref="AI26:AR26"/>
    <mergeCell ref="AU26:AV26"/>
    <mergeCell ref="D39:I39"/>
    <mergeCell ref="J39:AB39"/>
    <mergeCell ref="AD39:BF39"/>
    <mergeCell ref="D40:I40"/>
    <mergeCell ref="J40:AB40"/>
    <mergeCell ref="AD40:BF40"/>
    <mergeCell ref="D36:AB36"/>
    <mergeCell ref="AD36:BF37"/>
    <mergeCell ref="D37:AB37"/>
    <mergeCell ref="D38:I38"/>
    <mergeCell ref="J38:AB38"/>
    <mergeCell ref="AD38:BF38"/>
    <mergeCell ref="D43:I43"/>
    <mergeCell ref="J43:AB43"/>
    <mergeCell ref="AD43:BF43"/>
    <mergeCell ref="D44:I44"/>
    <mergeCell ref="J44:AB44"/>
    <mergeCell ref="AD44:BF44"/>
    <mergeCell ref="D41:I41"/>
    <mergeCell ref="J41:AB41"/>
    <mergeCell ref="AD41:BF41"/>
    <mergeCell ref="D42:I42"/>
    <mergeCell ref="J42:AB42"/>
    <mergeCell ref="AD42:BF42"/>
    <mergeCell ref="D47:I47"/>
    <mergeCell ref="J47:AB47"/>
    <mergeCell ref="AD47:BF47"/>
    <mergeCell ref="D48:I48"/>
    <mergeCell ref="J48:AB48"/>
    <mergeCell ref="AD48:BF48"/>
    <mergeCell ref="D45:I45"/>
    <mergeCell ref="J45:AB45"/>
    <mergeCell ref="AD45:BF45"/>
    <mergeCell ref="D46:I46"/>
    <mergeCell ref="J46:AB46"/>
    <mergeCell ref="AD46:BF46"/>
    <mergeCell ref="D52:I52"/>
    <mergeCell ref="J52:AB52"/>
    <mergeCell ref="AD52:BF52"/>
    <mergeCell ref="D53:I53"/>
    <mergeCell ref="J53:AB53"/>
    <mergeCell ref="AD53:BF53"/>
    <mergeCell ref="D49:AB49"/>
    <mergeCell ref="AD49:BF49"/>
    <mergeCell ref="D50:I50"/>
    <mergeCell ref="J50:AB50"/>
    <mergeCell ref="AD50:BF50"/>
    <mergeCell ref="D51:I51"/>
    <mergeCell ref="J51:AB51"/>
    <mergeCell ref="AD51:BF51"/>
    <mergeCell ref="D56:I56"/>
    <mergeCell ref="J56:AB56"/>
    <mergeCell ref="AD56:BF56"/>
    <mergeCell ref="D57:I57"/>
    <mergeCell ref="J57:AB57"/>
    <mergeCell ref="AD57:BF57"/>
    <mergeCell ref="D54:I54"/>
    <mergeCell ref="J54:AB54"/>
    <mergeCell ref="AD54:BF54"/>
    <mergeCell ref="D55:I55"/>
    <mergeCell ref="J55:AB55"/>
    <mergeCell ref="AD55:BF55"/>
    <mergeCell ref="D60:I60"/>
    <mergeCell ref="J60:AB60"/>
    <mergeCell ref="AD60:BF60"/>
    <mergeCell ref="BK60:BM61"/>
    <mergeCell ref="BP61:BP62"/>
    <mergeCell ref="BQ61:BQ62"/>
    <mergeCell ref="A62:J62"/>
    <mergeCell ref="D58:I58"/>
    <mergeCell ref="J58:AB58"/>
    <mergeCell ref="AD58:BF58"/>
    <mergeCell ref="D59:I59"/>
    <mergeCell ref="J59:AB59"/>
    <mergeCell ref="AD59:BF59"/>
    <mergeCell ref="Z63:AK63"/>
    <mergeCell ref="D64:G64"/>
    <mergeCell ref="E65:Z65"/>
    <mergeCell ref="AB65:AK65"/>
    <mergeCell ref="E66:H66"/>
    <mergeCell ref="I66:V66"/>
    <mergeCell ref="AB66:AC66"/>
    <mergeCell ref="AD66:AE66"/>
    <mergeCell ref="AF66:AG66"/>
    <mergeCell ref="AH66:AI66"/>
    <mergeCell ref="AJ66:AK66"/>
    <mergeCell ref="E67:H67"/>
    <mergeCell ref="I67:V67"/>
    <mergeCell ref="Z67:Z76"/>
    <mergeCell ref="AA67:AA68"/>
    <mergeCell ref="AB67:AC68"/>
    <mergeCell ref="AD67:AE68"/>
    <mergeCell ref="AF67:AG68"/>
    <mergeCell ref="AH67:AI68"/>
    <mergeCell ref="AJ67:AK68"/>
    <mergeCell ref="E70:P70"/>
    <mergeCell ref="J72:P72"/>
    <mergeCell ref="E76:H76"/>
    <mergeCell ref="I76:L76"/>
    <mergeCell ref="M76:P76"/>
    <mergeCell ref="AP67:BF67"/>
    <mergeCell ref="AP68:BF69"/>
    <mergeCell ref="R69:W69"/>
    <mergeCell ref="AA69:AA70"/>
    <mergeCell ref="AB69:AC70"/>
    <mergeCell ref="AD69:AE70"/>
    <mergeCell ref="AF69:AG70"/>
    <mergeCell ref="AH69:AI70"/>
    <mergeCell ref="AJ69:AK70"/>
    <mergeCell ref="R70:W70"/>
    <mergeCell ref="BS70:BS71"/>
    <mergeCell ref="BT70:BT71"/>
    <mergeCell ref="BU70:BU71"/>
    <mergeCell ref="R71:W71"/>
    <mergeCell ref="AA71:AA72"/>
    <mergeCell ref="AB71:AC72"/>
    <mergeCell ref="AD71:AE72"/>
    <mergeCell ref="AF71:AG72"/>
    <mergeCell ref="AH71:AI72"/>
    <mergeCell ref="AJ71:AK72"/>
    <mergeCell ref="AP71:BF71"/>
    <mergeCell ref="R72:W72"/>
    <mergeCell ref="AP72:BF76"/>
    <mergeCell ref="R73:W73"/>
    <mergeCell ref="AA73:AA74"/>
    <mergeCell ref="AB73:AC74"/>
    <mergeCell ref="AD73:AE74"/>
    <mergeCell ref="AJ75:AK76"/>
    <mergeCell ref="R76:W76"/>
    <mergeCell ref="AF73:AG74"/>
    <mergeCell ref="AH73:AI74"/>
    <mergeCell ref="AJ73:AK74"/>
    <mergeCell ref="AF75:AG76"/>
    <mergeCell ref="AH75:AI76"/>
    <mergeCell ref="C74:D78"/>
    <mergeCell ref="E75:H75"/>
    <mergeCell ref="I75:L75"/>
    <mergeCell ref="M75:P75"/>
    <mergeCell ref="AA75:AA76"/>
    <mergeCell ref="AB75:AC76"/>
    <mergeCell ref="AD75:AE76"/>
    <mergeCell ref="E77:P77"/>
    <mergeCell ref="R77:W77"/>
    <mergeCell ref="E78:I80"/>
    <mergeCell ref="R78:W78"/>
    <mergeCell ref="J79:P79"/>
    <mergeCell ref="R79:W79"/>
    <mergeCell ref="R80:W80"/>
    <mergeCell ref="AJ85:AK85"/>
    <mergeCell ref="AL85:AM86"/>
    <mergeCell ref="AN85:AQ85"/>
    <mergeCell ref="AR85:AS86"/>
    <mergeCell ref="BS85:BU85"/>
    <mergeCell ref="BV85:BX85"/>
    <mergeCell ref="AZ86:BB86"/>
    <mergeCell ref="BC86:BG86"/>
    <mergeCell ref="F81:G81"/>
    <mergeCell ref="H81:I81"/>
    <mergeCell ref="A84:J84"/>
    <mergeCell ref="X84:AM84"/>
    <mergeCell ref="AN84:AS84"/>
    <mergeCell ref="X85:AA85"/>
    <mergeCell ref="AB85:AC85"/>
    <mergeCell ref="AD85:AE85"/>
    <mergeCell ref="AF85:AG85"/>
    <mergeCell ref="AH85:AI85"/>
    <mergeCell ref="AF86:AG86"/>
    <mergeCell ref="AH86:AI86"/>
    <mergeCell ref="AJ86:AK86"/>
    <mergeCell ref="AN86:AQ86"/>
    <mergeCell ref="AT86:AV86"/>
    <mergeCell ref="AW86:AY86"/>
    <mergeCell ref="D86:S86"/>
    <mergeCell ref="T86:W86"/>
    <mergeCell ref="X86:Y86"/>
    <mergeCell ref="Z86:AA86"/>
    <mergeCell ref="AB86:AC86"/>
    <mergeCell ref="AD86:AE86"/>
    <mergeCell ref="AT87:AV87"/>
    <mergeCell ref="AW87:AY96"/>
    <mergeCell ref="AZ87:BB96"/>
    <mergeCell ref="AJ89:AK89"/>
    <mergeCell ref="AL89:AM89"/>
    <mergeCell ref="AN89:AQ89"/>
    <mergeCell ref="AR89:AS89"/>
    <mergeCell ref="AT89:AV89"/>
    <mergeCell ref="X92:Y92"/>
    <mergeCell ref="Z92:AA92"/>
    <mergeCell ref="AB92:AC92"/>
    <mergeCell ref="AD92:AE92"/>
    <mergeCell ref="AL91:AM91"/>
    <mergeCell ref="AN91:AQ91"/>
    <mergeCell ref="AR91:AS91"/>
    <mergeCell ref="AT91:AV91"/>
    <mergeCell ref="AJ93:AK93"/>
    <mergeCell ref="AL93:AM93"/>
    <mergeCell ref="BC87:BG87"/>
    <mergeCell ref="D88:S88"/>
    <mergeCell ref="T88:W88"/>
    <mergeCell ref="X88:Y88"/>
    <mergeCell ref="Z88:AA88"/>
    <mergeCell ref="AB88:AC88"/>
    <mergeCell ref="AD88:AE88"/>
    <mergeCell ref="AF87:AG87"/>
    <mergeCell ref="AH87:AI87"/>
    <mergeCell ref="AJ87:AK87"/>
    <mergeCell ref="AL87:AM87"/>
    <mergeCell ref="AN87:AQ87"/>
    <mergeCell ref="AR87:AS87"/>
    <mergeCell ref="D87:S87"/>
    <mergeCell ref="T87:W87"/>
    <mergeCell ref="X87:Y87"/>
    <mergeCell ref="Z87:AA87"/>
    <mergeCell ref="AB87:AC87"/>
    <mergeCell ref="AD87:AE87"/>
    <mergeCell ref="BC89:BG89"/>
    <mergeCell ref="AT88:AV88"/>
    <mergeCell ref="BC88:BG88"/>
    <mergeCell ref="D89:S89"/>
    <mergeCell ref="T89:W89"/>
    <mergeCell ref="X89:Y89"/>
    <mergeCell ref="Z89:AA89"/>
    <mergeCell ref="AB89:AC89"/>
    <mergeCell ref="AD89:AE89"/>
    <mergeCell ref="AF89:AG89"/>
    <mergeCell ref="AH89:AI89"/>
    <mergeCell ref="AF88:AG88"/>
    <mergeCell ref="AH88:AI88"/>
    <mergeCell ref="AJ88:AK88"/>
    <mergeCell ref="AL88:AM88"/>
    <mergeCell ref="AN88:AQ88"/>
    <mergeCell ref="AR88:AS88"/>
    <mergeCell ref="BC91:BG91"/>
    <mergeCell ref="AT90:AV90"/>
    <mergeCell ref="BC90:BG90"/>
    <mergeCell ref="D91:S91"/>
    <mergeCell ref="T91:W91"/>
    <mergeCell ref="X91:Y91"/>
    <mergeCell ref="Z91:AA91"/>
    <mergeCell ref="AB91:AC91"/>
    <mergeCell ref="AD91:AE91"/>
    <mergeCell ref="AF91:AG91"/>
    <mergeCell ref="AH91:AI91"/>
    <mergeCell ref="AF90:AG90"/>
    <mergeCell ref="AH90:AI90"/>
    <mergeCell ref="AJ90:AK90"/>
    <mergeCell ref="AL90:AM90"/>
    <mergeCell ref="AN90:AQ90"/>
    <mergeCell ref="AR90:AS90"/>
    <mergeCell ref="D90:S90"/>
    <mergeCell ref="T90:W90"/>
    <mergeCell ref="X90:Y90"/>
    <mergeCell ref="Z90:AA90"/>
    <mergeCell ref="AB90:AC90"/>
    <mergeCell ref="AD90:AE90"/>
    <mergeCell ref="AJ91:AK91"/>
    <mergeCell ref="AN93:AQ93"/>
    <mergeCell ref="AR93:AS93"/>
    <mergeCell ref="AT93:AV93"/>
    <mergeCell ref="BC93:BG93"/>
    <mergeCell ref="AT92:AV92"/>
    <mergeCell ref="BC92:BG92"/>
    <mergeCell ref="D93:S93"/>
    <mergeCell ref="T93:W93"/>
    <mergeCell ref="X93:Y93"/>
    <mergeCell ref="Z93:AA93"/>
    <mergeCell ref="AB93:AC93"/>
    <mergeCell ref="AD93:AE93"/>
    <mergeCell ref="AF93:AG93"/>
    <mergeCell ref="AH93:AI93"/>
    <mergeCell ref="AF92:AG92"/>
    <mergeCell ref="AH92:AI92"/>
    <mergeCell ref="AJ92:AK92"/>
    <mergeCell ref="AL92:AM92"/>
    <mergeCell ref="AN92:AQ92"/>
    <mergeCell ref="AR92:AS92"/>
    <mergeCell ref="D92:S92"/>
    <mergeCell ref="T92:W92"/>
    <mergeCell ref="AT95:AV95"/>
    <mergeCell ref="BC95:BG95"/>
    <mergeCell ref="AT94:AV94"/>
    <mergeCell ref="BC94:BG94"/>
    <mergeCell ref="D95:S95"/>
    <mergeCell ref="T95:W95"/>
    <mergeCell ref="X95:Y95"/>
    <mergeCell ref="Z95:AA95"/>
    <mergeCell ref="AB95:AC95"/>
    <mergeCell ref="AD95:AE95"/>
    <mergeCell ref="AF95:AG95"/>
    <mergeCell ref="AH95:AI95"/>
    <mergeCell ref="AF94:AG94"/>
    <mergeCell ref="AH94:AI94"/>
    <mergeCell ref="AJ94:AK94"/>
    <mergeCell ref="AL94:AM94"/>
    <mergeCell ref="AN94:AQ94"/>
    <mergeCell ref="AR94:AS94"/>
    <mergeCell ref="D94:S94"/>
    <mergeCell ref="T94:W94"/>
    <mergeCell ref="X94:Y94"/>
    <mergeCell ref="Z94:AA94"/>
    <mergeCell ref="AB94:AC94"/>
    <mergeCell ref="AD94:AE94"/>
    <mergeCell ref="T96:W96"/>
    <mergeCell ref="X96:Y96"/>
    <mergeCell ref="Z96:AA96"/>
    <mergeCell ref="AB96:AC96"/>
    <mergeCell ref="AD96:AE96"/>
    <mergeCell ref="AJ95:AK95"/>
    <mergeCell ref="AL95:AM95"/>
    <mergeCell ref="AN95:AQ95"/>
    <mergeCell ref="AR95:AS95"/>
    <mergeCell ref="BS100:BU100"/>
    <mergeCell ref="BV100:BX100"/>
    <mergeCell ref="D101:S101"/>
    <mergeCell ref="T101:W101"/>
    <mergeCell ref="X101:Y101"/>
    <mergeCell ref="Z101:AA101"/>
    <mergeCell ref="AB101:AC101"/>
    <mergeCell ref="AT96:AV96"/>
    <mergeCell ref="BC96:BG96"/>
    <mergeCell ref="X99:AM99"/>
    <mergeCell ref="AN99:AS99"/>
    <mergeCell ref="X100:AA100"/>
    <mergeCell ref="AB100:AC100"/>
    <mergeCell ref="AD100:AE100"/>
    <mergeCell ref="AF100:AG100"/>
    <mergeCell ref="AH100:AI100"/>
    <mergeCell ref="AJ100:AK100"/>
    <mergeCell ref="AF96:AG96"/>
    <mergeCell ref="AH96:AI96"/>
    <mergeCell ref="AJ96:AK96"/>
    <mergeCell ref="AL96:AM96"/>
    <mergeCell ref="AN96:AQ96"/>
    <mergeCell ref="AR96:AS96"/>
    <mergeCell ref="D96:S96"/>
    <mergeCell ref="AZ101:BB101"/>
    <mergeCell ref="BC101:BG101"/>
    <mergeCell ref="D102:S102"/>
    <mergeCell ref="T102:W102"/>
    <mergeCell ref="X102:Y102"/>
    <mergeCell ref="Z102:AA102"/>
    <mergeCell ref="AB102:AC102"/>
    <mergeCell ref="AD102:AE102"/>
    <mergeCell ref="AF102:AG102"/>
    <mergeCell ref="AD101:AE101"/>
    <mergeCell ref="AF101:AG101"/>
    <mergeCell ref="AH101:AI101"/>
    <mergeCell ref="AJ101:AK101"/>
    <mergeCell ref="AN101:AQ101"/>
    <mergeCell ref="AT101:AV101"/>
    <mergeCell ref="AL100:AM101"/>
    <mergeCell ref="AN100:AQ100"/>
    <mergeCell ref="AR100:AS101"/>
    <mergeCell ref="AD103:AE103"/>
    <mergeCell ref="AF103:AG103"/>
    <mergeCell ref="AH102:AI102"/>
    <mergeCell ref="AJ102:AK102"/>
    <mergeCell ref="AL102:AM102"/>
    <mergeCell ref="AN102:AQ102"/>
    <mergeCell ref="AR102:AS102"/>
    <mergeCell ref="AT102:AV102"/>
    <mergeCell ref="AW101:AY101"/>
    <mergeCell ref="BC103:BG103"/>
    <mergeCell ref="D104:S104"/>
    <mergeCell ref="T104:W104"/>
    <mergeCell ref="X104:Y104"/>
    <mergeCell ref="Z104:AA104"/>
    <mergeCell ref="AB104:AC104"/>
    <mergeCell ref="AD104:AE104"/>
    <mergeCell ref="AF104:AG104"/>
    <mergeCell ref="AH104:AI104"/>
    <mergeCell ref="AJ104:AK104"/>
    <mergeCell ref="AH103:AI103"/>
    <mergeCell ref="AJ103:AK103"/>
    <mergeCell ref="AL103:AM103"/>
    <mergeCell ref="AN103:AQ103"/>
    <mergeCell ref="AR103:AS103"/>
    <mergeCell ref="AT103:AV103"/>
    <mergeCell ref="AW102:AY111"/>
    <mergeCell ref="AZ102:BB111"/>
    <mergeCell ref="BC102:BG102"/>
    <mergeCell ref="D103:S103"/>
    <mergeCell ref="T103:W103"/>
    <mergeCell ref="X103:Y103"/>
    <mergeCell ref="Z103:AA103"/>
    <mergeCell ref="AB103:AC103"/>
    <mergeCell ref="AT104:AV104"/>
    <mergeCell ref="BC104:BG104"/>
    <mergeCell ref="D105:S105"/>
    <mergeCell ref="T105:W105"/>
    <mergeCell ref="X105:Y105"/>
    <mergeCell ref="Z105:AA105"/>
    <mergeCell ref="AB105:AC105"/>
    <mergeCell ref="AR105:AS105"/>
    <mergeCell ref="AT105:AV105"/>
    <mergeCell ref="BC105:BG105"/>
    <mergeCell ref="AH105:AI105"/>
    <mergeCell ref="AJ105:AK105"/>
    <mergeCell ref="AL105:AM105"/>
    <mergeCell ref="AN105:AQ105"/>
    <mergeCell ref="Z106:AA106"/>
    <mergeCell ref="AB106:AC106"/>
    <mergeCell ref="AD106:AE106"/>
    <mergeCell ref="AF106:AG106"/>
    <mergeCell ref="AD105:AE105"/>
    <mergeCell ref="AF105:AG105"/>
    <mergeCell ref="AL104:AM104"/>
    <mergeCell ref="AN104:AQ104"/>
    <mergeCell ref="AR104:AS104"/>
    <mergeCell ref="BC106:BG106"/>
    <mergeCell ref="D107:S107"/>
    <mergeCell ref="T107:W107"/>
    <mergeCell ref="X107:Y107"/>
    <mergeCell ref="Z107:AA107"/>
    <mergeCell ref="AB107:AC107"/>
    <mergeCell ref="AD107:AE107"/>
    <mergeCell ref="AF107:AG107"/>
    <mergeCell ref="AH107:AI107"/>
    <mergeCell ref="AJ107:AK107"/>
    <mergeCell ref="AH106:AI106"/>
    <mergeCell ref="AJ106:AK106"/>
    <mergeCell ref="AL106:AM106"/>
    <mergeCell ref="AN106:AQ106"/>
    <mergeCell ref="AR106:AS106"/>
    <mergeCell ref="AT106:AV106"/>
    <mergeCell ref="AL107:AM107"/>
    <mergeCell ref="AN107:AQ107"/>
    <mergeCell ref="AR107:AS107"/>
    <mergeCell ref="AT107:AV107"/>
    <mergeCell ref="BC107:BG107"/>
    <mergeCell ref="D106:S106"/>
    <mergeCell ref="T106:W106"/>
    <mergeCell ref="X106:Y106"/>
    <mergeCell ref="D108:S108"/>
    <mergeCell ref="T108:W108"/>
    <mergeCell ref="X108:Y108"/>
    <mergeCell ref="Z108:AA108"/>
    <mergeCell ref="AB108:AC108"/>
    <mergeCell ref="AR108:AS108"/>
    <mergeCell ref="AT108:AV108"/>
    <mergeCell ref="BC108:BG108"/>
    <mergeCell ref="D109:S109"/>
    <mergeCell ref="T109:W109"/>
    <mergeCell ref="X109:Y109"/>
    <mergeCell ref="Z109:AA109"/>
    <mergeCell ref="AB109:AC109"/>
    <mergeCell ref="AD109:AE109"/>
    <mergeCell ref="AF109:AG109"/>
    <mergeCell ref="AD108:AE108"/>
    <mergeCell ref="AF108:AG108"/>
    <mergeCell ref="AH108:AI108"/>
    <mergeCell ref="AJ108:AK108"/>
    <mergeCell ref="AL108:AM108"/>
    <mergeCell ref="AN108:AQ108"/>
    <mergeCell ref="BC109:BG109"/>
    <mergeCell ref="AH109:AI109"/>
    <mergeCell ref="AJ109:AK109"/>
    <mergeCell ref="D110:S110"/>
    <mergeCell ref="T110:W110"/>
    <mergeCell ref="X110:Y110"/>
    <mergeCell ref="Z110:AA110"/>
    <mergeCell ref="AB110:AC110"/>
    <mergeCell ref="AD110:AE110"/>
    <mergeCell ref="AF110:AG110"/>
    <mergeCell ref="AH110:AI110"/>
    <mergeCell ref="AJ110:AK110"/>
    <mergeCell ref="AL109:AM109"/>
    <mergeCell ref="AN109:AQ109"/>
    <mergeCell ref="AR109:AS109"/>
    <mergeCell ref="AT109:AV109"/>
    <mergeCell ref="AL110:AM110"/>
    <mergeCell ref="AN110:AQ110"/>
    <mergeCell ref="AR110:AS110"/>
    <mergeCell ref="AT110:AV110"/>
    <mergeCell ref="BC110:BG110"/>
    <mergeCell ref="D111:S111"/>
    <mergeCell ref="T111:W111"/>
    <mergeCell ref="X111:Y111"/>
    <mergeCell ref="Z111:AA111"/>
    <mergeCell ref="AB111:AC111"/>
    <mergeCell ref="BP122:BP123"/>
    <mergeCell ref="BQ122:BQ123"/>
    <mergeCell ref="R123:W123"/>
    <mergeCell ref="AB123:AK123"/>
    <mergeCell ref="AR111:AS111"/>
    <mergeCell ref="AT111:AV111"/>
    <mergeCell ref="BC111:BG111"/>
    <mergeCell ref="A114:J114"/>
    <mergeCell ref="U116:AK116"/>
    <mergeCell ref="U117:Y117"/>
    <mergeCell ref="Z117:AA117"/>
    <mergeCell ref="AE117:AI117"/>
    <mergeCell ref="AJ117:AK117"/>
    <mergeCell ref="AD111:AE111"/>
    <mergeCell ref="AF111:AG111"/>
    <mergeCell ref="AH111:AI111"/>
    <mergeCell ref="AJ111:AK111"/>
    <mergeCell ref="AL111:AM111"/>
    <mergeCell ref="AN111:AQ111"/>
    <mergeCell ref="R124:W124"/>
    <mergeCell ref="AB124:AC124"/>
    <mergeCell ref="AD124:AE124"/>
    <mergeCell ref="AF124:AG124"/>
    <mergeCell ref="AH124:AI124"/>
    <mergeCell ref="AJ124:AK124"/>
    <mergeCell ref="Z121:AK121"/>
    <mergeCell ref="BK121:BM122"/>
    <mergeCell ref="D122:G122"/>
    <mergeCell ref="BL126:BN126"/>
    <mergeCell ref="BQ126:BS126"/>
    <mergeCell ref="J127:P127"/>
    <mergeCell ref="R127:W127"/>
    <mergeCell ref="AA127:AA128"/>
    <mergeCell ref="AB127:AC128"/>
    <mergeCell ref="AD127:AE128"/>
    <mergeCell ref="AF127:AG128"/>
    <mergeCell ref="AH127:AI128"/>
    <mergeCell ref="AJ127:AK128"/>
    <mergeCell ref="AF125:AG126"/>
    <mergeCell ref="AH125:AI126"/>
    <mergeCell ref="AJ125:AK126"/>
    <mergeCell ref="AP125:BF125"/>
    <mergeCell ref="R126:W126"/>
    <mergeCell ref="AP126:BF127"/>
    <mergeCell ref="E125:P125"/>
    <mergeCell ref="R125:W125"/>
    <mergeCell ref="Z125:Z134"/>
    <mergeCell ref="AA125:AA126"/>
    <mergeCell ref="AB125:AC126"/>
    <mergeCell ref="AD125:AE126"/>
    <mergeCell ref="AA129:AA130"/>
    <mergeCell ref="AB129:AC130"/>
    <mergeCell ref="AF129:AG130"/>
    <mergeCell ref="AH129:AI130"/>
    <mergeCell ref="AJ129:AK130"/>
    <mergeCell ref="AP129:BF129"/>
    <mergeCell ref="R130:W130"/>
    <mergeCell ref="AP130:BF134"/>
    <mergeCell ref="R131:W131"/>
    <mergeCell ref="AA131:AA132"/>
    <mergeCell ref="AB131:AC132"/>
    <mergeCell ref="AD131:AE132"/>
    <mergeCell ref="AD129:AE130"/>
    <mergeCell ref="AJ133:AK134"/>
    <mergeCell ref="J134:P134"/>
    <mergeCell ref="R134:W134"/>
    <mergeCell ref="A141:J141"/>
    <mergeCell ref="G144:K146"/>
    <mergeCell ref="T145:U145"/>
    <mergeCell ref="V145:W145"/>
    <mergeCell ref="AF131:AG132"/>
    <mergeCell ref="AH131:AI132"/>
    <mergeCell ref="AJ131:AK132"/>
    <mergeCell ref="R132:W132"/>
    <mergeCell ref="R133:W133"/>
    <mergeCell ref="AA133:AA134"/>
    <mergeCell ref="AB133:AC134"/>
    <mergeCell ref="AD133:AE134"/>
    <mergeCell ref="AF133:AG134"/>
    <mergeCell ref="AH133:AI134"/>
    <mergeCell ref="AM145:AN145"/>
    <mergeCell ref="AO145:AR145"/>
    <mergeCell ref="D149:J150"/>
    <mergeCell ref="L149:BF150"/>
    <mergeCell ref="D152:BG152"/>
    <mergeCell ref="D153:U154"/>
    <mergeCell ref="V153:BG153"/>
    <mergeCell ref="V154:AG154"/>
    <mergeCell ref="AH154:AP154"/>
    <mergeCell ref="AQ154:AZ154"/>
    <mergeCell ref="AQ156:AZ156"/>
    <mergeCell ref="BA156:BF156"/>
    <mergeCell ref="E157:U157"/>
    <mergeCell ref="V157:AG157"/>
    <mergeCell ref="AH157:AP157"/>
    <mergeCell ref="AQ157:AZ157"/>
    <mergeCell ref="BA157:BF157"/>
    <mergeCell ref="BA154:BF154"/>
    <mergeCell ref="D155:D164"/>
    <mergeCell ref="E155:U155"/>
    <mergeCell ref="V155:AG155"/>
    <mergeCell ref="AH155:AP155"/>
    <mergeCell ref="AQ155:AZ155"/>
    <mergeCell ref="BA155:BF155"/>
    <mergeCell ref="E156:U156"/>
    <mergeCell ref="V156:AG156"/>
    <mergeCell ref="AH156:AP156"/>
    <mergeCell ref="E158:U158"/>
    <mergeCell ref="V158:AG158"/>
    <mergeCell ref="AH158:AP158"/>
    <mergeCell ref="AQ158:AZ158"/>
    <mergeCell ref="BA158:BF158"/>
    <mergeCell ref="E159:U159"/>
    <mergeCell ref="V159:AG159"/>
    <mergeCell ref="AH159:AP159"/>
    <mergeCell ref="AQ159:AZ159"/>
    <mergeCell ref="BA159:BF159"/>
    <mergeCell ref="E160:U160"/>
    <mergeCell ref="V160:AG160"/>
    <mergeCell ref="AH160:AP160"/>
    <mergeCell ref="AQ160:AZ160"/>
    <mergeCell ref="BA160:BF160"/>
    <mergeCell ref="E161:U161"/>
    <mergeCell ref="V161:AG161"/>
    <mergeCell ref="AH161:AP161"/>
    <mergeCell ref="AQ161:AZ161"/>
    <mergeCell ref="BA161:BF161"/>
    <mergeCell ref="E162:U162"/>
    <mergeCell ref="V162:AG162"/>
    <mergeCell ref="AH162:AP162"/>
    <mergeCell ref="AQ162:AZ162"/>
    <mergeCell ref="BA162:BF162"/>
    <mergeCell ref="E163:U163"/>
    <mergeCell ref="V163:AG163"/>
    <mergeCell ref="AH163:AP163"/>
    <mergeCell ref="AQ163:AZ163"/>
    <mergeCell ref="BA163:BF163"/>
    <mergeCell ref="E164:U164"/>
    <mergeCell ref="V164:AG164"/>
    <mergeCell ref="AH164:AP164"/>
    <mergeCell ref="AQ164:AZ164"/>
    <mergeCell ref="BA164:BF164"/>
    <mergeCell ref="E165:U165"/>
    <mergeCell ref="V165:AG165"/>
    <mergeCell ref="AH165:AP165"/>
    <mergeCell ref="AQ165:AZ165"/>
    <mergeCell ref="AQ167:AZ167"/>
    <mergeCell ref="BA167:BF167"/>
    <mergeCell ref="E168:U168"/>
    <mergeCell ref="V168:AG168"/>
    <mergeCell ref="AH168:AP168"/>
    <mergeCell ref="AQ168:AZ168"/>
    <mergeCell ref="BA168:BF168"/>
    <mergeCell ref="BA165:BF165"/>
    <mergeCell ref="E166:U166"/>
    <mergeCell ref="V166:AG166"/>
    <mergeCell ref="AH166:AP166"/>
    <mergeCell ref="AQ166:AZ166"/>
    <mergeCell ref="BA166:BF166"/>
    <mergeCell ref="D165:D174"/>
    <mergeCell ref="E171:U171"/>
    <mergeCell ref="V171:AG171"/>
    <mergeCell ref="AH171:AP171"/>
    <mergeCell ref="AQ171:AZ171"/>
    <mergeCell ref="BA171:BF171"/>
    <mergeCell ref="E172:U172"/>
    <mergeCell ref="V172:AG172"/>
    <mergeCell ref="AH172:AP172"/>
    <mergeCell ref="AQ172:AZ172"/>
    <mergeCell ref="BA172:BF172"/>
    <mergeCell ref="E169:U169"/>
    <mergeCell ref="V169:AG169"/>
    <mergeCell ref="AH169:AP169"/>
    <mergeCell ref="AQ169:AZ169"/>
    <mergeCell ref="BA169:BF169"/>
    <mergeCell ref="E170:U170"/>
    <mergeCell ref="V170:AG170"/>
    <mergeCell ref="AH170:AP170"/>
    <mergeCell ref="AQ170:AZ170"/>
    <mergeCell ref="BA170:BF170"/>
    <mergeCell ref="E167:U167"/>
    <mergeCell ref="V167:AG167"/>
    <mergeCell ref="AH167:AP167"/>
    <mergeCell ref="E173:U173"/>
    <mergeCell ref="V173:AG173"/>
    <mergeCell ref="AH173:AP173"/>
    <mergeCell ref="AQ173:AZ173"/>
    <mergeCell ref="BA173:BF173"/>
    <mergeCell ref="E174:U174"/>
    <mergeCell ref="V174:AG174"/>
    <mergeCell ref="AH174:AP174"/>
    <mergeCell ref="AQ174:AZ174"/>
    <mergeCell ref="BA174:BF174"/>
    <mergeCell ref="D177:BG177"/>
    <mergeCell ref="D178:U179"/>
    <mergeCell ref="V178:BG178"/>
    <mergeCell ref="V179:AG179"/>
    <mergeCell ref="AH179:AP179"/>
    <mergeCell ref="AQ179:AZ179"/>
    <mergeCell ref="BA179:BF179"/>
    <mergeCell ref="BA181:BF181"/>
    <mergeCell ref="E182:U182"/>
    <mergeCell ref="V182:AG182"/>
    <mergeCell ref="AH182:AP182"/>
    <mergeCell ref="AQ182:AZ182"/>
    <mergeCell ref="BA182:BF182"/>
    <mergeCell ref="E180:U180"/>
    <mergeCell ref="V180:AG180"/>
    <mergeCell ref="AH180:AP180"/>
    <mergeCell ref="AQ180:AZ180"/>
    <mergeCell ref="BA180:BF180"/>
    <mergeCell ref="E181:U181"/>
    <mergeCell ref="V181:AG181"/>
    <mergeCell ref="AH181:AP181"/>
    <mergeCell ref="AQ181:AZ181"/>
    <mergeCell ref="D180:D189"/>
    <mergeCell ref="AQ184:AZ184"/>
    <mergeCell ref="BA184:BF184"/>
    <mergeCell ref="E185:U185"/>
    <mergeCell ref="V185:AG185"/>
    <mergeCell ref="AH185:AP185"/>
    <mergeCell ref="AQ185:AZ185"/>
    <mergeCell ref="BA185:BF185"/>
    <mergeCell ref="E183:U183"/>
    <mergeCell ref="V183:AG183"/>
    <mergeCell ref="AH183:AP183"/>
    <mergeCell ref="AQ183:AZ183"/>
    <mergeCell ref="BA183:BF183"/>
    <mergeCell ref="E184:U184"/>
    <mergeCell ref="V184:AG184"/>
    <mergeCell ref="AH184:AP184"/>
    <mergeCell ref="E186:U186"/>
    <mergeCell ref="V186:AG186"/>
    <mergeCell ref="AH186:AP186"/>
    <mergeCell ref="AQ186:AZ186"/>
    <mergeCell ref="BA186:BF186"/>
    <mergeCell ref="E189:U189"/>
    <mergeCell ref="V189:AG189"/>
    <mergeCell ref="AH189:AP189"/>
    <mergeCell ref="AQ189:AZ189"/>
    <mergeCell ref="BA189:BF189"/>
    <mergeCell ref="E187:U187"/>
    <mergeCell ref="V187:AG187"/>
    <mergeCell ref="AH187:AP187"/>
    <mergeCell ref="AQ187:AZ187"/>
    <mergeCell ref="BA187:BF187"/>
    <mergeCell ref="E188:U188"/>
    <mergeCell ref="V188:AG188"/>
    <mergeCell ref="AH188:AP188"/>
    <mergeCell ref="AQ188:AZ188"/>
    <mergeCell ref="BA188:BF188"/>
    <mergeCell ref="BA191:BF191"/>
    <mergeCell ref="E192:U192"/>
    <mergeCell ref="V192:AG192"/>
    <mergeCell ref="AH192:AP192"/>
    <mergeCell ref="AQ192:AZ192"/>
    <mergeCell ref="BA192:BF192"/>
    <mergeCell ref="D190:D199"/>
    <mergeCell ref="E190:U190"/>
    <mergeCell ref="V190:AG190"/>
    <mergeCell ref="AH190:AP190"/>
    <mergeCell ref="AQ190:AZ190"/>
    <mergeCell ref="BA190:BF190"/>
    <mergeCell ref="E191:U191"/>
    <mergeCell ref="V191:AG191"/>
    <mergeCell ref="AH191:AP191"/>
    <mergeCell ref="AQ191:AZ191"/>
    <mergeCell ref="E193:U193"/>
    <mergeCell ref="V193:AG193"/>
    <mergeCell ref="AH193:AP193"/>
    <mergeCell ref="AQ193:AZ193"/>
    <mergeCell ref="BA193:BF193"/>
    <mergeCell ref="E194:U194"/>
    <mergeCell ref="V194:AG194"/>
    <mergeCell ref="AH194:AP194"/>
    <mergeCell ref="AQ194:AZ194"/>
    <mergeCell ref="BA194:BF194"/>
    <mergeCell ref="E195:U195"/>
    <mergeCell ref="V195:AG195"/>
    <mergeCell ref="AH195:AP195"/>
    <mergeCell ref="AQ195:AZ195"/>
    <mergeCell ref="BA195:BF195"/>
    <mergeCell ref="E196:U196"/>
    <mergeCell ref="V196:AG196"/>
    <mergeCell ref="AH196:AP196"/>
    <mergeCell ref="AQ196:AZ196"/>
    <mergeCell ref="BA196:BF196"/>
    <mergeCell ref="E197:U197"/>
    <mergeCell ref="V197:AG197"/>
    <mergeCell ref="AH197:AP197"/>
    <mergeCell ref="AQ197:AZ197"/>
    <mergeCell ref="BA197:BF197"/>
    <mergeCell ref="E198:U198"/>
    <mergeCell ref="V198:AG198"/>
    <mergeCell ref="AH198:AP198"/>
    <mergeCell ref="AQ198:AZ198"/>
    <mergeCell ref="BA198:BF198"/>
    <mergeCell ref="D205:U205"/>
    <mergeCell ref="V205:AM205"/>
    <mergeCell ref="AN205:BG205"/>
    <mergeCell ref="D206:U206"/>
    <mergeCell ref="E199:U199"/>
    <mergeCell ref="V199:AG199"/>
    <mergeCell ref="AH199:AP199"/>
    <mergeCell ref="AQ199:AZ199"/>
    <mergeCell ref="BA199:BF199"/>
    <mergeCell ref="D200:BB200"/>
    <mergeCell ref="BC200:BG200"/>
    <mergeCell ref="D214:U214"/>
    <mergeCell ref="V214:AM214"/>
    <mergeCell ref="AN214:BG214"/>
    <mergeCell ref="D215:BB215"/>
    <mergeCell ref="D212:U212"/>
    <mergeCell ref="V212:AM212"/>
    <mergeCell ref="AN212:BG212"/>
    <mergeCell ref="D213:U213"/>
    <mergeCell ref="V213:AM213"/>
    <mergeCell ref="AN213:BG213"/>
    <mergeCell ref="BG155:BL155"/>
    <mergeCell ref="BG164:BL164"/>
    <mergeCell ref="D210:U210"/>
    <mergeCell ref="V210:AM210"/>
    <mergeCell ref="AN210:BG210"/>
    <mergeCell ref="D211:U211"/>
    <mergeCell ref="V211:AM211"/>
    <mergeCell ref="AN211:BG211"/>
    <mergeCell ref="D208:U208"/>
    <mergeCell ref="V208:AM208"/>
    <mergeCell ref="AN208:BG208"/>
    <mergeCell ref="D209:U209"/>
    <mergeCell ref="V209:AM209"/>
    <mergeCell ref="AN209:BG209"/>
    <mergeCell ref="V206:AM206"/>
    <mergeCell ref="AN206:BG206"/>
    <mergeCell ref="D207:U207"/>
    <mergeCell ref="V207:AM207"/>
    <mergeCell ref="AN207:BG207"/>
    <mergeCell ref="D201:BB201"/>
    <mergeCell ref="D203:BG203"/>
    <mergeCell ref="D204:U204"/>
    <mergeCell ref="V204:AM204"/>
    <mergeCell ref="AN204:BG204"/>
  </mergeCells>
  <conditionalFormatting sqref="X87:Y87">
    <cfRule type="expression" dxfId="6992" priority="393">
      <formula>AND($D87&lt;&gt;"",$X87="")</formula>
    </cfRule>
  </conditionalFormatting>
  <conditionalFormatting sqref="Z87:AA87">
    <cfRule type="expression" dxfId="6991" priority="392">
      <formula>AND($D87&lt;&gt;"",$Z87="")</formula>
    </cfRule>
  </conditionalFormatting>
  <conditionalFormatting sqref="AB87:AC87">
    <cfRule type="expression" dxfId="6990" priority="391">
      <formula>AND($D87&lt;&gt;"",$AB87="")</formula>
    </cfRule>
  </conditionalFormatting>
  <conditionalFormatting sqref="AD87:AE87">
    <cfRule type="expression" dxfId="6989" priority="390">
      <formula>AND($D87&lt;&gt;"",$AD87="")</formula>
    </cfRule>
  </conditionalFormatting>
  <conditionalFormatting sqref="AF87:AG87">
    <cfRule type="expression" dxfId="6988" priority="389">
      <formula>AND($D87&lt;&gt;"",$AF87="")</formula>
    </cfRule>
  </conditionalFormatting>
  <conditionalFormatting sqref="AH87:AI87">
    <cfRule type="expression" dxfId="6987" priority="388">
      <formula>AND($D87&lt;&gt;"",$AH87="")</formula>
    </cfRule>
  </conditionalFormatting>
  <conditionalFormatting sqref="AJ87:AK87">
    <cfRule type="expression" dxfId="6986" priority="387">
      <formula>AND($D87&lt;&gt;"",$AJ87="")</formula>
    </cfRule>
  </conditionalFormatting>
  <conditionalFormatting sqref="E66:H66">
    <cfRule type="expression" dxfId="6985" priority="386">
      <formula>$I$67&lt;&gt;""</formula>
    </cfRule>
  </conditionalFormatting>
  <conditionalFormatting sqref="I66:V66">
    <cfRule type="expression" dxfId="6984" priority="385">
      <formula>$I$67&lt;&gt;""</formula>
    </cfRule>
  </conditionalFormatting>
  <conditionalFormatting sqref="AD125:AE134">
    <cfRule type="expression" dxfId="6983" priority="344">
      <formula>$AK$13=1</formula>
    </cfRule>
  </conditionalFormatting>
  <conditionalFormatting sqref="AB67:AC68">
    <cfRule type="expression" dxfId="6982" priority="380">
      <formula>$AK$13=1</formula>
    </cfRule>
  </conditionalFormatting>
  <conditionalFormatting sqref="AB69:AC70">
    <cfRule type="expression" dxfId="6981" priority="379">
      <formula>$AK$13=1</formula>
    </cfRule>
  </conditionalFormatting>
  <conditionalFormatting sqref="AB71:AC72">
    <cfRule type="expression" dxfId="6980" priority="378">
      <formula>$AK$13=1</formula>
    </cfRule>
  </conditionalFormatting>
  <conditionalFormatting sqref="AB73:AC74">
    <cfRule type="expression" dxfId="6979" priority="377">
      <formula>$AK$13=1</formula>
    </cfRule>
  </conditionalFormatting>
  <conditionalFormatting sqref="AB75:AC76">
    <cfRule type="expression" dxfId="6978" priority="376">
      <formula>$AK$13=1</formula>
    </cfRule>
  </conditionalFormatting>
  <conditionalFormatting sqref="AD67:AE76">
    <cfRule type="expression" dxfId="6977" priority="375">
      <formula>$AK$13=1</formula>
    </cfRule>
  </conditionalFormatting>
  <conditionalFormatting sqref="AB125:AC126">
    <cfRule type="expression" dxfId="6976" priority="369">
      <formula>$AB$67=x</formula>
    </cfRule>
    <cfRule type="expression" dxfId="6975" priority="374">
      <formula>$AK$13=1</formula>
    </cfRule>
  </conditionalFormatting>
  <conditionalFormatting sqref="AB127:AC128">
    <cfRule type="expression" dxfId="6974" priority="364">
      <formula>$AB$69=x</formula>
    </cfRule>
    <cfRule type="expression" dxfId="6973" priority="373">
      <formula>$AK$13=1</formula>
    </cfRule>
  </conditionalFormatting>
  <conditionalFormatting sqref="AB129:AC130">
    <cfRule type="expression" dxfId="6972" priority="359">
      <formula>$AB$71=x</formula>
    </cfRule>
    <cfRule type="expression" dxfId="6971" priority="372">
      <formula>$AK$13=1</formula>
    </cfRule>
  </conditionalFormatting>
  <conditionalFormatting sqref="AB131:AC132">
    <cfRule type="expression" dxfId="6970" priority="354">
      <formula>$AB$73=x</formula>
    </cfRule>
    <cfRule type="expression" dxfId="6969" priority="371">
      <formula>$AK$13=1</formula>
    </cfRule>
  </conditionalFormatting>
  <conditionalFormatting sqref="AB133:AC134">
    <cfRule type="expression" dxfId="6968" priority="349">
      <formula>$AB$75=x</formula>
    </cfRule>
    <cfRule type="expression" dxfId="6967" priority="370">
      <formula>$AK$13=1</formula>
    </cfRule>
  </conditionalFormatting>
  <conditionalFormatting sqref="AJ125:AK126">
    <cfRule type="expression" dxfId="6966" priority="365">
      <formula>$AJ$67=x</formula>
    </cfRule>
  </conditionalFormatting>
  <conditionalFormatting sqref="AJ127:AK128">
    <cfRule type="expression" dxfId="6965" priority="360">
      <formula>$AJ$69=x</formula>
    </cfRule>
  </conditionalFormatting>
  <conditionalFormatting sqref="AJ129:AK130">
    <cfRule type="expression" dxfId="6964" priority="355">
      <formula>$AJ$71=x</formula>
    </cfRule>
  </conditionalFormatting>
  <conditionalFormatting sqref="AJ131:AK132">
    <cfRule type="expression" dxfId="6963" priority="350">
      <formula>$AJ$73=x</formula>
    </cfRule>
  </conditionalFormatting>
  <conditionalFormatting sqref="AJ133:AK134">
    <cfRule type="expression" dxfId="6962" priority="345">
      <formula>$AJ$75=x</formula>
    </cfRule>
  </conditionalFormatting>
  <conditionalFormatting sqref="AD125:AE126">
    <cfRule type="expression" dxfId="6961" priority="368">
      <formula>$AD$67=x</formula>
    </cfRule>
  </conditionalFormatting>
  <conditionalFormatting sqref="AF125:AG126">
    <cfRule type="expression" dxfId="6960" priority="367">
      <formula>$AF$67=x</formula>
    </cfRule>
  </conditionalFormatting>
  <conditionalFormatting sqref="AH125:AI126">
    <cfRule type="expression" dxfId="6959" priority="366">
      <formula>$AH$67=x</formula>
    </cfRule>
  </conditionalFormatting>
  <conditionalFormatting sqref="AD127:AE128">
    <cfRule type="expression" dxfId="6958" priority="363">
      <formula>$AD$69=x</formula>
    </cfRule>
  </conditionalFormatting>
  <conditionalFormatting sqref="AF127:AG128">
    <cfRule type="expression" dxfId="6957" priority="362">
      <formula>$AF$69=x</formula>
    </cfRule>
  </conditionalFormatting>
  <conditionalFormatting sqref="AH127:AI128">
    <cfRule type="expression" dxfId="6956" priority="361">
      <formula>$AH$69=x</formula>
    </cfRule>
  </conditionalFormatting>
  <conditionalFormatting sqref="AD129:AE130">
    <cfRule type="expression" dxfId="6955" priority="358">
      <formula>$AD$71=x</formula>
    </cfRule>
  </conditionalFormatting>
  <conditionalFormatting sqref="AF129:AG130">
    <cfRule type="expression" dxfId="6954" priority="357">
      <formula>$AF$71=x</formula>
    </cfRule>
  </conditionalFormatting>
  <conditionalFormatting sqref="AH129:AI130">
    <cfRule type="expression" dxfId="6953" priority="356">
      <formula>$AH$71=x</formula>
    </cfRule>
  </conditionalFormatting>
  <conditionalFormatting sqref="AD131:AE132">
    <cfRule type="expression" dxfId="6952" priority="353">
      <formula>$AD$73=x</formula>
    </cfRule>
  </conditionalFormatting>
  <conditionalFormatting sqref="AF131:AG132">
    <cfRule type="expression" dxfId="6951" priority="352">
      <formula>$AF$73=x</formula>
    </cfRule>
  </conditionalFormatting>
  <conditionalFormatting sqref="AH131:AI132">
    <cfRule type="expression" dxfId="6950" priority="351">
      <formula>$AH$73=x</formula>
    </cfRule>
  </conditionalFormatting>
  <conditionalFormatting sqref="AD133:AE134">
    <cfRule type="expression" dxfId="6949" priority="348">
      <formula>$AD$75=x</formula>
    </cfRule>
  </conditionalFormatting>
  <conditionalFormatting sqref="AF133:AG134">
    <cfRule type="expression" dxfId="6948" priority="347">
      <formula>$AF$75=x</formula>
    </cfRule>
  </conditionalFormatting>
  <conditionalFormatting sqref="AH133:AI134">
    <cfRule type="expression" dxfId="6947" priority="346">
      <formula>$AH$75=x</formula>
    </cfRule>
  </conditionalFormatting>
  <conditionalFormatting sqref="D29:AB34">
    <cfRule type="cellIs" dxfId="6946" priority="343" operator="notEqual">
      <formula>$BF$19</formula>
    </cfRule>
  </conditionalFormatting>
  <conditionalFormatting sqref="AD29">
    <cfRule type="cellIs" dxfId="6945" priority="342" operator="notEqual">
      <formula>$BF$19</formula>
    </cfRule>
  </conditionalFormatting>
  <conditionalFormatting sqref="E67:H67">
    <cfRule type="expression" dxfId="6944" priority="341">
      <formula>$I$66&lt;&gt;""</formula>
    </cfRule>
  </conditionalFormatting>
  <conditionalFormatting sqref="I67:V67">
    <cfRule type="expression" dxfId="6943" priority="340">
      <formula>$I$66&lt;&gt;""</formula>
    </cfRule>
  </conditionalFormatting>
  <conditionalFormatting sqref="D22">
    <cfRule type="expression" dxfId="6942" priority="339">
      <formula>$AK$13&lt;&gt;1</formula>
    </cfRule>
  </conditionalFormatting>
  <conditionalFormatting sqref="X89:Y89">
    <cfRule type="expression" dxfId="6941" priority="333">
      <formula>AND($D89&lt;&gt;"",$X89="")</formula>
    </cfRule>
  </conditionalFormatting>
  <conditionalFormatting sqref="Z89:AA89">
    <cfRule type="expression" dxfId="6940" priority="332">
      <formula>AND($D89&lt;&gt;"",$Z89="")</formula>
    </cfRule>
  </conditionalFormatting>
  <conditionalFormatting sqref="AB89:AC89">
    <cfRule type="expression" dxfId="6939" priority="331">
      <formula>AND($D89&lt;&gt;"",$AB89="")</formula>
    </cfRule>
  </conditionalFormatting>
  <conditionalFormatting sqref="AD89:AE89">
    <cfRule type="expression" dxfId="6938" priority="330">
      <formula>AND($D89&lt;&gt;"",$AD89="")</formula>
    </cfRule>
  </conditionalFormatting>
  <conditionalFormatting sqref="AF89:AG89">
    <cfRule type="expression" dxfId="6937" priority="329">
      <formula>AND($D89&lt;&gt;"",$AF89="")</formula>
    </cfRule>
  </conditionalFormatting>
  <conditionalFormatting sqref="AH89:AI89">
    <cfRule type="expression" dxfId="6936" priority="328">
      <formula>AND($D89&lt;&gt;"",$AH89="")</formula>
    </cfRule>
  </conditionalFormatting>
  <conditionalFormatting sqref="AJ89:AK89">
    <cfRule type="expression" dxfId="6935" priority="327">
      <formula>AND($D89&lt;&gt;"",$AJ89="")</formula>
    </cfRule>
  </conditionalFormatting>
  <conditionalFormatting sqref="X90:Y90">
    <cfRule type="expression" dxfId="6934" priority="326">
      <formula>AND($D90&lt;&gt;"",$X90="")</formula>
    </cfRule>
  </conditionalFormatting>
  <conditionalFormatting sqref="Z90:AA90">
    <cfRule type="expression" dxfId="6933" priority="325">
      <formula>AND($D90&lt;&gt;"",$Z90="")</formula>
    </cfRule>
  </conditionalFormatting>
  <conditionalFormatting sqref="AB90:AC90">
    <cfRule type="expression" dxfId="6932" priority="324">
      <formula>AND($D90&lt;&gt;"",$AB90="")</formula>
    </cfRule>
  </conditionalFormatting>
  <conditionalFormatting sqref="AD90:AE90">
    <cfRule type="expression" dxfId="6931" priority="323">
      <formula>AND($D90&lt;&gt;"",$AD90="")</formula>
    </cfRule>
  </conditionalFormatting>
  <conditionalFormatting sqref="AF90:AG90">
    <cfRule type="expression" dxfId="6930" priority="322">
      <formula>AND($D90&lt;&gt;"",$AF90="")</formula>
    </cfRule>
  </conditionalFormatting>
  <conditionalFormatting sqref="AH90:AI90">
    <cfRule type="expression" dxfId="6929" priority="321">
      <formula>AND($D90&lt;&gt;"",$AH90="")</formula>
    </cfRule>
  </conditionalFormatting>
  <conditionalFormatting sqref="AJ90:AK90">
    <cfRule type="expression" dxfId="6928" priority="320">
      <formula>AND($D90&lt;&gt;"",$AJ90="")</formula>
    </cfRule>
  </conditionalFormatting>
  <conditionalFormatting sqref="X91:Y91">
    <cfRule type="expression" dxfId="6927" priority="319">
      <formula>AND($D91&lt;&gt;"",$X91="")</formula>
    </cfRule>
  </conditionalFormatting>
  <conditionalFormatting sqref="Z91:AA91">
    <cfRule type="expression" dxfId="6926" priority="318">
      <formula>AND($D91&lt;&gt;"",$Z91="")</formula>
    </cfRule>
  </conditionalFormatting>
  <conditionalFormatting sqref="AB91:AC91">
    <cfRule type="expression" dxfId="6925" priority="317">
      <formula>AND($D91&lt;&gt;"",$AB91="")</formula>
    </cfRule>
  </conditionalFormatting>
  <conditionalFormatting sqref="AD91:AE91">
    <cfRule type="expression" dxfId="6924" priority="316">
      <formula>AND($D91&lt;&gt;"",$AD91="")</formula>
    </cfRule>
  </conditionalFormatting>
  <conditionalFormatting sqref="AF91:AG91">
    <cfRule type="expression" dxfId="6923" priority="315">
      <formula>AND($D91&lt;&gt;"",$AF91="")</formula>
    </cfRule>
  </conditionalFormatting>
  <conditionalFormatting sqref="AH91:AI91">
    <cfRule type="expression" dxfId="6922" priority="314">
      <formula>AND($D91&lt;&gt;"",$AH91="")</formula>
    </cfRule>
  </conditionalFormatting>
  <conditionalFormatting sqref="AJ91:AK91">
    <cfRule type="expression" dxfId="6921" priority="313">
      <formula>AND($D91&lt;&gt;"",$AJ91="")</formula>
    </cfRule>
  </conditionalFormatting>
  <conditionalFormatting sqref="X92:Y92">
    <cfRule type="expression" dxfId="6920" priority="312">
      <formula>AND($D92&lt;&gt;"",$X92="")</formula>
    </cfRule>
  </conditionalFormatting>
  <conditionalFormatting sqref="Z92:AA92">
    <cfRule type="expression" dxfId="6919" priority="311">
      <formula>AND($D92&lt;&gt;"",$Z92="")</formula>
    </cfRule>
  </conditionalFormatting>
  <conditionalFormatting sqref="AB92:AC92">
    <cfRule type="expression" dxfId="6918" priority="310">
      <formula>AND($D92&lt;&gt;"",$AB92="")</formula>
    </cfRule>
  </conditionalFormatting>
  <conditionalFormatting sqref="AD92:AE92">
    <cfRule type="expression" dxfId="6917" priority="309">
      <formula>AND($D92&lt;&gt;"",$AD92="")</formula>
    </cfRule>
  </conditionalFormatting>
  <conditionalFormatting sqref="AF92:AG92">
    <cfRule type="expression" dxfId="6916" priority="308">
      <formula>AND($D92&lt;&gt;"",$AF92="")</formula>
    </cfRule>
  </conditionalFormatting>
  <conditionalFormatting sqref="AH92:AI92">
    <cfRule type="expression" dxfId="6915" priority="307">
      <formula>AND($D92&lt;&gt;"",$AH92="")</formula>
    </cfRule>
  </conditionalFormatting>
  <conditionalFormatting sqref="AJ92:AK92">
    <cfRule type="expression" dxfId="6914" priority="306">
      <formula>AND($D92&lt;&gt;"",$AJ92="")</formula>
    </cfRule>
  </conditionalFormatting>
  <conditionalFormatting sqref="X93:Y93">
    <cfRule type="expression" dxfId="6913" priority="305">
      <formula>AND($D93&lt;&gt;"",$X93="")</formula>
    </cfRule>
  </conditionalFormatting>
  <conditionalFormatting sqref="Z93:AA93">
    <cfRule type="expression" dxfId="6912" priority="304">
      <formula>AND($D93&lt;&gt;"",$Z93="")</formula>
    </cfRule>
  </conditionalFormatting>
  <conditionalFormatting sqref="AB93:AC93">
    <cfRule type="expression" dxfId="6911" priority="303">
      <formula>AND($D93&lt;&gt;"",$AB93="")</formula>
    </cfRule>
  </conditionalFormatting>
  <conditionalFormatting sqref="AD93:AE93">
    <cfRule type="expression" dxfId="6910" priority="302">
      <formula>AND($D93&lt;&gt;"",$AD93="")</formula>
    </cfRule>
  </conditionalFormatting>
  <conditionalFormatting sqref="AF93:AG93">
    <cfRule type="expression" dxfId="6909" priority="301">
      <formula>AND($D93&lt;&gt;"",$AF93="")</formula>
    </cfRule>
  </conditionalFormatting>
  <conditionalFormatting sqref="AH93:AI93">
    <cfRule type="expression" dxfId="6908" priority="300">
      <formula>AND($D93&lt;&gt;"",$AH93="")</formula>
    </cfRule>
  </conditionalFormatting>
  <conditionalFormatting sqref="AJ93:AK93">
    <cfRule type="expression" dxfId="6907" priority="299">
      <formula>AND($D93&lt;&gt;"",$AJ93="")</formula>
    </cfRule>
  </conditionalFormatting>
  <conditionalFormatting sqref="X94:Y94">
    <cfRule type="expression" dxfId="6906" priority="298">
      <formula>AND($D94&lt;&gt;"",$X94="")</formula>
    </cfRule>
  </conditionalFormatting>
  <conditionalFormatting sqref="Z94:AA94">
    <cfRule type="expression" dxfId="6905" priority="297">
      <formula>AND($D94&lt;&gt;"",$Z94="")</formula>
    </cfRule>
  </conditionalFormatting>
  <conditionalFormatting sqref="AB94:AC94">
    <cfRule type="expression" dxfId="6904" priority="296">
      <formula>AND($D94&lt;&gt;"",$AB94="")</formula>
    </cfRule>
  </conditionalFormatting>
  <conditionalFormatting sqref="AD94:AE94">
    <cfRule type="expression" dxfId="6903" priority="295">
      <formula>AND($D94&lt;&gt;"",$AD94="")</formula>
    </cfRule>
  </conditionalFormatting>
  <conditionalFormatting sqref="AF94:AG94">
    <cfRule type="expression" dxfId="6902" priority="294">
      <formula>AND($D94&lt;&gt;"",$AF94="")</formula>
    </cfRule>
  </conditionalFormatting>
  <conditionalFormatting sqref="AH94:AI94">
    <cfRule type="expression" dxfId="6901" priority="293">
      <formula>AND($D94&lt;&gt;"",$AH94="")</formula>
    </cfRule>
  </conditionalFormatting>
  <conditionalFormatting sqref="AJ94:AK94">
    <cfRule type="expression" dxfId="6900" priority="292">
      <formula>AND($D94&lt;&gt;"",$AJ94="")</formula>
    </cfRule>
  </conditionalFormatting>
  <conditionalFormatting sqref="X95:Y95">
    <cfRule type="expression" dxfId="6899" priority="291">
      <formula>AND($D95&lt;&gt;"",$X95="")</formula>
    </cfRule>
  </conditionalFormatting>
  <conditionalFormatting sqref="Z95:AA95">
    <cfRule type="expression" dxfId="6898" priority="290">
      <formula>AND($D95&lt;&gt;"",$Z95="")</formula>
    </cfRule>
  </conditionalFormatting>
  <conditionalFormatting sqref="AB95:AC95">
    <cfRule type="expression" dxfId="6897" priority="289">
      <formula>AND($D95&lt;&gt;"",$AB95="")</formula>
    </cfRule>
  </conditionalFormatting>
  <conditionalFormatting sqref="AD95:AE95">
    <cfRule type="expression" dxfId="6896" priority="288">
      <formula>AND($D95&lt;&gt;"",$AD95="")</formula>
    </cfRule>
  </conditionalFormatting>
  <conditionalFormatting sqref="AF95:AG95">
    <cfRule type="expression" dxfId="6895" priority="287">
      <formula>AND($D95&lt;&gt;"",$AF95="")</formula>
    </cfRule>
  </conditionalFormatting>
  <conditionalFormatting sqref="AH95:AI95">
    <cfRule type="expression" dxfId="6894" priority="286">
      <formula>AND($D95&lt;&gt;"",$AH95="")</formula>
    </cfRule>
  </conditionalFormatting>
  <conditionalFormatting sqref="AJ95:AK95">
    <cfRule type="expression" dxfId="6893" priority="285">
      <formula>AND($D95&lt;&gt;"",$AJ95="")</formula>
    </cfRule>
  </conditionalFormatting>
  <conditionalFormatting sqref="X96:Y96">
    <cfRule type="expression" dxfId="6892" priority="284">
      <formula>AND($D96&lt;&gt;"",$X96="")</formula>
    </cfRule>
  </conditionalFormatting>
  <conditionalFormatting sqref="Z96:AA96">
    <cfRule type="expression" dxfId="6891" priority="283">
      <formula>AND($D96&lt;&gt;"",$Z96="")</formula>
    </cfRule>
  </conditionalFormatting>
  <conditionalFormatting sqref="AB96:AC96">
    <cfRule type="expression" dxfId="6890" priority="282">
      <formula>AND($D96&lt;&gt;"",$AB96="")</formula>
    </cfRule>
  </conditionalFormatting>
  <conditionalFormatting sqref="AD96:AE96">
    <cfRule type="expression" dxfId="6889" priority="281">
      <formula>AND($D96&lt;&gt;"",$AD96="")</formula>
    </cfRule>
  </conditionalFormatting>
  <conditionalFormatting sqref="AF96:AG96">
    <cfRule type="expression" dxfId="6888" priority="280">
      <formula>AND($D96&lt;&gt;"",$AF96="")</formula>
    </cfRule>
  </conditionalFormatting>
  <conditionalFormatting sqref="AH96:AI96">
    <cfRule type="expression" dxfId="6887" priority="279">
      <formula>AND($D96&lt;&gt;"",$AH96="")</formula>
    </cfRule>
  </conditionalFormatting>
  <conditionalFormatting sqref="AJ96:AK96">
    <cfRule type="expression" dxfId="6886" priority="278">
      <formula>AND($D96&lt;&gt;"",$AJ96="")</formula>
    </cfRule>
  </conditionalFormatting>
  <conditionalFormatting sqref="X105:Y105">
    <cfRule type="expression" dxfId="6885" priority="237">
      <formula>AND($D105&lt;&gt;"",$X105="")</formula>
    </cfRule>
  </conditionalFormatting>
  <conditionalFormatting sqref="Z105:AA105">
    <cfRule type="expression" dxfId="6884" priority="236">
      <formula>AND($D105&lt;&gt;"",$Z105="")</formula>
    </cfRule>
  </conditionalFormatting>
  <conditionalFormatting sqref="AB105:AC105">
    <cfRule type="expression" dxfId="6883" priority="235">
      <formula>AND($D105&lt;&gt;"",$AB105="")</formula>
    </cfRule>
  </conditionalFormatting>
  <conditionalFormatting sqref="AD105:AE105">
    <cfRule type="expression" dxfId="6882" priority="234">
      <formula>AND($D105&lt;&gt;"",$AD105="")</formula>
    </cfRule>
  </conditionalFormatting>
  <conditionalFormatting sqref="AF105:AG105">
    <cfRule type="expression" dxfId="6881" priority="233">
      <formula>AND($D105&lt;&gt;"",$AF105="")</formula>
    </cfRule>
  </conditionalFormatting>
  <conditionalFormatting sqref="AH105:AI105">
    <cfRule type="expression" dxfId="6880" priority="232">
      <formula>AND($D105&lt;&gt;"",$AH105="")</formula>
    </cfRule>
  </conditionalFormatting>
  <conditionalFormatting sqref="AJ105:AK105">
    <cfRule type="expression" dxfId="6879" priority="231">
      <formula>AND($D105&lt;&gt;"",$AJ105="")</formula>
    </cfRule>
  </conditionalFormatting>
  <conditionalFormatting sqref="X104:Y104">
    <cfRule type="expression" dxfId="6878" priority="244">
      <formula>AND($D104&lt;&gt;"",$X104="")</formula>
    </cfRule>
  </conditionalFormatting>
  <conditionalFormatting sqref="Z104:AA104">
    <cfRule type="expression" dxfId="6877" priority="243">
      <formula>AND($D104&lt;&gt;"",$Z104="")</formula>
    </cfRule>
  </conditionalFormatting>
  <conditionalFormatting sqref="AB104:AC104">
    <cfRule type="expression" dxfId="6876" priority="242">
      <formula>AND($D104&lt;&gt;"",$AB104="")</formula>
    </cfRule>
  </conditionalFormatting>
  <conditionalFormatting sqref="AD104:AE104">
    <cfRule type="expression" dxfId="6875" priority="241">
      <formula>AND($D104&lt;&gt;"",$AD104="")</formula>
    </cfRule>
  </conditionalFormatting>
  <conditionalFormatting sqref="AF104:AG104">
    <cfRule type="expression" dxfId="6874" priority="240">
      <formula>AND($D104&lt;&gt;"",$AF104="")</formula>
    </cfRule>
  </conditionalFormatting>
  <conditionalFormatting sqref="AH104:AI104">
    <cfRule type="expression" dxfId="6873" priority="239">
      <formula>AND($D104&lt;&gt;"",$AH104="")</formula>
    </cfRule>
  </conditionalFormatting>
  <conditionalFormatting sqref="AJ104:AK104">
    <cfRule type="expression" dxfId="6872" priority="238">
      <formula>AND($D104&lt;&gt;"",$AJ104="")</formula>
    </cfRule>
  </conditionalFormatting>
  <conditionalFormatting sqref="X106:Y106">
    <cfRule type="expression" dxfId="6871" priority="230">
      <formula>AND($D106&lt;&gt;"",$X106="")</formula>
    </cfRule>
  </conditionalFormatting>
  <conditionalFormatting sqref="Z106:AA106">
    <cfRule type="expression" dxfId="6870" priority="229">
      <formula>AND($D106&lt;&gt;"",$Z106="")</formula>
    </cfRule>
  </conditionalFormatting>
  <conditionalFormatting sqref="AB106:AC106">
    <cfRule type="expression" dxfId="6869" priority="228">
      <formula>AND($D106&lt;&gt;"",$AB106="")</formula>
    </cfRule>
  </conditionalFormatting>
  <conditionalFormatting sqref="AD106:AE106">
    <cfRule type="expression" dxfId="6868" priority="227">
      <formula>AND($D106&lt;&gt;"",$AD106="")</formula>
    </cfRule>
  </conditionalFormatting>
  <conditionalFormatting sqref="AF106:AG106">
    <cfRule type="expression" dxfId="6867" priority="226">
      <formula>AND($D106&lt;&gt;"",$AF106="")</formula>
    </cfRule>
  </conditionalFormatting>
  <conditionalFormatting sqref="AH106:AI106">
    <cfRule type="expression" dxfId="6866" priority="225">
      <formula>AND($D106&lt;&gt;"",$AH106="")</formula>
    </cfRule>
  </conditionalFormatting>
  <conditionalFormatting sqref="AJ106:AK106">
    <cfRule type="expression" dxfId="6865" priority="224">
      <formula>AND($D106&lt;&gt;"",$AJ106="")</formula>
    </cfRule>
  </conditionalFormatting>
  <conditionalFormatting sqref="X107:Y107">
    <cfRule type="expression" dxfId="6864" priority="223">
      <formula>AND($D107&lt;&gt;"",$X107="")</formula>
    </cfRule>
  </conditionalFormatting>
  <conditionalFormatting sqref="Z107:AA107">
    <cfRule type="expression" dxfId="6863" priority="222">
      <formula>AND($D107&lt;&gt;"",$Z107="")</formula>
    </cfRule>
  </conditionalFormatting>
  <conditionalFormatting sqref="AB107:AC107">
    <cfRule type="expression" dxfId="6862" priority="221">
      <formula>AND($D107&lt;&gt;"",$AB107="")</formula>
    </cfRule>
  </conditionalFormatting>
  <conditionalFormatting sqref="AD107:AE107">
    <cfRule type="expression" dxfId="6861" priority="220">
      <formula>AND($D107&lt;&gt;"",$AD107="")</formula>
    </cfRule>
  </conditionalFormatting>
  <conditionalFormatting sqref="AF107:AG107">
    <cfRule type="expression" dxfId="6860" priority="219">
      <formula>AND($D107&lt;&gt;"",$AF107="")</formula>
    </cfRule>
  </conditionalFormatting>
  <conditionalFormatting sqref="AH107:AI107">
    <cfRule type="expression" dxfId="6859" priority="218">
      <formula>AND($D107&lt;&gt;"",$AH107="")</formula>
    </cfRule>
  </conditionalFormatting>
  <conditionalFormatting sqref="AJ107:AK107">
    <cfRule type="expression" dxfId="6858" priority="217">
      <formula>AND($D107&lt;&gt;"",$AJ107="")</formula>
    </cfRule>
  </conditionalFormatting>
  <conditionalFormatting sqref="X108:Y108">
    <cfRule type="expression" dxfId="6857" priority="216">
      <formula>AND($D108&lt;&gt;"",$X108="")</formula>
    </cfRule>
  </conditionalFormatting>
  <conditionalFormatting sqref="Z108:AA108">
    <cfRule type="expression" dxfId="6856" priority="215">
      <formula>AND($D108&lt;&gt;"",$Z108="")</formula>
    </cfRule>
  </conditionalFormatting>
  <conditionalFormatting sqref="AB108:AC108">
    <cfRule type="expression" dxfId="6855" priority="214">
      <formula>AND($D108&lt;&gt;"",$AB108="")</formula>
    </cfRule>
  </conditionalFormatting>
  <conditionalFormatting sqref="AD108:AE108">
    <cfRule type="expression" dxfId="6854" priority="213">
      <formula>AND($D108&lt;&gt;"",$AD108="")</formula>
    </cfRule>
  </conditionalFormatting>
  <conditionalFormatting sqref="AF108:AG108">
    <cfRule type="expression" dxfId="6853" priority="212">
      <formula>AND($D108&lt;&gt;"",$AF108="")</formula>
    </cfRule>
  </conditionalFormatting>
  <conditionalFormatting sqref="AH108:AI108">
    <cfRule type="expression" dxfId="6852" priority="211">
      <formula>AND($D108&lt;&gt;"",$AH108="")</formula>
    </cfRule>
  </conditionalFormatting>
  <conditionalFormatting sqref="AJ108:AK108">
    <cfRule type="expression" dxfId="6851" priority="210">
      <formula>AND($D108&lt;&gt;"",$AJ108="")</formula>
    </cfRule>
  </conditionalFormatting>
  <conditionalFormatting sqref="X109:Y109">
    <cfRule type="expression" dxfId="6850" priority="209">
      <formula>AND($D109&lt;&gt;"",$X109="")</formula>
    </cfRule>
  </conditionalFormatting>
  <conditionalFormatting sqref="Z109:AA109">
    <cfRule type="expression" dxfId="6849" priority="208">
      <formula>AND($D109&lt;&gt;"",$Z109="")</formula>
    </cfRule>
  </conditionalFormatting>
  <conditionalFormatting sqref="AB109:AC109">
    <cfRule type="expression" dxfId="6848" priority="207">
      <formula>AND($D109&lt;&gt;"",$AB109="")</formula>
    </cfRule>
  </conditionalFormatting>
  <conditionalFormatting sqref="AD109:AE109">
    <cfRule type="expression" dxfId="6847" priority="206">
      <formula>AND($D109&lt;&gt;"",$AD109="")</formula>
    </cfRule>
  </conditionalFormatting>
  <conditionalFormatting sqref="AF109:AG109">
    <cfRule type="expression" dxfId="6846" priority="205">
      <formula>AND($D109&lt;&gt;"",$AF109="")</formula>
    </cfRule>
  </conditionalFormatting>
  <conditionalFormatting sqref="AH109:AI109">
    <cfRule type="expression" dxfId="6845" priority="204">
      <formula>AND($D109&lt;&gt;"",$AH109="")</formula>
    </cfRule>
  </conditionalFormatting>
  <conditionalFormatting sqref="AJ109:AK109">
    <cfRule type="expression" dxfId="6844" priority="203">
      <formula>AND($D109&lt;&gt;"",$AJ109="")</formula>
    </cfRule>
  </conditionalFormatting>
  <conditionalFormatting sqref="X110:Y110">
    <cfRule type="expression" dxfId="6843" priority="202">
      <formula>AND($D110&lt;&gt;"",$X110="")</formula>
    </cfRule>
  </conditionalFormatting>
  <conditionalFormatting sqref="Z110:AA110">
    <cfRule type="expression" dxfId="6842" priority="201">
      <formula>AND($D110&lt;&gt;"",$Z110="")</formula>
    </cfRule>
  </conditionalFormatting>
  <conditionalFormatting sqref="AB110:AC110">
    <cfRule type="expression" dxfId="6841" priority="200">
      <formula>AND($D110&lt;&gt;"",$AB110="")</formula>
    </cfRule>
  </conditionalFormatting>
  <conditionalFormatting sqref="AD110:AE110">
    <cfRule type="expression" dxfId="6840" priority="199">
      <formula>AND($D110&lt;&gt;"",$AD110="")</formula>
    </cfRule>
  </conditionalFormatting>
  <conditionalFormatting sqref="AF110:AG110">
    <cfRule type="expression" dxfId="6839" priority="198">
      <formula>AND($D110&lt;&gt;"",$AF110="")</formula>
    </cfRule>
  </conditionalFormatting>
  <conditionalFormatting sqref="AH110:AI110">
    <cfRule type="expression" dxfId="6838" priority="197">
      <formula>AND($D110&lt;&gt;"",$AH110="")</formula>
    </cfRule>
  </conditionalFormatting>
  <conditionalFormatting sqref="AJ110:AK110">
    <cfRule type="expression" dxfId="6837" priority="196">
      <formula>AND($D110&lt;&gt;"",$AJ110="")</formula>
    </cfRule>
  </conditionalFormatting>
  <conditionalFormatting sqref="X111:Y111">
    <cfRule type="expression" dxfId="6836" priority="195">
      <formula>AND($D111&lt;&gt;"",$X111="")</formula>
    </cfRule>
  </conditionalFormatting>
  <conditionalFormatting sqref="Z111:AA111">
    <cfRule type="expression" dxfId="6835" priority="194">
      <formula>AND($D111&lt;&gt;"",$Z111="")</formula>
    </cfRule>
  </conditionalFormatting>
  <conditionalFormatting sqref="AB111:AC111">
    <cfRule type="expression" dxfId="6834" priority="193">
      <formula>AND($D111&lt;&gt;"",$AB111="")</formula>
    </cfRule>
  </conditionalFormatting>
  <conditionalFormatting sqref="AD111:AE111">
    <cfRule type="expression" dxfId="6833" priority="192">
      <formula>AND($D111&lt;&gt;"",$AD111="")</formula>
    </cfRule>
  </conditionalFormatting>
  <conditionalFormatting sqref="AF111:AG111">
    <cfRule type="expression" dxfId="6832" priority="191">
      <formula>AND($D111&lt;&gt;"",$AF111="")</formula>
    </cfRule>
  </conditionalFormatting>
  <conditionalFormatting sqref="AH111:AI111">
    <cfRule type="expression" dxfId="6831" priority="190">
      <formula>AND($D111&lt;&gt;"",$AH111="")</formula>
    </cfRule>
  </conditionalFormatting>
  <conditionalFormatting sqref="AJ111:AK111">
    <cfRule type="expression" dxfId="6830" priority="189">
      <formula>AND($D111&lt;&gt;"",$AJ111="")</formula>
    </cfRule>
  </conditionalFormatting>
  <conditionalFormatting sqref="S144:W146">
    <cfRule type="expression" dxfId="6829" priority="40">
      <formula>$AM$145=x</formula>
    </cfRule>
  </conditionalFormatting>
  <conditionalFormatting sqref="AL144:AR146">
    <cfRule type="expression" dxfId="6828" priority="39">
      <formula>$T$145=x</formula>
    </cfRule>
  </conditionalFormatting>
  <conditionalFormatting sqref="R69:W73 R123:W127 R76:W80 R130:W134">
    <cfRule type="expression" dxfId="6827" priority="398">
      <formula>$BL$231=1</formula>
    </cfRule>
  </conditionalFormatting>
  <conditionalFormatting sqref="AK13">
    <cfRule type="expression" dxfId="6826" priority="399">
      <formula>$BL$231=1</formula>
    </cfRule>
  </conditionalFormatting>
  <conditionalFormatting sqref="BF19">
    <cfRule type="expression" dxfId="6825" priority="37">
      <formula>$BL$231=1</formula>
    </cfRule>
  </conditionalFormatting>
  <conditionalFormatting sqref="X88:Y88">
    <cfRule type="expression" dxfId="6824" priority="36">
      <formula>AND($D88&lt;&gt;"",$X88="")</formula>
    </cfRule>
  </conditionalFormatting>
  <conditionalFormatting sqref="Z88:AA88">
    <cfRule type="expression" dxfId="6823" priority="35">
      <formula>AND($D88&lt;&gt;"",$Z88="")</formula>
    </cfRule>
  </conditionalFormatting>
  <conditionalFormatting sqref="AB88:AC88">
    <cfRule type="expression" dxfId="6822" priority="34">
      <formula>AND($D88&lt;&gt;"",$AB88="")</formula>
    </cfRule>
  </conditionalFormatting>
  <conditionalFormatting sqref="AD88:AE88">
    <cfRule type="expression" dxfId="6821" priority="33">
      <formula>AND($D88&lt;&gt;"",$AD88="")</formula>
    </cfRule>
  </conditionalFormatting>
  <conditionalFormatting sqref="AF88:AG88">
    <cfRule type="expression" dxfId="6820" priority="32">
      <formula>AND($D88&lt;&gt;"",$AF88="")</formula>
    </cfRule>
  </conditionalFormatting>
  <conditionalFormatting sqref="AH88:AI88">
    <cfRule type="expression" dxfId="6819" priority="31">
      <formula>AND($D88&lt;&gt;"",$AH88="")</formula>
    </cfRule>
  </conditionalFormatting>
  <conditionalFormatting sqref="AJ88:AK88">
    <cfRule type="expression" dxfId="6818" priority="30">
      <formula>AND($D88&lt;&gt;"",$AJ88="")</formula>
    </cfRule>
  </conditionalFormatting>
  <conditionalFormatting sqref="X102:Y102">
    <cfRule type="expression" dxfId="6817" priority="29">
      <formula>AND($D102&lt;&gt;"",$X102="")</formula>
    </cfRule>
  </conditionalFormatting>
  <conditionalFormatting sqref="Z102:AA102">
    <cfRule type="expression" dxfId="6816" priority="28">
      <formula>AND($D102&lt;&gt;"",$Z102="")</formula>
    </cfRule>
  </conditionalFormatting>
  <conditionalFormatting sqref="AB102:AC102">
    <cfRule type="expression" dxfId="6815" priority="27">
      <formula>AND($D102&lt;&gt;"",$AB102="")</formula>
    </cfRule>
  </conditionalFormatting>
  <conditionalFormatting sqref="AD102:AE102">
    <cfRule type="expression" dxfId="6814" priority="26">
      <formula>AND($D102&lt;&gt;"",$AD102="")</formula>
    </cfRule>
  </conditionalFormatting>
  <conditionalFormatting sqref="AF102:AG102">
    <cfRule type="expression" dxfId="6813" priority="25">
      <formula>AND($D102&lt;&gt;"",$AF102="")</formula>
    </cfRule>
  </conditionalFormatting>
  <conditionalFormatting sqref="AH102:AI102">
    <cfRule type="expression" dxfId="6812" priority="24">
      <formula>AND($D102&lt;&gt;"",$AH102="")</formula>
    </cfRule>
  </conditionalFormatting>
  <conditionalFormatting sqref="AJ102:AK102">
    <cfRule type="expression" dxfId="6811" priority="23">
      <formula>AND($D102&lt;&gt;"",$AJ102="")</formula>
    </cfRule>
  </conditionalFormatting>
  <conditionalFormatting sqref="X103:Y103">
    <cfRule type="expression" dxfId="6810" priority="22">
      <formula>AND($D103&lt;&gt;"",$X103="")</formula>
    </cfRule>
  </conditionalFormatting>
  <conditionalFormatting sqref="Z103:AA103">
    <cfRule type="expression" dxfId="6809" priority="21">
      <formula>AND($D103&lt;&gt;"",$Z103="")</formula>
    </cfRule>
  </conditionalFormatting>
  <conditionalFormatting sqref="AB103:AC103">
    <cfRule type="expression" dxfId="6808" priority="20">
      <formula>AND($D103&lt;&gt;"",$AB103="")</formula>
    </cfRule>
  </conditionalFormatting>
  <conditionalFormatting sqref="AD103:AE103">
    <cfRule type="expression" dxfId="6807" priority="19">
      <formula>AND($D103&lt;&gt;"",$AD103="")</formula>
    </cfRule>
  </conditionalFormatting>
  <conditionalFormatting sqref="AF103:AG103">
    <cfRule type="expression" dxfId="6806" priority="18">
      <formula>AND($D103&lt;&gt;"",$AF103="")</formula>
    </cfRule>
  </conditionalFormatting>
  <conditionalFormatting sqref="AH103:AI103">
    <cfRule type="expression" dxfId="6805" priority="17">
      <formula>AND($D103&lt;&gt;"",$AH103="")</formula>
    </cfRule>
  </conditionalFormatting>
  <conditionalFormatting sqref="AJ103:AK103">
    <cfRule type="expression" dxfId="6804" priority="16">
      <formula>AND($D103&lt;&gt;"",$AJ103="")</formula>
    </cfRule>
  </conditionalFormatting>
  <conditionalFormatting sqref="D177:BG179 D190:AZ199 E181:AZ189 D180:AZ180">
    <cfRule type="expression" dxfId="6803" priority="15">
      <formula>$AM$145=x</formula>
    </cfRule>
  </conditionalFormatting>
  <conditionalFormatting sqref="BA180:BF189">
    <cfRule type="expression" dxfId="6802" priority="9">
      <formula>$AM$145=x</formula>
    </cfRule>
  </conditionalFormatting>
  <conditionalFormatting sqref="BA190:BF199">
    <cfRule type="expression" dxfId="6801" priority="8">
      <formula>$AM$145=x</formula>
    </cfRule>
  </conditionalFormatting>
  <conditionalFormatting sqref="BG181:BG199">
    <cfRule type="expression" dxfId="6800" priority="7">
      <formula>$AM$145=x</formula>
    </cfRule>
  </conditionalFormatting>
  <conditionalFormatting sqref="BG181:BG189">
    <cfRule type="expression" dxfId="6799" priority="6">
      <formula>$AM$145=x</formula>
    </cfRule>
  </conditionalFormatting>
  <conditionalFormatting sqref="BG180:BG189">
    <cfRule type="expression" dxfId="6798" priority="5">
      <formula>$AM$145=x</formula>
    </cfRule>
  </conditionalFormatting>
  <conditionalFormatting sqref="BG180:BG189">
    <cfRule type="expression" dxfId="6797" priority="4">
      <formula>$AM$145=x</formula>
    </cfRule>
  </conditionalFormatting>
  <conditionalFormatting sqref="BG190:BG199">
    <cfRule type="expression" dxfId="6796" priority="3">
      <formula>$AM$145=x</formula>
    </cfRule>
  </conditionalFormatting>
  <conditionalFormatting sqref="BG190:BG199">
    <cfRule type="expression" dxfId="6795" priority="2">
      <formula>$AM$145=x</formula>
    </cfRule>
  </conditionalFormatting>
  <conditionalFormatting sqref="BG190:BG199">
    <cfRule type="expression" dxfId="6794" priority="1">
      <formula>$AM$145=x</formula>
    </cfRule>
  </conditionalFormatting>
  <dataValidations count="26">
    <dataValidation type="list" allowBlank="1" showInputMessage="1" showErrorMessage="1" sqref="E190:U199" xr:uid="{00000000-0002-0000-0900-000000000000}">
      <formula1>$BK$189:$BK$199</formula1>
    </dataValidation>
    <dataValidation type="list" allowBlank="1" showInputMessage="1" sqref="J51:AB60" xr:uid="{00000000-0002-0000-0900-000001000000}">
      <formula1>IF($AK$13=1,Amenazas_contexto_proceso,IF($AK$13=2,$CG$20:$CG$41,IF($AK$13=3,Amenazas_contexto_proceso,IF($AK$13=4,Amenazas_contexto_proceso,IF($AK$13=5,Oportunidades)))))</formula1>
    </dataValidation>
    <dataValidation type="list" allowBlank="1" showInputMessage="1" sqref="J39:AB48" xr:uid="{00000000-0002-0000-0900-000002000000}">
      <formula1>IF($AK$13=1,Debilidades_contexto_proceso,IF($AK$13=2,$BQ$20:$BQ$41,IF($AK$13=3,Debilidades_contexto_proceso,IF($AK$13=4,Debilidades_contexto_proceso,IF($AK$13=5,$BY$20:$BY$41)))))</formula1>
    </dataValidation>
    <dataValidation type="list" allowBlank="1" showInputMessage="1" showErrorMessage="1" sqref="AT27 AY24:AY25" xr:uid="{00000000-0002-0000-0900-000003000000}">
      <formula1>Clase_riesgo</formula1>
    </dataValidation>
    <dataValidation type="list" allowBlank="1" showInputMessage="1" showErrorMessage="1" sqref="AN87:AQ96 AN102:AQ111" xr:uid="{00000000-0002-0000-0900-000004000000}">
      <formula1>IF($D87&lt;&gt;"",Pregunta8)</formula1>
    </dataValidation>
    <dataValidation type="list" allowBlank="1" showInputMessage="1" showErrorMessage="1" sqref="AJ87:AK96 AJ102:AK111" xr:uid="{00000000-0002-0000-0900-000005000000}">
      <formula1>IF($D87&lt;&gt;"",Pregunta7)</formula1>
    </dataValidation>
    <dataValidation type="list" allowBlank="1" showInputMessage="1" showErrorMessage="1" sqref="AH87:AI96 AH102:AI111" xr:uid="{00000000-0002-0000-0900-000006000000}">
      <formula1>IF($D87&lt;&gt;"",Pregunta6)</formula1>
    </dataValidation>
    <dataValidation type="list" allowBlank="1" showInputMessage="1" showErrorMessage="1" sqref="AF87:AG96 AF102:AG111" xr:uid="{00000000-0002-0000-0900-000007000000}">
      <formula1>IF($D87&lt;&gt;"",Pregunta5)</formula1>
    </dataValidation>
    <dataValidation type="list" allowBlank="1" showInputMessage="1" showErrorMessage="1" sqref="AD87:AE96 AD102:AE111" xr:uid="{00000000-0002-0000-0900-000008000000}">
      <formula1>IF($D87&lt;&gt;"",Pregunta4)</formula1>
    </dataValidation>
    <dataValidation type="list" allowBlank="1" showInputMessage="1" showErrorMessage="1" sqref="AB87:AC96 AB102:AC111" xr:uid="{00000000-0002-0000-0900-000009000000}">
      <formula1>IF($D87&lt;&gt;"",Pregunta3)</formula1>
    </dataValidation>
    <dataValidation type="list" allowBlank="1" showInputMessage="1" showErrorMessage="1" sqref="Z87:AA96 Z102:AA111" xr:uid="{00000000-0002-0000-0900-00000A000000}">
      <formula1>IF($D87&lt;&gt;"",Pregunta2)</formula1>
    </dataValidation>
    <dataValidation type="list" allowBlank="1" showInputMessage="1" showErrorMessage="1" sqref="X87:Y96 X102:Y111" xr:uid="{00000000-0002-0000-0900-00000B000000}">
      <formula1>IF($D87&lt;&gt;"",Pregunta1)</formula1>
    </dataValidation>
    <dataValidation type="list" allowBlank="1" showErrorMessage="1" promptTitle="Seleccione según corresponda" sqref="D29:AB34" xr:uid="{00000000-0002-0000-0900-00000C000000}">
      <formula1>IF($AK$13=1,Trámites_y_OPAS_afectados,IF($AK$13=2,Objetivos_estratégicos,IF($AK$13=3,Trámites_y_OPAS_afectados,IF($AK$13=4,Trámites_y_OPAS_afectados,IF($AK$13=5,Objetivos_estratégicos)))))</formula1>
    </dataValidation>
    <dataValidation allowBlank="1" showInputMessage="1" sqref="X18" xr:uid="{00000000-0002-0000-0900-00000D000000}"/>
    <dataValidation showInputMessage="1" showErrorMessage="1" sqref="D205:D214" xr:uid="{00000000-0002-0000-0900-00000E000000}"/>
    <dataValidation type="list" allowBlank="1" showInputMessage="1" showErrorMessage="1" sqref="T145 AM145" xr:uid="{00000000-0002-0000-0900-00000F000000}">
      <formula1>x</formula1>
    </dataValidation>
    <dataValidation type="list" allowBlank="1" showInputMessage="1" showErrorMessage="1" sqref="D51:I60" xr:uid="{00000000-0002-0000-0900-000010000000}">
      <formula1>Agente_generador_externas</formula1>
    </dataValidation>
    <dataValidation type="list" allowBlank="1" showInputMessage="1" showErrorMessage="1" sqref="D39:I48" xr:uid="{00000000-0002-0000-0900-000011000000}">
      <formula1>Agente_generador_internas</formula1>
    </dataValidation>
    <dataValidation type="list" allowBlank="1" showInputMessage="1" showErrorMessage="1" sqref="V13" xr:uid="{00000000-0002-0000-0900-000012000000}">
      <formula1>Enfoque</formula1>
    </dataValidation>
    <dataValidation type="list" allowBlank="1" showInputMessage="1" showErrorMessage="1" sqref="S18" xr:uid="{00000000-0002-0000-0900-000013000000}">
      <formula1>Preposiciones</formula1>
    </dataValidation>
    <dataValidation type="list" allowBlank="1" showInputMessage="1" showErrorMessage="1" promptTitle="Categorías" prompt="Las categorías establecidas para riesgos u oportunidades están descritas al final de la Hoja de Contexto del Proceso." sqref="D18:Q18" xr:uid="{00000000-0002-0000-0900-000014000000}">
      <formula1>IF(AK13=1,Categoría_corrupción,IF(AK13=2,Categoría_estratégica,IF(AK13=3, Categoría_gestión_procesos,IF(AK13=4, Categoría_seguridad_información,IF(AK13=5, Categoría_oportunidad)))))</formula1>
    </dataValidation>
    <dataValidation type="list" showInputMessage="1" showErrorMessage="1" sqref="E180:U189" xr:uid="{00000000-0002-0000-0900-000015000000}">
      <formula1>$BK$177:$BK$187</formula1>
    </dataValidation>
    <dataValidation type="list" allowBlank="1" showInputMessage="1" showErrorMessage="1" errorTitle="Seleccionar de lista" error="Por favor seleccionar de la lista desplegable. Gracias." sqref="AD29:BF34" xr:uid="{00000000-0002-0000-0900-000016000000}">
      <formula1>IF($AK$13=1,Otros_procesos_afectados,IF($AK$13=2,Otros_procesos_afectados,IF($AK$13=3,Otros_procesos_afectados,IF($AK$13=4,Otros_procesos_afectados,IF($AK$13=5,Otros_procesos_afectados)))))</formula1>
    </dataValidation>
    <dataValidation type="date" allowBlank="1" showInputMessage="1" showErrorMessage="1" errorTitle="FORMATO FECHA" error="Ingresar fecha en formato dd/mm/aaaa. Gracias." sqref="AX10:BF10" xr:uid="{00000000-0002-0000-0900-000017000000}">
      <formula1>42370</formula1>
      <formula2>43830</formula2>
    </dataValidation>
    <dataValidation type="date" operator="greaterThanOrEqual" allowBlank="1" showInputMessage="1" showErrorMessage="1" errorTitle="Error de fecha" error="-La fecha final debe ser mayor o igual a la inicial._x000a__x000a_-La fecha debe estar en formato dd/mm/aaaa." sqref="BG155:BG174 BG180:BG199" xr:uid="{00000000-0002-0000-0900-000018000000}">
      <formula1>BA155</formula1>
    </dataValidation>
    <dataValidation type="date" allowBlank="1" showInputMessage="1" showErrorMessage="1" errorTitle="FORMATO DE FECHA" error="La fecha debe estar en formato dd/mm/aaaa." sqref="BA155:BF174 BA180:BF199" xr:uid="{00000000-0002-0000-0900-000019000000}">
      <formula1>1</formula1>
      <formula2>2958465</formula2>
    </dataValidation>
  </dataValidations>
  <hyperlinks>
    <hyperlink ref="E75:H75" location="Enc_Imp_Corrupción!J3" display="Enc_Imp_Corrupción!J3" xr:uid="{00000000-0004-0000-0900-000000000000}"/>
    <hyperlink ref="I75:L75" location="Imp_Est_Pro_Seg!C17" display="Imp_Est_Pro_Seg!C17" xr:uid="{00000000-0004-0000-0900-000001000000}"/>
    <hyperlink ref="M75:P75" location="Imp_Est_Pro_Seg!C17" display="G. Procesos" xr:uid="{00000000-0004-0000-0900-000002000000}"/>
    <hyperlink ref="E76:H76" location="'Seguridad Información'!A1" display="Seguridad Inf." xr:uid="{00000000-0004-0000-0900-000003000000}"/>
    <hyperlink ref="I76:L76" location="Imp_oportunidad!C17" display="Imp_oportunidad!C17" xr:uid="{00000000-0004-0000-0900-000004000000}"/>
    <hyperlink ref="E66:H66" location="Frecuencia!C17" display="Frecuencia" xr:uid="{00000000-0004-0000-0900-000005000000}"/>
    <hyperlink ref="E67:H67" location="Factibilidad!C18" display="Factibilidad" xr:uid="{00000000-0004-0000-0900-000006000000}"/>
  </hyperlinks>
  <printOptions horizontalCentered="1" verticalCentered="1"/>
  <pageMargins left="0.19685039370078741" right="0.23622047244094491" top="0.19685039370078741" bottom="0.19685039370078741" header="0.31496062992125984" footer="0.31496062992125984"/>
  <pageSetup paperSize="14" scale="29" orientation="portrait" horizontalDpi="4294967294" verticalDpi="4294967294" r:id="rId1"/>
  <headerFooter>
    <oddFooter>&amp;R&amp;"Arial Narrow,Normal"&amp;7Fecha de versión: 08 de abril de 2019</oddFooter>
  </headerFooter>
  <rowBreaks count="1" manualBreakCount="1">
    <brk id="113" max="58" man="1"/>
  </row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16</xdr:col>
                    <xdr:colOff>104775</xdr:colOff>
                    <xdr:row>25</xdr:row>
                    <xdr:rowOff>47625</xdr:rowOff>
                  </from>
                  <to>
                    <xdr:col>17</xdr:col>
                    <xdr:colOff>104775</xdr:colOff>
                    <xdr:row>25</xdr:row>
                    <xdr:rowOff>352425</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19</xdr:col>
                    <xdr:colOff>57150</xdr:colOff>
                    <xdr:row>25</xdr:row>
                    <xdr:rowOff>66675</xdr:rowOff>
                  </from>
                  <to>
                    <xdr:col>20</xdr:col>
                    <xdr:colOff>142875</xdr:colOff>
                    <xdr:row>25</xdr:row>
                    <xdr:rowOff>352425</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29</xdr:col>
                    <xdr:colOff>276225</xdr:colOff>
                    <xdr:row>25</xdr:row>
                    <xdr:rowOff>47625</xdr:rowOff>
                  </from>
                  <to>
                    <xdr:col>30</xdr:col>
                    <xdr:colOff>219075</xdr:colOff>
                    <xdr:row>25</xdr:row>
                    <xdr:rowOff>352425</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31</xdr:col>
                    <xdr:colOff>352425</xdr:colOff>
                    <xdr:row>25</xdr:row>
                    <xdr:rowOff>57150</xdr:rowOff>
                  </from>
                  <to>
                    <xdr:col>32</xdr:col>
                    <xdr:colOff>257175</xdr:colOff>
                    <xdr:row>25</xdr:row>
                    <xdr:rowOff>342900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44</xdr:col>
                    <xdr:colOff>247650</xdr:colOff>
                    <xdr:row>25</xdr:row>
                    <xdr:rowOff>47625</xdr:rowOff>
                  </from>
                  <to>
                    <xdr:col>45</xdr:col>
                    <xdr:colOff>104775</xdr:colOff>
                    <xdr:row>25</xdr:row>
                    <xdr:rowOff>371475</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48</xdr:col>
                    <xdr:colOff>19050</xdr:colOff>
                    <xdr:row>25</xdr:row>
                    <xdr:rowOff>57150</xdr:rowOff>
                  </from>
                  <to>
                    <xdr:col>49</xdr:col>
                    <xdr:colOff>104775</xdr:colOff>
                    <xdr:row>25</xdr:row>
                    <xdr:rowOff>342900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94" id="{49F0D666-B353-47E2-A7EA-B6938870AA25}">
            <xm:f>OR($AP$68=Datos!$S$5,$AP$68=Datos!$T$5)</xm:f>
            <x14:dxf>
              <fill>
                <patternFill>
                  <bgColor rgb="FF92D050"/>
                </patternFill>
              </fill>
            </x14:dxf>
          </x14:cfRule>
          <x14:cfRule type="expression" priority="395" id="{47B8FDF9-76B6-4210-8CA0-DD4AB55AABB4}">
            <xm:f>OR($AP$68=Datos!$S$4,$AP$68=Datos!$T$4)</xm:f>
            <x14:dxf>
              <fill>
                <patternFill>
                  <bgColor rgb="FFFFFF00"/>
                </patternFill>
              </fill>
            </x14:dxf>
          </x14:cfRule>
          <x14:cfRule type="expression" priority="396" id="{72114419-965A-4D0F-884E-09484C9A37EF}">
            <xm:f>OR($AP$68=Datos!$S$3,$AP$68=Datos!$T$3)</xm:f>
            <x14:dxf>
              <fill>
                <patternFill>
                  <bgColor rgb="FFFFC000"/>
                </patternFill>
              </fill>
            </x14:dxf>
          </x14:cfRule>
          <x14:cfRule type="expression" priority="397" id="{B25B4951-D3BA-4A40-8248-89BDE358D750}">
            <xm:f>OR($AP$68=Datos!$S$2,$AP$68=Datos!$T$2)</xm:f>
            <x14:dxf>
              <fill>
                <patternFill>
                  <bgColor rgb="FFFF0000"/>
                </patternFill>
              </fill>
            </x14:dxf>
          </x14:cfRule>
          <xm:sqref>AP68</xm:sqref>
        </x14:conditionalFormatting>
        <x14:conditionalFormatting xmlns:xm="http://schemas.microsoft.com/office/excel/2006/main">
          <x14:cfRule type="expression" priority="381" id="{7D69C958-7ED5-4EDF-8F4F-5CC8FC9D8614}">
            <xm:f>OR($AP$126=Datos!$S$2,$AP$126=Datos!$T$2)</xm:f>
            <x14:dxf>
              <fill>
                <patternFill>
                  <bgColor rgb="FFFF0000"/>
                </patternFill>
              </fill>
            </x14:dxf>
          </x14:cfRule>
          <x14:cfRule type="expression" priority="382" id="{8C637BB6-B4A3-4AB4-BF02-139D171677D0}">
            <xm:f>OR($AP$126=Datos!$S$3,$AP$126=Datos!$T$3)</xm:f>
            <x14:dxf>
              <fill>
                <patternFill>
                  <bgColor rgb="FFFFC000"/>
                </patternFill>
              </fill>
            </x14:dxf>
          </x14:cfRule>
          <x14:cfRule type="expression" priority="383" id="{8BA0B1BB-C67A-4FD3-BAC6-F93C151AAE01}">
            <xm:f>OR($AP$126=Datos!$S$4,$AP$126=Datos!$T$4)</xm:f>
            <x14:dxf>
              <fill>
                <patternFill>
                  <bgColor rgb="FFFFFF00"/>
                </patternFill>
              </fill>
            </x14:dxf>
          </x14:cfRule>
          <x14:cfRule type="expression" priority="384" id="{03B0808E-075F-4635-A2B9-2093E83BC277}">
            <xm:f>OR($AP$126=Datos!$S$5,$AP$126=Datos!$T$5)</xm:f>
            <x14:dxf>
              <fill>
                <patternFill>
                  <bgColor rgb="FF92D050"/>
                </patternFill>
              </fill>
            </x14:dxf>
          </x14:cfRule>
          <xm:sqref>AP126</xm:sqref>
        </x14:conditionalFormatting>
        <x14:conditionalFormatting xmlns:xm="http://schemas.microsoft.com/office/excel/2006/main">
          <x14:cfRule type="cellIs" priority="277" operator="equal" id="{2AE74832-7C5E-4D10-B5E6-C7E5E3B730A5}">
            <xm:f>Datos!$AO$2</xm:f>
            <x14:dxf>
              <fill>
                <patternFill>
                  <bgColor rgb="FF92D050"/>
                </patternFill>
              </fill>
            </x14:dxf>
          </x14:cfRule>
          <x14:cfRule type="cellIs" priority="337" operator="equal" id="{2639BE1F-6E34-48E0-AE70-55279D39F4C2}">
            <xm:f>Datos!$AO$4</xm:f>
            <x14:dxf>
              <fill>
                <patternFill>
                  <bgColor theme="5" tint="0.39994506668294322"/>
                </patternFill>
              </fill>
            </x14:dxf>
          </x14:cfRule>
          <x14:cfRule type="cellIs" priority="338" operator="equal" id="{06C0F77F-B0F8-41D9-9777-54FBC37B480F}">
            <xm:f>Datos!$AO$3</xm:f>
            <x14:dxf>
              <fill>
                <patternFill>
                  <bgColor rgb="FFFFFF00"/>
                </patternFill>
              </fill>
            </x14:dxf>
          </x14:cfRule>
          <xm:sqref>AL87</xm:sqref>
        </x14:conditionalFormatting>
        <x14:conditionalFormatting xmlns:xm="http://schemas.microsoft.com/office/excel/2006/main">
          <x14:cfRule type="cellIs" priority="274" operator="equal" id="{636C9C45-23BC-4C1D-88BD-3598C84ED9CB}">
            <xm:f>Datos!$AO$2</xm:f>
            <x14:dxf>
              <fill>
                <patternFill>
                  <bgColor rgb="FF92D050"/>
                </patternFill>
              </fill>
            </x14:dxf>
          </x14:cfRule>
          <x14:cfRule type="cellIs" priority="275" operator="equal" id="{CCC2C268-065E-4539-8A56-57B006B857FD}">
            <xm:f>Datos!$AO$4</xm:f>
            <x14:dxf>
              <fill>
                <patternFill>
                  <bgColor theme="5" tint="0.39994506668294322"/>
                </patternFill>
              </fill>
            </x14:dxf>
          </x14:cfRule>
          <x14:cfRule type="cellIs" priority="276" operator="equal" id="{03D88B9C-86F2-418D-B375-3A3611275D39}">
            <xm:f>Datos!$AO$3</xm:f>
            <x14:dxf>
              <fill>
                <patternFill>
                  <bgColor rgb="FFFFFF00"/>
                </patternFill>
              </fill>
            </x14:dxf>
          </x14:cfRule>
          <xm:sqref>AL88</xm:sqref>
        </x14:conditionalFormatting>
        <x14:conditionalFormatting xmlns:xm="http://schemas.microsoft.com/office/excel/2006/main">
          <x14:cfRule type="cellIs" priority="271" operator="equal" id="{4D04B3D8-594D-4D7A-850D-74A07EDAC1B0}">
            <xm:f>Datos!$AO$2</xm:f>
            <x14:dxf>
              <fill>
                <patternFill>
                  <bgColor rgb="FF92D050"/>
                </patternFill>
              </fill>
            </x14:dxf>
          </x14:cfRule>
          <x14:cfRule type="cellIs" priority="272" operator="equal" id="{38831683-010D-4E0E-954C-D7E71C38283B}">
            <xm:f>Datos!$AO$4</xm:f>
            <x14:dxf>
              <fill>
                <patternFill>
                  <bgColor theme="5" tint="0.39994506668294322"/>
                </patternFill>
              </fill>
            </x14:dxf>
          </x14:cfRule>
          <x14:cfRule type="cellIs" priority="273" operator="equal" id="{6E4268E3-5373-42F6-9158-BAA28D400B28}">
            <xm:f>Datos!$AO$3</xm:f>
            <x14:dxf>
              <fill>
                <patternFill>
                  <bgColor rgb="FFFFFF00"/>
                </patternFill>
              </fill>
            </x14:dxf>
          </x14:cfRule>
          <xm:sqref>AL89</xm:sqref>
        </x14:conditionalFormatting>
        <x14:conditionalFormatting xmlns:xm="http://schemas.microsoft.com/office/excel/2006/main">
          <x14:cfRule type="cellIs" priority="268" operator="equal" id="{DD943EC9-333A-48FA-B816-9D92610E4176}">
            <xm:f>Datos!$AO$2</xm:f>
            <x14:dxf>
              <fill>
                <patternFill>
                  <bgColor rgb="FF92D050"/>
                </patternFill>
              </fill>
            </x14:dxf>
          </x14:cfRule>
          <x14:cfRule type="cellIs" priority="269" operator="equal" id="{9BF7571B-78FA-4032-9F96-FE238FE125E0}">
            <xm:f>Datos!$AO$4</xm:f>
            <x14:dxf>
              <fill>
                <patternFill>
                  <bgColor theme="5" tint="0.39994506668294322"/>
                </patternFill>
              </fill>
            </x14:dxf>
          </x14:cfRule>
          <x14:cfRule type="cellIs" priority="270" operator="equal" id="{FD49D985-54A0-4BCF-8774-06E6BA300372}">
            <xm:f>Datos!$AO$3</xm:f>
            <x14:dxf>
              <fill>
                <patternFill>
                  <bgColor rgb="FFFFFF00"/>
                </patternFill>
              </fill>
            </x14:dxf>
          </x14:cfRule>
          <xm:sqref>AL90</xm:sqref>
        </x14:conditionalFormatting>
        <x14:conditionalFormatting xmlns:xm="http://schemas.microsoft.com/office/excel/2006/main">
          <x14:cfRule type="cellIs" priority="265" operator="equal" id="{4B6B6CB8-C4CE-40BB-AF0D-BD0462C3C2A8}">
            <xm:f>Datos!$AO$2</xm:f>
            <x14:dxf>
              <fill>
                <patternFill>
                  <bgColor rgb="FF92D050"/>
                </patternFill>
              </fill>
            </x14:dxf>
          </x14:cfRule>
          <x14:cfRule type="cellIs" priority="266" operator="equal" id="{B9CD229B-EA26-43C9-850F-5D2CA3E26240}">
            <xm:f>Datos!$AO$4</xm:f>
            <x14:dxf>
              <fill>
                <patternFill>
                  <bgColor theme="5" tint="0.39994506668294322"/>
                </patternFill>
              </fill>
            </x14:dxf>
          </x14:cfRule>
          <x14:cfRule type="cellIs" priority="267" operator="equal" id="{6B13FB13-0FE3-4541-AF0D-71A99B47ED29}">
            <xm:f>Datos!$AO$3</xm:f>
            <x14:dxf>
              <fill>
                <patternFill>
                  <bgColor rgb="FFFFFF00"/>
                </patternFill>
              </fill>
            </x14:dxf>
          </x14:cfRule>
          <xm:sqref>AL91</xm:sqref>
        </x14:conditionalFormatting>
        <x14:conditionalFormatting xmlns:xm="http://schemas.microsoft.com/office/excel/2006/main">
          <x14:cfRule type="cellIs" priority="262" operator="equal" id="{49CF2C49-3AC4-428A-8C88-FD83792D7E47}">
            <xm:f>Datos!$AO$2</xm:f>
            <x14:dxf>
              <fill>
                <patternFill>
                  <bgColor rgb="FF92D050"/>
                </patternFill>
              </fill>
            </x14:dxf>
          </x14:cfRule>
          <x14:cfRule type="cellIs" priority="263" operator="equal" id="{3F699DD0-4C60-493A-9B26-BFDD2A4A6269}">
            <xm:f>Datos!$AO$4</xm:f>
            <x14:dxf>
              <fill>
                <patternFill>
                  <bgColor theme="5" tint="0.39994506668294322"/>
                </patternFill>
              </fill>
            </x14:dxf>
          </x14:cfRule>
          <x14:cfRule type="cellIs" priority="264" operator="equal" id="{C16F2B8E-8EC1-4130-A3C1-CC0D02C292A7}">
            <xm:f>Datos!$AO$3</xm:f>
            <x14:dxf>
              <fill>
                <patternFill>
                  <bgColor rgb="FFFFFF00"/>
                </patternFill>
              </fill>
            </x14:dxf>
          </x14:cfRule>
          <xm:sqref>AL92</xm:sqref>
        </x14:conditionalFormatting>
        <x14:conditionalFormatting xmlns:xm="http://schemas.microsoft.com/office/excel/2006/main">
          <x14:cfRule type="cellIs" priority="259" operator="equal" id="{7F91F1B4-DCDA-40EC-A792-97549F5D6DD3}">
            <xm:f>Datos!$AO$2</xm:f>
            <x14:dxf>
              <fill>
                <patternFill>
                  <bgColor rgb="FF92D050"/>
                </patternFill>
              </fill>
            </x14:dxf>
          </x14:cfRule>
          <x14:cfRule type="cellIs" priority="260" operator="equal" id="{0008C48F-8F17-4934-A96A-FFF316BBE167}">
            <xm:f>Datos!$AO$4</xm:f>
            <x14:dxf>
              <fill>
                <patternFill>
                  <bgColor theme="5" tint="0.39994506668294322"/>
                </patternFill>
              </fill>
            </x14:dxf>
          </x14:cfRule>
          <x14:cfRule type="cellIs" priority="261" operator="equal" id="{F98E1FFD-D798-4379-9006-DB316F81625D}">
            <xm:f>Datos!$AO$3</xm:f>
            <x14:dxf>
              <fill>
                <patternFill>
                  <bgColor rgb="FFFFFF00"/>
                </patternFill>
              </fill>
            </x14:dxf>
          </x14:cfRule>
          <xm:sqref>AL93</xm:sqref>
        </x14:conditionalFormatting>
        <x14:conditionalFormatting xmlns:xm="http://schemas.microsoft.com/office/excel/2006/main">
          <x14:cfRule type="cellIs" priority="256" operator="equal" id="{D0D5F5E6-9BBA-40F8-9CC3-3C13BF76950F}">
            <xm:f>Datos!$AO$2</xm:f>
            <x14:dxf>
              <fill>
                <patternFill>
                  <bgColor rgb="FF92D050"/>
                </patternFill>
              </fill>
            </x14:dxf>
          </x14:cfRule>
          <x14:cfRule type="cellIs" priority="257" operator="equal" id="{7D944272-08F2-4E06-826D-377CA65EA027}">
            <xm:f>Datos!$AO$4</xm:f>
            <x14:dxf>
              <fill>
                <patternFill>
                  <bgColor theme="5" tint="0.39994506668294322"/>
                </patternFill>
              </fill>
            </x14:dxf>
          </x14:cfRule>
          <x14:cfRule type="cellIs" priority="258" operator="equal" id="{DC27BDFA-5BB5-401E-9CC4-F855B06AB229}">
            <xm:f>Datos!$AO$3</xm:f>
            <x14:dxf>
              <fill>
                <patternFill>
                  <bgColor rgb="FFFFFF00"/>
                </patternFill>
              </fill>
            </x14:dxf>
          </x14:cfRule>
          <xm:sqref>AL94</xm:sqref>
        </x14:conditionalFormatting>
        <x14:conditionalFormatting xmlns:xm="http://schemas.microsoft.com/office/excel/2006/main">
          <x14:cfRule type="cellIs" priority="253" operator="equal" id="{3709BDA9-E5A3-4B8E-96C3-E8ED1EA6F8A1}">
            <xm:f>Datos!$AO$2</xm:f>
            <x14:dxf>
              <fill>
                <patternFill>
                  <bgColor rgb="FF92D050"/>
                </patternFill>
              </fill>
            </x14:dxf>
          </x14:cfRule>
          <x14:cfRule type="cellIs" priority="254" operator="equal" id="{3301BDC5-F355-490C-B6CA-A54855E67592}">
            <xm:f>Datos!$AO$4</xm:f>
            <x14:dxf>
              <fill>
                <patternFill>
                  <bgColor theme="5" tint="0.39994506668294322"/>
                </patternFill>
              </fill>
            </x14:dxf>
          </x14:cfRule>
          <x14:cfRule type="cellIs" priority="255" operator="equal" id="{F1039293-6DF4-4CE4-865B-85C1441A4DD4}">
            <xm:f>Datos!$AO$3</xm:f>
            <x14:dxf>
              <fill>
                <patternFill>
                  <bgColor rgb="FFFFFF00"/>
                </patternFill>
              </fill>
            </x14:dxf>
          </x14:cfRule>
          <xm:sqref>AL95</xm:sqref>
        </x14:conditionalFormatting>
        <x14:conditionalFormatting xmlns:xm="http://schemas.microsoft.com/office/excel/2006/main">
          <x14:cfRule type="cellIs" priority="250" operator="equal" id="{A767EE4B-22DD-410C-934B-5EFC7C79A2D5}">
            <xm:f>Datos!$AO$2</xm:f>
            <x14:dxf>
              <fill>
                <patternFill>
                  <bgColor rgb="FF92D050"/>
                </patternFill>
              </fill>
            </x14:dxf>
          </x14:cfRule>
          <x14:cfRule type="cellIs" priority="251" operator="equal" id="{8B1A42C8-7456-4A12-B133-D105525C91EE}">
            <xm:f>Datos!$AO$4</xm:f>
            <x14:dxf>
              <fill>
                <patternFill>
                  <bgColor theme="5" tint="0.39994506668294322"/>
                </patternFill>
              </fill>
            </x14:dxf>
          </x14:cfRule>
          <x14:cfRule type="cellIs" priority="252" operator="equal" id="{24497FCE-CAC0-49A4-BD2D-9BE1B595F09D}">
            <xm:f>Datos!$AO$3</xm:f>
            <x14:dxf>
              <fill>
                <patternFill>
                  <bgColor rgb="FFFFFF00"/>
                </patternFill>
              </fill>
            </x14:dxf>
          </x14:cfRule>
          <xm:sqref>AL96</xm:sqref>
        </x14:conditionalFormatting>
        <x14:conditionalFormatting xmlns:xm="http://schemas.microsoft.com/office/excel/2006/main">
          <x14:cfRule type="cellIs" priority="247" operator="equal" id="{A965C456-6840-436D-AEF3-08575E70A2DA}">
            <xm:f>Datos!$AO$4</xm:f>
            <x14:dxf>
              <fill>
                <patternFill>
                  <bgColor theme="5" tint="0.39994506668294322"/>
                </patternFill>
              </fill>
            </x14:dxf>
          </x14:cfRule>
          <x14:cfRule type="cellIs" priority="248" operator="equal" id="{583B6D7E-38D7-46B4-8F81-8055A5D79962}">
            <xm:f>Datos!$AO$3</xm:f>
            <x14:dxf>
              <fill>
                <patternFill>
                  <bgColor rgb="FFFFFF00"/>
                </patternFill>
              </fill>
            </x14:dxf>
          </x14:cfRule>
          <x14:cfRule type="cellIs" priority="249" operator="equal" id="{F947A77A-59A6-4C5B-816E-CB3E665B4BC8}">
            <xm:f>Datos!$AO$2</xm:f>
            <x14:dxf>
              <fill>
                <patternFill>
                  <bgColor rgb="FF92D050"/>
                </patternFill>
              </fill>
            </x14:dxf>
          </x14:cfRule>
          <xm:sqref>AT88</xm:sqref>
        </x14:conditionalFormatting>
        <x14:conditionalFormatting xmlns:xm="http://schemas.microsoft.com/office/excel/2006/main">
          <x14:cfRule type="cellIs" priority="188" operator="equal" id="{D3A53686-3D89-4075-9892-0A7D069F28B2}">
            <xm:f>Datos!$AO$2</xm:f>
            <x14:dxf>
              <fill>
                <patternFill>
                  <bgColor rgb="FF92D050"/>
                </patternFill>
              </fill>
            </x14:dxf>
          </x14:cfRule>
          <x14:cfRule type="cellIs" priority="245" operator="equal" id="{AD759F5D-B355-40E0-82EC-BADB91148F49}">
            <xm:f>Datos!$AO$4</xm:f>
            <x14:dxf>
              <fill>
                <patternFill>
                  <bgColor theme="5" tint="0.39994506668294322"/>
                </patternFill>
              </fill>
            </x14:dxf>
          </x14:cfRule>
          <x14:cfRule type="cellIs" priority="246" operator="equal" id="{7A69225D-9345-4AAF-8E44-31A9A7E8A08D}">
            <xm:f>Datos!$AO$3</xm:f>
            <x14:dxf>
              <fill>
                <patternFill>
                  <bgColor rgb="FFFFFF00"/>
                </patternFill>
              </fill>
            </x14:dxf>
          </x14:cfRule>
          <xm:sqref>AL102</xm:sqref>
        </x14:conditionalFormatting>
        <x14:conditionalFormatting xmlns:xm="http://schemas.microsoft.com/office/excel/2006/main">
          <x14:cfRule type="cellIs" priority="185" operator="equal" id="{6B2614A1-57E2-4D6D-8F9C-36E0972DCD88}">
            <xm:f>Datos!$AO$4</xm:f>
            <x14:dxf>
              <fill>
                <patternFill>
                  <bgColor theme="5" tint="0.39994506668294322"/>
                </patternFill>
              </fill>
            </x14:dxf>
          </x14:cfRule>
          <x14:cfRule type="cellIs" priority="186" operator="equal" id="{973C21EA-8099-4557-8470-1A87AEAD918E}">
            <xm:f>Datos!$AO$3</xm:f>
            <x14:dxf>
              <fill>
                <patternFill>
                  <bgColor rgb="FFFFFF00"/>
                </patternFill>
              </fill>
            </x14:dxf>
          </x14:cfRule>
          <x14:cfRule type="cellIs" priority="187" operator="equal" id="{7F0941B3-C539-4F01-BA7D-8B9F9ED88C2D}">
            <xm:f>Datos!$AO$2</xm:f>
            <x14:dxf>
              <fill>
                <patternFill>
                  <bgColor rgb="FF92D050"/>
                </patternFill>
              </fill>
            </x14:dxf>
          </x14:cfRule>
          <xm:sqref>AR103</xm:sqref>
        </x14:conditionalFormatting>
        <x14:conditionalFormatting xmlns:xm="http://schemas.microsoft.com/office/excel/2006/main">
          <x14:cfRule type="cellIs" priority="182" operator="equal" id="{AC38B472-2C6E-401C-9326-4E704034518D}">
            <xm:f>Datos!$AO$4</xm:f>
            <x14:dxf>
              <fill>
                <patternFill>
                  <bgColor theme="5" tint="0.39994506668294322"/>
                </patternFill>
              </fill>
            </x14:dxf>
          </x14:cfRule>
          <x14:cfRule type="cellIs" priority="183" operator="equal" id="{39C271D5-CEEC-4781-90F8-3AAEBD4FD017}">
            <xm:f>Datos!$AO$3</xm:f>
            <x14:dxf>
              <fill>
                <patternFill>
                  <bgColor rgb="FFFFFF00"/>
                </patternFill>
              </fill>
            </x14:dxf>
          </x14:cfRule>
          <x14:cfRule type="cellIs" priority="184" operator="equal" id="{5A78D5BB-4B71-4B62-BB53-8724BFA5417D}">
            <xm:f>Datos!$AO$2</xm:f>
            <x14:dxf>
              <fill>
                <patternFill>
                  <bgColor rgb="FF92D050"/>
                </patternFill>
              </fill>
            </x14:dxf>
          </x14:cfRule>
          <xm:sqref>AT103</xm:sqref>
        </x14:conditionalFormatting>
        <x14:conditionalFormatting xmlns:xm="http://schemas.microsoft.com/office/excel/2006/main">
          <x14:cfRule type="cellIs" priority="334" operator="equal" id="{FA0F9464-2720-4552-9343-8BFEBD3E0741}">
            <xm:f>Datos!$AO$4</xm:f>
            <x14:dxf>
              <fill>
                <patternFill>
                  <bgColor theme="5" tint="0.39994506668294322"/>
                </patternFill>
              </fill>
            </x14:dxf>
          </x14:cfRule>
          <x14:cfRule type="cellIs" priority="335" operator="equal" id="{83CA449B-73F4-47D7-A428-035FDAC8D052}">
            <xm:f>Datos!$AO$3</xm:f>
            <x14:dxf>
              <fill>
                <patternFill>
                  <bgColor rgb="FFFFFF00"/>
                </patternFill>
              </fill>
            </x14:dxf>
          </x14:cfRule>
          <x14:cfRule type="cellIs" priority="336" operator="equal" id="{85B11904-1224-4714-BF2C-737B4EBADDDE}">
            <xm:f>Datos!$AO2</xm:f>
            <x14:dxf>
              <fill>
                <patternFill>
                  <bgColor rgb="FF92D050"/>
                </patternFill>
              </fill>
            </x14:dxf>
          </x14:cfRule>
          <xm:sqref>AR87</xm:sqref>
        </x14:conditionalFormatting>
        <x14:conditionalFormatting xmlns:xm="http://schemas.microsoft.com/office/excel/2006/main">
          <x14:cfRule type="cellIs" priority="179" operator="equal" id="{D1D60653-3474-4B59-AC1F-0E95EF8CA547}">
            <xm:f>Datos!$AO$4</xm:f>
            <x14:dxf>
              <fill>
                <patternFill>
                  <bgColor theme="5" tint="0.39994506668294322"/>
                </patternFill>
              </fill>
            </x14:dxf>
          </x14:cfRule>
          <x14:cfRule type="cellIs" priority="180" operator="equal" id="{2B5AABE9-AF77-4C4A-AD85-EA07ECF880EF}">
            <xm:f>Datos!$AO$3</xm:f>
            <x14:dxf>
              <fill>
                <patternFill>
                  <bgColor rgb="FFFFFF00"/>
                </patternFill>
              </fill>
            </x14:dxf>
          </x14:cfRule>
          <x14:cfRule type="cellIs" priority="181" operator="equal" id="{AC8AA9EB-5579-4059-920E-E978A7EB2EFA}">
            <xm:f>Datos!$AO$2</xm:f>
            <x14:dxf>
              <fill>
                <patternFill>
                  <bgColor rgb="FF92D050"/>
                </patternFill>
              </fill>
            </x14:dxf>
          </x14:cfRule>
          <xm:sqref>AR88</xm:sqref>
        </x14:conditionalFormatting>
        <x14:conditionalFormatting xmlns:xm="http://schemas.microsoft.com/office/excel/2006/main">
          <x14:cfRule type="cellIs" priority="176" operator="equal" id="{46B9B8B8-B017-48C7-9715-D2F5990244B4}">
            <xm:f>Datos!$AO$4</xm:f>
            <x14:dxf>
              <fill>
                <patternFill>
                  <bgColor theme="5" tint="0.39994506668294322"/>
                </patternFill>
              </fill>
            </x14:dxf>
          </x14:cfRule>
          <x14:cfRule type="cellIs" priority="177" operator="equal" id="{CE8C3727-E2A7-4232-9C82-C1C432B4E05C}">
            <xm:f>Datos!$AO$3</xm:f>
            <x14:dxf>
              <fill>
                <patternFill>
                  <bgColor rgb="FFFFFF00"/>
                </patternFill>
              </fill>
            </x14:dxf>
          </x14:cfRule>
          <x14:cfRule type="cellIs" priority="178" operator="equal" id="{A02FA131-237A-44E9-B6E1-85BE1E2314CC}">
            <xm:f>Datos!$AO$2</xm:f>
            <x14:dxf>
              <fill>
                <patternFill>
                  <bgColor rgb="FF92D050"/>
                </patternFill>
              </fill>
            </x14:dxf>
          </x14:cfRule>
          <xm:sqref>AR89</xm:sqref>
        </x14:conditionalFormatting>
        <x14:conditionalFormatting xmlns:xm="http://schemas.microsoft.com/office/excel/2006/main">
          <x14:cfRule type="cellIs" priority="173" operator="equal" id="{42BDD4B7-7042-4955-9FEC-F1F1025E510D}">
            <xm:f>Datos!$AO$4</xm:f>
            <x14:dxf>
              <fill>
                <patternFill>
                  <bgColor theme="5" tint="0.39994506668294322"/>
                </patternFill>
              </fill>
            </x14:dxf>
          </x14:cfRule>
          <x14:cfRule type="cellIs" priority="174" operator="equal" id="{04712A36-C4C2-4D77-AF64-28984B1A7E98}">
            <xm:f>Datos!$AO$3</xm:f>
            <x14:dxf>
              <fill>
                <patternFill>
                  <bgColor rgb="FFFFFF00"/>
                </patternFill>
              </fill>
            </x14:dxf>
          </x14:cfRule>
          <x14:cfRule type="cellIs" priority="175" operator="equal" id="{1FA12ED8-C2CF-47D6-AD30-661119F34881}">
            <xm:f>Datos!$AO$2</xm:f>
            <x14:dxf>
              <fill>
                <patternFill>
                  <bgColor rgb="FF92D050"/>
                </patternFill>
              </fill>
            </x14:dxf>
          </x14:cfRule>
          <xm:sqref>AR90</xm:sqref>
        </x14:conditionalFormatting>
        <x14:conditionalFormatting xmlns:xm="http://schemas.microsoft.com/office/excel/2006/main">
          <x14:cfRule type="cellIs" priority="170" operator="equal" id="{ABA79911-D963-4FBB-83B2-753CB7504F0C}">
            <xm:f>Datos!$AO$4</xm:f>
            <x14:dxf>
              <fill>
                <patternFill>
                  <bgColor theme="5" tint="0.39994506668294322"/>
                </patternFill>
              </fill>
            </x14:dxf>
          </x14:cfRule>
          <x14:cfRule type="cellIs" priority="171" operator="equal" id="{49949E10-E652-4C50-9DC1-798B36DDF1A4}">
            <xm:f>Datos!$AO$3</xm:f>
            <x14:dxf>
              <fill>
                <patternFill>
                  <bgColor rgb="FFFFFF00"/>
                </patternFill>
              </fill>
            </x14:dxf>
          </x14:cfRule>
          <x14:cfRule type="cellIs" priority="172" operator="equal" id="{58433716-8CD4-4DD3-8861-1EB93A2FA0FD}">
            <xm:f>Datos!$AO$2</xm:f>
            <x14:dxf>
              <fill>
                <patternFill>
                  <bgColor rgb="FF92D050"/>
                </patternFill>
              </fill>
            </x14:dxf>
          </x14:cfRule>
          <xm:sqref>AR91</xm:sqref>
        </x14:conditionalFormatting>
        <x14:conditionalFormatting xmlns:xm="http://schemas.microsoft.com/office/excel/2006/main">
          <x14:cfRule type="cellIs" priority="167" operator="equal" id="{789EAD29-B1CA-49F6-BAAC-1FAD486830AE}">
            <xm:f>Datos!$AO$4</xm:f>
            <x14:dxf>
              <fill>
                <patternFill>
                  <bgColor theme="5" tint="0.39994506668294322"/>
                </patternFill>
              </fill>
            </x14:dxf>
          </x14:cfRule>
          <x14:cfRule type="cellIs" priority="168" operator="equal" id="{207225D7-9E23-4C79-BEA9-AADC8605091A}">
            <xm:f>Datos!$AO$3</xm:f>
            <x14:dxf>
              <fill>
                <patternFill>
                  <bgColor rgb="FFFFFF00"/>
                </patternFill>
              </fill>
            </x14:dxf>
          </x14:cfRule>
          <x14:cfRule type="cellIs" priority="169" operator="equal" id="{3D47949E-0208-4856-ABE1-2B117EEF1914}">
            <xm:f>Datos!$AO$2</xm:f>
            <x14:dxf>
              <fill>
                <patternFill>
                  <bgColor rgb="FF92D050"/>
                </patternFill>
              </fill>
            </x14:dxf>
          </x14:cfRule>
          <xm:sqref>AR92</xm:sqref>
        </x14:conditionalFormatting>
        <x14:conditionalFormatting xmlns:xm="http://schemas.microsoft.com/office/excel/2006/main">
          <x14:cfRule type="cellIs" priority="164" operator="equal" id="{72FB7DCE-E353-4E1C-9DCF-0800ADD28222}">
            <xm:f>Datos!$AO$4</xm:f>
            <x14:dxf>
              <fill>
                <patternFill>
                  <bgColor theme="5" tint="0.39994506668294322"/>
                </patternFill>
              </fill>
            </x14:dxf>
          </x14:cfRule>
          <x14:cfRule type="cellIs" priority="165" operator="equal" id="{CCD45D8F-C046-4CF6-B29A-F545386D2442}">
            <xm:f>Datos!$AO$3</xm:f>
            <x14:dxf>
              <fill>
                <patternFill>
                  <bgColor rgb="FFFFFF00"/>
                </patternFill>
              </fill>
            </x14:dxf>
          </x14:cfRule>
          <x14:cfRule type="cellIs" priority="166" operator="equal" id="{AFD5704A-F888-4505-A630-E51CC9038A6F}">
            <xm:f>Datos!$AO$2</xm:f>
            <x14:dxf>
              <fill>
                <patternFill>
                  <bgColor rgb="FF92D050"/>
                </patternFill>
              </fill>
            </x14:dxf>
          </x14:cfRule>
          <xm:sqref>AR93</xm:sqref>
        </x14:conditionalFormatting>
        <x14:conditionalFormatting xmlns:xm="http://schemas.microsoft.com/office/excel/2006/main">
          <x14:cfRule type="cellIs" priority="161" operator="equal" id="{06BC8FD3-C2D8-4C8E-9722-6B2E88CFC3B1}">
            <xm:f>Datos!$AO$4</xm:f>
            <x14:dxf>
              <fill>
                <patternFill>
                  <bgColor theme="5" tint="0.39994506668294322"/>
                </patternFill>
              </fill>
            </x14:dxf>
          </x14:cfRule>
          <x14:cfRule type="cellIs" priority="162" operator="equal" id="{B02D68E8-5ACA-44F5-B610-FF54C0CC30DE}">
            <xm:f>Datos!$AO$3</xm:f>
            <x14:dxf>
              <fill>
                <patternFill>
                  <bgColor rgb="FFFFFF00"/>
                </patternFill>
              </fill>
            </x14:dxf>
          </x14:cfRule>
          <x14:cfRule type="cellIs" priority="163" operator="equal" id="{DB7CFE68-9AB0-4392-B3B0-312CFAE568E4}">
            <xm:f>Datos!$AO$2</xm:f>
            <x14:dxf>
              <fill>
                <patternFill>
                  <bgColor rgb="FF92D050"/>
                </patternFill>
              </fill>
            </x14:dxf>
          </x14:cfRule>
          <xm:sqref>AR94</xm:sqref>
        </x14:conditionalFormatting>
        <x14:conditionalFormatting xmlns:xm="http://schemas.microsoft.com/office/excel/2006/main">
          <x14:cfRule type="cellIs" priority="158" operator="equal" id="{E91735B7-6F49-4904-B93F-B8D53CF9764C}">
            <xm:f>Datos!$AO$4</xm:f>
            <x14:dxf>
              <fill>
                <patternFill>
                  <bgColor theme="5" tint="0.39994506668294322"/>
                </patternFill>
              </fill>
            </x14:dxf>
          </x14:cfRule>
          <x14:cfRule type="cellIs" priority="159" operator="equal" id="{4B1D40B7-E8F3-4807-B53A-A1EC1E678BA9}">
            <xm:f>Datos!$AO$3</xm:f>
            <x14:dxf>
              <fill>
                <patternFill>
                  <bgColor rgb="FFFFFF00"/>
                </patternFill>
              </fill>
            </x14:dxf>
          </x14:cfRule>
          <x14:cfRule type="cellIs" priority="160" operator="equal" id="{4BF50C51-61BC-4202-91A1-4B1480C6D9EE}">
            <xm:f>Datos!$AO$2</xm:f>
            <x14:dxf>
              <fill>
                <patternFill>
                  <bgColor rgb="FF92D050"/>
                </patternFill>
              </fill>
            </x14:dxf>
          </x14:cfRule>
          <xm:sqref>AR95</xm:sqref>
        </x14:conditionalFormatting>
        <x14:conditionalFormatting xmlns:xm="http://schemas.microsoft.com/office/excel/2006/main">
          <x14:cfRule type="cellIs" priority="155" operator="equal" id="{3ACE9BF0-8BAA-4C54-8256-F0B1C2684E96}">
            <xm:f>Datos!$AO$4</xm:f>
            <x14:dxf>
              <fill>
                <patternFill>
                  <bgColor theme="5" tint="0.39994506668294322"/>
                </patternFill>
              </fill>
            </x14:dxf>
          </x14:cfRule>
          <x14:cfRule type="cellIs" priority="156" operator="equal" id="{09CB680C-B470-40E2-8EDF-0D0462057FD7}">
            <xm:f>Datos!$AO$3</xm:f>
            <x14:dxf>
              <fill>
                <patternFill>
                  <bgColor rgb="FFFFFF00"/>
                </patternFill>
              </fill>
            </x14:dxf>
          </x14:cfRule>
          <x14:cfRule type="cellIs" priority="157" operator="equal" id="{97F128A0-2690-4165-B54F-7B886E8AEAA7}">
            <xm:f>Datos!$AO$2</xm:f>
            <x14:dxf>
              <fill>
                <patternFill>
                  <bgColor rgb="FF92D050"/>
                </patternFill>
              </fill>
            </x14:dxf>
          </x14:cfRule>
          <xm:sqref>AR96</xm:sqref>
        </x14:conditionalFormatting>
        <x14:conditionalFormatting xmlns:xm="http://schemas.microsoft.com/office/excel/2006/main">
          <x14:cfRule type="cellIs" priority="152" operator="equal" id="{42BD340D-1956-4FD0-9B14-825D20A083C0}">
            <xm:f>Datos!$AO$4</xm:f>
            <x14:dxf>
              <fill>
                <patternFill>
                  <bgColor theme="5" tint="0.39994506668294322"/>
                </patternFill>
              </fill>
            </x14:dxf>
          </x14:cfRule>
          <x14:cfRule type="cellIs" priority="153" operator="equal" id="{371E59C5-9D99-481E-9AC2-1FD2475ECAD5}">
            <xm:f>Datos!$AO$3</xm:f>
            <x14:dxf>
              <fill>
                <patternFill>
                  <bgColor rgb="FFFFFF00"/>
                </patternFill>
              </fill>
            </x14:dxf>
          </x14:cfRule>
          <x14:cfRule type="cellIs" priority="154" operator="equal" id="{6D225E65-58E8-4689-9CC0-DFB4AF409CDC}">
            <xm:f>Datos!$AO$2</xm:f>
            <x14:dxf>
              <fill>
                <patternFill>
                  <bgColor rgb="FF92D050"/>
                </patternFill>
              </fill>
            </x14:dxf>
          </x14:cfRule>
          <xm:sqref>AT87</xm:sqref>
        </x14:conditionalFormatting>
        <x14:conditionalFormatting xmlns:xm="http://schemas.microsoft.com/office/excel/2006/main">
          <x14:cfRule type="cellIs" priority="149" operator="equal" id="{D9765F8A-0EA6-4CA2-AE5A-3F17F0302262}">
            <xm:f>Datos!$AO$4</xm:f>
            <x14:dxf>
              <fill>
                <patternFill>
                  <bgColor theme="5" tint="0.39994506668294322"/>
                </patternFill>
              </fill>
            </x14:dxf>
          </x14:cfRule>
          <x14:cfRule type="cellIs" priority="150" operator="equal" id="{B72E2CA4-A113-4891-9B23-B3666AB3AA6F}">
            <xm:f>Datos!$AO$3</xm:f>
            <x14:dxf>
              <fill>
                <patternFill>
                  <bgColor rgb="FFFFFF00"/>
                </patternFill>
              </fill>
            </x14:dxf>
          </x14:cfRule>
          <x14:cfRule type="cellIs" priority="151" operator="equal" id="{13B27917-B2F0-4F30-9242-AEDB1EAAE8B6}">
            <xm:f>Datos!$AO$2</xm:f>
            <x14:dxf>
              <fill>
                <patternFill>
                  <bgColor rgb="FF92D050"/>
                </patternFill>
              </fill>
            </x14:dxf>
          </x14:cfRule>
          <xm:sqref>AT89</xm:sqref>
        </x14:conditionalFormatting>
        <x14:conditionalFormatting xmlns:xm="http://schemas.microsoft.com/office/excel/2006/main">
          <x14:cfRule type="cellIs" priority="146" operator="equal" id="{08DA00CB-2906-4753-9201-5CA4DC87F337}">
            <xm:f>Datos!$AO$4</xm:f>
            <x14:dxf>
              <fill>
                <patternFill>
                  <bgColor theme="5" tint="0.39994506668294322"/>
                </patternFill>
              </fill>
            </x14:dxf>
          </x14:cfRule>
          <x14:cfRule type="cellIs" priority="147" operator="equal" id="{F6712C39-07C6-47AE-84EE-04FF3BCD5324}">
            <xm:f>Datos!$AO$3</xm:f>
            <x14:dxf>
              <fill>
                <patternFill>
                  <bgColor rgb="FFFFFF00"/>
                </patternFill>
              </fill>
            </x14:dxf>
          </x14:cfRule>
          <x14:cfRule type="cellIs" priority="148" operator="equal" id="{72B85624-8E05-449F-B788-3AC6A140B2E1}">
            <xm:f>Datos!$AO$2</xm:f>
            <x14:dxf>
              <fill>
                <patternFill>
                  <bgColor rgb="FF92D050"/>
                </patternFill>
              </fill>
            </x14:dxf>
          </x14:cfRule>
          <xm:sqref>AT90</xm:sqref>
        </x14:conditionalFormatting>
        <x14:conditionalFormatting xmlns:xm="http://schemas.microsoft.com/office/excel/2006/main">
          <x14:cfRule type="cellIs" priority="143" operator="equal" id="{F694E55B-C05F-44B0-BD17-F402C89013F3}">
            <xm:f>Datos!$AO$4</xm:f>
            <x14:dxf>
              <fill>
                <patternFill>
                  <bgColor theme="5" tint="0.39994506668294322"/>
                </patternFill>
              </fill>
            </x14:dxf>
          </x14:cfRule>
          <x14:cfRule type="cellIs" priority="144" operator="equal" id="{4CDBB817-7DB5-41BA-BAFA-89DA8C0EA1A9}">
            <xm:f>Datos!$AO$3</xm:f>
            <x14:dxf>
              <fill>
                <patternFill>
                  <bgColor rgb="FFFFFF00"/>
                </patternFill>
              </fill>
            </x14:dxf>
          </x14:cfRule>
          <x14:cfRule type="cellIs" priority="145" operator="equal" id="{65FA09A8-DE4B-4CA6-BB73-7B32D652D670}">
            <xm:f>Datos!$AO$2</xm:f>
            <x14:dxf>
              <fill>
                <patternFill>
                  <bgColor rgb="FF92D050"/>
                </patternFill>
              </fill>
            </x14:dxf>
          </x14:cfRule>
          <xm:sqref>AT91</xm:sqref>
        </x14:conditionalFormatting>
        <x14:conditionalFormatting xmlns:xm="http://schemas.microsoft.com/office/excel/2006/main">
          <x14:cfRule type="cellIs" priority="140" operator="equal" id="{F4CEF57A-679B-40A3-8B57-A4789D099EF6}">
            <xm:f>Datos!$AO$4</xm:f>
            <x14:dxf>
              <fill>
                <patternFill>
                  <bgColor theme="5" tint="0.39994506668294322"/>
                </patternFill>
              </fill>
            </x14:dxf>
          </x14:cfRule>
          <x14:cfRule type="cellIs" priority="141" operator="equal" id="{02BFA45D-F0EA-4B54-BAC6-BFAD77135B88}">
            <xm:f>Datos!$AO$3</xm:f>
            <x14:dxf>
              <fill>
                <patternFill>
                  <bgColor rgb="FFFFFF00"/>
                </patternFill>
              </fill>
            </x14:dxf>
          </x14:cfRule>
          <x14:cfRule type="cellIs" priority="142" operator="equal" id="{8A0BDE72-2E28-432E-8640-1564FBD53876}">
            <xm:f>Datos!$AO$2</xm:f>
            <x14:dxf>
              <fill>
                <patternFill>
                  <bgColor rgb="FF92D050"/>
                </patternFill>
              </fill>
            </x14:dxf>
          </x14:cfRule>
          <xm:sqref>AT92</xm:sqref>
        </x14:conditionalFormatting>
        <x14:conditionalFormatting xmlns:xm="http://schemas.microsoft.com/office/excel/2006/main">
          <x14:cfRule type="cellIs" priority="137" operator="equal" id="{503847AA-1EB7-49C1-A9CB-4B68AE97128F}">
            <xm:f>Datos!$AO$4</xm:f>
            <x14:dxf>
              <fill>
                <patternFill>
                  <bgColor theme="5" tint="0.39994506668294322"/>
                </patternFill>
              </fill>
            </x14:dxf>
          </x14:cfRule>
          <x14:cfRule type="cellIs" priority="138" operator="equal" id="{8E1C7540-6C47-4F8D-AC59-68C6D9DEE83F}">
            <xm:f>Datos!$AO$3</xm:f>
            <x14:dxf>
              <fill>
                <patternFill>
                  <bgColor rgb="FFFFFF00"/>
                </patternFill>
              </fill>
            </x14:dxf>
          </x14:cfRule>
          <x14:cfRule type="cellIs" priority="139" operator="equal" id="{B323E621-FF10-40A1-8EA6-193CC431EA68}">
            <xm:f>Datos!$AO$2</xm:f>
            <x14:dxf>
              <fill>
                <patternFill>
                  <bgColor rgb="FF92D050"/>
                </patternFill>
              </fill>
            </x14:dxf>
          </x14:cfRule>
          <xm:sqref>AT93</xm:sqref>
        </x14:conditionalFormatting>
        <x14:conditionalFormatting xmlns:xm="http://schemas.microsoft.com/office/excel/2006/main">
          <x14:cfRule type="cellIs" priority="134" operator="equal" id="{70E4548B-83F1-4E62-BB8F-97E5B90C5DB4}">
            <xm:f>Datos!$AO$4</xm:f>
            <x14:dxf>
              <fill>
                <patternFill>
                  <bgColor theme="5" tint="0.39994506668294322"/>
                </patternFill>
              </fill>
            </x14:dxf>
          </x14:cfRule>
          <x14:cfRule type="cellIs" priority="135" operator="equal" id="{E79C4CCE-6F7F-4876-95E5-89BFD018ED29}">
            <xm:f>Datos!$AO$3</xm:f>
            <x14:dxf>
              <fill>
                <patternFill>
                  <bgColor rgb="FFFFFF00"/>
                </patternFill>
              </fill>
            </x14:dxf>
          </x14:cfRule>
          <x14:cfRule type="cellIs" priority="136" operator="equal" id="{64B709E6-7D60-4B90-9140-5996E12EDEAE}">
            <xm:f>Datos!$AO$2</xm:f>
            <x14:dxf>
              <fill>
                <patternFill>
                  <bgColor rgb="FF92D050"/>
                </patternFill>
              </fill>
            </x14:dxf>
          </x14:cfRule>
          <xm:sqref>AT94</xm:sqref>
        </x14:conditionalFormatting>
        <x14:conditionalFormatting xmlns:xm="http://schemas.microsoft.com/office/excel/2006/main">
          <x14:cfRule type="cellIs" priority="131" operator="equal" id="{676ED56A-F2E9-4DC8-9DAA-A19C61BEA9EB}">
            <xm:f>Datos!$AO$4</xm:f>
            <x14:dxf>
              <fill>
                <patternFill>
                  <bgColor theme="5" tint="0.39994506668294322"/>
                </patternFill>
              </fill>
            </x14:dxf>
          </x14:cfRule>
          <x14:cfRule type="cellIs" priority="132" operator="equal" id="{4EC43503-F505-47FC-B140-CBB5DC48F21B}">
            <xm:f>Datos!$AO$3</xm:f>
            <x14:dxf>
              <fill>
                <patternFill>
                  <bgColor rgb="FFFFFF00"/>
                </patternFill>
              </fill>
            </x14:dxf>
          </x14:cfRule>
          <x14:cfRule type="cellIs" priority="133" operator="equal" id="{183C15EC-AAE2-432A-87EE-37D42A3C00D5}">
            <xm:f>Datos!$AO$2</xm:f>
            <x14:dxf>
              <fill>
                <patternFill>
                  <bgColor rgb="FF92D050"/>
                </patternFill>
              </fill>
            </x14:dxf>
          </x14:cfRule>
          <xm:sqref>AT95</xm:sqref>
        </x14:conditionalFormatting>
        <x14:conditionalFormatting xmlns:xm="http://schemas.microsoft.com/office/excel/2006/main">
          <x14:cfRule type="cellIs" priority="128" operator="equal" id="{1FD399DA-A1C9-48F9-9FB5-84A4C69D6EB0}">
            <xm:f>Datos!$AO$4</xm:f>
            <x14:dxf>
              <fill>
                <patternFill>
                  <bgColor theme="5" tint="0.39994506668294322"/>
                </patternFill>
              </fill>
            </x14:dxf>
          </x14:cfRule>
          <x14:cfRule type="cellIs" priority="129" operator="equal" id="{937BA933-FFD5-48D9-92FC-17CB8690CFFC}">
            <xm:f>Datos!$AO$3</xm:f>
            <x14:dxf>
              <fill>
                <patternFill>
                  <bgColor rgb="FFFFFF00"/>
                </patternFill>
              </fill>
            </x14:dxf>
          </x14:cfRule>
          <x14:cfRule type="cellIs" priority="130" operator="equal" id="{3DBC465E-0DF8-4D72-972E-4B14F0D528FA}">
            <xm:f>Datos!$AO$2</xm:f>
            <x14:dxf>
              <fill>
                <patternFill>
                  <bgColor rgb="FF92D050"/>
                </patternFill>
              </fill>
            </x14:dxf>
          </x14:cfRule>
          <xm:sqref>AT96</xm:sqref>
        </x14:conditionalFormatting>
        <x14:conditionalFormatting xmlns:xm="http://schemas.microsoft.com/office/excel/2006/main">
          <x14:cfRule type="cellIs" priority="125" operator="equal" id="{386460E4-BB97-48D2-9F21-AF09C218C1A8}">
            <xm:f>Datos!$AO$2</xm:f>
            <x14:dxf>
              <fill>
                <patternFill>
                  <bgColor rgb="FF92D050"/>
                </patternFill>
              </fill>
            </x14:dxf>
          </x14:cfRule>
          <x14:cfRule type="cellIs" priority="126" operator="equal" id="{ADD121DC-02FE-43EF-94ED-CA38D9C1C816}">
            <xm:f>Datos!$AO$4</xm:f>
            <x14:dxf>
              <fill>
                <patternFill>
                  <bgColor theme="5" tint="0.39994506668294322"/>
                </patternFill>
              </fill>
            </x14:dxf>
          </x14:cfRule>
          <x14:cfRule type="cellIs" priority="127" operator="equal" id="{B6074B80-E6A0-4C95-A812-7D010CF4756E}">
            <xm:f>Datos!$AO$3</xm:f>
            <x14:dxf>
              <fill>
                <patternFill>
                  <bgColor rgb="FFFFFF00"/>
                </patternFill>
              </fill>
            </x14:dxf>
          </x14:cfRule>
          <xm:sqref>AL103</xm:sqref>
        </x14:conditionalFormatting>
        <x14:conditionalFormatting xmlns:xm="http://schemas.microsoft.com/office/excel/2006/main">
          <x14:cfRule type="cellIs" priority="122" operator="equal" id="{0CBD7C95-D01C-48F2-B749-69BC28B3D379}">
            <xm:f>Datos!$AO$2</xm:f>
            <x14:dxf>
              <fill>
                <patternFill>
                  <bgColor rgb="FF92D050"/>
                </patternFill>
              </fill>
            </x14:dxf>
          </x14:cfRule>
          <x14:cfRule type="cellIs" priority="123" operator="equal" id="{77DC6A1A-B1DB-48CC-BB60-1F54A0ADDF93}">
            <xm:f>Datos!$AO$4</xm:f>
            <x14:dxf>
              <fill>
                <patternFill>
                  <bgColor theme="5" tint="0.39994506668294322"/>
                </patternFill>
              </fill>
            </x14:dxf>
          </x14:cfRule>
          <x14:cfRule type="cellIs" priority="124" operator="equal" id="{405627CB-A379-4F83-81B5-9A34C6823472}">
            <xm:f>Datos!$AO$3</xm:f>
            <x14:dxf>
              <fill>
                <patternFill>
                  <bgColor rgb="FFFFFF00"/>
                </patternFill>
              </fill>
            </x14:dxf>
          </x14:cfRule>
          <xm:sqref>AL104</xm:sqref>
        </x14:conditionalFormatting>
        <x14:conditionalFormatting xmlns:xm="http://schemas.microsoft.com/office/excel/2006/main">
          <x14:cfRule type="cellIs" priority="119" operator="equal" id="{D92531BF-11C5-496C-A923-DDA1B90F215A}">
            <xm:f>Datos!$AO$2</xm:f>
            <x14:dxf>
              <fill>
                <patternFill>
                  <bgColor rgb="FF92D050"/>
                </patternFill>
              </fill>
            </x14:dxf>
          </x14:cfRule>
          <x14:cfRule type="cellIs" priority="120" operator="equal" id="{CD9D7A93-E1D1-41C7-905D-659B2C6E5CE2}">
            <xm:f>Datos!$AO$4</xm:f>
            <x14:dxf>
              <fill>
                <patternFill>
                  <bgColor theme="5" tint="0.39994506668294322"/>
                </patternFill>
              </fill>
            </x14:dxf>
          </x14:cfRule>
          <x14:cfRule type="cellIs" priority="121" operator="equal" id="{34CAFD9C-5C54-4A72-A852-FC9584B25AAF}">
            <xm:f>Datos!$AO$3</xm:f>
            <x14:dxf>
              <fill>
                <patternFill>
                  <bgColor rgb="FFFFFF00"/>
                </patternFill>
              </fill>
            </x14:dxf>
          </x14:cfRule>
          <xm:sqref>AL105</xm:sqref>
        </x14:conditionalFormatting>
        <x14:conditionalFormatting xmlns:xm="http://schemas.microsoft.com/office/excel/2006/main">
          <x14:cfRule type="cellIs" priority="116" operator="equal" id="{1A3EA85E-8B46-420D-9587-90990550ED71}">
            <xm:f>Datos!$AO$2</xm:f>
            <x14:dxf>
              <fill>
                <patternFill>
                  <bgColor rgb="FF92D050"/>
                </patternFill>
              </fill>
            </x14:dxf>
          </x14:cfRule>
          <x14:cfRule type="cellIs" priority="117" operator="equal" id="{E76CE42E-47B9-4F8C-9F9F-37A67C8FFF1F}">
            <xm:f>Datos!$AO$4</xm:f>
            <x14:dxf>
              <fill>
                <patternFill>
                  <bgColor theme="5" tint="0.39994506668294322"/>
                </patternFill>
              </fill>
            </x14:dxf>
          </x14:cfRule>
          <x14:cfRule type="cellIs" priority="118" operator="equal" id="{DBE3023A-260A-4808-B75B-4D9BC62F5EB6}">
            <xm:f>Datos!$AO$3</xm:f>
            <x14:dxf>
              <fill>
                <patternFill>
                  <bgColor rgb="FFFFFF00"/>
                </patternFill>
              </fill>
            </x14:dxf>
          </x14:cfRule>
          <xm:sqref>AL106</xm:sqref>
        </x14:conditionalFormatting>
        <x14:conditionalFormatting xmlns:xm="http://schemas.microsoft.com/office/excel/2006/main">
          <x14:cfRule type="cellIs" priority="113" operator="equal" id="{8E943A8C-F991-43FA-9586-CD070700C885}">
            <xm:f>Datos!$AO$2</xm:f>
            <x14:dxf>
              <fill>
                <patternFill>
                  <bgColor rgb="FF92D050"/>
                </patternFill>
              </fill>
            </x14:dxf>
          </x14:cfRule>
          <x14:cfRule type="cellIs" priority="114" operator="equal" id="{270C7FA4-4E10-4BB6-9641-F15CD204F714}">
            <xm:f>Datos!$AO$4</xm:f>
            <x14:dxf>
              <fill>
                <patternFill>
                  <bgColor theme="5" tint="0.39994506668294322"/>
                </patternFill>
              </fill>
            </x14:dxf>
          </x14:cfRule>
          <x14:cfRule type="cellIs" priority="115" operator="equal" id="{CD5189D9-78B0-42B4-844D-71E44CBE8107}">
            <xm:f>Datos!$AO$3</xm:f>
            <x14:dxf>
              <fill>
                <patternFill>
                  <bgColor rgb="FFFFFF00"/>
                </patternFill>
              </fill>
            </x14:dxf>
          </x14:cfRule>
          <xm:sqref>AL107</xm:sqref>
        </x14:conditionalFormatting>
        <x14:conditionalFormatting xmlns:xm="http://schemas.microsoft.com/office/excel/2006/main">
          <x14:cfRule type="cellIs" priority="110" operator="equal" id="{E22E8832-1AD7-49CD-94BE-F83F719D3CFA}">
            <xm:f>Datos!$AO$2</xm:f>
            <x14:dxf>
              <fill>
                <patternFill>
                  <bgColor rgb="FF92D050"/>
                </patternFill>
              </fill>
            </x14:dxf>
          </x14:cfRule>
          <x14:cfRule type="cellIs" priority="111" operator="equal" id="{7FFE041B-9821-4F74-8388-E853D78AEE94}">
            <xm:f>Datos!$AO$4</xm:f>
            <x14:dxf>
              <fill>
                <patternFill>
                  <bgColor theme="5" tint="0.39994506668294322"/>
                </patternFill>
              </fill>
            </x14:dxf>
          </x14:cfRule>
          <x14:cfRule type="cellIs" priority="112" operator="equal" id="{F75022FC-AD22-468C-ACCD-FA660D1ED657}">
            <xm:f>Datos!$AO$3</xm:f>
            <x14:dxf>
              <fill>
                <patternFill>
                  <bgColor rgb="FFFFFF00"/>
                </patternFill>
              </fill>
            </x14:dxf>
          </x14:cfRule>
          <xm:sqref>AL108</xm:sqref>
        </x14:conditionalFormatting>
        <x14:conditionalFormatting xmlns:xm="http://schemas.microsoft.com/office/excel/2006/main">
          <x14:cfRule type="cellIs" priority="107" operator="equal" id="{BAEF7C0D-AECA-4475-A544-08378FFDE680}">
            <xm:f>Datos!$AO$2</xm:f>
            <x14:dxf>
              <fill>
                <patternFill>
                  <bgColor rgb="FF92D050"/>
                </patternFill>
              </fill>
            </x14:dxf>
          </x14:cfRule>
          <x14:cfRule type="cellIs" priority="108" operator="equal" id="{83DFCDA5-B71E-4CCF-910D-6157C5581830}">
            <xm:f>Datos!$AO$4</xm:f>
            <x14:dxf>
              <fill>
                <patternFill>
                  <bgColor theme="5" tint="0.39994506668294322"/>
                </patternFill>
              </fill>
            </x14:dxf>
          </x14:cfRule>
          <x14:cfRule type="cellIs" priority="109" operator="equal" id="{52321BDC-C137-42AB-84D8-E7A2FAF092D1}">
            <xm:f>Datos!$AO$3</xm:f>
            <x14:dxf>
              <fill>
                <patternFill>
                  <bgColor rgb="FFFFFF00"/>
                </patternFill>
              </fill>
            </x14:dxf>
          </x14:cfRule>
          <xm:sqref>AL109</xm:sqref>
        </x14:conditionalFormatting>
        <x14:conditionalFormatting xmlns:xm="http://schemas.microsoft.com/office/excel/2006/main">
          <x14:cfRule type="cellIs" priority="104" operator="equal" id="{FF69367D-C05E-4E13-B74E-69BF2C5C4E7E}">
            <xm:f>Datos!$AO$2</xm:f>
            <x14:dxf>
              <fill>
                <patternFill>
                  <bgColor rgb="FF92D050"/>
                </patternFill>
              </fill>
            </x14:dxf>
          </x14:cfRule>
          <x14:cfRule type="cellIs" priority="105" operator="equal" id="{3C30EB2F-5905-4531-800F-E0B1B20BA447}">
            <xm:f>Datos!$AO$4</xm:f>
            <x14:dxf>
              <fill>
                <patternFill>
                  <bgColor theme="5" tint="0.39994506668294322"/>
                </patternFill>
              </fill>
            </x14:dxf>
          </x14:cfRule>
          <x14:cfRule type="cellIs" priority="106" operator="equal" id="{171A5E2F-3821-4ED6-BBA4-9CA2D2EC9121}">
            <xm:f>Datos!$AO$3</xm:f>
            <x14:dxf>
              <fill>
                <patternFill>
                  <bgColor rgb="FFFFFF00"/>
                </patternFill>
              </fill>
            </x14:dxf>
          </x14:cfRule>
          <xm:sqref>AL110</xm:sqref>
        </x14:conditionalFormatting>
        <x14:conditionalFormatting xmlns:xm="http://schemas.microsoft.com/office/excel/2006/main">
          <x14:cfRule type="cellIs" priority="101" operator="equal" id="{0D620F5A-DA0B-4400-97C8-8361E9F0A3D4}">
            <xm:f>Datos!$AO$2</xm:f>
            <x14:dxf>
              <fill>
                <patternFill>
                  <bgColor rgb="FF92D050"/>
                </patternFill>
              </fill>
            </x14:dxf>
          </x14:cfRule>
          <x14:cfRule type="cellIs" priority="102" operator="equal" id="{D8750F86-2F42-48DC-A9A7-E35DDC403415}">
            <xm:f>Datos!$AO$4</xm:f>
            <x14:dxf>
              <fill>
                <patternFill>
                  <bgColor theme="5" tint="0.39994506668294322"/>
                </patternFill>
              </fill>
            </x14:dxf>
          </x14:cfRule>
          <x14:cfRule type="cellIs" priority="103" operator="equal" id="{6B81AF9A-C133-45F8-9FEB-6B843E5AE9DE}">
            <xm:f>Datos!$AO$3</xm:f>
            <x14:dxf>
              <fill>
                <patternFill>
                  <bgColor rgb="FFFFFF00"/>
                </patternFill>
              </fill>
            </x14:dxf>
          </x14:cfRule>
          <xm:sqref>AL111</xm:sqref>
        </x14:conditionalFormatting>
        <x14:conditionalFormatting xmlns:xm="http://schemas.microsoft.com/office/excel/2006/main">
          <x14:cfRule type="cellIs" priority="98" operator="equal" id="{28C74256-96B4-4553-9E7E-ACDC87628B25}">
            <xm:f>Datos!$AO$4</xm:f>
            <x14:dxf>
              <fill>
                <patternFill>
                  <bgColor theme="5" tint="0.39994506668294322"/>
                </patternFill>
              </fill>
            </x14:dxf>
          </x14:cfRule>
          <x14:cfRule type="cellIs" priority="99" operator="equal" id="{6EB87444-F9CA-40E7-A4AC-6BD3BE5CAFD4}">
            <xm:f>Datos!$AO$3</xm:f>
            <x14:dxf>
              <fill>
                <patternFill>
                  <bgColor rgb="FFFFFF00"/>
                </patternFill>
              </fill>
            </x14:dxf>
          </x14:cfRule>
          <x14:cfRule type="cellIs" priority="100" operator="equal" id="{6F369913-6E26-4C25-A66F-666C6AE1447D}">
            <xm:f>Datos!$AO$2</xm:f>
            <x14:dxf>
              <fill>
                <patternFill>
                  <bgColor rgb="FF92D050"/>
                </patternFill>
              </fill>
            </x14:dxf>
          </x14:cfRule>
          <xm:sqref>AR102</xm:sqref>
        </x14:conditionalFormatting>
        <x14:conditionalFormatting xmlns:xm="http://schemas.microsoft.com/office/excel/2006/main">
          <x14:cfRule type="cellIs" priority="95" operator="equal" id="{64626FA8-BDFE-44CF-885D-967BBC3E55C9}">
            <xm:f>Datos!$AO$4</xm:f>
            <x14:dxf>
              <fill>
                <patternFill>
                  <bgColor theme="5" tint="0.39994506668294322"/>
                </patternFill>
              </fill>
            </x14:dxf>
          </x14:cfRule>
          <x14:cfRule type="cellIs" priority="96" operator="equal" id="{2FA4A7D7-07FE-4DEA-A55F-68D85C7C1424}">
            <xm:f>Datos!$AO$3</xm:f>
            <x14:dxf>
              <fill>
                <patternFill>
                  <bgColor rgb="FFFFFF00"/>
                </patternFill>
              </fill>
            </x14:dxf>
          </x14:cfRule>
          <x14:cfRule type="cellIs" priority="97" operator="equal" id="{DF42E494-4A44-42FB-BE8E-3C82381AEDAB}">
            <xm:f>Datos!$AO$2</xm:f>
            <x14:dxf>
              <fill>
                <patternFill>
                  <bgColor rgb="FF92D050"/>
                </patternFill>
              </fill>
            </x14:dxf>
          </x14:cfRule>
          <xm:sqref>AR104</xm:sqref>
        </x14:conditionalFormatting>
        <x14:conditionalFormatting xmlns:xm="http://schemas.microsoft.com/office/excel/2006/main">
          <x14:cfRule type="cellIs" priority="92" operator="equal" id="{9037E3C7-72F5-4D31-BC10-25197DBEFE0A}">
            <xm:f>Datos!$AO$4</xm:f>
            <x14:dxf>
              <fill>
                <patternFill>
                  <bgColor theme="5" tint="0.39994506668294322"/>
                </patternFill>
              </fill>
            </x14:dxf>
          </x14:cfRule>
          <x14:cfRule type="cellIs" priority="93" operator="equal" id="{8207117C-F0FD-4AF7-A556-AB1C3F00CCE3}">
            <xm:f>Datos!$AO$3</xm:f>
            <x14:dxf>
              <fill>
                <patternFill>
                  <bgColor rgb="FFFFFF00"/>
                </patternFill>
              </fill>
            </x14:dxf>
          </x14:cfRule>
          <x14:cfRule type="cellIs" priority="94" operator="equal" id="{28E28D30-D466-4B17-ACA5-8774DAD8EEB1}">
            <xm:f>Datos!$AO$2</xm:f>
            <x14:dxf>
              <fill>
                <patternFill>
                  <bgColor rgb="FF92D050"/>
                </patternFill>
              </fill>
            </x14:dxf>
          </x14:cfRule>
          <xm:sqref>AR105</xm:sqref>
        </x14:conditionalFormatting>
        <x14:conditionalFormatting xmlns:xm="http://schemas.microsoft.com/office/excel/2006/main">
          <x14:cfRule type="cellIs" priority="89" operator="equal" id="{A66CA0FF-9837-40C6-BCD8-EE7A5E501A92}">
            <xm:f>Datos!$AO$4</xm:f>
            <x14:dxf>
              <fill>
                <patternFill>
                  <bgColor theme="5" tint="0.39994506668294322"/>
                </patternFill>
              </fill>
            </x14:dxf>
          </x14:cfRule>
          <x14:cfRule type="cellIs" priority="90" operator="equal" id="{96697F1B-43B7-4904-9C2B-9ED1DC6E0E0A}">
            <xm:f>Datos!$AO$3</xm:f>
            <x14:dxf>
              <fill>
                <patternFill>
                  <bgColor rgb="FFFFFF00"/>
                </patternFill>
              </fill>
            </x14:dxf>
          </x14:cfRule>
          <x14:cfRule type="cellIs" priority="91" operator="equal" id="{F3BC331D-5E77-46C5-BF7C-63A6AB2A3E7A}">
            <xm:f>Datos!$AO$2</xm:f>
            <x14:dxf>
              <fill>
                <patternFill>
                  <bgColor rgb="FF92D050"/>
                </patternFill>
              </fill>
            </x14:dxf>
          </x14:cfRule>
          <xm:sqref>AR106</xm:sqref>
        </x14:conditionalFormatting>
        <x14:conditionalFormatting xmlns:xm="http://schemas.microsoft.com/office/excel/2006/main">
          <x14:cfRule type="cellIs" priority="86" operator="equal" id="{289B8255-A27A-49C2-A0FF-DE0715DF3E8C}">
            <xm:f>Datos!$AO$4</xm:f>
            <x14:dxf>
              <fill>
                <patternFill>
                  <bgColor theme="5" tint="0.39994506668294322"/>
                </patternFill>
              </fill>
            </x14:dxf>
          </x14:cfRule>
          <x14:cfRule type="cellIs" priority="87" operator="equal" id="{4F3DD7EF-E5DB-4EC9-85C2-4D5422BC8892}">
            <xm:f>Datos!$AO$3</xm:f>
            <x14:dxf>
              <fill>
                <patternFill>
                  <bgColor rgb="FFFFFF00"/>
                </patternFill>
              </fill>
            </x14:dxf>
          </x14:cfRule>
          <x14:cfRule type="cellIs" priority="88" operator="equal" id="{5CF6EFCF-31FD-41FE-BB07-C26127839BCD}">
            <xm:f>Datos!$AO$2</xm:f>
            <x14:dxf>
              <fill>
                <patternFill>
                  <bgColor rgb="FF92D050"/>
                </patternFill>
              </fill>
            </x14:dxf>
          </x14:cfRule>
          <xm:sqref>AR107</xm:sqref>
        </x14:conditionalFormatting>
        <x14:conditionalFormatting xmlns:xm="http://schemas.microsoft.com/office/excel/2006/main">
          <x14:cfRule type="cellIs" priority="83" operator="equal" id="{00DDE0DE-1832-4896-BBC5-9D9EA44CEC82}">
            <xm:f>Datos!$AO$4</xm:f>
            <x14:dxf>
              <fill>
                <patternFill>
                  <bgColor theme="5" tint="0.39994506668294322"/>
                </patternFill>
              </fill>
            </x14:dxf>
          </x14:cfRule>
          <x14:cfRule type="cellIs" priority="84" operator="equal" id="{4E3B2F59-5950-42DC-86AB-0ABFCDCC1B47}">
            <xm:f>Datos!$AO$3</xm:f>
            <x14:dxf>
              <fill>
                <patternFill>
                  <bgColor rgb="FFFFFF00"/>
                </patternFill>
              </fill>
            </x14:dxf>
          </x14:cfRule>
          <x14:cfRule type="cellIs" priority="85" operator="equal" id="{88166C8F-7320-46D0-BC6D-2E2A318E6405}">
            <xm:f>Datos!$AO$2</xm:f>
            <x14:dxf>
              <fill>
                <patternFill>
                  <bgColor rgb="FF92D050"/>
                </patternFill>
              </fill>
            </x14:dxf>
          </x14:cfRule>
          <xm:sqref>AR108</xm:sqref>
        </x14:conditionalFormatting>
        <x14:conditionalFormatting xmlns:xm="http://schemas.microsoft.com/office/excel/2006/main">
          <x14:cfRule type="cellIs" priority="80" operator="equal" id="{0D155725-00DB-4419-9F4D-4674FD46E27E}">
            <xm:f>Datos!$AO$4</xm:f>
            <x14:dxf>
              <fill>
                <patternFill>
                  <bgColor theme="5" tint="0.39994506668294322"/>
                </patternFill>
              </fill>
            </x14:dxf>
          </x14:cfRule>
          <x14:cfRule type="cellIs" priority="81" operator="equal" id="{21862087-23E8-4701-8DB3-2B8BBD48DF22}">
            <xm:f>Datos!$AO$3</xm:f>
            <x14:dxf>
              <fill>
                <patternFill>
                  <bgColor rgb="FFFFFF00"/>
                </patternFill>
              </fill>
            </x14:dxf>
          </x14:cfRule>
          <x14:cfRule type="cellIs" priority="82" operator="equal" id="{BAC42A76-874C-4145-8B42-6249E8B6370B}">
            <xm:f>Datos!$AO$2</xm:f>
            <x14:dxf>
              <fill>
                <patternFill>
                  <bgColor rgb="FF92D050"/>
                </patternFill>
              </fill>
            </x14:dxf>
          </x14:cfRule>
          <xm:sqref>AR109</xm:sqref>
        </x14:conditionalFormatting>
        <x14:conditionalFormatting xmlns:xm="http://schemas.microsoft.com/office/excel/2006/main">
          <x14:cfRule type="cellIs" priority="77" operator="equal" id="{086989E4-6382-443B-9F22-6CCA7139522A}">
            <xm:f>Datos!$AO$4</xm:f>
            <x14:dxf>
              <fill>
                <patternFill>
                  <bgColor theme="5" tint="0.39994506668294322"/>
                </patternFill>
              </fill>
            </x14:dxf>
          </x14:cfRule>
          <x14:cfRule type="cellIs" priority="78" operator="equal" id="{AFB4C19A-3B79-44A9-87C8-14E87FB6AC41}">
            <xm:f>Datos!$AO$3</xm:f>
            <x14:dxf>
              <fill>
                <patternFill>
                  <bgColor rgb="FFFFFF00"/>
                </patternFill>
              </fill>
            </x14:dxf>
          </x14:cfRule>
          <x14:cfRule type="cellIs" priority="79" operator="equal" id="{45242593-C3F8-48A0-90EE-F69644761567}">
            <xm:f>Datos!$AO$2</xm:f>
            <x14:dxf>
              <fill>
                <patternFill>
                  <bgColor rgb="FF92D050"/>
                </patternFill>
              </fill>
            </x14:dxf>
          </x14:cfRule>
          <xm:sqref>AR110</xm:sqref>
        </x14:conditionalFormatting>
        <x14:conditionalFormatting xmlns:xm="http://schemas.microsoft.com/office/excel/2006/main">
          <x14:cfRule type="cellIs" priority="74" operator="equal" id="{282F9640-4664-4E58-9727-43F0E2070C06}">
            <xm:f>Datos!$AO$4</xm:f>
            <x14:dxf>
              <fill>
                <patternFill>
                  <bgColor theme="5" tint="0.39994506668294322"/>
                </patternFill>
              </fill>
            </x14:dxf>
          </x14:cfRule>
          <x14:cfRule type="cellIs" priority="75" operator="equal" id="{359DBB83-756A-470A-AF45-2B625662ABE5}">
            <xm:f>Datos!$AO$3</xm:f>
            <x14:dxf>
              <fill>
                <patternFill>
                  <bgColor rgb="FFFFFF00"/>
                </patternFill>
              </fill>
            </x14:dxf>
          </x14:cfRule>
          <x14:cfRule type="cellIs" priority="76" operator="equal" id="{157DA049-3433-4F9A-91AF-902CF0B39398}">
            <xm:f>Datos!$AO$2</xm:f>
            <x14:dxf>
              <fill>
                <patternFill>
                  <bgColor rgb="FF92D050"/>
                </patternFill>
              </fill>
            </x14:dxf>
          </x14:cfRule>
          <xm:sqref>AR111</xm:sqref>
        </x14:conditionalFormatting>
        <x14:conditionalFormatting xmlns:xm="http://schemas.microsoft.com/office/excel/2006/main">
          <x14:cfRule type="cellIs" priority="71" operator="equal" id="{ADA5359D-B5C5-4508-AF19-F1C56C1522DF}">
            <xm:f>Datos!$AO$4</xm:f>
            <x14:dxf>
              <fill>
                <patternFill>
                  <bgColor theme="5" tint="0.39994506668294322"/>
                </patternFill>
              </fill>
            </x14:dxf>
          </x14:cfRule>
          <x14:cfRule type="cellIs" priority="72" operator="equal" id="{97BF7639-B6D7-4FBD-8E68-14D8149EBC1C}">
            <xm:f>Datos!$AO$3</xm:f>
            <x14:dxf>
              <fill>
                <patternFill>
                  <bgColor rgb="FFFFFF00"/>
                </patternFill>
              </fill>
            </x14:dxf>
          </x14:cfRule>
          <x14:cfRule type="cellIs" priority="73" operator="equal" id="{4999F0D9-468D-4FAC-9CCE-C723E52B293D}">
            <xm:f>Datos!$AO$2</xm:f>
            <x14:dxf>
              <fill>
                <patternFill>
                  <bgColor rgb="FF92D050"/>
                </patternFill>
              </fill>
            </x14:dxf>
          </x14:cfRule>
          <xm:sqref>AT102</xm:sqref>
        </x14:conditionalFormatting>
        <x14:conditionalFormatting xmlns:xm="http://schemas.microsoft.com/office/excel/2006/main">
          <x14:cfRule type="cellIs" priority="68" operator="equal" id="{A0E2700A-C31F-47F3-BC33-1A08DE08B48E}">
            <xm:f>Datos!$AO$4</xm:f>
            <x14:dxf>
              <fill>
                <patternFill>
                  <bgColor theme="5" tint="0.39994506668294322"/>
                </patternFill>
              </fill>
            </x14:dxf>
          </x14:cfRule>
          <x14:cfRule type="cellIs" priority="69" operator="equal" id="{40CE1D3F-7AFA-414A-852E-E5D7F1BF319D}">
            <xm:f>Datos!$AO$3</xm:f>
            <x14:dxf>
              <fill>
                <patternFill>
                  <bgColor rgb="FFFFFF00"/>
                </patternFill>
              </fill>
            </x14:dxf>
          </x14:cfRule>
          <x14:cfRule type="cellIs" priority="70" operator="equal" id="{8A1D6C34-EBE5-463E-AD73-2EA29849EF3E}">
            <xm:f>Datos!$AO$2</xm:f>
            <x14:dxf>
              <fill>
                <patternFill>
                  <bgColor rgb="FF92D050"/>
                </patternFill>
              </fill>
            </x14:dxf>
          </x14:cfRule>
          <xm:sqref>AT104</xm:sqref>
        </x14:conditionalFormatting>
        <x14:conditionalFormatting xmlns:xm="http://schemas.microsoft.com/office/excel/2006/main">
          <x14:cfRule type="cellIs" priority="65" operator="equal" id="{A49AC046-7938-498C-9DFD-E3417EF7824F}">
            <xm:f>Datos!$AO$4</xm:f>
            <x14:dxf>
              <fill>
                <patternFill>
                  <bgColor theme="5" tint="0.39994506668294322"/>
                </patternFill>
              </fill>
            </x14:dxf>
          </x14:cfRule>
          <x14:cfRule type="cellIs" priority="66" operator="equal" id="{0153BC60-5089-4BEF-A277-913EFFC80C63}">
            <xm:f>Datos!$AO$3</xm:f>
            <x14:dxf>
              <fill>
                <patternFill>
                  <bgColor rgb="FFFFFF00"/>
                </patternFill>
              </fill>
            </x14:dxf>
          </x14:cfRule>
          <x14:cfRule type="cellIs" priority="67" operator="equal" id="{632E5591-765C-4049-AD17-15FDE24F486A}">
            <xm:f>Datos!$AO$2</xm:f>
            <x14:dxf>
              <fill>
                <patternFill>
                  <bgColor rgb="FF92D050"/>
                </patternFill>
              </fill>
            </x14:dxf>
          </x14:cfRule>
          <xm:sqref>AT105</xm:sqref>
        </x14:conditionalFormatting>
        <x14:conditionalFormatting xmlns:xm="http://schemas.microsoft.com/office/excel/2006/main">
          <x14:cfRule type="cellIs" priority="62" operator="equal" id="{C729E935-C222-4E56-A67B-60BCC723DFDC}">
            <xm:f>Datos!$AO$4</xm:f>
            <x14:dxf>
              <fill>
                <patternFill>
                  <bgColor theme="5" tint="0.39994506668294322"/>
                </patternFill>
              </fill>
            </x14:dxf>
          </x14:cfRule>
          <x14:cfRule type="cellIs" priority="63" operator="equal" id="{F454C7A8-D325-4E60-9433-9C81424ECFC6}">
            <xm:f>Datos!$AO$3</xm:f>
            <x14:dxf>
              <fill>
                <patternFill>
                  <bgColor rgb="FFFFFF00"/>
                </patternFill>
              </fill>
            </x14:dxf>
          </x14:cfRule>
          <x14:cfRule type="cellIs" priority="64" operator="equal" id="{0F60FC5B-0C1D-4C81-AD62-06203931CEDB}">
            <xm:f>Datos!$AO$2</xm:f>
            <x14:dxf>
              <fill>
                <patternFill>
                  <bgColor rgb="FF92D050"/>
                </patternFill>
              </fill>
            </x14:dxf>
          </x14:cfRule>
          <xm:sqref>AT106</xm:sqref>
        </x14:conditionalFormatting>
        <x14:conditionalFormatting xmlns:xm="http://schemas.microsoft.com/office/excel/2006/main">
          <x14:cfRule type="cellIs" priority="59" operator="equal" id="{9CAC87BA-AE80-4D23-84D4-76BEDC20F7BC}">
            <xm:f>Datos!$AO$4</xm:f>
            <x14:dxf>
              <fill>
                <patternFill>
                  <bgColor theme="5" tint="0.39994506668294322"/>
                </patternFill>
              </fill>
            </x14:dxf>
          </x14:cfRule>
          <x14:cfRule type="cellIs" priority="60" operator="equal" id="{0514141F-C0D8-4721-863A-54BD02524B2D}">
            <xm:f>Datos!$AO$3</xm:f>
            <x14:dxf>
              <fill>
                <patternFill>
                  <bgColor rgb="FFFFFF00"/>
                </patternFill>
              </fill>
            </x14:dxf>
          </x14:cfRule>
          <x14:cfRule type="cellIs" priority="61" operator="equal" id="{CD02C722-AACA-4D8A-AD3F-2FF99B3216BF}">
            <xm:f>Datos!$AO$2</xm:f>
            <x14:dxf>
              <fill>
                <patternFill>
                  <bgColor rgb="FF92D050"/>
                </patternFill>
              </fill>
            </x14:dxf>
          </x14:cfRule>
          <xm:sqref>AT107</xm:sqref>
        </x14:conditionalFormatting>
        <x14:conditionalFormatting xmlns:xm="http://schemas.microsoft.com/office/excel/2006/main">
          <x14:cfRule type="cellIs" priority="56" operator="equal" id="{98228EF1-733C-4E70-98C0-9B6A6BD5E146}">
            <xm:f>Datos!$AO$4</xm:f>
            <x14:dxf>
              <fill>
                <patternFill>
                  <bgColor theme="5" tint="0.39994506668294322"/>
                </patternFill>
              </fill>
            </x14:dxf>
          </x14:cfRule>
          <x14:cfRule type="cellIs" priority="57" operator="equal" id="{A26A0D44-8A70-4393-A6E5-D213BCFB333F}">
            <xm:f>Datos!$AO$3</xm:f>
            <x14:dxf>
              <fill>
                <patternFill>
                  <bgColor rgb="FFFFFF00"/>
                </patternFill>
              </fill>
            </x14:dxf>
          </x14:cfRule>
          <x14:cfRule type="cellIs" priority="58" operator="equal" id="{6255CFA4-AC40-4DC1-81CC-E4237F1C54B0}">
            <xm:f>Datos!$AO$2</xm:f>
            <x14:dxf>
              <fill>
                <patternFill>
                  <bgColor rgb="FF92D050"/>
                </patternFill>
              </fill>
            </x14:dxf>
          </x14:cfRule>
          <xm:sqref>AT108</xm:sqref>
        </x14:conditionalFormatting>
        <x14:conditionalFormatting xmlns:xm="http://schemas.microsoft.com/office/excel/2006/main">
          <x14:cfRule type="cellIs" priority="53" operator="equal" id="{7EFFCB12-C5B2-4F84-BC7A-47393EE33123}">
            <xm:f>Datos!$AO$4</xm:f>
            <x14:dxf>
              <fill>
                <patternFill>
                  <bgColor theme="5" tint="0.39994506668294322"/>
                </patternFill>
              </fill>
            </x14:dxf>
          </x14:cfRule>
          <x14:cfRule type="cellIs" priority="54" operator="equal" id="{6EE432DD-4BE6-4F38-A466-62C5E8D54F2E}">
            <xm:f>Datos!$AO$3</xm:f>
            <x14:dxf>
              <fill>
                <patternFill>
                  <bgColor rgb="FFFFFF00"/>
                </patternFill>
              </fill>
            </x14:dxf>
          </x14:cfRule>
          <x14:cfRule type="cellIs" priority="55" operator="equal" id="{9BE4CB91-7793-40F7-8512-A269D913BAE4}">
            <xm:f>Datos!$AO$2</xm:f>
            <x14:dxf>
              <fill>
                <patternFill>
                  <bgColor rgb="FF92D050"/>
                </patternFill>
              </fill>
            </x14:dxf>
          </x14:cfRule>
          <xm:sqref>AT109</xm:sqref>
        </x14:conditionalFormatting>
        <x14:conditionalFormatting xmlns:xm="http://schemas.microsoft.com/office/excel/2006/main">
          <x14:cfRule type="cellIs" priority="50" operator="equal" id="{704675EA-72FB-4EF6-AA97-0465294D833C}">
            <xm:f>Datos!$AO$4</xm:f>
            <x14:dxf>
              <fill>
                <patternFill>
                  <bgColor theme="5" tint="0.39994506668294322"/>
                </patternFill>
              </fill>
            </x14:dxf>
          </x14:cfRule>
          <x14:cfRule type="cellIs" priority="51" operator="equal" id="{C78C3551-0726-4DFC-8C14-0DECC934B969}">
            <xm:f>Datos!$AO$3</xm:f>
            <x14:dxf>
              <fill>
                <patternFill>
                  <bgColor rgb="FFFFFF00"/>
                </patternFill>
              </fill>
            </x14:dxf>
          </x14:cfRule>
          <x14:cfRule type="cellIs" priority="52" operator="equal" id="{717E6D77-5E2C-4B34-8294-02C658437503}">
            <xm:f>Datos!$AO$2</xm:f>
            <x14:dxf>
              <fill>
                <patternFill>
                  <bgColor rgb="FF92D050"/>
                </patternFill>
              </fill>
            </x14:dxf>
          </x14:cfRule>
          <xm:sqref>AT110</xm:sqref>
        </x14:conditionalFormatting>
        <x14:conditionalFormatting xmlns:xm="http://schemas.microsoft.com/office/excel/2006/main">
          <x14:cfRule type="cellIs" priority="47" operator="equal" id="{02BE7F34-565C-40BE-B4B4-BA2571EE86FA}">
            <xm:f>Datos!$AO$4</xm:f>
            <x14:dxf>
              <fill>
                <patternFill>
                  <bgColor theme="5" tint="0.39994506668294322"/>
                </patternFill>
              </fill>
            </x14:dxf>
          </x14:cfRule>
          <x14:cfRule type="cellIs" priority="48" operator="equal" id="{10D477BF-FE39-472F-98CA-C40D37013BF1}">
            <xm:f>Datos!$AO$3</xm:f>
            <x14:dxf>
              <fill>
                <patternFill>
                  <bgColor rgb="FFFFFF00"/>
                </patternFill>
              </fill>
            </x14:dxf>
          </x14:cfRule>
          <x14:cfRule type="cellIs" priority="49" operator="equal" id="{FD62D9E6-68BA-4235-BC32-4E0946E89736}">
            <xm:f>Datos!$AO$2</xm:f>
            <x14:dxf>
              <fill>
                <patternFill>
                  <bgColor rgb="FF92D050"/>
                </patternFill>
              </fill>
            </x14:dxf>
          </x14:cfRule>
          <xm:sqref>AT111</xm:sqref>
        </x14:conditionalFormatting>
        <x14:conditionalFormatting xmlns:xm="http://schemas.microsoft.com/office/excel/2006/main">
          <x14:cfRule type="cellIs" priority="44" operator="equal" id="{6D7F3D8C-C948-481E-B509-A33CF2617E81}">
            <xm:f>Datos!$AO$4</xm:f>
            <x14:dxf>
              <fill>
                <patternFill>
                  <bgColor theme="5" tint="0.39994506668294322"/>
                </patternFill>
              </fill>
            </x14:dxf>
          </x14:cfRule>
          <x14:cfRule type="cellIs" priority="45" operator="equal" id="{3E76370A-8D96-40B0-A2C3-ACB487B2F9C8}">
            <xm:f>Datos!$AO$3</xm:f>
            <x14:dxf>
              <fill>
                <patternFill>
                  <bgColor rgb="FFFFFF00"/>
                </patternFill>
              </fill>
            </x14:dxf>
          </x14:cfRule>
          <x14:cfRule type="cellIs" priority="46" operator="equal" id="{7900CA25-0673-4203-A06D-5CE2EB3A0D06}">
            <xm:f>Datos!$AO$2</xm:f>
            <x14:dxf>
              <fill>
                <patternFill>
                  <bgColor rgb="FF92D050"/>
                </patternFill>
              </fill>
            </x14:dxf>
          </x14:cfRule>
          <xm:sqref>AW87</xm:sqref>
        </x14:conditionalFormatting>
        <x14:conditionalFormatting xmlns:xm="http://schemas.microsoft.com/office/excel/2006/main">
          <x14:cfRule type="cellIs" priority="41" operator="equal" id="{A74DB27F-15FB-4A97-B4E1-9FA240634047}">
            <xm:f>Datos!$AO$4</xm:f>
            <x14:dxf>
              <fill>
                <patternFill>
                  <bgColor theme="5" tint="0.39994506668294322"/>
                </patternFill>
              </fill>
            </x14:dxf>
          </x14:cfRule>
          <x14:cfRule type="cellIs" priority="42" operator="equal" id="{42A4A0B5-18E5-41E8-8341-857F15EAB3E0}">
            <xm:f>Datos!$AO$3</xm:f>
            <x14:dxf>
              <fill>
                <patternFill>
                  <bgColor rgb="FFFFFF00"/>
                </patternFill>
              </fill>
            </x14:dxf>
          </x14:cfRule>
          <x14:cfRule type="cellIs" priority="43" operator="equal" id="{E7581A65-BF27-4E0E-8A61-C6EA1BE1ED5F}">
            <xm:f>Datos!$AO$2</xm:f>
            <x14:dxf>
              <fill>
                <patternFill>
                  <bgColor rgb="FF92D050"/>
                </patternFill>
              </fill>
            </x14:dxf>
          </x14:cfRule>
          <xm:sqref>AW102</xm:sqref>
        </x14:conditionalFormatting>
        <x14:conditionalFormatting xmlns:xm="http://schemas.microsoft.com/office/excel/2006/main">
          <x14:cfRule type="expression" priority="38" id="{A459D74A-C67F-4B0F-8F4E-F0259695E5AE}">
            <xm:f>AND($AP$126&lt;&gt;Datos!$S$5,$AP$126&lt;&gt;Datos!$T$5)</xm:f>
            <x14:dxf>
              <font>
                <color theme="0"/>
              </font>
              <fill>
                <patternFill patternType="none">
                  <bgColor auto="1"/>
                </patternFill>
              </fill>
              <border>
                <left/>
                <right/>
                <top/>
                <bottom/>
              </border>
            </x14:dxf>
          </x14:cfRule>
          <xm:sqref>AL144:AR146</xm:sqref>
        </x14:conditionalFormatting>
        <x14:conditionalFormatting xmlns:xm="http://schemas.microsoft.com/office/excel/2006/main">
          <x14:cfRule type="cellIs" priority="13" operator="equal" id="{B2539268-B6A2-41DA-BFB9-97A36A10E158}">
            <xm:f>Datos!$AQ$3</xm:f>
            <x14:dxf>
              <fill>
                <patternFill>
                  <bgColor theme="5" tint="0.39994506668294322"/>
                </patternFill>
              </fill>
            </x14:dxf>
          </x14:cfRule>
          <x14:cfRule type="cellIs" priority="14" operator="equal" id="{F57F9257-F419-461D-829C-919B4E77E2B3}">
            <xm:f>Datos!$AQ$2</xm:f>
            <x14:dxf>
              <fill>
                <patternFill>
                  <bgColor rgb="FF92D050"/>
                </patternFill>
              </fill>
            </x14:dxf>
          </x14:cfRule>
          <xm:sqref>AZ87:BB96</xm:sqref>
        </x14:conditionalFormatting>
        <x14:conditionalFormatting xmlns:xm="http://schemas.microsoft.com/office/excel/2006/main">
          <x14:cfRule type="cellIs" priority="10" operator="equal" id="{59E9D728-8595-4362-9E11-F51E0513A382}">
            <xm:f>Datos!$AR$4</xm:f>
            <x14:dxf>
              <fill>
                <patternFill>
                  <bgColor theme="5" tint="0.39994506668294322"/>
                </patternFill>
              </fill>
            </x14:dxf>
          </x14:cfRule>
          <x14:cfRule type="cellIs" priority="11" operator="equal" id="{6CE8B388-9585-422A-A465-943F90EC66DD}">
            <xm:f>Datos!$AR$3</xm:f>
            <x14:dxf>
              <fill>
                <patternFill>
                  <bgColor rgb="FFFFFF00"/>
                </patternFill>
              </fill>
            </x14:dxf>
          </x14:cfRule>
          <x14:cfRule type="cellIs" priority="12" operator="equal" id="{1E8B367D-D38F-4C5F-AECD-C9DA19154CA2}">
            <xm:f>Datos!$AR$2</xm:f>
            <x14:dxf>
              <fill>
                <patternFill>
                  <bgColor rgb="FF92D050"/>
                </patternFill>
              </fill>
            </x14:dxf>
          </x14:cfRule>
          <xm:sqref>AZ102</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9">
    <tabColor rgb="FF0070C0"/>
  </sheetPr>
  <dimension ref="A1:CI232"/>
  <sheetViews>
    <sheetView showGridLines="0" view="pageBreakPreview" zoomScale="70" zoomScaleNormal="100" zoomScaleSheetLayoutView="70" workbookViewId="0">
      <selection activeCell="C14" sqref="A14:J15"/>
    </sheetView>
  </sheetViews>
  <sheetFormatPr defaultColWidth="11.5703125" defaultRowHeight="15"/>
  <cols>
    <col min="1" max="6" width="2.7109375" style="11" customWidth="1"/>
    <col min="7" max="7" width="3.140625" style="11" customWidth="1"/>
    <col min="8" max="8" width="4.42578125" style="11" customWidth="1"/>
    <col min="9" max="9" width="3.7109375" style="11" customWidth="1"/>
    <col min="10" max="11" width="2.7109375" style="11" customWidth="1"/>
    <col min="12" max="12" width="3.42578125" style="11" customWidth="1"/>
    <col min="13" max="15" width="2.7109375" style="11" customWidth="1"/>
    <col min="16" max="17" width="4.7109375" style="11" customWidth="1"/>
    <col min="18" max="20" width="2.7109375" style="11" customWidth="1"/>
    <col min="21" max="21" width="4.28515625" style="11" customWidth="1"/>
    <col min="22" max="22" width="7.42578125" style="11" customWidth="1"/>
    <col min="23" max="23" width="5.28515625" style="11" customWidth="1"/>
    <col min="24" max="25" width="5" style="11" customWidth="1"/>
    <col min="26" max="26" width="6.28515625" style="11" customWidth="1"/>
    <col min="27" max="27" width="5" style="11" customWidth="1"/>
    <col min="28" max="37" width="5.42578125" style="11" customWidth="1"/>
    <col min="38" max="38" width="3.5703125" style="11" customWidth="1"/>
    <col min="39" max="39" width="5.28515625" style="11" customWidth="1"/>
    <col min="40" max="44" width="2.7109375" style="11" customWidth="1"/>
    <col min="45" max="45" width="6.85546875" style="11" customWidth="1"/>
    <col min="46" max="47" width="2.7109375" style="11" customWidth="1"/>
    <col min="48" max="48" width="4.7109375" style="11" customWidth="1"/>
    <col min="49" max="50" width="2.7109375" style="11" customWidth="1"/>
    <col min="51" max="51" width="4" style="11" customWidth="1"/>
    <col min="52" max="53" width="2.7109375" style="11" customWidth="1"/>
    <col min="54" max="54" width="7.42578125" style="11" customWidth="1"/>
    <col min="55" max="58" width="2.7109375" style="11" customWidth="1"/>
    <col min="59" max="59" width="37.85546875" style="11" customWidth="1"/>
    <col min="60" max="62" width="2.7109375" style="11" hidden="1" customWidth="1"/>
    <col min="63" max="63" width="31.140625" style="11" hidden="1" customWidth="1"/>
    <col min="64" max="68" width="27.85546875" style="11" hidden="1" customWidth="1"/>
    <col min="69" max="69" width="37.5703125" style="11" hidden="1" customWidth="1"/>
    <col min="70" max="70" width="11.5703125" style="11" hidden="1" customWidth="1"/>
    <col min="71" max="71" width="33.7109375" style="11" hidden="1" customWidth="1"/>
    <col min="72" max="72" width="24.5703125" style="11" hidden="1" customWidth="1"/>
    <col min="73" max="73" width="22" style="11" hidden="1" customWidth="1"/>
    <col min="74" max="74" width="22.42578125" style="11" hidden="1" customWidth="1"/>
    <col min="75" max="76" width="11.5703125" style="11" hidden="1" customWidth="1"/>
    <col min="77" max="77" width="40.42578125" style="11" hidden="1" customWidth="1"/>
    <col min="78" max="78" width="13.140625" style="11" hidden="1" customWidth="1"/>
    <col min="79" max="84" width="11.5703125" style="11" hidden="1" customWidth="1"/>
    <col min="85" max="85" width="36.7109375" style="11" hidden="1" customWidth="1"/>
    <col min="86" max="87" width="11.5703125" style="11" hidden="1" customWidth="1"/>
    <col min="88" max="91" width="11.5703125" style="11" customWidth="1"/>
    <col min="92" max="16384" width="11.5703125" style="11"/>
  </cols>
  <sheetData>
    <row r="1" spans="1:64" ht="15.6" customHeight="1">
      <c r="A1" s="440"/>
      <c r="B1" s="441"/>
      <c r="C1" s="441"/>
      <c r="D1" s="441"/>
      <c r="E1" s="441"/>
      <c r="F1" s="441"/>
      <c r="G1" s="441"/>
      <c r="H1" s="441"/>
      <c r="I1" s="441"/>
      <c r="J1" s="441"/>
      <c r="K1" s="9"/>
      <c r="L1" s="9"/>
      <c r="M1" s="9"/>
      <c r="N1" s="9"/>
      <c r="O1" s="10"/>
      <c r="P1" s="446" t="s">
        <v>350</v>
      </c>
      <c r="Q1" s="447"/>
      <c r="R1" s="447"/>
      <c r="S1" s="447"/>
      <c r="T1" s="447"/>
      <c r="U1" s="448"/>
      <c r="V1" s="580" t="s">
        <v>422</v>
      </c>
      <c r="W1" s="581"/>
      <c r="X1" s="581"/>
      <c r="Y1" s="581"/>
      <c r="Z1" s="581"/>
      <c r="AA1" s="581"/>
      <c r="AB1" s="581"/>
      <c r="AC1" s="581"/>
      <c r="AD1" s="581"/>
      <c r="AE1" s="581"/>
      <c r="AF1" s="581"/>
      <c r="AG1" s="581"/>
      <c r="AH1" s="581"/>
      <c r="AI1" s="581"/>
      <c r="AJ1" s="581"/>
      <c r="AK1" s="581"/>
      <c r="AL1" s="581"/>
      <c r="AM1" s="581"/>
      <c r="AN1" s="581"/>
      <c r="AO1" s="581"/>
      <c r="AP1" s="581"/>
      <c r="AQ1" s="581"/>
      <c r="AR1" s="581"/>
      <c r="AS1" s="581"/>
      <c r="AT1" s="581"/>
      <c r="AU1" s="581"/>
      <c r="AV1" s="581"/>
      <c r="AW1" s="581"/>
      <c r="AX1" s="581"/>
      <c r="AY1" s="581"/>
      <c r="AZ1" s="582"/>
      <c r="BA1" s="568" t="s">
        <v>423</v>
      </c>
      <c r="BB1" s="569"/>
      <c r="BC1" s="569"/>
      <c r="BD1" s="569"/>
      <c r="BE1" s="569"/>
      <c r="BF1" s="570"/>
      <c r="BG1" s="565" t="s">
        <v>424</v>
      </c>
    </row>
    <row r="2" spans="1:64" ht="15.6" customHeight="1">
      <c r="A2" s="442"/>
      <c r="B2" s="443"/>
      <c r="C2" s="443"/>
      <c r="D2" s="443"/>
      <c r="E2" s="443"/>
      <c r="F2" s="443"/>
      <c r="G2" s="443"/>
      <c r="H2" s="443"/>
      <c r="I2" s="443"/>
      <c r="J2" s="443"/>
      <c r="K2" s="12"/>
      <c r="L2" s="12"/>
      <c r="M2" s="12"/>
      <c r="N2" s="12"/>
      <c r="O2" s="13"/>
      <c r="P2" s="449"/>
      <c r="Q2" s="450"/>
      <c r="R2" s="450"/>
      <c r="S2" s="450"/>
      <c r="T2" s="450"/>
      <c r="U2" s="451"/>
      <c r="V2" s="583"/>
      <c r="W2" s="584"/>
      <c r="X2" s="584"/>
      <c r="Y2" s="584"/>
      <c r="Z2" s="584"/>
      <c r="AA2" s="584"/>
      <c r="AB2" s="584"/>
      <c r="AC2" s="584"/>
      <c r="AD2" s="584"/>
      <c r="AE2" s="584"/>
      <c r="AF2" s="584"/>
      <c r="AG2" s="584"/>
      <c r="AH2" s="584"/>
      <c r="AI2" s="584"/>
      <c r="AJ2" s="584"/>
      <c r="AK2" s="584"/>
      <c r="AL2" s="584"/>
      <c r="AM2" s="584"/>
      <c r="AN2" s="584"/>
      <c r="AO2" s="584"/>
      <c r="AP2" s="584"/>
      <c r="AQ2" s="584"/>
      <c r="AR2" s="584"/>
      <c r="AS2" s="584"/>
      <c r="AT2" s="584"/>
      <c r="AU2" s="584"/>
      <c r="AV2" s="584"/>
      <c r="AW2" s="584"/>
      <c r="AX2" s="584"/>
      <c r="AY2" s="584"/>
      <c r="AZ2" s="585"/>
      <c r="BA2" s="571"/>
      <c r="BB2" s="572"/>
      <c r="BC2" s="572"/>
      <c r="BD2" s="572"/>
      <c r="BE2" s="572"/>
      <c r="BF2" s="573"/>
      <c r="BG2" s="566"/>
    </row>
    <row r="3" spans="1:64" ht="15.6" customHeight="1">
      <c r="A3" s="442"/>
      <c r="B3" s="443"/>
      <c r="C3" s="443"/>
      <c r="D3" s="443"/>
      <c r="E3" s="443"/>
      <c r="F3" s="443"/>
      <c r="G3" s="443"/>
      <c r="H3" s="443"/>
      <c r="I3" s="443"/>
      <c r="J3" s="443"/>
      <c r="K3" s="12"/>
      <c r="L3" s="12"/>
      <c r="M3" s="12"/>
      <c r="N3" s="12"/>
      <c r="O3" s="13"/>
      <c r="P3" s="449" t="s">
        <v>425</v>
      </c>
      <c r="Q3" s="450"/>
      <c r="R3" s="450"/>
      <c r="S3" s="450"/>
      <c r="T3" s="450"/>
      <c r="U3" s="451"/>
      <c r="V3" s="586" t="s">
        <v>426</v>
      </c>
      <c r="W3" s="587"/>
      <c r="X3" s="587"/>
      <c r="Y3" s="587"/>
      <c r="Z3" s="587"/>
      <c r="AA3" s="587"/>
      <c r="AB3" s="587"/>
      <c r="AC3" s="587"/>
      <c r="AD3" s="587"/>
      <c r="AE3" s="587"/>
      <c r="AF3" s="587"/>
      <c r="AG3" s="587"/>
      <c r="AH3" s="587"/>
      <c r="AI3" s="587"/>
      <c r="AJ3" s="587"/>
      <c r="AK3" s="587"/>
      <c r="AL3" s="587"/>
      <c r="AM3" s="587"/>
      <c r="AN3" s="587"/>
      <c r="AO3" s="587"/>
      <c r="AP3" s="587"/>
      <c r="AQ3" s="587"/>
      <c r="AR3" s="587"/>
      <c r="AS3" s="587"/>
      <c r="AT3" s="587"/>
      <c r="AU3" s="587"/>
      <c r="AV3" s="587"/>
      <c r="AW3" s="587"/>
      <c r="AX3" s="587"/>
      <c r="AY3" s="587"/>
      <c r="AZ3" s="588"/>
      <c r="BA3" s="574" t="s">
        <v>427</v>
      </c>
      <c r="BB3" s="575"/>
      <c r="BC3" s="575"/>
      <c r="BD3" s="575"/>
      <c r="BE3" s="575"/>
      <c r="BF3" s="576"/>
      <c r="BG3" s="566" t="str">
        <f>+"06"</f>
        <v>06</v>
      </c>
    </row>
    <row r="4" spans="1:64" ht="15.6" customHeight="1" thickBot="1">
      <c r="A4" s="444"/>
      <c r="B4" s="445"/>
      <c r="C4" s="445"/>
      <c r="D4" s="445"/>
      <c r="E4" s="445"/>
      <c r="F4" s="445"/>
      <c r="G4" s="445"/>
      <c r="H4" s="445"/>
      <c r="I4" s="445"/>
      <c r="J4" s="445"/>
      <c r="K4" s="14"/>
      <c r="L4" s="14"/>
      <c r="M4" s="14"/>
      <c r="N4" s="14"/>
      <c r="O4" s="15"/>
      <c r="P4" s="452"/>
      <c r="Q4" s="453"/>
      <c r="R4" s="453"/>
      <c r="S4" s="453"/>
      <c r="T4" s="453"/>
      <c r="U4" s="454"/>
      <c r="V4" s="589"/>
      <c r="W4" s="590"/>
      <c r="X4" s="590"/>
      <c r="Y4" s="590"/>
      <c r="Z4" s="590"/>
      <c r="AA4" s="590"/>
      <c r="AB4" s="590"/>
      <c r="AC4" s="590"/>
      <c r="AD4" s="590"/>
      <c r="AE4" s="590"/>
      <c r="AF4" s="590"/>
      <c r="AG4" s="590"/>
      <c r="AH4" s="590"/>
      <c r="AI4" s="590"/>
      <c r="AJ4" s="590"/>
      <c r="AK4" s="590"/>
      <c r="AL4" s="590"/>
      <c r="AM4" s="590"/>
      <c r="AN4" s="590"/>
      <c r="AO4" s="590"/>
      <c r="AP4" s="590"/>
      <c r="AQ4" s="590"/>
      <c r="AR4" s="590"/>
      <c r="AS4" s="590"/>
      <c r="AT4" s="590"/>
      <c r="AU4" s="590"/>
      <c r="AV4" s="590"/>
      <c r="AW4" s="590"/>
      <c r="AX4" s="590"/>
      <c r="AY4" s="590"/>
      <c r="AZ4" s="591"/>
      <c r="BA4" s="577"/>
      <c r="BB4" s="578"/>
      <c r="BC4" s="578"/>
      <c r="BD4" s="578"/>
      <c r="BE4" s="578"/>
      <c r="BF4" s="579"/>
      <c r="BG4" s="567"/>
    </row>
    <row r="5" spans="1:64" ht="15.6" customHeight="1">
      <c r="A5" s="18"/>
      <c r="BG5" s="20"/>
    </row>
    <row r="6" spans="1:64" ht="31.15" customHeight="1">
      <c r="A6" s="18"/>
      <c r="C6" s="19"/>
      <c r="D6" s="488" t="s">
        <v>2</v>
      </c>
      <c r="E6" s="488"/>
      <c r="F6" s="488"/>
      <c r="G6" s="488"/>
      <c r="J6" s="19"/>
      <c r="K6" s="596" t="str">
        <f>IF('Contexto Proceso'!$B$2="","",'Contexto Proceso'!$B$2)</f>
        <v>Planeación del Sistema de Gestión Integrado</v>
      </c>
      <c r="L6" s="596"/>
      <c r="M6" s="596"/>
      <c r="N6" s="596"/>
      <c r="O6" s="596"/>
      <c r="P6" s="596"/>
      <c r="Q6" s="596"/>
      <c r="R6" s="596"/>
      <c r="S6" s="596"/>
      <c r="T6" s="596"/>
      <c r="U6" s="596"/>
      <c r="V6" s="596"/>
      <c r="W6" s="596"/>
      <c r="X6" s="596"/>
      <c r="Y6" s="596"/>
      <c r="Z6" s="596"/>
      <c r="AA6" s="596"/>
      <c r="AB6" s="596"/>
      <c r="AC6" s="596"/>
      <c r="AD6" s="596"/>
      <c r="AE6" s="596"/>
      <c r="AF6" s="596"/>
      <c r="AG6" s="596"/>
      <c r="AH6" s="596"/>
      <c r="AI6" s="596"/>
      <c r="AJ6" s="596"/>
      <c r="AK6" s="596"/>
      <c r="AL6" s="596"/>
      <c r="AM6" s="596"/>
      <c r="AN6" s="596"/>
      <c r="AO6" s="596"/>
      <c r="AP6" s="596"/>
      <c r="AQ6" s="596"/>
      <c r="AR6" s="596"/>
      <c r="AS6" s="596"/>
      <c r="AT6" s="596"/>
      <c r="AU6" s="596"/>
      <c r="AV6" s="596"/>
      <c r="AW6" s="596"/>
      <c r="AX6" s="596"/>
      <c r="AY6" s="596"/>
      <c r="AZ6" s="596"/>
      <c r="BA6" s="596"/>
      <c r="BB6" s="596"/>
      <c r="BC6" s="596"/>
      <c r="BD6" s="596"/>
      <c r="BE6" s="596"/>
      <c r="BF6" s="596"/>
      <c r="BG6" s="20"/>
    </row>
    <row r="7" spans="1:64" ht="11.45" customHeight="1">
      <c r="A7" s="18"/>
      <c r="C7" s="19"/>
      <c r="D7" s="19"/>
      <c r="E7" s="19"/>
      <c r="F7" s="19"/>
      <c r="H7" s="19"/>
      <c r="I7" s="19"/>
      <c r="J7" s="19"/>
      <c r="O7" s="19"/>
      <c r="P7" s="176"/>
      <c r="Q7" s="176"/>
      <c r="R7" s="176"/>
      <c r="S7" s="176"/>
      <c r="T7" s="19"/>
      <c r="U7" s="19"/>
      <c r="V7" s="21"/>
      <c r="W7" s="21"/>
      <c r="X7" s="21"/>
      <c r="Y7" s="21"/>
      <c r="Z7" s="21"/>
      <c r="AA7" s="21"/>
      <c r="AB7" s="21"/>
      <c r="AC7" s="21"/>
      <c r="AD7" s="21"/>
      <c r="AE7" s="21"/>
      <c r="AF7" s="21"/>
      <c r="AG7" s="21"/>
      <c r="AH7" s="21"/>
      <c r="AI7" s="21"/>
      <c r="AJ7" s="21"/>
      <c r="AK7" s="21"/>
      <c r="AL7" s="21"/>
      <c r="AM7" s="21"/>
      <c r="AN7" s="21"/>
      <c r="AO7" s="21"/>
      <c r="AP7" s="21"/>
      <c r="BG7" s="20"/>
    </row>
    <row r="8" spans="1:64" ht="31.15" customHeight="1">
      <c r="A8" s="18"/>
      <c r="C8" s="19"/>
      <c r="D8" s="488" t="s">
        <v>360</v>
      </c>
      <c r="E8" s="488"/>
      <c r="F8" s="488"/>
      <c r="G8" s="488"/>
      <c r="J8" s="22"/>
      <c r="K8" s="596" t="str">
        <f>IF('Contexto Proceso'!$B$10="","",'Contexto Proceso'!$B$10)</f>
        <v>Realizar una adecuada planeación del sistema de gestión integrado mediante la identificación de requisitos de las normas de calidad y medio ambiente necesarios para el establecidmiento de la información documentada requerida, con el fin de contribuir con la eficacia y efectividad institucional</v>
      </c>
      <c r="L8" s="596"/>
      <c r="M8" s="596"/>
      <c r="N8" s="596"/>
      <c r="O8" s="596"/>
      <c r="P8" s="596"/>
      <c r="Q8" s="596"/>
      <c r="R8" s="596"/>
      <c r="S8" s="596"/>
      <c r="T8" s="596"/>
      <c r="U8" s="596"/>
      <c r="V8" s="596"/>
      <c r="W8" s="596"/>
      <c r="X8" s="596"/>
      <c r="Y8" s="596"/>
      <c r="Z8" s="596"/>
      <c r="AA8" s="596"/>
      <c r="AB8" s="596"/>
      <c r="AC8" s="596"/>
      <c r="AD8" s="596"/>
      <c r="AE8" s="596"/>
      <c r="AF8" s="596"/>
      <c r="AG8" s="596"/>
      <c r="AH8" s="596"/>
      <c r="AI8" s="596"/>
      <c r="AJ8" s="596"/>
      <c r="AK8" s="596"/>
      <c r="AL8" s="596"/>
      <c r="AM8" s="596"/>
      <c r="AN8" s="596"/>
      <c r="AO8" s="596"/>
      <c r="AP8" s="596"/>
      <c r="AQ8" s="596"/>
      <c r="AR8" s="596"/>
      <c r="AS8" s="596"/>
      <c r="AT8" s="596"/>
      <c r="AU8" s="596"/>
      <c r="AV8" s="596"/>
      <c r="AW8" s="596"/>
      <c r="AX8" s="596"/>
      <c r="AY8" s="596"/>
      <c r="AZ8" s="596"/>
      <c r="BA8" s="596"/>
      <c r="BB8" s="596"/>
      <c r="BC8" s="596"/>
      <c r="BD8" s="596"/>
      <c r="BE8" s="596"/>
      <c r="BF8" s="596"/>
      <c r="BG8" s="20"/>
    </row>
    <row r="9" spans="1:64" ht="11.45" customHeight="1">
      <c r="A9" s="18"/>
      <c r="C9" s="19"/>
      <c r="D9" s="176"/>
      <c r="E9" s="176"/>
      <c r="F9" s="176"/>
      <c r="G9" s="176"/>
      <c r="J9" s="22"/>
      <c r="K9" s="177"/>
      <c r="L9" s="177"/>
      <c r="M9" s="177"/>
      <c r="N9" s="177"/>
      <c r="O9" s="177"/>
      <c r="P9" s="177"/>
      <c r="Q9" s="177"/>
      <c r="R9" s="177"/>
      <c r="S9" s="177"/>
      <c r="T9" s="177"/>
      <c r="U9" s="177"/>
      <c r="V9" s="177"/>
      <c r="W9" s="177"/>
      <c r="X9" s="177"/>
      <c r="Y9" s="177"/>
      <c r="Z9" s="177"/>
      <c r="AA9" s="177"/>
      <c r="AB9" s="177"/>
      <c r="AC9" s="177"/>
      <c r="AD9" s="177"/>
      <c r="AE9" s="177"/>
      <c r="AF9" s="177"/>
      <c r="AG9" s="177"/>
      <c r="AH9" s="177"/>
      <c r="AI9" s="177"/>
      <c r="AJ9" s="177"/>
      <c r="AK9" s="177"/>
      <c r="AL9" s="177"/>
      <c r="AM9" s="177"/>
      <c r="AN9" s="177"/>
      <c r="AO9" s="177"/>
      <c r="AP9" s="177"/>
      <c r="AQ9" s="177"/>
      <c r="AR9" s="177"/>
      <c r="AS9" s="177"/>
      <c r="AT9" s="177"/>
      <c r="AU9" s="177"/>
      <c r="AV9" s="177"/>
      <c r="AW9" s="177"/>
      <c r="AX9" s="177"/>
      <c r="AY9" s="177"/>
      <c r="AZ9" s="177"/>
      <c r="BA9" s="177"/>
      <c r="BB9" s="177"/>
      <c r="BG9" s="20"/>
    </row>
    <row r="10" spans="1:64" ht="31.15" customHeight="1">
      <c r="A10" s="18"/>
      <c r="C10" s="19"/>
      <c r="D10" s="488" t="s">
        <v>428</v>
      </c>
      <c r="E10" s="488"/>
      <c r="F10" s="488"/>
      <c r="G10" s="488"/>
      <c r="H10" s="488"/>
      <c r="I10" s="488"/>
      <c r="J10" s="22"/>
      <c r="K10" s="497"/>
      <c r="L10" s="498"/>
      <c r="M10" s="498"/>
      <c r="N10" s="498"/>
      <c r="O10" s="498"/>
      <c r="P10" s="498"/>
      <c r="Q10" s="498"/>
      <c r="R10" s="498"/>
      <c r="S10" s="498"/>
      <c r="T10" s="498"/>
      <c r="U10" s="498"/>
      <c r="V10" s="498"/>
      <c r="W10" s="498"/>
      <c r="X10" s="498"/>
      <c r="Y10" s="498"/>
      <c r="Z10" s="498"/>
      <c r="AA10" s="498"/>
      <c r="AB10" s="498"/>
      <c r="AC10" s="498"/>
      <c r="AD10" s="498"/>
      <c r="AE10" s="498"/>
      <c r="AF10" s="498"/>
      <c r="AG10" s="498"/>
      <c r="AH10" s="498"/>
      <c r="AI10" s="498"/>
      <c r="AJ10" s="499"/>
      <c r="AK10" s="101"/>
      <c r="AL10" s="22"/>
      <c r="AM10" s="22"/>
      <c r="AN10" s="22"/>
      <c r="AO10" s="22"/>
      <c r="AP10" s="22"/>
      <c r="AQ10" s="500" t="s">
        <v>430</v>
      </c>
      <c r="AR10" s="500"/>
      <c r="AS10" s="500"/>
      <c r="AT10" s="500"/>
      <c r="AU10" s="500"/>
      <c r="AV10" s="500"/>
      <c r="AW10" s="595"/>
      <c r="AX10" s="592"/>
      <c r="AY10" s="593"/>
      <c r="AZ10" s="593"/>
      <c r="BA10" s="593"/>
      <c r="BB10" s="593"/>
      <c r="BC10" s="593"/>
      <c r="BD10" s="593"/>
      <c r="BE10" s="593"/>
      <c r="BF10" s="594"/>
      <c r="BG10" s="20"/>
    </row>
    <row r="11" spans="1:64" ht="26.25" customHeight="1">
      <c r="A11" s="18"/>
      <c r="C11" s="19"/>
      <c r="D11" s="19"/>
      <c r="E11" s="19"/>
      <c r="F11" s="176"/>
      <c r="G11" s="176"/>
      <c r="H11" s="176"/>
      <c r="I11" s="176"/>
      <c r="J11" s="22"/>
      <c r="K11" s="177"/>
      <c r="L11" s="177"/>
      <c r="M11" s="177"/>
      <c r="N11" s="177"/>
      <c r="O11" s="177"/>
      <c r="P11" s="177"/>
      <c r="Q11" s="177"/>
      <c r="R11" s="177"/>
      <c r="S11" s="177"/>
      <c r="T11" s="177"/>
      <c r="U11" s="177"/>
      <c r="V11" s="177"/>
      <c r="W11" s="177"/>
      <c r="X11" s="177"/>
      <c r="Y11" s="177"/>
      <c r="Z11" s="177"/>
      <c r="AA11" s="177"/>
      <c r="AB11" s="177"/>
      <c r="AC11" s="177"/>
      <c r="AD11" s="177"/>
      <c r="AE11" s="177"/>
      <c r="AF11" s="177"/>
      <c r="AG11" s="177"/>
      <c r="AH11" s="177"/>
      <c r="AI11" s="177"/>
      <c r="AJ11" s="177"/>
      <c r="AK11" s="177"/>
      <c r="AL11" s="177"/>
      <c r="AM11" s="177"/>
      <c r="AN11" s="177"/>
      <c r="AO11" s="177"/>
      <c r="AP11" s="177"/>
      <c r="AQ11" s="177"/>
      <c r="AR11" s="177"/>
      <c r="AS11" s="177"/>
      <c r="AT11" s="495" t="s">
        <v>431</v>
      </c>
      <c r="AU11" s="495"/>
      <c r="AV11" s="495"/>
      <c r="AW11" s="495"/>
      <c r="AX11" s="495"/>
      <c r="AY11" s="495"/>
      <c r="AZ11" s="495"/>
      <c r="BA11" s="495"/>
      <c r="BB11" s="495"/>
      <c r="BC11" s="495"/>
      <c r="BG11" s="20"/>
    </row>
    <row r="12" spans="1:64" ht="23.45" customHeight="1">
      <c r="A12" s="18"/>
      <c r="C12" s="19"/>
      <c r="D12" s="19"/>
      <c r="E12" s="19"/>
      <c r="F12" s="176"/>
      <c r="G12" s="176"/>
      <c r="H12" s="176"/>
      <c r="I12" s="176"/>
      <c r="J12" s="22"/>
      <c r="K12" s="177"/>
      <c r="L12" s="177"/>
      <c r="M12" s="177"/>
      <c r="N12" s="177"/>
      <c r="O12" s="177"/>
      <c r="P12" s="177"/>
      <c r="Q12" s="177"/>
      <c r="R12" s="177"/>
      <c r="S12" s="177"/>
      <c r="T12" s="177"/>
      <c r="U12" s="177"/>
      <c r="V12" s="177"/>
      <c r="W12" s="177"/>
      <c r="X12" s="177"/>
      <c r="Y12" s="177"/>
      <c r="Z12" s="177"/>
      <c r="AA12" s="177"/>
      <c r="AB12" s="177"/>
      <c r="AC12" s="177"/>
      <c r="AD12" s="177"/>
      <c r="AE12" s="177"/>
      <c r="AF12" s="177"/>
      <c r="AG12" s="177"/>
      <c r="AH12" s="177"/>
      <c r="AI12" s="177"/>
      <c r="AJ12" s="177"/>
      <c r="AK12" s="177"/>
      <c r="AL12" s="177"/>
      <c r="AM12" s="177"/>
      <c r="AN12" s="177"/>
      <c r="AO12" s="177"/>
      <c r="AP12" s="177"/>
      <c r="AQ12" s="177"/>
      <c r="AR12" s="177"/>
      <c r="AS12" s="177"/>
      <c r="AT12" s="23"/>
      <c r="AU12" s="23"/>
      <c r="AV12" s="23"/>
      <c r="AW12" s="23"/>
      <c r="AX12" s="23"/>
      <c r="AY12" s="23"/>
      <c r="AZ12" s="23"/>
      <c r="BA12" s="23"/>
      <c r="BB12" s="23"/>
      <c r="BC12" s="23"/>
      <c r="BG12" s="20"/>
      <c r="BJ12" s="104" t="s">
        <v>0</v>
      </c>
      <c r="BK12" s="24" t="s">
        <v>432</v>
      </c>
    </row>
    <row r="13" spans="1:64" ht="31.15" customHeight="1">
      <c r="A13" s="18"/>
      <c r="C13" s="19"/>
      <c r="E13" s="22"/>
      <c r="F13" s="22"/>
      <c r="G13" s="22"/>
      <c r="H13" s="22"/>
      <c r="I13" s="22"/>
      <c r="J13" s="22"/>
      <c r="L13" s="22"/>
      <c r="M13" s="500" t="s">
        <v>1</v>
      </c>
      <c r="N13" s="500"/>
      <c r="O13" s="500"/>
      <c r="P13" s="500"/>
      <c r="Q13" s="500"/>
      <c r="R13" s="500"/>
      <c r="S13" s="500"/>
      <c r="T13" s="500"/>
      <c r="U13" s="22"/>
      <c r="V13" s="497"/>
      <c r="W13" s="498"/>
      <c r="X13" s="498"/>
      <c r="Y13" s="498"/>
      <c r="Z13" s="498"/>
      <c r="AA13" s="498"/>
      <c r="AB13" s="498"/>
      <c r="AC13" s="498"/>
      <c r="AD13" s="498"/>
      <c r="AE13" s="498"/>
      <c r="AF13" s="498"/>
      <c r="AG13" s="498"/>
      <c r="AH13" s="498"/>
      <c r="AI13" s="498"/>
      <c r="AJ13" s="499"/>
      <c r="AK13" s="25" t="str">
        <f>IF(V13=Datos!B2,1,IF(V13=Datos!B3,2,IF(V13=Datos!B4,3,IF(V13=Datos!B5,4,IF(V13=Datos!B6,5,"")))))</f>
        <v/>
      </c>
      <c r="AU13" s="177"/>
      <c r="AV13" s="177"/>
      <c r="AW13" s="177"/>
      <c r="AX13" s="177"/>
      <c r="AY13" s="177"/>
      <c r="AZ13" s="177"/>
      <c r="BA13" s="177"/>
      <c r="BB13" s="177"/>
      <c r="BG13" s="20"/>
      <c r="BJ13" s="26">
        <v>1</v>
      </c>
      <c r="BK13" s="26" t="s">
        <v>433</v>
      </c>
      <c r="BL13" s="11" t="s">
        <v>434</v>
      </c>
    </row>
    <row r="14" spans="1:64" ht="30" customHeight="1" thickBot="1">
      <c r="A14" s="34"/>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BG14" s="20"/>
      <c r="BJ14" s="26">
        <v>2</v>
      </c>
      <c r="BK14" s="26" t="s">
        <v>156</v>
      </c>
      <c r="BL14" s="11" t="s">
        <v>435</v>
      </c>
    </row>
    <row r="15" spans="1:64" ht="32.450000000000003" customHeight="1" thickBot="1">
      <c r="A15" s="380" t="str">
        <f>IF(AK13=Datos!$A$6,"IDENTIFICACIÓN DE LA OPORTUNIDAD","IDENTIFICACIÓN DEL RIESGO")</f>
        <v>IDENTIFICACIÓN DEL RIESGO</v>
      </c>
      <c r="B15" s="381"/>
      <c r="C15" s="381"/>
      <c r="D15" s="381"/>
      <c r="E15" s="381"/>
      <c r="F15" s="381"/>
      <c r="G15" s="381"/>
      <c r="H15" s="381"/>
      <c r="I15" s="381"/>
      <c r="J15" s="382"/>
      <c r="K15" s="27"/>
      <c r="L15" s="27"/>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7"/>
      <c r="BJ15" s="26">
        <v>3</v>
      </c>
      <c r="BK15" s="26" t="s">
        <v>436</v>
      </c>
      <c r="BL15" s="11" t="s">
        <v>437</v>
      </c>
    </row>
    <row r="16" spans="1:64" ht="15.6" customHeight="1">
      <c r="A16" s="18"/>
      <c r="B16" s="28"/>
      <c r="C16" s="28"/>
      <c r="D16" s="28"/>
      <c r="E16" s="28"/>
      <c r="F16" s="28"/>
      <c r="G16" s="28"/>
      <c r="H16" s="28"/>
      <c r="I16" s="28"/>
      <c r="J16" s="28"/>
      <c r="BG16" s="20"/>
      <c r="BJ16" s="26">
        <v>4</v>
      </c>
      <c r="BK16" s="26" t="s">
        <v>438</v>
      </c>
      <c r="BL16" s="11" t="s">
        <v>439</v>
      </c>
    </row>
    <row r="17" spans="1:85" ht="15.6" customHeight="1">
      <c r="A17" s="18"/>
      <c r="B17" s="28"/>
      <c r="C17" s="28"/>
      <c r="D17" s="455" t="s">
        <v>440</v>
      </c>
      <c r="E17" s="455"/>
      <c r="F17" s="455"/>
      <c r="G17" s="455"/>
      <c r="H17" s="455"/>
      <c r="I17" s="455"/>
      <c r="J17" s="455"/>
      <c r="K17" s="455"/>
      <c r="L17" s="455"/>
      <c r="M17" s="455"/>
      <c r="N17" s="455"/>
      <c r="O17" s="455"/>
      <c r="P17" s="455"/>
      <c r="Q17" s="455"/>
      <c r="S17" s="455" t="s">
        <v>441</v>
      </c>
      <c r="T17" s="455"/>
      <c r="U17" s="455"/>
      <c r="V17" s="455"/>
      <c r="X17" s="455" t="s">
        <v>442</v>
      </c>
      <c r="Y17" s="455"/>
      <c r="Z17" s="455"/>
      <c r="AA17" s="455"/>
      <c r="AB17" s="455"/>
      <c r="AC17" s="455"/>
      <c r="AD17" s="455"/>
      <c r="AE17" s="455"/>
      <c r="AF17" s="455"/>
      <c r="AG17" s="455"/>
      <c r="AH17" s="455"/>
      <c r="AI17" s="455"/>
      <c r="AJ17" s="455"/>
      <c r="AK17" s="455"/>
      <c r="AL17" s="455"/>
      <c r="AM17" s="455"/>
      <c r="AN17" s="455"/>
      <c r="AO17" s="455"/>
      <c r="AP17" s="455"/>
      <c r="AQ17" s="455"/>
      <c r="AR17" s="455"/>
      <c r="AS17" s="455"/>
      <c r="AT17" s="455"/>
      <c r="AU17" s="455"/>
      <c r="AV17" s="455"/>
      <c r="AW17" s="455"/>
      <c r="AX17" s="455"/>
      <c r="AY17" s="455"/>
      <c r="AZ17" s="455"/>
      <c r="BA17" s="455"/>
      <c r="BB17" s="455"/>
      <c r="BG17" s="20"/>
      <c r="BJ17" s="26">
        <v>5</v>
      </c>
      <c r="BK17" s="26" t="s">
        <v>171</v>
      </c>
      <c r="BL17" s="11" t="s">
        <v>443</v>
      </c>
    </row>
    <row r="18" spans="1:85" ht="31.15" customHeight="1">
      <c r="A18" s="18"/>
      <c r="D18" s="456"/>
      <c r="E18" s="456"/>
      <c r="F18" s="456"/>
      <c r="G18" s="456"/>
      <c r="H18" s="456"/>
      <c r="I18" s="456"/>
      <c r="J18" s="456"/>
      <c r="K18" s="456"/>
      <c r="L18" s="456"/>
      <c r="M18" s="456"/>
      <c r="N18" s="456"/>
      <c r="O18" s="456"/>
      <c r="P18" s="456"/>
      <c r="Q18" s="456"/>
      <c r="S18" s="456"/>
      <c r="T18" s="456"/>
      <c r="U18" s="456"/>
      <c r="V18" s="456"/>
      <c r="X18" s="456"/>
      <c r="Y18" s="456"/>
      <c r="Z18" s="456"/>
      <c r="AA18" s="456"/>
      <c r="AB18" s="456"/>
      <c r="AC18" s="456"/>
      <c r="AD18" s="456"/>
      <c r="AE18" s="456"/>
      <c r="AF18" s="456"/>
      <c r="AG18" s="456"/>
      <c r="AH18" s="456"/>
      <c r="AI18" s="456"/>
      <c r="AJ18" s="456"/>
      <c r="AK18" s="456"/>
      <c r="AL18" s="456"/>
      <c r="AM18" s="456"/>
      <c r="AN18" s="456"/>
      <c r="AO18" s="456"/>
      <c r="AP18" s="456"/>
      <c r="AQ18" s="456"/>
      <c r="AR18" s="456"/>
      <c r="AS18" s="456"/>
      <c r="AT18" s="456"/>
      <c r="AU18" s="456"/>
      <c r="AV18" s="456"/>
      <c r="AW18" s="456"/>
      <c r="AX18" s="456"/>
      <c r="AY18" s="456"/>
      <c r="AZ18" s="456"/>
      <c r="BA18" s="456"/>
      <c r="BB18" s="456"/>
      <c r="BC18" s="456"/>
      <c r="BD18" s="456"/>
      <c r="BE18" s="456"/>
      <c r="BF18" s="456"/>
      <c r="BG18" s="20"/>
    </row>
    <row r="19" spans="1:85" ht="15.6" customHeight="1">
      <c r="A19" s="18"/>
      <c r="B19" s="39"/>
      <c r="C19" s="39"/>
      <c r="D19" s="39"/>
      <c r="E19" s="39"/>
      <c r="BF19" s="140"/>
      <c r="BG19" s="102" t="s">
        <v>22</v>
      </c>
      <c r="BK19" s="11" t="s">
        <v>445</v>
      </c>
      <c r="BL19" s="11" t="s">
        <v>446</v>
      </c>
      <c r="BM19" s="11" t="s">
        <v>447</v>
      </c>
      <c r="BN19" s="11" t="s">
        <v>448</v>
      </c>
      <c r="BO19" s="11" t="s">
        <v>449</v>
      </c>
      <c r="BP19" s="11" t="s">
        <v>450</v>
      </c>
      <c r="BQ19" s="11" t="s">
        <v>451</v>
      </c>
      <c r="BS19" s="11" t="s">
        <v>452</v>
      </c>
      <c r="BT19" s="11" t="s">
        <v>453</v>
      </c>
      <c r="BU19" s="11" t="s">
        <v>454</v>
      </c>
      <c r="BV19" s="11" t="s">
        <v>455</v>
      </c>
      <c r="BW19" s="11" t="s">
        <v>456</v>
      </c>
      <c r="BX19" s="11" t="s">
        <v>457</v>
      </c>
      <c r="BY19" s="11" t="s">
        <v>458</v>
      </c>
      <c r="CA19" s="11" t="s">
        <v>459</v>
      </c>
      <c r="CB19" s="11" t="s">
        <v>460</v>
      </c>
      <c r="CC19" s="11" t="s">
        <v>461</v>
      </c>
      <c r="CD19" s="11" t="s">
        <v>462</v>
      </c>
      <c r="CE19" s="11" t="s">
        <v>463</v>
      </c>
      <c r="CF19" s="11" t="s">
        <v>464</v>
      </c>
      <c r="CG19" s="11" t="s">
        <v>465</v>
      </c>
    </row>
    <row r="20" spans="1:85" ht="15.6" customHeight="1">
      <c r="A20" s="18"/>
      <c r="B20" s="39"/>
      <c r="C20" s="39"/>
      <c r="D20" s="496" t="str">
        <f>IF(AK13=Datos!$A$6,"Nombre de la oportunidad","Nombre del riesgo")</f>
        <v>Nombre del riesgo</v>
      </c>
      <c r="E20" s="496"/>
      <c r="F20" s="496"/>
      <c r="G20" s="496"/>
      <c r="H20" s="496"/>
      <c r="I20" s="496"/>
      <c r="J20" s="496"/>
      <c r="K20" s="496"/>
      <c r="L20" s="496"/>
      <c r="M20" s="496"/>
      <c r="N20" s="496"/>
      <c r="O20" s="496"/>
      <c r="P20" s="496"/>
      <c r="Q20" s="496"/>
      <c r="R20" s="496"/>
      <c r="S20" s="496"/>
      <c r="T20" s="496"/>
      <c r="U20" s="496"/>
      <c r="V20" s="496"/>
      <c r="W20" s="496"/>
      <c r="X20" s="496"/>
      <c r="Y20" s="496"/>
      <c r="Z20" s="496"/>
      <c r="AA20" s="496"/>
      <c r="AB20" s="496"/>
      <c r="AC20" s="496"/>
      <c r="AD20" s="496"/>
      <c r="AE20" s="496"/>
      <c r="AF20" s="496"/>
      <c r="AG20" s="496"/>
      <c r="AH20" s="496"/>
      <c r="AI20" s="496"/>
      <c r="AJ20" s="496"/>
      <c r="AK20" s="496"/>
      <c r="AL20" s="496"/>
      <c r="AM20" s="496"/>
      <c r="AN20" s="496"/>
      <c r="AO20" s="496"/>
      <c r="AP20" s="496"/>
      <c r="AQ20" s="496"/>
      <c r="AR20" s="496"/>
      <c r="AS20" s="496"/>
      <c r="AT20" s="496"/>
      <c r="AU20" s="496"/>
      <c r="AV20" s="496"/>
      <c r="AW20" s="496"/>
      <c r="AX20" s="496"/>
      <c r="AY20" s="496"/>
      <c r="AZ20" s="496"/>
      <c r="BA20" s="496"/>
      <c r="BB20" s="496"/>
      <c r="BC20" s="496"/>
      <c r="BG20" s="20"/>
      <c r="BK20" s="26" t="str">
        <f>IF('Contexto Estrat. Ins'!$C$7&lt;&gt;"",'Contexto Estrat. Ins'!$C$6,"")</f>
        <v>Planta de personal autorizada insuficiente frente al crecimiento de requerimientos por parte de las partes interesadas</v>
      </c>
      <c r="BL20" s="26" t="str">
        <f>IF('Contexto Estrat. Ins'!$C$8&lt;&gt;"",'Contexto Estrat. Ins'!$C$6,"")</f>
        <v>Planta de personal autorizada insuficiente frente al crecimiento de requerimientos por parte de las partes interesadas</v>
      </c>
      <c r="BM20" s="26" t="str">
        <f>IF('Contexto Estrat. Ins'!$C$9&lt;&gt;"",'Contexto Estrat. Ins'!$C$6,"")</f>
        <v>Planta de personal autorizada insuficiente frente al crecimiento de requerimientos por parte de las partes interesadas</v>
      </c>
      <c r="BN20" s="26" t="str">
        <f>IF('Contexto Estrat. Ins'!$C$10&lt;&gt;"",'Contexto Estrat. Ins'!$C$6,"")</f>
        <v>Planta de personal autorizada insuficiente frente al crecimiento de requerimientos por parte de las partes interesadas</v>
      </c>
      <c r="BO20" s="26" t="str">
        <f>IF('Contexto Estrat. Ins'!$C$11&lt;&gt;"",'Contexto Estrat. Ins'!$C$6,"")</f>
        <v/>
      </c>
      <c r="BP20" s="26" t="str">
        <f>IF('Contexto Estrat. Ins'!$C$12&lt;&gt;"",'Contexto Estrat. Ins'!$C$6,"")</f>
        <v/>
      </c>
      <c r="BQ20" s="26" t="str">
        <f>IF($D$29='Contexto Estrat. Ins'!$B$7,BK20,IF($D$29='Contexto Estrat. Ins'!$B$8,BL20,IF($D$29='Contexto Estrat. Ins'!$B$9,BM20,IF($D$29='Contexto Estrat. Ins'!$B$10,BN20,IF($D$29='Contexto Estrat. Ins'!$B$11,BO20,IF($D$29='Contexto Estrat. Ins'!$B$12,BP20,""))))))</f>
        <v/>
      </c>
      <c r="BS20" s="26" t="str">
        <f>IF('Contexto Estrat. Ins'!$C$37&lt;&gt;"",'Contexto Estrat. Ins'!$C$36,"")</f>
        <v>Definición y aplicación de los modelos de riesgo sanitario IVC-SOA e IVC-SOA PAPF</v>
      </c>
      <c r="BT20" s="26" t="str">
        <f>IF('Contexto Estrat. Ins'!$C$38&lt;&gt;"",'Contexto Estrat. Ins'!$C$36,"")</f>
        <v/>
      </c>
      <c r="BU20" s="26" t="str">
        <f>IF('Contexto Estrat. Ins'!$C$39&lt;&gt;"",'Contexto Estrat. Ins'!$C$36,"")</f>
        <v/>
      </c>
      <c r="BV20" s="26" t="str">
        <f>IF('Contexto Estrat. Ins'!$C$40&lt;&gt;"",'Contexto Estrat. Ins'!$C$36,"")</f>
        <v>Definición y aplicación de los modelos de riesgo sanitario IVC-SOA e IVC-SOA PAPF</v>
      </c>
      <c r="BW20" s="26" t="str">
        <f>IF('Contexto Estrat. Ins'!$C$41&lt;&gt;"",'Contexto Estrat. Ins'!$C$36,"")</f>
        <v/>
      </c>
      <c r="BX20" s="26" t="str">
        <f>IF('Contexto Estrat. Ins'!$C$42&lt;&gt;"",'Contexto Estrat. Ins'!$C$36,"")</f>
        <v/>
      </c>
      <c r="BY20" s="26" t="str">
        <f>IF($D$29='Contexto Estrat. Ins'!$B$37,BS20,IF($D$29='Contexto Estrat. Ins'!$B$38,BT20,IF($D$29='Contexto Estrat. Ins'!$B$39,BU20,IF($D$29='Contexto Estrat. Ins'!$B$40,BV20,IF($D$29='Contexto Estrat. Ins'!$B$41,BW20,IF($D$29='Contexto Estrat. Ins'!$B$42,BX20,""))))))</f>
        <v/>
      </c>
      <c r="CA20" s="26" t="str">
        <f>IF('Contexto Estrat. Ins'!$C$17&lt;&gt;"",'Contexto Estrat. Ins'!$C$16,"")</f>
        <v>Aprobación de presupuesto inferior a las necesidades del Invima</v>
      </c>
      <c r="CB20" s="26" t="str">
        <f>IF('Contexto Estrat. Ins'!$C$18&lt;&gt;"",'Contexto Estrat. Ins'!$C$16,"")</f>
        <v>Aprobación de presupuesto inferior a las necesidades del Invima</v>
      </c>
      <c r="CC20" s="26" t="str">
        <f>IF('Contexto Estrat. Ins'!$C$19&lt;&gt;"",'Contexto Estrat. Ins'!$C$16,"")</f>
        <v>Aprobación de presupuesto inferior a las necesidades del Invima</v>
      </c>
      <c r="CD20" s="26" t="str">
        <f>IF('Contexto Estrat. Ins'!$C$20&lt;&gt;"",'Contexto Estrat. Ins'!$C$16,"")</f>
        <v>Aprobación de presupuesto inferior a las necesidades del Invima</v>
      </c>
      <c r="CE20" s="26" t="str">
        <f>IF('Contexto Estrat. Ins'!$C$21&lt;&gt;"",'Contexto Estrat. Ins'!$C$16,"")</f>
        <v/>
      </c>
      <c r="CF20" s="26" t="str">
        <f>IF('Contexto Estrat. Ins'!$C$22&lt;&gt;"",'Contexto Estrat. Ins'!$C$16,"")</f>
        <v/>
      </c>
      <c r="CG20" s="26" t="str">
        <f>IF($D$29='Contexto Estrat. Ins'!$B$17,CA20,IF($D$29='Contexto Estrat. Ins'!$B$18,CB20,IF($D$29='Contexto Estrat. Ins'!$B$19,CC20,IF($D$29='Contexto Estrat. Ins'!$B$20,CD20,IF($D$29='Contexto Estrat. Ins'!$B$21,CE20,IF($D$29='Contexto Estrat. Ins'!$B$22,CF20,""))))))</f>
        <v/>
      </c>
    </row>
    <row r="21" spans="1:85" ht="31.9" customHeight="1">
      <c r="A21" s="18"/>
      <c r="B21" s="39"/>
      <c r="C21" s="39"/>
      <c r="D21" s="489" t="str">
        <f>IF(X18="","",CONCATENATE(D18," ",S18," ",X18))</f>
        <v/>
      </c>
      <c r="E21" s="489"/>
      <c r="F21" s="489"/>
      <c r="G21" s="489"/>
      <c r="H21" s="489"/>
      <c r="I21" s="489"/>
      <c r="J21" s="489"/>
      <c r="K21" s="489"/>
      <c r="L21" s="489"/>
      <c r="M21" s="489"/>
      <c r="N21" s="489"/>
      <c r="O21" s="489"/>
      <c r="P21" s="489"/>
      <c r="Q21" s="489"/>
      <c r="R21" s="489"/>
      <c r="S21" s="489"/>
      <c r="T21" s="489"/>
      <c r="U21" s="489"/>
      <c r="V21" s="489"/>
      <c r="W21" s="489"/>
      <c r="X21" s="489"/>
      <c r="Y21" s="489"/>
      <c r="Z21" s="489"/>
      <c r="AA21" s="489"/>
      <c r="AB21" s="489"/>
      <c r="AC21" s="489"/>
      <c r="AD21" s="489"/>
      <c r="AE21" s="489"/>
      <c r="AF21" s="489"/>
      <c r="AG21" s="489"/>
      <c r="AH21" s="489"/>
      <c r="AI21" s="489"/>
      <c r="AJ21" s="489"/>
      <c r="AK21" s="489"/>
      <c r="AL21" s="489"/>
      <c r="AM21" s="489"/>
      <c r="AN21" s="489"/>
      <c r="AO21" s="489"/>
      <c r="AP21" s="489"/>
      <c r="AQ21" s="489"/>
      <c r="AR21" s="489"/>
      <c r="AS21" s="489"/>
      <c r="AT21" s="489"/>
      <c r="AU21" s="489"/>
      <c r="AV21" s="489"/>
      <c r="AW21" s="489"/>
      <c r="AX21" s="489"/>
      <c r="AY21" s="489"/>
      <c r="AZ21" s="489"/>
      <c r="BA21" s="489"/>
      <c r="BB21" s="489"/>
      <c r="BC21" s="489"/>
      <c r="BD21" s="489"/>
      <c r="BE21" s="489"/>
      <c r="BF21" s="489"/>
      <c r="BG21" s="20"/>
      <c r="BK21" s="26" t="str">
        <f>IF('Contexto Estrat. Ins'!$D$7&lt;&gt;"",'Contexto Estrat. Ins'!$D$6,"")</f>
        <v>Rotación de personal</v>
      </c>
      <c r="BL21" s="26" t="str">
        <f>IF('Contexto Estrat. Ins'!$D$8&lt;&gt;"",'Contexto Estrat. Ins'!$D$6,"")</f>
        <v>Rotación de personal</v>
      </c>
      <c r="BM21" s="26" t="str">
        <f>IF('Contexto Estrat. Ins'!$D$9&lt;&gt;"",'Contexto Estrat. Ins'!$D$6,"")</f>
        <v>Rotación de personal</v>
      </c>
      <c r="BN21" s="26" t="str">
        <f>IF('Contexto Estrat. Ins'!$D$10&lt;&gt;"",'Contexto Estrat. Ins'!$D$6,"")</f>
        <v/>
      </c>
      <c r="BO21" s="26" t="str">
        <f>IF('Contexto Estrat. Ins'!$D$11&lt;&gt;"",'Contexto Estrat. Ins'!$D$6,"")</f>
        <v/>
      </c>
      <c r="BP21" s="26" t="str">
        <f>IF('Contexto Estrat. Ins'!$D$12&lt;&gt;"",'Contexto Estrat. Ins'!$D$6,"")</f>
        <v/>
      </c>
      <c r="BQ21" s="26" t="str">
        <f>IF($D$29='Contexto Estrat. Ins'!$B$7,BK21,IF($D$29='Contexto Estrat. Ins'!$B$8,BL21,IF($D$29='Contexto Estrat. Ins'!$B$9,BM21,IF($D$29='Contexto Estrat. Ins'!$B$10,BN21,IF($D$29='Contexto Estrat. Ins'!$B$11,BO21,IF($D$29='Contexto Estrat. Ins'!$B$12,BP21,""))))))</f>
        <v/>
      </c>
      <c r="BS21" s="26" t="str">
        <f>IF('Contexto Estrat. Ins'!$D$37&lt;&gt;"",'Contexto Estrat. Ins'!$D$36,"")</f>
        <v>Conocimiento técnico del personal del Instituto</v>
      </c>
      <c r="BT21" s="26" t="str">
        <f>IF('Contexto Estrat. Ins'!$D$38&lt;&gt;"",'Contexto Estrat. Ins'!$D$36,"")</f>
        <v>Conocimiento técnico del personal del Instituto</v>
      </c>
      <c r="BU21" s="26" t="str">
        <f>IF('Contexto Estrat. Ins'!$D$39&lt;&gt;"",'Contexto Estrat. Ins'!$D$36,"")</f>
        <v>Conocimiento técnico del personal del Instituto</v>
      </c>
      <c r="BV21" s="26" t="str">
        <f>IF('Contexto Estrat. Ins'!$D$40&lt;&gt;"",'Contexto Estrat. Ins'!$D$36,"")</f>
        <v>Conocimiento técnico del personal del Instituto</v>
      </c>
      <c r="BW21" s="26" t="str">
        <f>IF('Contexto Estrat. Ins'!$D$41&lt;&gt;"",'Contexto Estrat. Ins'!$D$36,"")</f>
        <v/>
      </c>
      <c r="BX21" s="26" t="str">
        <f>IF('Contexto Estrat. Ins'!$D$42&lt;&gt;"",'Contexto Estrat. Ins'!$D$36,"")</f>
        <v/>
      </c>
      <c r="BY21" s="26" t="str">
        <f>IF($D$29='Contexto Estrat. Ins'!$B$37,BS21,IF($D$29='Contexto Estrat. Ins'!$B$38,BT21,IF($D$29='Contexto Estrat. Ins'!$B$39,BU21,IF($D$29='Contexto Estrat. Ins'!$B$40,BV21,IF($D$29='Contexto Estrat. Ins'!$B$41,BW21,IF($D$29='Contexto Estrat. Ins'!$B$42,BX21,""))))))</f>
        <v/>
      </c>
      <c r="CA21" s="26" t="str">
        <f>IF('Contexto Estrat. Ins'!$D$17&lt;&gt;"",'Contexto Estrat. Ins'!$D$16,"")</f>
        <v>Exceso de legislación sanitaria vigente y cambios continuos en la misma</v>
      </c>
      <c r="CB21" s="26" t="str">
        <f>IF('Contexto Estrat. Ins'!$D$18&lt;&gt;"",'Contexto Estrat. Ins'!$D$16,"")</f>
        <v/>
      </c>
      <c r="CC21" s="26" t="str">
        <f>IF('Contexto Estrat. Ins'!$D$19&lt;&gt;"",'Contexto Estrat. Ins'!$D$16,"")</f>
        <v/>
      </c>
      <c r="CD21" s="26" t="str">
        <f>IF('Contexto Estrat. Ins'!$D$20&lt;&gt;"",'Contexto Estrat. Ins'!$D$16,"")</f>
        <v/>
      </c>
      <c r="CE21" s="26" t="str">
        <f>IF('Contexto Estrat. Ins'!$D$21&lt;&gt;"",'Contexto Estrat. Ins'!$D$16,"")</f>
        <v/>
      </c>
      <c r="CF21" s="26" t="str">
        <f>IF('Contexto Estrat. Ins'!$D$22&lt;&gt;"",'Contexto Estrat. Ins'!$D$16,"")</f>
        <v/>
      </c>
      <c r="CG21" s="26" t="str">
        <f>IF($D$29='Contexto Estrat. Ins'!$B$17,CA21,IF($D$29='Contexto Estrat. Ins'!$B$18,CB21,IF($D$29='Contexto Estrat. Ins'!$B$19,CC21,IF($D$29='Contexto Estrat. Ins'!$B$20,CD21,IF($D$29='Contexto Estrat. Ins'!$B$21,CE21,IF($D$29='Contexto Estrat. Ins'!$B$22,CF21,""))))))</f>
        <v/>
      </c>
    </row>
    <row r="22" spans="1:85" ht="15" customHeight="1">
      <c r="A22" s="18"/>
      <c r="D22" s="492" t="s">
        <v>466</v>
      </c>
      <c r="E22" s="492"/>
      <c r="F22" s="492"/>
      <c r="G22" s="492"/>
      <c r="H22" s="492"/>
      <c r="I22" s="492"/>
      <c r="J22" s="492"/>
      <c r="K22" s="492"/>
      <c r="L22" s="492"/>
      <c r="M22" s="492"/>
      <c r="N22" s="492"/>
      <c r="O22" s="492"/>
      <c r="P22" s="492"/>
      <c r="Q22" s="492"/>
      <c r="R22" s="492"/>
      <c r="S22" s="492"/>
      <c r="T22" s="492"/>
      <c r="U22" s="492"/>
      <c r="V22" s="492"/>
      <c r="W22" s="492"/>
      <c r="X22" s="492"/>
      <c r="Y22" s="492"/>
      <c r="Z22" s="492"/>
      <c r="AA22" s="492"/>
      <c r="AB22" s="492"/>
      <c r="AC22" s="492"/>
      <c r="AD22" s="492"/>
      <c r="AE22" s="492"/>
      <c r="AF22" s="492"/>
      <c r="AG22" s="492"/>
      <c r="AH22" s="492"/>
      <c r="AI22" s="492"/>
      <c r="AJ22" s="492"/>
      <c r="AK22" s="492"/>
      <c r="AL22" s="492"/>
      <c r="AM22" s="492"/>
      <c r="AN22" s="492"/>
      <c r="AO22" s="492"/>
      <c r="AP22" s="492"/>
      <c r="AQ22" s="492"/>
      <c r="AR22" s="492"/>
      <c r="AS22" s="492"/>
      <c r="AT22" s="492"/>
      <c r="AU22" s="492"/>
      <c r="AV22" s="492"/>
      <c r="AW22" s="492"/>
      <c r="AX22" s="492"/>
      <c r="AY22" s="492"/>
      <c r="AZ22" s="492"/>
      <c r="BA22" s="492"/>
      <c r="BB22" s="492"/>
      <c r="BC22" s="492"/>
      <c r="BD22" s="492"/>
      <c r="BE22" s="492"/>
      <c r="BF22" s="492"/>
      <c r="BG22" s="20"/>
      <c r="BK22" s="26" t="str">
        <f>IF('Contexto Estrat. Ins'!$E$7&lt;&gt;"",'Contexto Estrat. Ins'!$E$6,"")</f>
        <v>Sistemas de información y plataforma tecnológica obsoleta y vulnerable</v>
      </c>
      <c r="BL22" s="26" t="str">
        <f>IF('Contexto Estrat. Ins'!$E$8&lt;&gt;"",'Contexto Estrat. Ins'!$E$6,"")</f>
        <v>Sistemas de información y plataforma tecnológica obsoleta y vulnerable</v>
      </c>
      <c r="BM22" s="26" t="str">
        <f>IF('Contexto Estrat. Ins'!$E$9&lt;&gt;"",'Contexto Estrat. Ins'!$E$6,"")</f>
        <v>Sistemas de información y plataforma tecnológica obsoleta y vulnerable</v>
      </c>
      <c r="BN22" s="26" t="str">
        <f>IF('Contexto Estrat. Ins'!$E$10&lt;&gt;"",'Contexto Estrat. Ins'!$E$6,"")</f>
        <v>Sistemas de información y plataforma tecnológica obsoleta y vulnerable</v>
      </c>
      <c r="BO22" s="26" t="str">
        <f>IF('Contexto Estrat. Ins'!$E$11&lt;&gt;"",'Contexto Estrat. Ins'!$E$6,"")</f>
        <v/>
      </c>
      <c r="BP22" s="26" t="str">
        <f>IF('Contexto Estrat. Ins'!$E$12&lt;&gt;"",'Contexto Estrat. Ins'!$E$6,"")</f>
        <v/>
      </c>
      <c r="BQ22" s="26" t="str">
        <f>IF($D$29='Contexto Estrat. Ins'!$B$7,BK22,IF($D$29='Contexto Estrat. Ins'!$B$8,BL22,IF($D$29='Contexto Estrat. Ins'!$B$9,BM22,IF($D$29='Contexto Estrat. Ins'!$B$10,BN22,IF($D$29='Contexto Estrat. Ins'!$B$11,BO22,IF($D$29='Contexto Estrat. Ins'!$B$12,BP22,""))))))</f>
        <v/>
      </c>
      <c r="BS22" s="26" t="str">
        <f>IF('Contexto Estrat. Ins'!$E$37&lt;&gt;"",'Contexto Estrat. Ins'!$E$36,"")</f>
        <v/>
      </c>
      <c r="BT22" s="26" t="str">
        <f>IF('Contexto Estrat. Ins'!$E$38&lt;&gt;"",'Contexto Estrat. Ins'!$E$36,"")</f>
        <v>Racionalización de trámites de acuerdo a la normatividad vigente</v>
      </c>
      <c r="BU22" s="26" t="str">
        <f>IF('Contexto Estrat. Ins'!$E$39&lt;&gt;"",'Contexto Estrat. Ins'!$E$36,"")</f>
        <v/>
      </c>
      <c r="BV22" s="26" t="str">
        <f>IF('Contexto Estrat. Ins'!$E$40&lt;&gt;"",'Contexto Estrat. Ins'!$E$36,"")</f>
        <v>Racionalización de trámites de acuerdo a la normatividad vigente</v>
      </c>
      <c r="BW22" s="26" t="str">
        <f>IF('Contexto Estrat. Ins'!$E$41&lt;&gt;"",'Contexto Estrat. Ins'!$E$36,"")</f>
        <v/>
      </c>
      <c r="BX22" s="26" t="str">
        <f>IF('Contexto Estrat. Ins'!$E$42&lt;&gt;"",'Contexto Estrat. Ins'!$E$36,"")</f>
        <v/>
      </c>
      <c r="BY22" s="26" t="str">
        <f>IF($D$29='Contexto Estrat. Ins'!$B$37,BS22,IF($D$29='Contexto Estrat. Ins'!$B$38,BT22,IF($D$29='Contexto Estrat. Ins'!$B$39,BU22,IF($D$29='Contexto Estrat. Ins'!$B$40,BV22,IF($D$29='Contexto Estrat. Ins'!$B$41,BW22,IF($D$29='Contexto Estrat. Ins'!$B$42,BX22,""))))))</f>
        <v/>
      </c>
      <c r="CA22" s="26" t="str">
        <f>IF('Contexto Estrat. Ins'!$E$17&lt;&gt;"",'Contexto Estrat. Ins'!$E$16,"")</f>
        <v>Capacidad de respuesta limitada en la Red Nacional de Laboratorios</v>
      </c>
      <c r="CB22" s="26" t="str">
        <f>IF('Contexto Estrat. Ins'!$E$18&lt;&gt;"",'Contexto Estrat. Ins'!$E$16,"")</f>
        <v/>
      </c>
      <c r="CC22" s="26" t="str">
        <f>IF('Contexto Estrat. Ins'!$E$19&lt;&gt;"",'Contexto Estrat. Ins'!$E$16,"")</f>
        <v/>
      </c>
      <c r="CD22" s="26" t="str">
        <f>IF('Contexto Estrat. Ins'!$E$20&lt;&gt;"",'Contexto Estrat. Ins'!$E$16,"")</f>
        <v/>
      </c>
      <c r="CE22" s="26" t="str">
        <f>IF('Contexto Estrat. Ins'!$E$21&lt;&gt;"",'Contexto Estrat. Ins'!$E$16,"")</f>
        <v/>
      </c>
      <c r="CF22" s="26" t="str">
        <f>IF('Contexto Estrat. Ins'!$E$22&lt;&gt;"",'Contexto Estrat. Ins'!$E$16,"")</f>
        <v/>
      </c>
      <c r="CG22" s="26" t="str">
        <f>IF($D$29='Contexto Estrat. Ins'!$B$17,CA22,IF($D$29='Contexto Estrat. Ins'!$B$18,CB22,IF($D$29='Contexto Estrat. Ins'!$B$19,CC22,IF($D$29='Contexto Estrat. Ins'!$B$20,CD22,IF($D$29='Contexto Estrat. Ins'!$B$21,CE22,IF($D$29='Contexto Estrat. Ins'!$B$22,CF22,""))))))</f>
        <v/>
      </c>
    </row>
    <row r="23" spans="1:85" ht="15" customHeight="1">
      <c r="A23" s="18"/>
      <c r="D23" s="496" t="str">
        <f>IF(AK13=Datos!$A$6,"Explicación de la oportunidad","Explicación del riesgo")</f>
        <v>Explicación del riesgo</v>
      </c>
      <c r="E23" s="496"/>
      <c r="F23" s="496"/>
      <c r="G23" s="496"/>
      <c r="H23" s="496"/>
      <c r="I23" s="496"/>
      <c r="J23" s="496"/>
      <c r="K23" s="496"/>
      <c r="L23" s="496"/>
      <c r="M23" s="496"/>
      <c r="N23" s="496"/>
      <c r="O23" s="496"/>
      <c r="P23" s="496"/>
      <c r="Q23" s="496"/>
      <c r="R23" s="496"/>
      <c r="S23" s="496"/>
      <c r="T23" s="496"/>
      <c r="U23" s="496"/>
      <c r="V23" s="496"/>
      <c r="W23" s="496"/>
      <c r="X23" s="496"/>
      <c r="Y23" s="496"/>
      <c r="Z23" s="496"/>
      <c r="AA23" s="496"/>
      <c r="AB23" s="496"/>
      <c r="AC23" s="496"/>
      <c r="AD23" s="496"/>
      <c r="AE23" s="496"/>
      <c r="AF23" s="496"/>
      <c r="AG23" s="496"/>
      <c r="AH23" s="496"/>
      <c r="AI23" s="496"/>
      <c r="AJ23" s="496"/>
      <c r="AK23" s="496"/>
      <c r="AL23" s="496"/>
      <c r="AM23" s="496"/>
      <c r="AN23" s="496"/>
      <c r="AO23" s="496"/>
      <c r="AP23" s="496"/>
      <c r="AQ23" s="496"/>
      <c r="AR23" s="496"/>
      <c r="AS23" s="30"/>
      <c r="AT23" s="30"/>
      <c r="AU23" s="30"/>
      <c r="AV23" s="30"/>
      <c r="AW23" s="30"/>
      <c r="AX23" s="30"/>
      <c r="AY23" s="490" t="str">
        <f>IF(AK13=Datos!$A$6,"Clase de oportunidad","Clase de riesgo")</f>
        <v>Clase de riesgo</v>
      </c>
      <c r="AZ23" s="490"/>
      <c r="BA23" s="490"/>
      <c r="BB23" s="490"/>
      <c r="BC23" s="490"/>
      <c r="BD23" s="490"/>
      <c r="BE23" s="490"/>
      <c r="BF23" s="490"/>
      <c r="BG23" s="20"/>
      <c r="BK23" s="26" t="str">
        <f>IF('Contexto Estrat. Ins'!$F$7&lt;&gt;"",'Contexto Estrat. Ins'!$F$6,"")</f>
        <v>Información sujeta a divulgación o modificación no autorizada</v>
      </c>
      <c r="BL23" s="26" t="str">
        <f>IF('Contexto Estrat. Ins'!$F$8&lt;&gt;"",'Contexto Estrat. Ins'!$F$6,"")</f>
        <v>Información sujeta a divulgación o modificación no autorizada</v>
      </c>
      <c r="BM23" s="26" t="str">
        <f>IF('Contexto Estrat. Ins'!$F$9&lt;&gt;"",'Contexto Estrat. Ins'!$F$6,"")</f>
        <v>Información sujeta a divulgación o modificación no autorizada</v>
      </c>
      <c r="BN23" s="26" t="str">
        <f>IF('Contexto Estrat. Ins'!$F$10&lt;&gt;"",'Contexto Estrat. Ins'!$F$6,"")</f>
        <v>Información sujeta a divulgación o modificación no autorizada</v>
      </c>
      <c r="BO23" s="26" t="str">
        <f>IF('Contexto Estrat. Ins'!$F$11&lt;&gt;"",'Contexto Estrat. Ins'!$F$6,"")</f>
        <v/>
      </c>
      <c r="BP23" s="26" t="str">
        <f>IF('Contexto Estrat. Ins'!$F$12&lt;&gt;"",'Contexto Estrat. Ins'!$F$6,"")</f>
        <v/>
      </c>
      <c r="BQ23" s="26" t="str">
        <f>IF($D$29='Contexto Estrat. Ins'!$B$7,BK23,IF($D$29='Contexto Estrat. Ins'!$B$8,BL23,IF($D$29='Contexto Estrat. Ins'!$B$9,BM23,IF($D$29='Contexto Estrat. Ins'!$B$10,BN23,IF($D$29='Contexto Estrat. Ins'!$B$11,BO23,IF($D$29='Contexto Estrat. Ins'!$B$12,BP23,""))))))</f>
        <v/>
      </c>
      <c r="BS23" s="26" t="str">
        <f>IF('Contexto Estrat. Ins'!$F$37&lt;&gt;"",'Contexto Estrat. Ins'!$F$36,"")</f>
        <v/>
      </c>
      <c r="BT23" s="26" t="str">
        <f>IF('Contexto Estrat. Ins'!$F$38&lt;&gt;"",'Contexto Estrat. Ins'!$F$36,"")</f>
        <v>Generación de recursos propios por concepto de tarifas y sanciones</v>
      </c>
      <c r="BU23" s="26" t="str">
        <f>IF('Contexto Estrat. Ins'!$F$39&lt;&gt;"",'Contexto Estrat. Ins'!$F$36,"")</f>
        <v/>
      </c>
      <c r="BV23" s="26" t="str">
        <f>IF('Contexto Estrat. Ins'!$F$40&lt;&gt;"",'Contexto Estrat. Ins'!$F$36,"")</f>
        <v/>
      </c>
      <c r="BW23" s="26" t="str">
        <f>IF('Contexto Estrat. Ins'!$F$41&lt;&gt;"",'Contexto Estrat. Ins'!$F$36,"")</f>
        <v/>
      </c>
      <c r="BX23" s="26" t="str">
        <f>IF('Contexto Estrat. Ins'!$F$42&lt;&gt;"",'Contexto Estrat. Ins'!$F$36,"")</f>
        <v/>
      </c>
      <c r="BY23" s="26" t="str">
        <f>IF($D$29='Contexto Estrat. Ins'!$B$37,BS23,IF($D$29='Contexto Estrat. Ins'!$B$38,BT23,IF($D$29='Contexto Estrat. Ins'!$B$39,BU23,IF($D$29='Contexto Estrat. Ins'!$B$40,BV23,IF($D$29='Contexto Estrat. Ins'!$B$41,BW23,IF($D$29='Contexto Estrat. Ins'!$B$42,BX23,""))))))</f>
        <v/>
      </c>
      <c r="CA23" s="26" t="str">
        <f>IF('Contexto Estrat. Ins'!$F$17&lt;&gt;"",'Contexto Estrat. Ins'!$F$16,"")</f>
        <v>Opinión neutral de los ciudadanos con respecto al Invima</v>
      </c>
      <c r="CB23" s="26" t="str">
        <f>IF('Contexto Estrat. Ins'!$F$18&lt;&gt;"",'Contexto Estrat. Ins'!$F$16,"")</f>
        <v>Opinión neutral de los ciudadanos con respecto al Invima</v>
      </c>
      <c r="CC23" s="26" t="str">
        <f>IF('Contexto Estrat. Ins'!$F$19&lt;&gt;"",'Contexto Estrat. Ins'!$F$16,"")</f>
        <v/>
      </c>
      <c r="CD23" s="26" t="str">
        <f>IF('Contexto Estrat. Ins'!$F$20&lt;&gt;"",'Contexto Estrat. Ins'!$F$16,"")</f>
        <v>Opinión neutral de los ciudadanos con respecto al Invima</v>
      </c>
      <c r="CE23" s="26" t="str">
        <f>IF('Contexto Estrat. Ins'!$F$21&lt;&gt;"",'Contexto Estrat. Ins'!$F$16,"")</f>
        <v/>
      </c>
      <c r="CF23" s="26" t="str">
        <f>IF('Contexto Estrat. Ins'!$F$22&lt;&gt;"",'Contexto Estrat. Ins'!$F$16,"")</f>
        <v/>
      </c>
      <c r="CG23" s="26" t="str">
        <f>IF($D$29='Contexto Estrat. Ins'!$B$17,CA23,IF($D$29='Contexto Estrat. Ins'!$B$18,CB23,IF($D$29='Contexto Estrat. Ins'!$B$19,CC23,IF($D$29='Contexto Estrat. Ins'!$B$20,CD23,IF($D$29='Contexto Estrat. Ins'!$B$21,CE23,IF($D$29='Contexto Estrat. Ins'!$B$22,CF23,""))))))</f>
        <v/>
      </c>
    </row>
    <row r="24" spans="1:85" ht="31.15" customHeight="1">
      <c r="A24" s="18"/>
      <c r="D24" s="491"/>
      <c r="E24" s="491"/>
      <c r="F24" s="491"/>
      <c r="G24" s="491"/>
      <c r="H24" s="491"/>
      <c r="I24" s="491"/>
      <c r="J24" s="491"/>
      <c r="K24" s="491"/>
      <c r="L24" s="491"/>
      <c r="M24" s="491"/>
      <c r="N24" s="491"/>
      <c r="O24" s="491"/>
      <c r="P24" s="491"/>
      <c r="Q24" s="491"/>
      <c r="R24" s="491"/>
      <c r="S24" s="491"/>
      <c r="T24" s="491"/>
      <c r="U24" s="491"/>
      <c r="V24" s="491"/>
      <c r="W24" s="491"/>
      <c r="X24" s="491"/>
      <c r="Y24" s="491"/>
      <c r="Z24" s="491"/>
      <c r="AA24" s="491"/>
      <c r="AB24" s="491"/>
      <c r="AC24" s="491"/>
      <c r="AD24" s="491"/>
      <c r="AE24" s="491"/>
      <c r="AF24" s="491"/>
      <c r="AG24" s="491"/>
      <c r="AH24" s="491"/>
      <c r="AI24" s="491"/>
      <c r="AJ24" s="491"/>
      <c r="AK24" s="491"/>
      <c r="AL24" s="491"/>
      <c r="AM24" s="491"/>
      <c r="AN24" s="491"/>
      <c r="AO24" s="491"/>
      <c r="AP24" s="491"/>
      <c r="AQ24" s="491"/>
      <c r="AR24" s="491"/>
      <c r="AS24" s="491"/>
      <c r="AT24" s="491"/>
      <c r="AU24" s="491"/>
      <c r="AV24" s="491"/>
      <c r="AW24" s="141"/>
      <c r="AX24" s="141"/>
      <c r="AY24" s="456"/>
      <c r="AZ24" s="456"/>
      <c r="BA24" s="456"/>
      <c r="BB24" s="456"/>
      <c r="BC24" s="456"/>
      <c r="BD24" s="456"/>
      <c r="BE24" s="456"/>
      <c r="BF24" s="456"/>
      <c r="BG24" s="20"/>
      <c r="BK24" s="26" t="str">
        <f>IF('Contexto Estrat. Ins'!$G$7&lt;&gt;"",'Contexto Estrat. Ins'!$G$6,"")</f>
        <v>Inoportunidad en la respuesta a trámites y capacidad de respuesta limitada en los laboratorios del Invima</v>
      </c>
      <c r="BL24" s="26" t="str">
        <f>IF('Contexto Estrat. Ins'!$G$8&lt;&gt;"",'Contexto Estrat. Ins'!$G$6,"")</f>
        <v>Inoportunidad en la respuesta a trámites y capacidad de respuesta limitada en los laboratorios del Invima</v>
      </c>
      <c r="BM24" s="26" t="str">
        <f>IF('Contexto Estrat. Ins'!$G$9&lt;&gt;"",'Contexto Estrat. Ins'!$G$6,"")</f>
        <v/>
      </c>
      <c r="BN24" s="26" t="str">
        <f>IF('Contexto Estrat. Ins'!$G$10&lt;&gt;"",'Contexto Estrat. Ins'!$G$6,"")</f>
        <v>Inoportunidad en la respuesta a trámites y capacidad de respuesta limitada en los laboratorios del Invima</v>
      </c>
      <c r="BO24" s="26" t="str">
        <f>IF('Contexto Estrat. Ins'!$G$11&lt;&gt;"",'Contexto Estrat. Ins'!$G$6,"")</f>
        <v/>
      </c>
      <c r="BP24" s="26" t="str">
        <f>IF('Contexto Estrat. Ins'!$G$12&lt;&gt;"",'Contexto Estrat. Ins'!$G$6,"")</f>
        <v/>
      </c>
      <c r="BQ24" s="26" t="str">
        <f>IF($D$29='Contexto Estrat. Ins'!$B$7,BK24,IF($D$29='Contexto Estrat. Ins'!$B$8,BL24,IF($D$29='Contexto Estrat. Ins'!$B$9,BM24,IF($D$29='Contexto Estrat. Ins'!$B$10,BN24,IF($D$29='Contexto Estrat. Ins'!$B$11,BO24,IF($D$29='Contexto Estrat. Ins'!$B$12,BP24,""))))))</f>
        <v/>
      </c>
      <c r="BS24" s="26" t="str">
        <f>IF('Contexto Estrat. Ins'!$G$37&lt;&gt;"",'Contexto Estrat. Ins'!$G$36,"")</f>
        <v>Mantenimiento del Sistema de Gestión Integrado</v>
      </c>
      <c r="BT24" s="26" t="str">
        <f>IF('Contexto Estrat. Ins'!$G$38&lt;&gt;"",'Contexto Estrat. Ins'!$G$36,"")</f>
        <v>Mantenimiento del Sistema de Gestión Integrado</v>
      </c>
      <c r="BU24" s="26" t="str">
        <f>IF('Contexto Estrat. Ins'!$G$39&lt;&gt;"",'Contexto Estrat. Ins'!$G$36,"")</f>
        <v>Mantenimiento del Sistema de Gestión Integrado</v>
      </c>
      <c r="BV24" s="26" t="str">
        <f>IF('Contexto Estrat. Ins'!$G$40&lt;&gt;"",'Contexto Estrat. Ins'!$G$36,"")</f>
        <v>Mantenimiento del Sistema de Gestión Integrado</v>
      </c>
      <c r="BW24" s="26" t="str">
        <f>IF('Contexto Estrat. Ins'!$G$41&lt;&gt;"",'Contexto Estrat. Ins'!$G$36,"")</f>
        <v/>
      </c>
      <c r="BX24" s="26" t="str">
        <f>IF('Contexto Estrat. Ins'!$G$42&lt;&gt;"",'Contexto Estrat. Ins'!$G$36,"")</f>
        <v/>
      </c>
      <c r="BY24" s="26" t="str">
        <f>IF($D$29='Contexto Estrat. Ins'!$B$37,BS24,IF($D$29='Contexto Estrat. Ins'!$B$38,BT24,IF($D$29='Contexto Estrat. Ins'!$B$39,BU24,IF($D$29='Contexto Estrat. Ins'!$B$40,BV24,IF($D$29='Contexto Estrat. Ins'!$B$41,BW24,IF($D$29='Contexto Estrat. Ins'!$B$42,BX24,""))))))</f>
        <v/>
      </c>
      <c r="CA24" s="26" t="str">
        <f>IF('Contexto Estrat. Ins'!$G$17&lt;&gt;"",'Contexto Estrat. Ins'!$G$16,"")</f>
        <v/>
      </c>
      <c r="CB24" s="26" t="str">
        <f>IF('Contexto Estrat. Ins'!$G$18&lt;&gt;"",'Contexto Estrat. Ins'!$G$16,"")</f>
        <v/>
      </c>
      <c r="CC24" s="26" t="str">
        <f>IF('Contexto Estrat. Ins'!$G$19&lt;&gt;"",'Contexto Estrat. Ins'!$G$16,"")</f>
        <v/>
      </c>
      <c r="CD24" s="26" t="str">
        <f>IF('Contexto Estrat. Ins'!$G$20&lt;&gt;"",'Contexto Estrat. Ins'!$G$16,"")</f>
        <v>Percepción negativa por parte de las partes interesadas con respecto a la transparencia de la Entidad</v>
      </c>
      <c r="CE24" s="26" t="str">
        <f>IF('Contexto Estrat. Ins'!$G$21&lt;&gt;"",'Contexto Estrat. Ins'!$G$16,"")</f>
        <v/>
      </c>
      <c r="CF24" s="26" t="str">
        <f>IF('Contexto Estrat. Ins'!$G$22&lt;&gt;"",'Contexto Estrat. Ins'!$G$16,"")</f>
        <v/>
      </c>
      <c r="CG24" s="26" t="str">
        <f>IF($D$29='Contexto Estrat. Ins'!$B$17,CA24,IF($D$29='Contexto Estrat. Ins'!$B$18,CB24,IF($D$29='Contexto Estrat. Ins'!$B$19,CC24,IF($D$29='Contexto Estrat. Ins'!$B$20,CD24,IF($D$29='Contexto Estrat. Ins'!$B$21,CE24,IF($D$29='Contexto Estrat. Ins'!$B$22,CF24,""))))))</f>
        <v/>
      </c>
    </row>
    <row r="25" spans="1:85" s="239" customFormat="1" ht="20.25" customHeight="1">
      <c r="A25" s="241"/>
      <c r="D25" s="240"/>
      <c r="E25" s="240"/>
      <c r="F25" s="240"/>
      <c r="G25" s="240"/>
      <c r="H25" s="240"/>
      <c r="I25" s="240"/>
      <c r="J25" s="240"/>
      <c r="K25" s="240"/>
      <c r="L25" s="240"/>
      <c r="M25" s="240"/>
      <c r="N25" s="240"/>
      <c r="O25" s="240"/>
      <c r="P25" s="240"/>
      <c r="Q25" s="236"/>
      <c r="R25" s="240"/>
      <c r="S25" s="236"/>
      <c r="T25" s="236"/>
      <c r="U25" s="236"/>
      <c r="V25" s="236"/>
      <c r="W25" s="240"/>
      <c r="X25" s="240"/>
      <c r="Y25" s="240"/>
      <c r="Z25" s="240"/>
      <c r="AA25" s="240"/>
      <c r="AB25" s="240"/>
      <c r="AC25" s="240"/>
      <c r="AD25" s="240"/>
      <c r="AE25" s="236"/>
      <c r="AF25" s="240"/>
      <c r="AG25" s="236"/>
      <c r="AH25" s="240"/>
      <c r="AI25" s="240"/>
      <c r="AJ25" s="240"/>
      <c r="AK25" s="240"/>
      <c r="AL25" s="240"/>
      <c r="AM25" s="240"/>
      <c r="AN25" s="240"/>
      <c r="AO25" s="240"/>
      <c r="AP25" s="240"/>
      <c r="AQ25" s="240"/>
      <c r="AR25" s="240"/>
      <c r="AS25" s="240"/>
      <c r="AT25" s="236"/>
      <c r="AU25" s="240"/>
      <c r="AV25" s="240"/>
      <c r="AW25" s="237"/>
      <c r="AX25" s="237"/>
      <c r="AY25" s="238"/>
      <c r="AZ25" s="238"/>
      <c r="BA25" s="238"/>
      <c r="BB25" s="238"/>
      <c r="BC25" s="238"/>
      <c r="BD25" s="238"/>
      <c r="BE25" s="238"/>
      <c r="BF25" s="238"/>
      <c r="BG25" s="242"/>
      <c r="BK25" s="243"/>
      <c r="BL25" s="243"/>
      <c r="BM25" s="243"/>
      <c r="BN25" s="243"/>
      <c r="BO25" s="243"/>
      <c r="BP25" s="243"/>
      <c r="BQ25" s="243"/>
      <c r="BS25" s="243"/>
      <c r="BT25" s="243"/>
      <c r="BU25" s="243"/>
      <c r="BV25" s="243"/>
      <c r="BW25" s="243"/>
      <c r="BX25" s="243"/>
      <c r="BY25" s="243"/>
      <c r="CA25" s="243"/>
      <c r="CB25" s="243"/>
      <c r="CC25" s="243"/>
      <c r="CD25" s="243"/>
      <c r="CE25" s="243"/>
      <c r="CF25" s="243"/>
      <c r="CG25" s="243"/>
    </row>
    <row r="26" spans="1:85" ht="31.15" customHeight="1">
      <c r="A26" s="18"/>
      <c r="C26" s="239"/>
      <c r="D26" s="647" t="s">
        <v>468</v>
      </c>
      <c r="E26" s="648"/>
      <c r="F26" s="648"/>
      <c r="G26" s="648"/>
      <c r="H26" s="648"/>
      <c r="I26" s="648"/>
      <c r="J26" s="648"/>
      <c r="K26" s="648"/>
      <c r="L26" s="648"/>
      <c r="M26" s="648"/>
      <c r="N26" s="648"/>
      <c r="O26" s="648"/>
      <c r="P26" s="249" t="s">
        <v>469</v>
      </c>
      <c r="Q26" s="245"/>
      <c r="R26" s="646" t="s">
        <v>470</v>
      </c>
      <c r="S26" s="646"/>
      <c r="T26" s="245"/>
      <c r="U26" s="246"/>
      <c r="V26" s="236"/>
      <c r="W26" s="647" t="s">
        <v>471</v>
      </c>
      <c r="X26" s="648"/>
      <c r="Y26" s="648"/>
      <c r="Z26" s="648"/>
      <c r="AA26" s="648"/>
      <c r="AB26" s="648"/>
      <c r="AC26" s="648"/>
      <c r="AD26" s="244" t="s">
        <v>469</v>
      </c>
      <c r="AE26" s="245"/>
      <c r="AF26" s="244" t="s">
        <v>470</v>
      </c>
      <c r="AG26" s="246"/>
      <c r="AH26" s="30"/>
      <c r="AI26" s="647" t="s">
        <v>472</v>
      </c>
      <c r="AJ26" s="648"/>
      <c r="AK26" s="648"/>
      <c r="AL26" s="648"/>
      <c r="AM26" s="648"/>
      <c r="AN26" s="648"/>
      <c r="AO26" s="648"/>
      <c r="AP26" s="648"/>
      <c r="AQ26" s="648"/>
      <c r="AR26" s="648"/>
      <c r="AS26" s="244" t="s">
        <v>469</v>
      </c>
      <c r="AT26" s="245"/>
      <c r="AU26" s="645" t="s">
        <v>470</v>
      </c>
      <c r="AV26" s="645"/>
      <c r="AW26" s="247"/>
      <c r="AX26" s="248"/>
      <c r="AY26" s="238"/>
      <c r="AZ26" s="238"/>
      <c r="BA26" s="238"/>
      <c r="BB26" s="238"/>
      <c r="BC26" s="238"/>
      <c r="BD26" s="238"/>
      <c r="BE26" s="238"/>
      <c r="BF26" s="238"/>
      <c r="BG26" s="20"/>
      <c r="BK26" s="26"/>
      <c r="BL26" s="26"/>
      <c r="BM26" s="26"/>
      <c r="BN26" s="26"/>
      <c r="BO26" s="26"/>
      <c r="BP26" s="26"/>
      <c r="BQ26" s="26"/>
      <c r="BS26" s="26"/>
      <c r="BT26" s="26"/>
      <c r="BU26" s="26"/>
      <c r="BV26" s="26"/>
      <c r="BW26" s="26"/>
      <c r="BX26" s="26"/>
      <c r="BY26" s="26"/>
      <c r="CA26" s="26"/>
      <c r="CB26" s="26"/>
      <c r="CC26" s="26"/>
      <c r="CD26" s="26"/>
      <c r="CE26" s="26"/>
      <c r="CF26" s="26"/>
      <c r="CG26" s="26"/>
    </row>
    <row r="27" spans="1:85" ht="15.6" customHeight="1">
      <c r="A27" s="18"/>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29"/>
      <c r="AT27" s="32"/>
      <c r="AU27" s="32"/>
      <c r="AV27" s="32"/>
      <c r="AW27" s="32"/>
      <c r="AX27" s="32"/>
      <c r="AY27" s="32"/>
      <c r="AZ27" s="32"/>
      <c r="BA27" s="32"/>
      <c r="BB27" s="32"/>
      <c r="BG27" s="20"/>
      <c r="BK27" s="26" t="str">
        <f>IF('Contexto Estrat. Ins'!$H$7&lt;&gt;"",'Contexto Estrat. Ins'!$H$6,"")</f>
        <v>Cultura de servicio y herramientas de atención al ciudadano limitadas</v>
      </c>
      <c r="BL27" s="26" t="str">
        <f>IF('Contexto Estrat. Ins'!$H$8&lt;&gt;"",'Contexto Estrat. Ins'!$H$6,"")</f>
        <v>Cultura de servicio y herramientas de atención al ciudadano limitadas</v>
      </c>
      <c r="BM27" s="26" t="str">
        <f>IF('Contexto Estrat. Ins'!$H$9&lt;&gt;"",'Contexto Estrat. Ins'!$H$6,"")</f>
        <v/>
      </c>
      <c r="BN27" s="26" t="str">
        <f>IF('Contexto Estrat. Ins'!$H$10&lt;&gt;"",'Contexto Estrat. Ins'!$H$6,"")</f>
        <v/>
      </c>
      <c r="BO27" s="26" t="str">
        <f>IF('Contexto Estrat. Ins'!$H$11&lt;&gt;"",'Contexto Estrat. Ins'!$H$6,"")</f>
        <v/>
      </c>
      <c r="BP27" s="26" t="str">
        <f>IF('Contexto Estrat. Ins'!$H$12&lt;&gt;"",'Contexto Estrat. Ins'!$H$6,"")</f>
        <v/>
      </c>
      <c r="BQ27" s="26" t="str">
        <f>IF($D$29='Contexto Estrat. Ins'!$B$7,BK27,IF($D$29='Contexto Estrat. Ins'!$B$8,BL27,IF($D$29='Contexto Estrat. Ins'!$B$9,BM27,IF($D$29='Contexto Estrat. Ins'!$B$10,BN27,IF($D$29='Contexto Estrat. Ins'!$B$11,BO27,IF($D$29='Contexto Estrat. Ins'!$B$12,BP27,""))))))</f>
        <v/>
      </c>
      <c r="BS27" s="26" t="str">
        <f>IF('Contexto Estrat. Ins'!$H$37&lt;&gt;"",'Contexto Estrat. Ins'!$H$36,"")</f>
        <v>Enfoque de mejoramiento continuo para el cumplimiento de requisitos legales en seguridad y salud en el trabajo y gestión ambiental</v>
      </c>
      <c r="BT27" s="26" t="str">
        <f>IF('Contexto Estrat. Ins'!$H$38&lt;&gt;"",'Contexto Estrat. Ins'!$H$36,"")</f>
        <v>Enfoque de mejoramiento continuo para el cumplimiento de requisitos legales en seguridad y salud en el trabajo y gestión ambiental</v>
      </c>
      <c r="BU27" s="26" t="str">
        <f>IF('Contexto Estrat. Ins'!$H$39&lt;&gt;"",'Contexto Estrat. Ins'!$H$36,"")</f>
        <v>Enfoque de mejoramiento continuo para el cumplimiento de requisitos legales en seguridad y salud en el trabajo y gestión ambiental</v>
      </c>
      <c r="BV27" s="26" t="str">
        <f>IF('Contexto Estrat. Ins'!$H$40&lt;&gt;"",'Contexto Estrat. Ins'!$H$36,"")</f>
        <v>Enfoque de mejoramiento continuo para el cumplimiento de requisitos legales en seguridad y salud en el trabajo y gestión ambiental</v>
      </c>
      <c r="BW27" s="26" t="str">
        <f>IF('Contexto Estrat. Ins'!$H$41&lt;&gt;"",'Contexto Estrat. Ins'!$H$36,"")</f>
        <v/>
      </c>
      <c r="BX27" s="26" t="str">
        <f>IF('Contexto Estrat. Ins'!$H$42&lt;&gt;"",'Contexto Estrat. Ins'!$H$36,"")</f>
        <v/>
      </c>
      <c r="BY27" s="26" t="str">
        <f>IF($D$29='Contexto Estrat. Ins'!$B$37,BS27,IF($D$29='Contexto Estrat. Ins'!$B$38,BT27,IF($D$29='Contexto Estrat. Ins'!$B$39,BU27,IF($D$29='Contexto Estrat. Ins'!$B$40,BV27,IF($D$29='Contexto Estrat. Ins'!$B$41,BW27,IF($D$29='Contexto Estrat. Ins'!$B$42,BX27,""))))))</f>
        <v/>
      </c>
      <c r="CA27" s="26" t="str">
        <f>IF('Contexto Estrat. Ins'!$H$17&lt;&gt;"",'Contexto Estrat. Ins'!$H$16,"")</f>
        <v>Actos de corrupción e ilegalidad o presión de los diferentes grupos de interés como gremios, actores políticos, usuarios, entidades gubernamentales e internacionales</v>
      </c>
      <c r="CB27" s="26" t="str">
        <f>IF('Contexto Estrat. Ins'!$H$18&lt;&gt;"",'Contexto Estrat. Ins'!$H$16,"")</f>
        <v>Actos de corrupción e ilegalidad o presión de los diferentes grupos de interés como gremios, actores políticos, usuarios, entidades gubernamentales e internacionales</v>
      </c>
      <c r="CC27" s="26" t="str">
        <f>IF('Contexto Estrat. Ins'!$H$19&lt;&gt;"",'Contexto Estrat. Ins'!$H$16,"")</f>
        <v/>
      </c>
      <c r="CD27" s="26" t="str">
        <f>IF('Contexto Estrat. Ins'!$H$20&lt;&gt;"",'Contexto Estrat. Ins'!$H$16,"")</f>
        <v>Actos de corrupción e ilegalidad o presión de los diferentes grupos de interés como gremios, actores políticos, usuarios, entidades gubernamentales e internacionales</v>
      </c>
      <c r="CE27" s="26" t="str">
        <f>IF('Contexto Estrat. Ins'!$H$21&lt;&gt;"",'Contexto Estrat. Ins'!$H$16,"")</f>
        <v/>
      </c>
      <c r="CF27" s="26" t="str">
        <f>IF('Contexto Estrat. Ins'!$H$22&lt;&gt;"",'Contexto Estrat. Ins'!$H$16,"")</f>
        <v/>
      </c>
      <c r="CG27" s="26" t="str">
        <f>IF($D$29='Contexto Estrat. Ins'!$B$17,CA27,IF($D$29='Contexto Estrat. Ins'!$B$18,CB27,IF($D$29='Contexto Estrat. Ins'!$B$19,CC27,IF($D$29='Contexto Estrat. Ins'!$B$20,CD27,IF($D$29='Contexto Estrat. Ins'!$B$21,CE27,IF($D$29='Contexto Estrat. Ins'!$B$22,CF27,""))))))</f>
        <v/>
      </c>
    </row>
    <row r="28" spans="1:85" ht="34.9" customHeight="1">
      <c r="A28" s="18"/>
      <c r="D28" s="376" t="str">
        <f>IF(OR(AK13=Datos!A2,AK13=Datos!A4,AK13=Datos!A5),"Seleccione los Trámites y OPA's posiblemente afectados",IF(AK13=Datos!A3,"Seleccione los Objetivos Estratégicos posiblemente afectados, inciando por el directamente relacionado",IF(AK13=Datos!A6,"Seleccione los Objetivos Estratégicos posiblemente favorecidos, iniciando por el directamente relacionado","")))</f>
        <v/>
      </c>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0"/>
      <c r="AD28" s="493" t="str">
        <f>IF(OR(AK13=Datos!A2,AK13=Datos!A3,AK13=Datos!A4,AK13=Datos!A5),"Seleccione o mencione otros procesos del SIG posiblemente afectados",IF(AK13=Datos!A6,"Seleccione o mencione otros procesos del SIG posiblemente favorecidos",""))</f>
        <v/>
      </c>
      <c r="AE28" s="493"/>
      <c r="AF28" s="493"/>
      <c r="AG28" s="493"/>
      <c r="AH28" s="493"/>
      <c r="AI28" s="493"/>
      <c r="AJ28" s="493"/>
      <c r="AK28" s="493"/>
      <c r="AL28" s="493"/>
      <c r="AM28" s="493"/>
      <c r="AN28" s="493"/>
      <c r="AO28" s="493"/>
      <c r="AP28" s="493"/>
      <c r="AQ28" s="493"/>
      <c r="AR28" s="493"/>
      <c r="AS28" s="493"/>
      <c r="AT28" s="493"/>
      <c r="AU28" s="493"/>
      <c r="AV28" s="493"/>
      <c r="AW28" s="493"/>
      <c r="AX28" s="493"/>
      <c r="AY28" s="493"/>
      <c r="AZ28" s="493"/>
      <c r="BA28" s="493"/>
      <c r="BB28" s="493"/>
      <c r="BC28" s="493"/>
      <c r="BD28" s="493"/>
      <c r="BE28" s="493"/>
      <c r="BF28" s="493"/>
      <c r="BG28" s="20"/>
      <c r="BK28" s="26" t="str">
        <f>IF('Contexto Estrat. Ins'!$I$7&lt;&gt;"",'Contexto Estrat. Ins'!$I$6,"")</f>
        <v/>
      </c>
      <c r="BL28" s="26" t="str">
        <f>IF('Contexto Estrat. Ins'!$I$8&lt;&gt;"",'Contexto Estrat. Ins'!$I$6,"")</f>
        <v/>
      </c>
      <c r="BM28" s="26" t="str">
        <f>IF('Contexto Estrat. Ins'!$I$9&lt;&gt;"",'Contexto Estrat. Ins'!$I$6,"")</f>
        <v>Divulgación de la plataforma estratégica y otros temas de interés inoportuna y que no cubre a la totalidad de los funcionarios y contratistas</v>
      </c>
      <c r="BN28" s="26" t="str">
        <f>IF('Contexto Estrat. Ins'!$I$10&lt;&gt;"",'Contexto Estrat. Ins'!$I$6,"")</f>
        <v/>
      </c>
      <c r="BO28" s="26" t="str">
        <f>IF('Contexto Estrat. Ins'!$I$11&lt;&gt;"",'Contexto Estrat. Ins'!$I$6,"")</f>
        <v/>
      </c>
      <c r="BP28" s="26" t="str">
        <f>IF('Contexto Estrat. Ins'!$I$12&lt;&gt;"",'Contexto Estrat. Ins'!$I$6,"")</f>
        <v/>
      </c>
      <c r="BQ28" s="26" t="str">
        <f>IF($D$29='Contexto Estrat. Ins'!$B$7,BK28,IF($D$29='Contexto Estrat. Ins'!$B$8,BL28,IF($D$29='Contexto Estrat. Ins'!$B$9,BM28,IF($D$29='Contexto Estrat. Ins'!$B$10,BN28,IF($D$29='Contexto Estrat. Ins'!$B$11,BO28,IF($D$29='Contexto Estrat. Ins'!$B$12,BP28,""))))))</f>
        <v/>
      </c>
      <c r="BS28" s="26" t="str">
        <f>IF('Contexto Estrat. Ins'!$I$37&lt;&gt;"",'Contexto Estrat. Ins'!$I$36,"")</f>
        <v>Implementación de nuevos mecanismos de atención a las partes interesadas</v>
      </c>
      <c r="BT28" s="26" t="str">
        <f>IF('Contexto Estrat. Ins'!$I$38&lt;&gt;"",'Contexto Estrat. Ins'!$I$36,"")</f>
        <v>Implementación de nuevos mecanismos de atención a las partes interesadas</v>
      </c>
      <c r="BU28" s="26" t="str">
        <f>IF('Contexto Estrat. Ins'!$I$39&lt;&gt;"",'Contexto Estrat. Ins'!$I$36,"")</f>
        <v/>
      </c>
      <c r="BV28" s="26" t="str">
        <f>IF('Contexto Estrat. Ins'!$I$40&lt;&gt;"",'Contexto Estrat. Ins'!$I$36,"")</f>
        <v>Implementación de nuevos mecanismos de atención a las partes interesadas</v>
      </c>
      <c r="BW28" s="26" t="str">
        <f>IF('Contexto Estrat. Ins'!$I$41&lt;&gt;"",'Contexto Estrat. Ins'!$I$36,"")</f>
        <v/>
      </c>
      <c r="BX28" s="26" t="str">
        <f>IF('Contexto Estrat. Ins'!$I$42&lt;&gt;"",'Contexto Estrat. Ins'!$I$36,"")</f>
        <v/>
      </c>
      <c r="BY28" s="26" t="str">
        <f>IF($D$29='Contexto Estrat. Ins'!$B$37,BS28,IF($D$29='Contexto Estrat. Ins'!$B$38,BT28,IF($D$29='Contexto Estrat. Ins'!$B$39,BU28,IF($D$29='Contexto Estrat. Ins'!$B$40,BV28,IF($D$29='Contexto Estrat. Ins'!$B$41,BW28,IF($D$29='Contexto Estrat. Ins'!$B$42,BX28,""))))))</f>
        <v/>
      </c>
      <c r="CA28" s="26" t="str">
        <f>IF('Contexto Estrat. Ins'!$I$17&lt;&gt;"",'Contexto Estrat. Ins'!$I$16,"")</f>
        <v/>
      </c>
      <c r="CB28" s="26" t="str">
        <f>IF('Contexto Estrat. Ins'!$I$18&lt;&gt;"",'Contexto Estrat. Ins'!$I$16,"")</f>
        <v/>
      </c>
      <c r="CC28" s="26" t="str">
        <f>IF('Contexto Estrat. Ins'!$I$19&lt;&gt;"",'Contexto Estrat. Ins'!$I$16,"")</f>
        <v/>
      </c>
      <c r="CD28" s="26" t="str">
        <f>IF('Contexto Estrat. Ins'!$I$20&lt;&gt;"",'Contexto Estrat. Ins'!$I$16,"")</f>
        <v/>
      </c>
      <c r="CE28" s="26" t="str">
        <f>IF('Contexto Estrat. Ins'!$I$21&lt;&gt;"",'Contexto Estrat. Ins'!$I$16,"")</f>
        <v/>
      </c>
      <c r="CF28" s="26" t="str">
        <f>IF('Contexto Estrat. Ins'!$I$22&lt;&gt;"",'Contexto Estrat. Ins'!$I$16,"")</f>
        <v/>
      </c>
      <c r="CG28" s="26" t="str">
        <f>IF($D$29='Contexto Estrat. Ins'!$B$17,CA28,IF($D$29='Contexto Estrat. Ins'!$B$18,CB28,IF($D$29='Contexto Estrat. Ins'!$B$19,CC28,IF($D$29='Contexto Estrat. Ins'!$B$20,CD28,IF($D$29='Contexto Estrat. Ins'!$B$21,CE28,IF($D$29='Contexto Estrat. Ins'!$B$22,CF28,""))))))</f>
        <v/>
      </c>
    </row>
    <row r="29" spans="1:85" ht="31.15" customHeight="1">
      <c r="A29" s="18"/>
      <c r="D29" s="373"/>
      <c r="E29" s="374"/>
      <c r="F29" s="374"/>
      <c r="G29" s="374"/>
      <c r="H29" s="374"/>
      <c r="I29" s="374"/>
      <c r="J29" s="374"/>
      <c r="K29" s="374"/>
      <c r="L29" s="374"/>
      <c r="M29" s="374"/>
      <c r="N29" s="374"/>
      <c r="O29" s="374"/>
      <c r="P29" s="374"/>
      <c r="Q29" s="374"/>
      <c r="R29" s="374"/>
      <c r="S29" s="374"/>
      <c r="T29" s="374"/>
      <c r="U29" s="374"/>
      <c r="V29" s="374"/>
      <c r="W29" s="374"/>
      <c r="X29" s="374"/>
      <c r="Y29" s="374"/>
      <c r="Z29" s="374"/>
      <c r="AA29" s="374"/>
      <c r="AB29" s="375"/>
      <c r="AC29" s="33"/>
      <c r="AD29" s="494"/>
      <c r="AE29" s="494"/>
      <c r="AF29" s="494"/>
      <c r="AG29" s="494"/>
      <c r="AH29" s="494"/>
      <c r="AI29" s="494"/>
      <c r="AJ29" s="494"/>
      <c r="AK29" s="494"/>
      <c r="AL29" s="494"/>
      <c r="AM29" s="494"/>
      <c r="AN29" s="494"/>
      <c r="AO29" s="494"/>
      <c r="AP29" s="494"/>
      <c r="AQ29" s="494"/>
      <c r="AR29" s="494"/>
      <c r="AS29" s="494"/>
      <c r="AT29" s="494"/>
      <c r="AU29" s="494"/>
      <c r="AV29" s="494"/>
      <c r="AW29" s="494"/>
      <c r="AX29" s="494"/>
      <c r="AY29" s="494"/>
      <c r="AZ29" s="494"/>
      <c r="BA29" s="494"/>
      <c r="BB29" s="494"/>
      <c r="BC29" s="494"/>
      <c r="BD29" s="494"/>
      <c r="BE29" s="494"/>
      <c r="BF29" s="494"/>
      <c r="BG29" s="20"/>
      <c r="BK29" s="26" t="str">
        <f>IF('Contexto Estrat. Ins'!$J$7&lt;&gt;"",'Contexto Estrat. Ins'!$J$6,"")</f>
        <v/>
      </c>
      <c r="BL29" s="26" t="str">
        <f>IF('Contexto Estrat. Ins'!$J$8&lt;&gt;"",'Contexto Estrat. Ins'!$J$6,"")</f>
        <v/>
      </c>
      <c r="BM29" s="26" t="str">
        <f>IF('Contexto Estrat. Ins'!$J$9&lt;&gt;"",'Contexto Estrat. Ins'!$J$6,"")</f>
        <v>Desconocimiento de los funcionarios de las herramientas de gestión y evaluación</v>
      </c>
      <c r="BN29" s="26" t="str">
        <f>IF('Contexto Estrat. Ins'!$J$10&lt;&gt;"",'Contexto Estrat. Ins'!$J$6,"")</f>
        <v>Desconocimiento de los funcionarios de las herramientas de gestión y evaluación</v>
      </c>
      <c r="BO29" s="26" t="str">
        <f>IF('Contexto Estrat. Ins'!$J$11&lt;&gt;"",'Contexto Estrat. Ins'!$J$6,"")</f>
        <v/>
      </c>
      <c r="BP29" s="26" t="str">
        <f>IF('Contexto Estrat. Ins'!$J$12&lt;&gt;"",'Contexto Estrat. Ins'!$J$6,"")</f>
        <v/>
      </c>
      <c r="BQ29" s="26" t="str">
        <f>IF($D$29='Contexto Estrat. Ins'!$B$7,BK29,IF($D$29='Contexto Estrat. Ins'!$B$8,BL29,IF($D$29='Contexto Estrat. Ins'!$B$9,BM29,IF($D$29='Contexto Estrat. Ins'!$B$10,BN29,IF($D$29='Contexto Estrat. Ins'!$B$11,BO29,IF($D$29='Contexto Estrat. Ins'!$B$12,BP29,""))))))</f>
        <v/>
      </c>
      <c r="BS29" s="26" t="str">
        <f>IF('Contexto Estrat. Ins'!$J$37&lt;&gt;"",'Contexto Estrat. Ins'!$J$36,"")</f>
        <v>Reconocimiento como autoridad sanitaria de referencia a nivel nacional e internacional</v>
      </c>
      <c r="BT29" s="26" t="str">
        <f>IF('Contexto Estrat. Ins'!$J$38&lt;&gt;"",'Contexto Estrat. Ins'!$J$36,"")</f>
        <v/>
      </c>
      <c r="BU29" s="26" t="str">
        <f>IF('Contexto Estrat. Ins'!$J$39&lt;&gt;"",'Contexto Estrat. Ins'!$J$36,"")</f>
        <v/>
      </c>
      <c r="BV29" s="26" t="str">
        <f>IF('Contexto Estrat. Ins'!$J$40&lt;&gt;"",'Contexto Estrat. Ins'!$J$36,"")</f>
        <v/>
      </c>
      <c r="BW29" s="26" t="str">
        <f>IF('Contexto Estrat. Ins'!$J$41&lt;&gt;"",'Contexto Estrat. Ins'!$J$36,"")</f>
        <v/>
      </c>
      <c r="BX29" s="26" t="str">
        <f>IF('Contexto Estrat. Ins'!$J$42&lt;&gt;"",'Contexto Estrat. Ins'!$J$36,"")</f>
        <v/>
      </c>
      <c r="BY29" s="26" t="str">
        <f>IF($D$29='Contexto Estrat. Ins'!$B$37,BS29,IF($D$29='Contexto Estrat. Ins'!$B$38,BT29,IF($D$29='Contexto Estrat. Ins'!$B$39,BU29,IF($D$29='Contexto Estrat. Ins'!$B$40,BV29,IF($D$29='Contexto Estrat. Ins'!$B$41,BW29,IF($D$29='Contexto Estrat. Ins'!$B$42,BX29,""))))))</f>
        <v/>
      </c>
      <c r="CA29" s="26" t="str">
        <f>IF('Contexto Estrat. Ins'!$J$17&lt;&gt;"",'Contexto Estrat. Ins'!$J$16,"")</f>
        <v/>
      </c>
      <c r="CB29" s="26" t="str">
        <f>IF('Contexto Estrat. Ins'!$J$18&lt;&gt;"",'Contexto Estrat. Ins'!$J$16,"")</f>
        <v/>
      </c>
      <c r="CC29" s="26" t="str">
        <f>IF('Contexto Estrat. Ins'!$J$19&lt;&gt;"",'Contexto Estrat. Ins'!$J$16,"")</f>
        <v/>
      </c>
      <c r="CD29" s="26" t="str">
        <f>IF('Contexto Estrat. Ins'!$J$20&lt;&gt;"",'Contexto Estrat. Ins'!$J$16,"")</f>
        <v/>
      </c>
      <c r="CE29" s="26" t="str">
        <f>IF('Contexto Estrat. Ins'!$J$21&lt;&gt;"",'Contexto Estrat. Ins'!$J$16,"")</f>
        <v/>
      </c>
      <c r="CF29" s="26" t="str">
        <f>IF('Contexto Estrat. Ins'!$J$22&lt;&gt;"",'Contexto Estrat. Ins'!$J$16,"")</f>
        <v/>
      </c>
      <c r="CG29" s="26" t="str">
        <f>IF($D$29='Contexto Estrat. Ins'!$B$17,CA29,IF($D$29='Contexto Estrat. Ins'!$B$18,CB29,IF($D$29='Contexto Estrat. Ins'!$B$19,CC29,IF($D$29='Contexto Estrat. Ins'!$B$20,CD29,IF($D$29='Contexto Estrat. Ins'!$B$21,CE29,IF($D$29='Contexto Estrat. Ins'!$B$22,CF29,""))))))</f>
        <v/>
      </c>
    </row>
    <row r="30" spans="1:85" ht="31.15" customHeight="1">
      <c r="A30" s="18"/>
      <c r="D30" s="373"/>
      <c r="E30" s="374"/>
      <c r="F30" s="374"/>
      <c r="G30" s="374"/>
      <c r="H30" s="374"/>
      <c r="I30" s="374"/>
      <c r="J30" s="374"/>
      <c r="K30" s="374"/>
      <c r="L30" s="374"/>
      <c r="M30" s="374"/>
      <c r="N30" s="374"/>
      <c r="O30" s="374"/>
      <c r="P30" s="374"/>
      <c r="Q30" s="374"/>
      <c r="R30" s="374"/>
      <c r="S30" s="374"/>
      <c r="T30" s="374"/>
      <c r="U30" s="374"/>
      <c r="V30" s="374"/>
      <c r="W30" s="374"/>
      <c r="X30" s="374"/>
      <c r="Y30" s="374"/>
      <c r="Z30" s="374"/>
      <c r="AA30" s="374"/>
      <c r="AB30" s="375"/>
      <c r="AC30" s="33"/>
      <c r="AD30" s="494"/>
      <c r="AE30" s="494"/>
      <c r="AF30" s="494"/>
      <c r="AG30" s="494"/>
      <c r="AH30" s="494"/>
      <c r="AI30" s="494"/>
      <c r="AJ30" s="494"/>
      <c r="AK30" s="494"/>
      <c r="AL30" s="494"/>
      <c r="AM30" s="494"/>
      <c r="AN30" s="494"/>
      <c r="AO30" s="494"/>
      <c r="AP30" s="494"/>
      <c r="AQ30" s="494"/>
      <c r="AR30" s="494"/>
      <c r="AS30" s="494"/>
      <c r="AT30" s="494"/>
      <c r="AU30" s="494"/>
      <c r="AV30" s="494"/>
      <c r="AW30" s="494"/>
      <c r="AX30" s="494"/>
      <c r="AY30" s="494"/>
      <c r="AZ30" s="494"/>
      <c r="BA30" s="494"/>
      <c r="BB30" s="494"/>
      <c r="BC30" s="494"/>
      <c r="BD30" s="494"/>
      <c r="BE30" s="494"/>
      <c r="BF30" s="494"/>
      <c r="BG30" s="20"/>
      <c r="BK30" s="26" t="str">
        <f>IF('Contexto Estrat. Ins'!$K$7&lt;&gt;"",'Contexto Estrat. Ins'!$K$6,"")</f>
        <v>Modelo de gestión documental poco eficiente</v>
      </c>
      <c r="BL30" s="26" t="str">
        <f>IF('Contexto Estrat. Ins'!$K$8&lt;&gt;"",'Contexto Estrat. Ins'!$K$6,"")</f>
        <v>Modelo de gestión documental poco eficiente</v>
      </c>
      <c r="BM30" s="26" t="str">
        <f>IF('Contexto Estrat. Ins'!$K$9&lt;&gt;"",'Contexto Estrat. Ins'!$K$6,"")</f>
        <v>Modelo de gestión documental poco eficiente</v>
      </c>
      <c r="BN30" s="26" t="str">
        <f>IF('Contexto Estrat. Ins'!$K$10&lt;&gt;"",'Contexto Estrat. Ins'!$K$6,"")</f>
        <v>Modelo de gestión documental poco eficiente</v>
      </c>
      <c r="BO30" s="26" t="str">
        <f>IF('Contexto Estrat. Ins'!$K$11&lt;&gt;"",'Contexto Estrat. Ins'!$K$6,"")</f>
        <v/>
      </c>
      <c r="BP30" s="26" t="str">
        <f>IF('Contexto Estrat. Ins'!$K$12&lt;&gt;"",'Contexto Estrat. Ins'!$K$6,"")</f>
        <v/>
      </c>
      <c r="BQ30" s="26" t="str">
        <f>IF($D$29='Contexto Estrat. Ins'!$B$7,BK30,IF($D$29='Contexto Estrat. Ins'!$B$8,BL30,IF($D$29='Contexto Estrat. Ins'!$B$9,BM30,IF($D$29='Contexto Estrat. Ins'!$B$10,BN30,IF($D$29='Contexto Estrat. Ins'!$B$11,BO30,IF($D$29='Contexto Estrat. Ins'!$B$12,BP30,""))))))</f>
        <v/>
      </c>
      <c r="BS30" s="26" t="str">
        <f>IF('Contexto Estrat. Ins'!$K$37&lt;&gt;"",'Contexto Estrat. Ins'!$K$36,"")</f>
        <v>Acuerdos de cooperación con otros países</v>
      </c>
      <c r="BT30" s="26" t="str">
        <f>IF('Contexto Estrat. Ins'!$K$38&lt;&gt;"",'Contexto Estrat. Ins'!$K$36,"")</f>
        <v/>
      </c>
      <c r="BU30" s="26" t="str">
        <f>IF('Contexto Estrat. Ins'!$K$39&lt;&gt;"",'Contexto Estrat. Ins'!$K$36,"")</f>
        <v/>
      </c>
      <c r="BV30" s="26" t="str">
        <f>IF('Contexto Estrat. Ins'!$K$40&lt;&gt;"",'Contexto Estrat. Ins'!$K$36,"")</f>
        <v/>
      </c>
      <c r="BW30" s="26" t="str">
        <f>IF('Contexto Estrat. Ins'!$K$41&lt;&gt;"",'Contexto Estrat. Ins'!$K$36,"")</f>
        <v/>
      </c>
      <c r="BX30" s="26" t="str">
        <f>IF('Contexto Estrat. Ins'!$K$42&lt;&gt;"",'Contexto Estrat. Ins'!$K$36,"")</f>
        <v/>
      </c>
      <c r="BY30" s="26" t="str">
        <f>IF($D$29='Contexto Estrat. Ins'!$B$37,BS30,IF($D$29='Contexto Estrat. Ins'!$B$38,BT30,IF($D$29='Contexto Estrat. Ins'!$B$39,BU30,IF($D$29='Contexto Estrat. Ins'!$B$40,BV30,IF($D$29='Contexto Estrat. Ins'!$B$41,BW30,IF($D$29='Contexto Estrat. Ins'!$B$42,BX30,""))))))</f>
        <v/>
      </c>
      <c r="CA30" s="26" t="str">
        <f>IF('Contexto Estrat. Ins'!$K$17&lt;&gt;"",'Contexto Estrat. Ins'!$K$16,"")</f>
        <v/>
      </c>
      <c r="CB30" s="26" t="str">
        <f>IF('Contexto Estrat. Ins'!$K$18&lt;&gt;"",'Contexto Estrat. Ins'!$K$16,"")</f>
        <v/>
      </c>
      <c r="CC30" s="26" t="str">
        <f>IF('Contexto Estrat. Ins'!$K$19&lt;&gt;"",'Contexto Estrat. Ins'!$K$16,"")</f>
        <v/>
      </c>
      <c r="CD30" s="26" t="str">
        <f>IF('Contexto Estrat. Ins'!$K$20&lt;&gt;"",'Contexto Estrat. Ins'!$K$16,"")</f>
        <v/>
      </c>
      <c r="CE30" s="26" t="str">
        <f>IF('Contexto Estrat. Ins'!$K$21&lt;&gt;"",'Contexto Estrat. Ins'!$K$16,"")</f>
        <v/>
      </c>
      <c r="CF30" s="26" t="str">
        <f>IF('Contexto Estrat. Ins'!$K$22&lt;&gt;"",'Contexto Estrat. Ins'!$K$16,"")</f>
        <v/>
      </c>
      <c r="CG30" s="26" t="str">
        <f>IF($D$29='Contexto Estrat. Ins'!$B$17,CA30,IF($D$29='Contexto Estrat. Ins'!$B$18,CB30,IF($D$29='Contexto Estrat. Ins'!$B$19,CC30,IF($D$29='Contexto Estrat. Ins'!$B$20,CD30,IF($D$29='Contexto Estrat. Ins'!$B$21,CE30,IF($D$29='Contexto Estrat. Ins'!$B$22,CF30,""))))))</f>
        <v/>
      </c>
    </row>
    <row r="31" spans="1:85" ht="31.15" customHeight="1">
      <c r="A31" s="18"/>
      <c r="D31" s="373"/>
      <c r="E31" s="374"/>
      <c r="F31" s="374"/>
      <c r="G31" s="374"/>
      <c r="H31" s="374"/>
      <c r="I31" s="374"/>
      <c r="J31" s="374"/>
      <c r="K31" s="374"/>
      <c r="L31" s="374"/>
      <c r="M31" s="374"/>
      <c r="N31" s="374"/>
      <c r="O31" s="374"/>
      <c r="P31" s="374"/>
      <c r="Q31" s="374"/>
      <c r="R31" s="374"/>
      <c r="S31" s="374"/>
      <c r="T31" s="374"/>
      <c r="U31" s="374"/>
      <c r="V31" s="374"/>
      <c r="W31" s="374"/>
      <c r="X31" s="374"/>
      <c r="Y31" s="374"/>
      <c r="Z31" s="374"/>
      <c r="AA31" s="374"/>
      <c r="AB31" s="375"/>
      <c r="AC31" s="33"/>
      <c r="AD31" s="494"/>
      <c r="AE31" s="494"/>
      <c r="AF31" s="494"/>
      <c r="AG31" s="494"/>
      <c r="AH31" s="494"/>
      <c r="AI31" s="494"/>
      <c r="AJ31" s="494"/>
      <c r="AK31" s="494"/>
      <c r="AL31" s="494"/>
      <c r="AM31" s="494"/>
      <c r="AN31" s="494"/>
      <c r="AO31" s="494"/>
      <c r="AP31" s="494"/>
      <c r="AQ31" s="494"/>
      <c r="AR31" s="494"/>
      <c r="AS31" s="494"/>
      <c r="AT31" s="494"/>
      <c r="AU31" s="494"/>
      <c r="AV31" s="494"/>
      <c r="AW31" s="494"/>
      <c r="AX31" s="494"/>
      <c r="AY31" s="494"/>
      <c r="AZ31" s="494"/>
      <c r="BA31" s="494"/>
      <c r="BB31" s="494"/>
      <c r="BC31" s="494"/>
      <c r="BD31" s="494"/>
      <c r="BE31" s="494"/>
      <c r="BF31" s="494"/>
      <c r="BG31" s="20"/>
      <c r="BK31" s="26" t="str">
        <f>IF('Contexto Estrat. Ins'!$L$7&lt;&gt;"",'Contexto Estrat. Ins'!$L$6,"")</f>
        <v>Deficiencia en la identificación de controles para mitigación de los riesgos institucionales</v>
      </c>
      <c r="BL31" s="26" t="str">
        <f>IF('Contexto Estrat. Ins'!$L$8&lt;&gt;"",'Contexto Estrat. Ins'!$L$6,"")</f>
        <v>Deficiencia en la identificación de controles para mitigación de los riesgos institucionales</v>
      </c>
      <c r="BM31" s="26" t="str">
        <f>IF('Contexto Estrat. Ins'!$L$9&lt;&gt;"",'Contexto Estrat. Ins'!$L$6,"")</f>
        <v>Deficiencia en la identificación de controles para mitigación de los riesgos institucionales</v>
      </c>
      <c r="BN31" s="26" t="str">
        <f>IF('Contexto Estrat. Ins'!$L$10&lt;&gt;"",'Contexto Estrat. Ins'!$L$6,"")</f>
        <v>Deficiencia en la identificación de controles para mitigación de los riesgos institucionales</v>
      </c>
      <c r="BO31" s="26" t="str">
        <f>IF('Contexto Estrat. Ins'!$L$11&lt;&gt;"",'Contexto Estrat. Ins'!$L$6,"")</f>
        <v/>
      </c>
      <c r="BP31" s="26" t="str">
        <f>IF('Contexto Estrat. Ins'!$L$12&lt;&gt;"",'Contexto Estrat. Ins'!$L$6,"")</f>
        <v/>
      </c>
      <c r="BQ31" s="26" t="str">
        <f>IF($D$29='Contexto Estrat. Ins'!$B$7,BK31,IF($D$29='Contexto Estrat. Ins'!$B$8,BL31,IF($D$29='Contexto Estrat. Ins'!$B$9,BM31,IF($D$29='Contexto Estrat. Ins'!$B$10,BN31,IF($D$29='Contexto Estrat. Ins'!$B$11,BO31,IF($D$29='Contexto Estrat. Ins'!$B$12,BP31,""))))))</f>
        <v/>
      </c>
      <c r="BS31" s="26" t="str">
        <f>IF('Contexto Estrat. Ins'!$L$37&lt;&gt;"",'Contexto Estrat. Ins'!$L$36,"")</f>
        <v>Planeación en los programas y proyectos institucionales</v>
      </c>
      <c r="BT31" s="26" t="str">
        <f>IF('Contexto Estrat. Ins'!$L$38&lt;&gt;"",'Contexto Estrat. Ins'!$L$36,"")</f>
        <v>Planeación en los programas y proyectos institucionales</v>
      </c>
      <c r="BU31" s="26" t="str">
        <f>IF('Contexto Estrat. Ins'!$L$39&lt;&gt;"",'Contexto Estrat. Ins'!$L$36,"")</f>
        <v>Planeación en los programas y proyectos institucionales</v>
      </c>
      <c r="BV31" s="26" t="str">
        <f>IF('Contexto Estrat. Ins'!$L$40&lt;&gt;"",'Contexto Estrat. Ins'!$L$36,"")</f>
        <v>Planeación en los programas y proyectos institucionales</v>
      </c>
      <c r="BW31" s="26" t="str">
        <f>IF('Contexto Estrat. Ins'!$L$41&lt;&gt;"",'Contexto Estrat. Ins'!$L$36,"")</f>
        <v/>
      </c>
      <c r="BX31" s="26" t="str">
        <f>IF('Contexto Estrat. Ins'!$L$42&lt;&gt;"",'Contexto Estrat. Ins'!$L$36,"")</f>
        <v/>
      </c>
      <c r="BY31" s="26" t="str">
        <f>IF($D$29='Contexto Estrat. Ins'!$B$37,BS31,IF($D$29='Contexto Estrat. Ins'!$B$38,BT31,IF($D$29='Contexto Estrat. Ins'!$B$39,BU31,IF($D$29='Contexto Estrat. Ins'!$B$40,BV31,IF($D$29='Contexto Estrat. Ins'!$B$41,BW31,IF($D$29='Contexto Estrat. Ins'!$B$42,BX31,""))))))</f>
        <v/>
      </c>
      <c r="CA31" s="26" t="str">
        <f>IF('Contexto Estrat. Ins'!$L$17&lt;&gt;"",'Contexto Estrat. Ins'!$L$16,"")</f>
        <v/>
      </c>
      <c r="CB31" s="26" t="str">
        <f>IF('Contexto Estrat. Ins'!$L$18&lt;&gt;"",'Contexto Estrat. Ins'!$L$16,"")</f>
        <v/>
      </c>
      <c r="CC31" s="26" t="str">
        <f>IF('Contexto Estrat. Ins'!$L$19&lt;&gt;"",'Contexto Estrat. Ins'!$L$16,"")</f>
        <v/>
      </c>
      <c r="CD31" s="26" t="str">
        <f>IF('Contexto Estrat. Ins'!$L$20&lt;&gt;"",'Contexto Estrat. Ins'!$L$16,"")</f>
        <v/>
      </c>
      <c r="CE31" s="26" t="str">
        <f>IF('Contexto Estrat. Ins'!$L$21&lt;&gt;"",'Contexto Estrat. Ins'!$L$16,"")</f>
        <v/>
      </c>
      <c r="CF31" s="26" t="str">
        <f>IF('Contexto Estrat. Ins'!$L$22&lt;&gt;"",'Contexto Estrat. Ins'!$L$16,"")</f>
        <v/>
      </c>
      <c r="CG31" s="26" t="str">
        <f>IF($D$29='Contexto Estrat. Ins'!$B$17,CA31,IF($D$29='Contexto Estrat. Ins'!$B$18,CB31,IF($D$29='Contexto Estrat. Ins'!$B$19,CC31,IF($D$29='Contexto Estrat. Ins'!$B$20,CD31,IF($D$29='Contexto Estrat. Ins'!$B$21,CE31,IF($D$29='Contexto Estrat. Ins'!$B$22,CF31,""))))))</f>
        <v/>
      </c>
    </row>
    <row r="32" spans="1:85" ht="31.15" customHeight="1">
      <c r="A32" s="18"/>
      <c r="D32" s="373"/>
      <c r="E32" s="374"/>
      <c r="F32" s="374"/>
      <c r="G32" s="374"/>
      <c r="H32" s="374"/>
      <c r="I32" s="374"/>
      <c r="J32" s="374"/>
      <c r="K32" s="374"/>
      <c r="L32" s="374"/>
      <c r="M32" s="374"/>
      <c r="N32" s="374"/>
      <c r="O32" s="374"/>
      <c r="P32" s="374"/>
      <c r="Q32" s="374"/>
      <c r="R32" s="374"/>
      <c r="S32" s="374"/>
      <c r="T32" s="374"/>
      <c r="U32" s="374"/>
      <c r="V32" s="374"/>
      <c r="W32" s="374"/>
      <c r="X32" s="374"/>
      <c r="Y32" s="374"/>
      <c r="Z32" s="374"/>
      <c r="AA32" s="374"/>
      <c r="AB32" s="375"/>
      <c r="AC32" s="33"/>
      <c r="AD32" s="494"/>
      <c r="AE32" s="494"/>
      <c r="AF32" s="494"/>
      <c r="AG32" s="494"/>
      <c r="AH32" s="494"/>
      <c r="AI32" s="494"/>
      <c r="AJ32" s="494"/>
      <c r="AK32" s="494"/>
      <c r="AL32" s="494"/>
      <c r="AM32" s="494"/>
      <c r="AN32" s="494"/>
      <c r="AO32" s="494"/>
      <c r="AP32" s="494"/>
      <c r="AQ32" s="494"/>
      <c r="AR32" s="494"/>
      <c r="AS32" s="494"/>
      <c r="AT32" s="494"/>
      <c r="AU32" s="494"/>
      <c r="AV32" s="494"/>
      <c r="AW32" s="494"/>
      <c r="AX32" s="494"/>
      <c r="AY32" s="494"/>
      <c r="AZ32" s="494"/>
      <c r="BA32" s="494"/>
      <c r="BB32" s="494"/>
      <c r="BC32" s="494"/>
      <c r="BD32" s="494"/>
      <c r="BE32" s="494"/>
      <c r="BF32" s="494"/>
      <c r="BG32" s="20"/>
      <c r="BK32" s="26" t="str">
        <f>IF('Contexto Estrat. Ins'!$M$7&lt;&gt;"",'Contexto Estrat. Ins'!$M$6,"")</f>
        <v>Insuficiente unificación de criterios técnico y legal</v>
      </c>
      <c r="BL32" s="26" t="str">
        <f>IF('Contexto Estrat. Ins'!$M$8&lt;&gt;"",'Contexto Estrat. Ins'!$M$6,"")</f>
        <v>Insuficiente unificación de criterios técnico y legal</v>
      </c>
      <c r="BM32" s="26" t="str">
        <f>IF('Contexto Estrat. Ins'!$M$9&lt;&gt;"",'Contexto Estrat. Ins'!$M$6,"")</f>
        <v>Insuficiente unificación de criterios técnico y legal</v>
      </c>
      <c r="BN32" s="26" t="str">
        <f>IF('Contexto Estrat. Ins'!$M$10&lt;&gt;"",'Contexto Estrat. Ins'!$M$6,"")</f>
        <v>Insuficiente unificación de criterios técnico y legal</v>
      </c>
      <c r="BO32" s="26" t="str">
        <f>IF('Contexto Estrat. Ins'!$M$11&lt;&gt;"",'Contexto Estrat. Ins'!$M$6,"")</f>
        <v/>
      </c>
      <c r="BP32" s="26" t="str">
        <f>IF('Contexto Estrat. Ins'!$M$12&lt;&gt;"",'Contexto Estrat. Ins'!$M$6,"")</f>
        <v/>
      </c>
      <c r="BQ32" s="26" t="str">
        <f>IF($D$29='Contexto Estrat. Ins'!$B$7,BK32,IF($D$29='Contexto Estrat. Ins'!$B$8,BL32,IF($D$29='Contexto Estrat. Ins'!$B$9,BM32,IF($D$29='Contexto Estrat. Ins'!$B$10,BN32,IF($D$29='Contexto Estrat. Ins'!$B$11,BO32,IF($D$29='Contexto Estrat. Ins'!$B$12,BP32,""))))))</f>
        <v/>
      </c>
      <c r="BS32" s="26" t="str">
        <f>IF('Contexto Estrat. Ins'!$M$37&lt;&gt;"",'Contexto Estrat. Ins'!$M$36,"")</f>
        <v>Adecuada divulgación de la plataforma estratégica y otros temas de interés</v>
      </c>
      <c r="BT32" s="26" t="str">
        <f>IF('Contexto Estrat. Ins'!$M$38&lt;&gt;"",'Contexto Estrat. Ins'!$M$36,"")</f>
        <v/>
      </c>
      <c r="BU32" s="26" t="str">
        <f>IF('Contexto Estrat. Ins'!$M$39&lt;&gt;"",'Contexto Estrat. Ins'!$M$36,"")</f>
        <v/>
      </c>
      <c r="BV32" s="26" t="str">
        <f>IF('Contexto Estrat. Ins'!$M$40&lt;&gt;"",'Contexto Estrat. Ins'!$M$36,"")</f>
        <v>Adecuada divulgación de la plataforma estratégica y otros temas de interés</v>
      </c>
      <c r="BW32" s="26" t="str">
        <f>IF('Contexto Estrat. Ins'!$M$41&lt;&gt;"",'Contexto Estrat. Ins'!$M$36,"")</f>
        <v/>
      </c>
      <c r="BX32" s="26" t="str">
        <f>IF('Contexto Estrat. Ins'!$M$42&lt;&gt;"",'Contexto Estrat. Ins'!$M$36,"")</f>
        <v/>
      </c>
      <c r="BY32" s="26" t="str">
        <f>IF($D$29='Contexto Estrat. Ins'!$B$37,BS32,IF($D$29='Contexto Estrat. Ins'!$B$38,BT32,IF($D$29='Contexto Estrat. Ins'!$B$39,BU32,IF($D$29='Contexto Estrat. Ins'!$B$40,BV32,IF($D$29='Contexto Estrat. Ins'!$B$41,BW32,IF($D$29='Contexto Estrat. Ins'!$B$42,BX32,""))))))</f>
        <v/>
      </c>
      <c r="CA32" s="26" t="str">
        <f>IF('Contexto Estrat. Ins'!$M$17&lt;&gt;"",'Contexto Estrat. Ins'!$M$16,"")</f>
        <v/>
      </c>
      <c r="CB32" s="26" t="str">
        <f>IF('Contexto Estrat. Ins'!$M$18&lt;&gt;"",'Contexto Estrat. Ins'!$M$16,"")</f>
        <v/>
      </c>
      <c r="CC32" s="26" t="str">
        <f>IF('Contexto Estrat. Ins'!$M$19&lt;&gt;"",'Contexto Estrat. Ins'!$M$16,"")</f>
        <v/>
      </c>
      <c r="CD32" s="26" t="str">
        <f>IF('Contexto Estrat. Ins'!$M$20&lt;&gt;"",'Contexto Estrat. Ins'!$M$16,"")</f>
        <v/>
      </c>
      <c r="CE32" s="26" t="str">
        <f>IF('Contexto Estrat. Ins'!$M$21&lt;&gt;"",'Contexto Estrat. Ins'!$M$16,"")</f>
        <v/>
      </c>
      <c r="CF32" s="26" t="str">
        <f>IF('Contexto Estrat. Ins'!$M$22&lt;&gt;"",'Contexto Estrat. Ins'!$M$16,"")</f>
        <v/>
      </c>
      <c r="CG32" s="26" t="str">
        <f>IF($D$29='Contexto Estrat. Ins'!$B$17,CA32,IF($D$29='Contexto Estrat. Ins'!$B$18,CB32,IF($D$29='Contexto Estrat. Ins'!$B$19,CC32,IF($D$29='Contexto Estrat. Ins'!$B$20,CD32,IF($D$29='Contexto Estrat. Ins'!$B$21,CE32,IF($D$29='Contexto Estrat. Ins'!$B$22,CF32,""))))))</f>
        <v/>
      </c>
    </row>
    <row r="33" spans="1:86" ht="31.15" customHeight="1">
      <c r="A33" s="18"/>
      <c r="D33" s="373"/>
      <c r="E33" s="374"/>
      <c r="F33" s="374"/>
      <c r="G33" s="374"/>
      <c r="H33" s="374"/>
      <c r="I33" s="374"/>
      <c r="J33" s="374"/>
      <c r="K33" s="374"/>
      <c r="L33" s="374"/>
      <c r="M33" s="374"/>
      <c r="N33" s="374"/>
      <c r="O33" s="374"/>
      <c r="P33" s="374"/>
      <c r="Q33" s="374"/>
      <c r="R33" s="374"/>
      <c r="S33" s="374"/>
      <c r="T33" s="374"/>
      <c r="U33" s="374"/>
      <c r="V33" s="374"/>
      <c r="W33" s="374"/>
      <c r="X33" s="374"/>
      <c r="Y33" s="374"/>
      <c r="Z33" s="374"/>
      <c r="AA33" s="374"/>
      <c r="AB33" s="375"/>
      <c r="AC33" s="33"/>
      <c r="AD33" s="494"/>
      <c r="AE33" s="494"/>
      <c r="AF33" s="494"/>
      <c r="AG33" s="494"/>
      <c r="AH33" s="494"/>
      <c r="AI33" s="494"/>
      <c r="AJ33" s="494"/>
      <c r="AK33" s="494"/>
      <c r="AL33" s="494"/>
      <c r="AM33" s="494"/>
      <c r="AN33" s="494"/>
      <c r="AO33" s="494"/>
      <c r="AP33" s="494"/>
      <c r="AQ33" s="494"/>
      <c r="AR33" s="494"/>
      <c r="AS33" s="494"/>
      <c r="AT33" s="494"/>
      <c r="AU33" s="494"/>
      <c r="AV33" s="494"/>
      <c r="AW33" s="494"/>
      <c r="AX33" s="494"/>
      <c r="AY33" s="494"/>
      <c r="AZ33" s="494"/>
      <c r="BA33" s="494"/>
      <c r="BB33" s="494"/>
      <c r="BC33" s="494"/>
      <c r="BD33" s="494"/>
      <c r="BE33" s="494"/>
      <c r="BF33" s="494"/>
      <c r="BG33" s="20"/>
      <c r="BK33" s="26" t="str">
        <f>IF('Contexto Estrat. Ins'!$N$7&lt;&gt;"",'Contexto Estrat. Ins'!$N$6,"")</f>
        <v/>
      </c>
      <c r="BL33" s="26" t="str">
        <f>IF('Contexto Estrat. Ins'!$N$8&lt;&gt;"",'Contexto Estrat. Ins'!$N$6,"")</f>
        <v/>
      </c>
      <c r="BM33" s="26" t="str">
        <f>IF('Contexto Estrat. Ins'!$N$9&lt;&gt;"",'Contexto Estrat. Ins'!$N$6,"")</f>
        <v/>
      </c>
      <c r="BN33" s="26" t="str">
        <f>IF('Contexto Estrat. Ins'!$N$10&lt;&gt;"",'Contexto Estrat. Ins'!$N$6,"")</f>
        <v/>
      </c>
      <c r="BO33" s="26" t="str">
        <f>IF('Contexto Estrat. Ins'!$N$11&lt;&gt;"",'Contexto Estrat. Ins'!$N$6,"")</f>
        <v/>
      </c>
      <c r="BP33" s="26" t="str">
        <f>IF('Contexto Estrat. Ins'!$N$12&lt;&gt;"",'Contexto Estrat. Ins'!$N$6,"")</f>
        <v/>
      </c>
      <c r="BQ33" s="26" t="str">
        <f>IF($D$29='Contexto Estrat. Ins'!$B$7,BK33,IF($D$29='Contexto Estrat. Ins'!$B$8,BL33,IF($D$29='Contexto Estrat. Ins'!$B$9,BM33,IF($D$29='Contexto Estrat. Ins'!$B$10,BN33,IF($D$29='Contexto Estrat. Ins'!$B$11,BO33,IF($D$29='Contexto Estrat. Ins'!$B$12,BP33,""))))))</f>
        <v/>
      </c>
      <c r="BS33" s="26" t="str">
        <f>IF('Contexto Estrat. Ins'!$N$37&lt;&gt;"",'Contexto Estrat. Ins'!$N$36,"")</f>
        <v/>
      </c>
      <c r="BT33" s="26" t="str">
        <f>IF('Contexto Estrat. Ins'!$N$38&lt;&gt;"",'Contexto Estrat. Ins'!$N$36,"")</f>
        <v/>
      </c>
      <c r="BU33" s="26" t="str">
        <f>IF('Contexto Estrat. Ins'!$N$39&lt;&gt;"",'Contexto Estrat. Ins'!$N$36,"")</f>
        <v/>
      </c>
      <c r="BV33" s="26" t="str">
        <f>IF('Contexto Estrat. Ins'!$N$40&lt;&gt;"",'Contexto Estrat. Ins'!$N$36,"")</f>
        <v/>
      </c>
      <c r="BW33" s="26" t="str">
        <f>IF('Contexto Estrat. Ins'!$N$41&lt;&gt;"",'Contexto Estrat. Ins'!$N$36,"")</f>
        <v/>
      </c>
      <c r="BX33" s="26" t="str">
        <f>IF('Contexto Estrat. Ins'!$N$42&lt;&gt;"",'Contexto Estrat. Ins'!$N$36,"")</f>
        <v/>
      </c>
      <c r="BY33" s="26" t="str">
        <f>IF($D$29='Contexto Estrat. Ins'!$B$37,BS33,IF($D$29='Contexto Estrat. Ins'!$B$38,BT33,IF($D$29='Contexto Estrat. Ins'!$B$39,BU33,IF($D$29='Contexto Estrat. Ins'!$B$40,BV33,IF($D$29='Contexto Estrat. Ins'!$B$41,BW33,IF($D$29='Contexto Estrat. Ins'!$B$42,BX33,""))))))</f>
        <v/>
      </c>
      <c r="CA33" s="26" t="str">
        <f>IF('Contexto Estrat. Ins'!$N$17&lt;&gt;"",'Contexto Estrat. Ins'!$N$16,"")</f>
        <v/>
      </c>
      <c r="CB33" s="26" t="str">
        <f>IF('Contexto Estrat. Ins'!$N$18&lt;&gt;"",'Contexto Estrat. Ins'!$N$16,"")</f>
        <v/>
      </c>
      <c r="CC33" s="26" t="str">
        <f>IF('Contexto Estrat. Ins'!$N$19&lt;&gt;"",'Contexto Estrat. Ins'!$N$16,"")</f>
        <v/>
      </c>
      <c r="CD33" s="26" t="str">
        <f>IF('Contexto Estrat. Ins'!$N$20&lt;&gt;"",'Contexto Estrat. Ins'!$N$16,"")</f>
        <v/>
      </c>
      <c r="CE33" s="26" t="str">
        <f>IF('Contexto Estrat. Ins'!$N$21&lt;&gt;"",'Contexto Estrat. Ins'!$N$16,"")</f>
        <v/>
      </c>
      <c r="CF33" s="26" t="str">
        <f>IF('Contexto Estrat. Ins'!$N$22&lt;&gt;"",'Contexto Estrat. Ins'!$N$16,"")</f>
        <v/>
      </c>
      <c r="CG33" s="26" t="str">
        <f>IF($D$29='Contexto Estrat. Ins'!$B$17,CA33,IF($D$29='Contexto Estrat. Ins'!$B$18,CB33,IF($D$29='Contexto Estrat. Ins'!$B$19,CC33,IF($D$29='Contexto Estrat. Ins'!$B$20,CD33,IF($D$29='Contexto Estrat. Ins'!$B$21,CE33,IF($D$29='Contexto Estrat. Ins'!$B$22,CF33,""))))))</f>
        <v/>
      </c>
    </row>
    <row r="34" spans="1:86" ht="31.15" customHeight="1">
      <c r="A34" s="18"/>
      <c r="D34" s="373"/>
      <c r="E34" s="374"/>
      <c r="F34" s="374"/>
      <c r="G34" s="374"/>
      <c r="H34" s="374"/>
      <c r="I34" s="374"/>
      <c r="J34" s="374"/>
      <c r="K34" s="374"/>
      <c r="L34" s="374"/>
      <c r="M34" s="374"/>
      <c r="N34" s="374"/>
      <c r="O34" s="374"/>
      <c r="P34" s="374"/>
      <c r="Q34" s="374"/>
      <c r="R34" s="374"/>
      <c r="S34" s="374"/>
      <c r="T34" s="374"/>
      <c r="U34" s="374"/>
      <c r="V34" s="374"/>
      <c r="W34" s="374"/>
      <c r="X34" s="374"/>
      <c r="Y34" s="374"/>
      <c r="Z34" s="374"/>
      <c r="AA34" s="374"/>
      <c r="AB34" s="375"/>
      <c r="AC34" s="33"/>
      <c r="AD34" s="494"/>
      <c r="AE34" s="494"/>
      <c r="AF34" s="494"/>
      <c r="AG34" s="494"/>
      <c r="AH34" s="494"/>
      <c r="AI34" s="494"/>
      <c r="AJ34" s="494"/>
      <c r="AK34" s="494"/>
      <c r="AL34" s="494"/>
      <c r="AM34" s="494"/>
      <c r="AN34" s="494"/>
      <c r="AO34" s="494"/>
      <c r="AP34" s="494"/>
      <c r="AQ34" s="494"/>
      <c r="AR34" s="494"/>
      <c r="AS34" s="494"/>
      <c r="AT34" s="494"/>
      <c r="AU34" s="494"/>
      <c r="AV34" s="494"/>
      <c r="AW34" s="494"/>
      <c r="AX34" s="494"/>
      <c r="AY34" s="494"/>
      <c r="AZ34" s="494"/>
      <c r="BA34" s="494"/>
      <c r="BB34" s="494"/>
      <c r="BC34" s="494"/>
      <c r="BD34" s="494"/>
      <c r="BE34" s="494"/>
      <c r="BF34" s="494"/>
      <c r="BG34" s="20"/>
      <c r="BK34" s="26" t="str">
        <f>IF('Contexto Estrat. Ins'!$O$7&lt;&gt;"",'Contexto Estrat. Ins'!$O$6,"")</f>
        <v/>
      </c>
      <c r="BL34" s="26" t="str">
        <f>IF('Contexto Estrat. Ins'!$O$8&lt;&gt;"",'Contexto Estrat. Ins'!$O$6,"")</f>
        <v/>
      </c>
      <c r="BM34" s="26" t="str">
        <f>IF('Contexto Estrat. Ins'!$O$9&lt;&gt;"",'Contexto Estrat. Ins'!$O$6,"")</f>
        <v/>
      </c>
      <c r="BN34" s="26" t="str">
        <f>IF('Contexto Estrat. Ins'!$O$10&lt;&gt;"",'Contexto Estrat. Ins'!$O$6,"")</f>
        <v/>
      </c>
      <c r="BO34" s="26" t="str">
        <f>IF('Contexto Estrat. Ins'!$O$11&lt;&gt;"",'Contexto Estrat. Ins'!$O$6,"")</f>
        <v/>
      </c>
      <c r="BP34" s="26" t="str">
        <f>IF('Contexto Estrat. Ins'!$O$12&lt;&gt;"",'Contexto Estrat. Ins'!$O$6,"")</f>
        <v/>
      </c>
      <c r="BQ34" s="26" t="str">
        <f>IF($D$29='Contexto Estrat. Ins'!$B$7,BK34,IF($D$29='Contexto Estrat. Ins'!$B$8,BL34,IF($D$29='Contexto Estrat. Ins'!$B$9,BM34,IF($D$29='Contexto Estrat. Ins'!$B$10,BN34,IF($D$29='Contexto Estrat. Ins'!$B$11,BO34,IF($D$29='Contexto Estrat. Ins'!$B$12,BP34,""))))))</f>
        <v/>
      </c>
      <c r="BS34" s="26" t="str">
        <f>IF('Contexto Estrat. Ins'!$O$37&lt;&gt;"",'Contexto Estrat. Ins'!$O$36,"")</f>
        <v/>
      </c>
      <c r="BT34" s="26" t="str">
        <f>IF('Contexto Estrat. Ins'!$O$38&lt;&gt;"",'Contexto Estrat. Ins'!$O$36,"")</f>
        <v/>
      </c>
      <c r="BU34" s="26" t="str">
        <f>IF('Contexto Estrat. Ins'!$O$39&lt;&gt;"",'Contexto Estrat. Ins'!$O$36,"")</f>
        <v/>
      </c>
      <c r="BV34" s="26" t="str">
        <f>IF('Contexto Estrat. Ins'!$O$40&lt;&gt;"",'Contexto Estrat. Ins'!$O$36,"")</f>
        <v/>
      </c>
      <c r="BW34" s="26" t="str">
        <f>IF('Contexto Estrat. Ins'!$O$41&lt;&gt;"",'Contexto Estrat. Ins'!$O$36,"")</f>
        <v/>
      </c>
      <c r="BX34" s="26" t="str">
        <f>IF('Contexto Estrat. Ins'!$O$42&lt;&gt;"",'Contexto Estrat. Ins'!$O$36,"")</f>
        <v/>
      </c>
      <c r="BY34" s="26" t="str">
        <f>IF($D$29='Contexto Estrat. Ins'!$B$37,BS34,IF($D$29='Contexto Estrat. Ins'!$B$38,BT34,IF($D$29='Contexto Estrat. Ins'!$B$39,BU34,IF($D$29='Contexto Estrat. Ins'!$B$40,BV34,IF($D$29='Contexto Estrat. Ins'!$B$41,BW34,IF($D$29='Contexto Estrat. Ins'!$B$42,BX34,""))))))</f>
        <v/>
      </c>
      <c r="CA34" s="26" t="str">
        <f>IF('Contexto Estrat. Ins'!$O$17&lt;&gt;"",'Contexto Estrat. Ins'!$O$16,"")</f>
        <v/>
      </c>
      <c r="CB34" s="26" t="str">
        <f>IF('Contexto Estrat. Ins'!$O$18&lt;&gt;"",'Contexto Estrat. Ins'!$O$16,"")</f>
        <v/>
      </c>
      <c r="CC34" s="26" t="str">
        <f>IF('Contexto Estrat. Ins'!$O$19&lt;&gt;"",'Contexto Estrat. Ins'!$O$16,"")</f>
        <v/>
      </c>
      <c r="CD34" s="26" t="str">
        <f>IF('Contexto Estrat. Ins'!$O$20&lt;&gt;"",'Contexto Estrat. Ins'!$O$16,"")</f>
        <v/>
      </c>
      <c r="CE34" s="26" t="str">
        <f>IF('Contexto Estrat. Ins'!$O$21&lt;&gt;"",'Contexto Estrat. Ins'!$O$16,"")</f>
        <v/>
      </c>
      <c r="CF34" s="26" t="str">
        <f>IF('Contexto Estrat. Ins'!$O$22&lt;&gt;"",'Contexto Estrat. Ins'!$O$16,"")</f>
        <v/>
      </c>
      <c r="CG34" s="26" t="str">
        <f>IF($D$29='Contexto Estrat. Ins'!$B$17,CA34,IF($D$29='Contexto Estrat. Ins'!$B$18,CB34,IF($D$29='Contexto Estrat. Ins'!$B$19,CC34,IF($D$29='Contexto Estrat. Ins'!$B$20,CD34,IF($D$29='Contexto Estrat. Ins'!$B$21,CE34,IF($D$29='Contexto Estrat. Ins'!$B$22,CF34,""))))))</f>
        <v/>
      </c>
    </row>
    <row r="35" spans="1:86" ht="15.6" customHeight="1">
      <c r="A35" s="34"/>
      <c r="B35" s="35"/>
      <c r="C35" s="35"/>
      <c r="BG35" s="20"/>
      <c r="BK35" s="26" t="str">
        <f>IF('Contexto Estrat. Ins'!$P$7&lt;&gt;"",'Contexto Estrat. Ins'!$P$6,"")</f>
        <v/>
      </c>
      <c r="BL35" s="26" t="str">
        <f>IF('Contexto Estrat. Ins'!$P$8&lt;&gt;"",'Contexto Estrat. Ins'!$P$6,"")</f>
        <v/>
      </c>
      <c r="BM35" s="26" t="str">
        <f>IF('Contexto Estrat. Ins'!$P$9&lt;&gt;"",'Contexto Estrat. Ins'!$P$6,"")</f>
        <v/>
      </c>
      <c r="BN35" s="26" t="str">
        <f>IF('Contexto Estrat. Ins'!$P$10&lt;&gt;"",'Contexto Estrat. Ins'!$P$6,"")</f>
        <v/>
      </c>
      <c r="BO35" s="26" t="str">
        <f>IF('Contexto Estrat. Ins'!$P$11&lt;&gt;"",'Contexto Estrat. Ins'!$P$6,"")</f>
        <v/>
      </c>
      <c r="BP35" s="26" t="str">
        <f>IF('Contexto Estrat. Ins'!$P$12&lt;&gt;"",'Contexto Estrat. Ins'!$P$6,"")</f>
        <v/>
      </c>
      <c r="BQ35" s="26" t="str">
        <f>IF($D$29='Contexto Estrat. Ins'!$B$7,BK35,IF($D$29='Contexto Estrat. Ins'!$B$8,BL35,IF($D$29='Contexto Estrat. Ins'!$B$9,BM35,IF($D$29='Contexto Estrat. Ins'!$B$10,BN35,IF($D$29='Contexto Estrat. Ins'!$B$11,BO35,IF($D$29='Contexto Estrat. Ins'!$B$12,BP35,""))))))</f>
        <v/>
      </c>
      <c r="BS35" s="26" t="str">
        <f>IF('Contexto Estrat. Ins'!$P$37&lt;&gt;"",'Contexto Estrat. Ins'!$P$36,"")</f>
        <v/>
      </c>
      <c r="BT35" s="26" t="str">
        <f>IF('Contexto Estrat. Ins'!$P$38&lt;&gt;"",'Contexto Estrat. Ins'!$P$36,"")</f>
        <v/>
      </c>
      <c r="BU35" s="26" t="str">
        <f>IF('Contexto Estrat. Ins'!$P$39&lt;&gt;"",'Contexto Estrat. Ins'!$P$36,"")</f>
        <v/>
      </c>
      <c r="BV35" s="26" t="str">
        <f>IF('Contexto Estrat. Ins'!$P$40&lt;&gt;"",'Contexto Estrat. Ins'!$P$36,"")</f>
        <v/>
      </c>
      <c r="BW35" s="26" t="str">
        <f>IF('Contexto Estrat. Ins'!$P$41&lt;&gt;"",'Contexto Estrat. Ins'!$P$36,"")</f>
        <v/>
      </c>
      <c r="BX35" s="26" t="str">
        <f>IF('Contexto Estrat. Ins'!$P$42&lt;&gt;"",'Contexto Estrat. Ins'!$P$36,"")</f>
        <v/>
      </c>
      <c r="BY35" s="26" t="str">
        <f>IF($D$29='Contexto Estrat. Ins'!$B$37,BS35,IF($D$29='Contexto Estrat. Ins'!$B$38,BT35,IF($D$29='Contexto Estrat. Ins'!$B$39,BU35,IF($D$29='Contexto Estrat. Ins'!$B$40,BV35,IF($D$29='Contexto Estrat. Ins'!$B$41,BW35,IF($D$29='Contexto Estrat. Ins'!$B$42,BX35,""))))))</f>
        <v/>
      </c>
      <c r="CA35" s="26" t="str">
        <f>IF('Contexto Estrat. Ins'!$P$17&lt;&gt;"",'Contexto Estrat. Ins'!$P$16,"")</f>
        <v/>
      </c>
      <c r="CB35" s="26" t="str">
        <f>IF('Contexto Estrat. Ins'!$P$18&lt;&gt;"",'Contexto Estrat. Ins'!$P$16,"")</f>
        <v/>
      </c>
      <c r="CC35" s="26" t="str">
        <f>IF('Contexto Estrat. Ins'!$P$19&lt;&gt;"",'Contexto Estrat. Ins'!$P$16,"")</f>
        <v/>
      </c>
      <c r="CD35" s="26" t="str">
        <f>IF('Contexto Estrat. Ins'!$P$20&lt;&gt;"",'Contexto Estrat. Ins'!$P$16,"")</f>
        <v/>
      </c>
      <c r="CE35" s="26" t="str">
        <f>IF('Contexto Estrat. Ins'!$P$21&lt;&gt;"",'Contexto Estrat. Ins'!$P$16,"")</f>
        <v/>
      </c>
      <c r="CF35" s="26" t="str">
        <f>IF('Contexto Estrat. Ins'!$P$22&lt;&gt;"",'Contexto Estrat. Ins'!$P$16,"")</f>
        <v/>
      </c>
      <c r="CG35" s="26" t="str">
        <f>IF($D$29='Contexto Estrat. Ins'!$B$17,CA35,IF($D$29='Contexto Estrat. Ins'!$B$18,CB35,IF($D$29='Contexto Estrat. Ins'!$B$19,CC35,IF($D$29='Contexto Estrat. Ins'!$B$20,CD35,IF($D$29='Contexto Estrat. Ins'!$B$21,CE35,IF($D$29='Contexto Estrat. Ins'!$B$22,CF35,""))))))</f>
        <v/>
      </c>
    </row>
    <row r="36" spans="1:86" ht="15.6" customHeight="1">
      <c r="A36" s="18"/>
      <c r="D36" s="484" t="str">
        <f>IF(AK13=Datos!$A$6,"Causas de la oportunidad (factores de la oportunidad)","Causas del riesgo (factores del riesgo)")</f>
        <v>Causas del riesgo (factores del riesgo)</v>
      </c>
      <c r="E36" s="484"/>
      <c r="F36" s="484"/>
      <c r="G36" s="484"/>
      <c r="H36" s="484"/>
      <c r="I36" s="484"/>
      <c r="J36" s="484"/>
      <c r="K36" s="484"/>
      <c r="L36" s="484"/>
      <c r="M36" s="484"/>
      <c r="N36" s="484"/>
      <c r="O36" s="484"/>
      <c r="P36" s="484"/>
      <c r="Q36" s="484"/>
      <c r="R36" s="484"/>
      <c r="S36" s="484"/>
      <c r="T36" s="484"/>
      <c r="U36" s="484"/>
      <c r="V36" s="484"/>
      <c r="W36" s="484"/>
      <c r="X36" s="484"/>
      <c r="Y36" s="484"/>
      <c r="Z36" s="484"/>
      <c r="AA36" s="484"/>
      <c r="AB36" s="484"/>
      <c r="AC36" s="36"/>
      <c r="AD36" s="484" t="str">
        <f>IF(AK13=Datos!$A$6,"Consecuencias (efectos de la oportunidad)","Consecuencias (efectos del riesgo)")</f>
        <v>Consecuencias (efectos del riesgo)</v>
      </c>
      <c r="AE36" s="484"/>
      <c r="AF36" s="484"/>
      <c r="AG36" s="484"/>
      <c r="AH36" s="484"/>
      <c r="AI36" s="484"/>
      <c r="AJ36" s="484"/>
      <c r="AK36" s="484"/>
      <c r="AL36" s="484"/>
      <c r="AM36" s="484"/>
      <c r="AN36" s="484"/>
      <c r="AO36" s="484"/>
      <c r="AP36" s="484"/>
      <c r="AQ36" s="484"/>
      <c r="AR36" s="484"/>
      <c r="AS36" s="484"/>
      <c r="AT36" s="484"/>
      <c r="AU36" s="484"/>
      <c r="AV36" s="484"/>
      <c r="AW36" s="484"/>
      <c r="AX36" s="484"/>
      <c r="AY36" s="484"/>
      <c r="AZ36" s="484"/>
      <c r="BA36" s="484"/>
      <c r="BB36" s="484"/>
      <c r="BC36" s="484"/>
      <c r="BD36" s="484"/>
      <c r="BE36" s="484"/>
      <c r="BF36" s="484"/>
      <c r="BG36" s="20"/>
      <c r="BK36" s="26" t="str">
        <f>IF('Contexto Estrat. Ins'!$Q$7&lt;&gt;"",'Contexto Estrat. Ins'!$Q$6,"")</f>
        <v/>
      </c>
      <c r="BL36" s="26" t="str">
        <f>IF('Contexto Estrat. Ins'!$Q$8&lt;&gt;"",'Contexto Estrat. Ins'!$Q$6,"")</f>
        <v/>
      </c>
      <c r="BM36" s="26" t="str">
        <f>IF('Contexto Estrat. Ins'!$Q$9&lt;&gt;"",'Contexto Estrat. Ins'!$Q$6,"")</f>
        <v/>
      </c>
      <c r="BN36" s="26" t="str">
        <f>IF('Contexto Estrat. Ins'!$Q$10&lt;&gt;"",'Contexto Estrat. Ins'!$Q$6,"")</f>
        <v/>
      </c>
      <c r="BO36" s="26" t="str">
        <f>IF('Contexto Estrat. Ins'!$Q$11&lt;&gt;"",'Contexto Estrat. Ins'!$Q$6,"")</f>
        <v/>
      </c>
      <c r="BP36" s="26" t="str">
        <f>IF('Contexto Estrat. Ins'!$Q$12&lt;&gt;"",'Contexto Estrat. Ins'!$Q$6,"")</f>
        <v/>
      </c>
      <c r="BQ36" s="26" t="str">
        <f>IF($D$29='Contexto Estrat. Ins'!$B$7,BK36,IF($D$29='Contexto Estrat. Ins'!$B$8,BL36,IF($D$29='Contexto Estrat. Ins'!$B$9,BM36,IF($D$29='Contexto Estrat. Ins'!$B$10,BN36,IF($D$29='Contexto Estrat. Ins'!$B$11,BO36,IF($D$29='Contexto Estrat. Ins'!$B$12,BP36,""))))))</f>
        <v/>
      </c>
      <c r="BS36" s="26" t="str">
        <f>IF('Contexto Estrat. Ins'!$Q$37&lt;&gt;"",'Contexto Estrat. Ins'!$Q$36,"")</f>
        <v/>
      </c>
      <c r="BT36" s="26" t="str">
        <f>IF('Contexto Estrat. Ins'!$Q$38&lt;&gt;"",'Contexto Estrat. Ins'!$Q$36,"")</f>
        <v/>
      </c>
      <c r="BU36" s="26" t="str">
        <f>IF('Contexto Estrat. Ins'!$Q$39&lt;&gt;"",'Contexto Estrat. Ins'!$Q$36,"")</f>
        <v/>
      </c>
      <c r="BV36" s="26" t="str">
        <f>IF('Contexto Estrat. Ins'!$Q$40&lt;&gt;"",'Contexto Estrat. Ins'!$Q$36,"")</f>
        <v/>
      </c>
      <c r="BW36" s="26" t="str">
        <f>IF('Contexto Estrat. Ins'!$Q$41&lt;&gt;"",'Contexto Estrat. Ins'!$Q$36,"")</f>
        <v/>
      </c>
      <c r="BX36" s="26" t="str">
        <f>IF('Contexto Estrat. Ins'!$Q$42&lt;&gt;"",'Contexto Estrat. Ins'!$Q$36,"")</f>
        <v/>
      </c>
      <c r="BY36" s="26" t="str">
        <f>IF($D$29='Contexto Estrat. Ins'!$B$37,BS36,IF($D$29='Contexto Estrat. Ins'!$B$38,BT36,IF($D$29='Contexto Estrat. Ins'!$B$39,BU36,IF($D$29='Contexto Estrat. Ins'!$B$40,BV36,IF($D$29='Contexto Estrat. Ins'!$B$41,BW36,IF($D$29='Contexto Estrat. Ins'!$B$42,BX36,""))))))</f>
        <v/>
      </c>
      <c r="CA36" s="26" t="str">
        <f>IF('Contexto Estrat. Ins'!$Q$17&lt;&gt;"",'Contexto Estrat. Ins'!$Q$16,"")</f>
        <v/>
      </c>
      <c r="CB36" s="26" t="str">
        <f>IF('Contexto Estrat. Ins'!$Q$18&lt;&gt;"",'Contexto Estrat. Ins'!$Q$16,"")</f>
        <v/>
      </c>
      <c r="CC36" s="26" t="str">
        <f>IF('Contexto Estrat. Ins'!$Q$19&lt;&gt;"",'Contexto Estrat. Ins'!$Q$16,"")</f>
        <v/>
      </c>
      <c r="CD36" s="26" t="str">
        <f>IF('Contexto Estrat. Ins'!$Q$20&lt;&gt;"",'Contexto Estrat. Ins'!$Q$16,"")</f>
        <v/>
      </c>
      <c r="CE36" s="26" t="str">
        <f>IF('Contexto Estrat. Ins'!$Q$21&lt;&gt;"",'Contexto Estrat. Ins'!$Q$16,"")</f>
        <v/>
      </c>
      <c r="CF36" s="26" t="str">
        <f>IF('Contexto Estrat. Ins'!$Q$22&lt;&gt;"",'Contexto Estrat. Ins'!$Q$16,"")</f>
        <v/>
      </c>
      <c r="CG36" s="26" t="str">
        <f>IF($D$29='Contexto Estrat. Ins'!$B$17,CA36,IF($D$29='Contexto Estrat. Ins'!$B$18,CB36,IF($D$29='Contexto Estrat. Ins'!$B$19,CC36,IF($D$29='Contexto Estrat. Ins'!$B$20,CD36,IF($D$29='Contexto Estrat. Ins'!$B$21,CE36,IF($D$29='Contexto Estrat. Ins'!$B$22,CF36,""))))))</f>
        <v/>
      </c>
    </row>
    <row r="37" spans="1:86" ht="15.6" customHeight="1">
      <c r="A37" s="18"/>
      <c r="D37" s="483" t="s">
        <v>473</v>
      </c>
      <c r="E37" s="483"/>
      <c r="F37" s="483"/>
      <c r="G37" s="483"/>
      <c r="H37" s="483"/>
      <c r="I37" s="483"/>
      <c r="J37" s="483"/>
      <c r="K37" s="483"/>
      <c r="L37" s="483"/>
      <c r="M37" s="483"/>
      <c r="N37" s="483"/>
      <c r="O37" s="483"/>
      <c r="P37" s="483"/>
      <c r="Q37" s="483"/>
      <c r="R37" s="483"/>
      <c r="S37" s="483"/>
      <c r="T37" s="483"/>
      <c r="U37" s="483"/>
      <c r="V37" s="483"/>
      <c r="W37" s="483"/>
      <c r="X37" s="483"/>
      <c r="Y37" s="483"/>
      <c r="Z37" s="483"/>
      <c r="AA37" s="483"/>
      <c r="AB37" s="483"/>
      <c r="AD37" s="484"/>
      <c r="AE37" s="484"/>
      <c r="AF37" s="484"/>
      <c r="AG37" s="484"/>
      <c r="AH37" s="484"/>
      <c r="AI37" s="484"/>
      <c r="AJ37" s="484"/>
      <c r="AK37" s="484"/>
      <c r="AL37" s="484"/>
      <c r="AM37" s="484"/>
      <c r="AN37" s="484"/>
      <c r="AO37" s="484"/>
      <c r="AP37" s="484"/>
      <c r="AQ37" s="484"/>
      <c r="AR37" s="484"/>
      <c r="AS37" s="484"/>
      <c r="AT37" s="484"/>
      <c r="AU37" s="484"/>
      <c r="AV37" s="484"/>
      <c r="AW37" s="484"/>
      <c r="AX37" s="484"/>
      <c r="AY37" s="484"/>
      <c r="AZ37" s="484"/>
      <c r="BA37" s="484"/>
      <c r="BB37" s="484"/>
      <c r="BC37" s="484"/>
      <c r="BD37" s="484"/>
      <c r="BE37" s="484"/>
      <c r="BF37" s="484"/>
      <c r="BG37" s="20"/>
      <c r="BK37" s="26" t="str">
        <f>IF('Contexto Estrat. Ins'!$R$7&lt;&gt;"",'Contexto Estrat. Ins'!$R$6,"")</f>
        <v/>
      </c>
      <c r="BL37" s="26" t="str">
        <f>IF('Contexto Estrat. Ins'!$R$8&lt;&gt;"",'Contexto Estrat. Ins'!$R$6,"")</f>
        <v/>
      </c>
      <c r="BM37" s="26" t="str">
        <f>IF('Contexto Estrat. Ins'!$R$9&lt;&gt;"",'Contexto Estrat. Ins'!$R$6,"")</f>
        <v/>
      </c>
      <c r="BN37" s="26" t="str">
        <f>IF('Contexto Estrat. Ins'!$R$10&lt;&gt;"",'Contexto Estrat. Ins'!$R$6,"")</f>
        <v/>
      </c>
      <c r="BO37" s="26" t="str">
        <f>IF('Contexto Estrat. Ins'!$R$11&lt;&gt;"",'Contexto Estrat. Ins'!$R$6,"")</f>
        <v/>
      </c>
      <c r="BP37" s="26" t="str">
        <f>IF('Contexto Estrat. Ins'!$R$12&lt;&gt;"",'Contexto Estrat. Ins'!$R$6,"")</f>
        <v/>
      </c>
      <c r="BQ37" s="26" t="str">
        <f>IF($D$29='Contexto Estrat. Ins'!$B$7,BK37,IF($D$29='Contexto Estrat. Ins'!$B$8,BL37,IF($D$29='Contexto Estrat. Ins'!$B$9,BM37,IF($D$29='Contexto Estrat. Ins'!$B$10,BN37,IF($D$29='Contexto Estrat. Ins'!$B$11,BO37,IF($D$29='Contexto Estrat. Ins'!$B$12,BP37,""))))))</f>
        <v/>
      </c>
      <c r="BS37" s="26" t="str">
        <f>IF('Contexto Estrat. Ins'!$R$37&lt;&gt;"",'Contexto Estrat. Ins'!$R$36,"")</f>
        <v/>
      </c>
      <c r="BT37" s="26" t="str">
        <f>IF('Contexto Estrat. Ins'!$R$38&lt;&gt;"",'Contexto Estrat. Ins'!$R$36,"")</f>
        <v/>
      </c>
      <c r="BU37" s="26" t="str">
        <f>IF('Contexto Estrat. Ins'!$R$39&lt;&gt;"",'Contexto Estrat. Ins'!$R$36,"")</f>
        <v/>
      </c>
      <c r="BV37" s="26" t="str">
        <f>IF('Contexto Estrat. Ins'!$R$40&lt;&gt;"",'Contexto Estrat. Ins'!$R$36,"")</f>
        <v/>
      </c>
      <c r="BW37" s="26" t="str">
        <f>IF('Contexto Estrat. Ins'!$R$41&lt;&gt;"",'Contexto Estrat. Ins'!$R$36,"")</f>
        <v/>
      </c>
      <c r="BX37" s="26" t="str">
        <f>IF('Contexto Estrat. Ins'!$R$42&lt;&gt;"",'Contexto Estrat. Ins'!$R$36,"")</f>
        <v/>
      </c>
      <c r="BY37" s="26" t="str">
        <f>IF($D$29='Contexto Estrat. Ins'!$B$37,BS37,IF($D$29='Contexto Estrat. Ins'!$B$38,BT37,IF($D$29='Contexto Estrat. Ins'!$B$39,BU37,IF($D$29='Contexto Estrat. Ins'!$B$40,BV37,IF($D$29='Contexto Estrat. Ins'!$B$41,BW37,IF($D$29='Contexto Estrat. Ins'!$B$42,BX37,""))))))</f>
        <v/>
      </c>
      <c r="CA37" s="26" t="str">
        <f>IF('Contexto Estrat. Ins'!$R$17&lt;&gt;"",'Contexto Estrat. Ins'!$R$16,"")</f>
        <v/>
      </c>
      <c r="CB37" s="26" t="str">
        <f>IF('Contexto Estrat. Ins'!$R$18&lt;&gt;"",'Contexto Estrat. Ins'!$R$16,"")</f>
        <v/>
      </c>
      <c r="CC37" s="26" t="str">
        <f>IF('Contexto Estrat. Ins'!$R$19&lt;&gt;"",'Contexto Estrat. Ins'!$R$16,"")</f>
        <v/>
      </c>
      <c r="CD37" s="26" t="str">
        <f>IF('Contexto Estrat. Ins'!$R$20&lt;&gt;"",'Contexto Estrat. Ins'!$R$16,"")</f>
        <v/>
      </c>
      <c r="CE37" s="26" t="str">
        <f>IF('Contexto Estrat. Ins'!$R$21&lt;&gt;"",'Contexto Estrat. Ins'!$R$16,"")</f>
        <v/>
      </c>
      <c r="CF37" s="26" t="str">
        <f>IF('Contexto Estrat. Ins'!$R$22&lt;&gt;"",'Contexto Estrat. Ins'!$R$16,"")</f>
        <v/>
      </c>
      <c r="CG37" s="26" t="str">
        <f>IF($D$29='Contexto Estrat. Ins'!$B$17,CA37,IF($D$29='Contexto Estrat. Ins'!$B$18,CB37,IF($D$29='Contexto Estrat. Ins'!$B$19,CC37,IF($D$29='Contexto Estrat. Ins'!$B$20,CD37,IF($D$29='Contexto Estrat. Ins'!$B$21,CE37,IF($D$29='Contexto Estrat. Ins'!$B$22,CF37,""))))))</f>
        <v/>
      </c>
    </row>
    <row r="38" spans="1:86" ht="15.6" customHeight="1">
      <c r="A38" s="18"/>
      <c r="D38" s="483" t="s">
        <v>474</v>
      </c>
      <c r="E38" s="483"/>
      <c r="F38" s="483"/>
      <c r="G38" s="483"/>
      <c r="H38" s="483"/>
      <c r="I38" s="483"/>
      <c r="J38" s="483" t="s">
        <v>475</v>
      </c>
      <c r="K38" s="483"/>
      <c r="L38" s="483"/>
      <c r="M38" s="483"/>
      <c r="N38" s="483"/>
      <c r="O38" s="483"/>
      <c r="P38" s="483"/>
      <c r="Q38" s="483"/>
      <c r="R38" s="483"/>
      <c r="S38" s="483"/>
      <c r="T38" s="483"/>
      <c r="U38" s="483"/>
      <c r="V38" s="483"/>
      <c r="W38" s="483"/>
      <c r="X38" s="483"/>
      <c r="Y38" s="483"/>
      <c r="Z38" s="483"/>
      <c r="AA38" s="483"/>
      <c r="AB38" s="483"/>
      <c r="AD38" s="483" t="str">
        <f>IF(AK13=Datos!$A$6,"Puede presentarse la oportunidad, lo que generaría…","Puede presentarse el riesgo, lo que generaría…")</f>
        <v>Puede presentarse el riesgo, lo que generaría…</v>
      </c>
      <c r="AE38" s="483"/>
      <c r="AF38" s="483"/>
      <c r="AG38" s="483"/>
      <c r="AH38" s="483"/>
      <c r="AI38" s="483"/>
      <c r="AJ38" s="483"/>
      <c r="AK38" s="483"/>
      <c r="AL38" s="483"/>
      <c r="AM38" s="483"/>
      <c r="AN38" s="483"/>
      <c r="AO38" s="483"/>
      <c r="AP38" s="483"/>
      <c r="AQ38" s="483"/>
      <c r="AR38" s="483"/>
      <c r="AS38" s="483"/>
      <c r="AT38" s="483"/>
      <c r="AU38" s="483"/>
      <c r="AV38" s="483"/>
      <c r="AW38" s="483"/>
      <c r="AX38" s="483"/>
      <c r="AY38" s="483"/>
      <c r="AZ38" s="483"/>
      <c r="BA38" s="483"/>
      <c r="BB38" s="483"/>
      <c r="BC38" s="483"/>
      <c r="BD38" s="483"/>
      <c r="BE38" s="483"/>
      <c r="BF38" s="483"/>
      <c r="BG38" s="20"/>
      <c r="BK38" s="26" t="str">
        <f>IF('Contexto Estrat. Ins'!$S$7&lt;&gt;"",'Contexto Estrat. Ins'!$S$6,"")</f>
        <v/>
      </c>
      <c r="BL38" s="26" t="str">
        <f>IF('Contexto Estrat. Ins'!$S$8&lt;&gt;"",'Contexto Estrat. Ins'!$S$6,"")</f>
        <v/>
      </c>
      <c r="BM38" s="26" t="str">
        <f>IF('Contexto Estrat. Ins'!$S$9&lt;&gt;"",'Contexto Estrat. Ins'!$S$6,"")</f>
        <v/>
      </c>
      <c r="BN38" s="26" t="str">
        <f>IF('Contexto Estrat. Ins'!$S$10&lt;&gt;"",'Contexto Estrat. Ins'!$S$6,"")</f>
        <v/>
      </c>
      <c r="BO38" s="26" t="str">
        <f>IF('Contexto Estrat. Ins'!$S$11&lt;&gt;"",'Contexto Estrat. Ins'!$S$6,"")</f>
        <v/>
      </c>
      <c r="BP38" s="26" t="str">
        <f>IF('Contexto Estrat. Ins'!$S$12&lt;&gt;"",'Contexto Estrat. Ins'!$S$6,"")</f>
        <v/>
      </c>
      <c r="BQ38" s="26" t="str">
        <f>IF($D$29='Contexto Estrat. Ins'!$B$7,BK38,IF($D$29='Contexto Estrat. Ins'!$B$8,BL38,IF($D$29='Contexto Estrat. Ins'!$B$9,BM38,IF($D$29='Contexto Estrat. Ins'!$B$10,BN38,IF($D$29='Contexto Estrat. Ins'!$B$11,BO38,IF($D$29='Contexto Estrat. Ins'!$B$12,BP38,""))))))</f>
        <v/>
      </c>
      <c r="BS38" s="26" t="str">
        <f>IF('Contexto Estrat. Ins'!$S$37&lt;&gt;"",'Contexto Estrat. Ins'!$S$36,"")</f>
        <v/>
      </c>
      <c r="BT38" s="26" t="str">
        <f>IF('Contexto Estrat. Ins'!$S$38&lt;&gt;"",'Contexto Estrat. Ins'!$S$36,"")</f>
        <v/>
      </c>
      <c r="BU38" s="26" t="str">
        <f>IF('Contexto Estrat. Ins'!$S$39&lt;&gt;"",'Contexto Estrat. Ins'!$S$36,"")</f>
        <v/>
      </c>
      <c r="BV38" s="26" t="str">
        <f>IF('Contexto Estrat. Ins'!$S$40&lt;&gt;"",'Contexto Estrat. Ins'!$S$36,"")</f>
        <v/>
      </c>
      <c r="BW38" s="26" t="str">
        <f>IF('Contexto Estrat. Ins'!$S$41&lt;&gt;"",'Contexto Estrat. Ins'!$S$36,"")</f>
        <v/>
      </c>
      <c r="BX38" s="26" t="str">
        <f>IF('Contexto Estrat. Ins'!$S$42&lt;&gt;"",'Contexto Estrat. Ins'!$S$36,"")</f>
        <v/>
      </c>
      <c r="BY38" s="26" t="str">
        <f>IF($D$29='Contexto Estrat. Ins'!$B$37,BS38,IF($D$29='Contexto Estrat. Ins'!$B$38,BT38,IF($D$29='Contexto Estrat. Ins'!$B$39,BU38,IF($D$29='Contexto Estrat. Ins'!$B$40,BV38,IF($D$29='Contexto Estrat. Ins'!$B$41,BW38,IF($D$29='Contexto Estrat. Ins'!$B$42,BX38,""))))))</f>
        <v/>
      </c>
      <c r="CA38" s="26" t="str">
        <f>IF('Contexto Estrat. Ins'!$S$17&lt;&gt;"",'Contexto Estrat. Ins'!$S$16,"")</f>
        <v/>
      </c>
      <c r="CB38" s="26" t="str">
        <f>IF('Contexto Estrat. Ins'!$S$18&lt;&gt;"",'Contexto Estrat. Ins'!$S$16,"")</f>
        <v/>
      </c>
      <c r="CC38" s="26" t="str">
        <f>IF('Contexto Estrat. Ins'!$S$19&lt;&gt;"",'Contexto Estrat. Ins'!$S$16,"")</f>
        <v/>
      </c>
      <c r="CD38" s="26" t="str">
        <f>IF('Contexto Estrat. Ins'!$S$20&lt;&gt;"",'Contexto Estrat. Ins'!$S$16,"")</f>
        <v/>
      </c>
      <c r="CE38" s="26" t="str">
        <f>IF('Contexto Estrat. Ins'!$S$21&lt;&gt;"",'Contexto Estrat. Ins'!$S$16,"")</f>
        <v/>
      </c>
      <c r="CF38" s="26" t="str">
        <f>IF('Contexto Estrat. Ins'!$S$22&lt;&gt;"",'Contexto Estrat. Ins'!$S$16,"")</f>
        <v/>
      </c>
      <c r="CG38" s="26" t="str">
        <f>IF($D$29='Contexto Estrat. Ins'!$B$17,CA38,IF($D$29='Contexto Estrat. Ins'!$B$18,CB38,IF($D$29='Contexto Estrat. Ins'!$B$19,CC38,IF($D$29='Contexto Estrat. Ins'!$B$20,CD38,IF($D$29='Contexto Estrat. Ins'!$B$21,CE38,IF($D$29='Contexto Estrat. Ins'!$B$22,CF38,""))))))</f>
        <v/>
      </c>
    </row>
    <row r="39" spans="1:86" ht="15.6" customHeight="1">
      <c r="A39" s="18"/>
      <c r="D39" s="456"/>
      <c r="E39" s="456"/>
      <c r="F39" s="456"/>
      <c r="G39" s="456"/>
      <c r="H39" s="456"/>
      <c r="I39" s="456"/>
      <c r="J39" s="400" t="s">
        <v>625</v>
      </c>
      <c r="K39" s="400"/>
      <c r="L39" s="400"/>
      <c r="M39" s="400"/>
      <c r="N39" s="400"/>
      <c r="O39" s="400"/>
      <c r="P39" s="400"/>
      <c r="Q39" s="400"/>
      <c r="R39" s="400"/>
      <c r="S39" s="400"/>
      <c r="T39" s="400"/>
      <c r="U39" s="400"/>
      <c r="V39" s="400"/>
      <c r="W39" s="400"/>
      <c r="X39" s="400"/>
      <c r="Y39" s="400"/>
      <c r="Z39" s="400"/>
      <c r="AA39" s="400"/>
      <c r="AB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20"/>
      <c r="BK39" s="26" t="str">
        <f>IF('Contexto Estrat. Ins'!$T$7&lt;&gt;"",'Contexto Estrat. Ins'!$T$6,"")</f>
        <v/>
      </c>
      <c r="BL39" s="26" t="str">
        <f>IF('Contexto Estrat. Ins'!$T$8&lt;&gt;"",'Contexto Estrat. Ins'!$T$6,"")</f>
        <v/>
      </c>
      <c r="BM39" s="26" t="str">
        <f>IF('Contexto Estrat. Ins'!$T$9&lt;&gt;"",'Contexto Estrat. Ins'!$T$6,"")</f>
        <v/>
      </c>
      <c r="BN39" s="26" t="str">
        <f>IF('Contexto Estrat. Ins'!$T$10&lt;&gt;"",'Contexto Estrat. Ins'!$T$6,"")</f>
        <v/>
      </c>
      <c r="BO39" s="26" t="str">
        <f>IF('Contexto Estrat. Ins'!$T$11&lt;&gt;"",'Contexto Estrat. Ins'!$T$6,"")</f>
        <v/>
      </c>
      <c r="BP39" s="26" t="str">
        <f>IF('Contexto Estrat. Ins'!$T$12&lt;&gt;"",'Contexto Estrat. Ins'!$T$6,"")</f>
        <v/>
      </c>
      <c r="BQ39" s="26" t="str">
        <f>IF($D$29='Contexto Estrat. Ins'!$B$7,BK39,IF($D$29='Contexto Estrat. Ins'!$B$8,BL39,IF($D$29='Contexto Estrat. Ins'!$B$9,BM39,IF($D$29='Contexto Estrat. Ins'!$B$10,BN39,IF($D$29='Contexto Estrat. Ins'!$B$11,BO39,IF($D$29='Contexto Estrat. Ins'!$B$12,BP39,""))))))</f>
        <v/>
      </c>
      <c r="BR39" s="142"/>
      <c r="BS39" s="26" t="str">
        <f>IF('Contexto Estrat. Ins'!$T$37&lt;&gt;"",'Contexto Estrat. Ins'!$T$36,"")</f>
        <v/>
      </c>
      <c r="BT39" s="26" t="str">
        <f>IF('Contexto Estrat. Ins'!$T$38&lt;&gt;"",'Contexto Estrat. Ins'!$T$36,"")</f>
        <v/>
      </c>
      <c r="BU39" s="26" t="str">
        <f>IF('Contexto Estrat. Ins'!$T$39&lt;&gt;"",'Contexto Estrat. Ins'!$T$36,"")</f>
        <v/>
      </c>
      <c r="BV39" s="26" t="str">
        <f>IF('Contexto Estrat. Ins'!$T$40&lt;&gt;"",'Contexto Estrat. Ins'!$T$36,"")</f>
        <v/>
      </c>
      <c r="BW39" s="26" t="str">
        <f>IF('Contexto Estrat. Ins'!$T$41&lt;&gt;"",'Contexto Estrat. Ins'!$T$36,"")</f>
        <v/>
      </c>
      <c r="BX39" s="26" t="str">
        <f>IF('Contexto Estrat. Ins'!$T$42&lt;&gt;"",'Contexto Estrat. Ins'!$T$36,"")</f>
        <v/>
      </c>
      <c r="BY39" s="26" t="str">
        <f>IF($D$29='Contexto Estrat. Ins'!$B$37,BS39,IF($D$29='Contexto Estrat. Ins'!$B$38,BT39,IF($D$29='Contexto Estrat. Ins'!$B$39,BU39,IF($D$29='Contexto Estrat. Ins'!$B$40,BV39,IF($D$29='Contexto Estrat. Ins'!$B$41,BW39,IF($D$29='Contexto Estrat. Ins'!$B$42,BX39,""))))))</f>
        <v/>
      </c>
      <c r="BZ39" s="142"/>
      <c r="CA39" s="26" t="str">
        <f>IF('Contexto Estrat. Ins'!$T$17&lt;&gt;"",'Contexto Estrat. Ins'!$T$16,"")</f>
        <v/>
      </c>
      <c r="CB39" s="26" t="str">
        <f>IF('Contexto Estrat. Ins'!$T$18&lt;&gt;"",'Contexto Estrat. Ins'!$T$16,"")</f>
        <v/>
      </c>
      <c r="CC39" s="26" t="str">
        <f>IF('Contexto Estrat. Ins'!$T$19&lt;&gt;"",'Contexto Estrat. Ins'!$T$16,"")</f>
        <v/>
      </c>
      <c r="CD39" s="26" t="str">
        <f>IF('Contexto Estrat. Ins'!$T$20&lt;&gt;"",'Contexto Estrat. Ins'!$T$16,"")</f>
        <v/>
      </c>
      <c r="CE39" s="26" t="str">
        <f>IF('Contexto Estrat. Ins'!$T$21&lt;&gt;"",'Contexto Estrat. Ins'!$T$16,"")</f>
        <v/>
      </c>
      <c r="CF39" s="26" t="str">
        <f>IF('Contexto Estrat. Ins'!$T$22&lt;&gt;"",'Contexto Estrat. Ins'!$T$16,"")</f>
        <v/>
      </c>
      <c r="CG39" s="26" t="str">
        <f>IF($D$29='Contexto Estrat. Ins'!$B$17,CA39,IF($D$29='Contexto Estrat. Ins'!$B$18,CB39,IF($D$29='Contexto Estrat. Ins'!$B$19,CC39,IF($D$29='Contexto Estrat. Ins'!$B$20,CD39,IF($D$29='Contexto Estrat. Ins'!$B$21,CE39,IF($D$29='Contexto Estrat. Ins'!$B$22,CF39,""))))))</f>
        <v/>
      </c>
      <c r="CH39" s="142"/>
    </row>
    <row r="40" spans="1:86" ht="15.6" customHeight="1">
      <c r="A40" s="18"/>
      <c r="D40" s="456"/>
      <c r="E40" s="456"/>
      <c r="F40" s="456"/>
      <c r="G40" s="456"/>
      <c r="H40" s="456"/>
      <c r="I40" s="456"/>
      <c r="J40" s="400"/>
      <c r="K40" s="400"/>
      <c r="L40" s="400"/>
      <c r="M40" s="400"/>
      <c r="N40" s="400"/>
      <c r="O40" s="400"/>
      <c r="P40" s="400"/>
      <c r="Q40" s="400"/>
      <c r="R40" s="400"/>
      <c r="S40" s="400"/>
      <c r="T40" s="400"/>
      <c r="U40" s="400"/>
      <c r="V40" s="400"/>
      <c r="W40" s="400"/>
      <c r="X40" s="400"/>
      <c r="Y40" s="400"/>
      <c r="Z40" s="400"/>
      <c r="AA40" s="400"/>
      <c r="AB40" s="400"/>
      <c r="AD40" s="400"/>
      <c r="AE40" s="400"/>
      <c r="AF40" s="400"/>
      <c r="AG40" s="400"/>
      <c r="AH40" s="400"/>
      <c r="AI40" s="400"/>
      <c r="AJ40" s="400"/>
      <c r="AK40" s="400"/>
      <c r="AL40" s="400"/>
      <c r="AM40" s="400"/>
      <c r="AN40" s="400"/>
      <c r="AO40" s="400"/>
      <c r="AP40" s="400"/>
      <c r="AQ40" s="400"/>
      <c r="AR40" s="400"/>
      <c r="AS40" s="400"/>
      <c r="AT40" s="400"/>
      <c r="AU40" s="400"/>
      <c r="AV40" s="400"/>
      <c r="AW40" s="400"/>
      <c r="AX40" s="400"/>
      <c r="AY40" s="400"/>
      <c r="AZ40" s="400"/>
      <c r="BA40" s="400"/>
      <c r="BB40" s="400"/>
      <c r="BC40" s="400"/>
      <c r="BD40" s="400"/>
      <c r="BE40" s="400"/>
      <c r="BF40" s="400"/>
      <c r="BG40" s="20"/>
      <c r="BK40" s="26" t="str">
        <f>IF('Contexto Estrat. Ins'!$U$7&lt;&gt;"",'Contexto Estrat. Ins'!$U$6,"")</f>
        <v/>
      </c>
      <c r="BL40" s="26" t="str">
        <f>IF('Contexto Estrat. Ins'!$U$8&lt;&gt;"",'Contexto Estrat. Ins'!$U$6,"")</f>
        <v/>
      </c>
      <c r="BM40" s="26" t="str">
        <f>IF('Contexto Estrat. Ins'!$U$9&lt;&gt;"",'Contexto Estrat. Ins'!$U$6,"")</f>
        <v/>
      </c>
      <c r="BN40" s="26" t="str">
        <f>IF('Contexto Estrat. Ins'!$U$10&lt;&gt;"",'Contexto Estrat. Ins'!$U$6,"")</f>
        <v/>
      </c>
      <c r="BO40" s="26" t="str">
        <f>IF('Contexto Estrat. Ins'!$U$11&lt;&gt;"",'Contexto Estrat. Ins'!$U$6,"")</f>
        <v/>
      </c>
      <c r="BP40" s="26" t="str">
        <f>IF('Contexto Estrat. Ins'!$U$12&lt;&gt;"",'Contexto Estrat. Ins'!$U$6,"")</f>
        <v/>
      </c>
      <c r="BQ40" s="26" t="str">
        <f>IF($D$29='Contexto Estrat. Ins'!$B$7,BK40,IF($D$29='Contexto Estrat. Ins'!$B$8,BL40,IF($D$29='Contexto Estrat. Ins'!$B$9,BM40,IF($D$29='Contexto Estrat. Ins'!$B$10,BN40,IF($D$29='Contexto Estrat. Ins'!$B$11,BO40,IF($D$29='Contexto Estrat. Ins'!$B$12,BP40,""))))))</f>
        <v/>
      </c>
      <c r="BR40" s="142"/>
      <c r="BS40" s="26" t="str">
        <f>IF('Contexto Estrat. Ins'!$U$37&lt;&gt;"",'Contexto Estrat. Ins'!$U$36,"")</f>
        <v/>
      </c>
      <c r="BT40" s="26" t="str">
        <f>IF('Contexto Estrat. Ins'!$U$38&lt;&gt;"",'Contexto Estrat. Ins'!$U$36,"")</f>
        <v/>
      </c>
      <c r="BU40" s="26" t="str">
        <f>IF('Contexto Estrat. Ins'!$U$39&lt;&gt;"",'Contexto Estrat. Ins'!$U$36,"")</f>
        <v/>
      </c>
      <c r="BV40" s="26" t="str">
        <f>IF('Contexto Estrat. Ins'!$U$40&lt;&gt;"",'Contexto Estrat. Ins'!$U$36,"")</f>
        <v/>
      </c>
      <c r="BW40" s="26" t="str">
        <f>IF('Contexto Estrat. Ins'!$U$41&lt;&gt;"",'Contexto Estrat. Ins'!$U$36,"")</f>
        <v/>
      </c>
      <c r="BX40" s="26" t="str">
        <f>IF('Contexto Estrat. Ins'!$U$42&lt;&gt;"",'Contexto Estrat. Ins'!$U$36,"")</f>
        <v/>
      </c>
      <c r="BY40" s="26" t="str">
        <f>IF($D$29='Contexto Estrat. Ins'!$B$37,BS40,IF($D$29='Contexto Estrat. Ins'!$B$38,BT40,IF($D$29='Contexto Estrat. Ins'!$B$39,BU40,IF($D$29='Contexto Estrat. Ins'!$B$40,BV40,IF($D$29='Contexto Estrat. Ins'!$B$41,BW40,IF($D$29='Contexto Estrat. Ins'!$B$42,BX40,""))))))</f>
        <v/>
      </c>
      <c r="BZ40" s="142"/>
      <c r="CA40" s="26" t="str">
        <f>IF('Contexto Estrat. Ins'!$U$17&lt;&gt;"",'Contexto Estrat. Ins'!$U$16,"")</f>
        <v/>
      </c>
      <c r="CB40" s="26" t="str">
        <f>IF('Contexto Estrat. Ins'!$U$18&lt;&gt;"",'Contexto Estrat. Ins'!$U$16,"")</f>
        <v/>
      </c>
      <c r="CC40" s="26" t="str">
        <f>IF('Contexto Estrat. Ins'!$U$19&lt;&gt;"",'Contexto Estrat. Ins'!$U$16,"")</f>
        <v/>
      </c>
      <c r="CD40" s="26" t="str">
        <f>IF('Contexto Estrat. Ins'!$U$20&lt;&gt;"",'Contexto Estrat. Ins'!$U$16,"")</f>
        <v/>
      </c>
      <c r="CE40" s="26" t="str">
        <f>IF('Contexto Estrat. Ins'!$U$21&lt;&gt;"",'Contexto Estrat. Ins'!$U$16,"")</f>
        <v/>
      </c>
      <c r="CF40" s="26" t="str">
        <f>IF('Contexto Estrat. Ins'!$U$22&lt;&gt;"",'Contexto Estrat. Ins'!$U$16,"")</f>
        <v/>
      </c>
      <c r="CG40" s="26" t="str">
        <f>IF($D$29='Contexto Estrat. Ins'!$B$17,CA40,IF($D$29='Contexto Estrat. Ins'!$B$18,CB40,IF($D$29='Contexto Estrat. Ins'!$B$19,CC40,IF($D$29='Contexto Estrat. Ins'!$B$20,CD40,IF($D$29='Contexto Estrat. Ins'!$B$21,CE40,IF($D$29='Contexto Estrat. Ins'!$B$22,CF40,""))))))</f>
        <v/>
      </c>
      <c r="CH40" s="142"/>
    </row>
    <row r="41" spans="1:86" ht="15.6" customHeight="1">
      <c r="A41" s="18"/>
      <c r="D41" s="456"/>
      <c r="E41" s="456"/>
      <c r="F41" s="456"/>
      <c r="G41" s="456"/>
      <c r="H41" s="456"/>
      <c r="I41" s="456"/>
      <c r="J41" s="400"/>
      <c r="K41" s="400"/>
      <c r="L41" s="400"/>
      <c r="M41" s="400"/>
      <c r="N41" s="400"/>
      <c r="O41" s="400"/>
      <c r="P41" s="400"/>
      <c r="Q41" s="400"/>
      <c r="R41" s="400"/>
      <c r="S41" s="400"/>
      <c r="T41" s="400"/>
      <c r="U41" s="400"/>
      <c r="V41" s="400"/>
      <c r="W41" s="400"/>
      <c r="X41" s="400"/>
      <c r="Y41" s="400"/>
      <c r="Z41" s="400"/>
      <c r="AA41" s="400"/>
      <c r="AB41" s="400"/>
      <c r="AD41" s="400"/>
      <c r="AE41" s="400"/>
      <c r="AF41" s="400"/>
      <c r="AG41" s="400"/>
      <c r="AH41" s="400"/>
      <c r="AI41" s="400"/>
      <c r="AJ41" s="400"/>
      <c r="AK41" s="400"/>
      <c r="AL41" s="400"/>
      <c r="AM41" s="400"/>
      <c r="AN41" s="400"/>
      <c r="AO41" s="400"/>
      <c r="AP41" s="400"/>
      <c r="AQ41" s="400"/>
      <c r="AR41" s="400"/>
      <c r="AS41" s="400"/>
      <c r="AT41" s="400"/>
      <c r="AU41" s="400"/>
      <c r="AV41" s="400"/>
      <c r="AW41" s="400"/>
      <c r="AX41" s="400"/>
      <c r="AY41" s="400"/>
      <c r="AZ41" s="400"/>
      <c r="BA41" s="400"/>
      <c r="BB41" s="400"/>
      <c r="BC41" s="400"/>
      <c r="BD41" s="400"/>
      <c r="BE41" s="400"/>
      <c r="BF41" s="400"/>
      <c r="BG41" s="20"/>
      <c r="BK41" s="26" t="str">
        <f>IF('Contexto Estrat. Ins'!$V$7&lt;&gt;"",'Contexto Estrat. Ins'!$V$6,"")</f>
        <v/>
      </c>
      <c r="BL41" s="26" t="str">
        <f>IF('Contexto Estrat. Ins'!$V$8&lt;&gt;"",'Contexto Estrat. Ins'!$V$6,"")</f>
        <v/>
      </c>
      <c r="BM41" s="26" t="str">
        <f>IF('Contexto Estrat. Ins'!$V$9&lt;&gt;"",'Contexto Estrat. Ins'!$V$6,"")</f>
        <v/>
      </c>
      <c r="BN41" s="26" t="str">
        <f>IF('Contexto Estrat. Ins'!$V$10&lt;&gt;"",'Contexto Estrat. Ins'!$V$6,"")</f>
        <v/>
      </c>
      <c r="BO41" s="26" t="str">
        <f>IF('Contexto Estrat. Ins'!$V$11&lt;&gt;"",'Contexto Estrat. Ins'!$V$6,"")</f>
        <v/>
      </c>
      <c r="BP41" s="26" t="str">
        <f>IF('Contexto Estrat. Ins'!$V$12&lt;&gt;"",'Contexto Estrat. Ins'!$V$6,"")</f>
        <v/>
      </c>
      <c r="BQ41" s="26" t="str">
        <f>IF($D$29='Contexto Estrat. Ins'!$B$7,BK41,IF($D$29='Contexto Estrat. Ins'!$B$8,BL41,IF($D$29='Contexto Estrat. Ins'!$B$9,BM41,IF($D$29='Contexto Estrat. Ins'!$B$10,BN41,IF($D$29='Contexto Estrat. Ins'!$B$11,BO41,IF($D$29='Contexto Estrat. Ins'!$B$12,BP41,""))))))</f>
        <v/>
      </c>
      <c r="BR41" s="142"/>
      <c r="BS41" s="26" t="str">
        <f>IF('Contexto Estrat. Ins'!$V$37&lt;&gt;"",'Contexto Estrat. Ins'!$V$36,"")</f>
        <v/>
      </c>
      <c r="BT41" s="26" t="str">
        <f>IF('Contexto Estrat. Ins'!$V$38&lt;&gt;"",'Contexto Estrat. Ins'!$V$36,"")</f>
        <v/>
      </c>
      <c r="BU41" s="26" t="str">
        <f>IF('Contexto Estrat. Ins'!$V$39&lt;&gt;"",'Contexto Estrat. Ins'!$V$36,"")</f>
        <v/>
      </c>
      <c r="BV41" s="26" t="str">
        <f>IF('Contexto Estrat. Ins'!$V$40&lt;&gt;"",'Contexto Estrat. Ins'!$V$36,"")</f>
        <v/>
      </c>
      <c r="BW41" s="26" t="str">
        <f>IF('Contexto Estrat. Ins'!$V$41&lt;&gt;"",'Contexto Estrat. Ins'!$V$36,"")</f>
        <v/>
      </c>
      <c r="BX41" s="26" t="str">
        <f>IF('Contexto Estrat. Ins'!$V$42&lt;&gt;"",'Contexto Estrat. Ins'!$V$36,"")</f>
        <v/>
      </c>
      <c r="BY41" s="26" t="str">
        <f>IF($D$29='Contexto Estrat. Ins'!$B$37,BS41,IF($D$29='Contexto Estrat. Ins'!$B$38,BT41,IF($D$29='Contexto Estrat. Ins'!$B$39,BU41,IF($D$29='Contexto Estrat. Ins'!$B$40,BV41,IF($D$29='Contexto Estrat. Ins'!$B$41,BW41,IF($D$29='Contexto Estrat. Ins'!$B$42,BX41,""))))))</f>
        <v/>
      </c>
      <c r="BZ41" s="142"/>
      <c r="CA41" s="26" t="str">
        <f>IF('Contexto Estrat. Ins'!$V$17&lt;&gt;"",'Contexto Estrat. Ins'!$V$16,"")</f>
        <v/>
      </c>
      <c r="CB41" s="26" t="str">
        <f>IF('Contexto Estrat. Ins'!$V$18&lt;&gt;"",'Contexto Estrat. Ins'!$V$16,"")</f>
        <v/>
      </c>
      <c r="CC41" s="26" t="str">
        <f>IF('Contexto Estrat. Ins'!$V$19&lt;&gt;"",'Contexto Estrat. Ins'!$V$16,"")</f>
        <v/>
      </c>
      <c r="CD41" s="26" t="str">
        <f>IF('Contexto Estrat. Ins'!$V$20&lt;&gt;"",'Contexto Estrat. Ins'!$V$16,"")</f>
        <v/>
      </c>
      <c r="CE41" s="26" t="str">
        <f>IF('Contexto Estrat. Ins'!$V$21&lt;&gt;"",'Contexto Estrat. Ins'!$V$16,"")</f>
        <v/>
      </c>
      <c r="CF41" s="26" t="str">
        <f>IF('Contexto Estrat. Ins'!$V$22&lt;&gt;"",'Contexto Estrat. Ins'!$V$16,"")</f>
        <v/>
      </c>
      <c r="CG41" s="26" t="str">
        <f>IF($D$29='Contexto Estrat. Ins'!$B$17,CA41,IF($D$29='Contexto Estrat. Ins'!$B$18,CB41,IF($D$29='Contexto Estrat. Ins'!$B$19,CC41,IF($D$29='Contexto Estrat. Ins'!$B$20,CD41,IF($D$29='Contexto Estrat. Ins'!$B$21,CE41,IF($D$29='Contexto Estrat. Ins'!$B$22,CF41,""))))))</f>
        <v/>
      </c>
      <c r="CH41" s="142"/>
    </row>
    <row r="42" spans="1:86" ht="15.6" customHeight="1">
      <c r="A42" s="18"/>
      <c r="D42" s="456"/>
      <c r="E42" s="456"/>
      <c r="F42" s="456"/>
      <c r="G42" s="456"/>
      <c r="H42" s="456"/>
      <c r="I42" s="456"/>
      <c r="J42" s="400"/>
      <c r="K42" s="400"/>
      <c r="L42" s="400"/>
      <c r="M42" s="400"/>
      <c r="N42" s="400"/>
      <c r="O42" s="400"/>
      <c r="P42" s="400"/>
      <c r="Q42" s="400"/>
      <c r="R42" s="400"/>
      <c r="S42" s="400"/>
      <c r="T42" s="400"/>
      <c r="U42" s="400"/>
      <c r="V42" s="400"/>
      <c r="W42" s="400"/>
      <c r="X42" s="400"/>
      <c r="Y42" s="400"/>
      <c r="Z42" s="400"/>
      <c r="AA42" s="400"/>
      <c r="AB42" s="400"/>
      <c r="AD42" s="400"/>
      <c r="AE42" s="400"/>
      <c r="AF42" s="400"/>
      <c r="AG42" s="400"/>
      <c r="AH42" s="400"/>
      <c r="AI42" s="400"/>
      <c r="AJ42" s="400"/>
      <c r="AK42" s="400"/>
      <c r="AL42" s="400"/>
      <c r="AM42" s="400"/>
      <c r="AN42" s="400"/>
      <c r="AO42" s="400"/>
      <c r="AP42" s="400"/>
      <c r="AQ42" s="400"/>
      <c r="AR42" s="400"/>
      <c r="AS42" s="400"/>
      <c r="AT42" s="400"/>
      <c r="AU42" s="400"/>
      <c r="AV42" s="400"/>
      <c r="AW42" s="400"/>
      <c r="AX42" s="400"/>
      <c r="AY42" s="400"/>
      <c r="AZ42" s="400"/>
      <c r="BA42" s="400"/>
      <c r="BB42" s="400"/>
      <c r="BC42" s="400"/>
      <c r="BD42" s="400"/>
      <c r="BE42" s="400"/>
      <c r="BF42" s="400"/>
      <c r="BG42" s="20"/>
      <c r="BK42" s="142"/>
      <c r="BL42" s="142"/>
      <c r="BM42" s="142"/>
      <c r="BN42" s="142"/>
      <c r="BO42" s="142"/>
      <c r="BP42" s="142"/>
      <c r="BQ42" s="142"/>
      <c r="BR42" s="142"/>
      <c r="BS42" s="142"/>
      <c r="BT42" s="142"/>
      <c r="BU42" s="142"/>
      <c r="BV42" s="142"/>
      <c r="BW42" s="142"/>
      <c r="BX42" s="142"/>
      <c r="BY42" s="142"/>
      <c r="BZ42" s="142"/>
      <c r="CA42" s="142"/>
      <c r="CB42" s="142"/>
      <c r="CC42" s="142"/>
      <c r="CD42" s="142"/>
    </row>
    <row r="43" spans="1:86" ht="15.6" customHeight="1">
      <c r="A43" s="18"/>
      <c r="D43" s="456"/>
      <c r="E43" s="456"/>
      <c r="F43" s="456"/>
      <c r="G43" s="456"/>
      <c r="H43" s="456"/>
      <c r="I43" s="456"/>
      <c r="J43" s="400"/>
      <c r="K43" s="400"/>
      <c r="L43" s="400"/>
      <c r="M43" s="400"/>
      <c r="N43" s="400"/>
      <c r="O43" s="400"/>
      <c r="P43" s="400"/>
      <c r="Q43" s="400"/>
      <c r="R43" s="400"/>
      <c r="S43" s="400"/>
      <c r="T43" s="400"/>
      <c r="U43" s="400"/>
      <c r="V43" s="400"/>
      <c r="W43" s="400"/>
      <c r="X43" s="400"/>
      <c r="Y43" s="400"/>
      <c r="Z43" s="400"/>
      <c r="AA43" s="400"/>
      <c r="AB43" s="400"/>
      <c r="AD43" s="400"/>
      <c r="AE43" s="400"/>
      <c r="AF43" s="400"/>
      <c r="AG43" s="400"/>
      <c r="AH43" s="400"/>
      <c r="AI43" s="400"/>
      <c r="AJ43" s="400"/>
      <c r="AK43" s="400"/>
      <c r="AL43" s="400"/>
      <c r="AM43" s="400"/>
      <c r="AN43" s="400"/>
      <c r="AO43" s="400"/>
      <c r="AP43" s="400"/>
      <c r="AQ43" s="400"/>
      <c r="AR43" s="400"/>
      <c r="AS43" s="400"/>
      <c r="AT43" s="400"/>
      <c r="AU43" s="400"/>
      <c r="AV43" s="400"/>
      <c r="AW43" s="400"/>
      <c r="AX43" s="400"/>
      <c r="AY43" s="400"/>
      <c r="AZ43" s="400"/>
      <c r="BA43" s="400"/>
      <c r="BB43" s="400"/>
      <c r="BC43" s="400"/>
      <c r="BD43" s="400"/>
      <c r="BE43" s="400"/>
      <c r="BF43" s="400"/>
      <c r="BG43" s="20"/>
      <c r="BK43" s="142"/>
      <c r="BL43" s="142"/>
      <c r="BM43" s="142"/>
      <c r="BN43" s="142"/>
      <c r="BO43" s="142"/>
      <c r="BP43" s="142"/>
      <c r="BQ43" s="142"/>
      <c r="BR43" s="142"/>
      <c r="BS43" s="142"/>
      <c r="BT43" s="142"/>
      <c r="BU43" s="142"/>
      <c r="BV43" s="142"/>
      <c r="BW43" s="142"/>
      <c r="BX43" s="142"/>
      <c r="BY43" s="142"/>
      <c r="BZ43" s="142"/>
      <c r="CA43" s="142"/>
      <c r="CB43" s="142"/>
      <c r="CC43" s="142"/>
      <c r="CD43" s="142"/>
    </row>
    <row r="44" spans="1:86" ht="15.6" customHeight="1">
      <c r="A44" s="18"/>
      <c r="D44" s="456"/>
      <c r="E44" s="456"/>
      <c r="F44" s="456"/>
      <c r="G44" s="456"/>
      <c r="H44" s="456"/>
      <c r="I44" s="456"/>
      <c r="J44" s="400"/>
      <c r="K44" s="400"/>
      <c r="L44" s="400"/>
      <c r="M44" s="400"/>
      <c r="N44" s="400"/>
      <c r="O44" s="400"/>
      <c r="P44" s="400"/>
      <c r="Q44" s="400"/>
      <c r="R44" s="400"/>
      <c r="S44" s="400"/>
      <c r="T44" s="400"/>
      <c r="U44" s="400"/>
      <c r="V44" s="400"/>
      <c r="W44" s="400"/>
      <c r="X44" s="400"/>
      <c r="Y44" s="400"/>
      <c r="Z44" s="400"/>
      <c r="AA44" s="400"/>
      <c r="AB44" s="400"/>
      <c r="AD44" s="400"/>
      <c r="AE44" s="400"/>
      <c r="AF44" s="400"/>
      <c r="AG44" s="400"/>
      <c r="AH44" s="400"/>
      <c r="AI44" s="400"/>
      <c r="AJ44" s="400"/>
      <c r="AK44" s="400"/>
      <c r="AL44" s="400"/>
      <c r="AM44" s="400"/>
      <c r="AN44" s="400"/>
      <c r="AO44" s="400"/>
      <c r="AP44" s="400"/>
      <c r="AQ44" s="400"/>
      <c r="AR44" s="400"/>
      <c r="AS44" s="400"/>
      <c r="AT44" s="400"/>
      <c r="AU44" s="400"/>
      <c r="AV44" s="400"/>
      <c r="AW44" s="400"/>
      <c r="AX44" s="400"/>
      <c r="AY44" s="400"/>
      <c r="AZ44" s="400"/>
      <c r="BA44" s="400"/>
      <c r="BB44" s="400"/>
      <c r="BC44" s="400"/>
      <c r="BD44" s="400"/>
      <c r="BE44" s="400"/>
      <c r="BF44" s="400"/>
      <c r="BG44" s="20"/>
      <c r="BK44" s="142"/>
      <c r="BL44" s="142"/>
      <c r="BM44" s="142"/>
      <c r="BN44" s="142"/>
      <c r="BO44" s="142"/>
      <c r="BP44" s="142"/>
      <c r="BQ44" s="142"/>
      <c r="BR44" s="142"/>
      <c r="BS44" s="142"/>
      <c r="BT44" s="142"/>
      <c r="BU44" s="142"/>
      <c r="BV44" s="142"/>
      <c r="BW44" s="142"/>
      <c r="BX44" s="142"/>
      <c r="BY44" s="142"/>
      <c r="BZ44" s="142"/>
      <c r="CA44" s="142"/>
      <c r="CB44" s="142"/>
      <c r="CC44" s="142"/>
      <c r="CD44" s="142"/>
    </row>
    <row r="45" spans="1:86" ht="15.6" customHeight="1">
      <c r="A45" s="18"/>
      <c r="D45" s="456"/>
      <c r="E45" s="456"/>
      <c r="F45" s="456"/>
      <c r="G45" s="456"/>
      <c r="H45" s="456"/>
      <c r="I45" s="456"/>
      <c r="J45" s="400"/>
      <c r="K45" s="400"/>
      <c r="L45" s="400"/>
      <c r="M45" s="400"/>
      <c r="N45" s="400"/>
      <c r="O45" s="400"/>
      <c r="P45" s="400"/>
      <c r="Q45" s="400"/>
      <c r="R45" s="400"/>
      <c r="S45" s="400"/>
      <c r="T45" s="400"/>
      <c r="U45" s="400"/>
      <c r="V45" s="400"/>
      <c r="W45" s="400"/>
      <c r="X45" s="400"/>
      <c r="Y45" s="400"/>
      <c r="Z45" s="400"/>
      <c r="AA45" s="400"/>
      <c r="AB45" s="400"/>
      <c r="AD45" s="400"/>
      <c r="AE45" s="400"/>
      <c r="AF45" s="400"/>
      <c r="AG45" s="400"/>
      <c r="AH45" s="400"/>
      <c r="AI45" s="400"/>
      <c r="AJ45" s="400"/>
      <c r="AK45" s="400"/>
      <c r="AL45" s="400"/>
      <c r="AM45" s="400"/>
      <c r="AN45" s="400"/>
      <c r="AO45" s="400"/>
      <c r="AP45" s="400"/>
      <c r="AQ45" s="400"/>
      <c r="AR45" s="400"/>
      <c r="AS45" s="400"/>
      <c r="AT45" s="400"/>
      <c r="AU45" s="400"/>
      <c r="AV45" s="400"/>
      <c r="AW45" s="400"/>
      <c r="AX45" s="400"/>
      <c r="AY45" s="400"/>
      <c r="AZ45" s="400"/>
      <c r="BA45" s="400"/>
      <c r="BB45" s="400"/>
      <c r="BC45" s="400"/>
      <c r="BD45" s="400"/>
      <c r="BE45" s="400"/>
      <c r="BF45" s="400"/>
      <c r="BG45" s="20"/>
    </row>
    <row r="46" spans="1:86" ht="15.6" customHeight="1">
      <c r="A46" s="18"/>
      <c r="D46" s="456"/>
      <c r="E46" s="456"/>
      <c r="F46" s="456"/>
      <c r="G46" s="456"/>
      <c r="H46" s="456"/>
      <c r="I46" s="456"/>
      <c r="J46" s="400"/>
      <c r="K46" s="400"/>
      <c r="L46" s="400"/>
      <c r="M46" s="400"/>
      <c r="N46" s="400"/>
      <c r="O46" s="400"/>
      <c r="P46" s="400"/>
      <c r="Q46" s="400"/>
      <c r="R46" s="400"/>
      <c r="S46" s="400"/>
      <c r="T46" s="400"/>
      <c r="U46" s="400"/>
      <c r="V46" s="400"/>
      <c r="W46" s="400"/>
      <c r="X46" s="400"/>
      <c r="Y46" s="400"/>
      <c r="Z46" s="400"/>
      <c r="AA46" s="400"/>
      <c r="AB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c r="BA46" s="400"/>
      <c r="BB46" s="400"/>
      <c r="BC46" s="400"/>
      <c r="BD46" s="400"/>
      <c r="BE46" s="400"/>
      <c r="BF46" s="400"/>
      <c r="BG46" s="20"/>
    </row>
    <row r="47" spans="1:86" ht="15.6" customHeight="1">
      <c r="A47" s="18"/>
      <c r="D47" s="456"/>
      <c r="E47" s="456"/>
      <c r="F47" s="456"/>
      <c r="G47" s="456"/>
      <c r="H47" s="456"/>
      <c r="I47" s="456"/>
      <c r="J47" s="400"/>
      <c r="K47" s="400"/>
      <c r="L47" s="400"/>
      <c r="M47" s="400"/>
      <c r="N47" s="400"/>
      <c r="O47" s="400"/>
      <c r="P47" s="400"/>
      <c r="Q47" s="400"/>
      <c r="R47" s="400"/>
      <c r="S47" s="400"/>
      <c r="T47" s="400"/>
      <c r="U47" s="400"/>
      <c r="V47" s="400"/>
      <c r="W47" s="400"/>
      <c r="X47" s="400"/>
      <c r="Y47" s="400"/>
      <c r="Z47" s="400"/>
      <c r="AA47" s="400"/>
      <c r="AB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20"/>
    </row>
    <row r="48" spans="1:86" ht="15.6" customHeight="1">
      <c r="A48" s="18"/>
      <c r="D48" s="456"/>
      <c r="E48" s="456"/>
      <c r="F48" s="456"/>
      <c r="G48" s="456"/>
      <c r="H48" s="456"/>
      <c r="I48" s="456"/>
      <c r="J48" s="400"/>
      <c r="K48" s="400"/>
      <c r="L48" s="400"/>
      <c r="M48" s="400"/>
      <c r="N48" s="400"/>
      <c r="O48" s="400"/>
      <c r="P48" s="400"/>
      <c r="Q48" s="400"/>
      <c r="R48" s="400"/>
      <c r="S48" s="400"/>
      <c r="T48" s="400"/>
      <c r="U48" s="400"/>
      <c r="V48" s="400"/>
      <c r="W48" s="400"/>
      <c r="X48" s="400"/>
      <c r="Y48" s="400"/>
      <c r="Z48" s="400"/>
      <c r="AA48" s="400"/>
      <c r="AB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20"/>
    </row>
    <row r="49" spans="1:73" ht="15.6" customHeight="1">
      <c r="A49" s="18"/>
      <c r="D49" s="482" t="s">
        <v>480</v>
      </c>
      <c r="E49" s="482"/>
      <c r="F49" s="482"/>
      <c r="G49" s="482"/>
      <c r="H49" s="482"/>
      <c r="I49" s="482"/>
      <c r="J49" s="482"/>
      <c r="K49" s="482"/>
      <c r="L49" s="482"/>
      <c r="M49" s="482"/>
      <c r="N49" s="482"/>
      <c r="O49" s="482"/>
      <c r="P49" s="482"/>
      <c r="Q49" s="482"/>
      <c r="R49" s="482"/>
      <c r="S49" s="482"/>
      <c r="T49" s="482"/>
      <c r="U49" s="482"/>
      <c r="V49" s="482"/>
      <c r="W49" s="482"/>
      <c r="X49" s="482"/>
      <c r="Y49" s="482"/>
      <c r="Z49" s="482"/>
      <c r="AA49" s="482"/>
      <c r="AB49" s="482"/>
      <c r="AD49" s="400"/>
      <c r="AE49" s="400"/>
      <c r="AF49" s="400"/>
      <c r="AG49" s="400"/>
      <c r="AH49" s="400"/>
      <c r="AI49" s="400"/>
      <c r="AJ49" s="400"/>
      <c r="AK49" s="400"/>
      <c r="AL49" s="400"/>
      <c r="AM49" s="400"/>
      <c r="AN49" s="400"/>
      <c r="AO49" s="400"/>
      <c r="AP49" s="400"/>
      <c r="AQ49" s="400"/>
      <c r="AR49" s="400"/>
      <c r="AS49" s="400"/>
      <c r="AT49" s="400"/>
      <c r="AU49" s="400"/>
      <c r="AV49" s="400"/>
      <c r="AW49" s="400"/>
      <c r="AX49" s="400"/>
      <c r="AY49" s="400"/>
      <c r="AZ49" s="400"/>
      <c r="BA49" s="400"/>
      <c r="BB49" s="400"/>
      <c r="BC49" s="400"/>
      <c r="BD49" s="400"/>
      <c r="BE49" s="400"/>
      <c r="BF49" s="400"/>
      <c r="BG49" s="20"/>
    </row>
    <row r="50" spans="1:73" ht="15.6" customHeight="1">
      <c r="A50" s="18"/>
      <c r="D50" s="483" t="s">
        <v>474</v>
      </c>
      <c r="E50" s="483"/>
      <c r="F50" s="483"/>
      <c r="G50" s="483"/>
      <c r="H50" s="483"/>
      <c r="I50" s="483"/>
      <c r="J50" s="483" t="s">
        <v>475</v>
      </c>
      <c r="K50" s="483"/>
      <c r="L50" s="483"/>
      <c r="M50" s="483"/>
      <c r="N50" s="483"/>
      <c r="O50" s="483"/>
      <c r="P50" s="483"/>
      <c r="Q50" s="483"/>
      <c r="R50" s="483"/>
      <c r="S50" s="483"/>
      <c r="T50" s="483"/>
      <c r="U50" s="483"/>
      <c r="V50" s="483"/>
      <c r="W50" s="483"/>
      <c r="X50" s="483"/>
      <c r="Y50" s="483"/>
      <c r="Z50" s="483"/>
      <c r="AA50" s="483"/>
      <c r="AB50" s="483"/>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20"/>
    </row>
    <row r="51" spans="1:73" ht="15.6" customHeight="1">
      <c r="A51" s="18"/>
      <c r="D51" s="456"/>
      <c r="E51" s="456"/>
      <c r="F51" s="456"/>
      <c r="G51" s="456"/>
      <c r="H51" s="456"/>
      <c r="I51" s="456"/>
      <c r="J51" s="400"/>
      <c r="K51" s="400"/>
      <c r="L51" s="400"/>
      <c r="M51" s="400"/>
      <c r="N51" s="400"/>
      <c r="O51" s="400"/>
      <c r="P51" s="400"/>
      <c r="Q51" s="400"/>
      <c r="R51" s="400"/>
      <c r="S51" s="400"/>
      <c r="T51" s="400"/>
      <c r="U51" s="400"/>
      <c r="V51" s="400"/>
      <c r="W51" s="400"/>
      <c r="X51" s="400"/>
      <c r="Y51" s="400"/>
      <c r="Z51" s="400"/>
      <c r="AA51" s="400"/>
      <c r="AB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20"/>
    </row>
    <row r="52" spans="1:73" ht="15.6" customHeight="1">
      <c r="A52" s="18"/>
      <c r="D52" s="456"/>
      <c r="E52" s="456"/>
      <c r="F52" s="456"/>
      <c r="G52" s="456"/>
      <c r="H52" s="456"/>
      <c r="I52" s="456"/>
      <c r="J52" s="400"/>
      <c r="K52" s="400"/>
      <c r="L52" s="400"/>
      <c r="M52" s="400"/>
      <c r="N52" s="400"/>
      <c r="O52" s="400"/>
      <c r="P52" s="400"/>
      <c r="Q52" s="400"/>
      <c r="R52" s="400"/>
      <c r="S52" s="400"/>
      <c r="T52" s="400"/>
      <c r="U52" s="400"/>
      <c r="V52" s="400"/>
      <c r="W52" s="400"/>
      <c r="X52" s="400"/>
      <c r="Y52" s="400"/>
      <c r="Z52" s="400"/>
      <c r="AA52" s="400"/>
      <c r="AB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20"/>
    </row>
    <row r="53" spans="1:73" ht="15.6" customHeight="1">
      <c r="A53" s="18"/>
      <c r="D53" s="456"/>
      <c r="E53" s="456"/>
      <c r="F53" s="456"/>
      <c r="G53" s="456"/>
      <c r="H53" s="456"/>
      <c r="I53" s="456"/>
      <c r="J53" s="400"/>
      <c r="K53" s="400"/>
      <c r="L53" s="400"/>
      <c r="M53" s="400"/>
      <c r="N53" s="400"/>
      <c r="O53" s="400"/>
      <c r="P53" s="400"/>
      <c r="Q53" s="400"/>
      <c r="R53" s="400"/>
      <c r="S53" s="400"/>
      <c r="T53" s="400"/>
      <c r="U53" s="400"/>
      <c r="V53" s="400"/>
      <c r="W53" s="400"/>
      <c r="X53" s="400"/>
      <c r="Y53" s="400"/>
      <c r="Z53" s="400"/>
      <c r="AA53" s="400"/>
      <c r="AB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20"/>
    </row>
    <row r="54" spans="1:73" ht="15.6" customHeight="1">
      <c r="A54" s="18"/>
      <c r="D54" s="456"/>
      <c r="E54" s="456"/>
      <c r="F54" s="456"/>
      <c r="G54" s="456"/>
      <c r="H54" s="456"/>
      <c r="I54" s="456"/>
      <c r="J54" s="400"/>
      <c r="K54" s="400"/>
      <c r="L54" s="400"/>
      <c r="M54" s="400"/>
      <c r="N54" s="400"/>
      <c r="O54" s="400"/>
      <c r="P54" s="400"/>
      <c r="Q54" s="400"/>
      <c r="R54" s="400"/>
      <c r="S54" s="400"/>
      <c r="T54" s="400"/>
      <c r="U54" s="400"/>
      <c r="V54" s="400"/>
      <c r="W54" s="400"/>
      <c r="X54" s="400"/>
      <c r="Y54" s="400"/>
      <c r="Z54" s="400"/>
      <c r="AA54" s="400"/>
      <c r="AB54" s="400"/>
      <c r="AD54" s="400"/>
      <c r="AE54" s="400"/>
      <c r="AF54" s="400"/>
      <c r="AG54" s="400"/>
      <c r="AH54" s="400"/>
      <c r="AI54" s="400"/>
      <c r="AJ54" s="400"/>
      <c r="AK54" s="400"/>
      <c r="AL54" s="400"/>
      <c r="AM54" s="400"/>
      <c r="AN54" s="400"/>
      <c r="AO54" s="400"/>
      <c r="AP54" s="400"/>
      <c r="AQ54" s="400"/>
      <c r="AR54" s="400"/>
      <c r="AS54" s="400"/>
      <c r="AT54" s="400"/>
      <c r="AU54" s="400"/>
      <c r="AV54" s="400"/>
      <c r="AW54" s="400"/>
      <c r="AX54" s="400"/>
      <c r="AY54" s="400"/>
      <c r="AZ54" s="400"/>
      <c r="BA54" s="400"/>
      <c r="BB54" s="400"/>
      <c r="BC54" s="400"/>
      <c r="BD54" s="400"/>
      <c r="BE54" s="400"/>
      <c r="BF54" s="400"/>
      <c r="BG54" s="20"/>
    </row>
    <row r="55" spans="1:73" ht="15" customHeight="1">
      <c r="A55" s="18"/>
      <c r="D55" s="456"/>
      <c r="E55" s="456"/>
      <c r="F55" s="456"/>
      <c r="G55" s="456"/>
      <c r="H55" s="456"/>
      <c r="I55" s="456"/>
      <c r="J55" s="400"/>
      <c r="K55" s="400"/>
      <c r="L55" s="400"/>
      <c r="M55" s="400"/>
      <c r="N55" s="400"/>
      <c r="O55" s="400"/>
      <c r="P55" s="400"/>
      <c r="Q55" s="400"/>
      <c r="R55" s="400"/>
      <c r="S55" s="400"/>
      <c r="T55" s="400"/>
      <c r="U55" s="400"/>
      <c r="V55" s="400"/>
      <c r="W55" s="400"/>
      <c r="X55" s="400"/>
      <c r="Y55" s="400"/>
      <c r="Z55" s="400"/>
      <c r="AA55" s="400"/>
      <c r="AB55" s="400"/>
      <c r="AD55" s="400"/>
      <c r="AE55" s="400"/>
      <c r="AF55" s="400"/>
      <c r="AG55" s="400"/>
      <c r="AH55" s="400"/>
      <c r="AI55" s="400"/>
      <c r="AJ55" s="400"/>
      <c r="AK55" s="400"/>
      <c r="AL55" s="400"/>
      <c r="AM55" s="400"/>
      <c r="AN55" s="400"/>
      <c r="AO55" s="400"/>
      <c r="AP55" s="400"/>
      <c r="AQ55" s="400"/>
      <c r="AR55" s="400"/>
      <c r="AS55" s="400"/>
      <c r="AT55" s="400"/>
      <c r="AU55" s="400"/>
      <c r="AV55" s="400"/>
      <c r="AW55" s="400"/>
      <c r="AX55" s="400"/>
      <c r="AY55" s="400"/>
      <c r="AZ55" s="400"/>
      <c r="BA55" s="400"/>
      <c r="BB55" s="400"/>
      <c r="BC55" s="400"/>
      <c r="BD55" s="400"/>
      <c r="BE55" s="400"/>
      <c r="BF55" s="400"/>
      <c r="BG55" s="20"/>
    </row>
    <row r="56" spans="1:73" ht="15" customHeight="1">
      <c r="A56" s="18"/>
      <c r="D56" s="456"/>
      <c r="E56" s="456"/>
      <c r="F56" s="456"/>
      <c r="G56" s="456"/>
      <c r="H56" s="456"/>
      <c r="I56" s="456"/>
      <c r="J56" s="400"/>
      <c r="K56" s="400"/>
      <c r="L56" s="400"/>
      <c r="M56" s="400"/>
      <c r="N56" s="400"/>
      <c r="O56" s="400"/>
      <c r="P56" s="400"/>
      <c r="Q56" s="400"/>
      <c r="R56" s="400"/>
      <c r="S56" s="400"/>
      <c r="T56" s="400"/>
      <c r="U56" s="400"/>
      <c r="V56" s="400"/>
      <c r="W56" s="400"/>
      <c r="X56" s="400"/>
      <c r="Y56" s="400"/>
      <c r="Z56" s="400"/>
      <c r="AA56" s="400"/>
      <c r="AB56" s="400"/>
      <c r="AD56" s="400"/>
      <c r="AE56" s="400"/>
      <c r="AF56" s="400"/>
      <c r="AG56" s="400"/>
      <c r="AH56" s="400"/>
      <c r="AI56" s="400"/>
      <c r="AJ56" s="400"/>
      <c r="AK56" s="400"/>
      <c r="AL56" s="400"/>
      <c r="AM56" s="400"/>
      <c r="AN56" s="400"/>
      <c r="AO56" s="400"/>
      <c r="AP56" s="400"/>
      <c r="AQ56" s="400"/>
      <c r="AR56" s="400"/>
      <c r="AS56" s="400"/>
      <c r="AT56" s="400"/>
      <c r="AU56" s="400"/>
      <c r="AV56" s="400"/>
      <c r="AW56" s="400"/>
      <c r="AX56" s="400"/>
      <c r="AY56" s="400"/>
      <c r="AZ56" s="400"/>
      <c r="BA56" s="400"/>
      <c r="BB56" s="400"/>
      <c r="BC56" s="400"/>
      <c r="BD56" s="400"/>
      <c r="BE56" s="400"/>
      <c r="BF56" s="400"/>
      <c r="BG56" s="20"/>
    </row>
    <row r="57" spans="1:73" ht="15" customHeight="1">
      <c r="A57" s="18"/>
      <c r="D57" s="456"/>
      <c r="E57" s="456"/>
      <c r="F57" s="456"/>
      <c r="G57" s="456"/>
      <c r="H57" s="456"/>
      <c r="I57" s="456"/>
      <c r="J57" s="400"/>
      <c r="K57" s="400"/>
      <c r="L57" s="400"/>
      <c r="M57" s="400"/>
      <c r="N57" s="400"/>
      <c r="O57" s="400"/>
      <c r="P57" s="400"/>
      <c r="Q57" s="400"/>
      <c r="R57" s="400"/>
      <c r="S57" s="400"/>
      <c r="T57" s="400"/>
      <c r="U57" s="400"/>
      <c r="V57" s="400"/>
      <c r="W57" s="400"/>
      <c r="X57" s="400"/>
      <c r="Y57" s="400"/>
      <c r="Z57" s="400"/>
      <c r="AA57" s="400"/>
      <c r="AB57" s="400"/>
      <c r="AD57" s="400"/>
      <c r="AE57" s="400"/>
      <c r="AF57" s="400"/>
      <c r="AG57" s="400"/>
      <c r="AH57" s="400"/>
      <c r="AI57" s="400"/>
      <c r="AJ57" s="400"/>
      <c r="AK57" s="400"/>
      <c r="AL57" s="400"/>
      <c r="AM57" s="400"/>
      <c r="AN57" s="400"/>
      <c r="AO57" s="400"/>
      <c r="AP57" s="400"/>
      <c r="AQ57" s="400"/>
      <c r="AR57" s="400"/>
      <c r="AS57" s="400"/>
      <c r="AT57" s="400"/>
      <c r="AU57" s="400"/>
      <c r="AV57" s="400"/>
      <c r="AW57" s="400"/>
      <c r="AX57" s="400"/>
      <c r="AY57" s="400"/>
      <c r="AZ57" s="400"/>
      <c r="BA57" s="400"/>
      <c r="BB57" s="400"/>
      <c r="BC57" s="400"/>
      <c r="BD57" s="400"/>
      <c r="BE57" s="400"/>
      <c r="BF57" s="400"/>
      <c r="BG57" s="20"/>
    </row>
    <row r="58" spans="1:73" ht="15" customHeight="1">
      <c r="A58" s="18"/>
      <c r="D58" s="456"/>
      <c r="E58" s="456"/>
      <c r="F58" s="456"/>
      <c r="G58" s="456"/>
      <c r="H58" s="456"/>
      <c r="I58" s="456"/>
      <c r="J58" s="400"/>
      <c r="K58" s="400"/>
      <c r="L58" s="400"/>
      <c r="M58" s="400"/>
      <c r="N58" s="400"/>
      <c r="O58" s="400"/>
      <c r="P58" s="400"/>
      <c r="Q58" s="400"/>
      <c r="R58" s="400"/>
      <c r="S58" s="400"/>
      <c r="T58" s="400"/>
      <c r="U58" s="400"/>
      <c r="V58" s="400"/>
      <c r="W58" s="400"/>
      <c r="X58" s="400"/>
      <c r="Y58" s="400"/>
      <c r="Z58" s="400"/>
      <c r="AA58" s="400"/>
      <c r="AB58" s="400"/>
      <c r="AD58" s="400"/>
      <c r="AE58" s="400"/>
      <c r="AF58" s="400"/>
      <c r="AG58" s="400"/>
      <c r="AH58" s="400"/>
      <c r="AI58" s="400"/>
      <c r="AJ58" s="400"/>
      <c r="AK58" s="400"/>
      <c r="AL58" s="400"/>
      <c r="AM58" s="400"/>
      <c r="AN58" s="400"/>
      <c r="AO58" s="400"/>
      <c r="AP58" s="400"/>
      <c r="AQ58" s="400"/>
      <c r="AR58" s="400"/>
      <c r="AS58" s="400"/>
      <c r="AT58" s="400"/>
      <c r="AU58" s="400"/>
      <c r="AV58" s="400"/>
      <c r="AW58" s="400"/>
      <c r="AX58" s="400"/>
      <c r="AY58" s="400"/>
      <c r="AZ58" s="400"/>
      <c r="BA58" s="400"/>
      <c r="BB58" s="400"/>
      <c r="BC58" s="400"/>
      <c r="BD58" s="400"/>
      <c r="BE58" s="400"/>
      <c r="BF58" s="400"/>
      <c r="BG58" s="20"/>
    </row>
    <row r="59" spans="1:73">
      <c r="A59" s="18"/>
      <c r="D59" s="456"/>
      <c r="E59" s="456"/>
      <c r="F59" s="456"/>
      <c r="G59" s="456"/>
      <c r="H59" s="456"/>
      <c r="I59" s="456"/>
      <c r="J59" s="400"/>
      <c r="K59" s="400"/>
      <c r="L59" s="400"/>
      <c r="M59" s="400"/>
      <c r="N59" s="400"/>
      <c r="O59" s="400"/>
      <c r="P59" s="400"/>
      <c r="Q59" s="400"/>
      <c r="R59" s="400"/>
      <c r="S59" s="400"/>
      <c r="T59" s="400"/>
      <c r="U59" s="400"/>
      <c r="V59" s="400"/>
      <c r="W59" s="400"/>
      <c r="X59" s="400"/>
      <c r="Y59" s="400"/>
      <c r="Z59" s="400"/>
      <c r="AA59" s="400"/>
      <c r="AB59" s="400"/>
      <c r="AD59" s="400"/>
      <c r="AE59" s="400"/>
      <c r="AF59" s="400"/>
      <c r="AG59" s="400"/>
      <c r="AH59" s="400"/>
      <c r="AI59" s="400"/>
      <c r="AJ59" s="400"/>
      <c r="AK59" s="400"/>
      <c r="AL59" s="400"/>
      <c r="AM59" s="400"/>
      <c r="AN59" s="400"/>
      <c r="AO59" s="400"/>
      <c r="AP59" s="400"/>
      <c r="AQ59" s="400"/>
      <c r="AR59" s="400"/>
      <c r="AS59" s="400"/>
      <c r="AT59" s="400"/>
      <c r="AU59" s="400"/>
      <c r="AV59" s="400"/>
      <c r="AW59" s="400"/>
      <c r="AX59" s="400"/>
      <c r="AY59" s="400"/>
      <c r="AZ59" s="400"/>
      <c r="BA59" s="400"/>
      <c r="BB59" s="400"/>
      <c r="BC59" s="400"/>
      <c r="BD59" s="400"/>
      <c r="BE59" s="400"/>
      <c r="BF59" s="400"/>
      <c r="BG59" s="20"/>
      <c r="BL59" s="39"/>
      <c r="BM59" s="39"/>
      <c r="BN59" s="39"/>
      <c r="BO59" s="39"/>
    </row>
    <row r="60" spans="1:73">
      <c r="A60" s="18"/>
      <c r="D60" s="456"/>
      <c r="E60" s="456"/>
      <c r="F60" s="456"/>
      <c r="G60" s="456"/>
      <c r="H60" s="456"/>
      <c r="I60" s="456"/>
      <c r="J60" s="400"/>
      <c r="K60" s="400"/>
      <c r="L60" s="400"/>
      <c r="M60" s="400"/>
      <c r="N60" s="400"/>
      <c r="O60" s="400"/>
      <c r="P60" s="400"/>
      <c r="Q60" s="400"/>
      <c r="R60" s="400"/>
      <c r="S60" s="400"/>
      <c r="T60" s="400"/>
      <c r="U60" s="400"/>
      <c r="V60" s="400"/>
      <c r="W60" s="400"/>
      <c r="X60" s="400"/>
      <c r="Y60" s="400"/>
      <c r="Z60" s="400"/>
      <c r="AA60" s="400"/>
      <c r="AB60" s="400"/>
      <c r="AD60" s="400"/>
      <c r="AE60" s="400"/>
      <c r="AF60" s="400"/>
      <c r="AG60" s="400"/>
      <c r="AH60" s="400"/>
      <c r="AI60" s="400"/>
      <c r="AJ60" s="400"/>
      <c r="AK60" s="400"/>
      <c r="AL60" s="400"/>
      <c r="AM60" s="400"/>
      <c r="AN60" s="400"/>
      <c r="AO60" s="400"/>
      <c r="AP60" s="400"/>
      <c r="AQ60" s="400"/>
      <c r="AR60" s="400"/>
      <c r="AS60" s="400"/>
      <c r="AT60" s="400"/>
      <c r="AU60" s="400"/>
      <c r="AV60" s="400"/>
      <c r="AW60" s="400"/>
      <c r="AX60" s="400"/>
      <c r="AY60" s="400"/>
      <c r="AZ60" s="400"/>
      <c r="BA60" s="400"/>
      <c r="BB60" s="400"/>
      <c r="BC60" s="400"/>
      <c r="BD60" s="400"/>
      <c r="BE60" s="400"/>
      <c r="BF60" s="400"/>
      <c r="BG60" s="20"/>
      <c r="BK60" s="378" t="s">
        <v>481</v>
      </c>
      <c r="BL60" s="378"/>
      <c r="BM60" s="378"/>
      <c r="BN60" s="39"/>
      <c r="BO60" s="39"/>
    </row>
    <row r="61" spans="1:73" ht="30" customHeight="1" thickBot="1">
      <c r="A61" s="51"/>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c r="AM61" s="52"/>
      <c r="AN61" s="52"/>
      <c r="AO61" s="52"/>
      <c r="AP61" s="52"/>
      <c r="AQ61" s="52"/>
      <c r="AR61" s="52"/>
      <c r="AS61" s="52"/>
      <c r="AT61" s="52"/>
      <c r="AU61" s="52"/>
      <c r="AV61" s="52"/>
      <c r="AW61" s="52"/>
      <c r="AX61" s="52"/>
      <c r="AY61" s="52"/>
      <c r="AZ61" s="52"/>
      <c r="BA61" s="52"/>
      <c r="BB61" s="52"/>
      <c r="BC61" s="52"/>
      <c r="BD61" s="52"/>
      <c r="BE61" s="52"/>
      <c r="BF61" s="52"/>
      <c r="BG61" s="54"/>
      <c r="BK61" s="378"/>
      <c r="BL61" s="378"/>
      <c r="BM61" s="378"/>
      <c r="BN61" s="39"/>
      <c r="BO61" s="85"/>
      <c r="BP61" s="378" t="s">
        <v>482</v>
      </c>
      <c r="BQ61" s="378" t="s">
        <v>483</v>
      </c>
      <c r="BR61" s="85"/>
      <c r="BS61" s="85" t="s">
        <v>484</v>
      </c>
    </row>
    <row r="62" spans="1:73" ht="32.25" customHeight="1" thickBot="1">
      <c r="A62" s="380" t="str">
        <f>IF(AK13=Datos!$A$6,"ANÁLISIS DE LA OPORTUNIDAD","ANÁLISIS DEL RIESGO")</f>
        <v>ANÁLISIS DEL RIESGO</v>
      </c>
      <c r="B62" s="381"/>
      <c r="C62" s="381"/>
      <c r="D62" s="381"/>
      <c r="E62" s="381"/>
      <c r="F62" s="381"/>
      <c r="G62" s="381"/>
      <c r="H62" s="381"/>
      <c r="I62" s="381"/>
      <c r="J62" s="382"/>
      <c r="K62" s="27"/>
      <c r="L62" s="27"/>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7"/>
      <c r="BK62" s="85" t="s">
        <v>485</v>
      </c>
      <c r="BL62" s="86">
        <f>BS77</f>
        <v>0</v>
      </c>
      <c r="BM62" s="86" t="str">
        <f>IF(AND(I66="",I67=""),"",INDEX($R$69:$R$73,$BL$62,1))</f>
        <v/>
      </c>
      <c r="BO62" s="85"/>
      <c r="BP62" s="379"/>
      <c r="BQ62" s="379"/>
      <c r="BR62" s="85"/>
      <c r="BS62" s="85" t="s">
        <v>485</v>
      </c>
      <c r="BT62" s="86" t="str">
        <f>IF($AK$13&lt;&gt;"",BL62,"")</f>
        <v/>
      </c>
      <c r="BU62" s="86" t="str">
        <f>IF($AK$13&lt;&gt;"",$BM$62,"")</f>
        <v/>
      </c>
    </row>
    <row r="63" spans="1:73" ht="14.45" customHeight="1">
      <c r="A63" s="18"/>
      <c r="Z63" s="401" t="s">
        <v>486</v>
      </c>
      <c r="AA63" s="401"/>
      <c r="AB63" s="401"/>
      <c r="AC63" s="401"/>
      <c r="AD63" s="401"/>
      <c r="AE63" s="401"/>
      <c r="AF63" s="401"/>
      <c r="AG63" s="401"/>
      <c r="AH63" s="401"/>
      <c r="AI63" s="401"/>
      <c r="AJ63" s="401"/>
      <c r="AK63" s="401"/>
      <c r="BG63" s="20"/>
      <c r="BK63" s="85" t="s">
        <v>487</v>
      </c>
      <c r="BL63" s="86" t="str">
        <f>H82</f>
        <v/>
      </c>
      <c r="BM63" s="86" t="e">
        <f>INDEX($R$76:$R$80,$BL$63,1)</f>
        <v>#VALUE!</v>
      </c>
      <c r="BO63" s="85" t="s">
        <v>488</v>
      </c>
      <c r="BP63" s="86" t="e">
        <f>BL63-1</f>
        <v>#VALUE!</v>
      </c>
      <c r="BQ63" s="86" t="e">
        <f>BM63</f>
        <v>#VALUE!</v>
      </c>
      <c r="BR63" s="85"/>
      <c r="BS63" s="85" t="s">
        <v>487</v>
      </c>
      <c r="BT63" s="86" t="str">
        <f>IF($AK$13="","",IF($AK$13=1,$BP$63,$BL$63))</f>
        <v/>
      </c>
      <c r="BU63" s="86" t="str">
        <f>IF($AK$13="","",IF($AK$13=1,$BQ$63,$BM$63))</f>
        <v/>
      </c>
    </row>
    <row r="64" spans="1:73" ht="14.45" customHeight="1">
      <c r="A64" s="18"/>
      <c r="D64" s="455" t="s">
        <v>489</v>
      </c>
      <c r="E64" s="455"/>
      <c r="F64" s="455"/>
      <c r="G64" s="455"/>
      <c r="Z64" s="28"/>
      <c r="BG64" s="20"/>
    </row>
    <row r="65" spans="1:73" ht="14.45" customHeight="1">
      <c r="A65" s="18"/>
      <c r="E65" s="455" t="str">
        <f>IF(AK13=Datos!$A$6,"Seleccione la factibilidad o frecuencia de presencia de la oportunidad","Seleccione la factibilidad o frecuencia de presencia del riesgo")</f>
        <v>Seleccione la factibilidad o frecuencia de presencia del riesgo</v>
      </c>
      <c r="F65" s="455"/>
      <c r="G65" s="455"/>
      <c r="H65" s="455"/>
      <c r="I65" s="455"/>
      <c r="J65" s="455"/>
      <c r="K65" s="455"/>
      <c r="L65" s="455"/>
      <c r="M65" s="455"/>
      <c r="N65" s="455"/>
      <c r="O65" s="455"/>
      <c r="P65" s="455"/>
      <c r="Q65" s="455"/>
      <c r="R65" s="455"/>
      <c r="S65" s="455"/>
      <c r="T65" s="455"/>
      <c r="U65" s="455"/>
      <c r="V65" s="455"/>
      <c r="W65" s="455"/>
      <c r="X65" s="455"/>
      <c r="Y65" s="455"/>
      <c r="Z65" s="455"/>
      <c r="AB65" s="519" t="str">
        <f>IF(AK13=Datos!$A$6,"Escala de impacto-beneficio resultante","Escala de impacto resultante")</f>
        <v>Escala de impacto resultante</v>
      </c>
      <c r="AC65" s="432"/>
      <c r="AD65" s="432"/>
      <c r="AE65" s="432"/>
      <c r="AF65" s="432"/>
      <c r="AG65" s="432"/>
      <c r="AH65" s="432"/>
      <c r="AI65" s="432"/>
      <c r="AJ65" s="432"/>
      <c r="AK65" s="520"/>
      <c r="BG65" s="20"/>
      <c r="BK65" s="86"/>
      <c r="BL65" s="86" t="str">
        <f>IF($AK$13=1,Datos!$P$2,IF(OR($AK$13=2,$AK$13=3,$AK$13=4),Datos!$Q$2,IF($AK$13=5,Datos!$R$2,"")))</f>
        <v/>
      </c>
      <c r="BM65" s="86" t="str">
        <f>IF($AK$13=1,Datos!$P$3,IF(OR($AK$13=2,$AK$13=3,$AK$13=4),Datos!$Q$3,IF($AK$13=5,Datos!$R$3,"")))</f>
        <v/>
      </c>
      <c r="BN65" s="86" t="str">
        <f>IF($AK$13=1,Datos!$P$4,IF(OR($AK$13=2,$AK$13=3,$AK$13=4),Datos!$Q$4,IF($AK$13=5,Datos!$R$4,"")))</f>
        <v/>
      </c>
      <c r="BO65" s="86" t="str">
        <f>IF($AK$13=1,Datos!$P$5,IF(OR($AK$13=2,$AK$13=3,$AK$13=4),Datos!$Q$5,IF($AK$13=5,Datos!$R$5,"")))</f>
        <v/>
      </c>
      <c r="BP65" s="86" t="str">
        <f>IF($AK$13=1,Datos!$P$6,IF(OR($AK$13=2,$AK$13=3,$AK$13=4),Datos!$Q$6,IF($AK$13=5,Datos!$R$6,"")))</f>
        <v/>
      </c>
    </row>
    <row r="66" spans="1:73" ht="14.45" customHeight="1">
      <c r="A66" s="18"/>
      <c r="E66" s="477" t="s">
        <v>490</v>
      </c>
      <c r="F66" s="477"/>
      <c r="G66" s="477"/>
      <c r="H66" s="478"/>
      <c r="I66" s="517" t="str">
        <f>IF(Frecuencia!V20="","",Frecuencia!V20)</f>
        <v/>
      </c>
      <c r="J66" s="518"/>
      <c r="K66" s="518"/>
      <c r="L66" s="518"/>
      <c r="M66" s="518"/>
      <c r="N66" s="518"/>
      <c r="O66" s="518"/>
      <c r="P66" s="518"/>
      <c r="Q66" s="518"/>
      <c r="R66" s="518"/>
      <c r="S66" s="518"/>
      <c r="T66" s="518"/>
      <c r="U66" s="518"/>
      <c r="V66" s="518"/>
      <c r="W66" s="37"/>
      <c r="AB66" s="399">
        <f>IF($AK$13=1,"",IF($AK$13=5,5,1))</f>
        <v>1</v>
      </c>
      <c r="AC66" s="399"/>
      <c r="AD66" s="399">
        <f>IF($AK$13=1,"",IF($AK$13=5,4,2))</f>
        <v>2</v>
      </c>
      <c r="AE66" s="399"/>
      <c r="AF66" s="399">
        <f>IF($AK$13=1,1,IF($AK$13=5,3,3))</f>
        <v>3</v>
      </c>
      <c r="AG66" s="399"/>
      <c r="AH66" s="399">
        <f>IF($AK$13=1,2,IF($AK$13=5,2,4))</f>
        <v>4</v>
      </c>
      <c r="AI66" s="399"/>
      <c r="AJ66" s="399">
        <f>IF($AK$13=1,3,IF($AK$13=5,1,5))</f>
        <v>5</v>
      </c>
      <c r="AK66" s="399"/>
      <c r="BG66" s="20"/>
      <c r="BK66" s="86" t="str">
        <f>IF(OR($AK$13=1,$AK$13=2,$AK$13=3,$AK$13=4),Datos!O2,IF($AK$13=5,Datos!O6,""))</f>
        <v/>
      </c>
      <c r="BL66" s="86" t="str">
        <f>IF($AK$13=Datos!A2,"",IF($AK$13=Datos!A6,Datos!T5,Datos!$S$5))</f>
        <v>Baja</v>
      </c>
      <c r="BM66" s="86" t="str">
        <f>IF($AK$13=Datos!A2,"",IF($AK$13=Datos!A6,Datos!T5,Datos!$S$5))</f>
        <v>Baja</v>
      </c>
      <c r="BN66" s="86" t="str">
        <f>IF($AK$13=Datos!A6,Datos!T4,Datos!S4)</f>
        <v>Moderada</v>
      </c>
      <c r="BO66" s="86" t="str">
        <f>IF($AK$13=Datos!A6,Datos!T3,Datos!S3)</f>
        <v>Alta</v>
      </c>
      <c r="BP66" s="86" t="str">
        <f>IF($AK$13=Datos!A6,Datos!T2,Datos!S2)</f>
        <v>Extrema</v>
      </c>
    </row>
    <row r="67" spans="1:73" ht="14.45" customHeight="1">
      <c r="A67" s="18"/>
      <c r="E67" s="477" t="s">
        <v>491</v>
      </c>
      <c r="F67" s="477"/>
      <c r="G67" s="477"/>
      <c r="H67" s="478"/>
      <c r="I67" s="517" t="str">
        <f>IF(Factibilidad!P19="","",Factibilidad!P19)</f>
        <v/>
      </c>
      <c r="J67" s="518"/>
      <c r="K67" s="518"/>
      <c r="L67" s="518"/>
      <c r="M67" s="518"/>
      <c r="N67" s="518"/>
      <c r="O67" s="518"/>
      <c r="P67" s="518"/>
      <c r="Q67" s="518"/>
      <c r="R67" s="518"/>
      <c r="S67" s="518"/>
      <c r="T67" s="518"/>
      <c r="U67" s="518"/>
      <c r="V67" s="518"/>
      <c r="W67" s="37"/>
      <c r="Z67" s="402" t="s">
        <v>492</v>
      </c>
      <c r="AA67" s="479">
        <f>IF($AK$13=5,5,1)</f>
        <v>1</v>
      </c>
      <c r="AB67" s="383" t="str">
        <f>IF(ISERROR(BL72=TRUE),"",IF(BL72="","",BL72))</f>
        <v/>
      </c>
      <c r="AC67" s="384"/>
      <c r="AD67" s="383" t="str">
        <f>IF(ISERROR(BM72=TRUE),"",IF(BM72="","",BM72))</f>
        <v/>
      </c>
      <c r="AE67" s="384"/>
      <c r="AF67" s="387" t="str">
        <f>IF(ISERROR(BN72=TRUE),"",IF(BN72="","",BN72))</f>
        <v/>
      </c>
      <c r="AG67" s="388"/>
      <c r="AH67" s="391" t="str">
        <f>IF(ISERROR(BO72=TRUE),"",IF(BO72="","",BO72))</f>
        <v/>
      </c>
      <c r="AI67" s="392"/>
      <c r="AJ67" s="395" t="str">
        <f>IF(ISERROR(BP72=TRUE),"",IF(BP72="","",BP72))</f>
        <v/>
      </c>
      <c r="AK67" s="396"/>
      <c r="AP67" s="484" t="str">
        <f>IF(AK13=Datos!$A$6,"Zona de ubicación de la oportunidad","Zona de ubicación del riesgo")</f>
        <v>Zona de ubicación del riesgo</v>
      </c>
      <c r="AQ67" s="484"/>
      <c r="AR67" s="484"/>
      <c r="AS67" s="484"/>
      <c r="AT67" s="484"/>
      <c r="AU67" s="484"/>
      <c r="AV67" s="484"/>
      <c r="AW67" s="484"/>
      <c r="AX67" s="484"/>
      <c r="AY67" s="484"/>
      <c r="AZ67" s="484"/>
      <c r="BA67" s="484"/>
      <c r="BB67" s="484"/>
      <c r="BC67" s="484"/>
      <c r="BD67" s="484"/>
      <c r="BE67" s="484"/>
      <c r="BF67" s="484"/>
      <c r="BG67" s="20"/>
      <c r="BK67" s="86" t="str">
        <f>IF(OR($AK$13=1,$AK$13=2,$AK$13=3,$AK$13=4),Datos!O3,IF($AK$13=5,Datos!O5,""))</f>
        <v/>
      </c>
      <c r="BL67" s="86" t="str">
        <f>IF($AK$13=Datos!A2,"",IF($AK$13=Datos!A6,Datos!T5,Datos!$S$5))</f>
        <v>Baja</v>
      </c>
      <c r="BM67" s="86" t="str">
        <f>IF($AK$13=Datos!A2,"",IF($AK$13=Datos!A6,Datos!T5,Datos!$S$5))</f>
        <v>Baja</v>
      </c>
      <c r="BN67" s="86" t="str">
        <f>IF($AK$13=Datos!A6,Datos!T4,Datos!S4)</f>
        <v>Moderada</v>
      </c>
      <c r="BO67" s="86" t="str">
        <f>IF($AK$13=Datos!A6,Datos!T3,Datos!S3)</f>
        <v>Alta</v>
      </c>
      <c r="BP67" s="86" t="str">
        <f>IF($AK$13=Datos!A6,Datos!T2,Datos!S2)</f>
        <v>Extrema</v>
      </c>
      <c r="BQ67" s="85">
        <v>1</v>
      </c>
    </row>
    <row r="68" spans="1:73" ht="28.5" customHeight="1">
      <c r="A68" s="18"/>
      <c r="Z68" s="403"/>
      <c r="AA68" s="479"/>
      <c r="AB68" s="385"/>
      <c r="AC68" s="386"/>
      <c r="AD68" s="385"/>
      <c r="AE68" s="386"/>
      <c r="AF68" s="389"/>
      <c r="AG68" s="390"/>
      <c r="AH68" s="393"/>
      <c r="AI68" s="394"/>
      <c r="AJ68" s="397"/>
      <c r="AK68" s="398"/>
      <c r="AP68" s="516" t="str">
        <f>IF(OR(J72="",J79=""),"",INDEX($BK$65:$BP$70,MATCH($BM$62,$BK$65:$BK$70,0),MATCH($BM$63,$BK$65:$BP$65,0)))</f>
        <v/>
      </c>
      <c r="AQ68" s="516"/>
      <c r="AR68" s="516"/>
      <c r="AS68" s="516"/>
      <c r="AT68" s="516"/>
      <c r="AU68" s="516"/>
      <c r="AV68" s="516"/>
      <c r="AW68" s="516"/>
      <c r="AX68" s="516"/>
      <c r="AY68" s="516"/>
      <c r="AZ68" s="516"/>
      <c r="BA68" s="516"/>
      <c r="BB68" s="516"/>
      <c r="BC68" s="516"/>
      <c r="BD68" s="516"/>
      <c r="BE68" s="516"/>
      <c r="BF68" s="516"/>
      <c r="BG68" s="20"/>
      <c r="BK68" s="86" t="str">
        <f>IF(OR($AK$13=1,$AK$13=2,$AK$13=3,$AK$13=4),Datos!O4,IF($AK$13=5,Datos!O4,""))</f>
        <v/>
      </c>
      <c r="BL68" s="86" t="str">
        <f>IF($AK$13=Datos!A2,"",IF($AK$13=Datos!A6,Datos!T5,Datos!$S$5))</f>
        <v>Baja</v>
      </c>
      <c r="BM68" s="86" t="str">
        <f>IF($AK$13=Datos!A2,"",IF($AK$13=Datos!A6,Datos!T4,Datos!S4))</f>
        <v>Moderada</v>
      </c>
      <c r="BN68" s="86" t="str">
        <f>IF($AK$13=Datos!A6,Datos!T3,Datos!S3)</f>
        <v>Alta</v>
      </c>
      <c r="BO68" s="86" t="str">
        <f>IF($AK$13=Datos!A6,Datos!T2,Datos!S2)</f>
        <v>Extrema</v>
      </c>
      <c r="BP68" s="86" t="str">
        <f>IF($AK$13=Datos!A6,Datos!T2,Datos!S2)</f>
        <v>Extrema</v>
      </c>
    </row>
    <row r="69" spans="1:73" ht="28.5" customHeight="1">
      <c r="A69" s="18"/>
      <c r="R69" s="662" t="str">
        <f>IF(OR($AK$13=1,$AK$13=2,$AK$13=3,$AK$13=4),Datos!O2,IF($AK$13=5,Datos!O6,""))</f>
        <v/>
      </c>
      <c r="S69" s="662"/>
      <c r="T69" s="662"/>
      <c r="U69" s="662"/>
      <c r="V69" s="662"/>
      <c r="W69" s="662"/>
      <c r="Z69" s="403"/>
      <c r="AA69" s="479">
        <f>IF($AK$13=5,4,2)</f>
        <v>2</v>
      </c>
      <c r="AB69" s="383" t="str">
        <f>IF(ISERROR(BL73=TRUE),"",IF(BL73="","",BL73))</f>
        <v/>
      </c>
      <c r="AC69" s="384"/>
      <c r="AD69" s="383" t="str">
        <f>IF(ISERROR(BM73=TRUE),"",IF(BM73="","",BM73))</f>
        <v/>
      </c>
      <c r="AE69" s="384"/>
      <c r="AF69" s="387" t="str">
        <f>IF(ISERROR(BN73=TRUE),"",IF(BN73="","",BN73))</f>
        <v/>
      </c>
      <c r="AG69" s="388"/>
      <c r="AH69" s="391" t="str">
        <f>IF(ISERROR(BO73=TRUE),"",IF(BO73="","",BO73))</f>
        <v/>
      </c>
      <c r="AI69" s="392"/>
      <c r="AJ69" s="395" t="str">
        <f>IF(ISERROR(BP73=TRUE),"",IF(BP73="","",BP73))</f>
        <v/>
      </c>
      <c r="AK69" s="396"/>
      <c r="AP69" s="516"/>
      <c r="AQ69" s="516"/>
      <c r="AR69" s="516"/>
      <c r="AS69" s="516"/>
      <c r="AT69" s="516"/>
      <c r="AU69" s="516"/>
      <c r="AV69" s="516"/>
      <c r="AW69" s="516"/>
      <c r="AX69" s="516"/>
      <c r="AY69" s="516"/>
      <c r="AZ69" s="516"/>
      <c r="BA69" s="516"/>
      <c r="BB69" s="516"/>
      <c r="BC69" s="516"/>
      <c r="BD69" s="516"/>
      <c r="BE69" s="516"/>
      <c r="BF69" s="516"/>
      <c r="BG69" s="20"/>
      <c r="BK69" s="86" t="str">
        <f>IF(OR($AK$13=1,$AK$13=2,$AK$13=3,$AK$13=4),Datos!O5,IF($AK$13=5,Datos!O3,""))</f>
        <v/>
      </c>
      <c r="BL69" s="86" t="str">
        <f>IF($AK$13=Datos!A2,"",IF($AK$13=Datos!A6,Datos!T4,Datos!S4))</f>
        <v>Moderada</v>
      </c>
      <c r="BM69" s="86" t="str">
        <f>IF($AK$13=Datos!A2,"",IF($AK$13=Datos!A6,Datos!T3,Datos!S3))</f>
        <v>Alta</v>
      </c>
      <c r="BN69" s="86" t="str">
        <f>IF($AK$13=Datos!A6,Datos!T3,Datos!S3)</f>
        <v>Alta</v>
      </c>
      <c r="BO69" s="86" t="str">
        <f>IF($AK$13=Datos!A6,Datos!T2,Datos!S2)</f>
        <v>Extrema</v>
      </c>
      <c r="BP69" s="86" t="str">
        <f>IF($AK$13=Datos!A6,Datos!T2,Datos!S2)</f>
        <v>Extrema</v>
      </c>
    </row>
    <row r="70" spans="1:73" ht="14.45" customHeight="1">
      <c r="A70" s="18"/>
      <c r="E70" s="525" t="s">
        <v>492</v>
      </c>
      <c r="F70" s="525"/>
      <c r="G70" s="525"/>
      <c r="H70" s="525"/>
      <c r="I70" s="525"/>
      <c r="J70" s="525"/>
      <c r="K70" s="525"/>
      <c r="L70" s="525"/>
      <c r="M70" s="525"/>
      <c r="N70" s="525"/>
      <c r="O70" s="525"/>
      <c r="P70" s="525"/>
      <c r="R70" s="662" t="str">
        <f>IF(OR($AK$13=1,$AK$13=2,$AK$13=3,$AK$13=4),Datos!O3,IF($AK$13=5,Datos!O5,""))</f>
        <v/>
      </c>
      <c r="S70" s="662"/>
      <c r="T70" s="662"/>
      <c r="U70" s="662"/>
      <c r="V70" s="662"/>
      <c r="W70" s="662"/>
      <c r="Z70" s="403"/>
      <c r="AA70" s="479"/>
      <c r="AB70" s="385"/>
      <c r="AC70" s="386"/>
      <c r="AD70" s="385"/>
      <c r="AE70" s="386"/>
      <c r="AF70" s="389"/>
      <c r="AG70" s="390"/>
      <c r="AH70" s="393"/>
      <c r="AI70" s="394"/>
      <c r="AJ70" s="397"/>
      <c r="AK70" s="398"/>
      <c r="BG70" s="20"/>
      <c r="BK70" s="86" t="str">
        <f>IF(OR($AK$13=1,$AK$13=2,$AK$13=3,$AK$13=4),Datos!O6,IF($AK$13=5,Datos!O2,""))</f>
        <v/>
      </c>
      <c r="BL70" s="86" t="str">
        <f>IF($AK$13=Datos!A2,"",IF($AK$13=Datos!A6,Datos!T3,Datos!S3))</f>
        <v>Alta</v>
      </c>
      <c r="BM70" s="86" t="str">
        <f>IF($AK$13=Datos!A2,"",IF($AK$13=Datos!A6,Datos!T3,Datos!S3))</f>
        <v>Alta</v>
      </c>
      <c r="BN70" s="86" t="str">
        <f>IF($AK$13=Datos!A6,Datos!T2,Datos!S2)</f>
        <v>Extrema</v>
      </c>
      <c r="BO70" s="86" t="str">
        <f>IF($AK$13=Datos!A6,Datos!T2,Datos!S2)</f>
        <v>Extrema</v>
      </c>
      <c r="BP70" s="86" t="str">
        <f>IF($AK$13=Datos!A6,Datos!T2,Datos!S2)</f>
        <v>Extrema</v>
      </c>
      <c r="BR70" s="85"/>
      <c r="BS70" s="378" t="s">
        <v>493</v>
      </c>
      <c r="BT70" s="378" t="s">
        <v>494</v>
      </c>
      <c r="BU70" s="372"/>
    </row>
    <row r="71" spans="1:73" ht="14.45" customHeight="1">
      <c r="A71" s="18"/>
      <c r="J71" s="40"/>
      <c r="K71" s="41"/>
      <c r="L71" s="41"/>
      <c r="M71" s="41"/>
      <c r="N71" s="41"/>
      <c r="O71" s="41"/>
      <c r="P71" s="42"/>
      <c r="R71" s="662" t="str">
        <f>IF(OR($AK$13=1,$AK$13=2,$AK$13=3,$AK$13=4),Datos!O4,IF($AK$13=5,Datos!O4,""))</f>
        <v/>
      </c>
      <c r="S71" s="662"/>
      <c r="T71" s="662"/>
      <c r="U71" s="662"/>
      <c r="V71" s="662"/>
      <c r="W71" s="662"/>
      <c r="Z71" s="403"/>
      <c r="AA71" s="479">
        <f>IF($AK$13=5,3,3)</f>
        <v>3</v>
      </c>
      <c r="AB71" s="383" t="str">
        <f>IF(ISERROR(BL74=TRUE),"",IF(BL74="","",BL74))</f>
        <v/>
      </c>
      <c r="AC71" s="384"/>
      <c r="AD71" s="387" t="str">
        <f>IF(ISERROR(BM74=TRUE),"",IF(BM74="","",BM74))</f>
        <v/>
      </c>
      <c r="AE71" s="388"/>
      <c r="AF71" s="391" t="str">
        <f>IF(ISERROR(BN74=TRUE),"",IF(BN74="","",BN74))</f>
        <v/>
      </c>
      <c r="AG71" s="392"/>
      <c r="AH71" s="395" t="str">
        <f>IF(ISERROR(BO74=TRUE),"",IF(BO74="","",BO74))</f>
        <v/>
      </c>
      <c r="AI71" s="396"/>
      <c r="AJ71" s="395" t="str">
        <f>IF(ISERROR(BP74=TRUE),"",IF(BP74="","",BP74))</f>
        <v/>
      </c>
      <c r="AK71" s="396"/>
      <c r="AP71" s="484" t="s">
        <v>495</v>
      </c>
      <c r="AQ71" s="484"/>
      <c r="AR71" s="484"/>
      <c r="AS71" s="484"/>
      <c r="AT71" s="484"/>
      <c r="AU71" s="484"/>
      <c r="AV71" s="484"/>
      <c r="AW71" s="484"/>
      <c r="AX71" s="484"/>
      <c r="AY71" s="484"/>
      <c r="AZ71" s="484"/>
      <c r="BA71" s="484"/>
      <c r="BB71" s="484"/>
      <c r="BC71" s="484"/>
      <c r="BD71" s="484"/>
      <c r="BE71" s="484"/>
      <c r="BF71" s="484"/>
      <c r="BG71" s="20"/>
      <c r="BL71" s="11" t="s">
        <v>496</v>
      </c>
      <c r="BM71" s="11" t="s">
        <v>497</v>
      </c>
      <c r="BR71" s="85"/>
      <c r="BS71" s="379"/>
      <c r="BT71" s="379"/>
      <c r="BU71" s="372"/>
    </row>
    <row r="72" spans="1:73" ht="28.5" customHeight="1">
      <c r="A72" s="18"/>
      <c r="J72" s="667" t="str">
        <f>BM62</f>
        <v/>
      </c>
      <c r="K72" s="667"/>
      <c r="L72" s="667"/>
      <c r="M72" s="667"/>
      <c r="N72" s="667"/>
      <c r="O72" s="667"/>
      <c r="P72" s="667"/>
      <c r="R72" s="662" t="str">
        <f>IF(OR($AK$13=1,$AK$13=2,$AK$13=3,$AK$13=4),Datos!O5,IF($AK$13=5,Datos!O3,""))</f>
        <v/>
      </c>
      <c r="S72" s="662"/>
      <c r="T72" s="662"/>
      <c r="U72" s="662"/>
      <c r="V72" s="662"/>
      <c r="W72" s="662"/>
      <c r="Z72" s="403"/>
      <c r="AA72" s="479"/>
      <c r="AB72" s="385"/>
      <c r="AC72" s="386"/>
      <c r="AD72" s="389"/>
      <c r="AE72" s="390"/>
      <c r="AF72" s="393"/>
      <c r="AG72" s="394"/>
      <c r="AH72" s="397"/>
      <c r="AI72" s="398"/>
      <c r="AJ72" s="397"/>
      <c r="AK72" s="398"/>
      <c r="AP72" s="400"/>
      <c r="AQ72" s="400"/>
      <c r="AR72" s="400"/>
      <c r="AS72" s="400"/>
      <c r="AT72" s="400"/>
      <c r="AU72" s="400"/>
      <c r="AV72" s="400"/>
      <c r="AW72" s="400"/>
      <c r="AX72" s="400"/>
      <c r="AY72" s="400"/>
      <c r="AZ72" s="400"/>
      <c r="BA72" s="400"/>
      <c r="BB72" s="400"/>
      <c r="BC72" s="400"/>
      <c r="BD72" s="400"/>
      <c r="BE72" s="400"/>
      <c r="BF72" s="400"/>
      <c r="BG72" s="20"/>
      <c r="BK72" s="85">
        <f>AA67</f>
        <v>1</v>
      </c>
      <c r="BL72" s="86" t="str">
        <f>IF(AK13="","",IF(AND(BK66=$BU$62,$BL$65=$BU$63),"X",""))</f>
        <v/>
      </c>
      <c r="BM72" s="86" t="str">
        <f>IF(AK13="","",IF(AND(BK66=$BU$62,$BM$65=$BU$63),"X",""))</f>
        <v/>
      </c>
      <c r="BN72" s="86" t="str">
        <f>IF(AK13="","",IF(AND(BK66=$BU$62,$BN$65=$BU$63),"X",""))</f>
        <v/>
      </c>
      <c r="BO72" s="86" t="str">
        <f>IF(AK13="","",IF(AND(BK66=$BU$62,$BO$65=$BU$63),"X",""))</f>
        <v/>
      </c>
      <c r="BP72" s="86" t="str">
        <f>IF(AK13="","",IF(AND(BK66=$BU$62,$BP$65=$BU$63),"X",""))</f>
        <v/>
      </c>
      <c r="BR72" s="85" t="str">
        <f>AH67</f>
        <v/>
      </c>
      <c r="BS72" s="86">
        <f>IF(AND($AK$13&lt;&gt;Datos!$A$6,OR($I$66=Datos!M2,$I$67=Datos!N2)),1,0)</f>
        <v>0</v>
      </c>
      <c r="BT72" s="86">
        <f>IF(AND($AK$13=Datos!$A$6,OR($I$66=Datos!M2,$I$67=Datos!N2)),5,0)</f>
        <v>0</v>
      </c>
      <c r="BU72" s="37"/>
    </row>
    <row r="73" spans="1:73" ht="14.25" customHeight="1">
      <c r="A73" s="18"/>
      <c r="J73" s="43"/>
      <c r="K73" s="44"/>
      <c r="L73" s="44"/>
      <c r="M73" s="44"/>
      <c r="N73" s="44"/>
      <c r="O73" s="44"/>
      <c r="P73" s="45"/>
      <c r="R73" s="662" t="str">
        <f>IF(OR($AK$13=1,$AK$13=2,$AK$13=3,$AK$13=4),Datos!O6,IF($AK$13=5,Datos!O2,""))</f>
        <v/>
      </c>
      <c r="S73" s="662"/>
      <c r="T73" s="662"/>
      <c r="U73" s="662"/>
      <c r="V73" s="662"/>
      <c r="W73" s="662"/>
      <c r="Z73" s="403"/>
      <c r="AA73" s="479">
        <f>IF($AK$13=5,2,4)</f>
        <v>4</v>
      </c>
      <c r="AB73" s="387" t="str">
        <f>IF(ISERROR(BL75=TRUE),"",IF(BL75="","",BL75))</f>
        <v/>
      </c>
      <c r="AC73" s="388"/>
      <c r="AD73" s="391" t="str">
        <f>IF(ISERROR(BM75=TRUE),"",IF(BM75="","",BM75))</f>
        <v/>
      </c>
      <c r="AE73" s="392"/>
      <c r="AF73" s="391" t="str">
        <f>IF(ISERROR(BN75=TRUE),"",IF(BN75="","",BN75))</f>
        <v/>
      </c>
      <c r="AG73" s="392"/>
      <c r="AH73" s="395" t="str">
        <f>IF(ISERROR(BO75=TRUE),"",IF(BO75="","",BO75))</f>
        <v/>
      </c>
      <c r="AI73" s="396"/>
      <c r="AJ73" s="395" t="str">
        <f>IF(ISERROR(BP75=TRUE),"",IF(BP75="","",BP75))</f>
        <v/>
      </c>
      <c r="AK73" s="396"/>
      <c r="AP73" s="400"/>
      <c r="AQ73" s="400"/>
      <c r="AR73" s="400"/>
      <c r="AS73" s="400"/>
      <c r="AT73" s="400"/>
      <c r="AU73" s="400"/>
      <c r="AV73" s="400"/>
      <c r="AW73" s="400"/>
      <c r="AX73" s="400"/>
      <c r="AY73" s="400"/>
      <c r="AZ73" s="400"/>
      <c r="BA73" s="400"/>
      <c r="BB73" s="400"/>
      <c r="BC73" s="400"/>
      <c r="BD73" s="400"/>
      <c r="BE73" s="400"/>
      <c r="BF73" s="400"/>
      <c r="BG73" s="20"/>
      <c r="BK73" s="85">
        <f>AA69</f>
        <v>2</v>
      </c>
      <c r="BL73" s="86" t="str">
        <f>IF(AK13="","",IF(AND(BK67=$BU$62,$BL$65=$BU$63),"X",""))</f>
        <v/>
      </c>
      <c r="BM73" s="86" t="str">
        <f>IF(AK13="","",IF(AND(BK67=$BU$62,$BM$65=$BU$63),"X",""))</f>
        <v/>
      </c>
      <c r="BN73" s="86" t="str">
        <f>IF(AK13="","",IF(AND(BK67=$BU$62,$BN$65=$BU$63),"X",""))</f>
        <v/>
      </c>
      <c r="BO73" s="86" t="str">
        <f>IF(AK13="","",IF(AND(BK67=$BU$62,$BO$65=$BU$63),"X",""))</f>
        <v/>
      </c>
      <c r="BP73" s="86" t="str">
        <f>IF(AK13="","",IF(AND(BK67=$BU$62,$BP$65=$BU$63),"X",""))</f>
        <v/>
      </c>
      <c r="BR73" s="85" t="str">
        <f>AH69</f>
        <v/>
      </c>
      <c r="BS73" s="86">
        <f>IF(AND($AK$13&lt;&gt;Datos!$A$6,OR($I$66=Datos!M3,$I$67=Datos!N3)),2,0)</f>
        <v>0</v>
      </c>
      <c r="BT73" s="86">
        <f>IF(AND($AK$13=Datos!$A$6,OR($I$66=Datos!M3,$I$67=Datos!N3)),4,0)</f>
        <v>0</v>
      </c>
      <c r="BU73" s="37"/>
    </row>
    <row r="74" spans="1:73" ht="28.5" customHeight="1">
      <c r="A74" s="18"/>
      <c r="C74" s="523" t="s">
        <v>499</v>
      </c>
      <c r="D74" s="523"/>
      <c r="Z74" s="403"/>
      <c r="AA74" s="479"/>
      <c r="AB74" s="389"/>
      <c r="AC74" s="390"/>
      <c r="AD74" s="393"/>
      <c r="AE74" s="394"/>
      <c r="AF74" s="393"/>
      <c r="AG74" s="394"/>
      <c r="AH74" s="397"/>
      <c r="AI74" s="398"/>
      <c r="AJ74" s="397"/>
      <c r="AK74" s="398"/>
      <c r="AP74" s="400"/>
      <c r="AQ74" s="400"/>
      <c r="AR74" s="400"/>
      <c r="AS74" s="400"/>
      <c r="AT74" s="400"/>
      <c r="AU74" s="400"/>
      <c r="AV74" s="400"/>
      <c r="AW74" s="400"/>
      <c r="AX74" s="400"/>
      <c r="AY74" s="400"/>
      <c r="AZ74" s="400"/>
      <c r="BA74" s="400"/>
      <c r="BB74" s="400"/>
      <c r="BC74" s="400"/>
      <c r="BD74" s="400"/>
      <c r="BE74" s="400"/>
      <c r="BF74" s="400"/>
      <c r="BG74" s="20"/>
      <c r="BK74" s="85">
        <f>AA71</f>
        <v>3</v>
      </c>
      <c r="BL74" s="86" t="str">
        <f>IF(AK13="","",IF(AND(BK68=$BU$62,$BL$65=$BU$63),"X",""))</f>
        <v/>
      </c>
      <c r="BM74" s="86" t="str">
        <f>IF(AK13="","",IF(AND(BK68=$BU$62,$BM$65=$BU$63),"X",""))</f>
        <v/>
      </c>
      <c r="BN74" s="86" t="str">
        <f>IF(AK13="","",IF(AND(BK68=$BU$62,$BN$65=$BU$63),"X",""))</f>
        <v/>
      </c>
      <c r="BO74" s="86" t="str">
        <f>IF(AK13="","",IF(AND(BK68=$BU$62,$BO$65=$BU$63),"X",""))</f>
        <v/>
      </c>
      <c r="BP74" s="86" t="str">
        <f>IF(AK13="","",IF(AND(BK68=$BU$62,$BP$65=$BU$63),"X",""))</f>
        <v/>
      </c>
      <c r="BR74" s="85" t="str">
        <f>AH71</f>
        <v/>
      </c>
      <c r="BS74" s="86">
        <f>IF(AND($AK$13&lt;&gt;Datos!$A$6,OR($I$66=Datos!M4,$I$67=Datos!N4)),3,0)</f>
        <v>0</v>
      </c>
      <c r="BT74" s="86">
        <f>IF(AND($AK$13=Datos!$A$6,OR($I$66=Datos!M4,$I$67=Datos!N4)),3,0)</f>
        <v>0</v>
      </c>
      <c r="BU74" s="37"/>
    </row>
    <row r="75" spans="1:73" ht="28.5" customHeight="1">
      <c r="A75" s="18"/>
      <c r="C75" s="523"/>
      <c r="D75" s="523"/>
      <c r="E75" s="655" t="str">
        <f>Datos!B2</f>
        <v>Riesgo de Corrupción</v>
      </c>
      <c r="F75" s="656"/>
      <c r="G75" s="656"/>
      <c r="H75" s="657"/>
      <c r="I75" s="658" t="str">
        <f>Datos!B3</f>
        <v>Riesgo Estratégico</v>
      </c>
      <c r="J75" s="658"/>
      <c r="K75" s="658"/>
      <c r="L75" s="658"/>
      <c r="M75" s="658" t="s">
        <v>500</v>
      </c>
      <c r="N75" s="658"/>
      <c r="O75" s="658"/>
      <c r="P75" s="658"/>
      <c r="Q75" s="46"/>
      <c r="R75" s="46"/>
      <c r="S75" s="47"/>
      <c r="Z75" s="403"/>
      <c r="AA75" s="479">
        <f>IF($AK$13=5,1,5)</f>
        <v>5</v>
      </c>
      <c r="AB75" s="391" t="str">
        <f>IF(ISERROR(BL76=TRUE),"",IF(BL76="","",BL76))</f>
        <v/>
      </c>
      <c r="AC75" s="392"/>
      <c r="AD75" s="391" t="str">
        <f>IF(ISERROR(BM76=TRUE),"",IF(BM76="","",BM76))</f>
        <v/>
      </c>
      <c r="AE75" s="392"/>
      <c r="AF75" s="395" t="str">
        <f>IF(ISERROR(BN76=TRUE),"",IF(BN76="","",BN76))</f>
        <v/>
      </c>
      <c r="AG75" s="396"/>
      <c r="AH75" s="395" t="str">
        <f>IF(ISERROR(BO76=TRUE),"",IF(BO76="","",BO76))</f>
        <v/>
      </c>
      <c r="AI75" s="396"/>
      <c r="AJ75" s="395" t="str">
        <f>IF(ISERROR(BP76=TRUE),"",IF(BP76="","",BP76))</f>
        <v/>
      </c>
      <c r="AK75" s="396"/>
      <c r="AP75" s="400"/>
      <c r="AQ75" s="400"/>
      <c r="AR75" s="400"/>
      <c r="AS75" s="400"/>
      <c r="AT75" s="400"/>
      <c r="AU75" s="400"/>
      <c r="AV75" s="400"/>
      <c r="AW75" s="400"/>
      <c r="AX75" s="400"/>
      <c r="AY75" s="400"/>
      <c r="AZ75" s="400"/>
      <c r="BA75" s="400"/>
      <c r="BB75" s="400"/>
      <c r="BC75" s="400"/>
      <c r="BD75" s="400"/>
      <c r="BE75" s="400"/>
      <c r="BF75" s="400"/>
      <c r="BG75" s="20"/>
      <c r="BK75" s="85">
        <f>AA73</f>
        <v>4</v>
      </c>
      <c r="BL75" s="86" t="str">
        <f>IF(AK13="","",IF(AND(BK69=$BU$62,$BL$65=$BU$63),"X",""))</f>
        <v/>
      </c>
      <c r="BM75" s="86" t="str">
        <f>IF(AK13="","",IF(AND(BK69=$BU$62,$BM$65=$BU$63),"X",""))</f>
        <v/>
      </c>
      <c r="BN75" s="86" t="str">
        <f>IF(AK13="","",IF(AND(BK69=$BU$62,$BN$65=$BU$63),"X",""))</f>
        <v/>
      </c>
      <c r="BO75" s="86" t="str">
        <f>IF(AK13="","",IF(AND(BK69=$BU$62,$BO$65=$BU$63),"X",""))</f>
        <v/>
      </c>
      <c r="BP75" s="86" t="str">
        <f>IF(AK13="","",IF(AND(BK69=$BU$62,$BP$65=$BU$63),"X",""))</f>
        <v/>
      </c>
      <c r="BR75" s="85" t="str">
        <f>AH73</f>
        <v/>
      </c>
      <c r="BS75" s="86">
        <f>IF(AND($AK$13&lt;&gt;Datos!$A$6,OR($I$66=Datos!M5,$I$67=Datos!N5)),4,0)</f>
        <v>0</v>
      </c>
      <c r="BT75" s="86">
        <f>IF(AND($AK$13=Datos!$A$6,OR($I$66=Datos!M5,$I$67=Datos!N5)),2,0)</f>
        <v>0</v>
      </c>
      <c r="BU75" s="37"/>
    </row>
    <row r="76" spans="1:73" ht="33.75" customHeight="1">
      <c r="A76" s="18"/>
      <c r="C76" s="523"/>
      <c r="D76" s="523"/>
      <c r="E76" s="658" t="s">
        <v>501</v>
      </c>
      <c r="F76" s="658"/>
      <c r="G76" s="658"/>
      <c r="H76" s="658"/>
      <c r="I76" s="658" t="str">
        <f>Datos!B6</f>
        <v>Oportunidad</v>
      </c>
      <c r="J76" s="658"/>
      <c r="K76" s="658"/>
      <c r="L76" s="658"/>
      <c r="M76" s="671"/>
      <c r="N76" s="672"/>
      <c r="O76" s="672"/>
      <c r="P76" s="673"/>
      <c r="Q76" s="46"/>
      <c r="R76" s="666" t="str">
        <f>IF($AK$13=1,Datos!P2,IF(OR($AK$13=2,$AK$13=3),Imp_Est_Pro_Seg!AJ20,IF($AK$13=4,'Seguridad Información'!AJ20,IF($AK$13=5,Imp_oportunidad!AN20,""))))</f>
        <v/>
      </c>
      <c r="S76" s="666"/>
      <c r="T76" s="666"/>
      <c r="U76" s="666"/>
      <c r="V76" s="666"/>
      <c r="W76" s="666"/>
      <c r="Z76" s="404"/>
      <c r="AA76" s="479"/>
      <c r="AB76" s="393"/>
      <c r="AC76" s="394"/>
      <c r="AD76" s="393"/>
      <c r="AE76" s="394"/>
      <c r="AF76" s="397"/>
      <c r="AG76" s="398"/>
      <c r="AH76" s="397"/>
      <c r="AI76" s="398"/>
      <c r="AJ76" s="397"/>
      <c r="AK76" s="398"/>
      <c r="AP76" s="400"/>
      <c r="AQ76" s="400"/>
      <c r="AR76" s="400"/>
      <c r="AS76" s="400"/>
      <c r="AT76" s="400"/>
      <c r="AU76" s="400"/>
      <c r="AV76" s="400"/>
      <c r="AW76" s="400"/>
      <c r="AX76" s="400"/>
      <c r="AY76" s="400"/>
      <c r="AZ76" s="400"/>
      <c r="BA76" s="400"/>
      <c r="BB76" s="400"/>
      <c r="BC76" s="400"/>
      <c r="BD76" s="400"/>
      <c r="BE76" s="400"/>
      <c r="BF76" s="400"/>
      <c r="BG76" s="20"/>
      <c r="BK76" s="85">
        <f>AA75</f>
        <v>5</v>
      </c>
      <c r="BL76" s="86" t="str">
        <f>IF(AK13="","",IF(AND(BK70=$BU$62,$BL$65=$BU$63),"X",""))</f>
        <v/>
      </c>
      <c r="BM76" s="86" t="str">
        <f>IF(AK13="","",IF(AND(BK70=$BU$62,$BM$65=$BU$63),"X",""))</f>
        <v/>
      </c>
      <c r="BN76" s="86" t="str">
        <f>IF(AK13="","",IF(AND(BK70=$BU$62,$BN$65=$BU$63),"X",""))</f>
        <v/>
      </c>
      <c r="BO76" s="86" t="str">
        <f>IF(AK13="","",IF(AND(BK70=$BU$62,$BO$65=$BU$63),"X",""))</f>
        <v/>
      </c>
      <c r="BP76" s="86" t="str">
        <f>IF(AK13="","",IF(AND(BK70=$BU$62,$BP$65=$BU$63),"X",""))</f>
        <v/>
      </c>
      <c r="BR76" s="85" t="str">
        <f>AH75</f>
        <v/>
      </c>
      <c r="BS76" s="86">
        <f>IF(AND($AK$13&lt;&gt;Datos!$A$6,OR($I$66=Datos!M6,$I$67=Datos!N6)),5,0)</f>
        <v>0</v>
      </c>
      <c r="BT76" s="86">
        <f>IF(AND($AK$13=Datos!$A$6,OR($I$66=Datos!M6,$I$67=Datos!N6)),1,0)</f>
        <v>0</v>
      </c>
      <c r="BU76" s="37"/>
    </row>
    <row r="77" spans="1:73" ht="14.45" customHeight="1">
      <c r="A77" s="18"/>
      <c r="C77" s="523"/>
      <c r="D77" s="523"/>
      <c r="E77" s="455"/>
      <c r="F77" s="455"/>
      <c r="G77" s="455"/>
      <c r="H77" s="455"/>
      <c r="I77" s="455"/>
      <c r="J77" s="525"/>
      <c r="K77" s="525"/>
      <c r="L77" s="525"/>
      <c r="M77" s="525"/>
      <c r="N77" s="525"/>
      <c r="O77" s="525"/>
      <c r="P77" s="525"/>
      <c r="Q77" s="46"/>
      <c r="R77" s="659" t="str">
        <f>IF($AK$13=1,Datos!P3,IF(OR($AK$13=2,$AK$13=3),Imp_Est_Pro_Seg!AK20,IF($AK$13=4,'Seguridad Información'!AK20,IF($AK$13=5,Imp_oportunidad!AM20,""))))</f>
        <v/>
      </c>
      <c r="S77" s="659"/>
      <c r="T77" s="659"/>
      <c r="U77" s="659"/>
      <c r="V77" s="659"/>
      <c r="W77" s="659"/>
      <c r="Z77" s="48"/>
      <c r="AP77" s="143"/>
      <c r="AQ77" s="143"/>
      <c r="AR77" s="143"/>
      <c r="AS77" s="143"/>
      <c r="AT77" s="143"/>
      <c r="AU77" s="143"/>
      <c r="AV77" s="143"/>
      <c r="AW77" s="143"/>
      <c r="AX77" s="143"/>
      <c r="AY77" s="143"/>
      <c r="AZ77" s="143"/>
      <c r="BA77" s="143"/>
      <c r="BB77" s="143"/>
      <c r="BG77" s="20"/>
      <c r="BK77" s="85"/>
      <c r="BL77" s="85">
        <v>1</v>
      </c>
      <c r="BM77" s="85">
        <v>2</v>
      </c>
      <c r="BN77" s="85">
        <v>3</v>
      </c>
      <c r="BO77" s="85">
        <v>4</v>
      </c>
      <c r="BP77" s="85">
        <v>5</v>
      </c>
      <c r="BR77" s="85" t="s">
        <v>371</v>
      </c>
      <c r="BS77" s="86">
        <f>SUM(BS72:BT76)</f>
        <v>0</v>
      </c>
      <c r="BT77" s="85"/>
    </row>
    <row r="78" spans="1:73" ht="14.25" customHeight="1">
      <c r="A78" s="18"/>
      <c r="C78" s="523"/>
      <c r="D78" s="523"/>
      <c r="E78" s="660" t="str">
        <f>IF(AK13=Datos!$A$6,"Escala de impacto
(beneficio)","Escala de impacto")</f>
        <v>Escala de impacto</v>
      </c>
      <c r="F78" s="660"/>
      <c r="G78" s="660"/>
      <c r="H78" s="660"/>
      <c r="I78" s="661"/>
      <c r="J78" s="37"/>
      <c r="P78" s="38"/>
      <c r="R78" s="662" t="str">
        <f>IF($AK$13=1,Enc_Imp_Corrupción!$K$25,IF(OR($AK$13=2,$AK$13=3),Imp_Est_Pro_Seg!AL20,IF($AK$13=4,'Seguridad Información'!AL20,IF($AK$13=5,Imp_oportunidad!AL20,""))))</f>
        <v/>
      </c>
      <c r="S78" s="662"/>
      <c r="T78" s="662"/>
      <c r="U78" s="662"/>
      <c r="V78" s="662"/>
      <c r="W78" s="662"/>
      <c r="BG78" s="20"/>
      <c r="BR78" s="85"/>
      <c r="BS78" s="85"/>
      <c r="BT78" s="85"/>
    </row>
    <row r="79" spans="1:73" ht="28.5" customHeight="1">
      <c r="A79" s="18"/>
      <c r="E79" s="660"/>
      <c r="F79" s="660"/>
      <c r="G79" s="660"/>
      <c r="H79" s="660"/>
      <c r="I79" s="661"/>
      <c r="J79" s="663" t="str">
        <f>IF(J72="","", IF(ISERROR(BU63=TRUE),"",BU63))</f>
        <v/>
      </c>
      <c r="K79" s="664"/>
      <c r="L79" s="664"/>
      <c r="M79" s="664"/>
      <c r="N79" s="664"/>
      <c r="O79" s="664"/>
      <c r="P79" s="665"/>
      <c r="R79" s="662" t="str">
        <f>IF($AK$13=1,Enc_Imp_Corrupción!$K$26,IF(OR($AK$13=2,$AK$13=3),Imp_Est_Pro_Seg!AM20,IF($AK$13=4,'Seguridad Información'!AM20,IF($AK$13=5,Imp_oportunidad!AK20,""))))</f>
        <v/>
      </c>
      <c r="S79" s="662"/>
      <c r="T79" s="662"/>
      <c r="U79" s="662"/>
      <c r="V79" s="662"/>
      <c r="W79" s="662"/>
      <c r="Z79" s="49"/>
      <c r="BG79" s="20"/>
    </row>
    <row r="80" spans="1:73">
      <c r="A80" s="18"/>
      <c r="E80" s="660"/>
      <c r="F80" s="660"/>
      <c r="G80" s="660"/>
      <c r="H80" s="660"/>
      <c r="I80" s="661"/>
      <c r="J80" s="43"/>
      <c r="K80" s="44"/>
      <c r="L80" s="44"/>
      <c r="M80" s="44"/>
      <c r="N80" s="44"/>
      <c r="O80" s="44"/>
      <c r="P80" s="45"/>
      <c r="R80" s="662" t="str">
        <f>IF($AK$13=1,Enc_Imp_Corrupción!$K$27,IF(OR($AK$13=2,$AK$13=3),Imp_Est_Pro_Seg!AN20,IF($AK$13=4,'Seguridad Información'!AN20,IF($AK$13=5,Imp_oportunidad!AJ20,""))))</f>
        <v/>
      </c>
      <c r="S80" s="662"/>
      <c r="T80" s="662"/>
      <c r="U80" s="662"/>
      <c r="V80" s="662"/>
      <c r="W80" s="662"/>
      <c r="Z80" s="49"/>
      <c r="BG80" s="20"/>
    </row>
    <row r="81" spans="1:78" ht="30" hidden="1" customHeight="1">
      <c r="A81" s="18"/>
      <c r="F81" s="460" t="s">
        <v>502</v>
      </c>
      <c r="G81" s="460"/>
      <c r="H81" s="460" t="s">
        <v>503</v>
      </c>
      <c r="I81" s="460"/>
      <c r="Z81" s="49"/>
      <c r="BG81" s="20"/>
    </row>
    <row r="82" spans="1:78" ht="32.450000000000003" hidden="1" customHeight="1">
      <c r="A82" s="18"/>
      <c r="F82" s="50"/>
      <c r="G82" s="25"/>
      <c r="H82" s="87" t="str">
        <f>IF(R76&lt;&gt;"",1,IF(R77&lt;&gt;"",2,IF(R78&lt;&gt;"",3,IF(R79&lt;&gt;"",4,IF(R80&lt;&gt;"",5,"")))))</f>
        <v/>
      </c>
      <c r="I82" s="25"/>
      <c r="Z82" s="49"/>
      <c r="BG82" s="20"/>
      <c r="BL82" s="39"/>
      <c r="BM82" s="39"/>
      <c r="BN82" s="39"/>
      <c r="BO82" s="39"/>
    </row>
    <row r="83" spans="1:78" ht="30" customHeight="1" thickBot="1">
      <c r="A83" s="51"/>
      <c r="B83" s="52"/>
      <c r="C83" s="52"/>
      <c r="D83" s="52"/>
      <c r="E83" s="52"/>
      <c r="F83" s="52"/>
      <c r="G83" s="52"/>
      <c r="H83" s="52"/>
      <c r="I83" s="52"/>
      <c r="J83" s="52"/>
      <c r="K83" s="52"/>
      <c r="L83" s="52"/>
      <c r="M83" s="52"/>
      <c r="N83" s="52"/>
      <c r="O83" s="52"/>
      <c r="P83" s="52"/>
      <c r="Q83" s="52"/>
      <c r="R83" s="52"/>
      <c r="S83" s="52"/>
      <c r="T83" s="52"/>
      <c r="U83" s="52"/>
      <c r="V83" s="52"/>
      <c r="W83" s="52"/>
      <c r="X83" s="52"/>
      <c r="Y83" s="52"/>
      <c r="Z83" s="53"/>
      <c r="AA83" s="52"/>
      <c r="AB83" s="52"/>
      <c r="AC83" s="52"/>
      <c r="AD83" s="52"/>
      <c r="AE83" s="52"/>
      <c r="AF83" s="52"/>
      <c r="AG83" s="52"/>
      <c r="AH83" s="52"/>
      <c r="AI83" s="52"/>
      <c r="AJ83" s="52"/>
      <c r="AK83" s="52"/>
      <c r="AL83" s="52"/>
      <c r="AM83" s="52"/>
      <c r="AN83" s="52"/>
      <c r="AO83" s="52"/>
      <c r="AP83" s="52"/>
      <c r="AQ83" s="52"/>
      <c r="AR83" s="52"/>
      <c r="AS83" s="52"/>
      <c r="AT83" s="52"/>
      <c r="AU83" s="52"/>
      <c r="AV83" s="52"/>
      <c r="AW83" s="52"/>
      <c r="AX83" s="52"/>
      <c r="AY83" s="52"/>
      <c r="AZ83" s="52"/>
      <c r="BA83" s="52"/>
      <c r="BB83" s="52"/>
      <c r="BC83" s="52"/>
      <c r="BD83" s="52"/>
      <c r="BE83" s="52"/>
      <c r="BF83" s="52"/>
      <c r="BG83" s="54"/>
    </row>
    <row r="84" spans="1:78" ht="32.25" customHeight="1" thickBot="1">
      <c r="A84" s="380" t="s">
        <v>504</v>
      </c>
      <c r="B84" s="381"/>
      <c r="C84" s="381"/>
      <c r="D84" s="381"/>
      <c r="E84" s="381"/>
      <c r="F84" s="381"/>
      <c r="G84" s="381"/>
      <c r="H84" s="381"/>
      <c r="I84" s="381"/>
      <c r="J84" s="382"/>
      <c r="K84" s="27"/>
      <c r="L84" s="27"/>
      <c r="M84" s="16"/>
      <c r="N84" s="16"/>
      <c r="O84" s="16"/>
      <c r="P84" s="16"/>
      <c r="Q84" s="16"/>
      <c r="R84" s="16"/>
      <c r="S84" s="16"/>
      <c r="T84" s="16"/>
      <c r="U84" s="16"/>
      <c r="V84" s="16"/>
      <c r="W84" s="16"/>
      <c r="X84" s="529" t="s">
        <v>505</v>
      </c>
      <c r="Y84" s="530"/>
      <c r="Z84" s="530"/>
      <c r="AA84" s="530"/>
      <c r="AB84" s="530"/>
      <c r="AC84" s="530"/>
      <c r="AD84" s="530"/>
      <c r="AE84" s="530"/>
      <c r="AF84" s="530"/>
      <c r="AG84" s="530"/>
      <c r="AH84" s="530"/>
      <c r="AI84" s="530"/>
      <c r="AJ84" s="530"/>
      <c r="AK84" s="530"/>
      <c r="AL84" s="530"/>
      <c r="AM84" s="531"/>
      <c r="AN84" s="535" t="s">
        <v>506</v>
      </c>
      <c r="AO84" s="536"/>
      <c r="AP84" s="536"/>
      <c r="AQ84" s="536"/>
      <c r="AR84" s="536"/>
      <c r="AS84" s="537"/>
      <c r="AT84" s="16"/>
      <c r="AU84" s="98"/>
      <c r="AV84" s="98"/>
      <c r="AW84" s="16"/>
      <c r="AX84" s="16"/>
      <c r="AY84" s="16"/>
      <c r="AZ84" s="16"/>
      <c r="BA84" s="16"/>
      <c r="BB84" s="16"/>
      <c r="BC84" s="16"/>
      <c r="BD84" s="16"/>
      <c r="BE84" s="16"/>
      <c r="BF84" s="16"/>
      <c r="BG84" s="17"/>
    </row>
    <row r="85" spans="1:78" ht="15" customHeight="1">
      <c r="A85" s="18"/>
      <c r="X85" s="526" t="s">
        <v>507</v>
      </c>
      <c r="Y85" s="526"/>
      <c r="Z85" s="526"/>
      <c r="AA85" s="526"/>
      <c r="AB85" s="526" t="s">
        <v>508</v>
      </c>
      <c r="AC85" s="526"/>
      <c r="AD85" s="526" t="s">
        <v>509</v>
      </c>
      <c r="AE85" s="526"/>
      <c r="AF85" s="526" t="s">
        <v>510</v>
      </c>
      <c r="AG85" s="526"/>
      <c r="AH85" s="527" t="s">
        <v>511</v>
      </c>
      <c r="AI85" s="528"/>
      <c r="AJ85" s="526" t="s">
        <v>512</v>
      </c>
      <c r="AK85" s="526"/>
      <c r="AL85" s="532" t="s">
        <v>513</v>
      </c>
      <c r="AM85" s="532"/>
      <c r="AN85" s="538" t="s">
        <v>514</v>
      </c>
      <c r="AO85" s="538"/>
      <c r="AP85" s="538"/>
      <c r="AQ85" s="538"/>
      <c r="AR85" s="542" t="s">
        <v>515</v>
      </c>
      <c r="AS85" s="542"/>
      <c r="AT85" s="99"/>
      <c r="AU85" s="100"/>
      <c r="AV85" s="100"/>
      <c r="AZ85" s="93"/>
      <c r="BA85" s="93"/>
      <c r="BB85" s="93"/>
      <c r="BE85" s="44"/>
      <c r="BG85" s="20"/>
      <c r="BS85" s="556" t="s">
        <v>516</v>
      </c>
      <c r="BT85" s="557"/>
      <c r="BU85" s="558"/>
      <c r="BV85" s="556" t="s">
        <v>517</v>
      </c>
      <c r="BW85" s="557"/>
      <c r="BX85" s="558"/>
    </row>
    <row r="86" spans="1:78" ht="217.5" customHeight="1">
      <c r="A86" s="18"/>
      <c r="D86" s="484" t="s">
        <v>518</v>
      </c>
      <c r="E86" s="484"/>
      <c r="F86" s="484"/>
      <c r="G86" s="484"/>
      <c r="H86" s="484"/>
      <c r="I86" s="484"/>
      <c r="J86" s="484"/>
      <c r="K86" s="484"/>
      <c r="L86" s="484"/>
      <c r="M86" s="484"/>
      <c r="N86" s="484"/>
      <c r="O86" s="484"/>
      <c r="P86" s="484"/>
      <c r="Q86" s="484"/>
      <c r="R86" s="484"/>
      <c r="S86" s="484"/>
      <c r="T86" s="521" t="s">
        <v>519</v>
      </c>
      <c r="U86" s="521"/>
      <c r="V86" s="521"/>
      <c r="W86" s="521"/>
      <c r="X86" s="522" t="s">
        <v>520</v>
      </c>
      <c r="Y86" s="522"/>
      <c r="Z86" s="522" t="s">
        <v>521</v>
      </c>
      <c r="AA86" s="522"/>
      <c r="AB86" s="522" t="s">
        <v>522</v>
      </c>
      <c r="AC86" s="522"/>
      <c r="AD86" s="522" t="s">
        <v>523</v>
      </c>
      <c r="AE86" s="522"/>
      <c r="AF86" s="522" t="s">
        <v>524</v>
      </c>
      <c r="AG86" s="522"/>
      <c r="AH86" s="522" t="s">
        <v>525</v>
      </c>
      <c r="AI86" s="522"/>
      <c r="AJ86" s="522" t="s">
        <v>526</v>
      </c>
      <c r="AK86" s="522"/>
      <c r="AL86" s="532"/>
      <c r="AM86" s="532"/>
      <c r="AN86" s="539" t="s">
        <v>527</v>
      </c>
      <c r="AO86" s="540"/>
      <c r="AP86" s="540"/>
      <c r="AQ86" s="541"/>
      <c r="AR86" s="542"/>
      <c r="AS86" s="542"/>
      <c r="AT86" s="534" t="s">
        <v>528</v>
      </c>
      <c r="AU86" s="510"/>
      <c r="AV86" s="511"/>
      <c r="AW86" s="534" t="s">
        <v>529</v>
      </c>
      <c r="AX86" s="510"/>
      <c r="AY86" s="511"/>
      <c r="AZ86" s="559" t="str">
        <f>IF(AK13=Datos!A6,"¿El conjunto de controles ayuda a incrementar la probabilidad?","¿El conjunto de controles ayuda a disminunir la probabilidad?")</f>
        <v>¿El conjunto de controles ayuda a disminunir la probabilidad?</v>
      </c>
      <c r="BA86" s="560"/>
      <c r="BB86" s="561"/>
      <c r="BC86" s="562" t="s">
        <v>530</v>
      </c>
      <c r="BD86" s="563"/>
      <c r="BE86" s="563"/>
      <c r="BF86" s="563"/>
      <c r="BG86" s="564"/>
      <c r="BI86" s="55" t="str">
        <f>$X$85</f>
        <v>Responsable</v>
      </c>
      <c r="BJ86" s="55" t="str">
        <f>$X$85</f>
        <v>Responsable</v>
      </c>
      <c r="BK86" s="55" t="str">
        <f>$AB$85</f>
        <v>Periodicidad</v>
      </c>
      <c r="BL86" s="55" t="str">
        <f>$AD$85</f>
        <v>Propósito</v>
      </c>
      <c r="BM86" s="55" t="str">
        <f>$AF$85</f>
        <v>Realización</v>
      </c>
      <c r="BN86" s="55" t="str">
        <f>$AH$85</f>
        <v>Observación</v>
      </c>
      <c r="BO86" s="55" t="str">
        <f>$AJ$85</f>
        <v>Evidencia</v>
      </c>
      <c r="BP86" s="56" t="s">
        <v>531</v>
      </c>
      <c r="BQ86" s="89" t="s">
        <v>532</v>
      </c>
      <c r="BR86" s="89" t="s">
        <v>533</v>
      </c>
      <c r="BS86" s="86" t="str">
        <f>Datos!$AO$2</f>
        <v>Fuerte</v>
      </c>
      <c r="BT86" s="86" t="str">
        <f>Datos!$AO$3</f>
        <v>Moderado</v>
      </c>
      <c r="BU86" s="86" t="str">
        <f>Datos!$AO$4</f>
        <v>Débil</v>
      </c>
      <c r="BV86" s="86" t="s">
        <v>534</v>
      </c>
      <c r="BW86" s="86" t="s">
        <v>535</v>
      </c>
      <c r="BX86" s="86" t="s">
        <v>536</v>
      </c>
      <c r="BY86" s="86" t="s">
        <v>537</v>
      </c>
      <c r="BZ86" s="86" t="s">
        <v>538</v>
      </c>
    </row>
    <row r="87" spans="1:78" ht="26.25" customHeight="1">
      <c r="A87" s="18"/>
      <c r="D87" s="436"/>
      <c r="E87" s="436"/>
      <c r="F87" s="436"/>
      <c r="G87" s="436"/>
      <c r="H87" s="436"/>
      <c r="I87" s="436"/>
      <c r="J87" s="436"/>
      <c r="K87" s="436"/>
      <c r="L87" s="436"/>
      <c r="M87" s="436"/>
      <c r="N87" s="436"/>
      <c r="O87" s="436"/>
      <c r="P87" s="436"/>
      <c r="Q87" s="436"/>
      <c r="R87" s="436"/>
      <c r="S87" s="436"/>
      <c r="T87" s="437" t="str">
        <f t="shared" ref="T87:T96" si="0">IF(D87&lt;&gt;"","Preventivo","")</f>
        <v/>
      </c>
      <c r="U87" s="437"/>
      <c r="V87" s="437"/>
      <c r="W87" s="437"/>
      <c r="X87" s="438"/>
      <c r="Y87" s="439"/>
      <c r="Z87" s="438"/>
      <c r="AA87" s="439"/>
      <c r="AB87" s="438"/>
      <c r="AC87" s="439"/>
      <c r="AD87" s="438"/>
      <c r="AE87" s="439"/>
      <c r="AF87" s="438"/>
      <c r="AG87" s="439"/>
      <c r="AH87" s="438"/>
      <c r="AI87" s="439"/>
      <c r="AJ87" s="438"/>
      <c r="AK87" s="439"/>
      <c r="AL87" s="457" t="str">
        <f t="shared" ref="AL87:AL96" si="1">IF(D87&lt;&gt;"",BQ87,"")</f>
        <v/>
      </c>
      <c r="AM87" s="458"/>
      <c r="AN87" s="438"/>
      <c r="AO87" s="459"/>
      <c r="AP87" s="459"/>
      <c r="AQ87" s="439"/>
      <c r="AR87" s="457" t="str">
        <f>IF(AN87&lt;&gt;"",BR87,"")</f>
        <v/>
      </c>
      <c r="AS87" s="458"/>
      <c r="AT87" s="457" t="str">
        <f t="shared" ref="AT87:AT96" si="2">IF(BV87="","",BV87)</f>
        <v/>
      </c>
      <c r="AU87" s="533"/>
      <c r="AV87" s="458"/>
      <c r="AW87" s="547" t="str">
        <f>IF(OR(AT87="",BX97=""),"",BX97)</f>
        <v/>
      </c>
      <c r="AX87" s="548"/>
      <c r="AY87" s="549"/>
      <c r="AZ87" s="547" t="str">
        <f>IF(AW87="","",IF(BW$97&gt;=Datos!$AS$2,Datos!AQ2,Datos!AQ3))</f>
        <v/>
      </c>
      <c r="BA87" s="548"/>
      <c r="BB87" s="549"/>
      <c r="BC87" s="347"/>
      <c r="BD87" s="348"/>
      <c r="BE87" s="348"/>
      <c r="BF87" s="348"/>
      <c r="BG87" s="349"/>
      <c r="BI87" s="86" t="str">
        <f>IF(X87=Datos!$AH$2,15,"")</f>
        <v/>
      </c>
      <c r="BJ87" s="86" t="str">
        <f>IF(Z87=Datos!$AI$2,15,"")</f>
        <v/>
      </c>
      <c r="BK87" s="86" t="str">
        <f>IF(AB87=Datos!$AJ$2,15,"")</f>
        <v/>
      </c>
      <c r="BL87" s="86" t="str">
        <f>IF(AD87=Datos!$AK$2,15,"")</f>
        <v/>
      </c>
      <c r="BM87" s="86" t="str">
        <f>IF(AF87=Datos!$AL$2,15,"")</f>
        <v/>
      </c>
      <c r="BN87" s="86" t="str">
        <f>IF(AH87=Datos!$AM$2,15,"")</f>
        <v/>
      </c>
      <c r="BO87" s="86" t="str">
        <f>IF(AJ87=Datos!$AN$2,10,IF(AJ87=Datos!$AN$3,5,IF(AJ87=Datos!$AN$4,"","")))</f>
        <v/>
      </c>
      <c r="BP87" s="86">
        <f>SUM(BI87:BO87)</f>
        <v>0</v>
      </c>
      <c r="BQ87" s="86" t="str">
        <f>IF(D87="","",IF(BP87&gt;=96,Datos!$AO$2,IF(BP87&gt;=86,Datos!$AO$3,IF(BP87&lt;86,Datos!$AO$4,""))))</f>
        <v/>
      </c>
      <c r="BR87" s="86" t="str">
        <f>IF(AN87="","",IF(AN87=Datos!$AP$2,Datos!$AO$2,IF(AN87=Datos!$AP$3,Datos!$AO$3,IF(AN87=Datos!$AP$4,Datos!$AO$4,""))))</f>
        <v/>
      </c>
      <c r="BS87" s="86" t="str">
        <f>IF(AND(BQ87=$BS$86,BR87=$BS$86),$BS$86,"")</f>
        <v/>
      </c>
      <c r="BT87" s="86" t="str">
        <f>IF(AND(BQ87=$BS$86,BR87=$BT$86),$BT$86,IF(AND(BQ87=$BT$86,BR87=$BS$86),$BT$86,IF(AND(BQ87=$BT$86,BR87=$BT$86),$BT$86,"")))</f>
        <v/>
      </c>
      <c r="BU87" s="86" t="str">
        <f>IF(AND(BQ87=$BS$86,BR87=$BU$86),$BU$86,IF(AND(BQ87=$BT$86,BR87=$BU$86),$BU$86,IF(AND(BQ87=$BU$86,BR87=$BS$86),$BU$86,IF(AND(BQ87=$BU$86,BR87=$BT$86),$BU$86,IF(AND(BQ87=$BU$86,BR87=$BU$86),$BU$86,"")))))</f>
        <v/>
      </c>
      <c r="BV87" s="86" t="str">
        <f>IF(BS87&lt;&gt;"",BS87,IF(BT87&lt;&gt;"",BT87,IF(BU87&lt;&gt;"",BU87,"")))</f>
        <v/>
      </c>
      <c r="BW87" s="86" t="str">
        <f>IF(BV87=Datos!$AO$2,100,IF(BV87=Datos!$AO$3,50,IF(BV87=Datos!$AO$4,0,"")))</f>
        <v/>
      </c>
      <c r="BX87" s="92"/>
      <c r="BY87" s="94"/>
      <c r="BZ87" s="91"/>
    </row>
    <row r="88" spans="1:78" ht="26.25" customHeight="1">
      <c r="A88" s="18"/>
      <c r="D88" s="436"/>
      <c r="E88" s="436"/>
      <c r="F88" s="436"/>
      <c r="G88" s="436"/>
      <c r="H88" s="436"/>
      <c r="I88" s="436"/>
      <c r="J88" s="436"/>
      <c r="K88" s="436"/>
      <c r="L88" s="436"/>
      <c r="M88" s="436"/>
      <c r="N88" s="436"/>
      <c r="O88" s="436"/>
      <c r="P88" s="436"/>
      <c r="Q88" s="436"/>
      <c r="R88" s="436"/>
      <c r="S88" s="436"/>
      <c r="T88" s="437" t="str">
        <f t="shared" si="0"/>
        <v/>
      </c>
      <c r="U88" s="437"/>
      <c r="V88" s="437"/>
      <c r="W88" s="437"/>
      <c r="X88" s="438"/>
      <c r="Y88" s="439"/>
      <c r="Z88" s="438"/>
      <c r="AA88" s="439"/>
      <c r="AB88" s="438"/>
      <c r="AC88" s="439"/>
      <c r="AD88" s="438"/>
      <c r="AE88" s="439"/>
      <c r="AF88" s="438"/>
      <c r="AG88" s="439"/>
      <c r="AH88" s="438"/>
      <c r="AI88" s="439"/>
      <c r="AJ88" s="438"/>
      <c r="AK88" s="439"/>
      <c r="AL88" s="457" t="str">
        <f t="shared" si="1"/>
        <v/>
      </c>
      <c r="AM88" s="458"/>
      <c r="AN88" s="438"/>
      <c r="AO88" s="459"/>
      <c r="AP88" s="459"/>
      <c r="AQ88" s="439"/>
      <c r="AR88" s="457" t="str">
        <f t="shared" ref="AR88:AR96" si="3">IF(AN88&lt;&gt;"",BR88,"")</f>
        <v/>
      </c>
      <c r="AS88" s="458"/>
      <c r="AT88" s="457" t="str">
        <f t="shared" si="2"/>
        <v/>
      </c>
      <c r="AU88" s="533"/>
      <c r="AV88" s="458"/>
      <c r="AW88" s="550"/>
      <c r="AX88" s="551"/>
      <c r="AY88" s="552"/>
      <c r="AZ88" s="550"/>
      <c r="BA88" s="551"/>
      <c r="BB88" s="552"/>
      <c r="BC88" s="347"/>
      <c r="BD88" s="348"/>
      <c r="BE88" s="348"/>
      <c r="BF88" s="348"/>
      <c r="BG88" s="349"/>
      <c r="BI88" s="86" t="str">
        <f>IF(X88=Datos!$AH$2,15,"")</f>
        <v/>
      </c>
      <c r="BJ88" s="86" t="str">
        <f>IF(Z88=Datos!$AI$2,15,"")</f>
        <v/>
      </c>
      <c r="BK88" s="86" t="str">
        <f>IF(AB88=Datos!$AJ$2,15,"")</f>
        <v/>
      </c>
      <c r="BL88" s="86" t="str">
        <f>IF(AD88=Datos!$AK$2,15,"")</f>
        <v/>
      </c>
      <c r="BM88" s="86" t="str">
        <f>IF(AF88=Datos!$AL$2,15,"")</f>
        <v/>
      </c>
      <c r="BN88" s="86" t="str">
        <f>IF(AH88=Datos!$AM$2,15,"")</f>
        <v/>
      </c>
      <c r="BO88" s="86" t="str">
        <f>IF(AJ88=Datos!$AN$2,10,IF(AJ88=Datos!$AN$3,5,IF(AJ88=Datos!$AN$4,"","")))</f>
        <v/>
      </c>
      <c r="BP88" s="86">
        <f t="shared" ref="BP88:BP96" si="4">SUM(BI88:BO88)</f>
        <v>0</v>
      </c>
      <c r="BQ88" s="86" t="str">
        <f>IF(D88="","",IF(BP88&gt;=96,Datos!$AO$2,IF(BP88&gt;=86,Datos!$AO$3,IF(BP88&lt;86,Datos!$AO$4,""))))</f>
        <v/>
      </c>
      <c r="BR88" s="86" t="str">
        <f>IF(AN88="","",IF(AN88=Datos!$AP$2,Datos!$AO$2,IF(AN88=Datos!$AP$3,Datos!$AO$3,IF(AN88=Datos!$AP$4,Datos!$AO$4,""))))</f>
        <v/>
      </c>
      <c r="BS88" s="86" t="str">
        <f t="shared" ref="BS88:BS96" si="5">IF(AND(BQ88=$BS$86,BR88=$BS$86),$BS$86,"")</f>
        <v/>
      </c>
      <c r="BT88" s="86" t="str">
        <f t="shared" ref="BT88:BT96" si="6">IF(AND(BQ88=$BS$86,BR88=$BT$86),$BT$86,IF(AND(BQ88=$BT$86,BR88=$BS$86),$BT$86,IF(AND(BQ88=$BT$86,BR88=$BT$86),$BT$86,"")))</f>
        <v/>
      </c>
      <c r="BU88" s="86" t="str">
        <f t="shared" ref="BU88:BU96" si="7">IF(AND(BQ88=$BS$86,BR88=$BU$86),$BU$86,IF(AND(BQ88=$BT$86,BR88=$BU$86),$BU$86,IF(AND(BQ88=$BU$86,BR88=$BS$86),$BU$86,IF(AND(BQ88=$BU$86,BR88=$BT$86),$BU$86,IF(AND(BQ88=$BU$86,BR88=$BU$86),$BU$86,"")))))</f>
        <v/>
      </c>
      <c r="BV88" s="86" t="str">
        <f t="shared" ref="BV88:BV96" si="8">IF(BS88&lt;&gt;"",BS88,IF(BT88&lt;&gt;"",BT88,IF(BU88&lt;&gt;"",BU88,"")))</f>
        <v/>
      </c>
      <c r="BW88" s="86" t="str">
        <f>IF(BV88=Datos!$AO$2,100,IF(BV88=Datos!$AO$3,50,IF(BV88=Datos!$AO$4,0,"")))</f>
        <v/>
      </c>
      <c r="BX88" s="92"/>
      <c r="BY88" s="92"/>
      <c r="BZ88" s="91"/>
    </row>
    <row r="89" spans="1:78" ht="26.25" customHeight="1">
      <c r="A89" s="18"/>
      <c r="D89" s="436"/>
      <c r="E89" s="436"/>
      <c r="F89" s="436"/>
      <c r="G89" s="436"/>
      <c r="H89" s="436"/>
      <c r="I89" s="436"/>
      <c r="J89" s="436"/>
      <c r="K89" s="436"/>
      <c r="L89" s="436"/>
      <c r="M89" s="436"/>
      <c r="N89" s="436"/>
      <c r="O89" s="436"/>
      <c r="P89" s="436"/>
      <c r="Q89" s="436"/>
      <c r="R89" s="436"/>
      <c r="S89" s="436"/>
      <c r="T89" s="437" t="str">
        <f t="shared" si="0"/>
        <v/>
      </c>
      <c r="U89" s="437"/>
      <c r="V89" s="437"/>
      <c r="W89" s="437"/>
      <c r="X89" s="438"/>
      <c r="Y89" s="439"/>
      <c r="Z89" s="438"/>
      <c r="AA89" s="439"/>
      <c r="AB89" s="438"/>
      <c r="AC89" s="439"/>
      <c r="AD89" s="438"/>
      <c r="AE89" s="439"/>
      <c r="AF89" s="438"/>
      <c r="AG89" s="439"/>
      <c r="AH89" s="438"/>
      <c r="AI89" s="439"/>
      <c r="AJ89" s="438"/>
      <c r="AK89" s="439"/>
      <c r="AL89" s="457" t="str">
        <f t="shared" si="1"/>
        <v/>
      </c>
      <c r="AM89" s="458"/>
      <c r="AN89" s="438"/>
      <c r="AO89" s="459"/>
      <c r="AP89" s="459"/>
      <c r="AQ89" s="439"/>
      <c r="AR89" s="457" t="str">
        <f t="shared" si="3"/>
        <v/>
      </c>
      <c r="AS89" s="458"/>
      <c r="AT89" s="457" t="str">
        <f t="shared" si="2"/>
        <v/>
      </c>
      <c r="AU89" s="533"/>
      <c r="AV89" s="458"/>
      <c r="AW89" s="550"/>
      <c r="AX89" s="551"/>
      <c r="AY89" s="552"/>
      <c r="AZ89" s="550"/>
      <c r="BA89" s="551"/>
      <c r="BB89" s="552"/>
      <c r="BC89" s="347"/>
      <c r="BD89" s="348"/>
      <c r="BE89" s="348"/>
      <c r="BF89" s="348"/>
      <c r="BG89" s="349"/>
      <c r="BI89" s="86" t="str">
        <f>IF(X89=Datos!$AH$2,15,"")</f>
        <v/>
      </c>
      <c r="BJ89" s="86" t="str">
        <f>IF(Z89=Datos!$AI$2,15,"")</f>
        <v/>
      </c>
      <c r="BK89" s="86" t="str">
        <f>IF(AB89=Datos!$AJ$2,15,"")</f>
        <v/>
      </c>
      <c r="BL89" s="86" t="str">
        <f>IF(AD89=Datos!$AK$2,15,"")</f>
        <v/>
      </c>
      <c r="BM89" s="86" t="str">
        <f>IF(AF89=Datos!$AL$2,15,"")</f>
        <v/>
      </c>
      <c r="BN89" s="86" t="str">
        <f>IF(AH89=Datos!$AM$2,15,"")</f>
        <v/>
      </c>
      <c r="BO89" s="86" t="str">
        <f>IF(AJ89=Datos!$AN$2,10,IF(AJ89=Datos!$AN$3,5,IF(AJ89=Datos!$AN$4,"","")))</f>
        <v/>
      </c>
      <c r="BP89" s="86">
        <f t="shared" si="4"/>
        <v>0</v>
      </c>
      <c r="BQ89" s="86" t="str">
        <f>IF(D89="","",IF(BP89&gt;=96,Datos!$AO$2,IF(BP89&gt;=86,Datos!$AO$3,IF(BP89&lt;86,Datos!$AO$4,""))))</f>
        <v/>
      </c>
      <c r="BR89" s="86" t="str">
        <f>IF(AN89="","",IF(AN89=Datos!$AP$2,Datos!$AO$2,IF(AN89=Datos!$AP$3,Datos!$AO$3,IF(AN89=Datos!$AP$4,Datos!$AO$4,""))))</f>
        <v/>
      </c>
      <c r="BS89" s="86" t="str">
        <f t="shared" si="5"/>
        <v/>
      </c>
      <c r="BT89" s="86" t="str">
        <f t="shared" si="6"/>
        <v/>
      </c>
      <c r="BU89" s="86" t="str">
        <f t="shared" si="7"/>
        <v/>
      </c>
      <c r="BV89" s="86" t="str">
        <f t="shared" si="8"/>
        <v/>
      </c>
      <c r="BW89" s="86" t="str">
        <f>IF(BV89=Datos!$AO$2,100,IF(BV89=Datos!$AO$3,50,IF(BV89=Datos!$AO$4,0,"")))</f>
        <v/>
      </c>
      <c r="BX89" s="92"/>
      <c r="BY89" s="92"/>
      <c r="BZ89" s="91"/>
    </row>
    <row r="90" spans="1:78" ht="26.25" customHeight="1">
      <c r="A90" s="18"/>
      <c r="D90" s="436"/>
      <c r="E90" s="436"/>
      <c r="F90" s="436"/>
      <c r="G90" s="436"/>
      <c r="H90" s="436"/>
      <c r="I90" s="436"/>
      <c r="J90" s="436"/>
      <c r="K90" s="436"/>
      <c r="L90" s="436"/>
      <c r="M90" s="436"/>
      <c r="N90" s="436"/>
      <c r="O90" s="436"/>
      <c r="P90" s="436"/>
      <c r="Q90" s="436"/>
      <c r="R90" s="436"/>
      <c r="S90" s="436"/>
      <c r="T90" s="437" t="str">
        <f t="shared" si="0"/>
        <v/>
      </c>
      <c r="U90" s="437"/>
      <c r="V90" s="437"/>
      <c r="W90" s="437"/>
      <c r="X90" s="438"/>
      <c r="Y90" s="439"/>
      <c r="Z90" s="438"/>
      <c r="AA90" s="439"/>
      <c r="AB90" s="438"/>
      <c r="AC90" s="439"/>
      <c r="AD90" s="438"/>
      <c r="AE90" s="439"/>
      <c r="AF90" s="438"/>
      <c r="AG90" s="439"/>
      <c r="AH90" s="438"/>
      <c r="AI90" s="439"/>
      <c r="AJ90" s="438"/>
      <c r="AK90" s="439"/>
      <c r="AL90" s="457" t="str">
        <f t="shared" si="1"/>
        <v/>
      </c>
      <c r="AM90" s="458"/>
      <c r="AN90" s="438"/>
      <c r="AO90" s="459"/>
      <c r="AP90" s="459"/>
      <c r="AQ90" s="439"/>
      <c r="AR90" s="457" t="str">
        <f t="shared" si="3"/>
        <v/>
      </c>
      <c r="AS90" s="458"/>
      <c r="AT90" s="457" t="str">
        <f t="shared" si="2"/>
        <v/>
      </c>
      <c r="AU90" s="533"/>
      <c r="AV90" s="458"/>
      <c r="AW90" s="550"/>
      <c r="AX90" s="551"/>
      <c r="AY90" s="552"/>
      <c r="AZ90" s="550"/>
      <c r="BA90" s="551"/>
      <c r="BB90" s="552"/>
      <c r="BC90" s="347"/>
      <c r="BD90" s="348"/>
      <c r="BE90" s="348"/>
      <c r="BF90" s="348"/>
      <c r="BG90" s="349"/>
      <c r="BI90" s="86" t="str">
        <f>IF(X90=Datos!$AH$2,15,"")</f>
        <v/>
      </c>
      <c r="BJ90" s="86" t="str">
        <f>IF(Z90=Datos!$AI$2,15,"")</f>
        <v/>
      </c>
      <c r="BK90" s="86" t="str">
        <f>IF(AB90=Datos!$AJ$2,15,"")</f>
        <v/>
      </c>
      <c r="BL90" s="86" t="str">
        <f>IF(AD90=Datos!$AK$2,15,"")</f>
        <v/>
      </c>
      <c r="BM90" s="86" t="str">
        <f>IF(AF90=Datos!$AL$2,15,"")</f>
        <v/>
      </c>
      <c r="BN90" s="86" t="str">
        <f>IF(AH90=Datos!$AM$2,15,"")</f>
        <v/>
      </c>
      <c r="BO90" s="86" t="str">
        <f>IF(AJ90=Datos!$AN$2,10,IF(AJ90=Datos!$AN$3,5,IF(AJ90=Datos!$AN$4,"","")))</f>
        <v/>
      </c>
      <c r="BP90" s="86">
        <f t="shared" si="4"/>
        <v>0</v>
      </c>
      <c r="BQ90" s="86" t="str">
        <f>IF(D90="","",IF(BP90&gt;=96,Datos!$AO$2,IF(BP90&gt;=86,Datos!$AO$3,IF(BP90&lt;86,Datos!$AO$4,""))))</f>
        <v/>
      </c>
      <c r="BR90" s="86" t="str">
        <f>IF(AN90="","",IF(AN90=Datos!$AP$2,Datos!$AO$2,IF(AN90=Datos!$AP$3,Datos!$AO$3,IF(AN90=Datos!$AP$4,Datos!$AO$4,""))))</f>
        <v/>
      </c>
      <c r="BS90" s="86" t="str">
        <f t="shared" si="5"/>
        <v/>
      </c>
      <c r="BT90" s="86" t="str">
        <f t="shared" si="6"/>
        <v/>
      </c>
      <c r="BU90" s="86" t="str">
        <f t="shared" si="7"/>
        <v/>
      </c>
      <c r="BV90" s="86" t="str">
        <f t="shared" si="8"/>
        <v/>
      </c>
      <c r="BW90" s="86" t="str">
        <f>IF(BV90=Datos!$AO$2,100,IF(BV90=Datos!$AO$3,50,IF(BV90=Datos!$AO$4,0,"")))</f>
        <v/>
      </c>
      <c r="BX90" s="92"/>
      <c r="BY90" s="92"/>
      <c r="BZ90" s="91"/>
    </row>
    <row r="91" spans="1:78" ht="26.25" customHeight="1">
      <c r="A91" s="18"/>
      <c r="D91" s="436"/>
      <c r="E91" s="436"/>
      <c r="F91" s="436"/>
      <c r="G91" s="436"/>
      <c r="H91" s="436"/>
      <c r="I91" s="436"/>
      <c r="J91" s="436"/>
      <c r="K91" s="436"/>
      <c r="L91" s="436"/>
      <c r="M91" s="436"/>
      <c r="N91" s="436"/>
      <c r="O91" s="436"/>
      <c r="P91" s="436"/>
      <c r="Q91" s="436"/>
      <c r="R91" s="436"/>
      <c r="S91" s="436"/>
      <c r="T91" s="437" t="str">
        <f t="shared" si="0"/>
        <v/>
      </c>
      <c r="U91" s="437"/>
      <c r="V91" s="437"/>
      <c r="W91" s="437"/>
      <c r="X91" s="438"/>
      <c r="Y91" s="439"/>
      <c r="Z91" s="438"/>
      <c r="AA91" s="439"/>
      <c r="AB91" s="438"/>
      <c r="AC91" s="439"/>
      <c r="AD91" s="438"/>
      <c r="AE91" s="439"/>
      <c r="AF91" s="438"/>
      <c r="AG91" s="439"/>
      <c r="AH91" s="438"/>
      <c r="AI91" s="439"/>
      <c r="AJ91" s="438"/>
      <c r="AK91" s="439"/>
      <c r="AL91" s="457" t="str">
        <f t="shared" si="1"/>
        <v/>
      </c>
      <c r="AM91" s="458"/>
      <c r="AN91" s="438"/>
      <c r="AO91" s="459"/>
      <c r="AP91" s="459"/>
      <c r="AQ91" s="439"/>
      <c r="AR91" s="457" t="str">
        <f t="shared" si="3"/>
        <v/>
      </c>
      <c r="AS91" s="458"/>
      <c r="AT91" s="457" t="str">
        <f t="shared" si="2"/>
        <v/>
      </c>
      <c r="AU91" s="533"/>
      <c r="AV91" s="458"/>
      <c r="AW91" s="550"/>
      <c r="AX91" s="551"/>
      <c r="AY91" s="552"/>
      <c r="AZ91" s="550"/>
      <c r="BA91" s="551"/>
      <c r="BB91" s="552"/>
      <c r="BC91" s="347"/>
      <c r="BD91" s="348"/>
      <c r="BE91" s="348"/>
      <c r="BF91" s="348"/>
      <c r="BG91" s="349"/>
      <c r="BI91" s="86" t="str">
        <f>IF(X91=Datos!$AH$2,15,"")</f>
        <v/>
      </c>
      <c r="BJ91" s="86" t="str">
        <f>IF(Z91=Datos!$AI$2,15,"")</f>
        <v/>
      </c>
      <c r="BK91" s="86" t="str">
        <f>IF(AB91=Datos!$AJ$2,15,"")</f>
        <v/>
      </c>
      <c r="BL91" s="86" t="str">
        <f>IF(AD91=Datos!$AK$2,15,"")</f>
        <v/>
      </c>
      <c r="BM91" s="86" t="str">
        <f>IF(AF91=Datos!$AL$2,15,"")</f>
        <v/>
      </c>
      <c r="BN91" s="86" t="str">
        <f>IF(AH91=Datos!$AM$2,15,"")</f>
        <v/>
      </c>
      <c r="BO91" s="86" t="str">
        <f>IF(AJ91=Datos!$AN$2,10,IF(AJ91=Datos!$AN$3,5,IF(AJ91=Datos!$AN$4,"","")))</f>
        <v/>
      </c>
      <c r="BP91" s="86">
        <f t="shared" si="4"/>
        <v>0</v>
      </c>
      <c r="BQ91" s="86" t="str">
        <f>IF(D91="","",IF(BP91&gt;=96,Datos!$AO$2,IF(BP91&gt;=86,Datos!$AO$3,IF(BP91&lt;86,Datos!$AO$4,""))))</f>
        <v/>
      </c>
      <c r="BR91" s="86" t="str">
        <f>IF(AN91="","",IF(AN91=Datos!$AP$2,Datos!$AO$2,IF(AN91=Datos!$AP$3,Datos!$AO$3,IF(AN91=Datos!$AP$4,Datos!$AO$4,""))))</f>
        <v/>
      </c>
      <c r="BS91" s="86" t="str">
        <f t="shared" si="5"/>
        <v/>
      </c>
      <c r="BT91" s="86" t="str">
        <f t="shared" si="6"/>
        <v/>
      </c>
      <c r="BU91" s="86" t="str">
        <f t="shared" si="7"/>
        <v/>
      </c>
      <c r="BV91" s="86" t="str">
        <f t="shared" si="8"/>
        <v/>
      </c>
      <c r="BW91" s="86" t="str">
        <f>IF(BV91=Datos!$AO$2,100,IF(BV91=Datos!$AO$3,50,IF(BV91=Datos!$AO$4,0,"")))</f>
        <v/>
      </c>
      <c r="BX91" s="92"/>
      <c r="BY91" s="92"/>
      <c r="BZ91" s="91"/>
    </row>
    <row r="92" spans="1:78" ht="26.25" customHeight="1">
      <c r="A92" s="18"/>
      <c r="D92" s="436"/>
      <c r="E92" s="436"/>
      <c r="F92" s="436"/>
      <c r="G92" s="436"/>
      <c r="H92" s="436"/>
      <c r="I92" s="436"/>
      <c r="J92" s="436"/>
      <c r="K92" s="436"/>
      <c r="L92" s="436"/>
      <c r="M92" s="436"/>
      <c r="N92" s="436"/>
      <c r="O92" s="436"/>
      <c r="P92" s="436"/>
      <c r="Q92" s="436"/>
      <c r="R92" s="436"/>
      <c r="S92" s="436"/>
      <c r="T92" s="437" t="str">
        <f t="shared" si="0"/>
        <v/>
      </c>
      <c r="U92" s="437"/>
      <c r="V92" s="437"/>
      <c r="W92" s="437"/>
      <c r="X92" s="438"/>
      <c r="Y92" s="439"/>
      <c r="Z92" s="438"/>
      <c r="AA92" s="439"/>
      <c r="AB92" s="438"/>
      <c r="AC92" s="439"/>
      <c r="AD92" s="438"/>
      <c r="AE92" s="439"/>
      <c r="AF92" s="438"/>
      <c r="AG92" s="439"/>
      <c r="AH92" s="438"/>
      <c r="AI92" s="439"/>
      <c r="AJ92" s="438"/>
      <c r="AK92" s="439"/>
      <c r="AL92" s="457" t="str">
        <f t="shared" si="1"/>
        <v/>
      </c>
      <c r="AM92" s="458"/>
      <c r="AN92" s="438"/>
      <c r="AO92" s="459"/>
      <c r="AP92" s="459"/>
      <c r="AQ92" s="439"/>
      <c r="AR92" s="457" t="str">
        <f t="shared" si="3"/>
        <v/>
      </c>
      <c r="AS92" s="458"/>
      <c r="AT92" s="457" t="str">
        <f t="shared" si="2"/>
        <v/>
      </c>
      <c r="AU92" s="533"/>
      <c r="AV92" s="458"/>
      <c r="AW92" s="550"/>
      <c r="AX92" s="551"/>
      <c r="AY92" s="552"/>
      <c r="AZ92" s="550"/>
      <c r="BA92" s="551"/>
      <c r="BB92" s="552"/>
      <c r="BC92" s="347"/>
      <c r="BD92" s="348"/>
      <c r="BE92" s="348"/>
      <c r="BF92" s="348"/>
      <c r="BG92" s="349"/>
      <c r="BI92" s="86" t="str">
        <f>IF(X92=Datos!$AH$2,15,"")</f>
        <v/>
      </c>
      <c r="BJ92" s="86" t="str">
        <f>IF(Z92=Datos!$AI$2,15,"")</f>
        <v/>
      </c>
      <c r="BK92" s="86" t="str">
        <f>IF(AB92=Datos!$AJ$2,15,"")</f>
        <v/>
      </c>
      <c r="BL92" s="86" t="str">
        <f>IF(AD92=Datos!$AK$2,15,"")</f>
        <v/>
      </c>
      <c r="BM92" s="86" t="str">
        <f>IF(AF92=Datos!$AL$2,15,"")</f>
        <v/>
      </c>
      <c r="BN92" s="86" t="str">
        <f>IF(AH92=Datos!$AM$2,15,"")</f>
        <v/>
      </c>
      <c r="BO92" s="86" t="str">
        <f>IF(AJ92=Datos!$AN$2,10,IF(AJ92=Datos!$AN$3,5,IF(AJ92=Datos!$AN$4,"","")))</f>
        <v/>
      </c>
      <c r="BP92" s="86">
        <f t="shared" si="4"/>
        <v>0</v>
      </c>
      <c r="BQ92" s="86" t="str">
        <f>IF(D92="","",IF(BP92&gt;=96,Datos!$AO$2,IF(BP92&gt;=86,Datos!$AO$3,IF(BP92&lt;86,Datos!$AO$4,""))))</f>
        <v/>
      </c>
      <c r="BR92" s="86" t="str">
        <f>IF(AN92="","",IF(AN92=Datos!$AP$2,Datos!$AO$2,IF(AN92=Datos!$AP$3,Datos!$AO$3,IF(AN92=Datos!$AP$4,Datos!$AO$4,""))))</f>
        <v/>
      </c>
      <c r="BS92" s="86" t="str">
        <f t="shared" si="5"/>
        <v/>
      </c>
      <c r="BT92" s="86" t="str">
        <f t="shared" si="6"/>
        <v/>
      </c>
      <c r="BU92" s="86" t="str">
        <f t="shared" si="7"/>
        <v/>
      </c>
      <c r="BV92" s="86" t="str">
        <f t="shared" si="8"/>
        <v/>
      </c>
      <c r="BW92" s="86" t="str">
        <f>IF(BV92=Datos!$AO$2,100,IF(BV92=Datos!$AO$3,50,IF(BV92=Datos!$AO$4,0,"")))</f>
        <v/>
      </c>
      <c r="BX92" s="92"/>
      <c r="BY92" s="92"/>
      <c r="BZ92" s="91"/>
    </row>
    <row r="93" spans="1:78" ht="26.25" customHeight="1">
      <c r="A93" s="18"/>
      <c r="D93" s="436"/>
      <c r="E93" s="436"/>
      <c r="F93" s="436"/>
      <c r="G93" s="436"/>
      <c r="H93" s="436"/>
      <c r="I93" s="436"/>
      <c r="J93" s="436"/>
      <c r="K93" s="436"/>
      <c r="L93" s="436"/>
      <c r="M93" s="436"/>
      <c r="N93" s="436"/>
      <c r="O93" s="436"/>
      <c r="P93" s="436"/>
      <c r="Q93" s="436"/>
      <c r="R93" s="436"/>
      <c r="S93" s="436"/>
      <c r="T93" s="437" t="str">
        <f t="shared" si="0"/>
        <v/>
      </c>
      <c r="U93" s="437"/>
      <c r="V93" s="437"/>
      <c r="W93" s="437"/>
      <c r="X93" s="438"/>
      <c r="Y93" s="439"/>
      <c r="Z93" s="438"/>
      <c r="AA93" s="439"/>
      <c r="AB93" s="438"/>
      <c r="AC93" s="439"/>
      <c r="AD93" s="438"/>
      <c r="AE93" s="439"/>
      <c r="AF93" s="438"/>
      <c r="AG93" s="439"/>
      <c r="AH93" s="438"/>
      <c r="AI93" s="439"/>
      <c r="AJ93" s="438"/>
      <c r="AK93" s="439"/>
      <c r="AL93" s="457" t="str">
        <f t="shared" si="1"/>
        <v/>
      </c>
      <c r="AM93" s="458"/>
      <c r="AN93" s="438"/>
      <c r="AO93" s="459"/>
      <c r="AP93" s="459"/>
      <c r="AQ93" s="439"/>
      <c r="AR93" s="457" t="str">
        <f t="shared" si="3"/>
        <v/>
      </c>
      <c r="AS93" s="458"/>
      <c r="AT93" s="457" t="str">
        <f t="shared" si="2"/>
        <v/>
      </c>
      <c r="AU93" s="533"/>
      <c r="AV93" s="458"/>
      <c r="AW93" s="550"/>
      <c r="AX93" s="551"/>
      <c r="AY93" s="552"/>
      <c r="AZ93" s="550"/>
      <c r="BA93" s="551"/>
      <c r="BB93" s="552"/>
      <c r="BC93" s="347"/>
      <c r="BD93" s="348"/>
      <c r="BE93" s="348"/>
      <c r="BF93" s="348"/>
      <c r="BG93" s="349"/>
      <c r="BI93" s="86" t="str">
        <f>IF(X93=Datos!$AH$2,15,"")</f>
        <v/>
      </c>
      <c r="BJ93" s="86" t="str">
        <f>IF(Z93=Datos!$AI$2,15,"")</f>
        <v/>
      </c>
      <c r="BK93" s="86" t="str">
        <f>IF(AB93=Datos!$AJ$2,15,"")</f>
        <v/>
      </c>
      <c r="BL93" s="86" t="str">
        <f>IF(AD93=Datos!$AK$2,15,"")</f>
        <v/>
      </c>
      <c r="BM93" s="86" t="str">
        <f>IF(AF93=Datos!$AL$2,15,"")</f>
        <v/>
      </c>
      <c r="BN93" s="86" t="str">
        <f>IF(AH93=Datos!$AM$2,15,"")</f>
        <v/>
      </c>
      <c r="BO93" s="86" t="str">
        <f>IF(AJ93=Datos!$AN$2,10,IF(AJ93=Datos!$AN$3,5,IF(AJ93=Datos!$AN$4,"","")))</f>
        <v/>
      </c>
      <c r="BP93" s="86">
        <f t="shared" si="4"/>
        <v>0</v>
      </c>
      <c r="BQ93" s="86" t="str">
        <f>IF(D93="","",IF(BP93&gt;=96,Datos!$AO$2,IF(BP93&gt;=86,Datos!$AO$3,IF(BP93&lt;86,Datos!$AO$4,""))))</f>
        <v/>
      </c>
      <c r="BR93" s="86" t="str">
        <f>IF(AN93="","",IF(AN93=Datos!$AP$2,Datos!$AO$2,IF(AN93=Datos!$AP$3,Datos!$AO$3,IF(AN93=Datos!$AP$4,Datos!$AO$4,""))))</f>
        <v/>
      </c>
      <c r="BS93" s="86" t="str">
        <f t="shared" si="5"/>
        <v/>
      </c>
      <c r="BT93" s="86" t="str">
        <f t="shared" si="6"/>
        <v/>
      </c>
      <c r="BU93" s="86" t="str">
        <f t="shared" si="7"/>
        <v/>
      </c>
      <c r="BV93" s="86" t="str">
        <f t="shared" si="8"/>
        <v/>
      </c>
      <c r="BW93" s="86" t="str">
        <f>IF(BV93=Datos!$AO$2,100,IF(BV93=Datos!$AO$3,50,IF(BV93=Datos!$AO$4,0,"")))</f>
        <v/>
      </c>
      <c r="BX93" s="92"/>
      <c r="BY93" s="92"/>
      <c r="BZ93" s="91"/>
    </row>
    <row r="94" spans="1:78" ht="26.25" customHeight="1">
      <c r="A94" s="18"/>
      <c r="D94" s="436"/>
      <c r="E94" s="436"/>
      <c r="F94" s="436"/>
      <c r="G94" s="436"/>
      <c r="H94" s="436"/>
      <c r="I94" s="436"/>
      <c r="J94" s="436"/>
      <c r="K94" s="436"/>
      <c r="L94" s="436"/>
      <c r="M94" s="436"/>
      <c r="N94" s="436"/>
      <c r="O94" s="436"/>
      <c r="P94" s="436"/>
      <c r="Q94" s="436"/>
      <c r="R94" s="436"/>
      <c r="S94" s="436"/>
      <c r="T94" s="437" t="str">
        <f t="shared" si="0"/>
        <v/>
      </c>
      <c r="U94" s="437"/>
      <c r="V94" s="437"/>
      <c r="W94" s="437"/>
      <c r="X94" s="438"/>
      <c r="Y94" s="439"/>
      <c r="Z94" s="438"/>
      <c r="AA94" s="439"/>
      <c r="AB94" s="438"/>
      <c r="AC94" s="439"/>
      <c r="AD94" s="438"/>
      <c r="AE94" s="439"/>
      <c r="AF94" s="438"/>
      <c r="AG94" s="439"/>
      <c r="AH94" s="438"/>
      <c r="AI94" s="439"/>
      <c r="AJ94" s="438"/>
      <c r="AK94" s="439"/>
      <c r="AL94" s="457" t="str">
        <f t="shared" si="1"/>
        <v/>
      </c>
      <c r="AM94" s="458"/>
      <c r="AN94" s="438"/>
      <c r="AO94" s="459"/>
      <c r="AP94" s="459"/>
      <c r="AQ94" s="439"/>
      <c r="AR94" s="457" t="str">
        <f t="shared" si="3"/>
        <v/>
      </c>
      <c r="AS94" s="458"/>
      <c r="AT94" s="457" t="str">
        <f t="shared" si="2"/>
        <v/>
      </c>
      <c r="AU94" s="533"/>
      <c r="AV94" s="458"/>
      <c r="AW94" s="550"/>
      <c r="AX94" s="551"/>
      <c r="AY94" s="552"/>
      <c r="AZ94" s="550"/>
      <c r="BA94" s="551"/>
      <c r="BB94" s="552"/>
      <c r="BC94" s="347"/>
      <c r="BD94" s="348"/>
      <c r="BE94" s="348"/>
      <c r="BF94" s="348"/>
      <c r="BG94" s="349"/>
      <c r="BI94" s="86" t="str">
        <f>IF(X94=Datos!$AH$2,15,"")</f>
        <v/>
      </c>
      <c r="BJ94" s="86" t="str">
        <f>IF(Z94=Datos!$AI$2,15,"")</f>
        <v/>
      </c>
      <c r="BK94" s="86" t="str">
        <f>IF(AB94=Datos!$AJ$2,15,"")</f>
        <v/>
      </c>
      <c r="BL94" s="86" t="str">
        <f>IF(AD94=Datos!$AK$2,15,"")</f>
        <v/>
      </c>
      <c r="BM94" s="86" t="str">
        <f>IF(AF94=Datos!$AL$2,15,"")</f>
        <v/>
      </c>
      <c r="BN94" s="86" t="str">
        <f>IF(AH94=Datos!$AM$2,15,"")</f>
        <v/>
      </c>
      <c r="BO94" s="86" t="str">
        <f>IF(AJ94=Datos!$AN$2,10,IF(AJ94=Datos!$AN$3,5,IF(AJ94=Datos!$AN$4,"","")))</f>
        <v/>
      </c>
      <c r="BP94" s="86">
        <f t="shared" si="4"/>
        <v>0</v>
      </c>
      <c r="BQ94" s="86" t="str">
        <f>IF(D94="","",IF(BP94&gt;=96,Datos!$AO$2,IF(BP94&gt;=86,Datos!$AO$3,IF(BP94&lt;86,Datos!$AO$4,""))))</f>
        <v/>
      </c>
      <c r="BR94" s="86" t="str">
        <f>IF(AN94="","",IF(AN94=Datos!$AP$2,Datos!$AO$2,IF(AN94=Datos!$AP$3,Datos!$AO$3,IF(AN94=Datos!$AP$4,Datos!$AO$4,""))))</f>
        <v/>
      </c>
      <c r="BS94" s="86" t="str">
        <f t="shared" si="5"/>
        <v/>
      </c>
      <c r="BT94" s="86" t="str">
        <f t="shared" si="6"/>
        <v/>
      </c>
      <c r="BU94" s="86" t="str">
        <f t="shared" si="7"/>
        <v/>
      </c>
      <c r="BV94" s="86" t="str">
        <f t="shared" si="8"/>
        <v/>
      </c>
      <c r="BW94" s="86" t="str">
        <f>IF(BV94=Datos!$AO$2,100,IF(BV94=Datos!$AO$3,50,IF(BV94=Datos!$AO$4,0,"")))</f>
        <v/>
      </c>
      <c r="BX94" s="92"/>
      <c r="BY94" s="92"/>
      <c r="BZ94" s="91"/>
    </row>
    <row r="95" spans="1:78" ht="26.25" customHeight="1">
      <c r="A95" s="18"/>
      <c r="D95" s="436"/>
      <c r="E95" s="436"/>
      <c r="F95" s="436"/>
      <c r="G95" s="436"/>
      <c r="H95" s="436"/>
      <c r="I95" s="436"/>
      <c r="J95" s="436"/>
      <c r="K95" s="436"/>
      <c r="L95" s="436"/>
      <c r="M95" s="436"/>
      <c r="N95" s="436"/>
      <c r="O95" s="436"/>
      <c r="P95" s="436"/>
      <c r="Q95" s="436"/>
      <c r="R95" s="436"/>
      <c r="S95" s="436"/>
      <c r="T95" s="437" t="str">
        <f t="shared" si="0"/>
        <v/>
      </c>
      <c r="U95" s="437"/>
      <c r="V95" s="437"/>
      <c r="W95" s="437"/>
      <c r="X95" s="438"/>
      <c r="Y95" s="439"/>
      <c r="Z95" s="438"/>
      <c r="AA95" s="439"/>
      <c r="AB95" s="438"/>
      <c r="AC95" s="439"/>
      <c r="AD95" s="438"/>
      <c r="AE95" s="439"/>
      <c r="AF95" s="438"/>
      <c r="AG95" s="439"/>
      <c r="AH95" s="438"/>
      <c r="AI95" s="439"/>
      <c r="AJ95" s="438"/>
      <c r="AK95" s="439"/>
      <c r="AL95" s="457" t="str">
        <f t="shared" si="1"/>
        <v/>
      </c>
      <c r="AM95" s="458"/>
      <c r="AN95" s="438"/>
      <c r="AO95" s="459"/>
      <c r="AP95" s="459"/>
      <c r="AQ95" s="439"/>
      <c r="AR95" s="457" t="str">
        <f t="shared" si="3"/>
        <v/>
      </c>
      <c r="AS95" s="458"/>
      <c r="AT95" s="457" t="str">
        <f t="shared" si="2"/>
        <v/>
      </c>
      <c r="AU95" s="533"/>
      <c r="AV95" s="458"/>
      <c r="AW95" s="550"/>
      <c r="AX95" s="551"/>
      <c r="AY95" s="552"/>
      <c r="AZ95" s="550"/>
      <c r="BA95" s="551"/>
      <c r="BB95" s="552"/>
      <c r="BC95" s="347"/>
      <c r="BD95" s="348"/>
      <c r="BE95" s="348"/>
      <c r="BF95" s="348"/>
      <c r="BG95" s="349"/>
      <c r="BI95" s="86" t="str">
        <f>IF(X95=Datos!$AH$2,15,"")</f>
        <v/>
      </c>
      <c r="BJ95" s="86" t="str">
        <f>IF(Z95=Datos!$AI$2,15,"")</f>
        <v/>
      </c>
      <c r="BK95" s="86" t="str">
        <f>IF(AB95=Datos!$AJ$2,15,"")</f>
        <v/>
      </c>
      <c r="BL95" s="86" t="str">
        <f>IF(AD95=Datos!$AK$2,15,"")</f>
        <v/>
      </c>
      <c r="BM95" s="86" t="str">
        <f>IF(AF95=Datos!$AL$2,15,"")</f>
        <v/>
      </c>
      <c r="BN95" s="86" t="str">
        <f>IF(AH95=Datos!$AM$2,15,"")</f>
        <v/>
      </c>
      <c r="BO95" s="86" t="str">
        <f>IF(AJ95=Datos!$AN$2,10,IF(AJ95=Datos!$AN$3,5,IF(AJ95=Datos!$AN$4,"","")))</f>
        <v/>
      </c>
      <c r="BP95" s="86">
        <f t="shared" si="4"/>
        <v>0</v>
      </c>
      <c r="BQ95" s="86" t="str">
        <f>IF(D95="","",IF(BP95&gt;=96,Datos!$AO$2,IF(BP95&gt;=86,Datos!$AO$3,IF(BP95&lt;86,Datos!$AO$4,""))))</f>
        <v/>
      </c>
      <c r="BR95" s="86" t="str">
        <f>IF(AN95="","",IF(AN95=Datos!$AP$2,Datos!$AO$2,IF(AN95=Datos!$AP$3,Datos!$AO$3,IF(AN95=Datos!$AP$4,Datos!$AO$4,""))))</f>
        <v/>
      </c>
      <c r="BS95" s="86" t="str">
        <f t="shared" si="5"/>
        <v/>
      </c>
      <c r="BT95" s="86" t="str">
        <f t="shared" si="6"/>
        <v/>
      </c>
      <c r="BU95" s="86" t="str">
        <f t="shared" si="7"/>
        <v/>
      </c>
      <c r="BV95" s="86" t="str">
        <f t="shared" si="8"/>
        <v/>
      </c>
      <c r="BW95" s="86" t="str">
        <f>IF(BV95=Datos!$AO$2,100,IF(BV95=Datos!$AO$3,50,IF(BV95=Datos!$AO$4,0,"")))</f>
        <v/>
      </c>
      <c r="BX95" s="92"/>
      <c r="BY95" s="92"/>
      <c r="BZ95" s="91"/>
    </row>
    <row r="96" spans="1:78" ht="26.25" customHeight="1">
      <c r="A96" s="18"/>
      <c r="D96" s="436"/>
      <c r="E96" s="436"/>
      <c r="F96" s="436"/>
      <c r="G96" s="436"/>
      <c r="H96" s="436"/>
      <c r="I96" s="436"/>
      <c r="J96" s="436"/>
      <c r="K96" s="436"/>
      <c r="L96" s="436"/>
      <c r="M96" s="436"/>
      <c r="N96" s="436"/>
      <c r="O96" s="436"/>
      <c r="P96" s="436"/>
      <c r="Q96" s="436"/>
      <c r="R96" s="436"/>
      <c r="S96" s="436"/>
      <c r="T96" s="437" t="str">
        <f t="shared" si="0"/>
        <v/>
      </c>
      <c r="U96" s="437"/>
      <c r="V96" s="437"/>
      <c r="W96" s="437"/>
      <c r="X96" s="438"/>
      <c r="Y96" s="439"/>
      <c r="Z96" s="438"/>
      <c r="AA96" s="439"/>
      <c r="AB96" s="438"/>
      <c r="AC96" s="439"/>
      <c r="AD96" s="438"/>
      <c r="AE96" s="439"/>
      <c r="AF96" s="438"/>
      <c r="AG96" s="439"/>
      <c r="AH96" s="438"/>
      <c r="AI96" s="439"/>
      <c r="AJ96" s="438"/>
      <c r="AK96" s="439"/>
      <c r="AL96" s="457" t="str">
        <f t="shared" si="1"/>
        <v/>
      </c>
      <c r="AM96" s="458"/>
      <c r="AN96" s="438"/>
      <c r="AO96" s="459"/>
      <c r="AP96" s="459"/>
      <c r="AQ96" s="439"/>
      <c r="AR96" s="457" t="str">
        <f t="shared" si="3"/>
        <v/>
      </c>
      <c r="AS96" s="458"/>
      <c r="AT96" s="457" t="str">
        <f t="shared" si="2"/>
        <v/>
      </c>
      <c r="AU96" s="533"/>
      <c r="AV96" s="458"/>
      <c r="AW96" s="553"/>
      <c r="AX96" s="554"/>
      <c r="AY96" s="555"/>
      <c r="AZ96" s="553"/>
      <c r="BA96" s="554"/>
      <c r="BB96" s="555"/>
      <c r="BC96" s="347"/>
      <c r="BD96" s="348"/>
      <c r="BE96" s="348"/>
      <c r="BF96" s="348"/>
      <c r="BG96" s="349"/>
      <c r="BI96" s="86" t="str">
        <f>IF(X96=Datos!$AH$2,15,"")</f>
        <v/>
      </c>
      <c r="BJ96" s="86" t="str">
        <f>IF(Z96=Datos!$AI$2,15,"")</f>
        <v/>
      </c>
      <c r="BK96" s="86" t="str">
        <f>IF(AB96=Datos!$AJ$2,15,"")</f>
        <v/>
      </c>
      <c r="BL96" s="86" t="str">
        <f>IF(AD96=Datos!$AK$2,15,"")</f>
        <v/>
      </c>
      <c r="BM96" s="86" t="str">
        <f>IF(AF96=Datos!$AL$2,15,"")</f>
        <v/>
      </c>
      <c r="BN96" s="86" t="str">
        <f>IF(AH96=Datos!$AM$2,15,"")</f>
        <v/>
      </c>
      <c r="BO96" s="86" t="str">
        <f>IF(AJ96=Datos!$AN$2,10,IF(AJ96=Datos!$AN$3,5,IF(AJ96=Datos!$AN$4,"","")))</f>
        <v/>
      </c>
      <c r="BP96" s="86">
        <f t="shared" si="4"/>
        <v>0</v>
      </c>
      <c r="BQ96" s="86" t="str">
        <f>IF(D96="","",IF(BP96&gt;=96,Datos!$AO$2,IF(BP96&gt;=86,Datos!$AO$3,IF(BP96&lt;86,Datos!$AO$4,""))))</f>
        <v/>
      </c>
      <c r="BR96" s="86" t="str">
        <f>IF(AN96="","",IF(AN96=Datos!$AP$2,Datos!$AO$2,IF(AN96=Datos!$AP$3,Datos!$AO$3,IF(AN96=Datos!$AP$4,Datos!$AO$4,""))))</f>
        <v/>
      </c>
      <c r="BS96" s="86" t="str">
        <f t="shared" si="5"/>
        <v/>
      </c>
      <c r="BT96" s="86" t="str">
        <f t="shared" si="6"/>
        <v/>
      </c>
      <c r="BU96" s="86" t="str">
        <f t="shared" si="7"/>
        <v/>
      </c>
      <c r="BV96" s="86" t="str">
        <f t="shared" si="8"/>
        <v/>
      </c>
      <c r="BW96" s="86" t="str">
        <f>IF(BV96=Datos!$AO$2,100,IF(BV96=Datos!$AO$3,50,IF(BV96=Datos!$AO$4,0,"")))</f>
        <v/>
      </c>
      <c r="BX96" s="92"/>
      <c r="BY96" s="92"/>
      <c r="BZ96" s="91"/>
    </row>
    <row r="97" spans="1:78" ht="15" customHeight="1">
      <c r="A97" s="18"/>
      <c r="BE97" s="41"/>
      <c r="BG97" s="20"/>
      <c r="BI97" s="85"/>
      <c r="BJ97" s="85"/>
      <c r="BK97" s="85"/>
      <c r="BL97" s="85"/>
      <c r="BM97" s="85"/>
      <c r="BN97" s="85"/>
      <c r="BO97" s="85" t="s">
        <v>545</v>
      </c>
      <c r="BP97" s="85">
        <f>IF(COUNTA(D87:D96)=0,0,SUM(BP87:BP96)/(COUNTA(D87:D96)))</f>
        <v>0</v>
      </c>
      <c r="BV97" s="86" t="s">
        <v>546</v>
      </c>
      <c r="BW97" s="86">
        <f>IF(COUNTA(D87:D96)=0,0,SUM(BW87:BW96)/(COUNTA(D87:S96)))</f>
        <v>0</v>
      </c>
      <c r="BX97" s="90" t="str">
        <f>IF(BW97="","",IF(BW97=100,Datos!$AO$2,IF(BW97&gt;=50,Datos!$AO$3,Datos!$AO$4)))</f>
        <v>Débil</v>
      </c>
      <c r="BY97" s="90" t="str">
        <f>IF(AZ87="","",AZ87)</f>
        <v/>
      </c>
      <c r="BZ97" s="90" t="str">
        <f>IF(OR(BX97="",BY97=""),"",IF(AND(BX97=Datos!$AO$2,BY97=Datos!$AQ$2),2,IF(AND(BX97=Datos!$AO$2,BY97=Datos!$AQ$3),0,IF(AND(BX97=Datos!$AO$3,BY97=Datos!$AQ$2),1,IF(AND(BX97=Datos!$AO$3,BY97=Datos!$AQ$3),0,IF(BX97=Datos!$AO$4,0,""))))))</f>
        <v/>
      </c>
    </row>
    <row r="98" spans="1:78" ht="15" customHeight="1" thickBot="1">
      <c r="A98" s="18"/>
      <c r="BG98" s="20"/>
    </row>
    <row r="99" spans="1:78" ht="32.25" customHeight="1">
      <c r="A99" s="18"/>
      <c r="X99" s="529" t="s">
        <v>505</v>
      </c>
      <c r="Y99" s="530"/>
      <c r="Z99" s="530"/>
      <c r="AA99" s="530"/>
      <c r="AB99" s="530"/>
      <c r="AC99" s="530"/>
      <c r="AD99" s="530"/>
      <c r="AE99" s="530"/>
      <c r="AF99" s="530"/>
      <c r="AG99" s="530"/>
      <c r="AH99" s="530"/>
      <c r="AI99" s="530"/>
      <c r="AJ99" s="530"/>
      <c r="AK99" s="530"/>
      <c r="AL99" s="530"/>
      <c r="AM99" s="531"/>
      <c r="AN99" s="535" t="s">
        <v>506</v>
      </c>
      <c r="AO99" s="536"/>
      <c r="AP99" s="536"/>
      <c r="AQ99" s="536"/>
      <c r="AR99" s="536"/>
      <c r="AS99" s="537"/>
      <c r="BG99" s="20"/>
    </row>
    <row r="100" spans="1:78" ht="15" customHeight="1">
      <c r="A100" s="18"/>
      <c r="X100" s="526" t="s">
        <v>507</v>
      </c>
      <c r="Y100" s="526"/>
      <c r="Z100" s="526"/>
      <c r="AA100" s="526"/>
      <c r="AB100" s="526" t="s">
        <v>508</v>
      </c>
      <c r="AC100" s="526"/>
      <c r="AD100" s="526" t="s">
        <v>509</v>
      </c>
      <c r="AE100" s="526"/>
      <c r="AF100" s="526" t="s">
        <v>510</v>
      </c>
      <c r="AG100" s="526"/>
      <c r="AH100" s="527" t="s">
        <v>511</v>
      </c>
      <c r="AI100" s="528"/>
      <c r="AJ100" s="526" t="s">
        <v>512</v>
      </c>
      <c r="AK100" s="526"/>
      <c r="AL100" s="532" t="s">
        <v>513</v>
      </c>
      <c r="AM100" s="532"/>
      <c r="AN100" s="538" t="s">
        <v>514</v>
      </c>
      <c r="AO100" s="538"/>
      <c r="AP100" s="538"/>
      <c r="AQ100" s="538"/>
      <c r="AR100" s="542" t="s">
        <v>515</v>
      </c>
      <c r="AS100" s="542"/>
      <c r="BE100" s="44"/>
      <c r="BG100" s="20"/>
      <c r="BS100" s="556" t="s">
        <v>516</v>
      </c>
      <c r="BT100" s="557"/>
      <c r="BU100" s="558"/>
      <c r="BV100" s="556" t="s">
        <v>517</v>
      </c>
      <c r="BW100" s="557"/>
      <c r="BX100" s="558"/>
    </row>
    <row r="101" spans="1:78" ht="217.5" customHeight="1">
      <c r="A101" s="18"/>
      <c r="D101" s="543" t="s">
        <v>547</v>
      </c>
      <c r="E101" s="543"/>
      <c r="F101" s="543"/>
      <c r="G101" s="543"/>
      <c r="H101" s="543"/>
      <c r="I101" s="543"/>
      <c r="J101" s="543"/>
      <c r="K101" s="543"/>
      <c r="L101" s="543"/>
      <c r="M101" s="543"/>
      <c r="N101" s="543"/>
      <c r="O101" s="543"/>
      <c r="P101" s="543"/>
      <c r="Q101" s="543"/>
      <c r="R101" s="543"/>
      <c r="S101" s="543"/>
      <c r="T101" s="521" t="s">
        <v>519</v>
      </c>
      <c r="U101" s="521"/>
      <c r="V101" s="521"/>
      <c r="W101" s="521"/>
      <c r="X101" s="522" t="s">
        <v>520</v>
      </c>
      <c r="Y101" s="522"/>
      <c r="Z101" s="522" t="s">
        <v>521</v>
      </c>
      <c r="AA101" s="522"/>
      <c r="AB101" s="522" t="s">
        <v>522</v>
      </c>
      <c r="AC101" s="522"/>
      <c r="AD101" s="522" t="s">
        <v>523</v>
      </c>
      <c r="AE101" s="522"/>
      <c r="AF101" s="522" t="s">
        <v>524</v>
      </c>
      <c r="AG101" s="522"/>
      <c r="AH101" s="522" t="s">
        <v>525</v>
      </c>
      <c r="AI101" s="522"/>
      <c r="AJ101" s="522" t="s">
        <v>526</v>
      </c>
      <c r="AK101" s="522"/>
      <c r="AL101" s="532"/>
      <c r="AM101" s="532"/>
      <c r="AN101" s="539" t="s">
        <v>527</v>
      </c>
      <c r="AO101" s="540"/>
      <c r="AP101" s="540"/>
      <c r="AQ101" s="541"/>
      <c r="AR101" s="542"/>
      <c r="AS101" s="542"/>
      <c r="AT101" s="544" t="s">
        <v>528</v>
      </c>
      <c r="AU101" s="545"/>
      <c r="AV101" s="546"/>
      <c r="AW101" s="544" t="s">
        <v>529</v>
      </c>
      <c r="AX101" s="545"/>
      <c r="AY101" s="546"/>
      <c r="AZ101" s="559" t="str">
        <f>IF(AK13=Datos!A6,"¿El conjunto de controles ayuda a incrementar el impacto?","¿El conjunto de controles ayuda a disminunir el impacto?")</f>
        <v>¿El conjunto de controles ayuda a disminunir el impacto?</v>
      </c>
      <c r="BA101" s="560"/>
      <c r="BB101" s="561"/>
      <c r="BC101" s="562" t="s">
        <v>530</v>
      </c>
      <c r="BD101" s="563"/>
      <c r="BE101" s="563"/>
      <c r="BF101" s="563"/>
      <c r="BG101" s="564"/>
      <c r="BI101" s="55" t="str">
        <f>$X$85</f>
        <v>Responsable</v>
      </c>
      <c r="BJ101" s="55" t="str">
        <f>$X$85</f>
        <v>Responsable</v>
      </c>
      <c r="BK101" s="55" t="str">
        <f>$AB$85</f>
        <v>Periodicidad</v>
      </c>
      <c r="BL101" s="55" t="str">
        <f>$AD$85</f>
        <v>Propósito</v>
      </c>
      <c r="BM101" s="55" t="str">
        <f>$AF$85</f>
        <v>Realización</v>
      </c>
      <c r="BN101" s="55" t="str">
        <f>$AH$85</f>
        <v>Observación</v>
      </c>
      <c r="BO101" s="55" t="str">
        <f>$AJ$85</f>
        <v>Evidencia</v>
      </c>
      <c r="BP101" s="56" t="s">
        <v>531</v>
      </c>
      <c r="BQ101" s="89" t="s">
        <v>532</v>
      </c>
      <c r="BR101" s="89" t="s">
        <v>533</v>
      </c>
      <c r="BS101" s="86" t="str">
        <f>Datos!$AO$2</f>
        <v>Fuerte</v>
      </c>
      <c r="BT101" s="86" t="str">
        <f>Datos!$AO$3</f>
        <v>Moderado</v>
      </c>
      <c r="BU101" s="86" t="str">
        <f>Datos!$AO$4</f>
        <v>Débil</v>
      </c>
      <c r="BV101" s="86" t="s">
        <v>548</v>
      </c>
      <c r="BW101" s="86" t="s">
        <v>535</v>
      </c>
      <c r="BX101" s="86" t="s">
        <v>536</v>
      </c>
      <c r="BY101" s="86" t="s">
        <v>537</v>
      </c>
      <c r="BZ101" s="86" t="s">
        <v>538</v>
      </c>
    </row>
    <row r="102" spans="1:78" ht="26.25" customHeight="1">
      <c r="A102" s="18"/>
      <c r="D102" s="436"/>
      <c r="E102" s="436"/>
      <c r="F102" s="436"/>
      <c r="G102" s="436"/>
      <c r="H102" s="436"/>
      <c r="I102" s="436"/>
      <c r="J102" s="436"/>
      <c r="K102" s="436"/>
      <c r="L102" s="436"/>
      <c r="M102" s="436"/>
      <c r="N102" s="436"/>
      <c r="O102" s="436"/>
      <c r="P102" s="436"/>
      <c r="Q102" s="436"/>
      <c r="R102" s="436"/>
      <c r="S102" s="436"/>
      <c r="T102" s="437" t="str">
        <f>IF(D102&lt;&gt;"","Detectivo","")</f>
        <v/>
      </c>
      <c r="U102" s="437"/>
      <c r="V102" s="437"/>
      <c r="W102" s="437"/>
      <c r="X102" s="438"/>
      <c r="Y102" s="439"/>
      <c r="Z102" s="438"/>
      <c r="AA102" s="439"/>
      <c r="AB102" s="438"/>
      <c r="AC102" s="439"/>
      <c r="AD102" s="438"/>
      <c r="AE102" s="439"/>
      <c r="AF102" s="438"/>
      <c r="AG102" s="439"/>
      <c r="AH102" s="438"/>
      <c r="AI102" s="439"/>
      <c r="AJ102" s="438"/>
      <c r="AK102" s="439"/>
      <c r="AL102" s="457" t="str">
        <f t="shared" ref="AL102:AL111" si="9">IF(D102&lt;&gt;"",BQ102,"")</f>
        <v/>
      </c>
      <c r="AM102" s="458"/>
      <c r="AN102" s="438"/>
      <c r="AO102" s="459"/>
      <c r="AP102" s="459"/>
      <c r="AQ102" s="439"/>
      <c r="AR102" s="457" t="str">
        <f t="shared" ref="AR102:AR111" si="10">IF(AN102&lt;&gt;"",BR102,"")</f>
        <v/>
      </c>
      <c r="AS102" s="458"/>
      <c r="AT102" s="457" t="str">
        <f t="shared" ref="AT102:AT111" si="11">IF(BV102="","",BV102)</f>
        <v/>
      </c>
      <c r="AU102" s="533"/>
      <c r="AV102" s="458"/>
      <c r="AW102" s="547" t="str">
        <f>IF(OR(AT102="",BX112=""),"",BX112)</f>
        <v/>
      </c>
      <c r="AX102" s="548"/>
      <c r="AY102" s="549"/>
      <c r="AZ102" s="547" t="str">
        <f>IF(AW102="","",IF($AK$13=1,Datos!$AR$4,IF(BW$112&gt;=Datos!$AT$2,Datos!$AR$2,IF(BW$112&gt;=Datos!$AT$3,Datos!$AR$3,IF(BW$112&lt;Datos!$AT$3,Datos!$AR$4,"")))))</f>
        <v/>
      </c>
      <c r="BA102" s="548"/>
      <c r="BB102" s="549"/>
      <c r="BC102" s="347"/>
      <c r="BD102" s="348"/>
      <c r="BE102" s="348"/>
      <c r="BF102" s="348"/>
      <c r="BG102" s="349"/>
      <c r="BI102" s="86" t="str">
        <f>IF(X102=Datos!$AH$2,15,"")</f>
        <v/>
      </c>
      <c r="BJ102" s="86" t="str">
        <f>IF(Z102=Datos!$AI$2,15,"")</f>
        <v/>
      </c>
      <c r="BK102" s="86" t="str">
        <f>IF(AB102=Datos!$AJ$2,15,"")</f>
        <v/>
      </c>
      <c r="BL102" s="86" t="str">
        <f>IF(AD102=Datos!$AK$2,15,"")</f>
        <v/>
      </c>
      <c r="BM102" s="86" t="str">
        <f>IF(AF102=Datos!$AL$2,15,"")</f>
        <v/>
      </c>
      <c r="BN102" s="86" t="str">
        <f>IF(AH102=Datos!$AM$2,15,"")</f>
        <v/>
      </c>
      <c r="BO102" s="86" t="str">
        <f>IF(AJ102=Datos!$AN$2,10,IF(AJ102=Datos!$AN$3,5,IF(AJ102=Datos!$AN$4,"","")))</f>
        <v/>
      </c>
      <c r="BP102" s="86">
        <f>SUM(BI102:BO102)</f>
        <v>0</v>
      </c>
      <c r="BQ102" s="86" t="str">
        <f>IF(D102="","",IF(BP102&gt;=96,Datos!$AO$2,IF(BP102&gt;=86,Datos!$AO$3,IF(BP102&lt;86,Datos!$AO$4,""))))</f>
        <v/>
      </c>
      <c r="BR102" s="86" t="str">
        <f>IF(AN102="","",IF(AN102=Datos!$AP$2,Datos!$AO$2,IF(AN102=Datos!$AP$3,Datos!$AO$3,IF(AN102=Datos!$AP$4,Datos!$AO$4,""))))</f>
        <v/>
      </c>
      <c r="BS102" s="86" t="str">
        <f>IF(AND(BQ102=$BS$101,BR102=$BS$101),$BS$101,"")</f>
        <v/>
      </c>
      <c r="BT102" s="86" t="str">
        <f>IF(AND(BQ102=$BS$101,BR102=$BT$101),$BT$101,IF(AND(BQ102=$BT$101,BR102=$BS$101),$BT$101,IF(AND(BQ102=$BT$101,BR102=$BT$101),$BT$101,"")))</f>
        <v/>
      </c>
      <c r="BU102" s="86" t="str">
        <f>IF(AND(BQ102=$BS$101,BR102=$BU$101),$BU$101,IF(AND(BQ102=$BT$101,BR102=$BU$101),$BU$101,IF(AND(BQ102=$BU$101,BR102=$BS$101),$BU$101,IF(AND(BQ102=$BU$101,BR102=$BT$101),$BU$101,IF(AND(BQ102=$BU$101,BR102=$BU$101),$BU$101,"")))))</f>
        <v/>
      </c>
      <c r="BV102" s="86" t="str">
        <f>IF(BS102&lt;&gt;"",BS102,IF(BT102&lt;&gt;"",BT102,IF(BU102&lt;&gt;"",BU102,"")))</f>
        <v/>
      </c>
      <c r="BW102" s="86" t="str">
        <f>IF(BV102=Datos!$AO$2,100,IF(BV102=Datos!$AO$3,50,IF(BV102=Datos!$AO$4,0,"")))</f>
        <v/>
      </c>
      <c r="BX102" s="92"/>
      <c r="BY102" s="94"/>
      <c r="BZ102" s="91"/>
    </row>
    <row r="103" spans="1:78" ht="26.25" customHeight="1">
      <c r="A103" s="18"/>
      <c r="D103" s="436"/>
      <c r="E103" s="436"/>
      <c r="F103" s="436"/>
      <c r="G103" s="436"/>
      <c r="H103" s="436"/>
      <c r="I103" s="436"/>
      <c r="J103" s="436"/>
      <c r="K103" s="436"/>
      <c r="L103" s="436"/>
      <c r="M103" s="436"/>
      <c r="N103" s="436"/>
      <c r="O103" s="436"/>
      <c r="P103" s="436"/>
      <c r="Q103" s="436"/>
      <c r="R103" s="436"/>
      <c r="S103" s="436"/>
      <c r="T103" s="437" t="str">
        <f t="shared" ref="T103:T111" si="12">IF(D103&lt;&gt;"","Detectivo","")</f>
        <v/>
      </c>
      <c r="U103" s="437"/>
      <c r="V103" s="437"/>
      <c r="W103" s="437"/>
      <c r="X103" s="438"/>
      <c r="Y103" s="439"/>
      <c r="Z103" s="438"/>
      <c r="AA103" s="439"/>
      <c r="AB103" s="438"/>
      <c r="AC103" s="439"/>
      <c r="AD103" s="438"/>
      <c r="AE103" s="439"/>
      <c r="AF103" s="438"/>
      <c r="AG103" s="439"/>
      <c r="AH103" s="438"/>
      <c r="AI103" s="439"/>
      <c r="AJ103" s="438"/>
      <c r="AK103" s="439"/>
      <c r="AL103" s="457" t="str">
        <f t="shared" si="9"/>
        <v/>
      </c>
      <c r="AM103" s="458"/>
      <c r="AN103" s="438"/>
      <c r="AO103" s="459"/>
      <c r="AP103" s="459"/>
      <c r="AQ103" s="439"/>
      <c r="AR103" s="457" t="str">
        <f t="shared" si="10"/>
        <v/>
      </c>
      <c r="AS103" s="458"/>
      <c r="AT103" s="457" t="str">
        <f t="shared" si="11"/>
        <v/>
      </c>
      <c r="AU103" s="533"/>
      <c r="AV103" s="458"/>
      <c r="AW103" s="550"/>
      <c r="AX103" s="551"/>
      <c r="AY103" s="552"/>
      <c r="AZ103" s="550"/>
      <c r="BA103" s="551"/>
      <c r="BB103" s="552"/>
      <c r="BC103" s="347"/>
      <c r="BD103" s="348"/>
      <c r="BE103" s="348"/>
      <c r="BF103" s="348"/>
      <c r="BG103" s="349"/>
      <c r="BI103" s="86" t="str">
        <f>IF(X103=Datos!$AH$2,15,"")</f>
        <v/>
      </c>
      <c r="BJ103" s="86" t="str">
        <f>IF(Z103=Datos!$AI$2,15,"")</f>
        <v/>
      </c>
      <c r="BK103" s="86" t="str">
        <f>IF(AB103=Datos!$AJ$2,15,"")</f>
        <v/>
      </c>
      <c r="BL103" s="86" t="str">
        <f>IF(AD103=Datos!$AK$2,15,"")</f>
        <v/>
      </c>
      <c r="BM103" s="86" t="str">
        <f>IF(AF103=Datos!$AL$2,15,"")</f>
        <v/>
      </c>
      <c r="BN103" s="86" t="str">
        <f>IF(AH103=Datos!$AM$2,15,"")</f>
        <v/>
      </c>
      <c r="BO103" s="86" t="str">
        <f>IF(AJ103=Datos!$AN$2,10,IF(AJ103=Datos!$AN$3,5,IF(AJ103=Datos!$AN$4,"","")))</f>
        <v/>
      </c>
      <c r="BP103" s="86">
        <f t="shared" ref="BP103:BP111" si="13">SUM(BI103:BO103)</f>
        <v>0</v>
      </c>
      <c r="BQ103" s="86" t="str">
        <f>IF(D103="","",IF(BP103&gt;=96,Datos!$AO$2,IF(BP103&gt;=86,Datos!$AO$3,IF(BP103&lt;86,Datos!$AO$4,""))))</f>
        <v/>
      </c>
      <c r="BR103" s="86" t="str">
        <f>IF(AN103="","",IF(AN103=Datos!$AP$2,Datos!$AO$2,IF(AN103=Datos!$AP$3,Datos!$AO$3,IF(AN103=Datos!$AP$4,Datos!$AO$4,""))))</f>
        <v/>
      </c>
      <c r="BS103" s="86" t="str">
        <f t="shared" ref="BS103:BS111" si="14">IF(AND(BQ103=$BS$101,BR103=$BS$101),$BS$101,"")</f>
        <v/>
      </c>
      <c r="BT103" s="86" t="str">
        <f t="shared" ref="BT103:BT111" si="15">IF(AND(BQ103=$BS$101,BR103=$BT$101),$BT$101,IF(AND(BQ103=$BT$101,BR103=$BS$101),$BT$101,IF(AND(BQ103=$BT$101,BR103=$BT$101),$BT$101,"")))</f>
        <v/>
      </c>
      <c r="BU103" s="86" t="str">
        <f t="shared" ref="BU103:BU111" si="16">IF(AND(BQ103=$BS$101,BR103=$BU$101),$BU$101,IF(AND(BQ103=$BT$101,BR103=$BU$101),$BU$101,IF(AND(BQ103=$BU$101,BR103=$BS$101),$BU$101,IF(AND(BQ103=$BU$101,BR103=$BT$101),$BU$101,IF(AND(BQ103=$BU$101,BR103=$BU$101),$BU$101,"")))))</f>
        <v/>
      </c>
      <c r="BV103" s="86" t="str">
        <f t="shared" ref="BV103:BV111" si="17">IF(BS103&lt;&gt;"",BS103,IF(BT103&lt;&gt;"",BT103,IF(BU103&lt;&gt;"",BU103,"")))</f>
        <v/>
      </c>
      <c r="BW103" s="86" t="str">
        <f>IF(BV103=Datos!$AO$2,100,IF(BV103=Datos!$AO$3,50,IF(BV103=Datos!$AO$4,0,"")))</f>
        <v/>
      </c>
      <c r="BX103" s="92"/>
      <c r="BY103" s="92"/>
      <c r="BZ103" s="91"/>
    </row>
    <row r="104" spans="1:78" ht="26.25" customHeight="1">
      <c r="A104" s="18"/>
      <c r="D104" s="436"/>
      <c r="E104" s="436"/>
      <c r="F104" s="436"/>
      <c r="G104" s="436"/>
      <c r="H104" s="436"/>
      <c r="I104" s="436"/>
      <c r="J104" s="436"/>
      <c r="K104" s="436"/>
      <c r="L104" s="436"/>
      <c r="M104" s="436"/>
      <c r="N104" s="436"/>
      <c r="O104" s="436"/>
      <c r="P104" s="436"/>
      <c r="Q104" s="436"/>
      <c r="R104" s="436"/>
      <c r="S104" s="436"/>
      <c r="T104" s="437" t="str">
        <f t="shared" si="12"/>
        <v/>
      </c>
      <c r="U104" s="437"/>
      <c r="V104" s="437"/>
      <c r="W104" s="437"/>
      <c r="X104" s="438"/>
      <c r="Y104" s="439"/>
      <c r="Z104" s="438"/>
      <c r="AA104" s="439"/>
      <c r="AB104" s="438"/>
      <c r="AC104" s="439"/>
      <c r="AD104" s="438"/>
      <c r="AE104" s="439"/>
      <c r="AF104" s="438"/>
      <c r="AG104" s="439"/>
      <c r="AH104" s="438"/>
      <c r="AI104" s="439"/>
      <c r="AJ104" s="438"/>
      <c r="AK104" s="439"/>
      <c r="AL104" s="457" t="str">
        <f t="shared" si="9"/>
        <v/>
      </c>
      <c r="AM104" s="458"/>
      <c r="AN104" s="438"/>
      <c r="AO104" s="459"/>
      <c r="AP104" s="459"/>
      <c r="AQ104" s="439"/>
      <c r="AR104" s="457" t="str">
        <f t="shared" si="10"/>
        <v/>
      </c>
      <c r="AS104" s="458"/>
      <c r="AT104" s="457" t="str">
        <f t="shared" si="11"/>
        <v/>
      </c>
      <c r="AU104" s="533"/>
      <c r="AV104" s="458"/>
      <c r="AW104" s="550"/>
      <c r="AX104" s="551"/>
      <c r="AY104" s="552"/>
      <c r="AZ104" s="550"/>
      <c r="BA104" s="551"/>
      <c r="BB104" s="552"/>
      <c r="BC104" s="347"/>
      <c r="BD104" s="348"/>
      <c r="BE104" s="348"/>
      <c r="BF104" s="348"/>
      <c r="BG104" s="349"/>
      <c r="BI104" s="86" t="str">
        <f>IF(X104=Datos!$AH$2,15,"")</f>
        <v/>
      </c>
      <c r="BJ104" s="86" t="str">
        <f>IF(Z104=Datos!$AI$2,15,"")</f>
        <v/>
      </c>
      <c r="BK104" s="86" t="str">
        <f>IF(AB104=Datos!$AJ$2,15,"")</f>
        <v/>
      </c>
      <c r="BL104" s="86" t="str">
        <f>IF(AD104=Datos!$AK$2,15,"")</f>
        <v/>
      </c>
      <c r="BM104" s="86" t="str">
        <f>IF(AF104=Datos!$AL$2,15,"")</f>
        <v/>
      </c>
      <c r="BN104" s="86" t="str">
        <f>IF(AH104=Datos!$AM$2,15,"")</f>
        <v/>
      </c>
      <c r="BO104" s="86" t="str">
        <f>IF(AJ104=Datos!$AN$2,10,IF(AJ104=Datos!$AN$3,5,IF(AJ104=Datos!$AN$4,"","")))</f>
        <v/>
      </c>
      <c r="BP104" s="86">
        <f t="shared" si="13"/>
        <v>0</v>
      </c>
      <c r="BQ104" s="86" t="str">
        <f>IF(D104="","",IF(BP104&gt;=96,Datos!$AO$2,IF(BP104&gt;=86,Datos!$AO$3,IF(BP104&lt;86,Datos!$AO$4,""))))</f>
        <v/>
      </c>
      <c r="BR104" s="86" t="str">
        <f>IF(AN104="","",IF(AN104=Datos!$AP$2,Datos!$AO$2,IF(AN104=Datos!$AP$3,Datos!$AO$3,IF(AN104=Datos!$AP$4,Datos!$AO$4,""))))</f>
        <v/>
      </c>
      <c r="BS104" s="86" t="str">
        <f t="shared" si="14"/>
        <v/>
      </c>
      <c r="BT104" s="86" t="str">
        <f t="shared" si="15"/>
        <v/>
      </c>
      <c r="BU104" s="86" t="str">
        <f t="shared" si="16"/>
        <v/>
      </c>
      <c r="BV104" s="86" t="str">
        <f t="shared" si="17"/>
        <v/>
      </c>
      <c r="BW104" s="86" t="str">
        <f>IF(BV104=Datos!$AO$2,100,IF(BV104=Datos!$AO$3,50,IF(BV104=Datos!$AO$4,0,"")))</f>
        <v/>
      </c>
      <c r="BX104" s="92"/>
      <c r="BY104" s="92"/>
      <c r="BZ104" s="91"/>
    </row>
    <row r="105" spans="1:78" ht="26.25" customHeight="1">
      <c r="A105" s="18"/>
      <c r="D105" s="436"/>
      <c r="E105" s="436"/>
      <c r="F105" s="436"/>
      <c r="G105" s="436"/>
      <c r="H105" s="436"/>
      <c r="I105" s="436"/>
      <c r="J105" s="436"/>
      <c r="K105" s="436"/>
      <c r="L105" s="436"/>
      <c r="M105" s="436"/>
      <c r="N105" s="436"/>
      <c r="O105" s="436"/>
      <c r="P105" s="436"/>
      <c r="Q105" s="436"/>
      <c r="R105" s="436"/>
      <c r="S105" s="436"/>
      <c r="T105" s="437" t="str">
        <f t="shared" si="12"/>
        <v/>
      </c>
      <c r="U105" s="437"/>
      <c r="V105" s="437"/>
      <c r="W105" s="437"/>
      <c r="X105" s="438"/>
      <c r="Y105" s="439"/>
      <c r="Z105" s="438"/>
      <c r="AA105" s="439"/>
      <c r="AB105" s="438"/>
      <c r="AC105" s="439"/>
      <c r="AD105" s="438"/>
      <c r="AE105" s="439"/>
      <c r="AF105" s="438"/>
      <c r="AG105" s="439"/>
      <c r="AH105" s="438"/>
      <c r="AI105" s="439"/>
      <c r="AJ105" s="438"/>
      <c r="AK105" s="439"/>
      <c r="AL105" s="457" t="str">
        <f t="shared" si="9"/>
        <v/>
      </c>
      <c r="AM105" s="458"/>
      <c r="AN105" s="438"/>
      <c r="AO105" s="459"/>
      <c r="AP105" s="459"/>
      <c r="AQ105" s="439"/>
      <c r="AR105" s="457" t="str">
        <f t="shared" si="10"/>
        <v/>
      </c>
      <c r="AS105" s="458"/>
      <c r="AT105" s="457" t="str">
        <f t="shared" si="11"/>
        <v/>
      </c>
      <c r="AU105" s="533"/>
      <c r="AV105" s="458"/>
      <c r="AW105" s="550"/>
      <c r="AX105" s="551"/>
      <c r="AY105" s="552"/>
      <c r="AZ105" s="550"/>
      <c r="BA105" s="551"/>
      <c r="BB105" s="552"/>
      <c r="BC105" s="347"/>
      <c r="BD105" s="348"/>
      <c r="BE105" s="348"/>
      <c r="BF105" s="348"/>
      <c r="BG105" s="349"/>
      <c r="BI105" s="86" t="str">
        <f>IF(X105=Datos!$AH$2,15,"")</f>
        <v/>
      </c>
      <c r="BJ105" s="86" t="str">
        <f>IF(Z105=Datos!$AI$2,15,"")</f>
        <v/>
      </c>
      <c r="BK105" s="86" t="str">
        <f>IF(AB105=Datos!$AJ$2,15,"")</f>
        <v/>
      </c>
      <c r="BL105" s="86" t="str">
        <f>IF(AD105=Datos!$AK$2,15,"")</f>
        <v/>
      </c>
      <c r="BM105" s="86" t="str">
        <f>IF(AF105=Datos!$AL$2,15,"")</f>
        <v/>
      </c>
      <c r="BN105" s="86" t="str">
        <f>IF(AH105=Datos!$AM$2,15,"")</f>
        <v/>
      </c>
      <c r="BO105" s="86" t="str">
        <f>IF(AJ105=Datos!$AN$2,10,IF(AJ105=Datos!$AN$3,5,IF(AJ105=Datos!$AN$4,"","")))</f>
        <v/>
      </c>
      <c r="BP105" s="86">
        <f t="shared" si="13"/>
        <v>0</v>
      </c>
      <c r="BQ105" s="86" t="str">
        <f>IF(D105="","",IF(BP105&gt;=96,Datos!$AO$2,IF(BP105&gt;=86,Datos!$AO$3,IF(BP105&lt;86,Datos!$AO$4,""))))</f>
        <v/>
      </c>
      <c r="BR105" s="86" t="str">
        <f>IF(AN105="","",IF(AN105=Datos!$AP$2,Datos!$AO$2,IF(AN105=Datos!$AP$3,Datos!$AO$3,IF(AN105=Datos!$AP$4,Datos!$AO$4,""))))</f>
        <v/>
      </c>
      <c r="BS105" s="86" t="str">
        <f t="shared" si="14"/>
        <v/>
      </c>
      <c r="BT105" s="86" t="str">
        <f t="shared" si="15"/>
        <v/>
      </c>
      <c r="BU105" s="86" t="str">
        <f t="shared" si="16"/>
        <v/>
      </c>
      <c r="BV105" s="86" t="str">
        <f t="shared" si="17"/>
        <v/>
      </c>
      <c r="BW105" s="86" t="str">
        <f>IF(BV105=Datos!$AO$2,100,IF(BV105=Datos!$AO$3,50,IF(BV105=Datos!$AO$4,0,"")))</f>
        <v/>
      </c>
      <c r="BX105" s="92"/>
      <c r="BY105" s="92"/>
      <c r="BZ105" s="91"/>
    </row>
    <row r="106" spans="1:78" ht="26.25" customHeight="1">
      <c r="A106" s="18"/>
      <c r="D106" s="436"/>
      <c r="E106" s="436"/>
      <c r="F106" s="436"/>
      <c r="G106" s="436"/>
      <c r="H106" s="436"/>
      <c r="I106" s="436"/>
      <c r="J106" s="436"/>
      <c r="K106" s="436"/>
      <c r="L106" s="436"/>
      <c r="M106" s="436"/>
      <c r="N106" s="436"/>
      <c r="O106" s="436"/>
      <c r="P106" s="436"/>
      <c r="Q106" s="436"/>
      <c r="R106" s="436"/>
      <c r="S106" s="436"/>
      <c r="T106" s="437" t="str">
        <f t="shared" si="12"/>
        <v/>
      </c>
      <c r="U106" s="437"/>
      <c r="V106" s="437"/>
      <c r="W106" s="437"/>
      <c r="X106" s="438"/>
      <c r="Y106" s="439"/>
      <c r="Z106" s="438"/>
      <c r="AA106" s="439"/>
      <c r="AB106" s="438"/>
      <c r="AC106" s="439"/>
      <c r="AD106" s="438"/>
      <c r="AE106" s="439"/>
      <c r="AF106" s="438"/>
      <c r="AG106" s="439"/>
      <c r="AH106" s="438"/>
      <c r="AI106" s="439"/>
      <c r="AJ106" s="438"/>
      <c r="AK106" s="439"/>
      <c r="AL106" s="457" t="str">
        <f t="shared" si="9"/>
        <v/>
      </c>
      <c r="AM106" s="458"/>
      <c r="AN106" s="438"/>
      <c r="AO106" s="459"/>
      <c r="AP106" s="459"/>
      <c r="AQ106" s="439"/>
      <c r="AR106" s="457" t="str">
        <f t="shared" si="10"/>
        <v/>
      </c>
      <c r="AS106" s="458"/>
      <c r="AT106" s="457" t="str">
        <f t="shared" si="11"/>
        <v/>
      </c>
      <c r="AU106" s="533"/>
      <c r="AV106" s="458"/>
      <c r="AW106" s="550"/>
      <c r="AX106" s="551"/>
      <c r="AY106" s="552"/>
      <c r="AZ106" s="550"/>
      <c r="BA106" s="551"/>
      <c r="BB106" s="552"/>
      <c r="BC106" s="347"/>
      <c r="BD106" s="348"/>
      <c r="BE106" s="348"/>
      <c r="BF106" s="348"/>
      <c r="BG106" s="349"/>
      <c r="BI106" s="86" t="str">
        <f>IF(X106=Datos!$AH$2,15,"")</f>
        <v/>
      </c>
      <c r="BJ106" s="86" t="str">
        <f>IF(Z106=Datos!$AI$2,15,"")</f>
        <v/>
      </c>
      <c r="BK106" s="86" t="str">
        <f>IF(AB106=Datos!$AJ$2,15,"")</f>
        <v/>
      </c>
      <c r="BL106" s="86" t="str">
        <f>IF(AD106=Datos!$AK$2,15,"")</f>
        <v/>
      </c>
      <c r="BM106" s="86" t="str">
        <f>IF(AF106=Datos!$AL$2,15,"")</f>
        <v/>
      </c>
      <c r="BN106" s="86" t="str">
        <f>IF(AH106=Datos!$AM$2,15,"")</f>
        <v/>
      </c>
      <c r="BO106" s="86" t="str">
        <f>IF(AJ106=Datos!$AN$2,10,IF(AJ106=Datos!$AN$3,5,IF(AJ106=Datos!$AN$4,"","")))</f>
        <v/>
      </c>
      <c r="BP106" s="86">
        <f t="shared" si="13"/>
        <v>0</v>
      </c>
      <c r="BQ106" s="86" t="str">
        <f>IF(D106="","",IF(BP106&gt;=96,Datos!$AO$2,IF(BP106&gt;=86,Datos!$AO$3,IF(BP106&lt;86,Datos!$AO$4,""))))</f>
        <v/>
      </c>
      <c r="BR106" s="86" t="str">
        <f>IF(AN106="","",IF(AN106=Datos!$AP$2,Datos!$AO$2,IF(AN106=Datos!$AP$3,Datos!$AO$3,IF(AN106=Datos!$AP$4,Datos!$AO$4,""))))</f>
        <v/>
      </c>
      <c r="BS106" s="86" t="str">
        <f t="shared" si="14"/>
        <v/>
      </c>
      <c r="BT106" s="86" t="str">
        <f t="shared" si="15"/>
        <v/>
      </c>
      <c r="BU106" s="86" t="str">
        <f t="shared" si="16"/>
        <v/>
      </c>
      <c r="BV106" s="86" t="str">
        <f t="shared" si="17"/>
        <v/>
      </c>
      <c r="BW106" s="86" t="str">
        <f>IF(BV106=Datos!$AO$2,100,IF(BV106=Datos!$AO$3,50,IF(BV106=Datos!$AO$4,0,"")))</f>
        <v/>
      </c>
      <c r="BX106" s="92"/>
      <c r="BY106" s="92"/>
      <c r="BZ106" s="91"/>
    </row>
    <row r="107" spans="1:78" ht="26.25" customHeight="1">
      <c r="A107" s="18"/>
      <c r="D107" s="436"/>
      <c r="E107" s="436"/>
      <c r="F107" s="436"/>
      <c r="G107" s="436"/>
      <c r="H107" s="436"/>
      <c r="I107" s="436"/>
      <c r="J107" s="436"/>
      <c r="K107" s="436"/>
      <c r="L107" s="436"/>
      <c r="M107" s="436"/>
      <c r="N107" s="436"/>
      <c r="O107" s="436"/>
      <c r="P107" s="436"/>
      <c r="Q107" s="436"/>
      <c r="R107" s="436"/>
      <c r="S107" s="436"/>
      <c r="T107" s="437" t="str">
        <f t="shared" si="12"/>
        <v/>
      </c>
      <c r="U107" s="437"/>
      <c r="V107" s="437"/>
      <c r="W107" s="437"/>
      <c r="X107" s="438"/>
      <c r="Y107" s="439"/>
      <c r="Z107" s="438"/>
      <c r="AA107" s="439"/>
      <c r="AB107" s="438"/>
      <c r="AC107" s="439"/>
      <c r="AD107" s="438"/>
      <c r="AE107" s="439"/>
      <c r="AF107" s="438"/>
      <c r="AG107" s="439"/>
      <c r="AH107" s="438"/>
      <c r="AI107" s="439"/>
      <c r="AJ107" s="438"/>
      <c r="AK107" s="439"/>
      <c r="AL107" s="457" t="str">
        <f t="shared" si="9"/>
        <v/>
      </c>
      <c r="AM107" s="458"/>
      <c r="AN107" s="438"/>
      <c r="AO107" s="459"/>
      <c r="AP107" s="459"/>
      <c r="AQ107" s="439"/>
      <c r="AR107" s="457" t="str">
        <f t="shared" si="10"/>
        <v/>
      </c>
      <c r="AS107" s="458"/>
      <c r="AT107" s="457" t="str">
        <f t="shared" si="11"/>
        <v/>
      </c>
      <c r="AU107" s="533"/>
      <c r="AV107" s="458"/>
      <c r="AW107" s="550"/>
      <c r="AX107" s="551"/>
      <c r="AY107" s="552"/>
      <c r="AZ107" s="550"/>
      <c r="BA107" s="551"/>
      <c r="BB107" s="552"/>
      <c r="BC107" s="347"/>
      <c r="BD107" s="348"/>
      <c r="BE107" s="348"/>
      <c r="BF107" s="348"/>
      <c r="BG107" s="349"/>
      <c r="BI107" s="86" t="str">
        <f>IF(X107=Datos!$AH$2,15,"")</f>
        <v/>
      </c>
      <c r="BJ107" s="86" t="str">
        <f>IF(Z107=Datos!$AI$2,15,"")</f>
        <v/>
      </c>
      <c r="BK107" s="86" t="str">
        <f>IF(AB107=Datos!$AJ$2,15,"")</f>
        <v/>
      </c>
      <c r="BL107" s="86" t="str">
        <f>IF(AD107=Datos!$AK$2,15,"")</f>
        <v/>
      </c>
      <c r="BM107" s="86" t="str">
        <f>IF(AF107=Datos!$AL$2,15,"")</f>
        <v/>
      </c>
      <c r="BN107" s="86" t="str">
        <f>IF(AH107=Datos!$AM$2,15,"")</f>
        <v/>
      </c>
      <c r="BO107" s="86" t="str">
        <f>IF(AJ107=Datos!$AN$2,10,IF(AJ107=Datos!$AN$3,5,IF(AJ107=Datos!$AN$4,"","")))</f>
        <v/>
      </c>
      <c r="BP107" s="86">
        <f t="shared" si="13"/>
        <v>0</v>
      </c>
      <c r="BQ107" s="86" t="str">
        <f>IF(D107="","",IF(BP107&gt;=96,Datos!$AO$2,IF(BP107&gt;=86,Datos!$AO$3,IF(BP107&lt;86,Datos!$AO$4,""))))</f>
        <v/>
      </c>
      <c r="BR107" s="86" t="str">
        <f>IF(AN107="","",IF(AN107=Datos!$AP$2,Datos!$AO$2,IF(AN107=Datos!$AP$3,Datos!$AO$3,IF(AN107=Datos!$AP$4,Datos!$AO$4,""))))</f>
        <v/>
      </c>
      <c r="BS107" s="86" t="str">
        <f t="shared" si="14"/>
        <v/>
      </c>
      <c r="BT107" s="86" t="str">
        <f t="shared" si="15"/>
        <v/>
      </c>
      <c r="BU107" s="86" t="str">
        <f t="shared" si="16"/>
        <v/>
      </c>
      <c r="BV107" s="86" t="str">
        <f t="shared" si="17"/>
        <v/>
      </c>
      <c r="BW107" s="86" t="str">
        <f>IF(BV107=Datos!$AO$2,100,IF(BV107=Datos!$AO$3,50,IF(BV107=Datos!$AO$4,0,"")))</f>
        <v/>
      </c>
      <c r="BX107" s="92"/>
      <c r="BY107" s="92"/>
      <c r="BZ107" s="91"/>
    </row>
    <row r="108" spans="1:78" ht="26.25" customHeight="1">
      <c r="A108" s="18"/>
      <c r="D108" s="436"/>
      <c r="E108" s="436"/>
      <c r="F108" s="436"/>
      <c r="G108" s="436"/>
      <c r="H108" s="436"/>
      <c r="I108" s="436"/>
      <c r="J108" s="436"/>
      <c r="K108" s="436"/>
      <c r="L108" s="436"/>
      <c r="M108" s="436"/>
      <c r="N108" s="436"/>
      <c r="O108" s="436"/>
      <c r="P108" s="436"/>
      <c r="Q108" s="436"/>
      <c r="R108" s="436"/>
      <c r="S108" s="436"/>
      <c r="T108" s="437" t="str">
        <f t="shared" si="12"/>
        <v/>
      </c>
      <c r="U108" s="437"/>
      <c r="V108" s="437"/>
      <c r="W108" s="437"/>
      <c r="X108" s="438"/>
      <c r="Y108" s="439"/>
      <c r="Z108" s="438"/>
      <c r="AA108" s="439"/>
      <c r="AB108" s="438"/>
      <c r="AC108" s="439"/>
      <c r="AD108" s="438"/>
      <c r="AE108" s="439"/>
      <c r="AF108" s="438"/>
      <c r="AG108" s="439"/>
      <c r="AH108" s="438"/>
      <c r="AI108" s="439"/>
      <c r="AJ108" s="438"/>
      <c r="AK108" s="439"/>
      <c r="AL108" s="457" t="str">
        <f t="shared" si="9"/>
        <v/>
      </c>
      <c r="AM108" s="458"/>
      <c r="AN108" s="438"/>
      <c r="AO108" s="459"/>
      <c r="AP108" s="459"/>
      <c r="AQ108" s="439"/>
      <c r="AR108" s="457" t="str">
        <f t="shared" si="10"/>
        <v/>
      </c>
      <c r="AS108" s="458"/>
      <c r="AT108" s="457" t="str">
        <f t="shared" si="11"/>
        <v/>
      </c>
      <c r="AU108" s="533"/>
      <c r="AV108" s="458"/>
      <c r="AW108" s="550"/>
      <c r="AX108" s="551"/>
      <c r="AY108" s="552"/>
      <c r="AZ108" s="550"/>
      <c r="BA108" s="551"/>
      <c r="BB108" s="552"/>
      <c r="BC108" s="347"/>
      <c r="BD108" s="348"/>
      <c r="BE108" s="348"/>
      <c r="BF108" s="348"/>
      <c r="BG108" s="349"/>
      <c r="BI108" s="86" t="str">
        <f>IF(X108=Datos!$AH$2,15,"")</f>
        <v/>
      </c>
      <c r="BJ108" s="86" t="str">
        <f>IF(Z108=Datos!$AI$2,15,"")</f>
        <v/>
      </c>
      <c r="BK108" s="86" t="str">
        <f>IF(AB108=Datos!$AJ$2,15,"")</f>
        <v/>
      </c>
      <c r="BL108" s="86" t="str">
        <f>IF(AD108=Datos!$AK$2,15,"")</f>
        <v/>
      </c>
      <c r="BM108" s="86" t="str">
        <f>IF(AF108=Datos!$AL$2,15,"")</f>
        <v/>
      </c>
      <c r="BN108" s="86" t="str">
        <f>IF(AH108=Datos!$AM$2,15,"")</f>
        <v/>
      </c>
      <c r="BO108" s="86" t="str">
        <f>IF(AJ108=Datos!$AN$2,10,IF(AJ108=Datos!$AN$3,5,IF(AJ108=Datos!$AN$4,"","")))</f>
        <v/>
      </c>
      <c r="BP108" s="86">
        <f t="shared" si="13"/>
        <v>0</v>
      </c>
      <c r="BQ108" s="86" t="str">
        <f>IF(D108="","",IF(BP108&gt;=96,Datos!$AO$2,IF(BP108&gt;=86,Datos!$AO$3,IF(BP108&lt;86,Datos!$AO$4,""))))</f>
        <v/>
      </c>
      <c r="BR108" s="86" t="str">
        <f>IF(AN108="","",IF(AN108=Datos!$AP$2,Datos!$AO$2,IF(AN108=Datos!$AP$3,Datos!$AO$3,IF(AN108=Datos!$AP$4,Datos!$AO$4,""))))</f>
        <v/>
      </c>
      <c r="BS108" s="86" t="str">
        <f t="shared" si="14"/>
        <v/>
      </c>
      <c r="BT108" s="86" t="str">
        <f t="shared" si="15"/>
        <v/>
      </c>
      <c r="BU108" s="86" t="str">
        <f t="shared" si="16"/>
        <v/>
      </c>
      <c r="BV108" s="86" t="str">
        <f t="shared" si="17"/>
        <v/>
      </c>
      <c r="BW108" s="86" t="str">
        <f>IF(BV108=Datos!$AO$2,100,IF(BV108=Datos!$AO$3,50,IF(BV108=Datos!$AO$4,0,"")))</f>
        <v/>
      </c>
      <c r="BX108" s="92"/>
      <c r="BY108" s="92"/>
      <c r="BZ108" s="91"/>
    </row>
    <row r="109" spans="1:78" ht="26.25" customHeight="1">
      <c r="A109" s="18"/>
      <c r="D109" s="436"/>
      <c r="E109" s="436"/>
      <c r="F109" s="436"/>
      <c r="G109" s="436"/>
      <c r="H109" s="436"/>
      <c r="I109" s="436"/>
      <c r="J109" s="436"/>
      <c r="K109" s="436"/>
      <c r="L109" s="436"/>
      <c r="M109" s="436"/>
      <c r="N109" s="436"/>
      <c r="O109" s="436"/>
      <c r="P109" s="436"/>
      <c r="Q109" s="436"/>
      <c r="R109" s="436"/>
      <c r="S109" s="436"/>
      <c r="T109" s="437" t="str">
        <f t="shared" si="12"/>
        <v/>
      </c>
      <c r="U109" s="437"/>
      <c r="V109" s="437"/>
      <c r="W109" s="437"/>
      <c r="X109" s="438"/>
      <c r="Y109" s="439"/>
      <c r="Z109" s="438"/>
      <c r="AA109" s="439"/>
      <c r="AB109" s="438"/>
      <c r="AC109" s="439"/>
      <c r="AD109" s="438"/>
      <c r="AE109" s="439"/>
      <c r="AF109" s="438"/>
      <c r="AG109" s="439"/>
      <c r="AH109" s="438"/>
      <c r="AI109" s="439"/>
      <c r="AJ109" s="438"/>
      <c r="AK109" s="439"/>
      <c r="AL109" s="457" t="str">
        <f t="shared" si="9"/>
        <v/>
      </c>
      <c r="AM109" s="458"/>
      <c r="AN109" s="438"/>
      <c r="AO109" s="459"/>
      <c r="AP109" s="459"/>
      <c r="AQ109" s="439"/>
      <c r="AR109" s="457" t="str">
        <f t="shared" si="10"/>
        <v/>
      </c>
      <c r="AS109" s="458"/>
      <c r="AT109" s="457" t="str">
        <f t="shared" si="11"/>
        <v/>
      </c>
      <c r="AU109" s="533"/>
      <c r="AV109" s="458"/>
      <c r="AW109" s="550"/>
      <c r="AX109" s="551"/>
      <c r="AY109" s="552"/>
      <c r="AZ109" s="550"/>
      <c r="BA109" s="551"/>
      <c r="BB109" s="552"/>
      <c r="BC109" s="347"/>
      <c r="BD109" s="348"/>
      <c r="BE109" s="348"/>
      <c r="BF109" s="348"/>
      <c r="BG109" s="349"/>
      <c r="BI109" s="86" t="str">
        <f>IF(X109=Datos!$AH$2,15,"")</f>
        <v/>
      </c>
      <c r="BJ109" s="86" t="str">
        <f>IF(Z109=Datos!$AI$2,15,"")</f>
        <v/>
      </c>
      <c r="BK109" s="86" t="str">
        <f>IF(AB109=Datos!$AJ$2,15,"")</f>
        <v/>
      </c>
      <c r="BL109" s="86" t="str">
        <f>IF(AD109=Datos!$AK$2,15,"")</f>
        <v/>
      </c>
      <c r="BM109" s="86" t="str">
        <f>IF(AF109=Datos!$AL$2,15,"")</f>
        <v/>
      </c>
      <c r="BN109" s="86" t="str">
        <f>IF(AH109=Datos!$AM$2,15,"")</f>
        <v/>
      </c>
      <c r="BO109" s="86" t="str">
        <f>IF(AJ109=Datos!$AN$2,10,IF(AJ109=Datos!$AN$3,5,IF(AJ109=Datos!$AN$4,"","")))</f>
        <v/>
      </c>
      <c r="BP109" s="86">
        <f t="shared" si="13"/>
        <v>0</v>
      </c>
      <c r="BQ109" s="86" t="str">
        <f>IF(D109="","",IF(BP109&gt;=96,Datos!$AO$2,IF(BP109&gt;=86,Datos!$AO$3,IF(BP109&lt;86,Datos!$AO$4,""))))</f>
        <v/>
      </c>
      <c r="BR109" s="86" t="str">
        <f>IF(AN109="","",IF(AN109=Datos!$AP$2,Datos!$AO$2,IF(AN109=Datos!$AP$3,Datos!$AO$3,IF(AN109=Datos!$AP$4,Datos!$AO$4,""))))</f>
        <v/>
      </c>
      <c r="BS109" s="86" t="str">
        <f t="shared" si="14"/>
        <v/>
      </c>
      <c r="BT109" s="86" t="str">
        <f t="shared" si="15"/>
        <v/>
      </c>
      <c r="BU109" s="86" t="str">
        <f t="shared" si="16"/>
        <v/>
      </c>
      <c r="BV109" s="86" t="str">
        <f t="shared" si="17"/>
        <v/>
      </c>
      <c r="BW109" s="86" t="str">
        <f>IF(BV109=Datos!$AO$2,100,IF(BV109=Datos!$AO$3,50,IF(BV109=Datos!$AO$4,0,"")))</f>
        <v/>
      </c>
      <c r="BX109" s="92"/>
      <c r="BY109" s="92"/>
      <c r="BZ109" s="91"/>
    </row>
    <row r="110" spans="1:78" ht="26.25" customHeight="1">
      <c r="A110" s="18"/>
      <c r="D110" s="436"/>
      <c r="E110" s="436"/>
      <c r="F110" s="436"/>
      <c r="G110" s="436"/>
      <c r="H110" s="436"/>
      <c r="I110" s="436"/>
      <c r="J110" s="436"/>
      <c r="K110" s="436"/>
      <c r="L110" s="436"/>
      <c r="M110" s="436"/>
      <c r="N110" s="436"/>
      <c r="O110" s="436"/>
      <c r="P110" s="436"/>
      <c r="Q110" s="436"/>
      <c r="R110" s="436"/>
      <c r="S110" s="436"/>
      <c r="T110" s="437" t="str">
        <f t="shared" si="12"/>
        <v/>
      </c>
      <c r="U110" s="437"/>
      <c r="V110" s="437"/>
      <c r="W110" s="437"/>
      <c r="X110" s="438"/>
      <c r="Y110" s="439"/>
      <c r="Z110" s="438"/>
      <c r="AA110" s="439"/>
      <c r="AB110" s="438"/>
      <c r="AC110" s="439"/>
      <c r="AD110" s="438"/>
      <c r="AE110" s="439"/>
      <c r="AF110" s="438"/>
      <c r="AG110" s="439"/>
      <c r="AH110" s="438"/>
      <c r="AI110" s="439"/>
      <c r="AJ110" s="438"/>
      <c r="AK110" s="439"/>
      <c r="AL110" s="457" t="str">
        <f t="shared" si="9"/>
        <v/>
      </c>
      <c r="AM110" s="458"/>
      <c r="AN110" s="438"/>
      <c r="AO110" s="459"/>
      <c r="AP110" s="459"/>
      <c r="AQ110" s="439"/>
      <c r="AR110" s="457" t="str">
        <f t="shared" si="10"/>
        <v/>
      </c>
      <c r="AS110" s="458"/>
      <c r="AT110" s="457" t="str">
        <f t="shared" si="11"/>
        <v/>
      </c>
      <c r="AU110" s="533"/>
      <c r="AV110" s="458"/>
      <c r="AW110" s="550"/>
      <c r="AX110" s="551"/>
      <c r="AY110" s="552"/>
      <c r="AZ110" s="550"/>
      <c r="BA110" s="551"/>
      <c r="BB110" s="552"/>
      <c r="BC110" s="347"/>
      <c r="BD110" s="348"/>
      <c r="BE110" s="348"/>
      <c r="BF110" s="348"/>
      <c r="BG110" s="349"/>
      <c r="BI110" s="86" t="str">
        <f>IF(X110=Datos!$AH$2,15,"")</f>
        <v/>
      </c>
      <c r="BJ110" s="86" t="str">
        <f>IF(Z110=Datos!$AI$2,15,"")</f>
        <v/>
      </c>
      <c r="BK110" s="86" t="str">
        <f>IF(AB110=Datos!$AJ$2,15,"")</f>
        <v/>
      </c>
      <c r="BL110" s="86" t="str">
        <f>IF(AD110=Datos!$AK$2,15,"")</f>
        <v/>
      </c>
      <c r="BM110" s="86" t="str">
        <f>IF(AF110=Datos!$AL$2,15,"")</f>
        <v/>
      </c>
      <c r="BN110" s="86" t="str">
        <f>IF(AH110=Datos!$AM$2,15,"")</f>
        <v/>
      </c>
      <c r="BO110" s="86" t="str">
        <f>IF(AJ110=Datos!$AN$2,10,IF(AJ110=Datos!$AN$3,5,IF(AJ110=Datos!$AN$4,"","")))</f>
        <v/>
      </c>
      <c r="BP110" s="86">
        <f t="shared" si="13"/>
        <v>0</v>
      </c>
      <c r="BQ110" s="86" t="str">
        <f>IF(D110="","",IF(BP110&gt;=96,Datos!$AO$2,IF(BP110&gt;=86,Datos!$AO$3,IF(BP110&lt;86,Datos!$AO$4,""))))</f>
        <v/>
      </c>
      <c r="BR110" s="86" t="str">
        <f>IF(AN110="","",IF(AN110=Datos!$AP$2,Datos!$AO$2,IF(AN110=Datos!$AP$3,Datos!$AO$3,IF(AN110=Datos!$AP$4,Datos!$AO$4,""))))</f>
        <v/>
      </c>
      <c r="BS110" s="86" t="str">
        <f t="shared" si="14"/>
        <v/>
      </c>
      <c r="BT110" s="86" t="str">
        <f t="shared" si="15"/>
        <v/>
      </c>
      <c r="BU110" s="86" t="str">
        <f t="shared" si="16"/>
        <v/>
      </c>
      <c r="BV110" s="86" t="str">
        <f t="shared" si="17"/>
        <v/>
      </c>
      <c r="BW110" s="86" t="str">
        <f>IF(BV110=Datos!$AO$2,100,IF(BV110=Datos!$AO$3,50,IF(BV110=Datos!$AO$4,0,"")))</f>
        <v/>
      </c>
      <c r="BX110" s="92"/>
      <c r="BY110" s="92"/>
      <c r="BZ110" s="91"/>
    </row>
    <row r="111" spans="1:78" ht="26.25" customHeight="1">
      <c r="A111" s="18"/>
      <c r="D111" s="436"/>
      <c r="E111" s="436"/>
      <c r="F111" s="436"/>
      <c r="G111" s="436"/>
      <c r="H111" s="436"/>
      <c r="I111" s="436"/>
      <c r="J111" s="436"/>
      <c r="K111" s="436"/>
      <c r="L111" s="436"/>
      <c r="M111" s="436"/>
      <c r="N111" s="436"/>
      <c r="O111" s="436"/>
      <c r="P111" s="436"/>
      <c r="Q111" s="436"/>
      <c r="R111" s="436"/>
      <c r="S111" s="436"/>
      <c r="T111" s="437" t="str">
        <f t="shared" si="12"/>
        <v/>
      </c>
      <c r="U111" s="437"/>
      <c r="V111" s="437"/>
      <c r="W111" s="437"/>
      <c r="X111" s="438"/>
      <c r="Y111" s="439"/>
      <c r="Z111" s="438"/>
      <c r="AA111" s="439"/>
      <c r="AB111" s="438"/>
      <c r="AC111" s="439"/>
      <c r="AD111" s="438"/>
      <c r="AE111" s="439"/>
      <c r="AF111" s="438"/>
      <c r="AG111" s="439"/>
      <c r="AH111" s="438"/>
      <c r="AI111" s="439"/>
      <c r="AJ111" s="438"/>
      <c r="AK111" s="439"/>
      <c r="AL111" s="457" t="str">
        <f t="shared" si="9"/>
        <v/>
      </c>
      <c r="AM111" s="458"/>
      <c r="AN111" s="438"/>
      <c r="AO111" s="459"/>
      <c r="AP111" s="459"/>
      <c r="AQ111" s="439"/>
      <c r="AR111" s="457" t="str">
        <f t="shared" si="10"/>
        <v/>
      </c>
      <c r="AS111" s="458"/>
      <c r="AT111" s="457" t="str">
        <f t="shared" si="11"/>
        <v/>
      </c>
      <c r="AU111" s="533"/>
      <c r="AV111" s="458"/>
      <c r="AW111" s="553"/>
      <c r="AX111" s="554"/>
      <c r="AY111" s="555"/>
      <c r="AZ111" s="553"/>
      <c r="BA111" s="554"/>
      <c r="BB111" s="555"/>
      <c r="BC111" s="347"/>
      <c r="BD111" s="348"/>
      <c r="BE111" s="348"/>
      <c r="BF111" s="348"/>
      <c r="BG111" s="349"/>
      <c r="BI111" s="86" t="str">
        <f>IF(X111=Datos!$AH$2,15,"")</f>
        <v/>
      </c>
      <c r="BJ111" s="86" t="str">
        <f>IF(Z111=Datos!$AI$2,15,"")</f>
        <v/>
      </c>
      <c r="BK111" s="86" t="str">
        <f>IF(AB111=Datos!$AJ$2,15,"")</f>
        <v/>
      </c>
      <c r="BL111" s="86" t="str">
        <f>IF(AD111=Datos!$AK$2,15,"")</f>
        <v/>
      </c>
      <c r="BM111" s="86" t="str">
        <f>IF(AF111=Datos!$AL$2,15,"")</f>
        <v/>
      </c>
      <c r="BN111" s="86" t="str">
        <f>IF(AH111=Datos!$AM$2,15,"")</f>
        <v/>
      </c>
      <c r="BO111" s="86" t="str">
        <f>IF(AJ111=Datos!$AN$2,10,IF(AJ111=Datos!$AN$3,5,IF(AJ111=Datos!$AN$4,"","")))</f>
        <v/>
      </c>
      <c r="BP111" s="86">
        <f t="shared" si="13"/>
        <v>0</v>
      </c>
      <c r="BQ111" s="86" t="str">
        <f>IF(D111="","",IF(BP111&gt;=96,Datos!$AO$2,IF(BP111&gt;=86,Datos!$AO$3,IF(BP111&lt;86,Datos!$AO$4,""))))</f>
        <v/>
      </c>
      <c r="BR111" s="86" t="str">
        <f>IF(AN111="","",IF(AN111=Datos!$AP$2,Datos!$AO$2,IF(AN111=Datos!$AP$3,Datos!$AO$3,IF(AN111=Datos!$AP$4,Datos!$AO$4,""))))</f>
        <v/>
      </c>
      <c r="BS111" s="86" t="str">
        <f t="shared" si="14"/>
        <v/>
      </c>
      <c r="BT111" s="86" t="str">
        <f t="shared" si="15"/>
        <v/>
      </c>
      <c r="BU111" s="86" t="str">
        <f t="shared" si="16"/>
        <v/>
      </c>
      <c r="BV111" s="86" t="str">
        <f t="shared" si="17"/>
        <v/>
      </c>
      <c r="BW111" s="86" t="str">
        <f>IF(BV111=Datos!$AO$2,100,IF(BV111=Datos!$AO$3,50,IF(BV111=Datos!$AO$4,0,"")))</f>
        <v/>
      </c>
      <c r="BX111" s="92"/>
      <c r="BY111" s="92"/>
      <c r="BZ111" s="91"/>
    </row>
    <row r="112" spans="1:78" ht="15" customHeight="1">
      <c r="A112" s="18"/>
      <c r="BF112" s="41"/>
      <c r="BG112" s="20"/>
      <c r="BI112" s="85"/>
      <c r="BJ112" s="85"/>
      <c r="BK112" s="85"/>
      <c r="BL112" s="85"/>
      <c r="BM112" s="85"/>
      <c r="BN112" s="85"/>
      <c r="BO112" s="85" t="s">
        <v>545</v>
      </c>
      <c r="BP112" s="85">
        <f>IF(COUNTA(D102:D111)=0,0,SUM(BP102:BP111)/(COUNTA(D102:D111)))</f>
        <v>0</v>
      </c>
      <c r="BV112" s="86" t="s">
        <v>546</v>
      </c>
      <c r="BW112" s="86">
        <f>IF(COUNTA(D102:D111)=0,0,SUM(BW102:BW111)/(COUNTA(D102:S111)))</f>
        <v>0</v>
      </c>
      <c r="BX112" s="90" t="str">
        <f>IF(BW112="","",IF(BW112=100,Datos!$AO$2,IF(BW112&gt;=50,Datos!$AO$3,Datos!$AO$4)))</f>
        <v>Débil</v>
      </c>
      <c r="BY112" s="90" t="str">
        <f>IF(AZ102="","",AZ102)</f>
        <v/>
      </c>
      <c r="BZ112" s="90" t="str">
        <f>IF(OR(BX112="",BY112=""),"",IF($AK$13=1,0,IF(AND(BX112=Datos!$AO$2,BY112=Datos!$AR$2),2,IF(AND(BX112=Datos!$AO$2,BY112=Datos!$AR$3),1,IF(AND(BX112=Datos!$AO$2,BY112=Datos!$AR$4),0,IF(AND(BX112=Datos!$AO$3,BY112=Datos!$AR$2),1,IF(AND(BX112=Datos!$AO$3,BY112=Datos!$AR$3),0,IF(AND(BX112=Datos!$AO$3,BY112=Datos!$AR$4),0,IF(BX112=Datos!$AO$4,0,"")))))))))</f>
        <v/>
      </c>
    </row>
    <row r="113" spans="1:73" ht="15" customHeight="1" thickBot="1">
      <c r="A113" s="51"/>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52"/>
      <c r="AV113" s="52"/>
      <c r="AW113" s="52"/>
      <c r="AX113" s="52"/>
      <c r="AY113" s="52"/>
      <c r="AZ113" s="52"/>
      <c r="BA113" s="52"/>
      <c r="BB113" s="52"/>
      <c r="BC113" s="52"/>
      <c r="BD113" s="52"/>
      <c r="BE113" s="52"/>
      <c r="BF113" s="52"/>
      <c r="BG113" s="54"/>
    </row>
    <row r="114" spans="1:73" ht="32.25" customHeight="1" thickBot="1">
      <c r="A114" s="380" t="str">
        <f>IF(AK13=Datos!$A$6,"VALORACIÓN DE LA OPORTUNIDAD","VALORACIÓN DEL RIESGO")</f>
        <v>VALORACIÓN DEL RIESGO</v>
      </c>
      <c r="B114" s="381"/>
      <c r="C114" s="381"/>
      <c r="D114" s="381"/>
      <c r="E114" s="381"/>
      <c r="F114" s="381"/>
      <c r="G114" s="381"/>
      <c r="H114" s="381"/>
      <c r="I114" s="381"/>
      <c r="J114" s="382"/>
      <c r="K114" s="27"/>
      <c r="L114" s="27"/>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7"/>
      <c r="BO114" s="11" t="s">
        <v>545</v>
      </c>
      <c r="BP114" s="11">
        <f>IF(COUNTA(D102:S111)=0,0,SUM(BP102:BP106)/(COUNTA(D102:S111)))</f>
        <v>0</v>
      </c>
    </row>
    <row r="115" spans="1:73" ht="27" customHeight="1">
      <c r="A115" s="57"/>
      <c r="B115" s="175"/>
      <c r="C115" s="175"/>
      <c r="D115" s="175"/>
      <c r="E115" s="175"/>
      <c r="F115" s="175"/>
      <c r="G115" s="175"/>
      <c r="H115" s="175"/>
      <c r="I115" s="175"/>
      <c r="J115" s="175"/>
      <c r="K115" s="19"/>
      <c r="L115" s="19"/>
      <c r="BG115" s="20"/>
    </row>
    <row r="116" spans="1:73" ht="21" customHeight="1">
      <c r="A116" s="57"/>
      <c r="B116" s="175"/>
      <c r="C116" s="175"/>
      <c r="D116" s="175"/>
      <c r="E116" s="175"/>
      <c r="F116" s="175"/>
      <c r="G116" s="175"/>
      <c r="H116" s="175"/>
      <c r="I116" s="175"/>
      <c r="J116" s="175"/>
      <c r="K116" s="19"/>
      <c r="L116" s="19"/>
      <c r="U116" s="508" t="str">
        <f>IF(AK13=Datos!$A$6,"Número máximo de cuadrantes a aumentar","Número máximo de cuadrantes a disminuir")</f>
        <v>Número máximo de cuadrantes a disminuir</v>
      </c>
      <c r="V116" s="509"/>
      <c r="W116" s="510"/>
      <c r="X116" s="510"/>
      <c r="Y116" s="510"/>
      <c r="Z116" s="510"/>
      <c r="AA116" s="510"/>
      <c r="AB116" s="510"/>
      <c r="AC116" s="510"/>
      <c r="AD116" s="510"/>
      <c r="AE116" s="510"/>
      <c r="AF116" s="510"/>
      <c r="AG116" s="510"/>
      <c r="AH116" s="510"/>
      <c r="AI116" s="510"/>
      <c r="AJ116" s="510"/>
      <c r="AK116" s="511"/>
      <c r="BG116" s="20"/>
    </row>
    <row r="117" spans="1:73">
      <c r="A117" s="57"/>
      <c r="B117" s="175"/>
      <c r="C117" s="175"/>
      <c r="D117" s="175"/>
      <c r="E117" s="175"/>
      <c r="F117" s="175"/>
      <c r="G117" s="175"/>
      <c r="H117" s="175"/>
      <c r="I117" s="175"/>
      <c r="J117" s="175"/>
      <c r="K117" s="19"/>
      <c r="L117" s="19"/>
      <c r="U117" s="512" t="s">
        <v>485</v>
      </c>
      <c r="V117" s="513"/>
      <c r="W117" s="513"/>
      <c r="X117" s="513"/>
      <c r="Y117" s="513"/>
      <c r="Z117" s="514">
        <f>IF(COUNTA(D87:D96)=0,0,IF(BZ97=0,0,BZ97))</f>
        <v>0</v>
      </c>
      <c r="AA117" s="515"/>
      <c r="AE117" s="524" t="s">
        <v>487</v>
      </c>
      <c r="AF117" s="524"/>
      <c r="AG117" s="524"/>
      <c r="AH117" s="524"/>
      <c r="AI117" s="512"/>
      <c r="AJ117" s="516">
        <f>IF(COUNTA(D102:D111)=0,0,IF(BZ112=0,0,BZ112))</f>
        <v>0</v>
      </c>
      <c r="AK117" s="516"/>
      <c r="BG117" s="20"/>
    </row>
    <row r="118" spans="1:73">
      <c r="A118" s="57"/>
      <c r="B118" s="175"/>
      <c r="C118" s="175"/>
      <c r="D118" s="175"/>
      <c r="E118" s="175"/>
      <c r="F118" s="175"/>
      <c r="G118" s="175"/>
      <c r="H118" s="175"/>
      <c r="I118" s="175"/>
      <c r="J118" s="175"/>
      <c r="K118" s="19"/>
      <c r="L118" s="19"/>
      <c r="U118" s="32"/>
      <c r="V118" s="32"/>
      <c r="W118" s="32"/>
      <c r="X118" s="32"/>
      <c r="Y118" s="32"/>
      <c r="Z118" s="32"/>
      <c r="AA118" s="32"/>
      <c r="AE118" s="32"/>
      <c r="AF118" s="32"/>
      <c r="AG118" s="32"/>
      <c r="AH118" s="32"/>
      <c r="AI118" s="32"/>
      <c r="AJ118" s="32"/>
      <c r="AK118" s="32"/>
      <c r="BG118" s="20"/>
    </row>
    <row r="119" spans="1:73" ht="14.45" customHeight="1">
      <c r="A119" s="57"/>
      <c r="B119" s="175"/>
      <c r="C119" s="175"/>
      <c r="D119" s="175"/>
      <c r="E119" s="175"/>
      <c r="F119" s="175"/>
      <c r="G119" s="175"/>
      <c r="H119" s="175"/>
      <c r="I119" s="175"/>
      <c r="J119" s="175"/>
      <c r="K119" s="19"/>
      <c r="L119" s="19"/>
      <c r="BG119" s="20"/>
    </row>
    <row r="120" spans="1:73">
      <c r="A120" s="57"/>
      <c r="B120" s="175"/>
      <c r="C120" s="175"/>
      <c r="D120" s="175"/>
      <c r="E120" s="175"/>
      <c r="F120" s="175"/>
      <c r="G120" s="175"/>
      <c r="H120" s="175"/>
      <c r="I120" s="175"/>
      <c r="J120" s="175"/>
      <c r="K120" s="19"/>
      <c r="L120" s="19"/>
      <c r="BG120" s="20"/>
    </row>
    <row r="121" spans="1:73" ht="14.45" customHeight="1">
      <c r="A121" s="18"/>
      <c r="Z121" s="401" t="s">
        <v>486</v>
      </c>
      <c r="AA121" s="401"/>
      <c r="AB121" s="401"/>
      <c r="AC121" s="401"/>
      <c r="AD121" s="401"/>
      <c r="AE121" s="401"/>
      <c r="AF121" s="401"/>
      <c r="AG121" s="401"/>
      <c r="AH121" s="401"/>
      <c r="AI121" s="401"/>
      <c r="AJ121" s="401"/>
      <c r="AK121" s="401"/>
      <c r="BG121" s="20"/>
      <c r="BK121" s="372" t="s">
        <v>551</v>
      </c>
      <c r="BL121" s="372"/>
      <c r="BM121" s="372"/>
    </row>
    <row r="122" spans="1:73" ht="14.45" customHeight="1">
      <c r="A122" s="18"/>
      <c r="D122" s="455" t="s">
        <v>489</v>
      </c>
      <c r="E122" s="455"/>
      <c r="F122" s="455"/>
      <c r="G122" s="455"/>
      <c r="Z122" s="28"/>
      <c r="BG122" s="20"/>
      <c r="BK122" s="372"/>
      <c r="BL122" s="372"/>
      <c r="BM122" s="372"/>
      <c r="BN122" s="39"/>
      <c r="BO122" s="39"/>
      <c r="BP122" s="372" t="s">
        <v>482</v>
      </c>
      <c r="BQ122" s="372" t="s">
        <v>483</v>
      </c>
      <c r="BS122" s="11" t="s">
        <v>484</v>
      </c>
    </row>
    <row r="123" spans="1:73" ht="14.45" customHeight="1">
      <c r="A123" s="18"/>
      <c r="R123" s="460" t="str">
        <f>Datos!O2</f>
        <v>Rara vez   -  (1)</v>
      </c>
      <c r="S123" s="460"/>
      <c r="T123" s="460"/>
      <c r="U123" s="460"/>
      <c r="V123" s="460"/>
      <c r="W123" s="460"/>
      <c r="AB123" s="519" t="str">
        <f>IF(AK13=Datos!$A$6,"Escala de impacto-beneficio resultante","Escala de impacto resultante")</f>
        <v>Escala de impacto resultante</v>
      </c>
      <c r="AC123" s="432"/>
      <c r="AD123" s="432"/>
      <c r="AE123" s="432"/>
      <c r="AF123" s="432"/>
      <c r="AG123" s="432"/>
      <c r="AH123" s="432"/>
      <c r="AI123" s="432"/>
      <c r="AJ123" s="432"/>
      <c r="AK123" s="520"/>
      <c r="BG123" s="20"/>
      <c r="BK123" s="11" t="s">
        <v>485</v>
      </c>
      <c r="BL123" s="26" t="str">
        <f>IF(AK13=Datos!A6,BQ133,BL133)</f>
        <v/>
      </c>
      <c r="BM123" s="26" t="e">
        <f>INDEX($R$123:$W$127,$BL$123,1)</f>
        <v>#VALUE!</v>
      </c>
      <c r="BP123" s="399"/>
      <c r="BQ123" s="399"/>
      <c r="BS123" s="11" t="s">
        <v>485</v>
      </c>
      <c r="BT123" s="26" t="str">
        <f>IF($AK$13&lt;&gt;"",BL123,"")</f>
        <v/>
      </c>
      <c r="BU123" s="26" t="str">
        <f>IF($AK$13&lt;&gt;"",$BM$123,"")</f>
        <v/>
      </c>
    </row>
    <row r="124" spans="1:73" ht="14.45" customHeight="1">
      <c r="A124" s="18"/>
      <c r="R124" s="460" t="str">
        <f>Datos!O3</f>
        <v>Improbable   -  (2)</v>
      </c>
      <c r="S124" s="460"/>
      <c r="T124" s="460"/>
      <c r="U124" s="460"/>
      <c r="V124" s="460"/>
      <c r="W124" s="460"/>
      <c r="AB124" s="432">
        <f>AB66</f>
        <v>1</v>
      </c>
      <c r="AC124" s="432"/>
      <c r="AD124" s="432">
        <f>AD66</f>
        <v>2</v>
      </c>
      <c r="AE124" s="432"/>
      <c r="AF124" s="432">
        <f>AF66</f>
        <v>3</v>
      </c>
      <c r="AG124" s="432"/>
      <c r="AH124" s="432">
        <f>AH66</f>
        <v>4</v>
      </c>
      <c r="AI124" s="432"/>
      <c r="AJ124" s="432">
        <f>AJ66</f>
        <v>5</v>
      </c>
      <c r="AK124" s="432"/>
      <c r="BG124" s="20"/>
      <c r="BK124" s="11" t="s">
        <v>487</v>
      </c>
      <c r="BL124" s="26" t="str">
        <f>IF($AK$13&lt;&gt;"",(INDEX($BK$126:$BN$132,MATCH($BT$63,$BK$126:$BK$132,0),MATCH($AJ$117,$BK$127:$BN$127,0))),"")</f>
        <v/>
      </c>
      <c r="BM124" s="26" t="e">
        <f>INDEX($R$130:$W$134,$BL$124,1)</f>
        <v>#VALUE!</v>
      </c>
      <c r="BO124" s="11" t="s">
        <v>552</v>
      </c>
      <c r="BP124" s="26" t="str">
        <f>IF($AK$13&lt;&gt;"",(INDEX($BK$126:$BN$132,MATCH($BT$63,$BK$126:$BK$132,0),MATCH($AJ$117,$BK$127:$BN$127,0))),"")</f>
        <v/>
      </c>
      <c r="BQ124" s="26" t="e">
        <f>INDEX($R$130:$W$134,$BP$124+1,1)</f>
        <v>#VALUE!</v>
      </c>
      <c r="BS124" s="11" t="s">
        <v>487</v>
      </c>
      <c r="BT124" s="26" t="str">
        <f>IF($AK$13="","",IF($AK$13=1,$BP$124,$BL$124))</f>
        <v/>
      </c>
      <c r="BU124" s="26" t="str">
        <f>IF($AK$13="","",IF($AK$13=1,$BQ$124,$BM$124))</f>
        <v/>
      </c>
    </row>
    <row r="125" spans="1:73" ht="28.5" customHeight="1">
      <c r="A125" s="18"/>
      <c r="E125" s="525" t="s">
        <v>553</v>
      </c>
      <c r="F125" s="525"/>
      <c r="G125" s="525"/>
      <c r="H125" s="525"/>
      <c r="I125" s="525"/>
      <c r="J125" s="525"/>
      <c r="K125" s="525"/>
      <c r="L125" s="525"/>
      <c r="M125" s="525"/>
      <c r="N125" s="525"/>
      <c r="O125" s="525"/>
      <c r="P125" s="525"/>
      <c r="R125" s="460" t="str">
        <f>Datos!O4</f>
        <v>Posible   -  (3)</v>
      </c>
      <c r="S125" s="460"/>
      <c r="T125" s="460"/>
      <c r="U125" s="460"/>
      <c r="V125" s="460"/>
      <c r="W125" s="460"/>
      <c r="Z125" s="402" t="s">
        <v>492</v>
      </c>
      <c r="AA125" s="433">
        <f>AA67</f>
        <v>1</v>
      </c>
      <c r="AB125" s="383" t="str">
        <f>IF(ISERROR(BL140=TRUE),"",IF(BL140="","",BL140))</f>
        <v/>
      </c>
      <c r="AC125" s="384"/>
      <c r="AD125" s="383" t="str">
        <f>IF(ISERROR(BM140=TRUE),"",IF(BM140="","",BM140))</f>
        <v/>
      </c>
      <c r="AE125" s="384"/>
      <c r="AF125" s="387" t="str">
        <f>IF(ISERROR(BN140=TRUE),"",IF(BN140="","",BN140))</f>
        <v/>
      </c>
      <c r="AG125" s="388"/>
      <c r="AH125" s="391" t="str">
        <f>IF(ISERROR(BO140=TRUE),"",IF(BO140="","",BO140))</f>
        <v/>
      </c>
      <c r="AI125" s="392"/>
      <c r="AJ125" s="395" t="str">
        <f>IF(ISERROR(BP140=TRUE),"",IF(BP140="","",BP140))</f>
        <v/>
      </c>
      <c r="AK125" s="396"/>
      <c r="AP125" s="484" t="str">
        <f>IF(AK13=Datos!$A$6,"Zona de ubicación de la oportunidad","Zona de ubicación del riesgo")</f>
        <v>Zona de ubicación del riesgo</v>
      </c>
      <c r="AQ125" s="484"/>
      <c r="AR125" s="484"/>
      <c r="AS125" s="484"/>
      <c r="AT125" s="484"/>
      <c r="AU125" s="484"/>
      <c r="AV125" s="484"/>
      <c r="AW125" s="484"/>
      <c r="AX125" s="484"/>
      <c r="AY125" s="484"/>
      <c r="AZ125" s="484"/>
      <c r="BA125" s="484"/>
      <c r="BB125" s="484"/>
      <c r="BC125" s="484"/>
      <c r="BD125" s="484"/>
      <c r="BE125" s="484"/>
      <c r="BF125" s="484"/>
      <c r="BG125" s="20"/>
    </row>
    <row r="126" spans="1:73" ht="14.45" customHeight="1">
      <c r="A126" s="18"/>
      <c r="J126" s="40"/>
      <c r="K126" s="41"/>
      <c r="L126" s="41"/>
      <c r="M126" s="41"/>
      <c r="N126" s="41"/>
      <c r="O126" s="41"/>
      <c r="P126" s="42"/>
      <c r="R126" s="460" t="str">
        <f>Datos!O5</f>
        <v>Probable   -  (4)</v>
      </c>
      <c r="S126" s="460"/>
      <c r="T126" s="460"/>
      <c r="U126" s="460"/>
      <c r="V126" s="460"/>
      <c r="W126" s="460"/>
      <c r="Z126" s="403"/>
      <c r="AA126" s="433"/>
      <c r="AB126" s="385"/>
      <c r="AC126" s="386"/>
      <c r="AD126" s="385"/>
      <c r="AE126" s="386"/>
      <c r="AF126" s="389"/>
      <c r="AG126" s="390"/>
      <c r="AH126" s="393"/>
      <c r="AI126" s="394"/>
      <c r="AJ126" s="397"/>
      <c r="AK126" s="398"/>
      <c r="AP126" s="516" t="str">
        <f>IF(OR(J127="",J134=""),"",(INDEX($BK$65:$BP$70,MATCH($BU$123,$BK$65:$BK$70,0),MATCH($BU$124,$BK$65:$BP$65,0))))</f>
        <v/>
      </c>
      <c r="AQ126" s="516"/>
      <c r="AR126" s="516"/>
      <c r="AS126" s="516"/>
      <c r="AT126" s="516"/>
      <c r="AU126" s="516"/>
      <c r="AV126" s="516"/>
      <c r="AW126" s="516"/>
      <c r="AX126" s="516"/>
      <c r="AY126" s="516"/>
      <c r="AZ126" s="516"/>
      <c r="BA126" s="516"/>
      <c r="BB126" s="516"/>
      <c r="BC126" s="516"/>
      <c r="BD126" s="516"/>
      <c r="BE126" s="516"/>
      <c r="BF126" s="516"/>
      <c r="BG126" s="20"/>
      <c r="BK126" s="95"/>
      <c r="BL126" s="504" t="s">
        <v>554</v>
      </c>
      <c r="BM126" s="505"/>
      <c r="BN126" s="506"/>
      <c r="BP126" s="95"/>
      <c r="BQ126" s="504" t="s">
        <v>555</v>
      </c>
      <c r="BR126" s="505"/>
      <c r="BS126" s="506"/>
    </row>
    <row r="127" spans="1:73" ht="28.5" customHeight="1">
      <c r="A127" s="18"/>
      <c r="J127" s="507" t="str">
        <f>IF(J72="","",BU123)</f>
        <v/>
      </c>
      <c r="K127" s="507"/>
      <c r="L127" s="507"/>
      <c r="M127" s="507"/>
      <c r="N127" s="507"/>
      <c r="O127" s="507"/>
      <c r="P127" s="507"/>
      <c r="R127" s="460" t="str">
        <f>Datos!O6</f>
        <v>Casi seguro   -  (5)</v>
      </c>
      <c r="S127" s="460"/>
      <c r="T127" s="460"/>
      <c r="U127" s="460"/>
      <c r="V127" s="460"/>
      <c r="W127" s="460"/>
      <c r="Z127" s="403"/>
      <c r="AA127" s="433">
        <f>AA69</f>
        <v>2</v>
      </c>
      <c r="AB127" s="383" t="str">
        <f>IF(ISERROR(BL141=TRUE),"",IF(BL141="","",BL141))</f>
        <v/>
      </c>
      <c r="AC127" s="384"/>
      <c r="AD127" s="383" t="str">
        <f>IF(ISERROR(BM141=TRUE),"",IF(BM141="","",BM141))</f>
        <v/>
      </c>
      <c r="AE127" s="384"/>
      <c r="AF127" s="387" t="str">
        <f>IF(ISERROR(BN141=TRUE),"",IF(BN141="","",BN141))</f>
        <v/>
      </c>
      <c r="AG127" s="388"/>
      <c r="AH127" s="391" t="str">
        <f>IF(ISERROR(BO141=TRUE),"",IF(BO141="","",BO141))</f>
        <v/>
      </c>
      <c r="AI127" s="392"/>
      <c r="AJ127" s="395" t="str">
        <f>IF(ISERROR(BP141=TRUE),"",IF(BP141="","",BP141))</f>
        <v/>
      </c>
      <c r="AK127" s="396"/>
      <c r="AP127" s="516"/>
      <c r="AQ127" s="516"/>
      <c r="AR127" s="516"/>
      <c r="AS127" s="516"/>
      <c r="AT127" s="516"/>
      <c r="AU127" s="516"/>
      <c r="AV127" s="516"/>
      <c r="AW127" s="516"/>
      <c r="AX127" s="516"/>
      <c r="AY127" s="516"/>
      <c r="AZ127" s="516"/>
      <c r="BA127" s="516"/>
      <c r="BB127" s="516"/>
      <c r="BC127" s="516"/>
      <c r="BD127" s="516"/>
      <c r="BE127" s="516"/>
      <c r="BF127" s="516"/>
      <c r="BG127" s="20"/>
      <c r="BK127" s="96" t="s">
        <v>556</v>
      </c>
      <c r="BL127" s="96">
        <v>0</v>
      </c>
      <c r="BM127" s="96">
        <v>1</v>
      </c>
      <c r="BN127" s="96">
        <v>2</v>
      </c>
      <c r="BO127" s="37"/>
      <c r="BP127" s="96" t="s">
        <v>556</v>
      </c>
      <c r="BQ127" s="96">
        <v>0</v>
      </c>
      <c r="BR127" s="96">
        <v>1</v>
      </c>
      <c r="BS127" s="96">
        <v>2</v>
      </c>
    </row>
    <row r="128" spans="1:73" ht="14.45" customHeight="1">
      <c r="A128" s="18"/>
      <c r="J128" s="43"/>
      <c r="K128" s="44"/>
      <c r="L128" s="44"/>
      <c r="M128" s="44"/>
      <c r="N128" s="44"/>
      <c r="O128" s="44"/>
      <c r="P128" s="45"/>
      <c r="Z128" s="403"/>
      <c r="AA128" s="433"/>
      <c r="AB128" s="385"/>
      <c r="AC128" s="386"/>
      <c r="AD128" s="385"/>
      <c r="AE128" s="386"/>
      <c r="AF128" s="389"/>
      <c r="AG128" s="390"/>
      <c r="AH128" s="393"/>
      <c r="AI128" s="394"/>
      <c r="AJ128" s="397"/>
      <c r="AK128" s="398"/>
      <c r="BG128" s="20"/>
      <c r="BK128" s="96">
        <v>1</v>
      </c>
      <c r="BL128" s="96">
        <v>1</v>
      </c>
      <c r="BM128" s="96">
        <v>1</v>
      </c>
      <c r="BN128" s="96">
        <v>1</v>
      </c>
      <c r="BO128" s="37"/>
      <c r="BP128" s="96">
        <v>1</v>
      </c>
      <c r="BQ128" s="96">
        <v>1</v>
      </c>
      <c r="BR128" s="96">
        <v>2</v>
      </c>
      <c r="BS128" s="96">
        <v>3</v>
      </c>
    </row>
    <row r="129" spans="1:71" ht="14.45" customHeight="1">
      <c r="A129" s="18"/>
      <c r="R129" s="58"/>
      <c r="S129" s="58"/>
      <c r="Z129" s="403"/>
      <c r="AA129" s="433">
        <f>AA71</f>
        <v>3</v>
      </c>
      <c r="AB129" s="383" t="str">
        <f>IF(ISERROR(BL142=TRUE),"",IF(BL142="","",BL142))</f>
        <v/>
      </c>
      <c r="AC129" s="384"/>
      <c r="AD129" s="387" t="str">
        <f>IF(ISERROR(BM142=TRUE),"",IF(BM142="","",BM142))</f>
        <v/>
      </c>
      <c r="AE129" s="388"/>
      <c r="AF129" s="391" t="str">
        <f>IF(ISERROR(BN142=TRUE),"",IF(BN142="","",BN142))</f>
        <v/>
      </c>
      <c r="AG129" s="392"/>
      <c r="AH129" s="395" t="str">
        <f>IF(ISERROR(BO142=TRUE),"",IF(BO142="","",BO142))</f>
        <v/>
      </c>
      <c r="AI129" s="396"/>
      <c r="AJ129" s="395" t="str">
        <f>IF(ISERROR(BP142=TRUE),"",IF(BP142="","",BP142))</f>
        <v/>
      </c>
      <c r="AK129" s="396"/>
      <c r="AP129" s="484" t="s">
        <v>495</v>
      </c>
      <c r="AQ129" s="484"/>
      <c r="AR129" s="484"/>
      <c r="AS129" s="484"/>
      <c r="AT129" s="484"/>
      <c r="AU129" s="484"/>
      <c r="AV129" s="484"/>
      <c r="AW129" s="484"/>
      <c r="AX129" s="484"/>
      <c r="AY129" s="484"/>
      <c r="AZ129" s="484"/>
      <c r="BA129" s="484"/>
      <c r="BB129" s="484"/>
      <c r="BC129" s="484"/>
      <c r="BD129" s="484"/>
      <c r="BE129" s="484"/>
      <c r="BF129" s="484"/>
      <c r="BG129" s="20"/>
      <c r="BK129" s="96">
        <v>2</v>
      </c>
      <c r="BL129" s="96">
        <v>2</v>
      </c>
      <c r="BM129" s="96">
        <v>1</v>
      </c>
      <c r="BN129" s="96">
        <v>1</v>
      </c>
      <c r="BO129" s="37"/>
      <c r="BP129" s="96">
        <v>2</v>
      </c>
      <c r="BQ129" s="96">
        <v>2</v>
      </c>
      <c r="BR129" s="96">
        <v>3</v>
      </c>
      <c r="BS129" s="96">
        <v>4</v>
      </c>
    </row>
    <row r="130" spans="1:71" ht="28.5" customHeight="1">
      <c r="A130" s="18"/>
      <c r="R130" s="460" t="str">
        <f>IF($AK$13=1,Datos!P2,IF(OR($AK$13=2,$AK$13=3,$AK$13=4),Datos!Q2,IF($AK$13=5,Datos!R2,"")))</f>
        <v/>
      </c>
      <c r="S130" s="460"/>
      <c r="T130" s="460"/>
      <c r="U130" s="460"/>
      <c r="V130" s="460"/>
      <c r="W130" s="460"/>
      <c r="Z130" s="403"/>
      <c r="AA130" s="433"/>
      <c r="AB130" s="385"/>
      <c r="AC130" s="386"/>
      <c r="AD130" s="389"/>
      <c r="AE130" s="390"/>
      <c r="AF130" s="393"/>
      <c r="AG130" s="394"/>
      <c r="AH130" s="397"/>
      <c r="AI130" s="398"/>
      <c r="AJ130" s="397"/>
      <c r="AK130" s="398"/>
      <c r="AP130" s="400"/>
      <c r="AQ130" s="400"/>
      <c r="AR130" s="400"/>
      <c r="AS130" s="400"/>
      <c r="AT130" s="400"/>
      <c r="AU130" s="400"/>
      <c r="AV130" s="400"/>
      <c r="AW130" s="400"/>
      <c r="AX130" s="400"/>
      <c r="AY130" s="400"/>
      <c r="AZ130" s="400"/>
      <c r="BA130" s="400"/>
      <c r="BB130" s="400"/>
      <c r="BC130" s="400"/>
      <c r="BD130" s="400"/>
      <c r="BE130" s="400"/>
      <c r="BF130" s="400"/>
      <c r="BG130" s="20"/>
      <c r="BK130" s="96">
        <v>3</v>
      </c>
      <c r="BL130" s="96">
        <v>3</v>
      </c>
      <c r="BM130" s="96">
        <v>2</v>
      </c>
      <c r="BN130" s="96">
        <v>1</v>
      </c>
      <c r="BO130" s="37"/>
      <c r="BP130" s="96">
        <v>3</v>
      </c>
      <c r="BQ130" s="96">
        <v>3</v>
      </c>
      <c r="BR130" s="96">
        <v>4</v>
      </c>
      <c r="BS130" s="96">
        <v>5</v>
      </c>
    </row>
    <row r="131" spans="1:71" ht="14.45" customHeight="1">
      <c r="A131" s="18"/>
      <c r="R131" s="460" t="str">
        <f>IF($AK$13=1,Datos!P3,IF(OR($AK$13=2,$AK$13=3,$AK$13=4),Datos!Q3,IF($AK$13=5,Datos!R3,"")))</f>
        <v/>
      </c>
      <c r="S131" s="460"/>
      <c r="T131" s="460"/>
      <c r="U131" s="460"/>
      <c r="V131" s="460"/>
      <c r="W131" s="460"/>
      <c r="Z131" s="403"/>
      <c r="AA131" s="433">
        <f>AA73</f>
        <v>4</v>
      </c>
      <c r="AB131" s="387" t="str">
        <f>IF(ISERROR(BL143=TRUE),"",IF(BL143="","",BL143))</f>
        <v/>
      </c>
      <c r="AC131" s="388"/>
      <c r="AD131" s="391" t="str">
        <f>IF(ISERROR(BM143=TRUE),"",IF(BM143="","",BM143))</f>
        <v/>
      </c>
      <c r="AE131" s="392"/>
      <c r="AF131" s="391" t="str">
        <f>IF(ISERROR(BN143=TRUE),"",IF(BN143="","",BN143))</f>
        <v/>
      </c>
      <c r="AG131" s="392"/>
      <c r="AH131" s="395" t="str">
        <f>IF(ISERROR(BO143=TRUE),"",IF(BO143="","",BO143))</f>
        <v/>
      </c>
      <c r="AI131" s="396"/>
      <c r="AJ131" s="395" t="str">
        <f>IF(ISERROR(BP143=TRUE),"",IF(BP143="","",BP143))</f>
        <v/>
      </c>
      <c r="AK131" s="396"/>
      <c r="AP131" s="400"/>
      <c r="AQ131" s="400"/>
      <c r="AR131" s="400"/>
      <c r="AS131" s="400"/>
      <c r="AT131" s="400"/>
      <c r="AU131" s="400"/>
      <c r="AV131" s="400"/>
      <c r="AW131" s="400"/>
      <c r="AX131" s="400"/>
      <c r="AY131" s="400"/>
      <c r="AZ131" s="400"/>
      <c r="BA131" s="400"/>
      <c r="BB131" s="400"/>
      <c r="BC131" s="400"/>
      <c r="BD131" s="400"/>
      <c r="BE131" s="400"/>
      <c r="BF131" s="400"/>
      <c r="BG131" s="20"/>
      <c r="BK131" s="96">
        <v>4</v>
      </c>
      <c r="BL131" s="96">
        <v>4</v>
      </c>
      <c r="BM131" s="96">
        <v>3</v>
      </c>
      <c r="BN131" s="96">
        <v>2</v>
      </c>
      <c r="BO131" s="37"/>
      <c r="BP131" s="96">
        <v>4</v>
      </c>
      <c r="BQ131" s="96">
        <v>4</v>
      </c>
      <c r="BR131" s="96">
        <v>5</v>
      </c>
      <c r="BS131" s="96">
        <v>5</v>
      </c>
    </row>
    <row r="132" spans="1:71" ht="28.5" customHeight="1">
      <c r="A132" s="18"/>
      <c r="E132" s="97" t="str">
        <f>IF(AK13=Datos!$A$6,"Nueva escala de impacto-beneficio","Nueva escala de impacto")</f>
        <v>Nueva escala de impacto</v>
      </c>
      <c r="F132" s="97"/>
      <c r="G132" s="59"/>
      <c r="H132" s="59"/>
      <c r="I132" s="59"/>
      <c r="J132" s="59"/>
      <c r="K132" s="59"/>
      <c r="L132" s="59"/>
      <c r="M132" s="59"/>
      <c r="N132" s="59"/>
      <c r="O132" s="59"/>
      <c r="P132" s="59"/>
      <c r="R132" s="460" t="str">
        <f>IF($AK$13=1,Datos!P4,IF(OR($AK$13=2,$AK$13=3,$AK$13=4),Datos!Q4,IF($AK$13=5,Datos!R4,"")))</f>
        <v/>
      </c>
      <c r="S132" s="460"/>
      <c r="T132" s="460"/>
      <c r="U132" s="460"/>
      <c r="V132" s="460"/>
      <c r="W132" s="460"/>
      <c r="Z132" s="403"/>
      <c r="AA132" s="433"/>
      <c r="AB132" s="389"/>
      <c r="AC132" s="390"/>
      <c r="AD132" s="393"/>
      <c r="AE132" s="394"/>
      <c r="AF132" s="393"/>
      <c r="AG132" s="394"/>
      <c r="AH132" s="397"/>
      <c r="AI132" s="398"/>
      <c r="AJ132" s="397"/>
      <c r="AK132" s="398"/>
      <c r="AP132" s="400"/>
      <c r="AQ132" s="400"/>
      <c r="AR132" s="400"/>
      <c r="AS132" s="400"/>
      <c r="AT132" s="400"/>
      <c r="AU132" s="400"/>
      <c r="AV132" s="400"/>
      <c r="AW132" s="400"/>
      <c r="AX132" s="400"/>
      <c r="AY132" s="400"/>
      <c r="AZ132" s="400"/>
      <c r="BA132" s="400"/>
      <c r="BB132" s="400"/>
      <c r="BC132" s="400"/>
      <c r="BD132" s="400"/>
      <c r="BE132" s="400"/>
      <c r="BF132" s="400"/>
      <c r="BG132" s="20"/>
      <c r="BK132" s="96">
        <v>5</v>
      </c>
      <c r="BL132" s="96">
        <v>5</v>
      </c>
      <c r="BM132" s="96">
        <v>4</v>
      </c>
      <c r="BN132" s="96">
        <v>3</v>
      </c>
      <c r="BO132" s="37"/>
      <c r="BP132" s="96">
        <v>5</v>
      </c>
      <c r="BQ132" s="96">
        <v>5</v>
      </c>
      <c r="BR132" s="96">
        <v>5</v>
      </c>
      <c r="BS132" s="96">
        <v>5</v>
      </c>
    </row>
    <row r="133" spans="1:71" ht="14.45" customHeight="1">
      <c r="A133" s="18"/>
      <c r="J133" s="60"/>
      <c r="K133" s="61"/>
      <c r="L133" s="61"/>
      <c r="M133" s="61"/>
      <c r="N133" s="61"/>
      <c r="O133" s="61"/>
      <c r="P133" s="62"/>
      <c r="Q133" s="63"/>
      <c r="R133" s="460" t="str">
        <f>IF($AK$13=1,Datos!P5,IF(OR($AK$13=2,$AK$13=3,$AK$13=4),Datos!Q5,IF($AK$13=5,Datos!R5,"")))</f>
        <v/>
      </c>
      <c r="S133" s="460"/>
      <c r="T133" s="460"/>
      <c r="U133" s="460"/>
      <c r="V133" s="460"/>
      <c r="W133" s="460"/>
      <c r="Z133" s="403"/>
      <c r="AA133" s="433">
        <f>AA75</f>
        <v>5</v>
      </c>
      <c r="AB133" s="391" t="str">
        <f>IF(ISERROR(BL144=TRUE),"",IF(BL144="","",BL144))</f>
        <v/>
      </c>
      <c r="AC133" s="392"/>
      <c r="AD133" s="391" t="str">
        <f>IF(ISERROR(BM144=TRUE),"",IF(BM144="","",BM144))</f>
        <v/>
      </c>
      <c r="AE133" s="392"/>
      <c r="AF133" s="395" t="str">
        <f>IF(ISERROR(BN144=TRUE),"",IF(BN144="","",BN144))</f>
        <v/>
      </c>
      <c r="AG133" s="396"/>
      <c r="AH133" s="395" t="str">
        <f>IF(ISERROR(BO144=TRUE),"",IF(BO144="","",BO144))</f>
        <v/>
      </c>
      <c r="AI133" s="396"/>
      <c r="AJ133" s="395" t="str">
        <f>IF(ISERROR(BP144=TRUE),"",IF(BP144="","",BP144))</f>
        <v/>
      </c>
      <c r="AK133" s="396"/>
      <c r="AP133" s="400"/>
      <c r="AQ133" s="400"/>
      <c r="AR133" s="400"/>
      <c r="AS133" s="400"/>
      <c r="AT133" s="400"/>
      <c r="AU133" s="400"/>
      <c r="AV133" s="400"/>
      <c r="AW133" s="400"/>
      <c r="AX133" s="400"/>
      <c r="AY133" s="400"/>
      <c r="AZ133" s="400"/>
      <c r="BA133" s="400"/>
      <c r="BB133" s="400"/>
      <c r="BC133" s="400"/>
      <c r="BD133" s="400"/>
      <c r="BE133" s="400"/>
      <c r="BF133" s="400"/>
      <c r="BG133" s="20"/>
      <c r="BK133" s="11" t="s">
        <v>485</v>
      </c>
      <c r="BL133" s="86" t="str">
        <f>IF($AK$13="","",IF($AK$13&lt;&gt;Datos!A6,(INDEX($BK$126:$BN$132,MATCH($BT$62,$BK$126:$BK$132,0),MATCH($Z$117,$BK$127:$BN$127,0)))))</f>
        <v/>
      </c>
      <c r="BP133" s="11" t="s">
        <v>485</v>
      </c>
      <c r="BQ133" s="64" t="str">
        <f>IF($AK$13="","",IF($AK$13=Datos!A6,(INDEX(BP126:BS132,MATCH($BT$62,BP126:BP132,0),MATCH($Z$117,BP127:BS127,0)))))</f>
        <v/>
      </c>
    </row>
    <row r="134" spans="1:71" ht="28.5" customHeight="1">
      <c r="A134" s="18"/>
      <c r="J134" s="507" t="str">
        <f>IF(J79="","",BU124)</f>
        <v/>
      </c>
      <c r="K134" s="507"/>
      <c r="L134" s="507"/>
      <c r="M134" s="507"/>
      <c r="N134" s="507"/>
      <c r="O134" s="507"/>
      <c r="P134" s="507"/>
      <c r="R134" s="460" t="str">
        <f>IF($AK$13=1,Datos!P6,IF(OR($AK$13=2,$AK$13=3,$AK$13=4),Datos!Q6,IF($AK$13=5,Datos!R6,"")))</f>
        <v/>
      </c>
      <c r="S134" s="460"/>
      <c r="T134" s="460"/>
      <c r="U134" s="460"/>
      <c r="V134" s="460"/>
      <c r="W134" s="460"/>
      <c r="Z134" s="404"/>
      <c r="AA134" s="433"/>
      <c r="AB134" s="393"/>
      <c r="AC134" s="394"/>
      <c r="AD134" s="393"/>
      <c r="AE134" s="394"/>
      <c r="AF134" s="397"/>
      <c r="AG134" s="398"/>
      <c r="AH134" s="397"/>
      <c r="AI134" s="398"/>
      <c r="AJ134" s="397"/>
      <c r="AK134" s="398"/>
      <c r="AP134" s="400"/>
      <c r="AQ134" s="400"/>
      <c r="AR134" s="400"/>
      <c r="AS134" s="400"/>
      <c r="AT134" s="400"/>
      <c r="AU134" s="400"/>
      <c r="AV134" s="400"/>
      <c r="AW134" s="400"/>
      <c r="AX134" s="400"/>
      <c r="AY134" s="400"/>
      <c r="AZ134" s="400"/>
      <c r="BA134" s="400"/>
      <c r="BB134" s="400"/>
      <c r="BC134" s="400"/>
      <c r="BD134" s="400"/>
      <c r="BE134" s="400"/>
      <c r="BF134" s="400"/>
      <c r="BG134" s="20"/>
      <c r="BK134" s="11" t="s">
        <v>487</v>
      </c>
      <c r="BL134" s="26" t="str">
        <f>IF($AK$13="","",IF($AK$13&lt;&gt;Datos!A6,(INDEX($BK$126:$BN$132,MATCH($BT$63,$BK$126:$BK$132,0),MATCH($AJ$117,$BK$127:$BN$127,0)))))</f>
        <v/>
      </c>
      <c r="BP134" s="11" t="s">
        <v>487</v>
      </c>
      <c r="BQ134" s="64" t="str">
        <f>IF($AK$13="","",IF($AK$13=Datos!A6,(INDEX(BP126:BS132,MATCH($BT$63,BP126:BP132,0),MATCH($AJ$117,BP127:BS127,0)))))</f>
        <v/>
      </c>
    </row>
    <row r="135" spans="1:71" ht="15" customHeight="1">
      <c r="A135" s="18"/>
      <c r="J135" s="43"/>
      <c r="K135" s="44"/>
      <c r="L135" s="44"/>
      <c r="M135" s="44"/>
      <c r="N135" s="44"/>
      <c r="O135" s="44"/>
      <c r="P135" s="45"/>
      <c r="Z135" s="48"/>
      <c r="AP135" s="141"/>
      <c r="AQ135" s="141"/>
      <c r="AR135" s="141"/>
      <c r="AS135" s="141"/>
      <c r="AT135" s="141"/>
      <c r="AU135" s="141"/>
      <c r="AV135" s="141"/>
      <c r="AW135" s="141"/>
      <c r="AX135" s="141"/>
      <c r="AY135" s="141"/>
      <c r="AZ135" s="141"/>
      <c r="BA135" s="141"/>
      <c r="BB135" s="141"/>
      <c r="BG135" s="20"/>
    </row>
    <row r="136" spans="1:71" ht="15" hidden="1" customHeight="1">
      <c r="A136" s="18"/>
      <c r="AP136" s="141"/>
      <c r="AQ136" s="141"/>
      <c r="AR136" s="141"/>
      <c r="AS136" s="141"/>
      <c r="AT136" s="141"/>
      <c r="AU136" s="141"/>
      <c r="AV136" s="141"/>
      <c r="AW136" s="141"/>
      <c r="AX136" s="141"/>
      <c r="AY136" s="141"/>
      <c r="AZ136" s="141"/>
      <c r="BA136" s="141"/>
      <c r="BB136" s="141"/>
      <c r="BG136" s="20"/>
    </row>
    <row r="137" spans="1:71" ht="15" hidden="1" customHeight="1">
      <c r="A137" s="18"/>
      <c r="Z137" s="49"/>
      <c r="BG137" s="20"/>
    </row>
    <row r="138" spans="1:71" ht="15" hidden="1" customHeight="1">
      <c r="A138" s="18"/>
      <c r="J138" s="60"/>
      <c r="K138" s="61"/>
      <c r="L138" s="61"/>
      <c r="M138" s="61"/>
      <c r="N138" s="61"/>
      <c r="O138" s="61"/>
      <c r="P138" s="62"/>
      <c r="Z138" s="49"/>
      <c r="BG138" s="20"/>
    </row>
    <row r="139" spans="1:71" ht="15" customHeight="1">
      <c r="A139" s="18"/>
      <c r="Z139" s="49"/>
      <c r="BG139" s="20"/>
      <c r="BL139" s="11" t="s">
        <v>558</v>
      </c>
    </row>
    <row r="140" spans="1:71" ht="15" customHeight="1" thickBot="1">
      <c r="A140" s="51"/>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3"/>
      <c r="AA140" s="52"/>
      <c r="AB140" s="52"/>
      <c r="AC140" s="52"/>
      <c r="AD140" s="52"/>
      <c r="AE140" s="52"/>
      <c r="AF140" s="52"/>
      <c r="AG140" s="52"/>
      <c r="AH140" s="52"/>
      <c r="AI140" s="52"/>
      <c r="AJ140" s="52"/>
      <c r="AK140" s="52"/>
      <c r="AL140" s="52"/>
      <c r="AM140" s="52"/>
      <c r="AN140" s="52"/>
      <c r="AO140" s="52"/>
      <c r="AP140" s="52"/>
      <c r="AQ140" s="52"/>
      <c r="AR140" s="52"/>
      <c r="AS140" s="52"/>
      <c r="AT140" s="52"/>
      <c r="AU140" s="52"/>
      <c r="AV140" s="52"/>
      <c r="AW140" s="52"/>
      <c r="AX140" s="52"/>
      <c r="AY140" s="52"/>
      <c r="AZ140" s="52"/>
      <c r="BA140" s="52"/>
      <c r="BB140" s="52"/>
      <c r="BC140" s="52"/>
      <c r="BD140" s="52"/>
      <c r="BE140" s="52"/>
      <c r="BF140" s="52"/>
      <c r="BG140" s="54"/>
      <c r="BK140" s="11">
        <f>AA125</f>
        <v>1</v>
      </c>
      <c r="BL140" s="26" t="str">
        <f>IF(AK13="","",IF(AND(BK66=$BU$123,$BL$65=$BU$124),"X",""))</f>
        <v/>
      </c>
      <c r="BM140" s="26" t="str">
        <f>IF(AK13="","",IF(AND(BK66=$BU$123,$BM$65=$BU$124),"X",""))</f>
        <v/>
      </c>
      <c r="BN140" s="26" t="str">
        <f>IF(AK13="","",IF(AND(BK66=$BU$123,$BN$65=$BU$124),"X",""))</f>
        <v/>
      </c>
      <c r="BO140" s="26" t="str">
        <f>IF(AK13="","",IF(AND(BK66=$BU$123,$BO$65=$BU$124),"X",""))</f>
        <v/>
      </c>
      <c r="BP140" s="26" t="str">
        <f>IF(AK13="","",IF(AND(BK66=$BU$123,$BP$65=$BU$124),"X",""))</f>
        <v/>
      </c>
    </row>
    <row r="141" spans="1:71" ht="32.25" customHeight="1" thickBot="1">
      <c r="A141" s="501" t="str">
        <f>IF(AK13=Datos!$A$6,"TRATAMIENTO DE LA OPORTUNIDAD","TRATAMIENTO DEL RIESGO")</f>
        <v>TRATAMIENTO DEL RIESGO</v>
      </c>
      <c r="B141" s="502"/>
      <c r="C141" s="502"/>
      <c r="D141" s="502"/>
      <c r="E141" s="502"/>
      <c r="F141" s="502"/>
      <c r="G141" s="502"/>
      <c r="H141" s="502"/>
      <c r="I141" s="502"/>
      <c r="J141" s="503"/>
      <c r="BF141" s="16"/>
      <c r="BG141" s="20"/>
      <c r="BK141" s="11">
        <f>AA127</f>
        <v>2</v>
      </c>
      <c r="BL141" s="26" t="str">
        <f>IF(AK13="","",IF(AND(BK67=$BU$123,$BL$65=$BU$124),"X",""))</f>
        <v/>
      </c>
      <c r="BM141" s="26" t="str">
        <f>IF(AK13="","",IF(AND(BK67=$BU$123,$BM$65=$BU$124),"X",""))</f>
        <v/>
      </c>
      <c r="BN141" s="26" t="str">
        <f>IF(AK13="","",IF(AND(BK67=$BU$123,$BN$65=$BU$124),"X",""))</f>
        <v/>
      </c>
      <c r="BO141" s="26" t="str">
        <f>IF(AK13="","",IF(AND(BK67=$BU$123,$BO$65=$BU$124),"X",""))</f>
        <v/>
      </c>
      <c r="BP141" s="26" t="str">
        <f>IF(AK13="","",IF(AND(BK67=$BU$123,$BP$65=$BU$124),"X",""))</f>
        <v/>
      </c>
    </row>
    <row r="142" spans="1:71" ht="14.45" customHeight="1">
      <c r="A142" s="65"/>
      <c r="B142" s="66"/>
      <c r="C142" s="66"/>
      <c r="D142" s="67"/>
      <c r="E142" s="67"/>
      <c r="F142" s="67"/>
      <c r="G142" s="67"/>
      <c r="H142" s="67"/>
      <c r="I142" s="67"/>
      <c r="J142" s="67"/>
      <c r="BG142" s="20"/>
      <c r="BK142" s="11">
        <f>AA129</f>
        <v>3</v>
      </c>
      <c r="BL142" s="26" t="str">
        <f>IF(AK13="","",IF(AND(BK68=$BU$123,$BL$65=$BU$124),"X",""))</f>
        <v/>
      </c>
      <c r="BM142" s="26" t="str">
        <f>IF(AK13="","",IF(AND(BK68=$BU$123,$BM$65=$BU$124),"X",""))</f>
        <v/>
      </c>
      <c r="BN142" s="26" t="str">
        <f>IF(AK13="","",IF(AND(BK68=$BU$123,$BN$65=$BU$124),"X",""))</f>
        <v/>
      </c>
      <c r="BO142" s="26" t="str">
        <f>IF(AK13="","",IF(AND(BK68=$BU$123,$BO$65=$BU$124),"X",""))</f>
        <v/>
      </c>
      <c r="BP142" s="26" t="str">
        <f>IF(AK13="","",IF(AND(BK68=$BU$123,$BP$65=$BU$124),"X",""))</f>
        <v/>
      </c>
    </row>
    <row r="143" spans="1:71" ht="15.75" thickBot="1">
      <c r="A143" s="18"/>
      <c r="D143" s="40"/>
      <c r="E143" s="41"/>
      <c r="F143" s="41"/>
      <c r="G143" s="41"/>
      <c r="H143" s="41"/>
      <c r="I143" s="41"/>
      <c r="J143" s="41"/>
      <c r="K143" s="41"/>
      <c r="L143" s="41"/>
      <c r="M143" s="41"/>
      <c r="N143" s="41"/>
      <c r="O143" s="41"/>
      <c r="P143" s="41"/>
      <c r="Q143" s="41"/>
      <c r="R143" s="41"/>
      <c r="S143" s="41"/>
      <c r="T143" s="41"/>
      <c r="U143" s="41"/>
      <c r="V143" s="41"/>
      <c r="W143" s="41"/>
      <c r="X143" s="41"/>
      <c r="Y143" s="41"/>
      <c r="Z143" s="41"/>
      <c r="AA143" s="41"/>
      <c r="AB143" s="41"/>
      <c r="AC143" s="41"/>
      <c r="AD143" s="41"/>
      <c r="AE143" s="41"/>
      <c r="AF143" s="41"/>
      <c r="AG143" s="41"/>
      <c r="AH143" s="41"/>
      <c r="AI143" s="41"/>
      <c r="AJ143" s="41"/>
      <c r="AK143" s="41"/>
      <c r="AL143" s="41"/>
      <c r="AM143" s="41"/>
      <c r="AN143" s="41"/>
      <c r="AO143" s="41"/>
      <c r="AP143" s="41"/>
      <c r="AQ143" s="41"/>
      <c r="AR143" s="41"/>
      <c r="AS143" s="41"/>
      <c r="AT143" s="41"/>
      <c r="AU143" s="41"/>
      <c r="AV143" s="41"/>
      <c r="AW143" s="41"/>
      <c r="AX143" s="41"/>
      <c r="AY143" s="41"/>
      <c r="AZ143" s="41"/>
      <c r="BA143" s="41"/>
      <c r="BB143" s="41"/>
      <c r="BC143" s="41"/>
      <c r="BD143" s="41"/>
      <c r="BE143" s="41"/>
      <c r="BF143" s="42"/>
      <c r="BG143" s="20"/>
      <c r="BK143" s="11">
        <f>AA131</f>
        <v>4</v>
      </c>
      <c r="BL143" s="26" t="str">
        <f>IF(AK13="","",IF(AND(BK69=$BU$123,$BL$65=$BU$124),"X",""))</f>
        <v/>
      </c>
      <c r="BM143" s="26" t="str">
        <f>IF(AK13="","",IF(AND(BK69=$BU$123,$BM$65=$BU$124),"X",""))</f>
        <v/>
      </c>
      <c r="BN143" s="26" t="str">
        <f>IF(AK13="","",IF(AND(BK69=$BU$123,$BN$65=$BU$124),"X",""))</f>
        <v/>
      </c>
      <c r="BO143" s="26" t="str">
        <f>IF(AK13="","",IF(AND(BK69=$BU$123,$BO$65=$BU$124),"X",""))</f>
        <v/>
      </c>
      <c r="BP143" s="26" t="str">
        <f>IF(AK13="","",IF(AND(BK69=$BU$123,$BP$65=$BU$124),"X",""))</f>
        <v/>
      </c>
    </row>
    <row r="144" spans="1:71" ht="15" customHeight="1">
      <c r="A144" s="18"/>
      <c r="D144" s="37"/>
      <c r="F144" s="19"/>
      <c r="G144" s="603" t="str">
        <f>IF(AK13=Datos!$A$6,"Manejo de la oportunidad:","Manejo del riesgo:")</f>
        <v>Manejo del riesgo:</v>
      </c>
      <c r="H144" s="603"/>
      <c r="I144" s="603"/>
      <c r="J144" s="603"/>
      <c r="K144" s="603"/>
      <c r="S144" s="68"/>
      <c r="T144" s="69"/>
      <c r="U144" s="69"/>
      <c r="V144" s="69"/>
      <c r="W144" s="70"/>
      <c r="AL144" s="68"/>
      <c r="AM144" s="69"/>
      <c r="AN144" s="69"/>
      <c r="AO144" s="69"/>
      <c r="AP144" s="69"/>
      <c r="AQ144" s="69"/>
      <c r="AR144" s="70"/>
      <c r="BF144" s="38"/>
      <c r="BG144" s="20"/>
      <c r="BK144" s="11">
        <f>AA133</f>
        <v>5</v>
      </c>
      <c r="BL144" s="26" t="str">
        <f>IF(AK13="","",IF(AND(BK70=$BU$123,$BL$65=$BU$124),"X",""))</f>
        <v/>
      </c>
      <c r="BM144" s="26" t="str">
        <f>IF(AK13="","",IF(AND(BK70=$BU$123,$BM$65=$BU$124),"X",""))</f>
        <v/>
      </c>
      <c r="BN144" s="26" t="str">
        <f>IF(AK13="","",IF(AND(BK70=$BU$123,$BN$65=$BU$124),"X",""))</f>
        <v/>
      </c>
      <c r="BO144" s="26" t="str">
        <f>IF(AK13="","",IF(AND(BK70=$BU$123,$BO$65=$BU$124),"X",""))</f>
        <v/>
      </c>
      <c r="BP144" s="26" t="str">
        <f>IF(AK13="","",IF(AND(BK70=$BU$123,$BP$65=$BU$124),"X",""))</f>
        <v/>
      </c>
    </row>
    <row r="145" spans="1:68" ht="21.95" customHeight="1">
      <c r="A145" s="18"/>
      <c r="D145" s="71"/>
      <c r="E145" s="19"/>
      <c r="F145" s="19"/>
      <c r="G145" s="603"/>
      <c r="H145" s="603"/>
      <c r="I145" s="603"/>
      <c r="J145" s="603"/>
      <c r="K145" s="603"/>
      <c r="S145" s="72"/>
      <c r="T145" s="598"/>
      <c r="U145" s="599"/>
      <c r="V145" s="600" t="str">
        <f>IF(AK13=Datos!$A$6,"Fortalecer","Reducir")</f>
        <v>Reducir</v>
      </c>
      <c r="W145" s="601"/>
      <c r="AL145" s="72"/>
      <c r="AM145" s="602"/>
      <c r="AN145" s="602"/>
      <c r="AO145" s="600" t="str">
        <f>IF(AK13=Datos!$A$6,"Aceptar","Aceptar")</f>
        <v>Aceptar</v>
      </c>
      <c r="AP145" s="603"/>
      <c r="AQ145" s="603"/>
      <c r="AR145" s="601"/>
      <c r="BF145" s="38"/>
      <c r="BG145" s="20"/>
      <c r="BL145" s="11">
        <v>1</v>
      </c>
      <c r="BM145" s="11">
        <v>2</v>
      </c>
      <c r="BN145" s="11">
        <v>3</v>
      </c>
      <c r="BO145" s="11">
        <v>4</v>
      </c>
      <c r="BP145" s="11">
        <v>5</v>
      </c>
    </row>
    <row r="146" spans="1:68" ht="24" customHeight="1" thickBot="1">
      <c r="A146" s="18"/>
      <c r="D146" s="37"/>
      <c r="E146" s="19"/>
      <c r="F146" s="19"/>
      <c r="G146" s="603"/>
      <c r="H146" s="603"/>
      <c r="I146" s="603"/>
      <c r="J146" s="603"/>
      <c r="K146" s="603"/>
      <c r="S146" s="73"/>
      <c r="T146" s="74"/>
      <c r="U146" s="74"/>
      <c r="V146" s="74"/>
      <c r="W146" s="75"/>
      <c r="AL146" s="73"/>
      <c r="AM146" s="74"/>
      <c r="AN146" s="74"/>
      <c r="AO146" s="74"/>
      <c r="AP146" s="74"/>
      <c r="AQ146" s="74"/>
      <c r="AR146" s="75"/>
      <c r="BF146" s="38"/>
      <c r="BG146" s="20"/>
    </row>
    <row r="147" spans="1:68" ht="15.75" customHeight="1">
      <c r="A147" s="18"/>
      <c r="D147" s="43"/>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4"/>
      <c r="AH147" s="44"/>
      <c r="AI147" s="44"/>
      <c r="AJ147" s="44"/>
      <c r="AK147" s="44"/>
      <c r="AL147" s="44"/>
      <c r="AM147" s="44"/>
      <c r="AN147" s="44"/>
      <c r="AO147" s="44"/>
      <c r="AP147" s="44"/>
      <c r="AQ147" s="44"/>
      <c r="AR147" s="44"/>
      <c r="AS147" s="44"/>
      <c r="AT147" s="44"/>
      <c r="AU147" s="44"/>
      <c r="AV147" s="44"/>
      <c r="AW147" s="44"/>
      <c r="AX147" s="44"/>
      <c r="AY147" s="44"/>
      <c r="AZ147" s="44"/>
      <c r="BA147" s="44"/>
      <c r="BB147" s="44"/>
      <c r="BC147" s="44"/>
      <c r="BD147" s="44"/>
      <c r="BE147" s="44"/>
      <c r="BF147" s="45"/>
      <c r="BG147" s="20"/>
    </row>
    <row r="148" spans="1:68" ht="21.95" customHeight="1">
      <c r="A148" s="18"/>
      <c r="BG148" s="20"/>
    </row>
    <row r="149" spans="1:68" ht="90.6" customHeight="1">
      <c r="A149" s="18"/>
      <c r="D149" s="603" t="s">
        <v>559</v>
      </c>
      <c r="E149" s="603"/>
      <c r="F149" s="603"/>
      <c r="G149" s="603"/>
      <c r="H149" s="603"/>
      <c r="I149" s="603"/>
      <c r="J149" s="603"/>
      <c r="L149" s="644" t="s">
        <v>560</v>
      </c>
      <c r="M149" s="644"/>
      <c r="N149" s="644"/>
      <c r="O149" s="644"/>
      <c r="P149" s="644"/>
      <c r="Q149" s="644"/>
      <c r="R149" s="644"/>
      <c r="S149" s="644"/>
      <c r="T149" s="644"/>
      <c r="U149" s="644"/>
      <c r="V149" s="644"/>
      <c r="W149" s="644"/>
      <c r="X149" s="644"/>
      <c r="Y149" s="644"/>
      <c r="Z149" s="644"/>
      <c r="AA149" s="644"/>
      <c r="AB149" s="644"/>
      <c r="AC149" s="644"/>
      <c r="AD149" s="644"/>
      <c r="AE149" s="644"/>
      <c r="AF149" s="644"/>
      <c r="AG149" s="644"/>
      <c r="AH149" s="644"/>
      <c r="AI149" s="644"/>
      <c r="AJ149" s="644"/>
      <c r="AK149" s="644"/>
      <c r="AL149" s="644"/>
      <c r="AM149" s="644"/>
      <c r="AN149" s="644"/>
      <c r="AO149" s="644"/>
      <c r="AP149" s="644"/>
      <c r="AQ149" s="644"/>
      <c r="AR149" s="644"/>
      <c r="AS149" s="644"/>
      <c r="AT149" s="644"/>
      <c r="AU149" s="644"/>
      <c r="AV149" s="644"/>
      <c r="AW149" s="644"/>
      <c r="AX149" s="644"/>
      <c r="AY149" s="644"/>
      <c r="AZ149" s="644"/>
      <c r="BA149" s="644"/>
      <c r="BB149" s="644"/>
      <c r="BC149" s="644"/>
      <c r="BD149" s="644"/>
      <c r="BE149" s="644"/>
      <c r="BF149" s="644"/>
      <c r="BG149" s="20"/>
    </row>
    <row r="150" spans="1:68" ht="29.45" customHeight="1">
      <c r="A150" s="18"/>
      <c r="D150" s="603"/>
      <c r="E150" s="603"/>
      <c r="F150" s="603"/>
      <c r="G150" s="603"/>
      <c r="H150" s="603"/>
      <c r="I150" s="603"/>
      <c r="J150" s="603"/>
      <c r="L150" s="644"/>
      <c r="M150" s="644"/>
      <c r="N150" s="644"/>
      <c r="O150" s="644"/>
      <c r="P150" s="644"/>
      <c r="Q150" s="644"/>
      <c r="R150" s="644"/>
      <c r="S150" s="644"/>
      <c r="T150" s="644"/>
      <c r="U150" s="644"/>
      <c r="V150" s="644"/>
      <c r="W150" s="644"/>
      <c r="X150" s="644"/>
      <c r="Y150" s="644"/>
      <c r="Z150" s="644"/>
      <c r="AA150" s="644"/>
      <c r="AB150" s="644"/>
      <c r="AC150" s="644"/>
      <c r="AD150" s="644"/>
      <c r="AE150" s="644"/>
      <c r="AF150" s="644"/>
      <c r="AG150" s="644"/>
      <c r="AH150" s="644"/>
      <c r="AI150" s="644"/>
      <c r="AJ150" s="644"/>
      <c r="AK150" s="644"/>
      <c r="AL150" s="644"/>
      <c r="AM150" s="644"/>
      <c r="AN150" s="644"/>
      <c r="AO150" s="644"/>
      <c r="AP150" s="644"/>
      <c r="AQ150" s="644"/>
      <c r="AR150" s="644"/>
      <c r="AS150" s="644"/>
      <c r="AT150" s="644"/>
      <c r="AU150" s="644"/>
      <c r="AV150" s="644"/>
      <c r="AW150" s="644"/>
      <c r="AX150" s="644"/>
      <c r="AY150" s="644"/>
      <c r="AZ150" s="644"/>
      <c r="BA150" s="644"/>
      <c r="BB150" s="644"/>
      <c r="BC150" s="644"/>
      <c r="BD150" s="644"/>
      <c r="BE150" s="644"/>
      <c r="BF150" s="644"/>
      <c r="BG150" s="20"/>
    </row>
    <row r="151" spans="1:68" ht="15.95" customHeight="1">
      <c r="A151" s="18"/>
      <c r="BG151" s="20"/>
    </row>
    <row r="152" spans="1:68" ht="31.9" customHeight="1">
      <c r="A152" s="18"/>
      <c r="D152" s="493" t="s">
        <v>561</v>
      </c>
      <c r="E152" s="493"/>
      <c r="F152" s="493"/>
      <c r="G152" s="493"/>
      <c r="H152" s="493"/>
      <c r="I152" s="493"/>
      <c r="J152" s="493"/>
      <c r="K152" s="493"/>
      <c r="L152" s="493"/>
      <c r="M152" s="493"/>
      <c r="N152" s="493"/>
      <c r="O152" s="493"/>
      <c r="P152" s="493"/>
      <c r="Q152" s="493"/>
      <c r="R152" s="493"/>
      <c r="S152" s="493"/>
      <c r="T152" s="493"/>
      <c r="U152" s="493"/>
      <c r="V152" s="493"/>
      <c r="W152" s="493"/>
      <c r="X152" s="493"/>
      <c r="Y152" s="493"/>
      <c r="Z152" s="493"/>
      <c r="AA152" s="493"/>
      <c r="AB152" s="493"/>
      <c r="AC152" s="493"/>
      <c r="AD152" s="493"/>
      <c r="AE152" s="493"/>
      <c r="AF152" s="493"/>
      <c r="AG152" s="493"/>
      <c r="AH152" s="493"/>
      <c r="AI152" s="493"/>
      <c r="AJ152" s="493"/>
      <c r="AK152" s="493"/>
      <c r="AL152" s="493"/>
      <c r="AM152" s="493"/>
      <c r="AN152" s="493"/>
      <c r="AO152" s="493"/>
      <c r="AP152" s="493"/>
      <c r="AQ152" s="493"/>
      <c r="AR152" s="493"/>
      <c r="AS152" s="493"/>
      <c r="AT152" s="493"/>
      <c r="AU152" s="493"/>
      <c r="AV152" s="493"/>
      <c r="AW152" s="493"/>
      <c r="AX152" s="493"/>
      <c r="AY152" s="493"/>
      <c r="AZ152" s="493"/>
      <c r="BA152" s="493"/>
      <c r="BB152" s="493"/>
      <c r="BC152" s="493"/>
      <c r="BD152" s="493"/>
      <c r="BE152" s="493"/>
      <c r="BF152" s="493"/>
      <c r="BG152" s="651"/>
    </row>
    <row r="153" spans="1:68" ht="20.100000000000001" customHeight="1">
      <c r="A153" s="18"/>
      <c r="D153" s="605" t="s">
        <v>562</v>
      </c>
      <c r="E153" s="605"/>
      <c r="F153" s="605"/>
      <c r="G153" s="605"/>
      <c r="H153" s="605"/>
      <c r="I153" s="605"/>
      <c r="J153" s="605"/>
      <c r="K153" s="605"/>
      <c r="L153" s="605"/>
      <c r="M153" s="605"/>
      <c r="N153" s="605"/>
      <c r="O153" s="605"/>
      <c r="P153" s="605"/>
      <c r="Q153" s="605"/>
      <c r="R153" s="605"/>
      <c r="S153" s="605"/>
      <c r="T153" s="605"/>
      <c r="U153" s="605"/>
      <c r="V153" s="649" t="s">
        <v>563</v>
      </c>
      <c r="W153" s="649"/>
      <c r="X153" s="649"/>
      <c r="Y153" s="649"/>
      <c r="Z153" s="649"/>
      <c r="AA153" s="649"/>
      <c r="AB153" s="649"/>
      <c r="AC153" s="649"/>
      <c r="AD153" s="649"/>
      <c r="AE153" s="649"/>
      <c r="AF153" s="649"/>
      <c r="AG153" s="649"/>
      <c r="AH153" s="649"/>
      <c r="AI153" s="649"/>
      <c r="AJ153" s="649"/>
      <c r="AK153" s="649"/>
      <c r="AL153" s="649"/>
      <c r="AM153" s="649"/>
      <c r="AN153" s="649"/>
      <c r="AO153" s="649"/>
      <c r="AP153" s="649"/>
      <c r="AQ153" s="649"/>
      <c r="AR153" s="649"/>
      <c r="AS153" s="649"/>
      <c r="AT153" s="649"/>
      <c r="AU153" s="649"/>
      <c r="AV153" s="649"/>
      <c r="AW153" s="649"/>
      <c r="AX153" s="649"/>
      <c r="AY153" s="649"/>
      <c r="AZ153" s="649"/>
      <c r="BA153" s="649"/>
      <c r="BB153" s="649"/>
      <c r="BC153" s="649"/>
      <c r="BD153" s="649"/>
      <c r="BE153" s="649"/>
      <c r="BF153" s="649"/>
      <c r="BG153" s="650"/>
    </row>
    <row r="154" spans="1:68" ht="20.100000000000001" customHeight="1">
      <c r="A154" s="18"/>
      <c r="D154" s="606"/>
      <c r="E154" s="606"/>
      <c r="F154" s="606"/>
      <c r="G154" s="606"/>
      <c r="H154" s="606"/>
      <c r="I154" s="606"/>
      <c r="J154" s="606"/>
      <c r="K154" s="606"/>
      <c r="L154" s="606"/>
      <c r="M154" s="606"/>
      <c r="N154" s="606"/>
      <c r="O154" s="606"/>
      <c r="P154" s="606"/>
      <c r="Q154" s="606"/>
      <c r="R154" s="606"/>
      <c r="S154" s="606"/>
      <c r="T154" s="606"/>
      <c r="U154" s="606"/>
      <c r="V154" s="604" t="s">
        <v>564</v>
      </c>
      <c r="W154" s="604"/>
      <c r="X154" s="604"/>
      <c r="Y154" s="604"/>
      <c r="Z154" s="604"/>
      <c r="AA154" s="604"/>
      <c r="AB154" s="604"/>
      <c r="AC154" s="604"/>
      <c r="AD154" s="604"/>
      <c r="AE154" s="604"/>
      <c r="AF154" s="604"/>
      <c r="AG154" s="604"/>
      <c r="AH154" s="604" t="s">
        <v>565</v>
      </c>
      <c r="AI154" s="604"/>
      <c r="AJ154" s="604"/>
      <c r="AK154" s="604"/>
      <c r="AL154" s="604"/>
      <c r="AM154" s="604"/>
      <c r="AN154" s="604"/>
      <c r="AO154" s="604"/>
      <c r="AP154" s="604"/>
      <c r="AQ154" s="604" t="s">
        <v>566</v>
      </c>
      <c r="AR154" s="604"/>
      <c r="AS154" s="604"/>
      <c r="AT154" s="604"/>
      <c r="AU154" s="604"/>
      <c r="AV154" s="604"/>
      <c r="AW154" s="604"/>
      <c r="AX154" s="604"/>
      <c r="AY154" s="604"/>
      <c r="AZ154" s="604"/>
      <c r="BA154" s="604" t="s">
        <v>567</v>
      </c>
      <c r="BB154" s="604"/>
      <c r="BC154" s="604"/>
      <c r="BD154" s="604"/>
      <c r="BE154" s="604"/>
      <c r="BF154" s="604"/>
      <c r="BG154" s="182" t="s">
        <v>568</v>
      </c>
    </row>
    <row r="155" spans="1:68" ht="14.25" customHeight="1">
      <c r="A155" s="18"/>
      <c r="D155" s="408" t="s">
        <v>569</v>
      </c>
      <c r="E155" s="413" t="str">
        <f>IF(D87="","",IF(AT87&lt;&gt;Datos!$AO$2,D87,""))</f>
        <v/>
      </c>
      <c r="F155" s="414"/>
      <c r="G155" s="414"/>
      <c r="H155" s="414"/>
      <c r="I155" s="414"/>
      <c r="J155" s="414"/>
      <c r="K155" s="414"/>
      <c r="L155" s="414"/>
      <c r="M155" s="414"/>
      <c r="N155" s="414"/>
      <c r="O155" s="414"/>
      <c r="P155" s="414"/>
      <c r="Q155" s="414"/>
      <c r="R155" s="414"/>
      <c r="S155" s="414"/>
      <c r="T155" s="414"/>
      <c r="U155" s="415"/>
      <c r="V155" s="400"/>
      <c r="W155" s="400"/>
      <c r="X155" s="400"/>
      <c r="Y155" s="400"/>
      <c r="Z155" s="400"/>
      <c r="AA155" s="400"/>
      <c r="AB155" s="400"/>
      <c r="AC155" s="400"/>
      <c r="AD155" s="400"/>
      <c r="AE155" s="400"/>
      <c r="AF155" s="400"/>
      <c r="AG155" s="400"/>
      <c r="AH155" s="406"/>
      <c r="AI155" s="406"/>
      <c r="AJ155" s="406"/>
      <c r="AK155" s="406"/>
      <c r="AL155" s="406"/>
      <c r="AM155" s="406"/>
      <c r="AN155" s="406"/>
      <c r="AO155" s="406"/>
      <c r="AP155" s="428"/>
      <c r="AQ155" s="400"/>
      <c r="AR155" s="400"/>
      <c r="AS155" s="400"/>
      <c r="AT155" s="400"/>
      <c r="AU155" s="400"/>
      <c r="AV155" s="400"/>
      <c r="AW155" s="400"/>
      <c r="AX155" s="400"/>
      <c r="AY155" s="400"/>
      <c r="AZ155" s="400"/>
      <c r="BA155" s="400"/>
      <c r="BB155" s="400"/>
      <c r="BC155" s="400"/>
      <c r="BD155" s="400"/>
      <c r="BE155" s="400"/>
      <c r="BF155" s="400"/>
      <c r="BG155" s="400"/>
      <c r="BH155" s="400"/>
      <c r="BI155" s="400"/>
      <c r="BJ155" s="400"/>
      <c r="BK155" s="400"/>
      <c r="BL155" s="400"/>
    </row>
    <row r="156" spans="1:68" ht="14.25" customHeight="1">
      <c r="A156" s="18"/>
      <c r="D156" s="409"/>
      <c r="E156" s="413" t="str">
        <f>IF(D88="","",IF(AT88&lt;&gt;Datos!$AO$2,D88,""))</f>
        <v/>
      </c>
      <c r="F156" s="414"/>
      <c r="G156" s="414"/>
      <c r="H156" s="414"/>
      <c r="I156" s="414"/>
      <c r="J156" s="414"/>
      <c r="K156" s="414"/>
      <c r="L156" s="414"/>
      <c r="M156" s="414"/>
      <c r="N156" s="414"/>
      <c r="O156" s="414"/>
      <c r="P156" s="414"/>
      <c r="Q156" s="414"/>
      <c r="R156" s="414"/>
      <c r="S156" s="414"/>
      <c r="T156" s="414"/>
      <c r="U156" s="415"/>
      <c r="V156" s="400"/>
      <c r="W156" s="400"/>
      <c r="X156" s="400"/>
      <c r="Y156" s="400"/>
      <c r="Z156" s="400"/>
      <c r="AA156" s="400"/>
      <c r="AB156" s="400"/>
      <c r="AC156" s="400"/>
      <c r="AD156" s="400"/>
      <c r="AE156" s="400"/>
      <c r="AF156" s="400"/>
      <c r="AG156" s="400"/>
      <c r="AH156" s="406"/>
      <c r="AI156" s="406"/>
      <c r="AJ156" s="406"/>
      <c r="AK156" s="406"/>
      <c r="AL156" s="406"/>
      <c r="AM156" s="406"/>
      <c r="AN156" s="406"/>
      <c r="AO156" s="406"/>
      <c r="AP156" s="428"/>
      <c r="AQ156" s="400"/>
      <c r="AR156" s="400"/>
      <c r="AS156" s="400"/>
      <c r="AT156" s="400"/>
      <c r="AU156" s="400"/>
      <c r="AV156" s="400"/>
      <c r="AW156" s="400"/>
      <c r="AX156" s="400"/>
      <c r="AY156" s="400"/>
      <c r="AZ156" s="400"/>
      <c r="BA156" s="400"/>
      <c r="BB156" s="400"/>
      <c r="BC156" s="400"/>
      <c r="BD156" s="400"/>
      <c r="BE156" s="400"/>
      <c r="BF156" s="400"/>
      <c r="BG156" s="258"/>
    </row>
    <row r="157" spans="1:68" ht="14.25" customHeight="1">
      <c r="A157" s="18"/>
      <c r="D157" s="409"/>
      <c r="E157" s="413" t="str">
        <f>IF(D89="","",IF(AT89&lt;&gt;Datos!$AO$2,D89,""))</f>
        <v/>
      </c>
      <c r="F157" s="414"/>
      <c r="G157" s="414"/>
      <c r="H157" s="414"/>
      <c r="I157" s="414"/>
      <c r="J157" s="414"/>
      <c r="K157" s="414"/>
      <c r="L157" s="414"/>
      <c r="M157" s="414"/>
      <c r="N157" s="414"/>
      <c r="O157" s="414"/>
      <c r="P157" s="414"/>
      <c r="Q157" s="414"/>
      <c r="R157" s="414"/>
      <c r="S157" s="414"/>
      <c r="T157" s="414"/>
      <c r="U157" s="415"/>
      <c r="V157" s="400"/>
      <c r="W157" s="400"/>
      <c r="X157" s="400"/>
      <c r="Y157" s="400"/>
      <c r="Z157" s="400"/>
      <c r="AA157" s="400"/>
      <c r="AB157" s="400"/>
      <c r="AC157" s="400"/>
      <c r="AD157" s="400"/>
      <c r="AE157" s="400"/>
      <c r="AF157" s="400"/>
      <c r="AG157" s="400"/>
      <c r="AH157" s="406"/>
      <c r="AI157" s="406"/>
      <c r="AJ157" s="406"/>
      <c r="AK157" s="406"/>
      <c r="AL157" s="406"/>
      <c r="AM157" s="406"/>
      <c r="AN157" s="406"/>
      <c r="AO157" s="406"/>
      <c r="AP157" s="428"/>
      <c r="AQ157" s="400"/>
      <c r="AR157" s="400"/>
      <c r="AS157" s="400"/>
      <c r="AT157" s="400"/>
      <c r="AU157" s="400"/>
      <c r="AV157" s="400"/>
      <c r="AW157" s="400"/>
      <c r="AX157" s="400"/>
      <c r="AY157" s="400"/>
      <c r="AZ157" s="400"/>
      <c r="BA157" s="400"/>
      <c r="BB157" s="400"/>
      <c r="BC157" s="400"/>
      <c r="BD157" s="400"/>
      <c r="BE157" s="400"/>
      <c r="BF157" s="400"/>
      <c r="BG157" s="258"/>
    </row>
    <row r="158" spans="1:68" ht="14.25" customHeight="1">
      <c r="A158" s="18"/>
      <c r="D158" s="409"/>
      <c r="E158" s="413" t="str">
        <f>IF(D90="","",IF(AT90&lt;&gt;Datos!$AO$2,D90,""))</f>
        <v/>
      </c>
      <c r="F158" s="414"/>
      <c r="G158" s="414"/>
      <c r="H158" s="414"/>
      <c r="I158" s="414"/>
      <c r="J158" s="414"/>
      <c r="K158" s="414"/>
      <c r="L158" s="414"/>
      <c r="M158" s="414"/>
      <c r="N158" s="414"/>
      <c r="O158" s="414"/>
      <c r="P158" s="414"/>
      <c r="Q158" s="414"/>
      <c r="R158" s="414"/>
      <c r="S158" s="414"/>
      <c r="T158" s="414"/>
      <c r="U158" s="415"/>
      <c r="V158" s="400"/>
      <c r="W158" s="400"/>
      <c r="X158" s="400"/>
      <c r="Y158" s="400"/>
      <c r="Z158" s="400"/>
      <c r="AA158" s="400"/>
      <c r="AB158" s="400"/>
      <c r="AC158" s="400"/>
      <c r="AD158" s="400"/>
      <c r="AE158" s="400"/>
      <c r="AF158" s="400"/>
      <c r="AG158" s="400"/>
      <c r="AH158" s="406"/>
      <c r="AI158" s="406"/>
      <c r="AJ158" s="406"/>
      <c r="AK158" s="406"/>
      <c r="AL158" s="406"/>
      <c r="AM158" s="406"/>
      <c r="AN158" s="406"/>
      <c r="AO158" s="406"/>
      <c r="AP158" s="428"/>
      <c r="AQ158" s="400"/>
      <c r="AR158" s="400"/>
      <c r="AS158" s="400"/>
      <c r="AT158" s="400"/>
      <c r="AU158" s="400"/>
      <c r="AV158" s="400"/>
      <c r="AW158" s="400"/>
      <c r="AX158" s="400"/>
      <c r="AY158" s="400"/>
      <c r="AZ158" s="400"/>
      <c r="BA158" s="400"/>
      <c r="BB158" s="400"/>
      <c r="BC158" s="400"/>
      <c r="BD158" s="400"/>
      <c r="BE158" s="400"/>
      <c r="BF158" s="400"/>
      <c r="BG158" s="258"/>
    </row>
    <row r="159" spans="1:68" ht="14.25" customHeight="1">
      <c r="A159" s="18"/>
      <c r="D159" s="409"/>
      <c r="E159" s="413" t="str">
        <f>IF(D91="","",IF(AT91&lt;&gt;Datos!$AO$2,D91,""))</f>
        <v/>
      </c>
      <c r="F159" s="414"/>
      <c r="G159" s="414"/>
      <c r="H159" s="414"/>
      <c r="I159" s="414"/>
      <c r="J159" s="414"/>
      <c r="K159" s="414"/>
      <c r="L159" s="414"/>
      <c r="M159" s="414"/>
      <c r="N159" s="414"/>
      <c r="O159" s="414"/>
      <c r="P159" s="414"/>
      <c r="Q159" s="414"/>
      <c r="R159" s="414"/>
      <c r="S159" s="414"/>
      <c r="T159" s="414"/>
      <c r="U159" s="415"/>
      <c r="V159" s="400"/>
      <c r="W159" s="400"/>
      <c r="X159" s="400"/>
      <c r="Y159" s="400"/>
      <c r="Z159" s="400"/>
      <c r="AA159" s="400"/>
      <c r="AB159" s="400"/>
      <c r="AC159" s="400"/>
      <c r="AD159" s="400"/>
      <c r="AE159" s="400"/>
      <c r="AF159" s="400"/>
      <c r="AG159" s="400"/>
      <c r="AH159" s="406"/>
      <c r="AI159" s="406"/>
      <c r="AJ159" s="406"/>
      <c r="AK159" s="406"/>
      <c r="AL159" s="406"/>
      <c r="AM159" s="406"/>
      <c r="AN159" s="406"/>
      <c r="AO159" s="406"/>
      <c r="AP159" s="428"/>
      <c r="AQ159" s="400"/>
      <c r="AR159" s="400"/>
      <c r="AS159" s="400"/>
      <c r="AT159" s="400"/>
      <c r="AU159" s="400"/>
      <c r="AV159" s="400"/>
      <c r="AW159" s="400"/>
      <c r="AX159" s="400"/>
      <c r="AY159" s="400"/>
      <c r="AZ159" s="400"/>
      <c r="BA159" s="400"/>
      <c r="BB159" s="400"/>
      <c r="BC159" s="400"/>
      <c r="BD159" s="400"/>
      <c r="BE159" s="400"/>
      <c r="BF159" s="400"/>
      <c r="BG159" s="258"/>
    </row>
    <row r="160" spans="1:68" ht="14.25" customHeight="1">
      <c r="A160" s="18"/>
      <c r="D160" s="409"/>
      <c r="E160" s="413" t="str">
        <f>IF(D92="","",IF(AT92&lt;&gt;Datos!$AO$2,D92,""))</f>
        <v/>
      </c>
      <c r="F160" s="414"/>
      <c r="G160" s="414"/>
      <c r="H160" s="414"/>
      <c r="I160" s="414"/>
      <c r="J160" s="414"/>
      <c r="K160" s="414"/>
      <c r="L160" s="414"/>
      <c r="M160" s="414"/>
      <c r="N160" s="414"/>
      <c r="O160" s="414"/>
      <c r="P160" s="414"/>
      <c r="Q160" s="414"/>
      <c r="R160" s="414"/>
      <c r="S160" s="414"/>
      <c r="T160" s="414"/>
      <c r="U160" s="415"/>
      <c r="V160" s="400"/>
      <c r="W160" s="400"/>
      <c r="X160" s="400"/>
      <c r="Y160" s="400"/>
      <c r="Z160" s="400"/>
      <c r="AA160" s="400"/>
      <c r="AB160" s="400"/>
      <c r="AC160" s="400"/>
      <c r="AD160" s="400"/>
      <c r="AE160" s="400"/>
      <c r="AF160" s="400"/>
      <c r="AG160" s="400"/>
      <c r="AH160" s="406"/>
      <c r="AI160" s="406"/>
      <c r="AJ160" s="406"/>
      <c r="AK160" s="406"/>
      <c r="AL160" s="406"/>
      <c r="AM160" s="406"/>
      <c r="AN160" s="406"/>
      <c r="AO160" s="406"/>
      <c r="AP160" s="428"/>
      <c r="AQ160" s="400"/>
      <c r="AR160" s="400"/>
      <c r="AS160" s="400"/>
      <c r="AT160" s="400"/>
      <c r="AU160" s="400"/>
      <c r="AV160" s="400"/>
      <c r="AW160" s="400"/>
      <c r="AX160" s="400"/>
      <c r="AY160" s="400"/>
      <c r="AZ160" s="400"/>
      <c r="BA160" s="400"/>
      <c r="BB160" s="400"/>
      <c r="BC160" s="400"/>
      <c r="BD160" s="400"/>
      <c r="BE160" s="400"/>
      <c r="BF160" s="400"/>
      <c r="BG160" s="258"/>
    </row>
    <row r="161" spans="1:64" ht="14.25" customHeight="1">
      <c r="A161" s="18"/>
      <c r="D161" s="408"/>
      <c r="E161" s="413" t="str">
        <f>IF(D93="","",IF(AT93&lt;&gt;Datos!$AO$2,D93,""))</f>
        <v/>
      </c>
      <c r="F161" s="414"/>
      <c r="G161" s="414"/>
      <c r="H161" s="414"/>
      <c r="I161" s="414"/>
      <c r="J161" s="414"/>
      <c r="K161" s="414"/>
      <c r="L161" s="414"/>
      <c r="M161" s="414"/>
      <c r="N161" s="414"/>
      <c r="O161" s="414"/>
      <c r="P161" s="414"/>
      <c r="Q161" s="414"/>
      <c r="R161" s="414"/>
      <c r="S161" s="414"/>
      <c r="T161" s="414"/>
      <c r="U161" s="415"/>
      <c r="V161" s="400"/>
      <c r="W161" s="400"/>
      <c r="X161" s="400"/>
      <c r="Y161" s="400"/>
      <c r="Z161" s="400"/>
      <c r="AA161" s="400"/>
      <c r="AB161" s="400"/>
      <c r="AC161" s="400"/>
      <c r="AD161" s="400"/>
      <c r="AE161" s="400"/>
      <c r="AF161" s="400"/>
      <c r="AG161" s="400"/>
      <c r="AH161" s="406"/>
      <c r="AI161" s="406"/>
      <c r="AJ161" s="406"/>
      <c r="AK161" s="406"/>
      <c r="AL161" s="406"/>
      <c r="AM161" s="406"/>
      <c r="AN161" s="406"/>
      <c r="AO161" s="406"/>
      <c r="AP161" s="428"/>
      <c r="AQ161" s="400"/>
      <c r="AR161" s="400"/>
      <c r="AS161" s="400"/>
      <c r="AT161" s="400"/>
      <c r="AU161" s="400"/>
      <c r="AV161" s="400"/>
      <c r="AW161" s="400"/>
      <c r="AX161" s="400"/>
      <c r="AY161" s="400"/>
      <c r="AZ161" s="400"/>
      <c r="BA161" s="400"/>
      <c r="BB161" s="400"/>
      <c r="BC161" s="400"/>
      <c r="BD161" s="400"/>
      <c r="BE161" s="400"/>
      <c r="BF161" s="400"/>
      <c r="BG161" s="258"/>
    </row>
    <row r="162" spans="1:64" ht="14.25" customHeight="1">
      <c r="A162" s="18"/>
      <c r="D162" s="408"/>
      <c r="E162" s="413" t="str">
        <f>IF(D94="","",IF(AT94&lt;&gt;Datos!$AO$2,D94,""))</f>
        <v/>
      </c>
      <c r="F162" s="414"/>
      <c r="G162" s="414"/>
      <c r="H162" s="414"/>
      <c r="I162" s="414"/>
      <c r="J162" s="414"/>
      <c r="K162" s="414"/>
      <c r="L162" s="414"/>
      <c r="M162" s="414"/>
      <c r="N162" s="414"/>
      <c r="O162" s="414"/>
      <c r="P162" s="414"/>
      <c r="Q162" s="414"/>
      <c r="R162" s="414"/>
      <c r="S162" s="414"/>
      <c r="T162" s="414"/>
      <c r="U162" s="415"/>
      <c r="V162" s="400"/>
      <c r="W162" s="400"/>
      <c r="X162" s="400"/>
      <c r="Y162" s="400"/>
      <c r="Z162" s="400"/>
      <c r="AA162" s="400"/>
      <c r="AB162" s="400"/>
      <c r="AC162" s="400"/>
      <c r="AD162" s="400"/>
      <c r="AE162" s="400"/>
      <c r="AF162" s="400"/>
      <c r="AG162" s="400"/>
      <c r="AH162" s="406"/>
      <c r="AI162" s="406"/>
      <c r="AJ162" s="406"/>
      <c r="AK162" s="406"/>
      <c r="AL162" s="406"/>
      <c r="AM162" s="406"/>
      <c r="AN162" s="406"/>
      <c r="AO162" s="406"/>
      <c r="AP162" s="428"/>
      <c r="AQ162" s="400"/>
      <c r="AR162" s="400"/>
      <c r="AS162" s="400"/>
      <c r="AT162" s="400"/>
      <c r="AU162" s="400"/>
      <c r="AV162" s="400"/>
      <c r="AW162" s="400"/>
      <c r="AX162" s="400"/>
      <c r="AY162" s="400"/>
      <c r="AZ162" s="400"/>
      <c r="BA162" s="400"/>
      <c r="BB162" s="400"/>
      <c r="BC162" s="400"/>
      <c r="BD162" s="400"/>
      <c r="BE162" s="400"/>
      <c r="BF162" s="400"/>
      <c r="BG162" s="258"/>
    </row>
    <row r="163" spans="1:64" ht="14.25" customHeight="1">
      <c r="A163" s="18"/>
      <c r="D163" s="408"/>
      <c r="E163" s="413" t="str">
        <f>IF(D95="","",IF(AT95&lt;&gt;Datos!$AO$2,D95,""))</f>
        <v/>
      </c>
      <c r="F163" s="414"/>
      <c r="G163" s="414"/>
      <c r="H163" s="414"/>
      <c r="I163" s="414"/>
      <c r="J163" s="414"/>
      <c r="K163" s="414"/>
      <c r="L163" s="414"/>
      <c r="M163" s="414"/>
      <c r="N163" s="414"/>
      <c r="O163" s="414"/>
      <c r="P163" s="414"/>
      <c r="Q163" s="414"/>
      <c r="R163" s="414"/>
      <c r="S163" s="414"/>
      <c r="T163" s="414"/>
      <c r="U163" s="415"/>
      <c r="V163" s="400"/>
      <c r="W163" s="400"/>
      <c r="X163" s="400"/>
      <c r="Y163" s="400"/>
      <c r="Z163" s="400"/>
      <c r="AA163" s="400"/>
      <c r="AB163" s="400"/>
      <c r="AC163" s="400"/>
      <c r="AD163" s="400"/>
      <c r="AE163" s="400"/>
      <c r="AF163" s="400"/>
      <c r="AG163" s="400"/>
      <c r="AH163" s="406"/>
      <c r="AI163" s="406"/>
      <c r="AJ163" s="406"/>
      <c r="AK163" s="406"/>
      <c r="AL163" s="406"/>
      <c r="AM163" s="406"/>
      <c r="AN163" s="406"/>
      <c r="AO163" s="406"/>
      <c r="AP163" s="428"/>
      <c r="AQ163" s="400"/>
      <c r="AR163" s="400"/>
      <c r="AS163" s="400"/>
      <c r="AT163" s="400"/>
      <c r="AU163" s="400"/>
      <c r="AV163" s="400"/>
      <c r="AW163" s="400"/>
      <c r="AX163" s="400"/>
      <c r="AY163" s="400"/>
      <c r="AZ163" s="400"/>
      <c r="BA163" s="400"/>
      <c r="BB163" s="400"/>
      <c r="BC163" s="400"/>
      <c r="BD163" s="400"/>
      <c r="BE163" s="400"/>
      <c r="BF163" s="400"/>
      <c r="BG163" s="258"/>
    </row>
    <row r="164" spans="1:64" ht="14.25" customHeight="1" thickBot="1">
      <c r="A164" s="18"/>
      <c r="D164" s="410"/>
      <c r="E164" s="607" t="str">
        <f>IF(D96="","",IF(AT96&lt;&gt;Datos!$AO$2,D96,""))</f>
        <v/>
      </c>
      <c r="F164" s="608"/>
      <c r="G164" s="608"/>
      <c r="H164" s="608"/>
      <c r="I164" s="608"/>
      <c r="J164" s="608"/>
      <c r="K164" s="608"/>
      <c r="L164" s="608"/>
      <c r="M164" s="608"/>
      <c r="N164" s="608"/>
      <c r="O164" s="608"/>
      <c r="P164" s="608"/>
      <c r="Q164" s="608"/>
      <c r="R164" s="608"/>
      <c r="S164" s="608"/>
      <c r="T164" s="608"/>
      <c r="U164" s="609"/>
      <c r="V164" s="424"/>
      <c r="W164" s="424"/>
      <c r="X164" s="424"/>
      <c r="Y164" s="424"/>
      <c r="Z164" s="424"/>
      <c r="AA164" s="424"/>
      <c r="AB164" s="424"/>
      <c r="AC164" s="424"/>
      <c r="AD164" s="424"/>
      <c r="AE164" s="424"/>
      <c r="AF164" s="424"/>
      <c r="AG164" s="424"/>
      <c r="AH164" s="422"/>
      <c r="AI164" s="422"/>
      <c r="AJ164" s="422"/>
      <c r="AK164" s="422"/>
      <c r="AL164" s="422"/>
      <c r="AM164" s="422"/>
      <c r="AN164" s="422"/>
      <c r="AO164" s="422"/>
      <c r="AP164" s="423"/>
      <c r="AQ164" s="424"/>
      <c r="AR164" s="424"/>
      <c r="AS164" s="424"/>
      <c r="AT164" s="424"/>
      <c r="AU164" s="424"/>
      <c r="AV164" s="424"/>
      <c r="AW164" s="424"/>
      <c r="AX164" s="424"/>
      <c r="AY164" s="424"/>
      <c r="AZ164" s="424"/>
      <c r="BA164" s="424"/>
      <c r="BB164" s="424"/>
      <c r="BC164" s="424"/>
      <c r="BD164" s="424"/>
      <c r="BE164" s="424"/>
      <c r="BF164" s="424"/>
      <c r="BG164" s="424"/>
      <c r="BH164" s="424"/>
      <c r="BI164" s="424"/>
      <c r="BJ164" s="424"/>
      <c r="BK164" s="424"/>
      <c r="BL164" s="424"/>
    </row>
    <row r="165" spans="1:64" ht="14.25" customHeight="1" thickTop="1">
      <c r="A165" s="18"/>
      <c r="D165" s="411" t="s">
        <v>570</v>
      </c>
      <c r="E165" s="416" t="str">
        <f>IF(D102="","",IF(AT102&lt;&gt;Datos!$AO$2,D102,""))</f>
        <v/>
      </c>
      <c r="F165" s="417"/>
      <c r="G165" s="417"/>
      <c r="H165" s="417"/>
      <c r="I165" s="417"/>
      <c r="J165" s="417"/>
      <c r="K165" s="417"/>
      <c r="L165" s="417"/>
      <c r="M165" s="417"/>
      <c r="N165" s="417"/>
      <c r="O165" s="417"/>
      <c r="P165" s="417"/>
      <c r="Q165" s="417"/>
      <c r="R165" s="417"/>
      <c r="S165" s="417"/>
      <c r="T165" s="417"/>
      <c r="U165" s="418"/>
      <c r="V165" s="610"/>
      <c r="W165" s="610"/>
      <c r="X165" s="610"/>
      <c r="Y165" s="610"/>
      <c r="Z165" s="610"/>
      <c r="AA165" s="610"/>
      <c r="AB165" s="610"/>
      <c r="AC165" s="610"/>
      <c r="AD165" s="610"/>
      <c r="AE165" s="610"/>
      <c r="AF165" s="610"/>
      <c r="AG165" s="610"/>
      <c r="AH165" s="611"/>
      <c r="AI165" s="611"/>
      <c r="AJ165" s="611"/>
      <c r="AK165" s="611"/>
      <c r="AL165" s="611"/>
      <c r="AM165" s="611"/>
      <c r="AN165" s="611"/>
      <c r="AO165" s="611"/>
      <c r="AP165" s="612"/>
      <c r="AQ165" s="610"/>
      <c r="AR165" s="610"/>
      <c r="AS165" s="610"/>
      <c r="AT165" s="610"/>
      <c r="AU165" s="610"/>
      <c r="AV165" s="610"/>
      <c r="AW165" s="610"/>
      <c r="AX165" s="610"/>
      <c r="AY165" s="610"/>
      <c r="AZ165" s="610"/>
      <c r="BA165" s="610"/>
      <c r="BB165" s="610"/>
      <c r="BC165" s="610"/>
      <c r="BD165" s="610"/>
      <c r="BE165" s="610"/>
      <c r="BF165" s="610"/>
      <c r="BG165" s="259"/>
    </row>
    <row r="166" spans="1:64" ht="14.25" customHeight="1">
      <c r="A166" s="18"/>
      <c r="D166" s="411"/>
      <c r="E166" s="416" t="str">
        <f>IF(D103="","",IF(AT103&lt;&gt;Datos!$AO$2,D103,""))</f>
        <v/>
      </c>
      <c r="F166" s="417"/>
      <c r="G166" s="417"/>
      <c r="H166" s="417"/>
      <c r="I166" s="417"/>
      <c r="J166" s="417"/>
      <c r="K166" s="417"/>
      <c r="L166" s="417"/>
      <c r="M166" s="417"/>
      <c r="N166" s="417"/>
      <c r="O166" s="417"/>
      <c r="P166" s="417"/>
      <c r="Q166" s="417"/>
      <c r="R166" s="417"/>
      <c r="S166" s="417"/>
      <c r="T166" s="417"/>
      <c r="U166" s="418"/>
      <c r="V166" s="616"/>
      <c r="W166" s="616"/>
      <c r="X166" s="616"/>
      <c r="Y166" s="616"/>
      <c r="Z166" s="616"/>
      <c r="AA166" s="616"/>
      <c r="AB166" s="616"/>
      <c r="AC166" s="616"/>
      <c r="AD166" s="616"/>
      <c r="AE166" s="616"/>
      <c r="AF166" s="616"/>
      <c r="AG166" s="616"/>
      <c r="AH166" s="617"/>
      <c r="AI166" s="617"/>
      <c r="AJ166" s="617"/>
      <c r="AK166" s="617"/>
      <c r="AL166" s="617"/>
      <c r="AM166" s="617"/>
      <c r="AN166" s="617"/>
      <c r="AO166" s="617"/>
      <c r="AP166" s="618"/>
      <c r="AQ166" s="616"/>
      <c r="AR166" s="616"/>
      <c r="AS166" s="616"/>
      <c r="AT166" s="616"/>
      <c r="AU166" s="616"/>
      <c r="AV166" s="616"/>
      <c r="AW166" s="616"/>
      <c r="AX166" s="616"/>
      <c r="AY166" s="616"/>
      <c r="AZ166" s="616"/>
      <c r="BA166" s="616"/>
      <c r="BB166" s="616"/>
      <c r="BC166" s="616"/>
      <c r="BD166" s="616"/>
      <c r="BE166" s="616"/>
      <c r="BF166" s="616"/>
      <c r="BG166" s="260"/>
    </row>
    <row r="167" spans="1:64" ht="14.25" customHeight="1">
      <c r="A167" s="18"/>
      <c r="D167" s="411"/>
      <c r="E167" s="416" t="str">
        <f>IF(D104="","",IF(AT104&lt;&gt;Datos!$AO$2,D104,""))</f>
        <v/>
      </c>
      <c r="F167" s="417"/>
      <c r="G167" s="417"/>
      <c r="H167" s="417"/>
      <c r="I167" s="417"/>
      <c r="J167" s="417"/>
      <c r="K167" s="417"/>
      <c r="L167" s="417"/>
      <c r="M167" s="417"/>
      <c r="N167" s="417"/>
      <c r="O167" s="417"/>
      <c r="P167" s="417"/>
      <c r="Q167" s="417"/>
      <c r="R167" s="417"/>
      <c r="S167" s="417"/>
      <c r="T167" s="417"/>
      <c r="U167" s="418"/>
      <c r="V167" s="616"/>
      <c r="W167" s="616"/>
      <c r="X167" s="616"/>
      <c r="Y167" s="616"/>
      <c r="Z167" s="616"/>
      <c r="AA167" s="616"/>
      <c r="AB167" s="616"/>
      <c r="AC167" s="616"/>
      <c r="AD167" s="616"/>
      <c r="AE167" s="616"/>
      <c r="AF167" s="616"/>
      <c r="AG167" s="616"/>
      <c r="AH167" s="617"/>
      <c r="AI167" s="617"/>
      <c r="AJ167" s="617"/>
      <c r="AK167" s="617"/>
      <c r="AL167" s="617"/>
      <c r="AM167" s="617"/>
      <c r="AN167" s="617"/>
      <c r="AO167" s="617"/>
      <c r="AP167" s="618"/>
      <c r="AQ167" s="616"/>
      <c r="AR167" s="616"/>
      <c r="AS167" s="616"/>
      <c r="AT167" s="616"/>
      <c r="AU167" s="616"/>
      <c r="AV167" s="616"/>
      <c r="AW167" s="616"/>
      <c r="AX167" s="616"/>
      <c r="AY167" s="616"/>
      <c r="AZ167" s="616"/>
      <c r="BA167" s="616"/>
      <c r="BB167" s="616"/>
      <c r="BC167" s="616"/>
      <c r="BD167" s="616"/>
      <c r="BE167" s="616"/>
      <c r="BF167" s="616"/>
      <c r="BG167" s="260"/>
    </row>
    <row r="168" spans="1:64" ht="14.25" customHeight="1">
      <c r="A168" s="18"/>
      <c r="D168" s="411"/>
      <c r="E168" s="416" t="str">
        <f>IF(D105="","",IF(AT105&lt;&gt;Datos!$AO$2,D105,""))</f>
        <v/>
      </c>
      <c r="F168" s="417"/>
      <c r="G168" s="417"/>
      <c r="H168" s="417"/>
      <c r="I168" s="417"/>
      <c r="J168" s="417"/>
      <c r="K168" s="417"/>
      <c r="L168" s="417"/>
      <c r="M168" s="417"/>
      <c r="N168" s="417"/>
      <c r="O168" s="417"/>
      <c r="P168" s="417"/>
      <c r="Q168" s="417"/>
      <c r="R168" s="417"/>
      <c r="S168" s="417"/>
      <c r="T168" s="417"/>
      <c r="U168" s="418"/>
      <c r="V168" s="616"/>
      <c r="W168" s="616"/>
      <c r="X168" s="616"/>
      <c r="Y168" s="616"/>
      <c r="Z168" s="616"/>
      <c r="AA168" s="616"/>
      <c r="AB168" s="616"/>
      <c r="AC168" s="616"/>
      <c r="AD168" s="616"/>
      <c r="AE168" s="616"/>
      <c r="AF168" s="616"/>
      <c r="AG168" s="616"/>
      <c r="AH168" s="617"/>
      <c r="AI168" s="617"/>
      <c r="AJ168" s="617"/>
      <c r="AK168" s="617"/>
      <c r="AL168" s="617"/>
      <c r="AM168" s="617"/>
      <c r="AN168" s="617"/>
      <c r="AO168" s="617"/>
      <c r="AP168" s="618"/>
      <c r="AQ168" s="616"/>
      <c r="AR168" s="616"/>
      <c r="AS168" s="616"/>
      <c r="AT168" s="616"/>
      <c r="AU168" s="616"/>
      <c r="AV168" s="616"/>
      <c r="AW168" s="616"/>
      <c r="AX168" s="616"/>
      <c r="AY168" s="616"/>
      <c r="AZ168" s="616"/>
      <c r="BA168" s="616"/>
      <c r="BB168" s="616"/>
      <c r="BC168" s="616"/>
      <c r="BD168" s="616"/>
      <c r="BE168" s="616"/>
      <c r="BF168" s="616"/>
      <c r="BG168" s="260"/>
    </row>
    <row r="169" spans="1:64" ht="14.25" customHeight="1">
      <c r="A169" s="18"/>
      <c r="D169" s="411"/>
      <c r="E169" s="416" t="str">
        <f>IF(D106="","",IF(AT106&lt;&gt;Datos!$AO$2,D106,""))</f>
        <v/>
      </c>
      <c r="F169" s="417"/>
      <c r="G169" s="417"/>
      <c r="H169" s="417"/>
      <c r="I169" s="417"/>
      <c r="J169" s="417"/>
      <c r="K169" s="417"/>
      <c r="L169" s="417"/>
      <c r="M169" s="417"/>
      <c r="N169" s="417"/>
      <c r="O169" s="417"/>
      <c r="P169" s="417"/>
      <c r="Q169" s="417"/>
      <c r="R169" s="417"/>
      <c r="S169" s="417"/>
      <c r="T169" s="417"/>
      <c r="U169" s="418"/>
      <c r="V169" s="616"/>
      <c r="W169" s="616"/>
      <c r="X169" s="616"/>
      <c r="Y169" s="616"/>
      <c r="Z169" s="616"/>
      <c r="AA169" s="616"/>
      <c r="AB169" s="616"/>
      <c r="AC169" s="616"/>
      <c r="AD169" s="616"/>
      <c r="AE169" s="616"/>
      <c r="AF169" s="616"/>
      <c r="AG169" s="616"/>
      <c r="AH169" s="617"/>
      <c r="AI169" s="617"/>
      <c r="AJ169" s="617"/>
      <c r="AK169" s="617"/>
      <c r="AL169" s="617"/>
      <c r="AM169" s="617"/>
      <c r="AN169" s="617"/>
      <c r="AO169" s="617"/>
      <c r="AP169" s="618"/>
      <c r="AQ169" s="616"/>
      <c r="AR169" s="616"/>
      <c r="AS169" s="616"/>
      <c r="AT169" s="616"/>
      <c r="AU169" s="616"/>
      <c r="AV169" s="616"/>
      <c r="AW169" s="616"/>
      <c r="AX169" s="616"/>
      <c r="AY169" s="616"/>
      <c r="AZ169" s="616"/>
      <c r="BA169" s="616"/>
      <c r="BB169" s="616"/>
      <c r="BC169" s="616"/>
      <c r="BD169" s="616"/>
      <c r="BE169" s="616"/>
      <c r="BF169" s="616"/>
      <c r="BG169" s="260"/>
    </row>
    <row r="170" spans="1:64" ht="14.25" customHeight="1">
      <c r="A170" s="18"/>
      <c r="D170" s="411"/>
      <c r="E170" s="416" t="str">
        <f>IF(D107="","",IF(AT107&lt;&gt;Datos!$AO$2,D107,""))</f>
        <v/>
      </c>
      <c r="F170" s="417"/>
      <c r="G170" s="417"/>
      <c r="H170" s="417"/>
      <c r="I170" s="417"/>
      <c r="J170" s="417"/>
      <c r="K170" s="417"/>
      <c r="L170" s="417"/>
      <c r="M170" s="417"/>
      <c r="N170" s="417"/>
      <c r="O170" s="417"/>
      <c r="P170" s="417"/>
      <c r="Q170" s="417"/>
      <c r="R170" s="417"/>
      <c r="S170" s="417"/>
      <c r="T170" s="417"/>
      <c r="U170" s="418"/>
      <c r="V170" s="616"/>
      <c r="W170" s="616"/>
      <c r="X170" s="616"/>
      <c r="Y170" s="616"/>
      <c r="Z170" s="616"/>
      <c r="AA170" s="616"/>
      <c r="AB170" s="616"/>
      <c r="AC170" s="616"/>
      <c r="AD170" s="616"/>
      <c r="AE170" s="616"/>
      <c r="AF170" s="616"/>
      <c r="AG170" s="616"/>
      <c r="AH170" s="617"/>
      <c r="AI170" s="617"/>
      <c r="AJ170" s="617"/>
      <c r="AK170" s="617"/>
      <c r="AL170" s="617"/>
      <c r="AM170" s="617"/>
      <c r="AN170" s="617"/>
      <c r="AO170" s="617"/>
      <c r="AP170" s="618"/>
      <c r="AQ170" s="616"/>
      <c r="AR170" s="616"/>
      <c r="AS170" s="616"/>
      <c r="AT170" s="616"/>
      <c r="AU170" s="616"/>
      <c r="AV170" s="616"/>
      <c r="AW170" s="616"/>
      <c r="AX170" s="616"/>
      <c r="AY170" s="616"/>
      <c r="AZ170" s="616"/>
      <c r="BA170" s="616"/>
      <c r="BB170" s="616"/>
      <c r="BC170" s="616"/>
      <c r="BD170" s="616"/>
      <c r="BE170" s="616"/>
      <c r="BF170" s="616"/>
      <c r="BG170" s="260"/>
    </row>
    <row r="171" spans="1:64" ht="14.25" customHeight="1">
      <c r="A171" s="18"/>
      <c r="D171" s="411"/>
      <c r="E171" s="416" t="str">
        <f>IF(D108="","",IF(AT108&lt;&gt;Datos!$AO$2,D108,""))</f>
        <v/>
      </c>
      <c r="F171" s="417"/>
      <c r="G171" s="417"/>
      <c r="H171" s="417"/>
      <c r="I171" s="417"/>
      <c r="J171" s="417"/>
      <c r="K171" s="417"/>
      <c r="L171" s="417"/>
      <c r="M171" s="417"/>
      <c r="N171" s="417"/>
      <c r="O171" s="417"/>
      <c r="P171" s="417"/>
      <c r="Q171" s="417"/>
      <c r="R171" s="417"/>
      <c r="S171" s="417"/>
      <c r="T171" s="417"/>
      <c r="U171" s="418"/>
      <c r="V171" s="616"/>
      <c r="W171" s="616"/>
      <c r="X171" s="616"/>
      <c r="Y171" s="616"/>
      <c r="Z171" s="616"/>
      <c r="AA171" s="616"/>
      <c r="AB171" s="616"/>
      <c r="AC171" s="616"/>
      <c r="AD171" s="616"/>
      <c r="AE171" s="616"/>
      <c r="AF171" s="616"/>
      <c r="AG171" s="616"/>
      <c r="AH171" s="617"/>
      <c r="AI171" s="617"/>
      <c r="AJ171" s="617"/>
      <c r="AK171" s="617"/>
      <c r="AL171" s="617"/>
      <c r="AM171" s="617"/>
      <c r="AN171" s="617"/>
      <c r="AO171" s="617"/>
      <c r="AP171" s="618"/>
      <c r="AQ171" s="616"/>
      <c r="AR171" s="616"/>
      <c r="AS171" s="616"/>
      <c r="AT171" s="616"/>
      <c r="AU171" s="616"/>
      <c r="AV171" s="616"/>
      <c r="AW171" s="616"/>
      <c r="AX171" s="616"/>
      <c r="AY171" s="616"/>
      <c r="AZ171" s="616"/>
      <c r="BA171" s="616"/>
      <c r="BB171" s="616"/>
      <c r="BC171" s="616"/>
      <c r="BD171" s="616"/>
      <c r="BE171" s="616"/>
      <c r="BF171" s="616"/>
      <c r="BG171" s="260"/>
    </row>
    <row r="172" spans="1:64" ht="14.25" customHeight="1">
      <c r="A172" s="18"/>
      <c r="D172" s="411"/>
      <c r="E172" s="416" t="str">
        <f>IF(D109="","",IF(AT109&lt;&gt;Datos!$AO$2,D109,""))</f>
        <v/>
      </c>
      <c r="F172" s="417"/>
      <c r="G172" s="417"/>
      <c r="H172" s="417"/>
      <c r="I172" s="417"/>
      <c r="J172" s="417"/>
      <c r="K172" s="417"/>
      <c r="L172" s="417"/>
      <c r="M172" s="417"/>
      <c r="N172" s="417"/>
      <c r="O172" s="417"/>
      <c r="P172" s="417"/>
      <c r="Q172" s="417"/>
      <c r="R172" s="417"/>
      <c r="S172" s="417"/>
      <c r="T172" s="417"/>
      <c r="U172" s="418"/>
      <c r="V172" s="616"/>
      <c r="W172" s="616"/>
      <c r="X172" s="616"/>
      <c r="Y172" s="616"/>
      <c r="Z172" s="616"/>
      <c r="AA172" s="616"/>
      <c r="AB172" s="616"/>
      <c r="AC172" s="616"/>
      <c r="AD172" s="616"/>
      <c r="AE172" s="616"/>
      <c r="AF172" s="616"/>
      <c r="AG172" s="616"/>
      <c r="AH172" s="617"/>
      <c r="AI172" s="617"/>
      <c r="AJ172" s="617"/>
      <c r="AK172" s="617"/>
      <c r="AL172" s="617"/>
      <c r="AM172" s="617"/>
      <c r="AN172" s="617"/>
      <c r="AO172" s="617"/>
      <c r="AP172" s="618"/>
      <c r="AQ172" s="616"/>
      <c r="AR172" s="616"/>
      <c r="AS172" s="616"/>
      <c r="AT172" s="616"/>
      <c r="AU172" s="616"/>
      <c r="AV172" s="616"/>
      <c r="AW172" s="616"/>
      <c r="AX172" s="616"/>
      <c r="AY172" s="616"/>
      <c r="AZ172" s="616"/>
      <c r="BA172" s="616"/>
      <c r="BB172" s="616"/>
      <c r="BC172" s="616"/>
      <c r="BD172" s="616"/>
      <c r="BE172" s="616"/>
      <c r="BF172" s="616"/>
      <c r="BG172" s="260"/>
    </row>
    <row r="173" spans="1:64" ht="14.25" customHeight="1">
      <c r="A173" s="18"/>
      <c r="D173" s="412"/>
      <c r="E173" s="416" t="str">
        <f>IF(D110="","",IF(AT110&lt;&gt;Datos!$AO$2,D110,""))</f>
        <v/>
      </c>
      <c r="F173" s="417"/>
      <c r="G173" s="417"/>
      <c r="H173" s="417"/>
      <c r="I173" s="417"/>
      <c r="J173" s="417"/>
      <c r="K173" s="417"/>
      <c r="L173" s="417"/>
      <c r="M173" s="417"/>
      <c r="N173" s="417"/>
      <c r="O173" s="417"/>
      <c r="P173" s="417"/>
      <c r="Q173" s="417"/>
      <c r="R173" s="417"/>
      <c r="S173" s="417"/>
      <c r="T173" s="417"/>
      <c r="U173" s="418"/>
      <c r="V173" s="616"/>
      <c r="W173" s="616"/>
      <c r="X173" s="616"/>
      <c r="Y173" s="616"/>
      <c r="Z173" s="616"/>
      <c r="AA173" s="616"/>
      <c r="AB173" s="616"/>
      <c r="AC173" s="616"/>
      <c r="AD173" s="616"/>
      <c r="AE173" s="616"/>
      <c r="AF173" s="616"/>
      <c r="AG173" s="616"/>
      <c r="AH173" s="617"/>
      <c r="AI173" s="617"/>
      <c r="AJ173" s="617"/>
      <c r="AK173" s="617"/>
      <c r="AL173" s="617"/>
      <c r="AM173" s="617"/>
      <c r="AN173" s="617"/>
      <c r="AO173" s="617"/>
      <c r="AP173" s="618"/>
      <c r="AQ173" s="616"/>
      <c r="AR173" s="616"/>
      <c r="AS173" s="616"/>
      <c r="AT173" s="616"/>
      <c r="AU173" s="616"/>
      <c r="AV173" s="616"/>
      <c r="AW173" s="616"/>
      <c r="AX173" s="616"/>
      <c r="AY173" s="616"/>
      <c r="AZ173" s="616"/>
      <c r="BA173" s="616"/>
      <c r="BB173" s="616"/>
      <c r="BC173" s="616"/>
      <c r="BD173" s="616"/>
      <c r="BE173" s="616"/>
      <c r="BF173" s="616"/>
      <c r="BG173" s="260"/>
    </row>
    <row r="174" spans="1:64" ht="14.25" customHeight="1">
      <c r="A174" s="18"/>
      <c r="D174" s="412"/>
      <c r="E174" s="416" t="str">
        <f>IF(D111="","",IF(AT111&lt;&gt;Datos!$AO$2,D111,""))</f>
        <v/>
      </c>
      <c r="F174" s="417"/>
      <c r="G174" s="417"/>
      <c r="H174" s="417"/>
      <c r="I174" s="417"/>
      <c r="J174" s="417"/>
      <c r="K174" s="417"/>
      <c r="L174" s="417"/>
      <c r="M174" s="417"/>
      <c r="N174" s="417"/>
      <c r="O174" s="417"/>
      <c r="P174" s="417"/>
      <c r="Q174" s="417"/>
      <c r="R174" s="417"/>
      <c r="S174" s="417"/>
      <c r="T174" s="417"/>
      <c r="U174" s="418"/>
      <c r="V174" s="616"/>
      <c r="W174" s="616"/>
      <c r="X174" s="616"/>
      <c r="Y174" s="616"/>
      <c r="Z174" s="616"/>
      <c r="AA174" s="616"/>
      <c r="AB174" s="616"/>
      <c r="AC174" s="616"/>
      <c r="AD174" s="616"/>
      <c r="AE174" s="616"/>
      <c r="AF174" s="616"/>
      <c r="AG174" s="616"/>
      <c r="AH174" s="617"/>
      <c r="AI174" s="617"/>
      <c r="AJ174" s="617"/>
      <c r="AK174" s="617"/>
      <c r="AL174" s="617"/>
      <c r="AM174" s="617"/>
      <c r="AN174" s="617"/>
      <c r="AO174" s="617"/>
      <c r="AP174" s="618"/>
      <c r="AQ174" s="616"/>
      <c r="AR174" s="616"/>
      <c r="AS174" s="616"/>
      <c r="AT174" s="616"/>
      <c r="AU174" s="616"/>
      <c r="AV174" s="616"/>
      <c r="AW174" s="616"/>
      <c r="AX174" s="616"/>
      <c r="AY174" s="616"/>
      <c r="AZ174" s="616"/>
      <c r="BA174" s="616"/>
      <c r="BB174" s="616"/>
      <c r="BC174" s="616"/>
      <c r="BD174" s="616"/>
      <c r="BE174" s="616"/>
      <c r="BF174" s="616"/>
      <c r="BG174" s="260"/>
    </row>
    <row r="175" spans="1:64">
      <c r="A175" s="18"/>
      <c r="BG175" s="20"/>
    </row>
    <row r="176" spans="1:64" ht="15.75" customHeight="1">
      <c r="A176" s="18"/>
      <c r="D176" s="181"/>
      <c r="E176" s="181"/>
      <c r="F176" s="181"/>
      <c r="G176" s="181"/>
      <c r="H176" s="181"/>
      <c r="I176" s="181"/>
      <c r="J176" s="181"/>
      <c r="K176" s="181"/>
      <c r="L176" s="181"/>
      <c r="M176" s="181"/>
      <c r="N176" s="181"/>
      <c r="O176" s="181"/>
      <c r="P176" s="181"/>
      <c r="Q176" s="181"/>
      <c r="R176" s="181"/>
      <c r="S176" s="181"/>
      <c r="T176" s="181"/>
      <c r="U176" s="181"/>
      <c r="V176" s="181"/>
      <c r="W176" s="181"/>
      <c r="X176" s="181"/>
      <c r="Y176" s="181"/>
      <c r="Z176" s="181"/>
      <c r="AA176" s="181"/>
      <c r="AB176" s="181"/>
      <c r="AC176" s="181"/>
      <c r="AD176" s="181"/>
      <c r="AE176" s="181"/>
      <c r="AF176" s="181"/>
      <c r="AG176" s="181"/>
      <c r="AH176" s="181"/>
      <c r="AI176" s="181"/>
      <c r="AJ176" s="181"/>
      <c r="AK176" s="181"/>
      <c r="AL176" s="181"/>
      <c r="AM176" s="181"/>
      <c r="AN176" s="181"/>
      <c r="AO176" s="181"/>
      <c r="AP176" s="181"/>
      <c r="AQ176" s="181"/>
      <c r="AR176" s="181"/>
      <c r="AS176" s="181"/>
      <c r="AT176" s="181"/>
      <c r="AU176" s="181"/>
      <c r="AV176" s="181"/>
      <c r="AW176" s="181"/>
      <c r="AX176" s="181"/>
      <c r="AY176" s="181"/>
      <c r="AZ176" s="181"/>
      <c r="BA176" s="181"/>
      <c r="BB176" s="181"/>
      <c r="BG176" s="20"/>
      <c r="BK176" s="11" t="s">
        <v>574</v>
      </c>
    </row>
    <row r="177" spans="1:63" ht="31.9" customHeight="1">
      <c r="A177" s="18"/>
      <c r="D177" s="652" t="s">
        <v>575</v>
      </c>
      <c r="E177" s="652"/>
      <c r="F177" s="652"/>
      <c r="G177" s="652"/>
      <c r="H177" s="652"/>
      <c r="I177" s="652"/>
      <c r="J177" s="652"/>
      <c r="K177" s="652"/>
      <c r="L177" s="652"/>
      <c r="M177" s="652"/>
      <c r="N177" s="652"/>
      <c r="O177" s="652"/>
      <c r="P177" s="652"/>
      <c r="Q177" s="652"/>
      <c r="R177" s="652"/>
      <c r="S177" s="652"/>
      <c r="T177" s="652"/>
      <c r="U177" s="652"/>
      <c r="V177" s="652"/>
      <c r="W177" s="652"/>
      <c r="X177" s="652"/>
      <c r="Y177" s="652"/>
      <c r="Z177" s="652"/>
      <c r="AA177" s="652"/>
      <c r="AB177" s="652"/>
      <c r="AC177" s="652"/>
      <c r="AD177" s="652"/>
      <c r="AE177" s="652"/>
      <c r="AF177" s="652"/>
      <c r="AG177" s="652"/>
      <c r="AH177" s="652"/>
      <c r="AI177" s="652"/>
      <c r="AJ177" s="652"/>
      <c r="AK177" s="652"/>
      <c r="AL177" s="652"/>
      <c r="AM177" s="652"/>
      <c r="AN177" s="652"/>
      <c r="AO177" s="652"/>
      <c r="AP177" s="652"/>
      <c r="AQ177" s="652"/>
      <c r="AR177" s="652"/>
      <c r="AS177" s="652"/>
      <c r="AT177" s="652"/>
      <c r="AU177" s="652"/>
      <c r="AV177" s="652"/>
      <c r="AW177" s="652"/>
      <c r="AX177" s="652"/>
      <c r="AY177" s="652"/>
      <c r="AZ177" s="652"/>
      <c r="BA177" s="652"/>
      <c r="BB177" s="652"/>
      <c r="BC177" s="652"/>
      <c r="BD177" s="652"/>
      <c r="BE177" s="652"/>
      <c r="BF177" s="652"/>
      <c r="BG177" s="653"/>
      <c r="BK177" s="26" t="str">
        <f>IF(AT87=Datos!$AO$2,D87,"")</f>
        <v/>
      </c>
    </row>
    <row r="178" spans="1:63" ht="20.100000000000001" customHeight="1">
      <c r="A178" s="18"/>
      <c r="D178" s="654" t="s">
        <v>576</v>
      </c>
      <c r="E178" s="654"/>
      <c r="F178" s="654"/>
      <c r="G178" s="654"/>
      <c r="H178" s="654"/>
      <c r="I178" s="654"/>
      <c r="J178" s="654"/>
      <c r="K178" s="654"/>
      <c r="L178" s="654"/>
      <c r="M178" s="654"/>
      <c r="N178" s="654"/>
      <c r="O178" s="654"/>
      <c r="P178" s="654"/>
      <c r="Q178" s="654"/>
      <c r="R178" s="654"/>
      <c r="S178" s="654"/>
      <c r="T178" s="654"/>
      <c r="U178" s="654"/>
      <c r="V178" s="649" t="s">
        <v>563</v>
      </c>
      <c r="W178" s="649"/>
      <c r="X178" s="649"/>
      <c r="Y178" s="649"/>
      <c r="Z178" s="649"/>
      <c r="AA178" s="649"/>
      <c r="AB178" s="649"/>
      <c r="AC178" s="649"/>
      <c r="AD178" s="649"/>
      <c r="AE178" s="649"/>
      <c r="AF178" s="649"/>
      <c r="AG178" s="649"/>
      <c r="AH178" s="649"/>
      <c r="AI178" s="649"/>
      <c r="AJ178" s="649"/>
      <c r="AK178" s="649"/>
      <c r="AL178" s="649"/>
      <c r="AM178" s="649"/>
      <c r="AN178" s="649"/>
      <c r="AO178" s="649"/>
      <c r="AP178" s="649"/>
      <c r="AQ178" s="649"/>
      <c r="AR178" s="649"/>
      <c r="AS178" s="649"/>
      <c r="AT178" s="649"/>
      <c r="AU178" s="649"/>
      <c r="AV178" s="649"/>
      <c r="AW178" s="649"/>
      <c r="AX178" s="649"/>
      <c r="AY178" s="649"/>
      <c r="AZ178" s="649"/>
      <c r="BA178" s="649"/>
      <c r="BB178" s="649"/>
      <c r="BC178" s="649"/>
      <c r="BD178" s="649"/>
      <c r="BE178" s="649"/>
      <c r="BF178" s="649"/>
      <c r="BG178" s="650"/>
      <c r="BK178" s="26" t="str">
        <f>IF(AT88=Datos!$AO$2,D88,"")</f>
        <v/>
      </c>
    </row>
    <row r="179" spans="1:63" ht="25.15" customHeight="1">
      <c r="A179" s="18"/>
      <c r="D179" s="654"/>
      <c r="E179" s="654"/>
      <c r="F179" s="654"/>
      <c r="G179" s="654"/>
      <c r="H179" s="654"/>
      <c r="I179" s="654"/>
      <c r="J179" s="654"/>
      <c r="K179" s="654"/>
      <c r="L179" s="654"/>
      <c r="M179" s="654"/>
      <c r="N179" s="654"/>
      <c r="O179" s="654"/>
      <c r="P179" s="654"/>
      <c r="Q179" s="654"/>
      <c r="R179" s="654"/>
      <c r="S179" s="654"/>
      <c r="T179" s="654"/>
      <c r="U179" s="654"/>
      <c r="V179" s="604" t="s">
        <v>564</v>
      </c>
      <c r="W179" s="604"/>
      <c r="X179" s="604"/>
      <c r="Y179" s="604"/>
      <c r="Z179" s="604"/>
      <c r="AA179" s="604"/>
      <c r="AB179" s="604"/>
      <c r="AC179" s="604"/>
      <c r="AD179" s="604"/>
      <c r="AE179" s="604"/>
      <c r="AF179" s="604"/>
      <c r="AG179" s="604"/>
      <c r="AH179" s="604" t="s">
        <v>565</v>
      </c>
      <c r="AI179" s="604"/>
      <c r="AJ179" s="604"/>
      <c r="AK179" s="604"/>
      <c r="AL179" s="604"/>
      <c r="AM179" s="604"/>
      <c r="AN179" s="604"/>
      <c r="AO179" s="604"/>
      <c r="AP179" s="604"/>
      <c r="AQ179" s="604" t="s">
        <v>566</v>
      </c>
      <c r="AR179" s="604"/>
      <c r="AS179" s="604"/>
      <c r="AT179" s="604"/>
      <c r="AU179" s="604"/>
      <c r="AV179" s="604"/>
      <c r="AW179" s="604"/>
      <c r="AX179" s="604"/>
      <c r="AY179" s="604"/>
      <c r="AZ179" s="604"/>
      <c r="BA179" s="604" t="s">
        <v>567</v>
      </c>
      <c r="BB179" s="604"/>
      <c r="BC179" s="604"/>
      <c r="BD179" s="604"/>
      <c r="BE179" s="604"/>
      <c r="BF179" s="604"/>
      <c r="BG179" s="182" t="s">
        <v>568</v>
      </c>
      <c r="BK179" s="26" t="str">
        <f>IF(AT89=Datos!$AO$2,D89,"")</f>
        <v/>
      </c>
    </row>
    <row r="180" spans="1:63" ht="14.25" customHeight="1">
      <c r="A180" s="18"/>
      <c r="D180" s="429" t="s">
        <v>569</v>
      </c>
      <c r="E180" s="620"/>
      <c r="F180" s="620"/>
      <c r="G180" s="620"/>
      <c r="H180" s="620"/>
      <c r="I180" s="620"/>
      <c r="J180" s="620"/>
      <c r="K180" s="620"/>
      <c r="L180" s="620"/>
      <c r="M180" s="620"/>
      <c r="N180" s="620"/>
      <c r="O180" s="620"/>
      <c r="P180" s="620"/>
      <c r="Q180" s="620"/>
      <c r="R180" s="620"/>
      <c r="S180" s="620"/>
      <c r="T180" s="620"/>
      <c r="U180" s="620"/>
      <c r="V180" s="620"/>
      <c r="W180" s="620"/>
      <c r="X180" s="620"/>
      <c r="Y180" s="620"/>
      <c r="Z180" s="620"/>
      <c r="AA180" s="620"/>
      <c r="AB180" s="620"/>
      <c r="AC180" s="620"/>
      <c r="AD180" s="620"/>
      <c r="AE180" s="620"/>
      <c r="AF180" s="620"/>
      <c r="AG180" s="620"/>
      <c r="AH180" s="620"/>
      <c r="AI180" s="620"/>
      <c r="AJ180" s="620"/>
      <c r="AK180" s="620"/>
      <c r="AL180" s="620"/>
      <c r="AM180" s="620"/>
      <c r="AN180" s="620"/>
      <c r="AO180" s="620"/>
      <c r="AP180" s="620"/>
      <c r="AQ180" s="620"/>
      <c r="AR180" s="620"/>
      <c r="AS180" s="620"/>
      <c r="AT180" s="620"/>
      <c r="AU180" s="620"/>
      <c r="AV180" s="620"/>
      <c r="AW180" s="620"/>
      <c r="AX180" s="620"/>
      <c r="AY180" s="620"/>
      <c r="AZ180" s="620"/>
      <c r="BA180" s="624"/>
      <c r="BB180" s="625"/>
      <c r="BC180" s="625"/>
      <c r="BD180" s="625"/>
      <c r="BE180" s="625"/>
      <c r="BF180" s="626"/>
      <c r="BG180" s="261"/>
      <c r="BK180" s="26" t="str">
        <f>IF(AT90=Datos!$AO$2,D90,"")</f>
        <v/>
      </c>
    </row>
    <row r="181" spans="1:63" ht="14.25" customHeight="1">
      <c r="A181" s="18"/>
      <c r="D181" s="430"/>
      <c r="E181" s="620" t="str">
        <f>IF(D117="","",IF(AT117&lt;&gt;Datos!$AO$2,D117,""))</f>
        <v/>
      </c>
      <c r="F181" s="620"/>
      <c r="G181" s="620"/>
      <c r="H181" s="620"/>
      <c r="I181" s="620"/>
      <c r="J181" s="620"/>
      <c r="K181" s="620"/>
      <c r="L181" s="620"/>
      <c r="M181" s="620"/>
      <c r="N181" s="620"/>
      <c r="O181" s="620"/>
      <c r="P181" s="620"/>
      <c r="Q181" s="620"/>
      <c r="R181" s="620"/>
      <c r="S181" s="620"/>
      <c r="T181" s="620"/>
      <c r="U181" s="620"/>
      <c r="V181" s="620"/>
      <c r="W181" s="620"/>
      <c r="X181" s="620"/>
      <c r="Y181" s="620"/>
      <c r="Z181" s="620"/>
      <c r="AA181" s="620"/>
      <c r="AB181" s="620"/>
      <c r="AC181" s="620"/>
      <c r="AD181" s="620"/>
      <c r="AE181" s="620"/>
      <c r="AF181" s="620"/>
      <c r="AG181" s="620"/>
      <c r="AH181" s="620"/>
      <c r="AI181" s="620"/>
      <c r="AJ181" s="620"/>
      <c r="AK181" s="620"/>
      <c r="AL181" s="620"/>
      <c r="AM181" s="620"/>
      <c r="AN181" s="620"/>
      <c r="AO181" s="620"/>
      <c r="AP181" s="620"/>
      <c r="AQ181" s="620"/>
      <c r="AR181" s="620"/>
      <c r="AS181" s="620"/>
      <c r="AT181" s="620"/>
      <c r="AU181" s="620"/>
      <c r="AV181" s="620"/>
      <c r="AW181" s="620"/>
      <c r="AX181" s="620"/>
      <c r="AY181" s="620"/>
      <c r="AZ181" s="620"/>
      <c r="BA181" s="624"/>
      <c r="BB181" s="625"/>
      <c r="BC181" s="625"/>
      <c r="BD181" s="625"/>
      <c r="BE181" s="625"/>
      <c r="BF181" s="626"/>
      <c r="BG181" s="261"/>
      <c r="BK181" s="26" t="str">
        <f>IF(AT91=Datos!$AO$2,D91,"")</f>
        <v/>
      </c>
    </row>
    <row r="182" spans="1:63" ht="14.25" customHeight="1">
      <c r="A182" s="18"/>
      <c r="D182" s="430"/>
      <c r="E182" s="620" t="str">
        <f>IF(D118="","",IF(AT118&lt;&gt;Datos!$AO$2,D118,""))</f>
        <v/>
      </c>
      <c r="F182" s="620"/>
      <c r="G182" s="620"/>
      <c r="H182" s="620"/>
      <c r="I182" s="620"/>
      <c r="J182" s="620"/>
      <c r="K182" s="620"/>
      <c r="L182" s="620"/>
      <c r="M182" s="620"/>
      <c r="N182" s="620"/>
      <c r="O182" s="620"/>
      <c r="P182" s="620"/>
      <c r="Q182" s="620"/>
      <c r="R182" s="620"/>
      <c r="S182" s="620"/>
      <c r="T182" s="620"/>
      <c r="U182" s="620"/>
      <c r="V182" s="620"/>
      <c r="W182" s="620"/>
      <c r="X182" s="620"/>
      <c r="Y182" s="620"/>
      <c r="Z182" s="620"/>
      <c r="AA182" s="620"/>
      <c r="AB182" s="620"/>
      <c r="AC182" s="620"/>
      <c r="AD182" s="620"/>
      <c r="AE182" s="620"/>
      <c r="AF182" s="620"/>
      <c r="AG182" s="620"/>
      <c r="AH182" s="620"/>
      <c r="AI182" s="620"/>
      <c r="AJ182" s="620"/>
      <c r="AK182" s="620"/>
      <c r="AL182" s="620"/>
      <c r="AM182" s="620"/>
      <c r="AN182" s="620"/>
      <c r="AO182" s="620"/>
      <c r="AP182" s="620"/>
      <c r="AQ182" s="620"/>
      <c r="AR182" s="620"/>
      <c r="AS182" s="620"/>
      <c r="AT182" s="620"/>
      <c r="AU182" s="620"/>
      <c r="AV182" s="620"/>
      <c r="AW182" s="620"/>
      <c r="AX182" s="620"/>
      <c r="AY182" s="620"/>
      <c r="AZ182" s="620"/>
      <c r="BA182" s="624"/>
      <c r="BB182" s="625"/>
      <c r="BC182" s="625"/>
      <c r="BD182" s="625"/>
      <c r="BE182" s="625"/>
      <c r="BF182" s="626"/>
      <c r="BG182" s="261"/>
      <c r="BK182" s="26" t="str">
        <f>IF(AT92=Datos!$AO$2,D92,"")</f>
        <v/>
      </c>
    </row>
    <row r="183" spans="1:63" ht="14.25" customHeight="1">
      <c r="A183" s="18"/>
      <c r="D183" s="430"/>
      <c r="E183" s="620" t="str">
        <f>IF(D119="","",IF(AT119&lt;&gt;Datos!$AO$2,D119,""))</f>
        <v/>
      </c>
      <c r="F183" s="620"/>
      <c r="G183" s="620"/>
      <c r="H183" s="620"/>
      <c r="I183" s="620"/>
      <c r="J183" s="620"/>
      <c r="K183" s="620"/>
      <c r="L183" s="620"/>
      <c r="M183" s="620"/>
      <c r="N183" s="620"/>
      <c r="O183" s="620"/>
      <c r="P183" s="620"/>
      <c r="Q183" s="620"/>
      <c r="R183" s="620"/>
      <c r="S183" s="620"/>
      <c r="T183" s="620"/>
      <c r="U183" s="620"/>
      <c r="V183" s="620"/>
      <c r="W183" s="620"/>
      <c r="X183" s="620"/>
      <c r="Y183" s="620"/>
      <c r="Z183" s="620"/>
      <c r="AA183" s="620"/>
      <c r="AB183" s="620"/>
      <c r="AC183" s="620"/>
      <c r="AD183" s="620"/>
      <c r="AE183" s="620"/>
      <c r="AF183" s="620"/>
      <c r="AG183" s="620"/>
      <c r="AH183" s="620"/>
      <c r="AI183" s="620"/>
      <c r="AJ183" s="620"/>
      <c r="AK183" s="620"/>
      <c r="AL183" s="620"/>
      <c r="AM183" s="620"/>
      <c r="AN183" s="620"/>
      <c r="AO183" s="620"/>
      <c r="AP183" s="620"/>
      <c r="AQ183" s="620"/>
      <c r="AR183" s="620"/>
      <c r="AS183" s="620"/>
      <c r="AT183" s="620"/>
      <c r="AU183" s="620"/>
      <c r="AV183" s="620"/>
      <c r="AW183" s="620"/>
      <c r="AX183" s="620"/>
      <c r="AY183" s="620"/>
      <c r="AZ183" s="620"/>
      <c r="BA183" s="624"/>
      <c r="BB183" s="625"/>
      <c r="BC183" s="625"/>
      <c r="BD183" s="625"/>
      <c r="BE183" s="625"/>
      <c r="BF183" s="626"/>
      <c r="BG183" s="261"/>
      <c r="BK183" s="26" t="str">
        <f>IF(AT93=Datos!$AO$2,D93,"")</f>
        <v/>
      </c>
    </row>
    <row r="184" spans="1:63" ht="14.25" customHeight="1">
      <c r="A184" s="18"/>
      <c r="D184" s="430"/>
      <c r="E184" s="620" t="str">
        <f>IF(D120="","",IF(AT120&lt;&gt;Datos!$AO$2,D120,""))</f>
        <v/>
      </c>
      <c r="F184" s="620"/>
      <c r="G184" s="620"/>
      <c r="H184" s="620"/>
      <c r="I184" s="620"/>
      <c r="J184" s="620"/>
      <c r="K184" s="620"/>
      <c r="L184" s="620"/>
      <c r="M184" s="620"/>
      <c r="N184" s="620"/>
      <c r="O184" s="620"/>
      <c r="P184" s="620"/>
      <c r="Q184" s="620"/>
      <c r="R184" s="620"/>
      <c r="S184" s="620"/>
      <c r="T184" s="620"/>
      <c r="U184" s="620"/>
      <c r="V184" s="620"/>
      <c r="W184" s="620"/>
      <c r="X184" s="620"/>
      <c r="Y184" s="620"/>
      <c r="Z184" s="620"/>
      <c r="AA184" s="620"/>
      <c r="AB184" s="620"/>
      <c r="AC184" s="620"/>
      <c r="AD184" s="620"/>
      <c r="AE184" s="620"/>
      <c r="AF184" s="620"/>
      <c r="AG184" s="620"/>
      <c r="AH184" s="620"/>
      <c r="AI184" s="620"/>
      <c r="AJ184" s="620"/>
      <c r="AK184" s="620"/>
      <c r="AL184" s="620"/>
      <c r="AM184" s="620"/>
      <c r="AN184" s="620"/>
      <c r="AO184" s="620"/>
      <c r="AP184" s="620"/>
      <c r="AQ184" s="620"/>
      <c r="AR184" s="620"/>
      <c r="AS184" s="620"/>
      <c r="AT184" s="620"/>
      <c r="AU184" s="620"/>
      <c r="AV184" s="620"/>
      <c r="AW184" s="620"/>
      <c r="AX184" s="620"/>
      <c r="AY184" s="620"/>
      <c r="AZ184" s="620"/>
      <c r="BA184" s="624"/>
      <c r="BB184" s="625"/>
      <c r="BC184" s="625"/>
      <c r="BD184" s="625"/>
      <c r="BE184" s="625"/>
      <c r="BF184" s="626"/>
      <c r="BG184" s="261"/>
      <c r="BK184" s="26" t="str">
        <f>IF(AT94=Datos!$AO$2,D94,"")</f>
        <v/>
      </c>
    </row>
    <row r="185" spans="1:63" ht="14.25" customHeight="1">
      <c r="A185" s="18"/>
      <c r="D185" s="430"/>
      <c r="E185" s="620" t="str">
        <f>IF(D121="","",IF(AT121&lt;&gt;Datos!$AO$2,D121,""))</f>
        <v/>
      </c>
      <c r="F185" s="620"/>
      <c r="G185" s="620"/>
      <c r="H185" s="620"/>
      <c r="I185" s="620"/>
      <c r="J185" s="620"/>
      <c r="K185" s="620"/>
      <c r="L185" s="620"/>
      <c r="M185" s="620"/>
      <c r="N185" s="620"/>
      <c r="O185" s="620"/>
      <c r="P185" s="620"/>
      <c r="Q185" s="620"/>
      <c r="R185" s="620"/>
      <c r="S185" s="620"/>
      <c r="T185" s="620"/>
      <c r="U185" s="620"/>
      <c r="V185" s="620"/>
      <c r="W185" s="620"/>
      <c r="X185" s="620"/>
      <c r="Y185" s="620"/>
      <c r="Z185" s="620"/>
      <c r="AA185" s="620"/>
      <c r="AB185" s="620"/>
      <c r="AC185" s="620"/>
      <c r="AD185" s="620"/>
      <c r="AE185" s="620"/>
      <c r="AF185" s="620"/>
      <c r="AG185" s="620"/>
      <c r="AH185" s="620"/>
      <c r="AI185" s="620"/>
      <c r="AJ185" s="620"/>
      <c r="AK185" s="620"/>
      <c r="AL185" s="620"/>
      <c r="AM185" s="620"/>
      <c r="AN185" s="620"/>
      <c r="AO185" s="620"/>
      <c r="AP185" s="620"/>
      <c r="AQ185" s="620"/>
      <c r="AR185" s="620"/>
      <c r="AS185" s="620"/>
      <c r="AT185" s="620"/>
      <c r="AU185" s="620"/>
      <c r="AV185" s="620"/>
      <c r="AW185" s="620"/>
      <c r="AX185" s="620"/>
      <c r="AY185" s="620"/>
      <c r="AZ185" s="620"/>
      <c r="BA185" s="624"/>
      <c r="BB185" s="625"/>
      <c r="BC185" s="625"/>
      <c r="BD185" s="625"/>
      <c r="BE185" s="625"/>
      <c r="BF185" s="626"/>
      <c r="BG185" s="261"/>
      <c r="BK185" s="26" t="str">
        <f>IF(AT95=Datos!$AO$2,D95,"")</f>
        <v/>
      </c>
    </row>
    <row r="186" spans="1:63" ht="14.25" customHeight="1">
      <c r="A186" s="18"/>
      <c r="D186" s="430"/>
      <c r="E186" s="620"/>
      <c r="F186" s="620"/>
      <c r="G186" s="620"/>
      <c r="H186" s="620"/>
      <c r="I186" s="620"/>
      <c r="J186" s="620"/>
      <c r="K186" s="620"/>
      <c r="L186" s="620"/>
      <c r="M186" s="620"/>
      <c r="N186" s="620"/>
      <c r="O186" s="620"/>
      <c r="P186" s="620"/>
      <c r="Q186" s="620"/>
      <c r="R186" s="620"/>
      <c r="S186" s="620"/>
      <c r="T186" s="620"/>
      <c r="U186" s="620"/>
      <c r="V186" s="620"/>
      <c r="W186" s="620"/>
      <c r="X186" s="620"/>
      <c r="Y186" s="620"/>
      <c r="Z186" s="620"/>
      <c r="AA186" s="620"/>
      <c r="AB186" s="620"/>
      <c r="AC186" s="620"/>
      <c r="AD186" s="620"/>
      <c r="AE186" s="620"/>
      <c r="AF186" s="620"/>
      <c r="AG186" s="620"/>
      <c r="AH186" s="620"/>
      <c r="AI186" s="620"/>
      <c r="AJ186" s="620"/>
      <c r="AK186" s="620"/>
      <c r="AL186" s="620"/>
      <c r="AM186" s="620"/>
      <c r="AN186" s="620"/>
      <c r="AO186" s="620"/>
      <c r="AP186" s="620"/>
      <c r="AQ186" s="620"/>
      <c r="AR186" s="620"/>
      <c r="AS186" s="620"/>
      <c r="AT186" s="620"/>
      <c r="AU186" s="620"/>
      <c r="AV186" s="620"/>
      <c r="AW186" s="620"/>
      <c r="AX186" s="620"/>
      <c r="AY186" s="620"/>
      <c r="AZ186" s="620"/>
      <c r="BA186" s="624"/>
      <c r="BB186" s="625"/>
      <c r="BC186" s="625"/>
      <c r="BD186" s="625"/>
      <c r="BE186" s="625"/>
      <c r="BF186" s="626"/>
      <c r="BG186" s="261"/>
      <c r="BK186" s="26" t="str">
        <f>IF(AT96=Datos!$AO$2,D96,"")</f>
        <v/>
      </c>
    </row>
    <row r="187" spans="1:63" ht="14.25" customHeight="1">
      <c r="A187" s="18"/>
      <c r="D187" s="430"/>
      <c r="E187" s="620" t="str">
        <f>IF(D123="","",IF(AT123&lt;&gt;Datos!$AO$2,D123,""))</f>
        <v/>
      </c>
      <c r="F187" s="620"/>
      <c r="G187" s="620"/>
      <c r="H187" s="620"/>
      <c r="I187" s="620"/>
      <c r="J187" s="620"/>
      <c r="K187" s="620"/>
      <c r="L187" s="620"/>
      <c r="M187" s="620"/>
      <c r="N187" s="620"/>
      <c r="O187" s="620"/>
      <c r="P187" s="620"/>
      <c r="Q187" s="620"/>
      <c r="R187" s="620"/>
      <c r="S187" s="620"/>
      <c r="T187" s="620"/>
      <c r="U187" s="620"/>
      <c r="V187" s="620"/>
      <c r="W187" s="620"/>
      <c r="X187" s="620"/>
      <c r="Y187" s="620"/>
      <c r="Z187" s="620"/>
      <c r="AA187" s="620"/>
      <c r="AB187" s="620"/>
      <c r="AC187" s="620"/>
      <c r="AD187" s="620"/>
      <c r="AE187" s="620"/>
      <c r="AF187" s="620"/>
      <c r="AG187" s="620"/>
      <c r="AH187" s="620"/>
      <c r="AI187" s="620"/>
      <c r="AJ187" s="620"/>
      <c r="AK187" s="620"/>
      <c r="AL187" s="620"/>
      <c r="AM187" s="620"/>
      <c r="AN187" s="620"/>
      <c r="AO187" s="620"/>
      <c r="AP187" s="620"/>
      <c r="AQ187" s="620"/>
      <c r="AR187" s="620"/>
      <c r="AS187" s="620"/>
      <c r="AT187" s="620"/>
      <c r="AU187" s="620"/>
      <c r="AV187" s="620"/>
      <c r="AW187" s="620"/>
      <c r="AX187" s="620"/>
      <c r="AY187" s="620"/>
      <c r="AZ187" s="620"/>
      <c r="BA187" s="624"/>
      <c r="BB187" s="625"/>
      <c r="BC187" s="625"/>
      <c r="BD187" s="625"/>
      <c r="BE187" s="625"/>
      <c r="BF187" s="626"/>
      <c r="BG187" s="261"/>
      <c r="BK187" s="26" t="s">
        <v>580</v>
      </c>
    </row>
    <row r="188" spans="1:63" ht="14.25" customHeight="1">
      <c r="A188" s="18"/>
      <c r="D188" s="430"/>
      <c r="E188" s="620" t="str">
        <f>IF(D124="","",IF(AT124&lt;&gt;Datos!$AO$2,D124,""))</f>
        <v/>
      </c>
      <c r="F188" s="620"/>
      <c r="G188" s="620"/>
      <c r="H188" s="620"/>
      <c r="I188" s="620"/>
      <c r="J188" s="620"/>
      <c r="K188" s="620"/>
      <c r="L188" s="620"/>
      <c r="M188" s="620"/>
      <c r="N188" s="620"/>
      <c r="O188" s="620"/>
      <c r="P188" s="620"/>
      <c r="Q188" s="620"/>
      <c r="R188" s="620"/>
      <c r="S188" s="620"/>
      <c r="T188" s="620"/>
      <c r="U188" s="620"/>
      <c r="V188" s="620"/>
      <c r="W188" s="620"/>
      <c r="X188" s="620"/>
      <c r="Y188" s="620"/>
      <c r="Z188" s="620"/>
      <c r="AA188" s="620"/>
      <c r="AB188" s="620"/>
      <c r="AC188" s="620"/>
      <c r="AD188" s="620"/>
      <c r="AE188" s="620"/>
      <c r="AF188" s="620"/>
      <c r="AG188" s="620"/>
      <c r="AH188" s="620"/>
      <c r="AI188" s="620"/>
      <c r="AJ188" s="620"/>
      <c r="AK188" s="620"/>
      <c r="AL188" s="620"/>
      <c r="AM188" s="620"/>
      <c r="AN188" s="620"/>
      <c r="AO188" s="620"/>
      <c r="AP188" s="620"/>
      <c r="AQ188" s="620"/>
      <c r="AR188" s="620"/>
      <c r="AS188" s="620"/>
      <c r="AT188" s="620"/>
      <c r="AU188" s="620"/>
      <c r="AV188" s="620"/>
      <c r="AW188" s="620"/>
      <c r="AX188" s="620"/>
      <c r="AY188" s="620"/>
      <c r="AZ188" s="620"/>
      <c r="BA188" s="624"/>
      <c r="BB188" s="625"/>
      <c r="BC188" s="625"/>
      <c r="BD188" s="625"/>
      <c r="BE188" s="625"/>
      <c r="BF188" s="626"/>
      <c r="BG188" s="261"/>
      <c r="BK188" s="11" t="s">
        <v>581</v>
      </c>
    </row>
    <row r="189" spans="1:63" ht="14.25" customHeight="1" thickBot="1">
      <c r="A189" s="18"/>
      <c r="D189" s="431"/>
      <c r="E189" s="632"/>
      <c r="F189" s="633"/>
      <c r="G189" s="633"/>
      <c r="H189" s="633"/>
      <c r="I189" s="633"/>
      <c r="J189" s="633"/>
      <c r="K189" s="633"/>
      <c r="L189" s="633"/>
      <c r="M189" s="633"/>
      <c r="N189" s="633"/>
      <c r="O189" s="633"/>
      <c r="P189" s="633"/>
      <c r="Q189" s="633"/>
      <c r="R189" s="633"/>
      <c r="S189" s="633"/>
      <c r="T189" s="633"/>
      <c r="U189" s="634"/>
      <c r="V189" s="635"/>
      <c r="W189" s="635"/>
      <c r="X189" s="635"/>
      <c r="Y189" s="635"/>
      <c r="Z189" s="635"/>
      <c r="AA189" s="635"/>
      <c r="AB189" s="635"/>
      <c r="AC189" s="635"/>
      <c r="AD189" s="635"/>
      <c r="AE189" s="635"/>
      <c r="AF189" s="635"/>
      <c r="AG189" s="635"/>
      <c r="AH189" s="633"/>
      <c r="AI189" s="633"/>
      <c r="AJ189" s="633"/>
      <c r="AK189" s="633"/>
      <c r="AL189" s="633"/>
      <c r="AM189" s="633"/>
      <c r="AN189" s="633"/>
      <c r="AO189" s="633"/>
      <c r="AP189" s="634"/>
      <c r="AQ189" s="635"/>
      <c r="AR189" s="635"/>
      <c r="AS189" s="635"/>
      <c r="AT189" s="635"/>
      <c r="AU189" s="635"/>
      <c r="AV189" s="635"/>
      <c r="AW189" s="635"/>
      <c r="AX189" s="635"/>
      <c r="AY189" s="635"/>
      <c r="AZ189" s="635"/>
      <c r="BA189" s="636"/>
      <c r="BB189" s="637"/>
      <c r="BC189" s="637"/>
      <c r="BD189" s="637"/>
      <c r="BE189" s="637"/>
      <c r="BF189" s="638"/>
      <c r="BG189" s="262"/>
      <c r="BK189" s="26" t="str">
        <f>IF(AT102=Datos!$AO$2,D102,"")</f>
        <v/>
      </c>
    </row>
    <row r="190" spans="1:63" ht="14.25" customHeight="1" thickTop="1">
      <c r="A190" s="18"/>
      <c r="D190" s="411" t="s">
        <v>570</v>
      </c>
      <c r="E190" s="639" t="str">
        <f>IF(D131="","",IF(AT131&lt;&gt;Datos!$AO$2,D131,""))</f>
        <v/>
      </c>
      <c r="F190" s="640"/>
      <c r="G190" s="640"/>
      <c r="H190" s="640"/>
      <c r="I190" s="640"/>
      <c r="J190" s="640"/>
      <c r="K190" s="640"/>
      <c r="L190" s="640"/>
      <c r="M190" s="640"/>
      <c r="N190" s="640"/>
      <c r="O190" s="640"/>
      <c r="P190" s="640"/>
      <c r="Q190" s="640"/>
      <c r="R190" s="640"/>
      <c r="S190" s="640"/>
      <c r="T190" s="640"/>
      <c r="U190" s="641"/>
      <c r="V190" s="642"/>
      <c r="W190" s="642"/>
      <c r="X190" s="642"/>
      <c r="Y190" s="642"/>
      <c r="Z190" s="642"/>
      <c r="AA190" s="642"/>
      <c r="AB190" s="642"/>
      <c r="AC190" s="642"/>
      <c r="AD190" s="642"/>
      <c r="AE190" s="642"/>
      <c r="AF190" s="642"/>
      <c r="AG190" s="642"/>
      <c r="AH190" s="640"/>
      <c r="AI190" s="640"/>
      <c r="AJ190" s="640"/>
      <c r="AK190" s="640"/>
      <c r="AL190" s="640"/>
      <c r="AM190" s="640"/>
      <c r="AN190" s="640"/>
      <c r="AO190" s="640"/>
      <c r="AP190" s="641"/>
      <c r="AQ190" s="642"/>
      <c r="AR190" s="642"/>
      <c r="AS190" s="642"/>
      <c r="AT190" s="642"/>
      <c r="AU190" s="642"/>
      <c r="AV190" s="642"/>
      <c r="AW190" s="642"/>
      <c r="AX190" s="642"/>
      <c r="AY190" s="642"/>
      <c r="AZ190" s="642"/>
      <c r="BA190" s="631"/>
      <c r="BB190" s="631"/>
      <c r="BC190" s="631"/>
      <c r="BD190" s="631"/>
      <c r="BE190" s="631"/>
      <c r="BF190" s="631"/>
      <c r="BG190" s="186"/>
      <c r="BK190" s="26" t="str">
        <f>IF(AT103=Datos!$AO$2,D103,"")</f>
        <v/>
      </c>
    </row>
    <row r="191" spans="1:63" ht="14.25" customHeight="1">
      <c r="A191" s="18"/>
      <c r="D191" s="411"/>
      <c r="E191" s="630" t="str">
        <f>IF(D132="","",IF(AT132&lt;&gt;Datos!$AO$2,D132,""))</f>
        <v/>
      </c>
      <c r="F191" s="630"/>
      <c r="G191" s="630"/>
      <c r="H191" s="630"/>
      <c r="I191" s="630"/>
      <c r="J191" s="630"/>
      <c r="K191" s="630"/>
      <c r="L191" s="630"/>
      <c r="M191" s="630"/>
      <c r="N191" s="630"/>
      <c r="O191" s="630"/>
      <c r="P191" s="630"/>
      <c r="Q191" s="630"/>
      <c r="R191" s="630"/>
      <c r="S191" s="630"/>
      <c r="T191" s="630"/>
      <c r="U191" s="630"/>
      <c r="V191" s="630"/>
      <c r="W191" s="630"/>
      <c r="X191" s="630"/>
      <c r="Y191" s="630"/>
      <c r="Z191" s="630"/>
      <c r="AA191" s="630"/>
      <c r="AB191" s="630"/>
      <c r="AC191" s="630"/>
      <c r="AD191" s="630"/>
      <c r="AE191" s="630"/>
      <c r="AF191" s="630"/>
      <c r="AG191" s="630"/>
      <c r="AH191" s="630"/>
      <c r="AI191" s="630"/>
      <c r="AJ191" s="630"/>
      <c r="AK191" s="630"/>
      <c r="AL191" s="630"/>
      <c r="AM191" s="630"/>
      <c r="AN191" s="630"/>
      <c r="AO191" s="630"/>
      <c r="AP191" s="630"/>
      <c r="AQ191" s="630"/>
      <c r="AR191" s="630"/>
      <c r="AS191" s="630"/>
      <c r="AT191" s="630"/>
      <c r="AU191" s="630"/>
      <c r="AV191" s="630"/>
      <c r="AW191" s="630"/>
      <c r="AX191" s="630"/>
      <c r="AY191" s="630"/>
      <c r="AZ191" s="630"/>
      <c r="BA191" s="631"/>
      <c r="BB191" s="631"/>
      <c r="BC191" s="631"/>
      <c r="BD191" s="631"/>
      <c r="BE191" s="631"/>
      <c r="BF191" s="631"/>
      <c r="BG191" s="186"/>
      <c r="BK191" s="26" t="str">
        <f>IF(AT104=Datos!$AO$2,D104,"")</f>
        <v/>
      </c>
    </row>
    <row r="192" spans="1:63" ht="14.25" customHeight="1">
      <c r="A192" s="18"/>
      <c r="D192" s="411"/>
      <c r="E192" s="630" t="str">
        <f>IF(D133="","",IF(AT133&lt;&gt;Datos!$AO$2,D133,""))</f>
        <v/>
      </c>
      <c r="F192" s="630"/>
      <c r="G192" s="630"/>
      <c r="H192" s="630"/>
      <c r="I192" s="630"/>
      <c r="J192" s="630"/>
      <c r="K192" s="630"/>
      <c r="L192" s="630"/>
      <c r="M192" s="630"/>
      <c r="N192" s="630"/>
      <c r="O192" s="630"/>
      <c r="P192" s="630"/>
      <c r="Q192" s="630"/>
      <c r="R192" s="630"/>
      <c r="S192" s="630"/>
      <c r="T192" s="630"/>
      <c r="U192" s="630"/>
      <c r="V192" s="630"/>
      <c r="W192" s="630"/>
      <c r="X192" s="630"/>
      <c r="Y192" s="630"/>
      <c r="Z192" s="630"/>
      <c r="AA192" s="630"/>
      <c r="AB192" s="630"/>
      <c r="AC192" s="630"/>
      <c r="AD192" s="630"/>
      <c r="AE192" s="630"/>
      <c r="AF192" s="630"/>
      <c r="AG192" s="630"/>
      <c r="AH192" s="630"/>
      <c r="AI192" s="630"/>
      <c r="AJ192" s="630"/>
      <c r="AK192" s="630"/>
      <c r="AL192" s="630"/>
      <c r="AM192" s="630"/>
      <c r="AN192" s="630"/>
      <c r="AO192" s="630"/>
      <c r="AP192" s="630"/>
      <c r="AQ192" s="630"/>
      <c r="AR192" s="630"/>
      <c r="AS192" s="630"/>
      <c r="AT192" s="630"/>
      <c r="AU192" s="630"/>
      <c r="AV192" s="630"/>
      <c r="AW192" s="630"/>
      <c r="AX192" s="630"/>
      <c r="AY192" s="630"/>
      <c r="AZ192" s="630"/>
      <c r="BA192" s="631"/>
      <c r="BB192" s="631"/>
      <c r="BC192" s="631"/>
      <c r="BD192" s="631"/>
      <c r="BE192" s="631"/>
      <c r="BF192" s="631"/>
      <c r="BG192" s="186"/>
      <c r="BK192" s="26" t="str">
        <f>IF(AT105=Datos!$AO$2,D105,"")</f>
        <v/>
      </c>
    </row>
    <row r="193" spans="1:63" ht="14.25" customHeight="1">
      <c r="A193" s="18"/>
      <c r="D193" s="411"/>
      <c r="E193" s="630" t="str">
        <f>IF(D134="","",IF(AT134&lt;&gt;Datos!$AO$2,D134,""))</f>
        <v/>
      </c>
      <c r="F193" s="630"/>
      <c r="G193" s="630"/>
      <c r="H193" s="630"/>
      <c r="I193" s="630"/>
      <c r="J193" s="630"/>
      <c r="K193" s="630"/>
      <c r="L193" s="630"/>
      <c r="M193" s="630"/>
      <c r="N193" s="630"/>
      <c r="O193" s="630"/>
      <c r="P193" s="630"/>
      <c r="Q193" s="630"/>
      <c r="R193" s="630"/>
      <c r="S193" s="630"/>
      <c r="T193" s="630"/>
      <c r="U193" s="630"/>
      <c r="V193" s="630"/>
      <c r="W193" s="630"/>
      <c r="X193" s="630"/>
      <c r="Y193" s="630"/>
      <c r="Z193" s="630"/>
      <c r="AA193" s="630"/>
      <c r="AB193" s="630"/>
      <c r="AC193" s="630"/>
      <c r="AD193" s="630"/>
      <c r="AE193" s="630"/>
      <c r="AF193" s="630"/>
      <c r="AG193" s="630"/>
      <c r="AH193" s="630"/>
      <c r="AI193" s="630"/>
      <c r="AJ193" s="630"/>
      <c r="AK193" s="630"/>
      <c r="AL193" s="630"/>
      <c r="AM193" s="630"/>
      <c r="AN193" s="630"/>
      <c r="AO193" s="630"/>
      <c r="AP193" s="630"/>
      <c r="AQ193" s="630"/>
      <c r="AR193" s="630"/>
      <c r="AS193" s="630"/>
      <c r="AT193" s="630"/>
      <c r="AU193" s="630"/>
      <c r="AV193" s="630"/>
      <c r="AW193" s="630"/>
      <c r="AX193" s="630"/>
      <c r="AY193" s="630"/>
      <c r="AZ193" s="630"/>
      <c r="BA193" s="631"/>
      <c r="BB193" s="631"/>
      <c r="BC193" s="631"/>
      <c r="BD193" s="631"/>
      <c r="BE193" s="631"/>
      <c r="BF193" s="631"/>
      <c r="BG193" s="186"/>
      <c r="BK193" s="26" t="str">
        <f>IF(AT106=Datos!$AO$2,D106,"")</f>
        <v/>
      </c>
    </row>
    <row r="194" spans="1:63" ht="14.25" customHeight="1">
      <c r="A194" s="18"/>
      <c r="D194" s="411"/>
      <c r="E194" s="630" t="str">
        <f>IF(D135="","",IF(AT135&lt;&gt;Datos!$AO$2,D135,""))</f>
        <v/>
      </c>
      <c r="F194" s="630"/>
      <c r="G194" s="630"/>
      <c r="H194" s="630"/>
      <c r="I194" s="630"/>
      <c r="J194" s="630"/>
      <c r="K194" s="630"/>
      <c r="L194" s="630"/>
      <c r="M194" s="630"/>
      <c r="N194" s="630"/>
      <c r="O194" s="630"/>
      <c r="P194" s="630"/>
      <c r="Q194" s="630"/>
      <c r="R194" s="630"/>
      <c r="S194" s="630"/>
      <c r="T194" s="630"/>
      <c r="U194" s="630"/>
      <c r="V194" s="630"/>
      <c r="W194" s="630"/>
      <c r="X194" s="630"/>
      <c r="Y194" s="630"/>
      <c r="Z194" s="630"/>
      <c r="AA194" s="630"/>
      <c r="AB194" s="630"/>
      <c r="AC194" s="630"/>
      <c r="AD194" s="630"/>
      <c r="AE194" s="630"/>
      <c r="AF194" s="630"/>
      <c r="AG194" s="630"/>
      <c r="AH194" s="630"/>
      <c r="AI194" s="630"/>
      <c r="AJ194" s="630"/>
      <c r="AK194" s="630"/>
      <c r="AL194" s="630"/>
      <c r="AM194" s="630"/>
      <c r="AN194" s="630"/>
      <c r="AO194" s="630"/>
      <c r="AP194" s="630"/>
      <c r="AQ194" s="630"/>
      <c r="AR194" s="630"/>
      <c r="AS194" s="630"/>
      <c r="AT194" s="630"/>
      <c r="AU194" s="630"/>
      <c r="AV194" s="630"/>
      <c r="AW194" s="630"/>
      <c r="AX194" s="630"/>
      <c r="AY194" s="630"/>
      <c r="AZ194" s="630"/>
      <c r="BA194" s="631"/>
      <c r="BB194" s="631"/>
      <c r="BC194" s="631"/>
      <c r="BD194" s="631"/>
      <c r="BE194" s="631"/>
      <c r="BF194" s="631"/>
      <c r="BG194" s="186"/>
      <c r="BK194" s="26" t="str">
        <f>IF(AT107=Datos!$AO$2,D107,"")</f>
        <v/>
      </c>
    </row>
    <row r="195" spans="1:63" ht="14.25" customHeight="1">
      <c r="A195" s="18"/>
      <c r="D195" s="411"/>
      <c r="E195" s="630" t="str">
        <f>IF(D136="","",IF(AT136&lt;&gt;Datos!$AO$2,D136,""))</f>
        <v/>
      </c>
      <c r="F195" s="630"/>
      <c r="G195" s="630"/>
      <c r="H195" s="630"/>
      <c r="I195" s="630"/>
      <c r="J195" s="630"/>
      <c r="K195" s="630"/>
      <c r="L195" s="630"/>
      <c r="M195" s="630"/>
      <c r="N195" s="630"/>
      <c r="O195" s="630"/>
      <c r="P195" s="630"/>
      <c r="Q195" s="630"/>
      <c r="R195" s="630"/>
      <c r="S195" s="630"/>
      <c r="T195" s="630"/>
      <c r="U195" s="630"/>
      <c r="V195" s="630"/>
      <c r="W195" s="630"/>
      <c r="X195" s="630"/>
      <c r="Y195" s="630"/>
      <c r="Z195" s="630"/>
      <c r="AA195" s="630"/>
      <c r="AB195" s="630"/>
      <c r="AC195" s="630"/>
      <c r="AD195" s="630"/>
      <c r="AE195" s="630"/>
      <c r="AF195" s="630"/>
      <c r="AG195" s="630"/>
      <c r="AH195" s="630"/>
      <c r="AI195" s="630"/>
      <c r="AJ195" s="630"/>
      <c r="AK195" s="630"/>
      <c r="AL195" s="630"/>
      <c r="AM195" s="630"/>
      <c r="AN195" s="630"/>
      <c r="AO195" s="630"/>
      <c r="AP195" s="630"/>
      <c r="AQ195" s="630"/>
      <c r="AR195" s="630"/>
      <c r="AS195" s="630"/>
      <c r="AT195" s="630"/>
      <c r="AU195" s="630"/>
      <c r="AV195" s="630"/>
      <c r="AW195" s="630"/>
      <c r="AX195" s="630"/>
      <c r="AY195" s="630"/>
      <c r="AZ195" s="630"/>
      <c r="BA195" s="631"/>
      <c r="BB195" s="631"/>
      <c r="BC195" s="631"/>
      <c r="BD195" s="631"/>
      <c r="BE195" s="631"/>
      <c r="BF195" s="631"/>
      <c r="BG195" s="186"/>
      <c r="BK195" s="26" t="str">
        <f>IF(AT108=Datos!$AO$2,D108,"")</f>
        <v/>
      </c>
    </row>
    <row r="196" spans="1:63" ht="14.25" customHeight="1">
      <c r="A196" s="18"/>
      <c r="D196" s="411"/>
      <c r="E196" s="630" t="str">
        <f>IF(D137="","",IF(AT137&lt;&gt;Datos!$AO$2,D137,""))</f>
        <v/>
      </c>
      <c r="F196" s="630"/>
      <c r="G196" s="630"/>
      <c r="H196" s="630"/>
      <c r="I196" s="630"/>
      <c r="J196" s="630"/>
      <c r="K196" s="630"/>
      <c r="L196" s="630"/>
      <c r="M196" s="630"/>
      <c r="N196" s="630"/>
      <c r="O196" s="630"/>
      <c r="P196" s="630"/>
      <c r="Q196" s="630"/>
      <c r="R196" s="630"/>
      <c r="S196" s="630"/>
      <c r="T196" s="630"/>
      <c r="U196" s="630"/>
      <c r="V196" s="630"/>
      <c r="W196" s="630"/>
      <c r="X196" s="630"/>
      <c r="Y196" s="630"/>
      <c r="Z196" s="630"/>
      <c r="AA196" s="630"/>
      <c r="AB196" s="630"/>
      <c r="AC196" s="630"/>
      <c r="AD196" s="630"/>
      <c r="AE196" s="630"/>
      <c r="AF196" s="630"/>
      <c r="AG196" s="630"/>
      <c r="AH196" s="630"/>
      <c r="AI196" s="630"/>
      <c r="AJ196" s="630"/>
      <c r="AK196" s="630"/>
      <c r="AL196" s="630"/>
      <c r="AM196" s="630"/>
      <c r="AN196" s="630"/>
      <c r="AO196" s="630"/>
      <c r="AP196" s="630"/>
      <c r="AQ196" s="630"/>
      <c r="AR196" s="630"/>
      <c r="AS196" s="630"/>
      <c r="AT196" s="630"/>
      <c r="AU196" s="630"/>
      <c r="AV196" s="630"/>
      <c r="AW196" s="630"/>
      <c r="AX196" s="630"/>
      <c r="AY196" s="630"/>
      <c r="AZ196" s="630"/>
      <c r="BA196" s="631"/>
      <c r="BB196" s="631"/>
      <c r="BC196" s="631"/>
      <c r="BD196" s="631"/>
      <c r="BE196" s="631"/>
      <c r="BF196" s="631"/>
      <c r="BG196" s="186"/>
      <c r="BK196" s="26" t="str">
        <f>IF(AT109=Datos!$AO$2,D109,"")</f>
        <v/>
      </c>
    </row>
    <row r="197" spans="1:63" ht="14.25" customHeight="1">
      <c r="A197" s="18"/>
      <c r="D197" s="411"/>
      <c r="E197" s="630" t="str">
        <f>IF(D138="","",IF(AT138&lt;&gt;Datos!$AO$2,D138,""))</f>
        <v/>
      </c>
      <c r="F197" s="630"/>
      <c r="G197" s="630"/>
      <c r="H197" s="630"/>
      <c r="I197" s="630"/>
      <c r="J197" s="630"/>
      <c r="K197" s="630"/>
      <c r="L197" s="630"/>
      <c r="M197" s="630"/>
      <c r="N197" s="630"/>
      <c r="O197" s="630"/>
      <c r="P197" s="630"/>
      <c r="Q197" s="630"/>
      <c r="R197" s="630"/>
      <c r="S197" s="630"/>
      <c r="T197" s="630"/>
      <c r="U197" s="630"/>
      <c r="V197" s="630"/>
      <c r="W197" s="630"/>
      <c r="X197" s="630"/>
      <c r="Y197" s="630"/>
      <c r="Z197" s="630"/>
      <c r="AA197" s="630"/>
      <c r="AB197" s="630"/>
      <c r="AC197" s="630"/>
      <c r="AD197" s="630"/>
      <c r="AE197" s="630"/>
      <c r="AF197" s="630"/>
      <c r="AG197" s="630"/>
      <c r="AH197" s="630"/>
      <c r="AI197" s="630"/>
      <c r="AJ197" s="630"/>
      <c r="AK197" s="630"/>
      <c r="AL197" s="630"/>
      <c r="AM197" s="630"/>
      <c r="AN197" s="630"/>
      <c r="AO197" s="630"/>
      <c r="AP197" s="630"/>
      <c r="AQ197" s="630"/>
      <c r="AR197" s="630"/>
      <c r="AS197" s="630"/>
      <c r="AT197" s="630"/>
      <c r="AU197" s="630"/>
      <c r="AV197" s="630"/>
      <c r="AW197" s="630"/>
      <c r="AX197" s="630"/>
      <c r="AY197" s="630"/>
      <c r="AZ197" s="630"/>
      <c r="BA197" s="631"/>
      <c r="BB197" s="631"/>
      <c r="BC197" s="631"/>
      <c r="BD197" s="631"/>
      <c r="BE197" s="631"/>
      <c r="BF197" s="631"/>
      <c r="BG197" s="186"/>
      <c r="BK197" s="26" t="str">
        <f>IF(AT110=Datos!$AO$2,D110,"")</f>
        <v/>
      </c>
    </row>
    <row r="198" spans="1:63" ht="14.25" customHeight="1">
      <c r="A198" s="18"/>
      <c r="D198" s="412"/>
      <c r="E198" s="630" t="str">
        <f>IF(D139="","",IF(AT139&lt;&gt;Datos!$AO$2,D139,""))</f>
        <v/>
      </c>
      <c r="F198" s="630"/>
      <c r="G198" s="630"/>
      <c r="H198" s="630"/>
      <c r="I198" s="630"/>
      <c r="J198" s="630"/>
      <c r="K198" s="630"/>
      <c r="L198" s="630"/>
      <c r="M198" s="630"/>
      <c r="N198" s="630"/>
      <c r="O198" s="630"/>
      <c r="P198" s="630"/>
      <c r="Q198" s="630"/>
      <c r="R198" s="630"/>
      <c r="S198" s="630"/>
      <c r="T198" s="630"/>
      <c r="U198" s="630"/>
      <c r="V198" s="630"/>
      <c r="W198" s="630"/>
      <c r="X198" s="630"/>
      <c r="Y198" s="630"/>
      <c r="Z198" s="630"/>
      <c r="AA198" s="630"/>
      <c r="AB198" s="630"/>
      <c r="AC198" s="630"/>
      <c r="AD198" s="630"/>
      <c r="AE198" s="630"/>
      <c r="AF198" s="630"/>
      <c r="AG198" s="630"/>
      <c r="AH198" s="630"/>
      <c r="AI198" s="630"/>
      <c r="AJ198" s="630"/>
      <c r="AK198" s="630"/>
      <c r="AL198" s="630"/>
      <c r="AM198" s="630"/>
      <c r="AN198" s="630"/>
      <c r="AO198" s="630"/>
      <c r="AP198" s="630"/>
      <c r="AQ198" s="630"/>
      <c r="AR198" s="630"/>
      <c r="AS198" s="630"/>
      <c r="AT198" s="630"/>
      <c r="AU198" s="630"/>
      <c r="AV198" s="630"/>
      <c r="AW198" s="630"/>
      <c r="AX198" s="630"/>
      <c r="AY198" s="630"/>
      <c r="AZ198" s="630"/>
      <c r="BA198" s="631"/>
      <c r="BB198" s="631"/>
      <c r="BC198" s="631"/>
      <c r="BD198" s="631"/>
      <c r="BE198" s="631"/>
      <c r="BF198" s="631"/>
      <c r="BG198" s="186"/>
      <c r="BK198" s="26" t="str">
        <f>IF(AT111=Datos!$AO$2,D111,"")</f>
        <v/>
      </c>
    </row>
    <row r="199" spans="1:63" ht="14.25" customHeight="1">
      <c r="A199" s="18"/>
      <c r="D199" s="412"/>
      <c r="E199" s="630" t="str">
        <f>IF(D140="","",IF(AT140&lt;&gt;Datos!$AO$2,D140,""))</f>
        <v/>
      </c>
      <c r="F199" s="630"/>
      <c r="G199" s="630"/>
      <c r="H199" s="630"/>
      <c r="I199" s="630"/>
      <c r="J199" s="630"/>
      <c r="K199" s="630"/>
      <c r="L199" s="630"/>
      <c r="M199" s="630"/>
      <c r="N199" s="630"/>
      <c r="O199" s="630"/>
      <c r="P199" s="630"/>
      <c r="Q199" s="630"/>
      <c r="R199" s="630"/>
      <c r="S199" s="630"/>
      <c r="T199" s="630"/>
      <c r="U199" s="630"/>
      <c r="V199" s="630"/>
      <c r="W199" s="630"/>
      <c r="X199" s="630"/>
      <c r="Y199" s="630"/>
      <c r="Z199" s="630"/>
      <c r="AA199" s="630"/>
      <c r="AB199" s="630"/>
      <c r="AC199" s="630"/>
      <c r="AD199" s="630"/>
      <c r="AE199" s="630"/>
      <c r="AF199" s="630"/>
      <c r="AG199" s="630"/>
      <c r="AH199" s="630"/>
      <c r="AI199" s="630"/>
      <c r="AJ199" s="630"/>
      <c r="AK199" s="630"/>
      <c r="AL199" s="630"/>
      <c r="AM199" s="630"/>
      <c r="AN199" s="630"/>
      <c r="AO199" s="630"/>
      <c r="AP199" s="630"/>
      <c r="AQ199" s="630"/>
      <c r="AR199" s="630"/>
      <c r="AS199" s="630"/>
      <c r="AT199" s="630"/>
      <c r="AU199" s="630"/>
      <c r="AV199" s="630"/>
      <c r="AW199" s="630"/>
      <c r="AX199" s="630"/>
      <c r="AY199" s="630"/>
      <c r="AZ199" s="630"/>
      <c r="BA199" s="631"/>
      <c r="BB199" s="631"/>
      <c r="BC199" s="631"/>
      <c r="BD199" s="631"/>
      <c r="BE199" s="631"/>
      <c r="BF199" s="631"/>
      <c r="BG199" s="186"/>
      <c r="BK199" s="26" t="s">
        <v>580</v>
      </c>
    </row>
    <row r="200" spans="1:63" ht="14.25" customHeight="1">
      <c r="A200" s="18"/>
      <c r="D200" s="434" t="s">
        <v>582</v>
      </c>
      <c r="E200" s="434"/>
      <c r="F200" s="434"/>
      <c r="G200" s="434"/>
      <c r="H200" s="434"/>
      <c r="I200" s="434"/>
      <c r="J200" s="434"/>
      <c r="K200" s="434"/>
      <c r="L200" s="434"/>
      <c r="M200" s="434"/>
      <c r="N200" s="434"/>
      <c r="O200" s="434"/>
      <c r="P200" s="434"/>
      <c r="Q200" s="434"/>
      <c r="R200" s="434"/>
      <c r="S200" s="434"/>
      <c r="T200" s="434"/>
      <c r="U200" s="434"/>
      <c r="V200" s="434"/>
      <c r="W200" s="434"/>
      <c r="X200" s="434"/>
      <c r="Y200" s="434"/>
      <c r="Z200" s="434"/>
      <c r="AA200" s="434"/>
      <c r="AB200" s="434"/>
      <c r="AC200" s="434"/>
      <c r="AD200" s="434"/>
      <c r="AE200" s="434"/>
      <c r="AF200" s="434"/>
      <c r="AG200" s="434"/>
      <c r="AH200" s="434"/>
      <c r="AI200" s="434"/>
      <c r="AJ200" s="434"/>
      <c r="AK200" s="434"/>
      <c r="AL200" s="434"/>
      <c r="AM200" s="434"/>
      <c r="AN200" s="434"/>
      <c r="AO200" s="434"/>
      <c r="AP200" s="434"/>
      <c r="AQ200" s="434"/>
      <c r="AR200" s="434"/>
      <c r="AS200" s="434"/>
      <c r="AT200" s="434"/>
      <c r="AU200" s="434"/>
      <c r="AV200" s="434"/>
      <c r="AW200" s="434"/>
      <c r="AX200" s="434"/>
      <c r="AY200" s="434"/>
      <c r="AZ200" s="434"/>
      <c r="BA200" s="434"/>
      <c r="BB200" s="434"/>
      <c r="BC200" s="434"/>
      <c r="BD200" s="434"/>
      <c r="BE200" s="434"/>
      <c r="BF200" s="434"/>
      <c r="BG200" s="643"/>
    </row>
    <row r="201" spans="1:63" ht="15.75" customHeight="1">
      <c r="A201" s="18"/>
      <c r="D201" s="750"/>
      <c r="E201" s="750"/>
      <c r="F201" s="750"/>
      <c r="G201" s="750"/>
      <c r="H201" s="750"/>
      <c r="I201" s="750"/>
      <c r="J201" s="750"/>
      <c r="K201" s="750"/>
      <c r="L201" s="750"/>
      <c r="M201" s="750"/>
      <c r="N201" s="750"/>
      <c r="O201" s="750"/>
      <c r="P201" s="750"/>
      <c r="Q201" s="750"/>
      <c r="R201" s="750"/>
      <c r="S201" s="750"/>
      <c r="T201" s="750"/>
      <c r="U201" s="750"/>
      <c r="V201" s="750"/>
      <c r="W201" s="750"/>
      <c r="X201" s="750"/>
      <c r="Y201" s="750"/>
      <c r="Z201" s="750"/>
      <c r="AA201" s="750"/>
      <c r="AB201" s="750"/>
      <c r="AC201" s="750"/>
      <c r="AD201" s="750"/>
      <c r="AE201" s="750"/>
      <c r="AF201" s="750"/>
      <c r="AG201" s="750"/>
      <c r="AH201" s="750"/>
      <c r="AI201" s="750"/>
      <c r="AJ201" s="750"/>
      <c r="AK201" s="750"/>
      <c r="AL201" s="750"/>
      <c r="AM201" s="750"/>
      <c r="AN201" s="750"/>
      <c r="AO201" s="750"/>
      <c r="AP201" s="750"/>
      <c r="AQ201" s="750"/>
      <c r="AR201" s="750"/>
      <c r="AS201" s="750"/>
      <c r="AT201" s="750"/>
      <c r="AU201" s="750"/>
      <c r="AV201" s="750"/>
      <c r="AW201" s="750"/>
      <c r="AX201" s="750"/>
      <c r="AY201" s="750"/>
      <c r="AZ201" s="750"/>
      <c r="BA201" s="750"/>
      <c r="BB201" s="750"/>
      <c r="BG201" s="20"/>
    </row>
    <row r="202" spans="1:63" ht="15.75" customHeight="1">
      <c r="A202" s="18"/>
      <c r="BG202" s="20"/>
    </row>
    <row r="203" spans="1:63" ht="15" customHeight="1">
      <c r="A203" s="18"/>
      <c r="D203" s="627" t="s">
        <v>583</v>
      </c>
      <c r="E203" s="627"/>
      <c r="F203" s="627"/>
      <c r="G203" s="627"/>
      <c r="H203" s="627"/>
      <c r="I203" s="627"/>
      <c r="J203" s="627"/>
      <c r="K203" s="627"/>
      <c r="L203" s="627"/>
      <c r="M203" s="627"/>
      <c r="N203" s="627"/>
      <c r="O203" s="627"/>
      <c r="P203" s="627"/>
      <c r="Q203" s="627"/>
      <c r="R203" s="627"/>
      <c r="S203" s="627"/>
      <c r="T203" s="627"/>
      <c r="U203" s="627"/>
      <c r="V203" s="627"/>
      <c r="W203" s="627"/>
      <c r="X203" s="627"/>
      <c r="Y203" s="627"/>
      <c r="Z203" s="627"/>
      <c r="AA203" s="627"/>
      <c r="AB203" s="627"/>
      <c r="AC203" s="627"/>
      <c r="AD203" s="627"/>
      <c r="AE203" s="627"/>
      <c r="AF203" s="627"/>
      <c r="AG203" s="627"/>
      <c r="AH203" s="627"/>
      <c r="AI203" s="627"/>
      <c r="AJ203" s="627"/>
      <c r="AK203" s="627"/>
      <c r="AL203" s="627"/>
      <c r="AM203" s="627"/>
      <c r="AN203" s="627"/>
      <c r="AO203" s="627"/>
      <c r="AP203" s="627"/>
      <c r="AQ203" s="627"/>
      <c r="AR203" s="627"/>
      <c r="AS203" s="627"/>
      <c r="AT203" s="627"/>
      <c r="AU203" s="627"/>
      <c r="AV203" s="627"/>
      <c r="AW203" s="627"/>
      <c r="AX203" s="627"/>
      <c r="AY203" s="627"/>
      <c r="AZ203" s="627"/>
      <c r="BA203" s="627"/>
      <c r="BB203" s="627"/>
      <c r="BC203" s="627"/>
      <c r="BD203" s="627"/>
      <c r="BE203" s="627"/>
      <c r="BF203" s="627"/>
      <c r="BG203" s="628"/>
    </row>
    <row r="204" spans="1:63" ht="20.25" customHeight="1">
      <c r="A204" s="18"/>
      <c r="D204" s="435" t="s">
        <v>564</v>
      </c>
      <c r="E204" s="435"/>
      <c r="F204" s="435"/>
      <c r="G204" s="435"/>
      <c r="H204" s="435"/>
      <c r="I204" s="435"/>
      <c r="J204" s="435"/>
      <c r="K204" s="435"/>
      <c r="L204" s="435"/>
      <c r="M204" s="435"/>
      <c r="N204" s="435"/>
      <c r="O204" s="435"/>
      <c r="P204" s="435"/>
      <c r="Q204" s="435"/>
      <c r="R204" s="435"/>
      <c r="S204" s="435"/>
      <c r="T204" s="435"/>
      <c r="U204" s="435"/>
      <c r="V204" s="435" t="s">
        <v>565</v>
      </c>
      <c r="W204" s="435"/>
      <c r="X204" s="435"/>
      <c r="Y204" s="435"/>
      <c r="Z204" s="435"/>
      <c r="AA204" s="435"/>
      <c r="AB204" s="435"/>
      <c r="AC204" s="435"/>
      <c r="AD204" s="435"/>
      <c r="AE204" s="435"/>
      <c r="AF204" s="435"/>
      <c r="AG204" s="435"/>
      <c r="AH204" s="435"/>
      <c r="AI204" s="435"/>
      <c r="AJ204" s="435"/>
      <c r="AK204" s="435"/>
      <c r="AL204" s="435"/>
      <c r="AM204" s="435"/>
      <c r="AN204" s="435" t="s">
        <v>566</v>
      </c>
      <c r="AO204" s="435"/>
      <c r="AP204" s="435"/>
      <c r="AQ204" s="435"/>
      <c r="AR204" s="435"/>
      <c r="AS204" s="435"/>
      <c r="AT204" s="435"/>
      <c r="AU204" s="435"/>
      <c r="AV204" s="435"/>
      <c r="AW204" s="435"/>
      <c r="AX204" s="435"/>
      <c r="AY204" s="435"/>
      <c r="AZ204" s="435"/>
      <c r="BA204" s="435"/>
      <c r="BB204" s="435"/>
      <c r="BC204" s="435"/>
      <c r="BD204" s="435"/>
      <c r="BE204" s="435"/>
      <c r="BF204" s="435"/>
      <c r="BG204" s="629"/>
    </row>
    <row r="205" spans="1:63" ht="20.100000000000001" customHeight="1">
      <c r="A205" s="18"/>
      <c r="D205" s="400"/>
      <c r="E205" s="400"/>
      <c r="F205" s="400"/>
      <c r="G205" s="400"/>
      <c r="H205" s="400"/>
      <c r="I205" s="400"/>
      <c r="J205" s="400"/>
      <c r="K205" s="400"/>
      <c r="L205" s="400"/>
      <c r="M205" s="400"/>
      <c r="N205" s="400"/>
      <c r="O205" s="400"/>
      <c r="P205" s="400"/>
      <c r="Q205" s="400"/>
      <c r="R205" s="400"/>
      <c r="S205" s="400"/>
      <c r="T205" s="400"/>
      <c r="U205" s="400"/>
      <c r="V205" s="400"/>
      <c r="W205" s="400"/>
      <c r="X205" s="400"/>
      <c r="Y205" s="400"/>
      <c r="Z205" s="400"/>
      <c r="AA205" s="400"/>
      <c r="AB205" s="400"/>
      <c r="AC205" s="400"/>
      <c r="AD205" s="400"/>
      <c r="AE205" s="400"/>
      <c r="AF205" s="400"/>
      <c r="AG205" s="400"/>
      <c r="AH205" s="400"/>
      <c r="AI205" s="400"/>
      <c r="AJ205" s="400"/>
      <c r="AK205" s="400"/>
      <c r="AL205" s="400"/>
      <c r="AM205" s="400"/>
      <c r="AN205" s="400"/>
      <c r="AO205" s="400"/>
      <c r="AP205" s="400"/>
      <c r="AQ205" s="400"/>
      <c r="AR205" s="400"/>
      <c r="AS205" s="400"/>
      <c r="AT205" s="400"/>
      <c r="AU205" s="400"/>
      <c r="AV205" s="400"/>
      <c r="AW205" s="400"/>
      <c r="AX205" s="400"/>
      <c r="AY205" s="400"/>
      <c r="AZ205" s="400"/>
      <c r="BA205" s="400"/>
      <c r="BB205" s="400"/>
      <c r="BC205" s="400"/>
      <c r="BD205" s="400"/>
      <c r="BE205" s="400"/>
      <c r="BF205" s="400"/>
      <c r="BG205" s="619"/>
    </row>
    <row r="206" spans="1:63">
      <c r="A206" s="18"/>
      <c r="D206" s="400"/>
      <c r="E206" s="400"/>
      <c r="F206" s="400"/>
      <c r="G206" s="400"/>
      <c r="H206" s="400"/>
      <c r="I206" s="400"/>
      <c r="J206" s="400"/>
      <c r="K206" s="400"/>
      <c r="L206" s="400"/>
      <c r="M206" s="400"/>
      <c r="N206" s="400"/>
      <c r="O206" s="400"/>
      <c r="P206" s="400"/>
      <c r="Q206" s="400"/>
      <c r="R206" s="400"/>
      <c r="S206" s="400"/>
      <c r="T206" s="400"/>
      <c r="U206" s="400"/>
      <c r="V206" s="400"/>
      <c r="W206" s="400"/>
      <c r="X206" s="400"/>
      <c r="Y206" s="400"/>
      <c r="Z206" s="400"/>
      <c r="AA206" s="400"/>
      <c r="AB206" s="400"/>
      <c r="AC206" s="400"/>
      <c r="AD206" s="400"/>
      <c r="AE206" s="400"/>
      <c r="AF206" s="400"/>
      <c r="AG206" s="400"/>
      <c r="AH206" s="400"/>
      <c r="AI206" s="400"/>
      <c r="AJ206" s="400"/>
      <c r="AK206" s="400"/>
      <c r="AL206" s="400"/>
      <c r="AM206" s="400"/>
      <c r="AN206" s="400"/>
      <c r="AO206" s="400"/>
      <c r="AP206" s="400"/>
      <c r="AQ206" s="400"/>
      <c r="AR206" s="400"/>
      <c r="AS206" s="400"/>
      <c r="AT206" s="400"/>
      <c r="AU206" s="400"/>
      <c r="AV206" s="400"/>
      <c r="AW206" s="400"/>
      <c r="AX206" s="400"/>
      <c r="AY206" s="400"/>
      <c r="AZ206" s="400"/>
      <c r="BA206" s="400"/>
      <c r="BB206" s="400"/>
      <c r="BC206" s="400"/>
      <c r="BD206" s="400"/>
      <c r="BE206" s="400"/>
      <c r="BF206" s="400"/>
      <c r="BG206" s="619"/>
    </row>
    <row r="207" spans="1:63">
      <c r="A207" s="18"/>
      <c r="D207" s="400"/>
      <c r="E207" s="400"/>
      <c r="F207" s="400"/>
      <c r="G207" s="400"/>
      <c r="H207" s="400"/>
      <c r="I207" s="400"/>
      <c r="J207" s="400"/>
      <c r="K207" s="400"/>
      <c r="L207" s="400"/>
      <c r="M207" s="400"/>
      <c r="N207" s="400"/>
      <c r="O207" s="400"/>
      <c r="P207" s="400"/>
      <c r="Q207" s="400"/>
      <c r="R207" s="400"/>
      <c r="S207" s="400"/>
      <c r="T207" s="400"/>
      <c r="U207" s="400"/>
      <c r="V207" s="400"/>
      <c r="W207" s="400"/>
      <c r="X207" s="400"/>
      <c r="Y207" s="400"/>
      <c r="Z207" s="400"/>
      <c r="AA207" s="400"/>
      <c r="AB207" s="400"/>
      <c r="AC207" s="400"/>
      <c r="AD207" s="400"/>
      <c r="AE207" s="400"/>
      <c r="AF207" s="400"/>
      <c r="AG207" s="400"/>
      <c r="AH207" s="400"/>
      <c r="AI207" s="400"/>
      <c r="AJ207" s="400"/>
      <c r="AK207" s="400"/>
      <c r="AL207" s="400"/>
      <c r="AM207" s="400"/>
      <c r="AN207" s="400"/>
      <c r="AO207" s="400"/>
      <c r="AP207" s="400"/>
      <c r="AQ207" s="400"/>
      <c r="AR207" s="400"/>
      <c r="AS207" s="400"/>
      <c r="AT207" s="400"/>
      <c r="AU207" s="400"/>
      <c r="AV207" s="400"/>
      <c r="AW207" s="400"/>
      <c r="AX207" s="400"/>
      <c r="AY207" s="400"/>
      <c r="AZ207" s="400"/>
      <c r="BA207" s="400"/>
      <c r="BB207" s="400"/>
      <c r="BC207" s="400"/>
      <c r="BD207" s="400"/>
      <c r="BE207" s="400"/>
      <c r="BF207" s="400"/>
      <c r="BG207" s="619"/>
    </row>
    <row r="208" spans="1:63">
      <c r="A208" s="18"/>
      <c r="D208" s="400"/>
      <c r="E208" s="400"/>
      <c r="F208" s="400"/>
      <c r="G208" s="400"/>
      <c r="H208" s="400"/>
      <c r="I208" s="400"/>
      <c r="J208" s="400"/>
      <c r="K208" s="400"/>
      <c r="L208" s="400"/>
      <c r="M208" s="400"/>
      <c r="N208" s="400"/>
      <c r="O208" s="400"/>
      <c r="P208" s="400"/>
      <c r="Q208" s="400"/>
      <c r="R208" s="400"/>
      <c r="S208" s="400"/>
      <c r="T208" s="400"/>
      <c r="U208" s="400"/>
      <c r="V208" s="400"/>
      <c r="W208" s="400"/>
      <c r="X208" s="400"/>
      <c r="Y208" s="400"/>
      <c r="Z208" s="400"/>
      <c r="AA208" s="400"/>
      <c r="AB208" s="400"/>
      <c r="AC208" s="400"/>
      <c r="AD208" s="400"/>
      <c r="AE208" s="400"/>
      <c r="AF208" s="400"/>
      <c r="AG208" s="400"/>
      <c r="AH208" s="400"/>
      <c r="AI208" s="400"/>
      <c r="AJ208" s="400"/>
      <c r="AK208" s="400"/>
      <c r="AL208" s="400"/>
      <c r="AM208" s="400"/>
      <c r="AN208" s="400"/>
      <c r="AO208" s="400"/>
      <c r="AP208" s="400"/>
      <c r="AQ208" s="400"/>
      <c r="AR208" s="400"/>
      <c r="AS208" s="400"/>
      <c r="AT208" s="400"/>
      <c r="AU208" s="400"/>
      <c r="AV208" s="400"/>
      <c r="AW208" s="400"/>
      <c r="AX208" s="400"/>
      <c r="AY208" s="400"/>
      <c r="AZ208" s="400"/>
      <c r="BA208" s="400"/>
      <c r="BB208" s="400"/>
      <c r="BC208" s="400"/>
      <c r="BD208" s="400"/>
      <c r="BE208" s="400"/>
      <c r="BF208" s="400"/>
      <c r="BG208" s="619"/>
    </row>
    <row r="209" spans="1:59">
      <c r="A209" s="18"/>
      <c r="D209" s="400"/>
      <c r="E209" s="400"/>
      <c r="F209" s="400"/>
      <c r="G209" s="400"/>
      <c r="H209" s="400"/>
      <c r="I209" s="400"/>
      <c r="J209" s="400"/>
      <c r="K209" s="400"/>
      <c r="L209" s="400"/>
      <c r="M209" s="400"/>
      <c r="N209" s="400"/>
      <c r="O209" s="400"/>
      <c r="P209" s="400"/>
      <c r="Q209" s="400"/>
      <c r="R209" s="400"/>
      <c r="S209" s="400"/>
      <c r="T209" s="400"/>
      <c r="U209" s="400"/>
      <c r="V209" s="400"/>
      <c r="W209" s="400"/>
      <c r="X209" s="400"/>
      <c r="Y209" s="400"/>
      <c r="Z209" s="400"/>
      <c r="AA209" s="400"/>
      <c r="AB209" s="400"/>
      <c r="AC209" s="400"/>
      <c r="AD209" s="400"/>
      <c r="AE209" s="400"/>
      <c r="AF209" s="400"/>
      <c r="AG209" s="400"/>
      <c r="AH209" s="400"/>
      <c r="AI209" s="400"/>
      <c r="AJ209" s="400"/>
      <c r="AK209" s="400"/>
      <c r="AL209" s="400"/>
      <c r="AM209" s="400"/>
      <c r="AN209" s="400"/>
      <c r="AO209" s="400"/>
      <c r="AP209" s="400"/>
      <c r="AQ209" s="400"/>
      <c r="AR209" s="400"/>
      <c r="AS209" s="400"/>
      <c r="AT209" s="400"/>
      <c r="AU209" s="400"/>
      <c r="AV209" s="400"/>
      <c r="AW209" s="400"/>
      <c r="AX209" s="400"/>
      <c r="AY209" s="400"/>
      <c r="AZ209" s="400"/>
      <c r="BA209" s="400"/>
      <c r="BB209" s="400"/>
      <c r="BC209" s="400"/>
      <c r="BD209" s="400"/>
      <c r="BE209" s="400"/>
      <c r="BF209" s="400"/>
      <c r="BG209" s="619"/>
    </row>
    <row r="210" spans="1:59">
      <c r="A210" s="18"/>
      <c r="D210" s="400"/>
      <c r="E210" s="400"/>
      <c r="F210" s="400"/>
      <c r="G210" s="400"/>
      <c r="H210" s="400"/>
      <c r="I210" s="400"/>
      <c r="J210" s="400"/>
      <c r="K210" s="400"/>
      <c r="L210" s="400"/>
      <c r="M210" s="400"/>
      <c r="N210" s="400"/>
      <c r="O210" s="400"/>
      <c r="P210" s="400"/>
      <c r="Q210" s="400"/>
      <c r="R210" s="400"/>
      <c r="S210" s="400"/>
      <c r="T210" s="400"/>
      <c r="U210" s="400"/>
      <c r="V210" s="400"/>
      <c r="W210" s="400"/>
      <c r="X210" s="400"/>
      <c r="Y210" s="400"/>
      <c r="Z210" s="400"/>
      <c r="AA210" s="400"/>
      <c r="AB210" s="400"/>
      <c r="AC210" s="400"/>
      <c r="AD210" s="400"/>
      <c r="AE210" s="400"/>
      <c r="AF210" s="400"/>
      <c r="AG210" s="400"/>
      <c r="AH210" s="400"/>
      <c r="AI210" s="400"/>
      <c r="AJ210" s="400"/>
      <c r="AK210" s="400"/>
      <c r="AL210" s="400"/>
      <c r="AM210" s="400"/>
      <c r="AN210" s="400"/>
      <c r="AO210" s="400"/>
      <c r="AP210" s="400"/>
      <c r="AQ210" s="400"/>
      <c r="AR210" s="400"/>
      <c r="AS210" s="400"/>
      <c r="AT210" s="400"/>
      <c r="AU210" s="400"/>
      <c r="AV210" s="400"/>
      <c r="AW210" s="400"/>
      <c r="AX210" s="400"/>
      <c r="AY210" s="400"/>
      <c r="AZ210" s="400"/>
      <c r="BA210" s="400"/>
      <c r="BB210" s="400"/>
      <c r="BC210" s="400"/>
      <c r="BD210" s="400"/>
      <c r="BE210" s="400"/>
      <c r="BF210" s="400"/>
      <c r="BG210" s="619"/>
    </row>
    <row r="211" spans="1:59">
      <c r="A211" s="18"/>
      <c r="D211" s="405"/>
      <c r="E211" s="406"/>
      <c r="F211" s="406"/>
      <c r="G211" s="406"/>
      <c r="H211" s="406"/>
      <c r="I211" s="406"/>
      <c r="J211" s="406"/>
      <c r="K211" s="406"/>
      <c r="L211" s="406"/>
      <c r="M211" s="406"/>
      <c r="N211" s="406"/>
      <c r="O211" s="406"/>
      <c r="P211" s="406"/>
      <c r="Q211" s="406"/>
      <c r="R211" s="406"/>
      <c r="S211" s="406"/>
      <c r="T211" s="406"/>
      <c r="U211" s="428"/>
      <c r="V211" s="400"/>
      <c r="W211" s="400"/>
      <c r="X211" s="400"/>
      <c r="Y211" s="400"/>
      <c r="Z211" s="400"/>
      <c r="AA211" s="400"/>
      <c r="AB211" s="400"/>
      <c r="AC211" s="400"/>
      <c r="AD211" s="400"/>
      <c r="AE211" s="400"/>
      <c r="AF211" s="400"/>
      <c r="AG211" s="400"/>
      <c r="AH211" s="400"/>
      <c r="AI211" s="400"/>
      <c r="AJ211" s="400"/>
      <c r="AK211" s="400"/>
      <c r="AL211" s="400"/>
      <c r="AM211" s="400"/>
      <c r="AN211" s="405"/>
      <c r="AO211" s="406"/>
      <c r="AP211" s="406"/>
      <c r="AQ211" s="406"/>
      <c r="AR211" s="406"/>
      <c r="AS211" s="406"/>
      <c r="AT211" s="406"/>
      <c r="AU211" s="406"/>
      <c r="AV211" s="406"/>
      <c r="AW211" s="406"/>
      <c r="AX211" s="406"/>
      <c r="AY211" s="406"/>
      <c r="AZ211" s="406"/>
      <c r="BA211" s="406"/>
      <c r="BB211" s="406"/>
      <c r="BC211" s="406"/>
      <c r="BD211" s="406"/>
      <c r="BE211" s="406"/>
      <c r="BF211" s="406"/>
      <c r="BG211" s="407"/>
    </row>
    <row r="212" spans="1:59">
      <c r="A212" s="18"/>
      <c r="D212" s="405"/>
      <c r="E212" s="406"/>
      <c r="F212" s="406"/>
      <c r="G212" s="406"/>
      <c r="H212" s="406"/>
      <c r="I212" s="406"/>
      <c r="J212" s="406"/>
      <c r="K212" s="406"/>
      <c r="L212" s="406"/>
      <c r="M212" s="406"/>
      <c r="N212" s="406"/>
      <c r="O212" s="406"/>
      <c r="P212" s="406"/>
      <c r="Q212" s="406"/>
      <c r="R212" s="406"/>
      <c r="S212" s="406"/>
      <c r="T212" s="406"/>
      <c r="U212" s="428"/>
      <c r="V212" s="400"/>
      <c r="W212" s="400"/>
      <c r="X212" s="400"/>
      <c r="Y212" s="400"/>
      <c r="Z212" s="400"/>
      <c r="AA212" s="400"/>
      <c r="AB212" s="400"/>
      <c r="AC212" s="400"/>
      <c r="AD212" s="400"/>
      <c r="AE212" s="400"/>
      <c r="AF212" s="400"/>
      <c r="AG212" s="400"/>
      <c r="AH212" s="400"/>
      <c r="AI212" s="400"/>
      <c r="AJ212" s="400"/>
      <c r="AK212" s="400"/>
      <c r="AL212" s="400"/>
      <c r="AM212" s="400"/>
      <c r="AN212" s="405"/>
      <c r="AO212" s="406"/>
      <c r="AP212" s="406"/>
      <c r="AQ212" s="406"/>
      <c r="AR212" s="406"/>
      <c r="AS212" s="406"/>
      <c r="AT212" s="406"/>
      <c r="AU212" s="406"/>
      <c r="AV212" s="406"/>
      <c r="AW212" s="406"/>
      <c r="AX212" s="406"/>
      <c r="AY212" s="406"/>
      <c r="AZ212" s="406"/>
      <c r="BA212" s="406"/>
      <c r="BB212" s="406"/>
      <c r="BC212" s="406"/>
      <c r="BD212" s="406"/>
      <c r="BE212" s="406"/>
      <c r="BF212" s="406"/>
      <c r="BG212" s="407"/>
    </row>
    <row r="213" spans="1:59">
      <c r="A213" s="18"/>
      <c r="D213" s="405"/>
      <c r="E213" s="406"/>
      <c r="F213" s="406"/>
      <c r="G213" s="406"/>
      <c r="H213" s="406"/>
      <c r="I213" s="406"/>
      <c r="J213" s="406"/>
      <c r="K213" s="406"/>
      <c r="L213" s="406"/>
      <c r="M213" s="406"/>
      <c r="N213" s="406"/>
      <c r="O213" s="406"/>
      <c r="P213" s="406"/>
      <c r="Q213" s="406"/>
      <c r="R213" s="406"/>
      <c r="S213" s="406"/>
      <c r="T213" s="406"/>
      <c r="U213" s="428"/>
      <c r="V213" s="400"/>
      <c r="W213" s="400"/>
      <c r="X213" s="400"/>
      <c r="Y213" s="400"/>
      <c r="Z213" s="400"/>
      <c r="AA213" s="400"/>
      <c r="AB213" s="400"/>
      <c r="AC213" s="400"/>
      <c r="AD213" s="400"/>
      <c r="AE213" s="400"/>
      <c r="AF213" s="400"/>
      <c r="AG213" s="400"/>
      <c r="AH213" s="400"/>
      <c r="AI213" s="400"/>
      <c r="AJ213" s="400"/>
      <c r="AK213" s="400"/>
      <c r="AL213" s="400"/>
      <c r="AM213" s="400"/>
      <c r="AN213" s="405"/>
      <c r="AO213" s="406"/>
      <c r="AP213" s="406"/>
      <c r="AQ213" s="406"/>
      <c r="AR213" s="406"/>
      <c r="AS213" s="406"/>
      <c r="AT213" s="406"/>
      <c r="AU213" s="406"/>
      <c r="AV213" s="406"/>
      <c r="AW213" s="406"/>
      <c r="AX213" s="406"/>
      <c r="AY213" s="406"/>
      <c r="AZ213" s="406"/>
      <c r="BA213" s="406"/>
      <c r="BB213" s="406"/>
      <c r="BC213" s="406"/>
      <c r="BD213" s="406"/>
      <c r="BE213" s="406"/>
      <c r="BF213" s="406"/>
      <c r="BG213" s="407"/>
    </row>
    <row r="214" spans="1:59">
      <c r="A214" s="18"/>
      <c r="D214" s="405"/>
      <c r="E214" s="406"/>
      <c r="F214" s="406"/>
      <c r="G214" s="406"/>
      <c r="H214" s="406"/>
      <c r="I214" s="406"/>
      <c r="J214" s="406"/>
      <c r="K214" s="406"/>
      <c r="L214" s="406"/>
      <c r="M214" s="406"/>
      <c r="N214" s="406"/>
      <c r="O214" s="406"/>
      <c r="P214" s="406"/>
      <c r="Q214" s="406"/>
      <c r="R214" s="406"/>
      <c r="S214" s="406"/>
      <c r="T214" s="406"/>
      <c r="U214" s="428"/>
      <c r="V214" s="400"/>
      <c r="W214" s="400"/>
      <c r="X214" s="400"/>
      <c r="Y214" s="400"/>
      <c r="Z214" s="400"/>
      <c r="AA214" s="400"/>
      <c r="AB214" s="400"/>
      <c r="AC214" s="400"/>
      <c r="AD214" s="400"/>
      <c r="AE214" s="400"/>
      <c r="AF214" s="400"/>
      <c r="AG214" s="400"/>
      <c r="AH214" s="400"/>
      <c r="AI214" s="400"/>
      <c r="AJ214" s="400"/>
      <c r="AK214" s="400"/>
      <c r="AL214" s="400"/>
      <c r="AM214" s="400"/>
      <c r="AN214" s="405"/>
      <c r="AO214" s="406"/>
      <c r="AP214" s="406"/>
      <c r="AQ214" s="406"/>
      <c r="AR214" s="406"/>
      <c r="AS214" s="406"/>
      <c r="AT214" s="406"/>
      <c r="AU214" s="406"/>
      <c r="AV214" s="406"/>
      <c r="AW214" s="406"/>
      <c r="AX214" s="406"/>
      <c r="AY214" s="406"/>
      <c r="AZ214" s="406"/>
      <c r="BA214" s="406"/>
      <c r="BB214" s="406"/>
      <c r="BC214" s="406"/>
      <c r="BD214" s="406"/>
      <c r="BE214" s="406"/>
      <c r="BF214" s="406"/>
      <c r="BG214" s="407"/>
    </row>
    <row r="215" spans="1:59" ht="15" customHeight="1">
      <c r="A215" s="18"/>
      <c r="D215" s="434" t="str">
        <f>IF(AK13=Datos!$A$6,"* Si los efectos no deseados de la oportunidad se presentan incluir este plan en el Sistema de Administración de Acciones Preventivas y Correctivas con fuente -Administración de oportunidades (contingencia)-","* Si el riesgo se presenta incluir este plan en el Sistema de Administración de Acciones Preventivas y Correctivas con fuente -Administración de riesgos (contingencia)-")</f>
        <v>* Si el riesgo se presenta incluir este plan en el Sistema de Administración de Acciones Preventivas y Correctivas con fuente -Administración de riesgos (contingencia)-</v>
      </c>
      <c r="E215" s="434"/>
      <c r="F215" s="434"/>
      <c r="G215" s="434"/>
      <c r="H215" s="434"/>
      <c r="I215" s="434"/>
      <c r="J215" s="434"/>
      <c r="K215" s="434"/>
      <c r="L215" s="434"/>
      <c r="M215" s="434"/>
      <c r="N215" s="434"/>
      <c r="O215" s="434"/>
      <c r="P215" s="434"/>
      <c r="Q215" s="434"/>
      <c r="R215" s="434"/>
      <c r="S215" s="434"/>
      <c r="T215" s="434"/>
      <c r="U215" s="434"/>
      <c r="V215" s="434"/>
      <c r="W215" s="434"/>
      <c r="X215" s="434"/>
      <c r="Y215" s="434"/>
      <c r="Z215" s="434"/>
      <c r="AA215" s="434"/>
      <c r="AB215" s="434"/>
      <c r="AC215" s="434"/>
      <c r="AD215" s="434"/>
      <c r="AE215" s="434"/>
      <c r="AF215" s="434"/>
      <c r="AG215" s="434"/>
      <c r="AH215" s="434"/>
      <c r="AI215" s="434"/>
      <c r="AJ215" s="434"/>
      <c r="AK215" s="434"/>
      <c r="AL215" s="434"/>
      <c r="AM215" s="434"/>
      <c r="AN215" s="434"/>
      <c r="AO215" s="434"/>
      <c r="AP215" s="434"/>
      <c r="AQ215" s="434"/>
      <c r="AR215" s="434"/>
      <c r="AS215" s="434"/>
      <c r="AT215" s="434"/>
      <c r="AU215" s="434"/>
      <c r="AV215" s="434"/>
      <c r="AW215" s="434"/>
      <c r="AX215" s="434"/>
      <c r="AY215" s="434"/>
      <c r="AZ215" s="434"/>
      <c r="BA215" s="434"/>
      <c r="BB215" s="434"/>
      <c r="BG215" s="20"/>
    </row>
    <row r="216" spans="1:59" ht="15" customHeight="1">
      <c r="A216" s="18"/>
      <c r="BG216" s="20"/>
    </row>
    <row r="217" spans="1:59" ht="15.75" thickBot="1">
      <c r="A217" s="51"/>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c r="AS217" s="52"/>
      <c r="AT217" s="52"/>
      <c r="AU217" s="52"/>
      <c r="AV217" s="52"/>
      <c r="AW217" s="52"/>
      <c r="AX217" s="52"/>
      <c r="AY217" s="52"/>
      <c r="AZ217" s="52"/>
      <c r="BA217" s="52"/>
      <c r="BB217" s="52"/>
      <c r="BC217" s="52"/>
      <c r="BD217" s="52"/>
      <c r="BE217" s="52"/>
      <c r="BF217" s="52"/>
      <c r="BG217" s="54"/>
    </row>
    <row r="231" spans="63:64" ht="30">
      <c r="BK231" s="26" t="s">
        <v>587</v>
      </c>
      <c r="BL231" s="103">
        <v>1</v>
      </c>
    </row>
    <row r="232" spans="63:64">
      <c r="BK232" s="41"/>
    </row>
  </sheetData>
  <sheetProtection password="A10A" sheet="1" objects="1" scenarios="1" formatCells="0" formatRows="0"/>
  <mergeCells count="870">
    <mergeCell ref="BG1:BG2"/>
    <mergeCell ref="P3:U4"/>
    <mergeCell ref="V3:AZ4"/>
    <mergeCell ref="BA3:BF4"/>
    <mergeCell ref="BG3:BG4"/>
    <mergeCell ref="D6:G6"/>
    <mergeCell ref="K6:BF6"/>
    <mergeCell ref="D8:G8"/>
    <mergeCell ref="K8:BF8"/>
    <mergeCell ref="D10:I10"/>
    <mergeCell ref="K10:AJ10"/>
    <mergeCell ref="AQ10:AW10"/>
    <mergeCell ref="AX10:BF10"/>
    <mergeCell ref="A1:J4"/>
    <mergeCell ref="P1:U2"/>
    <mergeCell ref="V1:AZ2"/>
    <mergeCell ref="BA1:BF2"/>
    <mergeCell ref="D18:Q18"/>
    <mergeCell ref="S18:V18"/>
    <mergeCell ref="X18:BF18"/>
    <mergeCell ref="D20:BC20"/>
    <mergeCell ref="D21:BF21"/>
    <mergeCell ref="D22:BF22"/>
    <mergeCell ref="AT11:BC11"/>
    <mergeCell ref="M13:T13"/>
    <mergeCell ref="V13:AJ13"/>
    <mergeCell ref="A15:J15"/>
    <mergeCell ref="D17:Q17"/>
    <mergeCell ref="S17:V17"/>
    <mergeCell ref="X17:BB17"/>
    <mergeCell ref="D29:AB29"/>
    <mergeCell ref="AD29:BF34"/>
    <mergeCell ref="D30:AB30"/>
    <mergeCell ref="D31:AB31"/>
    <mergeCell ref="D32:AB32"/>
    <mergeCell ref="D33:AB33"/>
    <mergeCell ref="D34:AB34"/>
    <mergeCell ref="D23:AR23"/>
    <mergeCell ref="AY23:BF23"/>
    <mergeCell ref="D24:AV24"/>
    <mergeCell ref="AY24:BF24"/>
    <mergeCell ref="D28:AB28"/>
    <mergeCell ref="AD28:BF28"/>
    <mergeCell ref="D26:O26"/>
    <mergeCell ref="R26:S26"/>
    <mergeCell ref="W26:AC26"/>
    <mergeCell ref="AI26:AR26"/>
    <mergeCell ref="AU26:AV26"/>
    <mergeCell ref="D39:I39"/>
    <mergeCell ref="J39:AB39"/>
    <mergeCell ref="AD39:BF39"/>
    <mergeCell ref="D40:I40"/>
    <mergeCell ref="J40:AB40"/>
    <mergeCell ref="AD40:BF40"/>
    <mergeCell ref="D36:AB36"/>
    <mergeCell ref="AD36:BF37"/>
    <mergeCell ref="D37:AB37"/>
    <mergeCell ref="D38:I38"/>
    <mergeCell ref="J38:AB38"/>
    <mergeCell ref="AD38:BF38"/>
    <mergeCell ref="D43:I43"/>
    <mergeCell ref="J43:AB43"/>
    <mergeCell ref="AD43:BF43"/>
    <mergeCell ref="D44:I44"/>
    <mergeCell ref="J44:AB44"/>
    <mergeCell ref="AD44:BF44"/>
    <mergeCell ref="D41:I41"/>
    <mergeCell ref="J41:AB41"/>
    <mergeCell ref="AD41:BF41"/>
    <mergeCell ref="D42:I42"/>
    <mergeCell ref="J42:AB42"/>
    <mergeCell ref="AD42:BF42"/>
    <mergeCell ref="D47:I47"/>
    <mergeCell ref="J47:AB47"/>
    <mergeCell ref="AD47:BF47"/>
    <mergeCell ref="D48:I48"/>
    <mergeCell ref="J48:AB48"/>
    <mergeCell ref="AD48:BF48"/>
    <mergeCell ref="D45:I45"/>
    <mergeCell ref="J45:AB45"/>
    <mergeCell ref="AD45:BF45"/>
    <mergeCell ref="D46:I46"/>
    <mergeCell ref="J46:AB46"/>
    <mergeCell ref="AD46:BF46"/>
    <mergeCell ref="D52:I52"/>
    <mergeCell ref="J52:AB52"/>
    <mergeCell ref="AD52:BF52"/>
    <mergeCell ref="D53:I53"/>
    <mergeCell ref="J53:AB53"/>
    <mergeCell ref="AD53:BF53"/>
    <mergeCell ref="D49:AB49"/>
    <mergeCell ref="AD49:BF49"/>
    <mergeCell ref="D50:I50"/>
    <mergeCell ref="J50:AB50"/>
    <mergeCell ref="AD50:BF50"/>
    <mergeCell ref="D51:I51"/>
    <mergeCell ref="J51:AB51"/>
    <mergeCell ref="AD51:BF51"/>
    <mergeCell ref="D56:I56"/>
    <mergeCell ref="J56:AB56"/>
    <mergeCell ref="AD56:BF56"/>
    <mergeCell ref="D57:I57"/>
    <mergeCell ref="J57:AB57"/>
    <mergeCell ref="AD57:BF57"/>
    <mergeCell ref="D54:I54"/>
    <mergeCell ref="J54:AB54"/>
    <mergeCell ref="AD54:BF54"/>
    <mergeCell ref="D55:I55"/>
    <mergeCell ref="J55:AB55"/>
    <mergeCell ref="AD55:BF55"/>
    <mergeCell ref="D60:I60"/>
    <mergeCell ref="J60:AB60"/>
    <mergeCell ref="AD60:BF60"/>
    <mergeCell ref="BK60:BM61"/>
    <mergeCell ref="BP61:BP62"/>
    <mergeCell ref="BQ61:BQ62"/>
    <mergeCell ref="A62:J62"/>
    <mergeCell ref="D58:I58"/>
    <mergeCell ref="J58:AB58"/>
    <mergeCell ref="AD58:BF58"/>
    <mergeCell ref="D59:I59"/>
    <mergeCell ref="J59:AB59"/>
    <mergeCell ref="AD59:BF59"/>
    <mergeCell ref="Z63:AK63"/>
    <mergeCell ref="D64:G64"/>
    <mergeCell ref="E65:Z65"/>
    <mergeCell ref="AB65:AK65"/>
    <mergeCell ref="E66:H66"/>
    <mergeCell ref="I66:V66"/>
    <mergeCell ref="AB66:AC66"/>
    <mergeCell ref="AD66:AE66"/>
    <mergeCell ref="AF66:AG66"/>
    <mergeCell ref="AH66:AI66"/>
    <mergeCell ref="AJ66:AK66"/>
    <mergeCell ref="E67:H67"/>
    <mergeCell ref="I67:V67"/>
    <mergeCell ref="Z67:Z76"/>
    <mergeCell ref="AA67:AA68"/>
    <mergeCell ref="AB67:AC68"/>
    <mergeCell ref="AD67:AE68"/>
    <mergeCell ref="AF67:AG68"/>
    <mergeCell ref="AH67:AI68"/>
    <mergeCell ref="AJ67:AK68"/>
    <mergeCell ref="E70:P70"/>
    <mergeCell ref="J72:P72"/>
    <mergeCell ref="E76:H76"/>
    <mergeCell ref="I76:L76"/>
    <mergeCell ref="M76:P76"/>
    <mergeCell ref="AP67:BF67"/>
    <mergeCell ref="AP68:BF69"/>
    <mergeCell ref="R69:W69"/>
    <mergeCell ref="AA69:AA70"/>
    <mergeCell ref="AB69:AC70"/>
    <mergeCell ref="AD69:AE70"/>
    <mergeCell ref="AF69:AG70"/>
    <mergeCell ref="AH69:AI70"/>
    <mergeCell ref="AJ69:AK70"/>
    <mergeCell ref="R70:W70"/>
    <mergeCell ref="BS70:BS71"/>
    <mergeCell ref="BT70:BT71"/>
    <mergeCell ref="BU70:BU71"/>
    <mergeCell ref="R71:W71"/>
    <mergeCell ref="AA71:AA72"/>
    <mergeCell ref="AB71:AC72"/>
    <mergeCell ref="AD71:AE72"/>
    <mergeCell ref="AF71:AG72"/>
    <mergeCell ref="AH71:AI72"/>
    <mergeCell ref="AJ71:AK72"/>
    <mergeCell ref="AP71:BF71"/>
    <mergeCell ref="R72:W72"/>
    <mergeCell ref="AP72:BF76"/>
    <mergeCell ref="R73:W73"/>
    <mergeCell ref="AA73:AA74"/>
    <mergeCell ref="AB73:AC74"/>
    <mergeCell ref="AD73:AE74"/>
    <mergeCell ref="AJ75:AK76"/>
    <mergeCell ref="R76:W76"/>
    <mergeCell ref="AF73:AG74"/>
    <mergeCell ref="AH73:AI74"/>
    <mergeCell ref="AJ73:AK74"/>
    <mergeCell ref="AF75:AG76"/>
    <mergeCell ref="AH75:AI76"/>
    <mergeCell ref="C74:D78"/>
    <mergeCell ref="E75:H75"/>
    <mergeCell ref="I75:L75"/>
    <mergeCell ref="M75:P75"/>
    <mergeCell ref="AA75:AA76"/>
    <mergeCell ref="AB75:AC76"/>
    <mergeCell ref="AD75:AE76"/>
    <mergeCell ref="E77:P77"/>
    <mergeCell ref="R77:W77"/>
    <mergeCell ref="E78:I80"/>
    <mergeCell ref="R78:W78"/>
    <mergeCell ref="J79:P79"/>
    <mergeCell ref="R79:W79"/>
    <mergeCell ref="R80:W80"/>
    <mergeCell ref="AJ85:AK85"/>
    <mergeCell ref="AL85:AM86"/>
    <mergeCell ref="AN85:AQ85"/>
    <mergeCell ref="AR85:AS86"/>
    <mergeCell ref="BS85:BU85"/>
    <mergeCell ref="BV85:BX85"/>
    <mergeCell ref="AZ86:BB86"/>
    <mergeCell ref="BC86:BG86"/>
    <mergeCell ref="F81:G81"/>
    <mergeCell ref="H81:I81"/>
    <mergeCell ref="A84:J84"/>
    <mergeCell ref="X84:AM84"/>
    <mergeCell ref="AN84:AS84"/>
    <mergeCell ref="X85:AA85"/>
    <mergeCell ref="AB85:AC85"/>
    <mergeCell ref="AD85:AE85"/>
    <mergeCell ref="AF85:AG85"/>
    <mergeCell ref="AH85:AI85"/>
    <mergeCell ref="AF86:AG86"/>
    <mergeCell ref="AH86:AI86"/>
    <mergeCell ref="AJ86:AK86"/>
    <mergeCell ref="AN86:AQ86"/>
    <mergeCell ref="AT86:AV86"/>
    <mergeCell ref="AW86:AY86"/>
    <mergeCell ref="D86:S86"/>
    <mergeCell ref="T86:W86"/>
    <mergeCell ref="X86:Y86"/>
    <mergeCell ref="Z86:AA86"/>
    <mergeCell ref="AB86:AC86"/>
    <mergeCell ref="AD86:AE86"/>
    <mergeCell ref="AT87:AV87"/>
    <mergeCell ref="AW87:AY96"/>
    <mergeCell ref="AZ87:BB96"/>
    <mergeCell ref="AJ89:AK89"/>
    <mergeCell ref="AL89:AM89"/>
    <mergeCell ref="AN89:AQ89"/>
    <mergeCell ref="AR89:AS89"/>
    <mergeCell ref="AT89:AV89"/>
    <mergeCell ref="X92:Y92"/>
    <mergeCell ref="Z92:AA92"/>
    <mergeCell ref="AB92:AC92"/>
    <mergeCell ref="AD92:AE92"/>
    <mergeCell ref="AL91:AM91"/>
    <mergeCell ref="AN91:AQ91"/>
    <mergeCell ref="AR91:AS91"/>
    <mergeCell ref="AT91:AV91"/>
    <mergeCell ref="AJ93:AK93"/>
    <mergeCell ref="AL93:AM93"/>
    <mergeCell ref="BC87:BG87"/>
    <mergeCell ref="D88:S88"/>
    <mergeCell ref="T88:W88"/>
    <mergeCell ref="X88:Y88"/>
    <mergeCell ref="Z88:AA88"/>
    <mergeCell ref="AB88:AC88"/>
    <mergeCell ref="AD88:AE88"/>
    <mergeCell ref="AF87:AG87"/>
    <mergeCell ref="AH87:AI87"/>
    <mergeCell ref="AJ87:AK87"/>
    <mergeCell ref="AL87:AM87"/>
    <mergeCell ref="AN87:AQ87"/>
    <mergeCell ref="AR87:AS87"/>
    <mergeCell ref="D87:S87"/>
    <mergeCell ref="T87:W87"/>
    <mergeCell ref="X87:Y87"/>
    <mergeCell ref="Z87:AA87"/>
    <mergeCell ref="AB87:AC87"/>
    <mergeCell ref="AD87:AE87"/>
    <mergeCell ref="BC89:BG89"/>
    <mergeCell ref="AT88:AV88"/>
    <mergeCell ref="BC88:BG88"/>
    <mergeCell ref="D89:S89"/>
    <mergeCell ref="T89:W89"/>
    <mergeCell ref="X89:Y89"/>
    <mergeCell ref="Z89:AA89"/>
    <mergeCell ref="AB89:AC89"/>
    <mergeCell ref="AD89:AE89"/>
    <mergeCell ref="AF89:AG89"/>
    <mergeCell ref="AH89:AI89"/>
    <mergeCell ref="AF88:AG88"/>
    <mergeCell ref="AH88:AI88"/>
    <mergeCell ref="AJ88:AK88"/>
    <mergeCell ref="AL88:AM88"/>
    <mergeCell ref="AN88:AQ88"/>
    <mergeCell ref="AR88:AS88"/>
    <mergeCell ref="BC91:BG91"/>
    <mergeCell ref="AT90:AV90"/>
    <mergeCell ref="BC90:BG90"/>
    <mergeCell ref="D91:S91"/>
    <mergeCell ref="T91:W91"/>
    <mergeCell ref="X91:Y91"/>
    <mergeCell ref="Z91:AA91"/>
    <mergeCell ref="AB91:AC91"/>
    <mergeCell ref="AD91:AE91"/>
    <mergeCell ref="AF91:AG91"/>
    <mergeCell ref="AH91:AI91"/>
    <mergeCell ref="AF90:AG90"/>
    <mergeCell ref="AH90:AI90"/>
    <mergeCell ref="AJ90:AK90"/>
    <mergeCell ref="AL90:AM90"/>
    <mergeCell ref="AN90:AQ90"/>
    <mergeCell ref="AR90:AS90"/>
    <mergeCell ref="D90:S90"/>
    <mergeCell ref="T90:W90"/>
    <mergeCell ref="X90:Y90"/>
    <mergeCell ref="Z90:AA90"/>
    <mergeCell ref="AB90:AC90"/>
    <mergeCell ref="AD90:AE90"/>
    <mergeCell ref="AJ91:AK91"/>
    <mergeCell ref="AN93:AQ93"/>
    <mergeCell ref="AR93:AS93"/>
    <mergeCell ref="AT93:AV93"/>
    <mergeCell ref="BC93:BG93"/>
    <mergeCell ref="AT92:AV92"/>
    <mergeCell ref="BC92:BG92"/>
    <mergeCell ref="D93:S93"/>
    <mergeCell ref="T93:W93"/>
    <mergeCell ref="X93:Y93"/>
    <mergeCell ref="Z93:AA93"/>
    <mergeCell ref="AB93:AC93"/>
    <mergeCell ref="AD93:AE93"/>
    <mergeCell ref="AF93:AG93"/>
    <mergeCell ref="AH93:AI93"/>
    <mergeCell ref="AF92:AG92"/>
    <mergeCell ref="AH92:AI92"/>
    <mergeCell ref="AJ92:AK92"/>
    <mergeCell ref="AL92:AM92"/>
    <mergeCell ref="AN92:AQ92"/>
    <mergeCell ref="AR92:AS92"/>
    <mergeCell ref="D92:S92"/>
    <mergeCell ref="T92:W92"/>
    <mergeCell ref="AT95:AV95"/>
    <mergeCell ref="BC95:BG95"/>
    <mergeCell ref="AT94:AV94"/>
    <mergeCell ref="BC94:BG94"/>
    <mergeCell ref="D95:S95"/>
    <mergeCell ref="T95:W95"/>
    <mergeCell ref="X95:Y95"/>
    <mergeCell ref="Z95:AA95"/>
    <mergeCell ref="AB95:AC95"/>
    <mergeCell ref="AD95:AE95"/>
    <mergeCell ref="AF95:AG95"/>
    <mergeCell ref="AH95:AI95"/>
    <mergeCell ref="AF94:AG94"/>
    <mergeCell ref="AH94:AI94"/>
    <mergeCell ref="AJ94:AK94"/>
    <mergeCell ref="AL94:AM94"/>
    <mergeCell ref="AN94:AQ94"/>
    <mergeCell ref="AR94:AS94"/>
    <mergeCell ref="D94:S94"/>
    <mergeCell ref="T94:W94"/>
    <mergeCell ref="X94:Y94"/>
    <mergeCell ref="Z94:AA94"/>
    <mergeCell ref="AB94:AC94"/>
    <mergeCell ref="AD94:AE94"/>
    <mergeCell ref="T96:W96"/>
    <mergeCell ref="X96:Y96"/>
    <mergeCell ref="Z96:AA96"/>
    <mergeCell ref="AB96:AC96"/>
    <mergeCell ref="AD96:AE96"/>
    <mergeCell ref="AJ95:AK95"/>
    <mergeCell ref="AL95:AM95"/>
    <mergeCell ref="AN95:AQ95"/>
    <mergeCell ref="AR95:AS95"/>
    <mergeCell ref="BS100:BU100"/>
    <mergeCell ref="BV100:BX100"/>
    <mergeCell ref="D101:S101"/>
    <mergeCell ref="T101:W101"/>
    <mergeCell ref="X101:Y101"/>
    <mergeCell ref="Z101:AA101"/>
    <mergeCell ref="AB101:AC101"/>
    <mergeCell ref="AT96:AV96"/>
    <mergeCell ref="BC96:BG96"/>
    <mergeCell ref="X99:AM99"/>
    <mergeCell ref="AN99:AS99"/>
    <mergeCell ref="X100:AA100"/>
    <mergeCell ref="AB100:AC100"/>
    <mergeCell ref="AD100:AE100"/>
    <mergeCell ref="AF100:AG100"/>
    <mergeCell ref="AH100:AI100"/>
    <mergeCell ref="AJ100:AK100"/>
    <mergeCell ref="AF96:AG96"/>
    <mergeCell ref="AH96:AI96"/>
    <mergeCell ref="AJ96:AK96"/>
    <mergeCell ref="AL96:AM96"/>
    <mergeCell ref="AN96:AQ96"/>
    <mergeCell ref="AR96:AS96"/>
    <mergeCell ref="D96:S96"/>
    <mergeCell ref="AZ101:BB101"/>
    <mergeCell ref="BC101:BG101"/>
    <mergeCell ref="D102:S102"/>
    <mergeCell ref="T102:W102"/>
    <mergeCell ref="X102:Y102"/>
    <mergeCell ref="Z102:AA102"/>
    <mergeCell ref="AB102:AC102"/>
    <mergeCell ref="AD102:AE102"/>
    <mergeCell ref="AF102:AG102"/>
    <mergeCell ref="AD101:AE101"/>
    <mergeCell ref="AF101:AG101"/>
    <mergeCell ref="AH101:AI101"/>
    <mergeCell ref="AJ101:AK101"/>
    <mergeCell ref="AN101:AQ101"/>
    <mergeCell ref="AT101:AV101"/>
    <mergeCell ref="AL100:AM101"/>
    <mergeCell ref="AN100:AQ100"/>
    <mergeCell ref="AR100:AS101"/>
    <mergeCell ref="AD103:AE103"/>
    <mergeCell ref="AF103:AG103"/>
    <mergeCell ref="AH102:AI102"/>
    <mergeCell ref="AJ102:AK102"/>
    <mergeCell ref="AL102:AM102"/>
    <mergeCell ref="AN102:AQ102"/>
    <mergeCell ref="AR102:AS102"/>
    <mergeCell ref="AT102:AV102"/>
    <mergeCell ref="AW101:AY101"/>
    <mergeCell ref="BC103:BG103"/>
    <mergeCell ref="D104:S104"/>
    <mergeCell ref="T104:W104"/>
    <mergeCell ref="X104:Y104"/>
    <mergeCell ref="Z104:AA104"/>
    <mergeCell ref="AB104:AC104"/>
    <mergeCell ref="AD104:AE104"/>
    <mergeCell ref="AF104:AG104"/>
    <mergeCell ref="AH104:AI104"/>
    <mergeCell ref="AJ104:AK104"/>
    <mergeCell ref="AH103:AI103"/>
    <mergeCell ref="AJ103:AK103"/>
    <mergeCell ref="AL103:AM103"/>
    <mergeCell ref="AN103:AQ103"/>
    <mergeCell ref="AR103:AS103"/>
    <mergeCell ref="AT103:AV103"/>
    <mergeCell ref="AW102:AY111"/>
    <mergeCell ref="AZ102:BB111"/>
    <mergeCell ref="BC102:BG102"/>
    <mergeCell ref="D103:S103"/>
    <mergeCell ref="T103:W103"/>
    <mergeCell ref="X103:Y103"/>
    <mergeCell ref="Z103:AA103"/>
    <mergeCell ref="AB103:AC103"/>
    <mergeCell ref="AT104:AV104"/>
    <mergeCell ref="BC104:BG104"/>
    <mergeCell ref="D105:S105"/>
    <mergeCell ref="T105:W105"/>
    <mergeCell ref="X105:Y105"/>
    <mergeCell ref="Z105:AA105"/>
    <mergeCell ref="AB105:AC105"/>
    <mergeCell ref="AR105:AS105"/>
    <mergeCell ref="AT105:AV105"/>
    <mergeCell ref="BC105:BG105"/>
    <mergeCell ref="AH105:AI105"/>
    <mergeCell ref="AJ105:AK105"/>
    <mergeCell ref="AL105:AM105"/>
    <mergeCell ref="AN105:AQ105"/>
    <mergeCell ref="Z106:AA106"/>
    <mergeCell ref="AB106:AC106"/>
    <mergeCell ref="AD106:AE106"/>
    <mergeCell ref="AF106:AG106"/>
    <mergeCell ref="AD105:AE105"/>
    <mergeCell ref="AF105:AG105"/>
    <mergeCell ref="AL104:AM104"/>
    <mergeCell ref="AN104:AQ104"/>
    <mergeCell ref="AR104:AS104"/>
    <mergeCell ref="BC106:BG106"/>
    <mergeCell ref="D107:S107"/>
    <mergeCell ref="T107:W107"/>
    <mergeCell ref="X107:Y107"/>
    <mergeCell ref="Z107:AA107"/>
    <mergeCell ref="AB107:AC107"/>
    <mergeCell ref="AD107:AE107"/>
    <mergeCell ref="AF107:AG107"/>
    <mergeCell ref="AH107:AI107"/>
    <mergeCell ref="AJ107:AK107"/>
    <mergeCell ref="AH106:AI106"/>
    <mergeCell ref="AJ106:AK106"/>
    <mergeCell ref="AL106:AM106"/>
    <mergeCell ref="AN106:AQ106"/>
    <mergeCell ref="AR106:AS106"/>
    <mergeCell ref="AT106:AV106"/>
    <mergeCell ref="AL107:AM107"/>
    <mergeCell ref="AN107:AQ107"/>
    <mergeCell ref="AR107:AS107"/>
    <mergeCell ref="AT107:AV107"/>
    <mergeCell ref="BC107:BG107"/>
    <mergeCell ref="D106:S106"/>
    <mergeCell ref="T106:W106"/>
    <mergeCell ref="X106:Y106"/>
    <mergeCell ref="D108:S108"/>
    <mergeCell ref="T108:W108"/>
    <mergeCell ref="X108:Y108"/>
    <mergeCell ref="Z108:AA108"/>
    <mergeCell ref="AB108:AC108"/>
    <mergeCell ref="AR108:AS108"/>
    <mergeCell ref="AT108:AV108"/>
    <mergeCell ref="BC108:BG108"/>
    <mergeCell ref="D109:S109"/>
    <mergeCell ref="T109:W109"/>
    <mergeCell ref="X109:Y109"/>
    <mergeCell ref="Z109:AA109"/>
    <mergeCell ref="AB109:AC109"/>
    <mergeCell ref="AD109:AE109"/>
    <mergeCell ref="AF109:AG109"/>
    <mergeCell ref="AD108:AE108"/>
    <mergeCell ref="AF108:AG108"/>
    <mergeCell ref="AH108:AI108"/>
    <mergeCell ref="AJ108:AK108"/>
    <mergeCell ref="AL108:AM108"/>
    <mergeCell ref="AN108:AQ108"/>
    <mergeCell ref="BC109:BG109"/>
    <mergeCell ref="AH109:AI109"/>
    <mergeCell ref="AJ109:AK109"/>
    <mergeCell ref="D110:S110"/>
    <mergeCell ref="T110:W110"/>
    <mergeCell ref="X110:Y110"/>
    <mergeCell ref="Z110:AA110"/>
    <mergeCell ref="AB110:AC110"/>
    <mergeCell ref="AD110:AE110"/>
    <mergeCell ref="AF110:AG110"/>
    <mergeCell ref="AH110:AI110"/>
    <mergeCell ref="AJ110:AK110"/>
    <mergeCell ref="AL109:AM109"/>
    <mergeCell ref="AN109:AQ109"/>
    <mergeCell ref="AR109:AS109"/>
    <mergeCell ref="AT109:AV109"/>
    <mergeCell ref="AL110:AM110"/>
    <mergeCell ref="AN110:AQ110"/>
    <mergeCell ref="AR110:AS110"/>
    <mergeCell ref="AT110:AV110"/>
    <mergeCell ref="BC110:BG110"/>
    <mergeCell ref="D111:S111"/>
    <mergeCell ref="T111:W111"/>
    <mergeCell ref="X111:Y111"/>
    <mergeCell ref="Z111:AA111"/>
    <mergeCell ref="AB111:AC111"/>
    <mergeCell ref="BP122:BP123"/>
    <mergeCell ref="BQ122:BQ123"/>
    <mergeCell ref="R123:W123"/>
    <mergeCell ref="AB123:AK123"/>
    <mergeCell ref="AR111:AS111"/>
    <mergeCell ref="AT111:AV111"/>
    <mergeCell ref="BC111:BG111"/>
    <mergeCell ref="A114:J114"/>
    <mergeCell ref="U116:AK116"/>
    <mergeCell ref="U117:Y117"/>
    <mergeCell ref="Z117:AA117"/>
    <mergeCell ref="AE117:AI117"/>
    <mergeCell ref="AJ117:AK117"/>
    <mergeCell ref="AD111:AE111"/>
    <mergeCell ref="AF111:AG111"/>
    <mergeCell ref="AH111:AI111"/>
    <mergeCell ref="AJ111:AK111"/>
    <mergeCell ref="AL111:AM111"/>
    <mergeCell ref="AN111:AQ111"/>
    <mergeCell ref="R124:W124"/>
    <mergeCell ref="AB124:AC124"/>
    <mergeCell ref="AD124:AE124"/>
    <mergeCell ref="AF124:AG124"/>
    <mergeCell ref="AH124:AI124"/>
    <mergeCell ref="AJ124:AK124"/>
    <mergeCell ref="Z121:AK121"/>
    <mergeCell ref="BK121:BM122"/>
    <mergeCell ref="D122:G122"/>
    <mergeCell ref="BL126:BN126"/>
    <mergeCell ref="BQ126:BS126"/>
    <mergeCell ref="J127:P127"/>
    <mergeCell ref="R127:W127"/>
    <mergeCell ref="AA127:AA128"/>
    <mergeCell ref="AB127:AC128"/>
    <mergeCell ref="AD127:AE128"/>
    <mergeCell ref="AF127:AG128"/>
    <mergeCell ref="AH127:AI128"/>
    <mergeCell ref="AJ127:AK128"/>
    <mergeCell ref="AF125:AG126"/>
    <mergeCell ref="AH125:AI126"/>
    <mergeCell ref="AJ125:AK126"/>
    <mergeCell ref="AP125:BF125"/>
    <mergeCell ref="R126:W126"/>
    <mergeCell ref="AP126:BF127"/>
    <mergeCell ref="E125:P125"/>
    <mergeCell ref="R125:W125"/>
    <mergeCell ref="Z125:Z134"/>
    <mergeCell ref="AA125:AA126"/>
    <mergeCell ref="AB125:AC126"/>
    <mergeCell ref="AD125:AE126"/>
    <mergeCell ref="AA129:AA130"/>
    <mergeCell ref="AB129:AC130"/>
    <mergeCell ref="AF129:AG130"/>
    <mergeCell ref="AH129:AI130"/>
    <mergeCell ref="AJ129:AK130"/>
    <mergeCell ref="AP129:BF129"/>
    <mergeCell ref="R130:W130"/>
    <mergeCell ref="AP130:BF134"/>
    <mergeCell ref="R131:W131"/>
    <mergeCell ref="AA131:AA132"/>
    <mergeCell ref="AB131:AC132"/>
    <mergeCell ref="AD131:AE132"/>
    <mergeCell ref="AD129:AE130"/>
    <mergeCell ref="AJ133:AK134"/>
    <mergeCell ref="J134:P134"/>
    <mergeCell ref="R134:W134"/>
    <mergeCell ref="A141:J141"/>
    <mergeCell ref="G144:K146"/>
    <mergeCell ref="T145:U145"/>
    <mergeCell ref="V145:W145"/>
    <mergeCell ref="AF131:AG132"/>
    <mergeCell ref="AH131:AI132"/>
    <mergeCell ref="AJ131:AK132"/>
    <mergeCell ref="R132:W132"/>
    <mergeCell ref="R133:W133"/>
    <mergeCell ref="AA133:AA134"/>
    <mergeCell ref="AB133:AC134"/>
    <mergeCell ref="AD133:AE134"/>
    <mergeCell ref="AF133:AG134"/>
    <mergeCell ref="AH133:AI134"/>
    <mergeCell ref="AM145:AN145"/>
    <mergeCell ref="AO145:AR145"/>
    <mergeCell ref="D149:J150"/>
    <mergeCell ref="L149:BF150"/>
    <mergeCell ref="D152:BG152"/>
    <mergeCell ref="D153:U154"/>
    <mergeCell ref="V153:BG153"/>
    <mergeCell ref="V154:AG154"/>
    <mergeCell ref="AH154:AP154"/>
    <mergeCell ref="AQ154:AZ154"/>
    <mergeCell ref="AQ156:AZ156"/>
    <mergeCell ref="BA156:BF156"/>
    <mergeCell ref="E157:U157"/>
    <mergeCell ref="V157:AG157"/>
    <mergeCell ref="AH157:AP157"/>
    <mergeCell ref="AQ157:AZ157"/>
    <mergeCell ref="BA157:BF157"/>
    <mergeCell ref="BA154:BF154"/>
    <mergeCell ref="D155:D164"/>
    <mergeCell ref="E155:U155"/>
    <mergeCell ref="V155:AG155"/>
    <mergeCell ref="AH155:AP155"/>
    <mergeCell ref="AQ155:AZ155"/>
    <mergeCell ref="BA155:BF155"/>
    <mergeCell ref="E156:U156"/>
    <mergeCell ref="V156:AG156"/>
    <mergeCell ref="AH156:AP156"/>
    <mergeCell ref="E158:U158"/>
    <mergeCell ref="V158:AG158"/>
    <mergeCell ref="AH158:AP158"/>
    <mergeCell ref="AQ158:AZ158"/>
    <mergeCell ref="BA158:BF158"/>
    <mergeCell ref="E159:U159"/>
    <mergeCell ref="V159:AG159"/>
    <mergeCell ref="AH159:AP159"/>
    <mergeCell ref="AQ159:AZ159"/>
    <mergeCell ref="BA159:BF159"/>
    <mergeCell ref="E160:U160"/>
    <mergeCell ref="V160:AG160"/>
    <mergeCell ref="AH160:AP160"/>
    <mergeCell ref="AQ160:AZ160"/>
    <mergeCell ref="BA160:BF160"/>
    <mergeCell ref="E161:U161"/>
    <mergeCell ref="V161:AG161"/>
    <mergeCell ref="AH161:AP161"/>
    <mergeCell ref="AQ161:AZ161"/>
    <mergeCell ref="BA161:BF161"/>
    <mergeCell ref="E162:U162"/>
    <mergeCell ref="V162:AG162"/>
    <mergeCell ref="AH162:AP162"/>
    <mergeCell ref="AQ162:AZ162"/>
    <mergeCell ref="BA162:BF162"/>
    <mergeCell ref="E163:U163"/>
    <mergeCell ref="V163:AG163"/>
    <mergeCell ref="AH163:AP163"/>
    <mergeCell ref="AQ163:AZ163"/>
    <mergeCell ref="BA163:BF163"/>
    <mergeCell ref="E164:U164"/>
    <mergeCell ref="V164:AG164"/>
    <mergeCell ref="AH164:AP164"/>
    <mergeCell ref="AQ164:AZ164"/>
    <mergeCell ref="BA164:BF164"/>
    <mergeCell ref="E165:U165"/>
    <mergeCell ref="V165:AG165"/>
    <mergeCell ref="AH165:AP165"/>
    <mergeCell ref="AQ165:AZ165"/>
    <mergeCell ref="AQ167:AZ167"/>
    <mergeCell ref="BA167:BF167"/>
    <mergeCell ref="E168:U168"/>
    <mergeCell ref="V168:AG168"/>
    <mergeCell ref="AH168:AP168"/>
    <mergeCell ref="AQ168:AZ168"/>
    <mergeCell ref="BA168:BF168"/>
    <mergeCell ref="BA165:BF165"/>
    <mergeCell ref="E166:U166"/>
    <mergeCell ref="V166:AG166"/>
    <mergeCell ref="AH166:AP166"/>
    <mergeCell ref="AQ166:AZ166"/>
    <mergeCell ref="BA166:BF166"/>
    <mergeCell ref="D165:D174"/>
    <mergeCell ref="E171:U171"/>
    <mergeCell ref="V171:AG171"/>
    <mergeCell ref="AH171:AP171"/>
    <mergeCell ref="AQ171:AZ171"/>
    <mergeCell ref="BA171:BF171"/>
    <mergeCell ref="E172:U172"/>
    <mergeCell ref="V172:AG172"/>
    <mergeCell ref="AH172:AP172"/>
    <mergeCell ref="AQ172:AZ172"/>
    <mergeCell ref="BA172:BF172"/>
    <mergeCell ref="E169:U169"/>
    <mergeCell ref="V169:AG169"/>
    <mergeCell ref="AH169:AP169"/>
    <mergeCell ref="AQ169:AZ169"/>
    <mergeCell ref="BA169:BF169"/>
    <mergeCell ref="E170:U170"/>
    <mergeCell ref="V170:AG170"/>
    <mergeCell ref="AH170:AP170"/>
    <mergeCell ref="AQ170:AZ170"/>
    <mergeCell ref="BA170:BF170"/>
    <mergeCell ref="E167:U167"/>
    <mergeCell ref="V167:AG167"/>
    <mergeCell ref="AH167:AP167"/>
    <mergeCell ref="E173:U173"/>
    <mergeCell ref="V173:AG173"/>
    <mergeCell ref="AH173:AP173"/>
    <mergeCell ref="AQ173:AZ173"/>
    <mergeCell ref="BA173:BF173"/>
    <mergeCell ref="E174:U174"/>
    <mergeCell ref="V174:AG174"/>
    <mergeCell ref="AH174:AP174"/>
    <mergeCell ref="AQ174:AZ174"/>
    <mergeCell ref="BA174:BF174"/>
    <mergeCell ref="D177:BG177"/>
    <mergeCell ref="D178:U179"/>
    <mergeCell ref="V178:BG178"/>
    <mergeCell ref="V179:AG179"/>
    <mergeCell ref="AH179:AP179"/>
    <mergeCell ref="AQ179:AZ179"/>
    <mergeCell ref="BA179:BF179"/>
    <mergeCell ref="BA181:BF181"/>
    <mergeCell ref="E182:U182"/>
    <mergeCell ref="V182:AG182"/>
    <mergeCell ref="AH182:AP182"/>
    <mergeCell ref="AQ182:AZ182"/>
    <mergeCell ref="BA182:BF182"/>
    <mergeCell ref="E180:U180"/>
    <mergeCell ref="V180:AG180"/>
    <mergeCell ref="AH180:AP180"/>
    <mergeCell ref="AQ180:AZ180"/>
    <mergeCell ref="BA180:BF180"/>
    <mergeCell ref="E181:U181"/>
    <mergeCell ref="V181:AG181"/>
    <mergeCell ref="AH181:AP181"/>
    <mergeCell ref="AQ181:AZ181"/>
    <mergeCell ref="D180:D189"/>
    <mergeCell ref="AQ184:AZ184"/>
    <mergeCell ref="BA184:BF184"/>
    <mergeCell ref="E185:U185"/>
    <mergeCell ref="V185:AG185"/>
    <mergeCell ref="AH185:AP185"/>
    <mergeCell ref="AQ185:AZ185"/>
    <mergeCell ref="BA185:BF185"/>
    <mergeCell ref="E183:U183"/>
    <mergeCell ref="V183:AG183"/>
    <mergeCell ref="AH183:AP183"/>
    <mergeCell ref="AQ183:AZ183"/>
    <mergeCell ref="BA183:BF183"/>
    <mergeCell ref="E184:U184"/>
    <mergeCell ref="V184:AG184"/>
    <mergeCell ref="AH184:AP184"/>
    <mergeCell ref="E186:U186"/>
    <mergeCell ref="V186:AG186"/>
    <mergeCell ref="AH186:AP186"/>
    <mergeCell ref="AQ186:AZ186"/>
    <mergeCell ref="BA186:BF186"/>
    <mergeCell ref="E189:U189"/>
    <mergeCell ref="V189:AG189"/>
    <mergeCell ref="AH189:AP189"/>
    <mergeCell ref="AQ189:AZ189"/>
    <mergeCell ref="BA189:BF189"/>
    <mergeCell ref="E187:U187"/>
    <mergeCell ref="V187:AG187"/>
    <mergeCell ref="AH187:AP187"/>
    <mergeCell ref="AQ187:AZ187"/>
    <mergeCell ref="BA187:BF187"/>
    <mergeCell ref="E188:U188"/>
    <mergeCell ref="V188:AG188"/>
    <mergeCell ref="AH188:AP188"/>
    <mergeCell ref="AQ188:AZ188"/>
    <mergeCell ref="BA188:BF188"/>
    <mergeCell ref="BA191:BF191"/>
    <mergeCell ref="E192:U192"/>
    <mergeCell ref="V192:AG192"/>
    <mergeCell ref="AH192:AP192"/>
    <mergeCell ref="AQ192:AZ192"/>
    <mergeCell ref="BA192:BF192"/>
    <mergeCell ref="D190:D199"/>
    <mergeCell ref="E190:U190"/>
    <mergeCell ref="V190:AG190"/>
    <mergeCell ref="AH190:AP190"/>
    <mergeCell ref="AQ190:AZ190"/>
    <mergeCell ref="BA190:BF190"/>
    <mergeCell ref="E191:U191"/>
    <mergeCell ref="V191:AG191"/>
    <mergeCell ref="AH191:AP191"/>
    <mergeCell ref="AQ191:AZ191"/>
    <mergeCell ref="E193:U193"/>
    <mergeCell ref="V193:AG193"/>
    <mergeCell ref="AH193:AP193"/>
    <mergeCell ref="AQ193:AZ193"/>
    <mergeCell ref="BA193:BF193"/>
    <mergeCell ref="E194:U194"/>
    <mergeCell ref="V194:AG194"/>
    <mergeCell ref="AH194:AP194"/>
    <mergeCell ref="AQ194:AZ194"/>
    <mergeCell ref="BA194:BF194"/>
    <mergeCell ref="E195:U195"/>
    <mergeCell ref="V195:AG195"/>
    <mergeCell ref="AH195:AP195"/>
    <mergeCell ref="AQ195:AZ195"/>
    <mergeCell ref="BA195:BF195"/>
    <mergeCell ref="E196:U196"/>
    <mergeCell ref="V196:AG196"/>
    <mergeCell ref="AH196:AP196"/>
    <mergeCell ref="AQ196:AZ196"/>
    <mergeCell ref="BA196:BF196"/>
    <mergeCell ref="E197:U197"/>
    <mergeCell ref="V197:AG197"/>
    <mergeCell ref="AH197:AP197"/>
    <mergeCell ref="AQ197:AZ197"/>
    <mergeCell ref="BA197:BF197"/>
    <mergeCell ref="E198:U198"/>
    <mergeCell ref="V198:AG198"/>
    <mergeCell ref="AH198:AP198"/>
    <mergeCell ref="AQ198:AZ198"/>
    <mergeCell ref="BA198:BF198"/>
    <mergeCell ref="D205:U205"/>
    <mergeCell ref="V205:AM205"/>
    <mergeCell ref="AN205:BG205"/>
    <mergeCell ref="D206:U206"/>
    <mergeCell ref="E199:U199"/>
    <mergeCell ref="V199:AG199"/>
    <mergeCell ref="AH199:AP199"/>
    <mergeCell ref="AQ199:AZ199"/>
    <mergeCell ref="BA199:BF199"/>
    <mergeCell ref="D200:BB200"/>
    <mergeCell ref="BC200:BG200"/>
    <mergeCell ref="D214:U214"/>
    <mergeCell ref="V214:AM214"/>
    <mergeCell ref="AN214:BG214"/>
    <mergeCell ref="D215:BB215"/>
    <mergeCell ref="D212:U212"/>
    <mergeCell ref="V212:AM212"/>
    <mergeCell ref="AN212:BG212"/>
    <mergeCell ref="D213:U213"/>
    <mergeCell ref="V213:AM213"/>
    <mergeCell ref="AN213:BG213"/>
    <mergeCell ref="BG155:BL155"/>
    <mergeCell ref="BG164:BL164"/>
    <mergeCell ref="D210:U210"/>
    <mergeCell ref="V210:AM210"/>
    <mergeCell ref="AN210:BG210"/>
    <mergeCell ref="D211:U211"/>
    <mergeCell ref="V211:AM211"/>
    <mergeCell ref="AN211:BG211"/>
    <mergeCell ref="D208:U208"/>
    <mergeCell ref="V208:AM208"/>
    <mergeCell ref="AN208:BG208"/>
    <mergeCell ref="D209:U209"/>
    <mergeCell ref="V209:AM209"/>
    <mergeCell ref="AN209:BG209"/>
    <mergeCell ref="V206:AM206"/>
    <mergeCell ref="AN206:BG206"/>
    <mergeCell ref="D207:U207"/>
    <mergeCell ref="V207:AM207"/>
    <mergeCell ref="AN207:BG207"/>
    <mergeCell ref="D201:BB201"/>
    <mergeCell ref="D203:BG203"/>
    <mergeCell ref="D204:U204"/>
    <mergeCell ref="V204:AM204"/>
    <mergeCell ref="AN204:BG204"/>
  </mergeCells>
  <conditionalFormatting sqref="X87:Y87">
    <cfRule type="expression" dxfId="6593" priority="393">
      <formula>AND($D87&lt;&gt;"",$X87="")</formula>
    </cfRule>
  </conditionalFormatting>
  <conditionalFormatting sqref="Z87:AA87">
    <cfRule type="expression" dxfId="6592" priority="392">
      <formula>AND($D87&lt;&gt;"",$Z87="")</formula>
    </cfRule>
  </conditionalFormatting>
  <conditionalFormatting sqref="AB87:AC87">
    <cfRule type="expression" dxfId="6591" priority="391">
      <formula>AND($D87&lt;&gt;"",$AB87="")</formula>
    </cfRule>
  </conditionalFormatting>
  <conditionalFormatting sqref="AD87:AE87">
    <cfRule type="expression" dxfId="6590" priority="390">
      <formula>AND($D87&lt;&gt;"",$AD87="")</formula>
    </cfRule>
  </conditionalFormatting>
  <conditionalFormatting sqref="AF87:AG87">
    <cfRule type="expression" dxfId="6589" priority="389">
      <formula>AND($D87&lt;&gt;"",$AF87="")</formula>
    </cfRule>
  </conditionalFormatting>
  <conditionalFormatting sqref="AH87:AI87">
    <cfRule type="expression" dxfId="6588" priority="388">
      <formula>AND($D87&lt;&gt;"",$AH87="")</formula>
    </cfRule>
  </conditionalFormatting>
  <conditionalFormatting sqref="AJ87:AK87">
    <cfRule type="expression" dxfId="6587" priority="387">
      <formula>AND($D87&lt;&gt;"",$AJ87="")</formula>
    </cfRule>
  </conditionalFormatting>
  <conditionalFormatting sqref="E66:H66">
    <cfRule type="expression" dxfId="6586" priority="386">
      <formula>$I$67&lt;&gt;""</formula>
    </cfRule>
  </conditionalFormatting>
  <conditionalFormatting sqref="I66:V66">
    <cfRule type="expression" dxfId="6585" priority="385">
      <formula>$I$67&lt;&gt;""</formula>
    </cfRule>
  </conditionalFormatting>
  <conditionalFormatting sqref="AD125:AE134">
    <cfRule type="expression" dxfId="6584" priority="344">
      <formula>$AK$13=1</formula>
    </cfRule>
  </conditionalFormatting>
  <conditionalFormatting sqref="AB67:AC68">
    <cfRule type="expression" dxfId="6583" priority="380">
      <formula>$AK$13=1</formula>
    </cfRule>
  </conditionalFormatting>
  <conditionalFormatting sqref="AB69:AC70">
    <cfRule type="expression" dxfId="6582" priority="379">
      <formula>$AK$13=1</formula>
    </cfRule>
  </conditionalFormatting>
  <conditionalFormatting sqref="AB71:AC72">
    <cfRule type="expression" dxfId="6581" priority="378">
      <formula>$AK$13=1</formula>
    </cfRule>
  </conditionalFormatting>
  <conditionalFormatting sqref="AB73:AC74">
    <cfRule type="expression" dxfId="6580" priority="377">
      <formula>$AK$13=1</formula>
    </cfRule>
  </conditionalFormatting>
  <conditionalFormatting sqref="AB75:AC76">
    <cfRule type="expression" dxfId="6579" priority="376">
      <formula>$AK$13=1</formula>
    </cfRule>
  </conditionalFormatting>
  <conditionalFormatting sqref="AD67:AE76">
    <cfRule type="expression" dxfId="6578" priority="375">
      <formula>$AK$13=1</formula>
    </cfRule>
  </conditionalFormatting>
  <conditionalFormatting sqref="AB125:AC126">
    <cfRule type="expression" dxfId="6577" priority="369">
      <formula>$AB$67=x</formula>
    </cfRule>
    <cfRule type="expression" dxfId="6576" priority="374">
      <formula>$AK$13=1</formula>
    </cfRule>
  </conditionalFormatting>
  <conditionalFormatting sqref="AB127:AC128">
    <cfRule type="expression" dxfId="6575" priority="364">
      <formula>$AB$69=x</formula>
    </cfRule>
    <cfRule type="expression" dxfId="6574" priority="373">
      <formula>$AK$13=1</formula>
    </cfRule>
  </conditionalFormatting>
  <conditionalFormatting sqref="AB129:AC130">
    <cfRule type="expression" dxfId="6573" priority="359">
      <formula>$AB$71=x</formula>
    </cfRule>
    <cfRule type="expression" dxfId="6572" priority="372">
      <formula>$AK$13=1</formula>
    </cfRule>
  </conditionalFormatting>
  <conditionalFormatting sqref="AB131:AC132">
    <cfRule type="expression" dxfId="6571" priority="354">
      <formula>$AB$73=x</formula>
    </cfRule>
    <cfRule type="expression" dxfId="6570" priority="371">
      <formula>$AK$13=1</formula>
    </cfRule>
  </conditionalFormatting>
  <conditionalFormatting sqref="AB133:AC134">
    <cfRule type="expression" dxfId="6569" priority="349">
      <formula>$AB$75=x</formula>
    </cfRule>
    <cfRule type="expression" dxfId="6568" priority="370">
      <formula>$AK$13=1</formula>
    </cfRule>
  </conditionalFormatting>
  <conditionalFormatting sqref="AJ125:AK126">
    <cfRule type="expression" dxfId="6567" priority="365">
      <formula>$AJ$67=x</formula>
    </cfRule>
  </conditionalFormatting>
  <conditionalFormatting sqref="AJ127:AK128">
    <cfRule type="expression" dxfId="6566" priority="360">
      <formula>$AJ$69=x</formula>
    </cfRule>
  </conditionalFormatting>
  <conditionalFormatting sqref="AJ129:AK130">
    <cfRule type="expression" dxfId="6565" priority="355">
      <formula>$AJ$71=x</formula>
    </cfRule>
  </conditionalFormatting>
  <conditionalFormatting sqref="AJ131:AK132">
    <cfRule type="expression" dxfId="6564" priority="350">
      <formula>$AJ$73=x</formula>
    </cfRule>
  </conditionalFormatting>
  <conditionalFormatting sqref="AJ133:AK134">
    <cfRule type="expression" dxfId="6563" priority="345">
      <formula>$AJ$75=x</formula>
    </cfRule>
  </conditionalFormatting>
  <conditionalFormatting sqref="AD125:AE126">
    <cfRule type="expression" dxfId="6562" priority="368">
      <formula>$AD$67=x</formula>
    </cfRule>
  </conditionalFormatting>
  <conditionalFormatting sqref="AF125:AG126">
    <cfRule type="expression" dxfId="6561" priority="367">
      <formula>$AF$67=x</formula>
    </cfRule>
  </conditionalFormatting>
  <conditionalFormatting sqref="AH125:AI126">
    <cfRule type="expression" dxfId="6560" priority="366">
      <formula>$AH$67=x</formula>
    </cfRule>
  </conditionalFormatting>
  <conditionalFormatting sqref="AD127:AE128">
    <cfRule type="expression" dxfId="6559" priority="363">
      <formula>$AD$69=x</formula>
    </cfRule>
  </conditionalFormatting>
  <conditionalFormatting sqref="AF127:AG128">
    <cfRule type="expression" dxfId="6558" priority="362">
      <formula>$AF$69=x</formula>
    </cfRule>
  </conditionalFormatting>
  <conditionalFormatting sqref="AH127:AI128">
    <cfRule type="expression" dxfId="6557" priority="361">
      <formula>$AH$69=x</formula>
    </cfRule>
  </conditionalFormatting>
  <conditionalFormatting sqref="AD129:AE130">
    <cfRule type="expression" dxfId="6556" priority="358">
      <formula>$AD$71=x</formula>
    </cfRule>
  </conditionalFormatting>
  <conditionalFormatting sqref="AF129:AG130">
    <cfRule type="expression" dxfId="6555" priority="357">
      <formula>$AF$71=x</formula>
    </cfRule>
  </conditionalFormatting>
  <conditionalFormatting sqref="AH129:AI130">
    <cfRule type="expression" dxfId="6554" priority="356">
      <formula>$AH$71=x</formula>
    </cfRule>
  </conditionalFormatting>
  <conditionalFormatting sqref="AD131:AE132">
    <cfRule type="expression" dxfId="6553" priority="353">
      <formula>$AD$73=x</formula>
    </cfRule>
  </conditionalFormatting>
  <conditionalFormatting sqref="AF131:AG132">
    <cfRule type="expression" dxfId="6552" priority="352">
      <formula>$AF$73=x</formula>
    </cfRule>
  </conditionalFormatting>
  <conditionalFormatting sqref="AH131:AI132">
    <cfRule type="expression" dxfId="6551" priority="351">
      <formula>$AH$73=x</formula>
    </cfRule>
  </conditionalFormatting>
  <conditionalFormatting sqref="AD133:AE134">
    <cfRule type="expression" dxfId="6550" priority="348">
      <formula>$AD$75=x</formula>
    </cfRule>
  </conditionalFormatting>
  <conditionalFormatting sqref="AF133:AG134">
    <cfRule type="expression" dxfId="6549" priority="347">
      <formula>$AF$75=x</formula>
    </cfRule>
  </conditionalFormatting>
  <conditionalFormatting sqref="AH133:AI134">
    <cfRule type="expression" dxfId="6548" priority="346">
      <formula>$AH$75=x</formula>
    </cfRule>
  </conditionalFormatting>
  <conditionalFormatting sqref="D29:AB34">
    <cfRule type="cellIs" dxfId="6547" priority="343" operator="notEqual">
      <formula>$BF$19</formula>
    </cfRule>
  </conditionalFormatting>
  <conditionalFormatting sqref="AD29">
    <cfRule type="cellIs" dxfId="6546" priority="342" operator="notEqual">
      <formula>$BF$19</formula>
    </cfRule>
  </conditionalFormatting>
  <conditionalFormatting sqref="E67:H67">
    <cfRule type="expression" dxfId="6545" priority="341">
      <formula>$I$66&lt;&gt;""</formula>
    </cfRule>
  </conditionalFormatting>
  <conditionalFormatting sqref="I67:V67">
    <cfRule type="expression" dxfId="6544" priority="340">
      <formula>$I$66&lt;&gt;""</formula>
    </cfRule>
  </conditionalFormatting>
  <conditionalFormatting sqref="D22">
    <cfRule type="expression" dxfId="6543" priority="339">
      <formula>$AK$13&lt;&gt;1</formula>
    </cfRule>
  </conditionalFormatting>
  <conditionalFormatting sqref="X89:Y89">
    <cfRule type="expression" dxfId="6542" priority="333">
      <formula>AND($D89&lt;&gt;"",$X89="")</formula>
    </cfRule>
  </conditionalFormatting>
  <conditionalFormatting sqref="Z89:AA89">
    <cfRule type="expression" dxfId="6541" priority="332">
      <formula>AND($D89&lt;&gt;"",$Z89="")</formula>
    </cfRule>
  </conditionalFormatting>
  <conditionalFormatting sqref="AB89:AC89">
    <cfRule type="expression" dxfId="6540" priority="331">
      <formula>AND($D89&lt;&gt;"",$AB89="")</formula>
    </cfRule>
  </conditionalFormatting>
  <conditionalFormatting sqref="AD89:AE89">
    <cfRule type="expression" dxfId="6539" priority="330">
      <formula>AND($D89&lt;&gt;"",$AD89="")</formula>
    </cfRule>
  </conditionalFormatting>
  <conditionalFormatting sqref="AF89:AG89">
    <cfRule type="expression" dxfId="6538" priority="329">
      <formula>AND($D89&lt;&gt;"",$AF89="")</formula>
    </cfRule>
  </conditionalFormatting>
  <conditionalFormatting sqref="AH89:AI89">
    <cfRule type="expression" dxfId="6537" priority="328">
      <formula>AND($D89&lt;&gt;"",$AH89="")</formula>
    </cfRule>
  </conditionalFormatting>
  <conditionalFormatting sqref="AJ89:AK89">
    <cfRule type="expression" dxfId="6536" priority="327">
      <formula>AND($D89&lt;&gt;"",$AJ89="")</formula>
    </cfRule>
  </conditionalFormatting>
  <conditionalFormatting sqref="X90:Y90">
    <cfRule type="expression" dxfId="6535" priority="326">
      <formula>AND($D90&lt;&gt;"",$X90="")</formula>
    </cfRule>
  </conditionalFormatting>
  <conditionalFormatting sqref="Z90:AA90">
    <cfRule type="expression" dxfId="6534" priority="325">
      <formula>AND($D90&lt;&gt;"",$Z90="")</formula>
    </cfRule>
  </conditionalFormatting>
  <conditionalFormatting sqref="AB90:AC90">
    <cfRule type="expression" dxfId="6533" priority="324">
      <formula>AND($D90&lt;&gt;"",$AB90="")</formula>
    </cfRule>
  </conditionalFormatting>
  <conditionalFormatting sqref="AD90:AE90">
    <cfRule type="expression" dxfId="6532" priority="323">
      <formula>AND($D90&lt;&gt;"",$AD90="")</formula>
    </cfRule>
  </conditionalFormatting>
  <conditionalFormatting sqref="AF90:AG90">
    <cfRule type="expression" dxfId="6531" priority="322">
      <formula>AND($D90&lt;&gt;"",$AF90="")</formula>
    </cfRule>
  </conditionalFormatting>
  <conditionalFormatting sqref="AH90:AI90">
    <cfRule type="expression" dxfId="6530" priority="321">
      <formula>AND($D90&lt;&gt;"",$AH90="")</formula>
    </cfRule>
  </conditionalFormatting>
  <conditionalFormatting sqref="AJ90:AK90">
    <cfRule type="expression" dxfId="6529" priority="320">
      <formula>AND($D90&lt;&gt;"",$AJ90="")</formula>
    </cfRule>
  </conditionalFormatting>
  <conditionalFormatting sqref="X91:Y91">
    <cfRule type="expression" dxfId="6528" priority="319">
      <formula>AND($D91&lt;&gt;"",$X91="")</formula>
    </cfRule>
  </conditionalFormatting>
  <conditionalFormatting sqref="Z91:AA91">
    <cfRule type="expression" dxfId="6527" priority="318">
      <formula>AND($D91&lt;&gt;"",$Z91="")</formula>
    </cfRule>
  </conditionalFormatting>
  <conditionalFormatting sqref="AB91:AC91">
    <cfRule type="expression" dxfId="6526" priority="317">
      <formula>AND($D91&lt;&gt;"",$AB91="")</formula>
    </cfRule>
  </conditionalFormatting>
  <conditionalFormatting sqref="AD91:AE91">
    <cfRule type="expression" dxfId="6525" priority="316">
      <formula>AND($D91&lt;&gt;"",$AD91="")</formula>
    </cfRule>
  </conditionalFormatting>
  <conditionalFormatting sqref="AF91:AG91">
    <cfRule type="expression" dxfId="6524" priority="315">
      <formula>AND($D91&lt;&gt;"",$AF91="")</formula>
    </cfRule>
  </conditionalFormatting>
  <conditionalFormatting sqref="AH91:AI91">
    <cfRule type="expression" dxfId="6523" priority="314">
      <formula>AND($D91&lt;&gt;"",$AH91="")</formula>
    </cfRule>
  </conditionalFormatting>
  <conditionalFormatting sqref="AJ91:AK91">
    <cfRule type="expression" dxfId="6522" priority="313">
      <formula>AND($D91&lt;&gt;"",$AJ91="")</formula>
    </cfRule>
  </conditionalFormatting>
  <conditionalFormatting sqref="X92:Y92">
    <cfRule type="expression" dxfId="6521" priority="312">
      <formula>AND($D92&lt;&gt;"",$X92="")</formula>
    </cfRule>
  </conditionalFormatting>
  <conditionalFormatting sqref="Z92:AA92">
    <cfRule type="expression" dxfId="6520" priority="311">
      <formula>AND($D92&lt;&gt;"",$Z92="")</formula>
    </cfRule>
  </conditionalFormatting>
  <conditionalFormatting sqref="AB92:AC92">
    <cfRule type="expression" dxfId="6519" priority="310">
      <formula>AND($D92&lt;&gt;"",$AB92="")</formula>
    </cfRule>
  </conditionalFormatting>
  <conditionalFormatting sqref="AD92:AE92">
    <cfRule type="expression" dxfId="6518" priority="309">
      <formula>AND($D92&lt;&gt;"",$AD92="")</formula>
    </cfRule>
  </conditionalFormatting>
  <conditionalFormatting sqref="AF92:AG92">
    <cfRule type="expression" dxfId="6517" priority="308">
      <formula>AND($D92&lt;&gt;"",$AF92="")</formula>
    </cfRule>
  </conditionalFormatting>
  <conditionalFormatting sqref="AH92:AI92">
    <cfRule type="expression" dxfId="6516" priority="307">
      <formula>AND($D92&lt;&gt;"",$AH92="")</formula>
    </cfRule>
  </conditionalFormatting>
  <conditionalFormatting sqref="AJ92:AK92">
    <cfRule type="expression" dxfId="6515" priority="306">
      <formula>AND($D92&lt;&gt;"",$AJ92="")</formula>
    </cfRule>
  </conditionalFormatting>
  <conditionalFormatting sqref="X93:Y93">
    <cfRule type="expression" dxfId="6514" priority="305">
      <formula>AND($D93&lt;&gt;"",$X93="")</formula>
    </cfRule>
  </conditionalFormatting>
  <conditionalFormatting sqref="Z93:AA93">
    <cfRule type="expression" dxfId="6513" priority="304">
      <formula>AND($D93&lt;&gt;"",$Z93="")</formula>
    </cfRule>
  </conditionalFormatting>
  <conditionalFormatting sqref="AB93:AC93">
    <cfRule type="expression" dxfId="6512" priority="303">
      <formula>AND($D93&lt;&gt;"",$AB93="")</formula>
    </cfRule>
  </conditionalFormatting>
  <conditionalFormatting sqref="AD93:AE93">
    <cfRule type="expression" dxfId="6511" priority="302">
      <formula>AND($D93&lt;&gt;"",$AD93="")</formula>
    </cfRule>
  </conditionalFormatting>
  <conditionalFormatting sqref="AF93:AG93">
    <cfRule type="expression" dxfId="6510" priority="301">
      <formula>AND($D93&lt;&gt;"",$AF93="")</formula>
    </cfRule>
  </conditionalFormatting>
  <conditionalFormatting sqref="AH93:AI93">
    <cfRule type="expression" dxfId="6509" priority="300">
      <formula>AND($D93&lt;&gt;"",$AH93="")</formula>
    </cfRule>
  </conditionalFormatting>
  <conditionalFormatting sqref="AJ93:AK93">
    <cfRule type="expression" dxfId="6508" priority="299">
      <formula>AND($D93&lt;&gt;"",$AJ93="")</formula>
    </cfRule>
  </conditionalFormatting>
  <conditionalFormatting sqref="X94:Y94">
    <cfRule type="expression" dxfId="6507" priority="298">
      <formula>AND($D94&lt;&gt;"",$X94="")</formula>
    </cfRule>
  </conditionalFormatting>
  <conditionalFormatting sqref="Z94:AA94">
    <cfRule type="expression" dxfId="6506" priority="297">
      <formula>AND($D94&lt;&gt;"",$Z94="")</formula>
    </cfRule>
  </conditionalFormatting>
  <conditionalFormatting sqref="AB94:AC94">
    <cfRule type="expression" dxfId="6505" priority="296">
      <formula>AND($D94&lt;&gt;"",$AB94="")</formula>
    </cfRule>
  </conditionalFormatting>
  <conditionalFormatting sqref="AD94:AE94">
    <cfRule type="expression" dxfId="6504" priority="295">
      <formula>AND($D94&lt;&gt;"",$AD94="")</formula>
    </cfRule>
  </conditionalFormatting>
  <conditionalFormatting sqref="AF94:AG94">
    <cfRule type="expression" dxfId="6503" priority="294">
      <formula>AND($D94&lt;&gt;"",$AF94="")</formula>
    </cfRule>
  </conditionalFormatting>
  <conditionalFormatting sqref="AH94:AI94">
    <cfRule type="expression" dxfId="6502" priority="293">
      <formula>AND($D94&lt;&gt;"",$AH94="")</formula>
    </cfRule>
  </conditionalFormatting>
  <conditionalFormatting sqref="AJ94:AK94">
    <cfRule type="expression" dxfId="6501" priority="292">
      <formula>AND($D94&lt;&gt;"",$AJ94="")</formula>
    </cfRule>
  </conditionalFormatting>
  <conditionalFormatting sqref="X95:Y95">
    <cfRule type="expression" dxfId="6500" priority="291">
      <formula>AND($D95&lt;&gt;"",$X95="")</formula>
    </cfRule>
  </conditionalFormatting>
  <conditionalFormatting sqref="Z95:AA95">
    <cfRule type="expression" dxfId="6499" priority="290">
      <formula>AND($D95&lt;&gt;"",$Z95="")</formula>
    </cfRule>
  </conditionalFormatting>
  <conditionalFormatting sqref="AB95:AC95">
    <cfRule type="expression" dxfId="6498" priority="289">
      <formula>AND($D95&lt;&gt;"",$AB95="")</formula>
    </cfRule>
  </conditionalFormatting>
  <conditionalFormatting sqref="AD95:AE95">
    <cfRule type="expression" dxfId="6497" priority="288">
      <formula>AND($D95&lt;&gt;"",$AD95="")</formula>
    </cfRule>
  </conditionalFormatting>
  <conditionalFormatting sqref="AF95:AG95">
    <cfRule type="expression" dxfId="6496" priority="287">
      <formula>AND($D95&lt;&gt;"",$AF95="")</formula>
    </cfRule>
  </conditionalFormatting>
  <conditionalFormatting sqref="AH95:AI95">
    <cfRule type="expression" dxfId="6495" priority="286">
      <formula>AND($D95&lt;&gt;"",$AH95="")</formula>
    </cfRule>
  </conditionalFormatting>
  <conditionalFormatting sqref="AJ95:AK95">
    <cfRule type="expression" dxfId="6494" priority="285">
      <formula>AND($D95&lt;&gt;"",$AJ95="")</formula>
    </cfRule>
  </conditionalFormatting>
  <conditionalFormatting sqref="X96:Y96">
    <cfRule type="expression" dxfId="6493" priority="284">
      <formula>AND($D96&lt;&gt;"",$X96="")</formula>
    </cfRule>
  </conditionalFormatting>
  <conditionalFormatting sqref="Z96:AA96">
    <cfRule type="expression" dxfId="6492" priority="283">
      <formula>AND($D96&lt;&gt;"",$Z96="")</formula>
    </cfRule>
  </conditionalFormatting>
  <conditionalFormatting sqref="AB96:AC96">
    <cfRule type="expression" dxfId="6491" priority="282">
      <formula>AND($D96&lt;&gt;"",$AB96="")</formula>
    </cfRule>
  </conditionalFormatting>
  <conditionalFormatting sqref="AD96:AE96">
    <cfRule type="expression" dxfId="6490" priority="281">
      <formula>AND($D96&lt;&gt;"",$AD96="")</formula>
    </cfRule>
  </conditionalFormatting>
  <conditionalFormatting sqref="AF96:AG96">
    <cfRule type="expression" dxfId="6489" priority="280">
      <formula>AND($D96&lt;&gt;"",$AF96="")</formula>
    </cfRule>
  </conditionalFormatting>
  <conditionalFormatting sqref="AH96:AI96">
    <cfRule type="expression" dxfId="6488" priority="279">
      <formula>AND($D96&lt;&gt;"",$AH96="")</formula>
    </cfRule>
  </conditionalFormatting>
  <conditionalFormatting sqref="AJ96:AK96">
    <cfRule type="expression" dxfId="6487" priority="278">
      <formula>AND($D96&lt;&gt;"",$AJ96="")</formula>
    </cfRule>
  </conditionalFormatting>
  <conditionalFormatting sqref="X105:Y105">
    <cfRule type="expression" dxfId="6486" priority="237">
      <formula>AND($D105&lt;&gt;"",$X105="")</formula>
    </cfRule>
  </conditionalFormatting>
  <conditionalFormatting sqref="Z105:AA105">
    <cfRule type="expression" dxfId="6485" priority="236">
      <formula>AND($D105&lt;&gt;"",$Z105="")</formula>
    </cfRule>
  </conditionalFormatting>
  <conditionalFormatting sqref="AB105:AC105">
    <cfRule type="expression" dxfId="6484" priority="235">
      <formula>AND($D105&lt;&gt;"",$AB105="")</formula>
    </cfRule>
  </conditionalFormatting>
  <conditionalFormatting sqref="AD105:AE105">
    <cfRule type="expression" dxfId="6483" priority="234">
      <formula>AND($D105&lt;&gt;"",$AD105="")</formula>
    </cfRule>
  </conditionalFormatting>
  <conditionalFormatting sqref="AF105:AG105">
    <cfRule type="expression" dxfId="6482" priority="233">
      <formula>AND($D105&lt;&gt;"",$AF105="")</formula>
    </cfRule>
  </conditionalFormatting>
  <conditionalFormatting sqref="AH105:AI105">
    <cfRule type="expression" dxfId="6481" priority="232">
      <formula>AND($D105&lt;&gt;"",$AH105="")</formula>
    </cfRule>
  </conditionalFormatting>
  <conditionalFormatting sqref="AJ105:AK105">
    <cfRule type="expression" dxfId="6480" priority="231">
      <formula>AND($D105&lt;&gt;"",$AJ105="")</formula>
    </cfRule>
  </conditionalFormatting>
  <conditionalFormatting sqref="X104:Y104">
    <cfRule type="expression" dxfId="6479" priority="244">
      <formula>AND($D104&lt;&gt;"",$X104="")</formula>
    </cfRule>
  </conditionalFormatting>
  <conditionalFormatting sqref="Z104:AA104">
    <cfRule type="expression" dxfId="6478" priority="243">
      <formula>AND($D104&lt;&gt;"",$Z104="")</formula>
    </cfRule>
  </conditionalFormatting>
  <conditionalFormatting sqref="AB104:AC104">
    <cfRule type="expression" dxfId="6477" priority="242">
      <formula>AND($D104&lt;&gt;"",$AB104="")</formula>
    </cfRule>
  </conditionalFormatting>
  <conditionalFormatting sqref="AD104:AE104">
    <cfRule type="expression" dxfId="6476" priority="241">
      <formula>AND($D104&lt;&gt;"",$AD104="")</formula>
    </cfRule>
  </conditionalFormatting>
  <conditionalFormatting sqref="AF104:AG104">
    <cfRule type="expression" dxfId="6475" priority="240">
      <formula>AND($D104&lt;&gt;"",$AF104="")</formula>
    </cfRule>
  </conditionalFormatting>
  <conditionalFormatting sqref="AH104:AI104">
    <cfRule type="expression" dxfId="6474" priority="239">
      <formula>AND($D104&lt;&gt;"",$AH104="")</formula>
    </cfRule>
  </conditionalFormatting>
  <conditionalFormatting sqref="AJ104:AK104">
    <cfRule type="expression" dxfId="6473" priority="238">
      <formula>AND($D104&lt;&gt;"",$AJ104="")</formula>
    </cfRule>
  </conditionalFormatting>
  <conditionalFormatting sqref="X106:Y106">
    <cfRule type="expression" dxfId="6472" priority="230">
      <formula>AND($D106&lt;&gt;"",$X106="")</formula>
    </cfRule>
  </conditionalFormatting>
  <conditionalFormatting sqref="Z106:AA106">
    <cfRule type="expression" dxfId="6471" priority="229">
      <formula>AND($D106&lt;&gt;"",$Z106="")</formula>
    </cfRule>
  </conditionalFormatting>
  <conditionalFormatting sqref="AB106:AC106">
    <cfRule type="expression" dxfId="6470" priority="228">
      <formula>AND($D106&lt;&gt;"",$AB106="")</formula>
    </cfRule>
  </conditionalFormatting>
  <conditionalFormatting sqref="AD106:AE106">
    <cfRule type="expression" dxfId="6469" priority="227">
      <formula>AND($D106&lt;&gt;"",$AD106="")</formula>
    </cfRule>
  </conditionalFormatting>
  <conditionalFormatting sqref="AF106:AG106">
    <cfRule type="expression" dxfId="6468" priority="226">
      <formula>AND($D106&lt;&gt;"",$AF106="")</formula>
    </cfRule>
  </conditionalFormatting>
  <conditionalFormatting sqref="AH106:AI106">
    <cfRule type="expression" dxfId="6467" priority="225">
      <formula>AND($D106&lt;&gt;"",$AH106="")</formula>
    </cfRule>
  </conditionalFormatting>
  <conditionalFormatting sqref="AJ106:AK106">
    <cfRule type="expression" dxfId="6466" priority="224">
      <formula>AND($D106&lt;&gt;"",$AJ106="")</formula>
    </cfRule>
  </conditionalFormatting>
  <conditionalFormatting sqref="X107:Y107">
    <cfRule type="expression" dxfId="6465" priority="223">
      <formula>AND($D107&lt;&gt;"",$X107="")</formula>
    </cfRule>
  </conditionalFormatting>
  <conditionalFormatting sqref="Z107:AA107">
    <cfRule type="expression" dxfId="6464" priority="222">
      <formula>AND($D107&lt;&gt;"",$Z107="")</formula>
    </cfRule>
  </conditionalFormatting>
  <conditionalFormatting sqref="AB107:AC107">
    <cfRule type="expression" dxfId="6463" priority="221">
      <formula>AND($D107&lt;&gt;"",$AB107="")</formula>
    </cfRule>
  </conditionalFormatting>
  <conditionalFormatting sqref="AD107:AE107">
    <cfRule type="expression" dxfId="6462" priority="220">
      <formula>AND($D107&lt;&gt;"",$AD107="")</formula>
    </cfRule>
  </conditionalFormatting>
  <conditionalFormatting sqref="AF107:AG107">
    <cfRule type="expression" dxfId="6461" priority="219">
      <formula>AND($D107&lt;&gt;"",$AF107="")</formula>
    </cfRule>
  </conditionalFormatting>
  <conditionalFormatting sqref="AH107:AI107">
    <cfRule type="expression" dxfId="6460" priority="218">
      <formula>AND($D107&lt;&gt;"",$AH107="")</formula>
    </cfRule>
  </conditionalFormatting>
  <conditionalFormatting sqref="AJ107:AK107">
    <cfRule type="expression" dxfId="6459" priority="217">
      <formula>AND($D107&lt;&gt;"",$AJ107="")</formula>
    </cfRule>
  </conditionalFormatting>
  <conditionalFormatting sqref="X108:Y108">
    <cfRule type="expression" dxfId="6458" priority="216">
      <formula>AND($D108&lt;&gt;"",$X108="")</formula>
    </cfRule>
  </conditionalFormatting>
  <conditionalFormatting sqref="Z108:AA108">
    <cfRule type="expression" dxfId="6457" priority="215">
      <formula>AND($D108&lt;&gt;"",$Z108="")</formula>
    </cfRule>
  </conditionalFormatting>
  <conditionalFormatting sqref="AB108:AC108">
    <cfRule type="expression" dxfId="6456" priority="214">
      <formula>AND($D108&lt;&gt;"",$AB108="")</formula>
    </cfRule>
  </conditionalFormatting>
  <conditionalFormatting sqref="AD108:AE108">
    <cfRule type="expression" dxfId="6455" priority="213">
      <formula>AND($D108&lt;&gt;"",$AD108="")</formula>
    </cfRule>
  </conditionalFormatting>
  <conditionalFormatting sqref="AF108:AG108">
    <cfRule type="expression" dxfId="6454" priority="212">
      <formula>AND($D108&lt;&gt;"",$AF108="")</formula>
    </cfRule>
  </conditionalFormatting>
  <conditionalFormatting sqref="AH108:AI108">
    <cfRule type="expression" dxfId="6453" priority="211">
      <formula>AND($D108&lt;&gt;"",$AH108="")</formula>
    </cfRule>
  </conditionalFormatting>
  <conditionalFormatting sqref="AJ108:AK108">
    <cfRule type="expression" dxfId="6452" priority="210">
      <formula>AND($D108&lt;&gt;"",$AJ108="")</formula>
    </cfRule>
  </conditionalFormatting>
  <conditionalFormatting sqref="X109:Y109">
    <cfRule type="expression" dxfId="6451" priority="209">
      <formula>AND($D109&lt;&gt;"",$X109="")</formula>
    </cfRule>
  </conditionalFormatting>
  <conditionalFormatting sqref="Z109:AA109">
    <cfRule type="expression" dxfId="6450" priority="208">
      <formula>AND($D109&lt;&gt;"",$Z109="")</formula>
    </cfRule>
  </conditionalFormatting>
  <conditionalFormatting sqref="AB109:AC109">
    <cfRule type="expression" dxfId="6449" priority="207">
      <formula>AND($D109&lt;&gt;"",$AB109="")</formula>
    </cfRule>
  </conditionalFormatting>
  <conditionalFormatting sqref="AD109:AE109">
    <cfRule type="expression" dxfId="6448" priority="206">
      <formula>AND($D109&lt;&gt;"",$AD109="")</formula>
    </cfRule>
  </conditionalFormatting>
  <conditionalFormatting sqref="AF109:AG109">
    <cfRule type="expression" dxfId="6447" priority="205">
      <formula>AND($D109&lt;&gt;"",$AF109="")</formula>
    </cfRule>
  </conditionalFormatting>
  <conditionalFormatting sqref="AH109:AI109">
    <cfRule type="expression" dxfId="6446" priority="204">
      <formula>AND($D109&lt;&gt;"",$AH109="")</formula>
    </cfRule>
  </conditionalFormatting>
  <conditionalFormatting sqref="AJ109:AK109">
    <cfRule type="expression" dxfId="6445" priority="203">
      <formula>AND($D109&lt;&gt;"",$AJ109="")</formula>
    </cfRule>
  </conditionalFormatting>
  <conditionalFormatting sqref="X110:Y110">
    <cfRule type="expression" dxfId="6444" priority="202">
      <formula>AND($D110&lt;&gt;"",$X110="")</formula>
    </cfRule>
  </conditionalFormatting>
  <conditionalFormatting sqref="Z110:AA110">
    <cfRule type="expression" dxfId="6443" priority="201">
      <formula>AND($D110&lt;&gt;"",$Z110="")</formula>
    </cfRule>
  </conditionalFormatting>
  <conditionalFormatting sqref="AB110:AC110">
    <cfRule type="expression" dxfId="6442" priority="200">
      <formula>AND($D110&lt;&gt;"",$AB110="")</formula>
    </cfRule>
  </conditionalFormatting>
  <conditionalFormatting sqref="AD110:AE110">
    <cfRule type="expression" dxfId="6441" priority="199">
      <formula>AND($D110&lt;&gt;"",$AD110="")</formula>
    </cfRule>
  </conditionalFormatting>
  <conditionalFormatting sqref="AF110:AG110">
    <cfRule type="expression" dxfId="6440" priority="198">
      <formula>AND($D110&lt;&gt;"",$AF110="")</formula>
    </cfRule>
  </conditionalFormatting>
  <conditionalFormatting sqref="AH110:AI110">
    <cfRule type="expression" dxfId="6439" priority="197">
      <formula>AND($D110&lt;&gt;"",$AH110="")</formula>
    </cfRule>
  </conditionalFormatting>
  <conditionalFormatting sqref="AJ110:AK110">
    <cfRule type="expression" dxfId="6438" priority="196">
      <formula>AND($D110&lt;&gt;"",$AJ110="")</formula>
    </cfRule>
  </conditionalFormatting>
  <conditionalFormatting sqref="X111:Y111">
    <cfRule type="expression" dxfId="6437" priority="195">
      <formula>AND($D111&lt;&gt;"",$X111="")</formula>
    </cfRule>
  </conditionalFormatting>
  <conditionalFormatting sqref="Z111:AA111">
    <cfRule type="expression" dxfId="6436" priority="194">
      <formula>AND($D111&lt;&gt;"",$Z111="")</formula>
    </cfRule>
  </conditionalFormatting>
  <conditionalFormatting sqref="AB111:AC111">
    <cfRule type="expression" dxfId="6435" priority="193">
      <formula>AND($D111&lt;&gt;"",$AB111="")</formula>
    </cfRule>
  </conditionalFormatting>
  <conditionalFormatting sqref="AD111:AE111">
    <cfRule type="expression" dxfId="6434" priority="192">
      <formula>AND($D111&lt;&gt;"",$AD111="")</formula>
    </cfRule>
  </conditionalFormatting>
  <conditionalFormatting sqref="AF111:AG111">
    <cfRule type="expression" dxfId="6433" priority="191">
      <formula>AND($D111&lt;&gt;"",$AF111="")</formula>
    </cfRule>
  </conditionalFormatting>
  <conditionalFormatting sqref="AH111:AI111">
    <cfRule type="expression" dxfId="6432" priority="190">
      <formula>AND($D111&lt;&gt;"",$AH111="")</formula>
    </cfRule>
  </conditionalFormatting>
  <conditionalFormatting sqref="AJ111:AK111">
    <cfRule type="expression" dxfId="6431" priority="189">
      <formula>AND($D111&lt;&gt;"",$AJ111="")</formula>
    </cfRule>
  </conditionalFormatting>
  <conditionalFormatting sqref="S144:W146">
    <cfRule type="expression" dxfId="6430" priority="40">
      <formula>$AM$145=x</formula>
    </cfRule>
  </conditionalFormatting>
  <conditionalFormatting sqref="AL144:AR146">
    <cfRule type="expression" dxfId="6429" priority="39">
      <formula>$T$145=x</formula>
    </cfRule>
  </conditionalFormatting>
  <conditionalFormatting sqref="R69:W73 R123:W127 R76:W80 R130:W134">
    <cfRule type="expression" dxfId="6428" priority="398">
      <formula>$BL$231=1</formula>
    </cfRule>
  </conditionalFormatting>
  <conditionalFormatting sqref="AK13">
    <cfRule type="expression" dxfId="6427" priority="399">
      <formula>$BL$231=1</formula>
    </cfRule>
  </conditionalFormatting>
  <conditionalFormatting sqref="BF19">
    <cfRule type="expression" dxfId="6426" priority="37">
      <formula>$BL$231=1</formula>
    </cfRule>
  </conditionalFormatting>
  <conditionalFormatting sqref="X88:Y88">
    <cfRule type="expression" dxfId="6425" priority="36">
      <formula>AND($D88&lt;&gt;"",$X88="")</formula>
    </cfRule>
  </conditionalFormatting>
  <conditionalFormatting sqref="Z88:AA88">
    <cfRule type="expression" dxfId="6424" priority="35">
      <formula>AND($D88&lt;&gt;"",$Z88="")</formula>
    </cfRule>
  </conditionalFormatting>
  <conditionalFormatting sqref="AB88:AC88">
    <cfRule type="expression" dxfId="6423" priority="34">
      <formula>AND($D88&lt;&gt;"",$AB88="")</formula>
    </cfRule>
  </conditionalFormatting>
  <conditionalFormatting sqref="AD88:AE88">
    <cfRule type="expression" dxfId="6422" priority="33">
      <formula>AND($D88&lt;&gt;"",$AD88="")</formula>
    </cfRule>
  </conditionalFormatting>
  <conditionalFormatting sqref="AF88:AG88">
    <cfRule type="expression" dxfId="6421" priority="32">
      <formula>AND($D88&lt;&gt;"",$AF88="")</formula>
    </cfRule>
  </conditionalFormatting>
  <conditionalFormatting sqref="AH88:AI88">
    <cfRule type="expression" dxfId="6420" priority="31">
      <formula>AND($D88&lt;&gt;"",$AH88="")</formula>
    </cfRule>
  </conditionalFormatting>
  <conditionalFormatting sqref="AJ88:AK88">
    <cfRule type="expression" dxfId="6419" priority="30">
      <formula>AND($D88&lt;&gt;"",$AJ88="")</formula>
    </cfRule>
  </conditionalFormatting>
  <conditionalFormatting sqref="X102:Y102">
    <cfRule type="expression" dxfId="6418" priority="29">
      <formula>AND($D102&lt;&gt;"",$X102="")</formula>
    </cfRule>
  </conditionalFormatting>
  <conditionalFormatting sqref="Z102:AA102">
    <cfRule type="expression" dxfId="6417" priority="28">
      <formula>AND($D102&lt;&gt;"",$Z102="")</formula>
    </cfRule>
  </conditionalFormatting>
  <conditionalFormatting sqref="AB102:AC102">
    <cfRule type="expression" dxfId="6416" priority="27">
      <formula>AND($D102&lt;&gt;"",$AB102="")</formula>
    </cfRule>
  </conditionalFormatting>
  <conditionalFormatting sqref="AD102:AE102">
    <cfRule type="expression" dxfId="6415" priority="26">
      <formula>AND($D102&lt;&gt;"",$AD102="")</formula>
    </cfRule>
  </conditionalFormatting>
  <conditionalFormatting sqref="AF102:AG102">
    <cfRule type="expression" dxfId="6414" priority="25">
      <formula>AND($D102&lt;&gt;"",$AF102="")</formula>
    </cfRule>
  </conditionalFormatting>
  <conditionalFormatting sqref="AH102:AI102">
    <cfRule type="expression" dxfId="6413" priority="24">
      <formula>AND($D102&lt;&gt;"",$AH102="")</formula>
    </cfRule>
  </conditionalFormatting>
  <conditionalFormatting sqref="AJ102:AK102">
    <cfRule type="expression" dxfId="6412" priority="23">
      <formula>AND($D102&lt;&gt;"",$AJ102="")</formula>
    </cfRule>
  </conditionalFormatting>
  <conditionalFormatting sqref="X103:Y103">
    <cfRule type="expression" dxfId="6411" priority="22">
      <formula>AND($D103&lt;&gt;"",$X103="")</formula>
    </cfRule>
  </conditionalFormatting>
  <conditionalFormatting sqref="Z103:AA103">
    <cfRule type="expression" dxfId="6410" priority="21">
      <formula>AND($D103&lt;&gt;"",$Z103="")</formula>
    </cfRule>
  </conditionalFormatting>
  <conditionalFormatting sqref="AB103:AC103">
    <cfRule type="expression" dxfId="6409" priority="20">
      <formula>AND($D103&lt;&gt;"",$AB103="")</formula>
    </cfRule>
  </conditionalFormatting>
  <conditionalFormatting sqref="AD103:AE103">
    <cfRule type="expression" dxfId="6408" priority="19">
      <formula>AND($D103&lt;&gt;"",$AD103="")</formula>
    </cfRule>
  </conditionalFormatting>
  <conditionalFormatting sqref="AF103:AG103">
    <cfRule type="expression" dxfId="6407" priority="18">
      <formula>AND($D103&lt;&gt;"",$AF103="")</formula>
    </cfRule>
  </conditionalFormatting>
  <conditionalFormatting sqref="AH103:AI103">
    <cfRule type="expression" dxfId="6406" priority="17">
      <formula>AND($D103&lt;&gt;"",$AH103="")</formula>
    </cfRule>
  </conditionalFormatting>
  <conditionalFormatting sqref="AJ103:AK103">
    <cfRule type="expression" dxfId="6405" priority="16">
      <formula>AND($D103&lt;&gt;"",$AJ103="")</formula>
    </cfRule>
  </conditionalFormatting>
  <conditionalFormatting sqref="D177:BG179 D190:AZ199 E181:AZ189 D180:AZ180">
    <cfRule type="expression" dxfId="6404" priority="15">
      <formula>$AM$145=x</formula>
    </cfRule>
  </conditionalFormatting>
  <conditionalFormatting sqref="BA180:BF189">
    <cfRule type="expression" dxfId="6403" priority="9">
      <formula>$AM$145=x</formula>
    </cfRule>
  </conditionalFormatting>
  <conditionalFormatting sqref="BA190:BF199">
    <cfRule type="expression" dxfId="6402" priority="8">
      <formula>$AM$145=x</formula>
    </cfRule>
  </conditionalFormatting>
  <conditionalFormatting sqref="BG181:BG199">
    <cfRule type="expression" dxfId="6401" priority="7">
      <formula>$AM$145=x</formula>
    </cfRule>
  </conditionalFormatting>
  <conditionalFormatting sqref="BG181:BG189">
    <cfRule type="expression" dxfId="6400" priority="6">
      <formula>$AM$145=x</formula>
    </cfRule>
  </conditionalFormatting>
  <conditionalFormatting sqref="BG180:BG189">
    <cfRule type="expression" dxfId="6399" priority="5">
      <formula>$AM$145=x</formula>
    </cfRule>
  </conditionalFormatting>
  <conditionalFormatting sqref="BG180:BG189">
    <cfRule type="expression" dxfId="6398" priority="4">
      <formula>$AM$145=x</formula>
    </cfRule>
  </conditionalFormatting>
  <conditionalFormatting sqref="BG190:BG199">
    <cfRule type="expression" dxfId="6397" priority="3">
      <formula>$AM$145=x</formula>
    </cfRule>
  </conditionalFormatting>
  <conditionalFormatting sqref="BG190:BG199">
    <cfRule type="expression" dxfId="6396" priority="2">
      <formula>$AM$145=x</formula>
    </cfRule>
  </conditionalFormatting>
  <conditionalFormatting sqref="BG190:BG199">
    <cfRule type="expression" dxfId="6395" priority="1">
      <formula>$AM$145=x</formula>
    </cfRule>
  </conditionalFormatting>
  <dataValidations count="26">
    <dataValidation type="list" allowBlank="1" showInputMessage="1" showErrorMessage="1" sqref="E190:U199" xr:uid="{00000000-0002-0000-0A00-000000000000}">
      <formula1>$BK$189:$BK$199</formula1>
    </dataValidation>
    <dataValidation type="list" allowBlank="1" showInputMessage="1" sqref="J51:AB60" xr:uid="{00000000-0002-0000-0A00-000001000000}">
      <formula1>IF($AK$13=1,Amenazas_contexto_proceso,IF($AK$13=2,$CG$20:$CG$41,IF($AK$13=3,Amenazas_contexto_proceso,IF($AK$13=4,Amenazas_contexto_proceso,IF($AK$13=5,Oportunidades)))))</formula1>
    </dataValidation>
    <dataValidation type="list" allowBlank="1" showInputMessage="1" sqref="J39:AB48" xr:uid="{00000000-0002-0000-0A00-000002000000}">
      <formula1>IF($AK$13=1,Debilidades_contexto_proceso,IF($AK$13=2,$BQ$20:$BQ$41,IF($AK$13=3,Debilidades_contexto_proceso,IF($AK$13=4,Debilidades_contexto_proceso,IF($AK$13=5,$BY$20:$BY$41)))))</formula1>
    </dataValidation>
    <dataValidation type="list" allowBlank="1" showInputMessage="1" showErrorMessage="1" sqref="AT27 AY24:AY25" xr:uid="{00000000-0002-0000-0A00-000003000000}">
      <formula1>Clase_riesgo</formula1>
    </dataValidation>
    <dataValidation type="list" allowBlank="1" showInputMessage="1" showErrorMessage="1" sqref="AN87:AQ96 AN102:AQ111" xr:uid="{00000000-0002-0000-0A00-000004000000}">
      <formula1>IF($D87&lt;&gt;"",Pregunta8)</formula1>
    </dataValidation>
    <dataValidation type="list" allowBlank="1" showInputMessage="1" showErrorMessage="1" sqref="AJ87:AK96 AJ102:AK111" xr:uid="{00000000-0002-0000-0A00-000005000000}">
      <formula1>IF($D87&lt;&gt;"",Pregunta7)</formula1>
    </dataValidation>
    <dataValidation type="list" allowBlank="1" showInputMessage="1" showErrorMessage="1" sqref="AH87:AI96 AH102:AI111" xr:uid="{00000000-0002-0000-0A00-000006000000}">
      <formula1>IF($D87&lt;&gt;"",Pregunta6)</formula1>
    </dataValidation>
    <dataValidation type="list" allowBlank="1" showInputMessage="1" showErrorMessage="1" sqref="AF87:AG96 AF102:AG111" xr:uid="{00000000-0002-0000-0A00-000007000000}">
      <formula1>IF($D87&lt;&gt;"",Pregunta5)</formula1>
    </dataValidation>
    <dataValidation type="list" allowBlank="1" showInputMessage="1" showErrorMessage="1" sqref="AD87:AE96 AD102:AE111" xr:uid="{00000000-0002-0000-0A00-000008000000}">
      <formula1>IF($D87&lt;&gt;"",Pregunta4)</formula1>
    </dataValidation>
    <dataValidation type="list" allowBlank="1" showInputMessage="1" showErrorMessage="1" sqref="AB87:AC96 AB102:AC111" xr:uid="{00000000-0002-0000-0A00-000009000000}">
      <formula1>IF($D87&lt;&gt;"",Pregunta3)</formula1>
    </dataValidation>
    <dataValidation type="list" allowBlank="1" showInputMessage="1" showErrorMessage="1" sqref="Z87:AA96 Z102:AA111" xr:uid="{00000000-0002-0000-0A00-00000A000000}">
      <formula1>IF($D87&lt;&gt;"",Pregunta2)</formula1>
    </dataValidation>
    <dataValidation type="list" allowBlank="1" showInputMessage="1" showErrorMessage="1" sqref="X87:Y96 X102:Y111" xr:uid="{00000000-0002-0000-0A00-00000B000000}">
      <formula1>IF($D87&lt;&gt;"",Pregunta1)</formula1>
    </dataValidation>
    <dataValidation type="list" allowBlank="1" showErrorMessage="1" promptTitle="Seleccione según corresponda" sqref="D29:AB34" xr:uid="{00000000-0002-0000-0A00-00000C000000}">
      <formula1>IF($AK$13=1,Trámites_y_OPAS_afectados,IF($AK$13=2,Objetivos_estratégicos,IF($AK$13=3,Trámites_y_OPAS_afectados,IF($AK$13=4,Trámites_y_OPAS_afectados,IF($AK$13=5,Objetivos_estratégicos)))))</formula1>
    </dataValidation>
    <dataValidation allowBlank="1" showInputMessage="1" sqref="X18" xr:uid="{00000000-0002-0000-0A00-00000D000000}"/>
    <dataValidation showInputMessage="1" showErrorMessage="1" sqref="D205:D214" xr:uid="{00000000-0002-0000-0A00-00000E000000}"/>
    <dataValidation type="list" allowBlank="1" showInputMessage="1" showErrorMessage="1" sqref="T145 AM145" xr:uid="{00000000-0002-0000-0A00-00000F000000}">
      <formula1>x</formula1>
    </dataValidation>
    <dataValidation type="list" allowBlank="1" showInputMessage="1" showErrorMessage="1" sqref="D51:I60" xr:uid="{00000000-0002-0000-0A00-000010000000}">
      <formula1>Agente_generador_externas</formula1>
    </dataValidation>
    <dataValidation type="list" allowBlank="1" showInputMessage="1" showErrorMessage="1" sqref="D39:I48" xr:uid="{00000000-0002-0000-0A00-000011000000}">
      <formula1>Agente_generador_internas</formula1>
    </dataValidation>
    <dataValidation type="list" allowBlank="1" showInputMessage="1" showErrorMessage="1" sqref="V13" xr:uid="{00000000-0002-0000-0A00-000012000000}">
      <formula1>Enfoque</formula1>
    </dataValidation>
    <dataValidation type="list" allowBlank="1" showInputMessage="1" showErrorMessage="1" sqref="S18" xr:uid="{00000000-0002-0000-0A00-000013000000}">
      <formula1>Preposiciones</formula1>
    </dataValidation>
    <dataValidation type="list" allowBlank="1" showInputMessage="1" showErrorMessage="1" promptTitle="Categorías" prompt="Las categorías establecidas para riesgos u oportunidades están descritas al final de la Hoja de Contexto del Proceso." sqref="D18:Q18" xr:uid="{00000000-0002-0000-0A00-000014000000}">
      <formula1>IF(AK13=1,Categoría_corrupción,IF(AK13=2,Categoría_estratégica,IF(AK13=3, Categoría_gestión_procesos,IF(AK13=4, Categoría_seguridad_información,IF(AK13=5, Categoría_oportunidad)))))</formula1>
    </dataValidation>
    <dataValidation type="list" showInputMessage="1" showErrorMessage="1" sqref="E180:U189" xr:uid="{00000000-0002-0000-0A00-000015000000}">
      <formula1>$BK$177:$BK$187</formula1>
    </dataValidation>
    <dataValidation type="list" allowBlank="1" showInputMessage="1" showErrorMessage="1" errorTitle="Seleccionar de lista" error="Por favor seleccionar de la lista desplegable. Gracias." sqref="AD29:BF34" xr:uid="{00000000-0002-0000-0A00-000016000000}">
      <formula1>IF($AK$13=1,Otros_procesos_afectados,IF($AK$13=2,Otros_procesos_afectados,IF($AK$13=3,Otros_procesos_afectados,IF($AK$13=4,Otros_procesos_afectados,IF($AK$13=5,Otros_procesos_afectados)))))</formula1>
    </dataValidation>
    <dataValidation type="date" allowBlank="1" showInputMessage="1" showErrorMessage="1" errorTitle="FORMATO FECHA" error="Ingresar fecha en formato dd/mm/aaaa. Gracias." sqref="AX10:BF10" xr:uid="{00000000-0002-0000-0A00-000017000000}">
      <formula1>42370</formula1>
      <formula2>43830</formula2>
    </dataValidation>
    <dataValidation type="date" allowBlank="1" showInputMessage="1" showErrorMessage="1" errorTitle="FORMATO DE FECHA" error="La fecha debe estar en formato dd/mm/aaaa." sqref="BA155:BF174 BA180:BF199" xr:uid="{00000000-0002-0000-0A00-000018000000}">
      <formula1>1</formula1>
      <formula2>2958465</formula2>
    </dataValidation>
    <dataValidation type="date" operator="greaterThanOrEqual" allowBlank="1" showInputMessage="1" showErrorMessage="1" errorTitle="Error de fecha" error="-La fecha final debe ser mayor o igual a la inicial._x000a__x000a_-La fecha debe estar en formato dd/mm/aaaa." sqref="BG155:BG174 BG180:BG199" xr:uid="{00000000-0002-0000-0A00-000019000000}">
      <formula1>BA155</formula1>
    </dataValidation>
  </dataValidations>
  <hyperlinks>
    <hyperlink ref="E75:H75" location="Enc_Imp_Corrupción!K3" display="Enc_Imp_Corrupción!K3" xr:uid="{00000000-0004-0000-0A00-000000000000}"/>
    <hyperlink ref="I75:L75" location="Imp_Est_Pro_Seg!C19" display="Imp_Est_Pro_Seg!C19" xr:uid="{00000000-0004-0000-0A00-000001000000}"/>
    <hyperlink ref="M75:P75" location="Imp_Est_Pro_Seg!C19" display="G. Procesos" xr:uid="{00000000-0004-0000-0A00-000002000000}"/>
    <hyperlink ref="E76:H76" location="'Seguridad Información'!A1" display="Seguridad Inf." xr:uid="{00000000-0004-0000-0A00-000003000000}"/>
    <hyperlink ref="I76:L76" location="Imp_oportunidad!C19" display="Imp_oportunidad!C19" xr:uid="{00000000-0004-0000-0A00-000004000000}"/>
    <hyperlink ref="E66:H66" location="Frecuencia!C19" display="Frecuencia" xr:uid="{00000000-0004-0000-0A00-000005000000}"/>
    <hyperlink ref="E67:H67" location="Factibilidad!C19" display="Factibilidad" xr:uid="{00000000-0004-0000-0A00-000006000000}"/>
  </hyperlinks>
  <printOptions horizontalCentered="1" verticalCentered="1"/>
  <pageMargins left="0.19685039370078741" right="0.23622047244094491" top="0.19685039370078741" bottom="0.19685039370078741" header="0.31496062992125984" footer="0.31496062992125984"/>
  <pageSetup paperSize="14" scale="29" orientation="portrait" horizontalDpi="4294967294" verticalDpi="4294967294" r:id="rId1"/>
  <headerFooter>
    <oddFooter>&amp;R&amp;"Arial Narrow,Normal"&amp;7Fecha de versión: 08 de abril de 2019</oddFooter>
  </headerFooter>
  <rowBreaks count="1" manualBreakCount="1">
    <brk id="113" max="58"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16</xdr:col>
                    <xdr:colOff>104775</xdr:colOff>
                    <xdr:row>25</xdr:row>
                    <xdr:rowOff>47625</xdr:rowOff>
                  </from>
                  <to>
                    <xdr:col>17</xdr:col>
                    <xdr:colOff>104775</xdr:colOff>
                    <xdr:row>25</xdr:row>
                    <xdr:rowOff>352425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19</xdr:col>
                    <xdr:colOff>57150</xdr:colOff>
                    <xdr:row>25</xdr:row>
                    <xdr:rowOff>66675</xdr:rowOff>
                  </from>
                  <to>
                    <xdr:col>20</xdr:col>
                    <xdr:colOff>142875</xdr:colOff>
                    <xdr:row>25</xdr:row>
                    <xdr:rowOff>352425</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29</xdr:col>
                    <xdr:colOff>276225</xdr:colOff>
                    <xdr:row>25</xdr:row>
                    <xdr:rowOff>47625</xdr:rowOff>
                  </from>
                  <to>
                    <xdr:col>30</xdr:col>
                    <xdr:colOff>219075</xdr:colOff>
                    <xdr:row>25</xdr:row>
                    <xdr:rowOff>352425</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31</xdr:col>
                    <xdr:colOff>352425</xdr:colOff>
                    <xdr:row>25</xdr:row>
                    <xdr:rowOff>57150</xdr:rowOff>
                  </from>
                  <to>
                    <xdr:col>32</xdr:col>
                    <xdr:colOff>257175</xdr:colOff>
                    <xdr:row>25</xdr:row>
                    <xdr:rowOff>342900</xdr:rowOff>
                  </to>
                </anchor>
              </controlPr>
            </control>
          </mc:Choice>
        </mc:AlternateContent>
        <mc:AlternateContent xmlns:mc="http://schemas.openxmlformats.org/markup-compatibility/2006">
          <mc:Choice Requires="x14">
            <control shapeId="8199" r:id="rId8" name="Check Box 7">
              <controlPr defaultSize="0" autoFill="0" autoLine="0" autoPict="0">
                <anchor moveWithCells="1">
                  <from>
                    <xdr:col>44</xdr:col>
                    <xdr:colOff>247650</xdr:colOff>
                    <xdr:row>25</xdr:row>
                    <xdr:rowOff>47625</xdr:rowOff>
                  </from>
                  <to>
                    <xdr:col>45</xdr:col>
                    <xdr:colOff>104775</xdr:colOff>
                    <xdr:row>25</xdr:row>
                    <xdr:rowOff>371475</xdr:rowOff>
                  </to>
                </anchor>
              </controlPr>
            </control>
          </mc:Choice>
        </mc:AlternateContent>
        <mc:AlternateContent xmlns:mc="http://schemas.openxmlformats.org/markup-compatibility/2006">
          <mc:Choice Requires="x14">
            <control shapeId="8200" r:id="rId9" name="Check Box 8">
              <controlPr defaultSize="0" autoFill="0" autoLine="0" autoPict="0">
                <anchor moveWithCells="1">
                  <from>
                    <xdr:col>48</xdr:col>
                    <xdr:colOff>19050</xdr:colOff>
                    <xdr:row>25</xdr:row>
                    <xdr:rowOff>57150</xdr:rowOff>
                  </from>
                  <to>
                    <xdr:col>49</xdr:col>
                    <xdr:colOff>104775</xdr:colOff>
                    <xdr:row>25</xdr:row>
                    <xdr:rowOff>342900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94" id="{716E277E-9A3A-4F26-BA6D-03ECB1AA4E3A}">
            <xm:f>OR($AP$68=Datos!$S$5,$AP$68=Datos!$T$5)</xm:f>
            <x14:dxf>
              <fill>
                <patternFill>
                  <bgColor rgb="FF92D050"/>
                </patternFill>
              </fill>
            </x14:dxf>
          </x14:cfRule>
          <x14:cfRule type="expression" priority="395" id="{7BA89AE0-BCB7-4051-98FF-99DA3299D2FB}">
            <xm:f>OR($AP$68=Datos!$S$4,$AP$68=Datos!$T$4)</xm:f>
            <x14:dxf>
              <fill>
                <patternFill>
                  <bgColor rgb="FFFFFF00"/>
                </patternFill>
              </fill>
            </x14:dxf>
          </x14:cfRule>
          <x14:cfRule type="expression" priority="396" id="{6A0D6D45-8AA8-4D9D-9E4F-2D6D04A5C911}">
            <xm:f>OR($AP$68=Datos!$S$3,$AP$68=Datos!$T$3)</xm:f>
            <x14:dxf>
              <fill>
                <patternFill>
                  <bgColor rgb="FFFFC000"/>
                </patternFill>
              </fill>
            </x14:dxf>
          </x14:cfRule>
          <x14:cfRule type="expression" priority="397" id="{2F278F52-F3E0-449E-98C3-8961F73D9492}">
            <xm:f>OR($AP$68=Datos!$S$2,$AP$68=Datos!$T$2)</xm:f>
            <x14:dxf>
              <fill>
                <patternFill>
                  <bgColor rgb="FFFF0000"/>
                </patternFill>
              </fill>
            </x14:dxf>
          </x14:cfRule>
          <xm:sqref>AP68</xm:sqref>
        </x14:conditionalFormatting>
        <x14:conditionalFormatting xmlns:xm="http://schemas.microsoft.com/office/excel/2006/main">
          <x14:cfRule type="expression" priority="381" id="{BD36D9AA-D003-42E8-BA0D-AF1548828825}">
            <xm:f>OR($AP$126=Datos!$S$2,$AP$126=Datos!$T$2)</xm:f>
            <x14:dxf>
              <fill>
                <patternFill>
                  <bgColor rgb="FFFF0000"/>
                </patternFill>
              </fill>
            </x14:dxf>
          </x14:cfRule>
          <x14:cfRule type="expression" priority="382" id="{750F82C8-E53B-4A8B-BAB7-76A02CDD0458}">
            <xm:f>OR($AP$126=Datos!$S$3,$AP$126=Datos!$T$3)</xm:f>
            <x14:dxf>
              <fill>
                <patternFill>
                  <bgColor rgb="FFFFC000"/>
                </patternFill>
              </fill>
            </x14:dxf>
          </x14:cfRule>
          <x14:cfRule type="expression" priority="383" id="{38F2614F-2EF9-49D9-9C49-9AAB40B82C4A}">
            <xm:f>OR($AP$126=Datos!$S$4,$AP$126=Datos!$T$4)</xm:f>
            <x14:dxf>
              <fill>
                <patternFill>
                  <bgColor rgb="FFFFFF00"/>
                </patternFill>
              </fill>
            </x14:dxf>
          </x14:cfRule>
          <x14:cfRule type="expression" priority="384" id="{9AF18931-9767-4458-A9DB-28C0B10DBDAD}">
            <xm:f>OR($AP$126=Datos!$S$5,$AP$126=Datos!$T$5)</xm:f>
            <x14:dxf>
              <fill>
                <patternFill>
                  <bgColor rgb="FF92D050"/>
                </patternFill>
              </fill>
            </x14:dxf>
          </x14:cfRule>
          <xm:sqref>AP126</xm:sqref>
        </x14:conditionalFormatting>
        <x14:conditionalFormatting xmlns:xm="http://schemas.microsoft.com/office/excel/2006/main">
          <x14:cfRule type="cellIs" priority="277" operator="equal" id="{23DB5E14-5562-4F5E-A774-A1F72727A65A}">
            <xm:f>Datos!$AO$2</xm:f>
            <x14:dxf>
              <fill>
                <patternFill>
                  <bgColor rgb="FF92D050"/>
                </patternFill>
              </fill>
            </x14:dxf>
          </x14:cfRule>
          <x14:cfRule type="cellIs" priority="337" operator="equal" id="{BD85DA3B-5324-47C2-B038-204170B51502}">
            <xm:f>Datos!$AO$4</xm:f>
            <x14:dxf>
              <fill>
                <patternFill>
                  <bgColor theme="5" tint="0.39994506668294322"/>
                </patternFill>
              </fill>
            </x14:dxf>
          </x14:cfRule>
          <x14:cfRule type="cellIs" priority="338" operator="equal" id="{707B1F41-558D-4638-AE0E-D5AF8AF399AE}">
            <xm:f>Datos!$AO$3</xm:f>
            <x14:dxf>
              <fill>
                <patternFill>
                  <bgColor rgb="FFFFFF00"/>
                </patternFill>
              </fill>
            </x14:dxf>
          </x14:cfRule>
          <xm:sqref>AL87</xm:sqref>
        </x14:conditionalFormatting>
        <x14:conditionalFormatting xmlns:xm="http://schemas.microsoft.com/office/excel/2006/main">
          <x14:cfRule type="cellIs" priority="274" operator="equal" id="{564B64E1-9FEC-4FDE-B066-6BB294A9A275}">
            <xm:f>Datos!$AO$2</xm:f>
            <x14:dxf>
              <fill>
                <patternFill>
                  <bgColor rgb="FF92D050"/>
                </patternFill>
              </fill>
            </x14:dxf>
          </x14:cfRule>
          <x14:cfRule type="cellIs" priority="275" operator="equal" id="{CB85283B-D3F9-4EAF-A30B-8E034551E3A3}">
            <xm:f>Datos!$AO$4</xm:f>
            <x14:dxf>
              <fill>
                <patternFill>
                  <bgColor theme="5" tint="0.39994506668294322"/>
                </patternFill>
              </fill>
            </x14:dxf>
          </x14:cfRule>
          <x14:cfRule type="cellIs" priority="276" operator="equal" id="{B85E8A27-3206-4D4C-9210-6513B3EB9543}">
            <xm:f>Datos!$AO$3</xm:f>
            <x14:dxf>
              <fill>
                <patternFill>
                  <bgColor rgb="FFFFFF00"/>
                </patternFill>
              </fill>
            </x14:dxf>
          </x14:cfRule>
          <xm:sqref>AL88</xm:sqref>
        </x14:conditionalFormatting>
        <x14:conditionalFormatting xmlns:xm="http://schemas.microsoft.com/office/excel/2006/main">
          <x14:cfRule type="cellIs" priority="271" operator="equal" id="{D7AA8FC6-5B54-4773-91E5-23615F77FAB8}">
            <xm:f>Datos!$AO$2</xm:f>
            <x14:dxf>
              <fill>
                <patternFill>
                  <bgColor rgb="FF92D050"/>
                </patternFill>
              </fill>
            </x14:dxf>
          </x14:cfRule>
          <x14:cfRule type="cellIs" priority="272" operator="equal" id="{145806A1-31A1-427C-9694-6CDBCB41BFEF}">
            <xm:f>Datos!$AO$4</xm:f>
            <x14:dxf>
              <fill>
                <patternFill>
                  <bgColor theme="5" tint="0.39994506668294322"/>
                </patternFill>
              </fill>
            </x14:dxf>
          </x14:cfRule>
          <x14:cfRule type="cellIs" priority="273" operator="equal" id="{DD79ACCB-49B4-4AC2-BC2A-D5E6FF5309B6}">
            <xm:f>Datos!$AO$3</xm:f>
            <x14:dxf>
              <fill>
                <patternFill>
                  <bgColor rgb="FFFFFF00"/>
                </patternFill>
              </fill>
            </x14:dxf>
          </x14:cfRule>
          <xm:sqref>AL89</xm:sqref>
        </x14:conditionalFormatting>
        <x14:conditionalFormatting xmlns:xm="http://schemas.microsoft.com/office/excel/2006/main">
          <x14:cfRule type="cellIs" priority="268" operator="equal" id="{B455A236-E688-438A-A363-A9B4EA96BAC0}">
            <xm:f>Datos!$AO$2</xm:f>
            <x14:dxf>
              <fill>
                <patternFill>
                  <bgColor rgb="FF92D050"/>
                </patternFill>
              </fill>
            </x14:dxf>
          </x14:cfRule>
          <x14:cfRule type="cellIs" priority="269" operator="equal" id="{CEC67AA4-0614-4CA3-87F1-87737985DC06}">
            <xm:f>Datos!$AO$4</xm:f>
            <x14:dxf>
              <fill>
                <patternFill>
                  <bgColor theme="5" tint="0.39994506668294322"/>
                </patternFill>
              </fill>
            </x14:dxf>
          </x14:cfRule>
          <x14:cfRule type="cellIs" priority="270" operator="equal" id="{E21D6D38-A113-4C1F-B95F-5CF1A9A8C339}">
            <xm:f>Datos!$AO$3</xm:f>
            <x14:dxf>
              <fill>
                <patternFill>
                  <bgColor rgb="FFFFFF00"/>
                </patternFill>
              </fill>
            </x14:dxf>
          </x14:cfRule>
          <xm:sqref>AL90</xm:sqref>
        </x14:conditionalFormatting>
        <x14:conditionalFormatting xmlns:xm="http://schemas.microsoft.com/office/excel/2006/main">
          <x14:cfRule type="cellIs" priority="265" operator="equal" id="{BB71C15D-5EDF-4DFF-8EF5-3307A3075561}">
            <xm:f>Datos!$AO$2</xm:f>
            <x14:dxf>
              <fill>
                <patternFill>
                  <bgColor rgb="FF92D050"/>
                </patternFill>
              </fill>
            </x14:dxf>
          </x14:cfRule>
          <x14:cfRule type="cellIs" priority="266" operator="equal" id="{C05D2DD5-F229-4BDC-B08C-07D7D574AE69}">
            <xm:f>Datos!$AO$4</xm:f>
            <x14:dxf>
              <fill>
                <patternFill>
                  <bgColor theme="5" tint="0.39994506668294322"/>
                </patternFill>
              </fill>
            </x14:dxf>
          </x14:cfRule>
          <x14:cfRule type="cellIs" priority="267" operator="equal" id="{146416D5-6BDE-4771-824C-331B514A7576}">
            <xm:f>Datos!$AO$3</xm:f>
            <x14:dxf>
              <fill>
                <patternFill>
                  <bgColor rgb="FFFFFF00"/>
                </patternFill>
              </fill>
            </x14:dxf>
          </x14:cfRule>
          <xm:sqref>AL91</xm:sqref>
        </x14:conditionalFormatting>
        <x14:conditionalFormatting xmlns:xm="http://schemas.microsoft.com/office/excel/2006/main">
          <x14:cfRule type="cellIs" priority="262" operator="equal" id="{EB003D13-F8A9-472C-BD66-5AEABAD0E581}">
            <xm:f>Datos!$AO$2</xm:f>
            <x14:dxf>
              <fill>
                <patternFill>
                  <bgColor rgb="FF92D050"/>
                </patternFill>
              </fill>
            </x14:dxf>
          </x14:cfRule>
          <x14:cfRule type="cellIs" priority="263" operator="equal" id="{5892E27E-A418-48CE-89BA-47309DCE16DB}">
            <xm:f>Datos!$AO$4</xm:f>
            <x14:dxf>
              <fill>
                <patternFill>
                  <bgColor theme="5" tint="0.39994506668294322"/>
                </patternFill>
              </fill>
            </x14:dxf>
          </x14:cfRule>
          <x14:cfRule type="cellIs" priority="264" operator="equal" id="{74A713CA-8207-44EF-8FD1-837510C20CDB}">
            <xm:f>Datos!$AO$3</xm:f>
            <x14:dxf>
              <fill>
                <patternFill>
                  <bgColor rgb="FFFFFF00"/>
                </patternFill>
              </fill>
            </x14:dxf>
          </x14:cfRule>
          <xm:sqref>AL92</xm:sqref>
        </x14:conditionalFormatting>
        <x14:conditionalFormatting xmlns:xm="http://schemas.microsoft.com/office/excel/2006/main">
          <x14:cfRule type="cellIs" priority="259" operator="equal" id="{16D02281-27BB-4AAB-B8FE-8966A692A0D8}">
            <xm:f>Datos!$AO$2</xm:f>
            <x14:dxf>
              <fill>
                <patternFill>
                  <bgColor rgb="FF92D050"/>
                </patternFill>
              </fill>
            </x14:dxf>
          </x14:cfRule>
          <x14:cfRule type="cellIs" priority="260" operator="equal" id="{144A56F9-0882-497C-93BB-DC68F22E9987}">
            <xm:f>Datos!$AO$4</xm:f>
            <x14:dxf>
              <fill>
                <patternFill>
                  <bgColor theme="5" tint="0.39994506668294322"/>
                </patternFill>
              </fill>
            </x14:dxf>
          </x14:cfRule>
          <x14:cfRule type="cellIs" priority="261" operator="equal" id="{D6A836F2-9F49-491B-88F8-4BAEBC61A30E}">
            <xm:f>Datos!$AO$3</xm:f>
            <x14:dxf>
              <fill>
                <patternFill>
                  <bgColor rgb="FFFFFF00"/>
                </patternFill>
              </fill>
            </x14:dxf>
          </x14:cfRule>
          <xm:sqref>AL93</xm:sqref>
        </x14:conditionalFormatting>
        <x14:conditionalFormatting xmlns:xm="http://schemas.microsoft.com/office/excel/2006/main">
          <x14:cfRule type="cellIs" priority="256" operator="equal" id="{5CC956C6-6D59-44CF-81B6-C32A5013A637}">
            <xm:f>Datos!$AO$2</xm:f>
            <x14:dxf>
              <fill>
                <patternFill>
                  <bgColor rgb="FF92D050"/>
                </patternFill>
              </fill>
            </x14:dxf>
          </x14:cfRule>
          <x14:cfRule type="cellIs" priority="257" operator="equal" id="{F1A32016-A57F-464B-85C4-1E4318720E2C}">
            <xm:f>Datos!$AO$4</xm:f>
            <x14:dxf>
              <fill>
                <patternFill>
                  <bgColor theme="5" tint="0.39994506668294322"/>
                </patternFill>
              </fill>
            </x14:dxf>
          </x14:cfRule>
          <x14:cfRule type="cellIs" priority="258" operator="equal" id="{A43C81B3-F60F-4EAD-8A4F-443928280FFE}">
            <xm:f>Datos!$AO$3</xm:f>
            <x14:dxf>
              <fill>
                <patternFill>
                  <bgColor rgb="FFFFFF00"/>
                </patternFill>
              </fill>
            </x14:dxf>
          </x14:cfRule>
          <xm:sqref>AL94</xm:sqref>
        </x14:conditionalFormatting>
        <x14:conditionalFormatting xmlns:xm="http://schemas.microsoft.com/office/excel/2006/main">
          <x14:cfRule type="cellIs" priority="253" operator="equal" id="{FED4D1BA-216E-4DF3-87A5-9EDBBF325260}">
            <xm:f>Datos!$AO$2</xm:f>
            <x14:dxf>
              <fill>
                <patternFill>
                  <bgColor rgb="FF92D050"/>
                </patternFill>
              </fill>
            </x14:dxf>
          </x14:cfRule>
          <x14:cfRule type="cellIs" priority="254" operator="equal" id="{8C9DD073-26E8-4DBE-B61E-5A4749543791}">
            <xm:f>Datos!$AO$4</xm:f>
            <x14:dxf>
              <fill>
                <patternFill>
                  <bgColor theme="5" tint="0.39994506668294322"/>
                </patternFill>
              </fill>
            </x14:dxf>
          </x14:cfRule>
          <x14:cfRule type="cellIs" priority="255" operator="equal" id="{6E131042-61DB-4A54-BF78-5E05AC1BF79A}">
            <xm:f>Datos!$AO$3</xm:f>
            <x14:dxf>
              <fill>
                <patternFill>
                  <bgColor rgb="FFFFFF00"/>
                </patternFill>
              </fill>
            </x14:dxf>
          </x14:cfRule>
          <xm:sqref>AL95</xm:sqref>
        </x14:conditionalFormatting>
        <x14:conditionalFormatting xmlns:xm="http://schemas.microsoft.com/office/excel/2006/main">
          <x14:cfRule type="cellIs" priority="250" operator="equal" id="{50153DA6-446A-4239-A678-2081F3E1CC86}">
            <xm:f>Datos!$AO$2</xm:f>
            <x14:dxf>
              <fill>
                <patternFill>
                  <bgColor rgb="FF92D050"/>
                </patternFill>
              </fill>
            </x14:dxf>
          </x14:cfRule>
          <x14:cfRule type="cellIs" priority="251" operator="equal" id="{CF0D5D2A-4F38-475D-98EA-D0802A8225E7}">
            <xm:f>Datos!$AO$4</xm:f>
            <x14:dxf>
              <fill>
                <patternFill>
                  <bgColor theme="5" tint="0.39994506668294322"/>
                </patternFill>
              </fill>
            </x14:dxf>
          </x14:cfRule>
          <x14:cfRule type="cellIs" priority="252" operator="equal" id="{3372CCDD-FAE9-4158-96B7-E7BE0CDE59F9}">
            <xm:f>Datos!$AO$3</xm:f>
            <x14:dxf>
              <fill>
                <patternFill>
                  <bgColor rgb="FFFFFF00"/>
                </patternFill>
              </fill>
            </x14:dxf>
          </x14:cfRule>
          <xm:sqref>AL96</xm:sqref>
        </x14:conditionalFormatting>
        <x14:conditionalFormatting xmlns:xm="http://schemas.microsoft.com/office/excel/2006/main">
          <x14:cfRule type="cellIs" priority="247" operator="equal" id="{35F1579F-AC02-44A8-8410-881F45CB9D75}">
            <xm:f>Datos!$AO$4</xm:f>
            <x14:dxf>
              <fill>
                <patternFill>
                  <bgColor theme="5" tint="0.39994506668294322"/>
                </patternFill>
              </fill>
            </x14:dxf>
          </x14:cfRule>
          <x14:cfRule type="cellIs" priority="248" operator="equal" id="{855B78E2-A742-48B9-94E1-CFE3C72CB3F0}">
            <xm:f>Datos!$AO$3</xm:f>
            <x14:dxf>
              <fill>
                <patternFill>
                  <bgColor rgb="FFFFFF00"/>
                </patternFill>
              </fill>
            </x14:dxf>
          </x14:cfRule>
          <x14:cfRule type="cellIs" priority="249" operator="equal" id="{3670AA24-12F3-4480-AD22-55728EC5E5C8}">
            <xm:f>Datos!$AO$2</xm:f>
            <x14:dxf>
              <fill>
                <patternFill>
                  <bgColor rgb="FF92D050"/>
                </patternFill>
              </fill>
            </x14:dxf>
          </x14:cfRule>
          <xm:sqref>AT88</xm:sqref>
        </x14:conditionalFormatting>
        <x14:conditionalFormatting xmlns:xm="http://schemas.microsoft.com/office/excel/2006/main">
          <x14:cfRule type="cellIs" priority="188" operator="equal" id="{BE805512-8F4C-4CA2-A48F-CEDB576807F9}">
            <xm:f>Datos!$AO$2</xm:f>
            <x14:dxf>
              <fill>
                <patternFill>
                  <bgColor rgb="FF92D050"/>
                </patternFill>
              </fill>
            </x14:dxf>
          </x14:cfRule>
          <x14:cfRule type="cellIs" priority="245" operator="equal" id="{66CB40C3-E13D-4D75-9134-9A4405B8E910}">
            <xm:f>Datos!$AO$4</xm:f>
            <x14:dxf>
              <fill>
                <patternFill>
                  <bgColor theme="5" tint="0.39994506668294322"/>
                </patternFill>
              </fill>
            </x14:dxf>
          </x14:cfRule>
          <x14:cfRule type="cellIs" priority="246" operator="equal" id="{0A99ABE4-F3A4-44FA-AC0C-6D34BA800A39}">
            <xm:f>Datos!$AO$3</xm:f>
            <x14:dxf>
              <fill>
                <patternFill>
                  <bgColor rgb="FFFFFF00"/>
                </patternFill>
              </fill>
            </x14:dxf>
          </x14:cfRule>
          <xm:sqref>AL102</xm:sqref>
        </x14:conditionalFormatting>
        <x14:conditionalFormatting xmlns:xm="http://schemas.microsoft.com/office/excel/2006/main">
          <x14:cfRule type="cellIs" priority="185" operator="equal" id="{255BF05E-72FE-427B-944F-B96362243545}">
            <xm:f>Datos!$AO$4</xm:f>
            <x14:dxf>
              <fill>
                <patternFill>
                  <bgColor theme="5" tint="0.39994506668294322"/>
                </patternFill>
              </fill>
            </x14:dxf>
          </x14:cfRule>
          <x14:cfRule type="cellIs" priority="186" operator="equal" id="{029F1A46-933E-4CB8-B7F7-6753B8D9BE5D}">
            <xm:f>Datos!$AO$3</xm:f>
            <x14:dxf>
              <fill>
                <patternFill>
                  <bgColor rgb="FFFFFF00"/>
                </patternFill>
              </fill>
            </x14:dxf>
          </x14:cfRule>
          <x14:cfRule type="cellIs" priority="187" operator="equal" id="{32521061-7148-47B3-BB0B-D7F47BC5EEF9}">
            <xm:f>Datos!$AO$2</xm:f>
            <x14:dxf>
              <fill>
                <patternFill>
                  <bgColor rgb="FF92D050"/>
                </patternFill>
              </fill>
            </x14:dxf>
          </x14:cfRule>
          <xm:sqref>AR103</xm:sqref>
        </x14:conditionalFormatting>
        <x14:conditionalFormatting xmlns:xm="http://schemas.microsoft.com/office/excel/2006/main">
          <x14:cfRule type="cellIs" priority="182" operator="equal" id="{5706106C-DFBD-4337-91E6-1A84D1D67765}">
            <xm:f>Datos!$AO$4</xm:f>
            <x14:dxf>
              <fill>
                <patternFill>
                  <bgColor theme="5" tint="0.39994506668294322"/>
                </patternFill>
              </fill>
            </x14:dxf>
          </x14:cfRule>
          <x14:cfRule type="cellIs" priority="183" operator="equal" id="{B2BE0A4C-3726-41DF-AC2D-0BE5E6636121}">
            <xm:f>Datos!$AO$3</xm:f>
            <x14:dxf>
              <fill>
                <patternFill>
                  <bgColor rgb="FFFFFF00"/>
                </patternFill>
              </fill>
            </x14:dxf>
          </x14:cfRule>
          <x14:cfRule type="cellIs" priority="184" operator="equal" id="{8F28501A-E6A1-40DB-BDC1-010D4D87E886}">
            <xm:f>Datos!$AO$2</xm:f>
            <x14:dxf>
              <fill>
                <patternFill>
                  <bgColor rgb="FF92D050"/>
                </patternFill>
              </fill>
            </x14:dxf>
          </x14:cfRule>
          <xm:sqref>AT103</xm:sqref>
        </x14:conditionalFormatting>
        <x14:conditionalFormatting xmlns:xm="http://schemas.microsoft.com/office/excel/2006/main">
          <x14:cfRule type="cellIs" priority="334" operator="equal" id="{80806C18-D9E7-4363-A9D1-5149D6F3F8CD}">
            <xm:f>Datos!$AO$4</xm:f>
            <x14:dxf>
              <fill>
                <patternFill>
                  <bgColor theme="5" tint="0.39994506668294322"/>
                </patternFill>
              </fill>
            </x14:dxf>
          </x14:cfRule>
          <x14:cfRule type="cellIs" priority="335" operator="equal" id="{DFCAEA33-8C40-47CE-B721-87687152EE83}">
            <xm:f>Datos!$AO$3</xm:f>
            <x14:dxf>
              <fill>
                <patternFill>
                  <bgColor rgb="FFFFFF00"/>
                </patternFill>
              </fill>
            </x14:dxf>
          </x14:cfRule>
          <x14:cfRule type="cellIs" priority="336" operator="equal" id="{97E728D4-A2A7-418B-A707-B9633A729637}">
            <xm:f>Datos!$AO2</xm:f>
            <x14:dxf>
              <fill>
                <patternFill>
                  <bgColor rgb="FF92D050"/>
                </patternFill>
              </fill>
            </x14:dxf>
          </x14:cfRule>
          <xm:sqref>AR87</xm:sqref>
        </x14:conditionalFormatting>
        <x14:conditionalFormatting xmlns:xm="http://schemas.microsoft.com/office/excel/2006/main">
          <x14:cfRule type="cellIs" priority="179" operator="equal" id="{BD43012B-D89C-49A3-9EE1-8A66786AE13B}">
            <xm:f>Datos!$AO$4</xm:f>
            <x14:dxf>
              <fill>
                <patternFill>
                  <bgColor theme="5" tint="0.39994506668294322"/>
                </patternFill>
              </fill>
            </x14:dxf>
          </x14:cfRule>
          <x14:cfRule type="cellIs" priority="180" operator="equal" id="{8651541A-F163-4218-AEA6-AA23B256E2EE}">
            <xm:f>Datos!$AO$3</xm:f>
            <x14:dxf>
              <fill>
                <patternFill>
                  <bgColor rgb="FFFFFF00"/>
                </patternFill>
              </fill>
            </x14:dxf>
          </x14:cfRule>
          <x14:cfRule type="cellIs" priority="181" operator="equal" id="{A8ED8D87-53AB-4379-9634-8EFE3FE92E64}">
            <xm:f>Datos!$AO$2</xm:f>
            <x14:dxf>
              <fill>
                <patternFill>
                  <bgColor rgb="FF92D050"/>
                </patternFill>
              </fill>
            </x14:dxf>
          </x14:cfRule>
          <xm:sqref>AR88</xm:sqref>
        </x14:conditionalFormatting>
        <x14:conditionalFormatting xmlns:xm="http://schemas.microsoft.com/office/excel/2006/main">
          <x14:cfRule type="cellIs" priority="176" operator="equal" id="{70DD6729-B31E-4474-9AC0-27D5FB04138B}">
            <xm:f>Datos!$AO$4</xm:f>
            <x14:dxf>
              <fill>
                <patternFill>
                  <bgColor theme="5" tint="0.39994506668294322"/>
                </patternFill>
              </fill>
            </x14:dxf>
          </x14:cfRule>
          <x14:cfRule type="cellIs" priority="177" operator="equal" id="{54D9A0D6-44F5-484E-BA3F-482410BA6A62}">
            <xm:f>Datos!$AO$3</xm:f>
            <x14:dxf>
              <fill>
                <patternFill>
                  <bgColor rgb="FFFFFF00"/>
                </patternFill>
              </fill>
            </x14:dxf>
          </x14:cfRule>
          <x14:cfRule type="cellIs" priority="178" operator="equal" id="{11C00264-3B65-448E-BBC3-BBF56986F47B}">
            <xm:f>Datos!$AO$2</xm:f>
            <x14:dxf>
              <fill>
                <patternFill>
                  <bgColor rgb="FF92D050"/>
                </patternFill>
              </fill>
            </x14:dxf>
          </x14:cfRule>
          <xm:sqref>AR89</xm:sqref>
        </x14:conditionalFormatting>
        <x14:conditionalFormatting xmlns:xm="http://schemas.microsoft.com/office/excel/2006/main">
          <x14:cfRule type="cellIs" priority="173" operator="equal" id="{AA7284DA-A112-4EB7-9E74-D9DDDBFD0DE5}">
            <xm:f>Datos!$AO$4</xm:f>
            <x14:dxf>
              <fill>
                <patternFill>
                  <bgColor theme="5" tint="0.39994506668294322"/>
                </patternFill>
              </fill>
            </x14:dxf>
          </x14:cfRule>
          <x14:cfRule type="cellIs" priority="174" operator="equal" id="{013A2B58-2EA7-4AAE-B7E0-8F5F71D3B7A9}">
            <xm:f>Datos!$AO$3</xm:f>
            <x14:dxf>
              <fill>
                <patternFill>
                  <bgColor rgb="FFFFFF00"/>
                </patternFill>
              </fill>
            </x14:dxf>
          </x14:cfRule>
          <x14:cfRule type="cellIs" priority="175" operator="equal" id="{BE53917E-5EB4-4375-B464-BE5E3EC2130D}">
            <xm:f>Datos!$AO$2</xm:f>
            <x14:dxf>
              <fill>
                <patternFill>
                  <bgColor rgb="FF92D050"/>
                </patternFill>
              </fill>
            </x14:dxf>
          </x14:cfRule>
          <xm:sqref>AR90</xm:sqref>
        </x14:conditionalFormatting>
        <x14:conditionalFormatting xmlns:xm="http://schemas.microsoft.com/office/excel/2006/main">
          <x14:cfRule type="cellIs" priority="170" operator="equal" id="{D3A911FC-664B-4B8F-B193-4AB9AAC2C68C}">
            <xm:f>Datos!$AO$4</xm:f>
            <x14:dxf>
              <fill>
                <patternFill>
                  <bgColor theme="5" tint="0.39994506668294322"/>
                </patternFill>
              </fill>
            </x14:dxf>
          </x14:cfRule>
          <x14:cfRule type="cellIs" priority="171" operator="equal" id="{6D502BA6-811E-42F4-9CB2-59540E2F520C}">
            <xm:f>Datos!$AO$3</xm:f>
            <x14:dxf>
              <fill>
                <patternFill>
                  <bgColor rgb="FFFFFF00"/>
                </patternFill>
              </fill>
            </x14:dxf>
          </x14:cfRule>
          <x14:cfRule type="cellIs" priority="172" operator="equal" id="{B48CFC06-98F5-4156-99C2-674D28C4B883}">
            <xm:f>Datos!$AO$2</xm:f>
            <x14:dxf>
              <fill>
                <patternFill>
                  <bgColor rgb="FF92D050"/>
                </patternFill>
              </fill>
            </x14:dxf>
          </x14:cfRule>
          <xm:sqref>AR91</xm:sqref>
        </x14:conditionalFormatting>
        <x14:conditionalFormatting xmlns:xm="http://schemas.microsoft.com/office/excel/2006/main">
          <x14:cfRule type="cellIs" priority="167" operator="equal" id="{E4BD6E3E-941E-41EC-99FB-51E9DFCE91E1}">
            <xm:f>Datos!$AO$4</xm:f>
            <x14:dxf>
              <fill>
                <patternFill>
                  <bgColor theme="5" tint="0.39994506668294322"/>
                </patternFill>
              </fill>
            </x14:dxf>
          </x14:cfRule>
          <x14:cfRule type="cellIs" priority="168" operator="equal" id="{3ABDAEA5-FF7E-4ABF-A7DF-DD1734487561}">
            <xm:f>Datos!$AO$3</xm:f>
            <x14:dxf>
              <fill>
                <patternFill>
                  <bgColor rgb="FFFFFF00"/>
                </patternFill>
              </fill>
            </x14:dxf>
          </x14:cfRule>
          <x14:cfRule type="cellIs" priority="169" operator="equal" id="{3DDF43D3-15B1-4B9C-982E-C98A0129B24E}">
            <xm:f>Datos!$AO$2</xm:f>
            <x14:dxf>
              <fill>
                <patternFill>
                  <bgColor rgb="FF92D050"/>
                </patternFill>
              </fill>
            </x14:dxf>
          </x14:cfRule>
          <xm:sqref>AR92</xm:sqref>
        </x14:conditionalFormatting>
        <x14:conditionalFormatting xmlns:xm="http://schemas.microsoft.com/office/excel/2006/main">
          <x14:cfRule type="cellIs" priority="164" operator="equal" id="{C30FDC8C-1C9C-453C-B124-410E14496556}">
            <xm:f>Datos!$AO$4</xm:f>
            <x14:dxf>
              <fill>
                <patternFill>
                  <bgColor theme="5" tint="0.39994506668294322"/>
                </patternFill>
              </fill>
            </x14:dxf>
          </x14:cfRule>
          <x14:cfRule type="cellIs" priority="165" operator="equal" id="{89D9D544-362C-403A-BD77-0D7B4745E522}">
            <xm:f>Datos!$AO$3</xm:f>
            <x14:dxf>
              <fill>
                <patternFill>
                  <bgColor rgb="FFFFFF00"/>
                </patternFill>
              </fill>
            </x14:dxf>
          </x14:cfRule>
          <x14:cfRule type="cellIs" priority="166" operator="equal" id="{0C544648-8A27-4387-B083-C7684B6F660C}">
            <xm:f>Datos!$AO$2</xm:f>
            <x14:dxf>
              <fill>
                <patternFill>
                  <bgColor rgb="FF92D050"/>
                </patternFill>
              </fill>
            </x14:dxf>
          </x14:cfRule>
          <xm:sqref>AR93</xm:sqref>
        </x14:conditionalFormatting>
        <x14:conditionalFormatting xmlns:xm="http://schemas.microsoft.com/office/excel/2006/main">
          <x14:cfRule type="cellIs" priority="161" operator="equal" id="{355761D7-F324-4571-9D9A-0986DE549CF7}">
            <xm:f>Datos!$AO$4</xm:f>
            <x14:dxf>
              <fill>
                <patternFill>
                  <bgColor theme="5" tint="0.39994506668294322"/>
                </patternFill>
              </fill>
            </x14:dxf>
          </x14:cfRule>
          <x14:cfRule type="cellIs" priority="162" operator="equal" id="{DDC05D7F-567A-4640-99E3-1339A0545182}">
            <xm:f>Datos!$AO$3</xm:f>
            <x14:dxf>
              <fill>
                <patternFill>
                  <bgColor rgb="FFFFFF00"/>
                </patternFill>
              </fill>
            </x14:dxf>
          </x14:cfRule>
          <x14:cfRule type="cellIs" priority="163" operator="equal" id="{2ABFEFA7-5A2E-4E09-AF4D-8E28E5D297AA}">
            <xm:f>Datos!$AO$2</xm:f>
            <x14:dxf>
              <fill>
                <patternFill>
                  <bgColor rgb="FF92D050"/>
                </patternFill>
              </fill>
            </x14:dxf>
          </x14:cfRule>
          <xm:sqref>AR94</xm:sqref>
        </x14:conditionalFormatting>
        <x14:conditionalFormatting xmlns:xm="http://schemas.microsoft.com/office/excel/2006/main">
          <x14:cfRule type="cellIs" priority="158" operator="equal" id="{99AA06C2-0635-49F4-B265-63FCC7B149E2}">
            <xm:f>Datos!$AO$4</xm:f>
            <x14:dxf>
              <fill>
                <patternFill>
                  <bgColor theme="5" tint="0.39994506668294322"/>
                </patternFill>
              </fill>
            </x14:dxf>
          </x14:cfRule>
          <x14:cfRule type="cellIs" priority="159" operator="equal" id="{8748C1FF-9A28-4CD0-AEA8-96BACE2CB3CE}">
            <xm:f>Datos!$AO$3</xm:f>
            <x14:dxf>
              <fill>
                <patternFill>
                  <bgColor rgb="FFFFFF00"/>
                </patternFill>
              </fill>
            </x14:dxf>
          </x14:cfRule>
          <x14:cfRule type="cellIs" priority="160" operator="equal" id="{C83C4FFD-630A-4A2D-A5FB-24193A1ED230}">
            <xm:f>Datos!$AO$2</xm:f>
            <x14:dxf>
              <fill>
                <patternFill>
                  <bgColor rgb="FF92D050"/>
                </patternFill>
              </fill>
            </x14:dxf>
          </x14:cfRule>
          <xm:sqref>AR95</xm:sqref>
        </x14:conditionalFormatting>
        <x14:conditionalFormatting xmlns:xm="http://schemas.microsoft.com/office/excel/2006/main">
          <x14:cfRule type="cellIs" priority="155" operator="equal" id="{6E61D396-3AC8-4ED9-BA74-DFD73ECC1184}">
            <xm:f>Datos!$AO$4</xm:f>
            <x14:dxf>
              <fill>
                <patternFill>
                  <bgColor theme="5" tint="0.39994506668294322"/>
                </patternFill>
              </fill>
            </x14:dxf>
          </x14:cfRule>
          <x14:cfRule type="cellIs" priority="156" operator="equal" id="{CDB1F468-5289-498B-9743-364B7EDEE60E}">
            <xm:f>Datos!$AO$3</xm:f>
            <x14:dxf>
              <fill>
                <patternFill>
                  <bgColor rgb="FFFFFF00"/>
                </patternFill>
              </fill>
            </x14:dxf>
          </x14:cfRule>
          <x14:cfRule type="cellIs" priority="157" operator="equal" id="{0A64D5C2-29D4-4594-90B4-30DA32C48AE0}">
            <xm:f>Datos!$AO$2</xm:f>
            <x14:dxf>
              <fill>
                <patternFill>
                  <bgColor rgb="FF92D050"/>
                </patternFill>
              </fill>
            </x14:dxf>
          </x14:cfRule>
          <xm:sqref>AR96</xm:sqref>
        </x14:conditionalFormatting>
        <x14:conditionalFormatting xmlns:xm="http://schemas.microsoft.com/office/excel/2006/main">
          <x14:cfRule type="cellIs" priority="152" operator="equal" id="{D316DEBC-16B3-4420-871E-BD7024099DEB}">
            <xm:f>Datos!$AO$4</xm:f>
            <x14:dxf>
              <fill>
                <patternFill>
                  <bgColor theme="5" tint="0.39994506668294322"/>
                </patternFill>
              </fill>
            </x14:dxf>
          </x14:cfRule>
          <x14:cfRule type="cellIs" priority="153" operator="equal" id="{FDE1FB70-6D59-4DBE-B696-3F2B8F7F0BB6}">
            <xm:f>Datos!$AO$3</xm:f>
            <x14:dxf>
              <fill>
                <patternFill>
                  <bgColor rgb="FFFFFF00"/>
                </patternFill>
              </fill>
            </x14:dxf>
          </x14:cfRule>
          <x14:cfRule type="cellIs" priority="154" operator="equal" id="{77B897E6-19C9-42AD-BEEF-A256162AFCB5}">
            <xm:f>Datos!$AO$2</xm:f>
            <x14:dxf>
              <fill>
                <patternFill>
                  <bgColor rgb="FF92D050"/>
                </patternFill>
              </fill>
            </x14:dxf>
          </x14:cfRule>
          <xm:sqref>AT87</xm:sqref>
        </x14:conditionalFormatting>
        <x14:conditionalFormatting xmlns:xm="http://schemas.microsoft.com/office/excel/2006/main">
          <x14:cfRule type="cellIs" priority="149" operator="equal" id="{6FF3244A-14AC-4B6A-8DFB-1736C47ABF21}">
            <xm:f>Datos!$AO$4</xm:f>
            <x14:dxf>
              <fill>
                <patternFill>
                  <bgColor theme="5" tint="0.39994506668294322"/>
                </patternFill>
              </fill>
            </x14:dxf>
          </x14:cfRule>
          <x14:cfRule type="cellIs" priority="150" operator="equal" id="{A403F7B6-DF47-4273-B10D-2DB6499900C3}">
            <xm:f>Datos!$AO$3</xm:f>
            <x14:dxf>
              <fill>
                <patternFill>
                  <bgColor rgb="FFFFFF00"/>
                </patternFill>
              </fill>
            </x14:dxf>
          </x14:cfRule>
          <x14:cfRule type="cellIs" priority="151" operator="equal" id="{DE87C200-D2C7-45E1-A364-159D810B71D8}">
            <xm:f>Datos!$AO$2</xm:f>
            <x14:dxf>
              <fill>
                <patternFill>
                  <bgColor rgb="FF92D050"/>
                </patternFill>
              </fill>
            </x14:dxf>
          </x14:cfRule>
          <xm:sqref>AT89</xm:sqref>
        </x14:conditionalFormatting>
        <x14:conditionalFormatting xmlns:xm="http://schemas.microsoft.com/office/excel/2006/main">
          <x14:cfRule type="cellIs" priority="146" operator="equal" id="{97252AE5-7944-4133-80BD-65168AB50A4C}">
            <xm:f>Datos!$AO$4</xm:f>
            <x14:dxf>
              <fill>
                <patternFill>
                  <bgColor theme="5" tint="0.39994506668294322"/>
                </patternFill>
              </fill>
            </x14:dxf>
          </x14:cfRule>
          <x14:cfRule type="cellIs" priority="147" operator="equal" id="{93DC79F2-094B-42EB-8962-888BB9F56499}">
            <xm:f>Datos!$AO$3</xm:f>
            <x14:dxf>
              <fill>
                <patternFill>
                  <bgColor rgb="FFFFFF00"/>
                </patternFill>
              </fill>
            </x14:dxf>
          </x14:cfRule>
          <x14:cfRule type="cellIs" priority="148" operator="equal" id="{7C9C2A2C-0297-4FF0-A84F-FF72D1211B30}">
            <xm:f>Datos!$AO$2</xm:f>
            <x14:dxf>
              <fill>
                <patternFill>
                  <bgColor rgb="FF92D050"/>
                </patternFill>
              </fill>
            </x14:dxf>
          </x14:cfRule>
          <xm:sqref>AT90</xm:sqref>
        </x14:conditionalFormatting>
        <x14:conditionalFormatting xmlns:xm="http://schemas.microsoft.com/office/excel/2006/main">
          <x14:cfRule type="cellIs" priority="143" operator="equal" id="{A7D4FAC2-54CE-464E-AE1A-0172F8D8606A}">
            <xm:f>Datos!$AO$4</xm:f>
            <x14:dxf>
              <fill>
                <patternFill>
                  <bgColor theme="5" tint="0.39994506668294322"/>
                </patternFill>
              </fill>
            </x14:dxf>
          </x14:cfRule>
          <x14:cfRule type="cellIs" priority="144" operator="equal" id="{E2CDB069-07A2-4D45-ACB0-46C1AFEA5549}">
            <xm:f>Datos!$AO$3</xm:f>
            <x14:dxf>
              <fill>
                <patternFill>
                  <bgColor rgb="FFFFFF00"/>
                </patternFill>
              </fill>
            </x14:dxf>
          </x14:cfRule>
          <x14:cfRule type="cellIs" priority="145" operator="equal" id="{1237F64D-EB80-4322-9E76-5975621236E2}">
            <xm:f>Datos!$AO$2</xm:f>
            <x14:dxf>
              <fill>
                <patternFill>
                  <bgColor rgb="FF92D050"/>
                </patternFill>
              </fill>
            </x14:dxf>
          </x14:cfRule>
          <xm:sqref>AT91</xm:sqref>
        </x14:conditionalFormatting>
        <x14:conditionalFormatting xmlns:xm="http://schemas.microsoft.com/office/excel/2006/main">
          <x14:cfRule type="cellIs" priority="140" operator="equal" id="{4288F58E-B3C1-4FFC-A402-9E77C4F3FEEA}">
            <xm:f>Datos!$AO$4</xm:f>
            <x14:dxf>
              <fill>
                <patternFill>
                  <bgColor theme="5" tint="0.39994506668294322"/>
                </patternFill>
              </fill>
            </x14:dxf>
          </x14:cfRule>
          <x14:cfRule type="cellIs" priority="141" operator="equal" id="{87C3CA51-9EA0-4F77-8964-758C89040F27}">
            <xm:f>Datos!$AO$3</xm:f>
            <x14:dxf>
              <fill>
                <patternFill>
                  <bgColor rgb="FFFFFF00"/>
                </patternFill>
              </fill>
            </x14:dxf>
          </x14:cfRule>
          <x14:cfRule type="cellIs" priority="142" operator="equal" id="{D0546FD6-584D-4A4E-8F92-BB96D9BA6DF2}">
            <xm:f>Datos!$AO$2</xm:f>
            <x14:dxf>
              <fill>
                <patternFill>
                  <bgColor rgb="FF92D050"/>
                </patternFill>
              </fill>
            </x14:dxf>
          </x14:cfRule>
          <xm:sqref>AT92</xm:sqref>
        </x14:conditionalFormatting>
        <x14:conditionalFormatting xmlns:xm="http://schemas.microsoft.com/office/excel/2006/main">
          <x14:cfRule type="cellIs" priority="137" operator="equal" id="{A1A825D7-4D17-4415-8E73-D2DCB8CF71F5}">
            <xm:f>Datos!$AO$4</xm:f>
            <x14:dxf>
              <fill>
                <patternFill>
                  <bgColor theme="5" tint="0.39994506668294322"/>
                </patternFill>
              </fill>
            </x14:dxf>
          </x14:cfRule>
          <x14:cfRule type="cellIs" priority="138" operator="equal" id="{175FCCA8-E44E-45AC-A102-DD97E0A3FB30}">
            <xm:f>Datos!$AO$3</xm:f>
            <x14:dxf>
              <fill>
                <patternFill>
                  <bgColor rgb="FFFFFF00"/>
                </patternFill>
              </fill>
            </x14:dxf>
          </x14:cfRule>
          <x14:cfRule type="cellIs" priority="139" operator="equal" id="{283E2499-0E1A-4C81-AACC-633BF3161822}">
            <xm:f>Datos!$AO$2</xm:f>
            <x14:dxf>
              <fill>
                <patternFill>
                  <bgColor rgb="FF92D050"/>
                </patternFill>
              </fill>
            </x14:dxf>
          </x14:cfRule>
          <xm:sqref>AT93</xm:sqref>
        </x14:conditionalFormatting>
        <x14:conditionalFormatting xmlns:xm="http://schemas.microsoft.com/office/excel/2006/main">
          <x14:cfRule type="cellIs" priority="134" operator="equal" id="{6F2D1665-E7C8-4D21-9F74-9F35D4B09DC7}">
            <xm:f>Datos!$AO$4</xm:f>
            <x14:dxf>
              <fill>
                <patternFill>
                  <bgColor theme="5" tint="0.39994506668294322"/>
                </patternFill>
              </fill>
            </x14:dxf>
          </x14:cfRule>
          <x14:cfRule type="cellIs" priority="135" operator="equal" id="{6026B6CE-524F-46EB-8068-89C8A31D887B}">
            <xm:f>Datos!$AO$3</xm:f>
            <x14:dxf>
              <fill>
                <patternFill>
                  <bgColor rgb="FFFFFF00"/>
                </patternFill>
              </fill>
            </x14:dxf>
          </x14:cfRule>
          <x14:cfRule type="cellIs" priority="136" operator="equal" id="{C7D78C5D-965E-41E9-8F5A-A16C6AA427FC}">
            <xm:f>Datos!$AO$2</xm:f>
            <x14:dxf>
              <fill>
                <patternFill>
                  <bgColor rgb="FF92D050"/>
                </patternFill>
              </fill>
            </x14:dxf>
          </x14:cfRule>
          <xm:sqref>AT94</xm:sqref>
        </x14:conditionalFormatting>
        <x14:conditionalFormatting xmlns:xm="http://schemas.microsoft.com/office/excel/2006/main">
          <x14:cfRule type="cellIs" priority="131" operator="equal" id="{30982A3D-0CE0-4419-A602-D5E2144B2E7E}">
            <xm:f>Datos!$AO$4</xm:f>
            <x14:dxf>
              <fill>
                <patternFill>
                  <bgColor theme="5" tint="0.39994506668294322"/>
                </patternFill>
              </fill>
            </x14:dxf>
          </x14:cfRule>
          <x14:cfRule type="cellIs" priority="132" operator="equal" id="{6A1BA7D0-3627-4B0D-B79B-6521F7EDFF6C}">
            <xm:f>Datos!$AO$3</xm:f>
            <x14:dxf>
              <fill>
                <patternFill>
                  <bgColor rgb="FFFFFF00"/>
                </patternFill>
              </fill>
            </x14:dxf>
          </x14:cfRule>
          <x14:cfRule type="cellIs" priority="133" operator="equal" id="{C0D4F75A-88C4-43A1-8B8C-0F2C24A40BAD}">
            <xm:f>Datos!$AO$2</xm:f>
            <x14:dxf>
              <fill>
                <patternFill>
                  <bgColor rgb="FF92D050"/>
                </patternFill>
              </fill>
            </x14:dxf>
          </x14:cfRule>
          <xm:sqref>AT95</xm:sqref>
        </x14:conditionalFormatting>
        <x14:conditionalFormatting xmlns:xm="http://schemas.microsoft.com/office/excel/2006/main">
          <x14:cfRule type="cellIs" priority="128" operator="equal" id="{BF78F2C0-B5A5-440A-8A4D-E64DC7C32F23}">
            <xm:f>Datos!$AO$4</xm:f>
            <x14:dxf>
              <fill>
                <patternFill>
                  <bgColor theme="5" tint="0.39994506668294322"/>
                </patternFill>
              </fill>
            </x14:dxf>
          </x14:cfRule>
          <x14:cfRule type="cellIs" priority="129" operator="equal" id="{6E6C80A5-9EA3-43F0-8F00-29F91C4A7EC8}">
            <xm:f>Datos!$AO$3</xm:f>
            <x14:dxf>
              <fill>
                <patternFill>
                  <bgColor rgb="FFFFFF00"/>
                </patternFill>
              </fill>
            </x14:dxf>
          </x14:cfRule>
          <x14:cfRule type="cellIs" priority="130" operator="equal" id="{E6354C2B-256C-480E-86E6-850307895CE1}">
            <xm:f>Datos!$AO$2</xm:f>
            <x14:dxf>
              <fill>
                <patternFill>
                  <bgColor rgb="FF92D050"/>
                </patternFill>
              </fill>
            </x14:dxf>
          </x14:cfRule>
          <xm:sqref>AT96</xm:sqref>
        </x14:conditionalFormatting>
        <x14:conditionalFormatting xmlns:xm="http://schemas.microsoft.com/office/excel/2006/main">
          <x14:cfRule type="cellIs" priority="125" operator="equal" id="{0DCACFD7-CE01-409E-B8EE-6F4EAEB0C823}">
            <xm:f>Datos!$AO$2</xm:f>
            <x14:dxf>
              <fill>
                <patternFill>
                  <bgColor rgb="FF92D050"/>
                </patternFill>
              </fill>
            </x14:dxf>
          </x14:cfRule>
          <x14:cfRule type="cellIs" priority="126" operator="equal" id="{5132497B-BD59-4D8E-9C4D-0BF64E1DE031}">
            <xm:f>Datos!$AO$4</xm:f>
            <x14:dxf>
              <fill>
                <patternFill>
                  <bgColor theme="5" tint="0.39994506668294322"/>
                </patternFill>
              </fill>
            </x14:dxf>
          </x14:cfRule>
          <x14:cfRule type="cellIs" priority="127" operator="equal" id="{0B08E901-628A-46F3-875F-2F9BFD413D76}">
            <xm:f>Datos!$AO$3</xm:f>
            <x14:dxf>
              <fill>
                <patternFill>
                  <bgColor rgb="FFFFFF00"/>
                </patternFill>
              </fill>
            </x14:dxf>
          </x14:cfRule>
          <xm:sqref>AL103</xm:sqref>
        </x14:conditionalFormatting>
        <x14:conditionalFormatting xmlns:xm="http://schemas.microsoft.com/office/excel/2006/main">
          <x14:cfRule type="cellIs" priority="122" operator="equal" id="{ED1A68FE-2C3E-47BD-8EA0-9E80BF58899F}">
            <xm:f>Datos!$AO$2</xm:f>
            <x14:dxf>
              <fill>
                <patternFill>
                  <bgColor rgb="FF92D050"/>
                </patternFill>
              </fill>
            </x14:dxf>
          </x14:cfRule>
          <x14:cfRule type="cellIs" priority="123" operator="equal" id="{9955DD0B-C6BD-457A-BC75-E246A0D0FD5A}">
            <xm:f>Datos!$AO$4</xm:f>
            <x14:dxf>
              <fill>
                <patternFill>
                  <bgColor theme="5" tint="0.39994506668294322"/>
                </patternFill>
              </fill>
            </x14:dxf>
          </x14:cfRule>
          <x14:cfRule type="cellIs" priority="124" operator="equal" id="{9E66B9C8-3D29-416C-92B1-4D21D0441927}">
            <xm:f>Datos!$AO$3</xm:f>
            <x14:dxf>
              <fill>
                <patternFill>
                  <bgColor rgb="FFFFFF00"/>
                </patternFill>
              </fill>
            </x14:dxf>
          </x14:cfRule>
          <xm:sqref>AL104</xm:sqref>
        </x14:conditionalFormatting>
        <x14:conditionalFormatting xmlns:xm="http://schemas.microsoft.com/office/excel/2006/main">
          <x14:cfRule type="cellIs" priority="119" operator="equal" id="{0EFE8D9A-2DB1-43E5-A283-341D7287C4FB}">
            <xm:f>Datos!$AO$2</xm:f>
            <x14:dxf>
              <fill>
                <patternFill>
                  <bgColor rgb="FF92D050"/>
                </patternFill>
              </fill>
            </x14:dxf>
          </x14:cfRule>
          <x14:cfRule type="cellIs" priority="120" operator="equal" id="{1A65209E-872D-497D-8E95-8FE95E544ED1}">
            <xm:f>Datos!$AO$4</xm:f>
            <x14:dxf>
              <fill>
                <patternFill>
                  <bgColor theme="5" tint="0.39994506668294322"/>
                </patternFill>
              </fill>
            </x14:dxf>
          </x14:cfRule>
          <x14:cfRule type="cellIs" priority="121" operator="equal" id="{0BF004A7-3687-4254-8FEA-E57421AAD1D9}">
            <xm:f>Datos!$AO$3</xm:f>
            <x14:dxf>
              <fill>
                <patternFill>
                  <bgColor rgb="FFFFFF00"/>
                </patternFill>
              </fill>
            </x14:dxf>
          </x14:cfRule>
          <xm:sqref>AL105</xm:sqref>
        </x14:conditionalFormatting>
        <x14:conditionalFormatting xmlns:xm="http://schemas.microsoft.com/office/excel/2006/main">
          <x14:cfRule type="cellIs" priority="116" operator="equal" id="{0E9E26E3-9CC5-42F7-9967-4E5BF9D5FB5B}">
            <xm:f>Datos!$AO$2</xm:f>
            <x14:dxf>
              <fill>
                <patternFill>
                  <bgColor rgb="FF92D050"/>
                </patternFill>
              </fill>
            </x14:dxf>
          </x14:cfRule>
          <x14:cfRule type="cellIs" priority="117" operator="equal" id="{BE95AF1E-B8BD-423A-A8BA-D6307F40028A}">
            <xm:f>Datos!$AO$4</xm:f>
            <x14:dxf>
              <fill>
                <patternFill>
                  <bgColor theme="5" tint="0.39994506668294322"/>
                </patternFill>
              </fill>
            </x14:dxf>
          </x14:cfRule>
          <x14:cfRule type="cellIs" priority="118" operator="equal" id="{D34CAD81-D528-4A99-A096-AF4D76930B1E}">
            <xm:f>Datos!$AO$3</xm:f>
            <x14:dxf>
              <fill>
                <patternFill>
                  <bgColor rgb="FFFFFF00"/>
                </patternFill>
              </fill>
            </x14:dxf>
          </x14:cfRule>
          <xm:sqref>AL106</xm:sqref>
        </x14:conditionalFormatting>
        <x14:conditionalFormatting xmlns:xm="http://schemas.microsoft.com/office/excel/2006/main">
          <x14:cfRule type="cellIs" priority="113" operator="equal" id="{A0D3478A-C0CE-4E32-A311-FE0F63C59C0D}">
            <xm:f>Datos!$AO$2</xm:f>
            <x14:dxf>
              <fill>
                <patternFill>
                  <bgColor rgb="FF92D050"/>
                </patternFill>
              </fill>
            </x14:dxf>
          </x14:cfRule>
          <x14:cfRule type="cellIs" priority="114" operator="equal" id="{F4B9310F-DF7B-4F8F-89F6-385DDC50F743}">
            <xm:f>Datos!$AO$4</xm:f>
            <x14:dxf>
              <fill>
                <patternFill>
                  <bgColor theme="5" tint="0.39994506668294322"/>
                </patternFill>
              </fill>
            </x14:dxf>
          </x14:cfRule>
          <x14:cfRule type="cellIs" priority="115" operator="equal" id="{8C3B350F-5E22-436B-B50C-A04D5B84D056}">
            <xm:f>Datos!$AO$3</xm:f>
            <x14:dxf>
              <fill>
                <patternFill>
                  <bgColor rgb="FFFFFF00"/>
                </patternFill>
              </fill>
            </x14:dxf>
          </x14:cfRule>
          <xm:sqref>AL107</xm:sqref>
        </x14:conditionalFormatting>
        <x14:conditionalFormatting xmlns:xm="http://schemas.microsoft.com/office/excel/2006/main">
          <x14:cfRule type="cellIs" priority="110" operator="equal" id="{B14D791B-0EE8-4F33-AF64-C41269AD01A7}">
            <xm:f>Datos!$AO$2</xm:f>
            <x14:dxf>
              <fill>
                <patternFill>
                  <bgColor rgb="FF92D050"/>
                </patternFill>
              </fill>
            </x14:dxf>
          </x14:cfRule>
          <x14:cfRule type="cellIs" priority="111" operator="equal" id="{55538092-2EB1-48A5-B35A-4C0222843227}">
            <xm:f>Datos!$AO$4</xm:f>
            <x14:dxf>
              <fill>
                <patternFill>
                  <bgColor theme="5" tint="0.39994506668294322"/>
                </patternFill>
              </fill>
            </x14:dxf>
          </x14:cfRule>
          <x14:cfRule type="cellIs" priority="112" operator="equal" id="{9EA10AFC-5A89-45FC-8A7C-F2C7F037CE01}">
            <xm:f>Datos!$AO$3</xm:f>
            <x14:dxf>
              <fill>
                <patternFill>
                  <bgColor rgb="FFFFFF00"/>
                </patternFill>
              </fill>
            </x14:dxf>
          </x14:cfRule>
          <xm:sqref>AL108</xm:sqref>
        </x14:conditionalFormatting>
        <x14:conditionalFormatting xmlns:xm="http://schemas.microsoft.com/office/excel/2006/main">
          <x14:cfRule type="cellIs" priority="107" operator="equal" id="{F4655F3D-7940-4376-8459-80F101F8E1E8}">
            <xm:f>Datos!$AO$2</xm:f>
            <x14:dxf>
              <fill>
                <patternFill>
                  <bgColor rgb="FF92D050"/>
                </patternFill>
              </fill>
            </x14:dxf>
          </x14:cfRule>
          <x14:cfRule type="cellIs" priority="108" operator="equal" id="{B13A7352-9E88-4934-8807-6352FE117BB2}">
            <xm:f>Datos!$AO$4</xm:f>
            <x14:dxf>
              <fill>
                <patternFill>
                  <bgColor theme="5" tint="0.39994506668294322"/>
                </patternFill>
              </fill>
            </x14:dxf>
          </x14:cfRule>
          <x14:cfRule type="cellIs" priority="109" operator="equal" id="{425AB657-BE9E-4BA8-B2A8-E22CAAA46A54}">
            <xm:f>Datos!$AO$3</xm:f>
            <x14:dxf>
              <fill>
                <patternFill>
                  <bgColor rgb="FFFFFF00"/>
                </patternFill>
              </fill>
            </x14:dxf>
          </x14:cfRule>
          <xm:sqref>AL109</xm:sqref>
        </x14:conditionalFormatting>
        <x14:conditionalFormatting xmlns:xm="http://schemas.microsoft.com/office/excel/2006/main">
          <x14:cfRule type="cellIs" priority="104" operator="equal" id="{B9F1ED8F-2831-4389-B2AB-E085D8AEAE58}">
            <xm:f>Datos!$AO$2</xm:f>
            <x14:dxf>
              <fill>
                <patternFill>
                  <bgColor rgb="FF92D050"/>
                </patternFill>
              </fill>
            </x14:dxf>
          </x14:cfRule>
          <x14:cfRule type="cellIs" priority="105" operator="equal" id="{9917DA0E-5CA7-4500-8087-BC9E6FAA22F0}">
            <xm:f>Datos!$AO$4</xm:f>
            <x14:dxf>
              <fill>
                <patternFill>
                  <bgColor theme="5" tint="0.39994506668294322"/>
                </patternFill>
              </fill>
            </x14:dxf>
          </x14:cfRule>
          <x14:cfRule type="cellIs" priority="106" operator="equal" id="{D16CC7FB-509B-438C-BBA2-89E4F7147ADD}">
            <xm:f>Datos!$AO$3</xm:f>
            <x14:dxf>
              <fill>
                <patternFill>
                  <bgColor rgb="FFFFFF00"/>
                </patternFill>
              </fill>
            </x14:dxf>
          </x14:cfRule>
          <xm:sqref>AL110</xm:sqref>
        </x14:conditionalFormatting>
        <x14:conditionalFormatting xmlns:xm="http://schemas.microsoft.com/office/excel/2006/main">
          <x14:cfRule type="cellIs" priority="101" operator="equal" id="{298BEFBA-C1B8-44DC-AACA-5D09BD0F119A}">
            <xm:f>Datos!$AO$2</xm:f>
            <x14:dxf>
              <fill>
                <patternFill>
                  <bgColor rgb="FF92D050"/>
                </patternFill>
              </fill>
            </x14:dxf>
          </x14:cfRule>
          <x14:cfRule type="cellIs" priority="102" operator="equal" id="{7351F3E9-6461-4B13-8C38-4EE6C52B603E}">
            <xm:f>Datos!$AO$4</xm:f>
            <x14:dxf>
              <fill>
                <patternFill>
                  <bgColor theme="5" tint="0.39994506668294322"/>
                </patternFill>
              </fill>
            </x14:dxf>
          </x14:cfRule>
          <x14:cfRule type="cellIs" priority="103" operator="equal" id="{B48CE1DF-54EA-457A-BBF1-1B9F7357E8FA}">
            <xm:f>Datos!$AO$3</xm:f>
            <x14:dxf>
              <fill>
                <patternFill>
                  <bgColor rgb="FFFFFF00"/>
                </patternFill>
              </fill>
            </x14:dxf>
          </x14:cfRule>
          <xm:sqref>AL111</xm:sqref>
        </x14:conditionalFormatting>
        <x14:conditionalFormatting xmlns:xm="http://schemas.microsoft.com/office/excel/2006/main">
          <x14:cfRule type="cellIs" priority="98" operator="equal" id="{9549CBEC-38F7-4914-835E-CB7F45238B92}">
            <xm:f>Datos!$AO$4</xm:f>
            <x14:dxf>
              <fill>
                <patternFill>
                  <bgColor theme="5" tint="0.39994506668294322"/>
                </patternFill>
              </fill>
            </x14:dxf>
          </x14:cfRule>
          <x14:cfRule type="cellIs" priority="99" operator="equal" id="{C5B5DF0E-6E07-482F-AEE8-C1FEFA3CDCAF}">
            <xm:f>Datos!$AO$3</xm:f>
            <x14:dxf>
              <fill>
                <patternFill>
                  <bgColor rgb="FFFFFF00"/>
                </patternFill>
              </fill>
            </x14:dxf>
          </x14:cfRule>
          <x14:cfRule type="cellIs" priority="100" operator="equal" id="{FEC91CEA-5EA9-4935-BCFA-27CB56135689}">
            <xm:f>Datos!$AO$2</xm:f>
            <x14:dxf>
              <fill>
                <patternFill>
                  <bgColor rgb="FF92D050"/>
                </patternFill>
              </fill>
            </x14:dxf>
          </x14:cfRule>
          <xm:sqref>AR102</xm:sqref>
        </x14:conditionalFormatting>
        <x14:conditionalFormatting xmlns:xm="http://schemas.microsoft.com/office/excel/2006/main">
          <x14:cfRule type="cellIs" priority="95" operator="equal" id="{047A67E0-F03D-45D9-B3AC-6016B13661DA}">
            <xm:f>Datos!$AO$4</xm:f>
            <x14:dxf>
              <fill>
                <patternFill>
                  <bgColor theme="5" tint="0.39994506668294322"/>
                </patternFill>
              </fill>
            </x14:dxf>
          </x14:cfRule>
          <x14:cfRule type="cellIs" priority="96" operator="equal" id="{73FC4436-A1BD-48B1-8665-87FE32721741}">
            <xm:f>Datos!$AO$3</xm:f>
            <x14:dxf>
              <fill>
                <patternFill>
                  <bgColor rgb="FFFFFF00"/>
                </patternFill>
              </fill>
            </x14:dxf>
          </x14:cfRule>
          <x14:cfRule type="cellIs" priority="97" operator="equal" id="{E4BE8A99-4CCD-4FEB-BE1B-154D6D7AD193}">
            <xm:f>Datos!$AO$2</xm:f>
            <x14:dxf>
              <fill>
                <patternFill>
                  <bgColor rgb="FF92D050"/>
                </patternFill>
              </fill>
            </x14:dxf>
          </x14:cfRule>
          <xm:sqref>AR104</xm:sqref>
        </x14:conditionalFormatting>
        <x14:conditionalFormatting xmlns:xm="http://schemas.microsoft.com/office/excel/2006/main">
          <x14:cfRule type="cellIs" priority="92" operator="equal" id="{3A9483F0-A960-4653-8455-2C23BE8CA752}">
            <xm:f>Datos!$AO$4</xm:f>
            <x14:dxf>
              <fill>
                <patternFill>
                  <bgColor theme="5" tint="0.39994506668294322"/>
                </patternFill>
              </fill>
            </x14:dxf>
          </x14:cfRule>
          <x14:cfRule type="cellIs" priority="93" operator="equal" id="{DE55A2BB-4207-4DCE-ADA0-A67BDC2E1D16}">
            <xm:f>Datos!$AO$3</xm:f>
            <x14:dxf>
              <fill>
                <patternFill>
                  <bgColor rgb="FFFFFF00"/>
                </patternFill>
              </fill>
            </x14:dxf>
          </x14:cfRule>
          <x14:cfRule type="cellIs" priority="94" operator="equal" id="{FA2451F4-DEE2-476D-AAC1-AAD197E779F8}">
            <xm:f>Datos!$AO$2</xm:f>
            <x14:dxf>
              <fill>
                <patternFill>
                  <bgColor rgb="FF92D050"/>
                </patternFill>
              </fill>
            </x14:dxf>
          </x14:cfRule>
          <xm:sqref>AR105</xm:sqref>
        </x14:conditionalFormatting>
        <x14:conditionalFormatting xmlns:xm="http://schemas.microsoft.com/office/excel/2006/main">
          <x14:cfRule type="cellIs" priority="89" operator="equal" id="{FF01575E-9289-4FAA-B551-0866EAAF761C}">
            <xm:f>Datos!$AO$4</xm:f>
            <x14:dxf>
              <fill>
                <patternFill>
                  <bgColor theme="5" tint="0.39994506668294322"/>
                </patternFill>
              </fill>
            </x14:dxf>
          </x14:cfRule>
          <x14:cfRule type="cellIs" priority="90" operator="equal" id="{2A94B471-CD76-42E8-83D6-9D86041093D3}">
            <xm:f>Datos!$AO$3</xm:f>
            <x14:dxf>
              <fill>
                <patternFill>
                  <bgColor rgb="FFFFFF00"/>
                </patternFill>
              </fill>
            </x14:dxf>
          </x14:cfRule>
          <x14:cfRule type="cellIs" priority="91" operator="equal" id="{835014F9-FBB6-41E1-B60B-39EF655921D6}">
            <xm:f>Datos!$AO$2</xm:f>
            <x14:dxf>
              <fill>
                <patternFill>
                  <bgColor rgb="FF92D050"/>
                </patternFill>
              </fill>
            </x14:dxf>
          </x14:cfRule>
          <xm:sqref>AR106</xm:sqref>
        </x14:conditionalFormatting>
        <x14:conditionalFormatting xmlns:xm="http://schemas.microsoft.com/office/excel/2006/main">
          <x14:cfRule type="cellIs" priority="86" operator="equal" id="{C8771CF7-3237-46D1-A3E4-49AAAB113CA6}">
            <xm:f>Datos!$AO$4</xm:f>
            <x14:dxf>
              <fill>
                <patternFill>
                  <bgColor theme="5" tint="0.39994506668294322"/>
                </patternFill>
              </fill>
            </x14:dxf>
          </x14:cfRule>
          <x14:cfRule type="cellIs" priority="87" operator="equal" id="{611375A6-7E0C-439C-801B-3D4F7CDF26FB}">
            <xm:f>Datos!$AO$3</xm:f>
            <x14:dxf>
              <fill>
                <patternFill>
                  <bgColor rgb="FFFFFF00"/>
                </patternFill>
              </fill>
            </x14:dxf>
          </x14:cfRule>
          <x14:cfRule type="cellIs" priority="88" operator="equal" id="{FDD0D2F4-2E8C-470C-850F-FF28F3FB7EE0}">
            <xm:f>Datos!$AO$2</xm:f>
            <x14:dxf>
              <fill>
                <patternFill>
                  <bgColor rgb="FF92D050"/>
                </patternFill>
              </fill>
            </x14:dxf>
          </x14:cfRule>
          <xm:sqref>AR107</xm:sqref>
        </x14:conditionalFormatting>
        <x14:conditionalFormatting xmlns:xm="http://schemas.microsoft.com/office/excel/2006/main">
          <x14:cfRule type="cellIs" priority="83" operator="equal" id="{9F32E7FA-15A7-4A5F-B4D7-B888B26B3A7E}">
            <xm:f>Datos!$AO$4</xm:f>
            <x14:dxf>
              <fill>
                <patternFill>
                  <bgColor theme="5" tint="0.39994506668294322"/>
                </patternFill>
              </fill>
            </x14:dxf>
          </x14:cfRule>
          <x14:cfRule type="cellIs" priority="84" operator="equal" id="{45BCC610-DC4A-495C-B8DA-D8948971278F}">
            <xm:f>Datos!$AO$3</xm:f>
            <x14:dxf>
              <fill>
                <patternFill>
                  <bgColor rgb="FFFFFF00"/>
                </patternFill>
              </fill>
            </x14:dxf>
          </x14:cfRule>
          <x14:cfRule type="cellIs" priority="85" operator="equal" id="{A9810168-EA9C-41E5-84B7-03AF9758A74B}">
            <xm:f>Datos!$AO$2</xm:f>
            <x14:dxf>
              <fill>
                <patternFill>
                  <bgColor rgb="FF92D050"/>
                </patternFill>
              </fill>
            </x14:dxf>
          </x14:cfRule>
          <xm:sqref>AR108</xm:sqref>
        </x14:conditionalFormatting>
        <x14:conditionalFormatting xmlns:xm="http://schemas.microsoft.com/office/excel/2006/main">
          <x14:cfRule type="cellIs" priority="80" operator="equal" id="{02D14C00-5822-485B-87F0-B1AC7708714D}">
            <xm:f>Datos!$AO$4</xm:f>
            <x14:dxf>
              <fill>
                <patternFill>
                  <bgColor theme="5" tint="0.39994506668294322"/>
                </patternFill>
              </fill>
            </x14:dxf>
          </x14:cfRule>
          <x14:cfRule type="cellIs" priority="81" operator="equal" id="{5A0FB78A-CBB3-4C67-A771-B977E6AEFF23}">
            <xm:f>Datos!$AO$3</xm:f>
            <x14:dxf>
              <fill>
                <patternFill>
                  <bgColor rgb="FFFFFF00"/>
                </patternFill>
              </fill>
            </x14:dxf>
          </x14:cfRule>
          <x14:cfRule type="cellIs" priority="82" operator="equal" id="{C6683547-EA8E-4E1E-9EAE-770A6BAD0CFF}">
            <xm:f>Datos!$AO$2</xm:f>
            <x14:dxf>
              <fill>
                <patternFill>
                  <bgColor rgb="FF92D050"/>
                </patternFill>
              </fill>
            </x14:dxf>
          </x14:cfRule>
          <xm:sqref>AR109</xm:sqref>
        </x14:conditionalFormatting>
        <x14:conditionalFormatting xmlns:xm="http://schemas.microsoft.com/office/excel/2006/main">
          <x14:cfRule type="cellIs" priority="77" operator="equal" id="{11C886D1-780E-4799-BA5A-0658034691A4}">
            <xm:f>Datos!$AO$4</xm:f>
            <x14:dxf>
              <fill>
                <patternFill>
                  <bgColor theme="5" tint="0.39994506668294322"/>
                </patternFill>
              </fill>
            </x14:dxf>
          </x14:cfRule>
          <x14:cfRule type="cellIs" priority="78" operator="equal" id="{29C9267B-6B6A-4D55-BEDD-F10D424F5EDF}">
            <xm:f>Datos!$AO$3</xm:f>
            <x14:dxf>
              <fill>
                <patternFill>
                  <bgColor rgb="FFFFFF00"/>
                </patternFill>
              </fill>
            </x14:dxf>
          </x14:cfRule>
          <x14:cfRule type="cellIs" priority="79" operator="equal" id="{2E3B8A58-61BE-467B-A341-6A877560A5AF}">
            <xm:f>Datos!$AO$2</xm:f>
            <x14:dxf>
              <fill>
                <patternFill>
                  <bgColor rgb="FF92D050"/>
                </patternFill>
              </fill>
            </x14:dxf>
          </x14:cfRule>
          <xm:sqref>AR110</xm:sqref>
        </x14:conditionalFormatting>
        <x14:conditionalFormatting xmlns:xm="http://schemas.microsoft.com/office/excel/2006/main">
          <x14:cfRule type="cellIs" priority="74" operator="equal" id="{E8361404-94CC-45E5-84A9-E7BCCF700D7C}">
            <xm:f>Datos!$AO$4</xm:f>
            <x14:dxf>
              <fill>
                <patternFill>
                  <bgColor theme="5" tint="0.39994506668294322"/>
                </patternFill>
              </fill>
            </x14:dxf>
          </x14:cfRule>
          <x14:cfRule type="cellIs" priority="75" operator="equal" id="{FB8B3A9C-7378-4F94-A4CE-6DD4AA32E04D}">
            <xm:f>Datos!$AO$3</xm:f>
            <x14:dxf>
              <fill>
                <patternFill>
                  <bgColor rgb="FFFFFF00"/>
                </patternFill>
              </fill>
            </x14:dxf>
          </x14:cfRule>
          <x14:cfRule type="cellIs" priority="76" operator="equal" id="{428EF727-B670-4CDB-8134-C53DBAEBDEEE}">
            <xm:f>Datos!$AO$2</xm:f>
            <x14:dxf>
              <fill>
                <patternFill>
                  <bgColor rgb="FF92D050"/>
                </patternFill>
              </fill>
            </x14:dxf>
          </x14:cfRule>
          <xm:sqref>AR111</xm:sqref>
        </x14:conditionalFormatting>
        <x14:conditionalFormatting xmlns:xm="http://schemas.microsoft.com/office/excel/2006/main">
          <x14:cfRule type="cellIs" priority="71" operator="equal" id="{72DB760C-B023-4919-9654-C2E862EA9E4D}">
            <xm:f>Datos!$AO$4</xm:f>
            <x14:dxf>
              <fill>
                <patternFill>
                  <bgColor theme="5" tint="0.39994506668294322"/>
                </patternFill>
              </fill>
            </x14:dxf>
          </x14:cfRule>
          <x14:cfRule type="cellIs" priority="72" operator="equal" id="{29842B03-DAE3-46BC-B544-4AD7D5B9AE42}">
            <xm:f>Datos!$AO$3</xm:f>
            <x14:dxf>
              <fill>
                <patternFill>
                  <bgColor rgb="FFFFFF00"/>
                </patternFill>
              </fill>
            </x14:dxf>
          </x14:cfRule>
          <x14:cfRule type="cellIs" priority="73" operator="equal" id="{0C43D80A-6997-44DD-9B64-053961424904}">
            <xm:f>Datos!$AO$2</xm:f>
            <x14:dxf>
              <fill>
                <patternFill>
                  <bgColor rgb="FF92D050"/>
                </patternFill>
              </fill>
            </x14:dxf>
          </x14:cfRule>
          <xm:sqref>AT102</xm:sqref>
        </x14:conditionalFormatting>
        <x14:conditionalFormatting xmlns:xm="http://schemas.microsoft.com/office/excel/2006/main">
          <x14:cfRule type="cellIs" priority="68" operator="equal" id="{55F131C2-994F-4267-8B90-631595503344}">
            <xm:f>Datos!$AO$4</xm:f>
            <x14:dxf>
              <fill>
                <patternFill>
                  <bgColor theme="5" tint="0.39994506668294322"/>
                </patternFill>
              </fill>
            </x14:dxf>
          </x14:cfRule>
          <x14:cfRule type="cellIs" priority="69" operator="equal" id="{A611B27F-A9F1-4D9B-A7D7-B6AB89D64641}">
            <xm:f>Datos!$AO$3</xm:f>
            <x14:dxf>
              <fill>
                <patternFill>
                  <bgColor rgb="FFFFFF00"/>
                </patternFill>
              </fill>
            </x14:dxf>
          </x14:cfRule>
          <x14:cfRule type="cellIs" priority="70" operator="equal" id="{E661E047-80B6-47D2-BDF3-F06770842F1A}">
            <xm:f>Datos!$AO$2</xm:f>
            <x14:dxf>
              <fill>
                <patternFill>
                  <bgColor rgb="FF92D050"/>
                </patternFill>
              </fill>
            </x14:dxf>
          </x14:cfRule>
          <xm:sqref>AT104</xm:sqref>
        </x14:conditionalFormatting>
        <x14:conditionalFormatting xmlns:xm="http://schemas.microsoft.com/office/excel/2006/main">
          <x14:cfRule type="cellIs" priority="65" operator="equal" id="{03336045-D7AC-4CD9-8705-629FD2C54698}">
            <xm:f>Datos!$AO$4</xm:f>
            <x14:dxf>
              <fill>
                <patternFill>
                  <bgColor theme="5" tint="0.39994506668294322"/>
                </patternFill>
              </fill>
            </x14:dxf>
          </x14:cfRule>
          <x14:cfRule type="cellIs" priority="66" operator="equal" id="{CDDB9436-F115-4745-B2C1-28941D42085F}">
            <xm:f>Datos!$AO$3</xm:f>
            <x14:dxf>
              <fill>
                <patternFill>
                  <bgColor rgb="FFFFFF00"/>
                </patternFill>
              </fill>
            </x14:dxf>
          </x14:cfRule>
          <x14:cfRule type="cellIs" priority="67" operator="equal" id="{4AD9244D-8A7F-4131-B7EA-6CDBC4CCB732}">
            <xm:f>Datos!$AO$2</xm:f>
            <x14:dxf>
              <fill>
                <patternFill>
                  <bgColor rgb="FF92D050"/>
                </patternFill>
              </fill>
            </x14:dxf>
          </x14:cfRule>
          <xm:sqref>AT105</xm:sqref>
        </x14:conditionalFormatting>
        <x14:conditionalFormatting xmlns:xm="http://schemas.microsoft.com/office/excel/2006/main">
          <x14:cfRule type="cellIs" priority="62" operator="equal" id="{F974D944-B80F-4B62-BAE0-9B9D353E67A9}">
            <xm:f>Datos!$AO$4</xm:f>
            <x14:dxf>
              <fill>
                <patternFill>
                  <bgColor theme="5" tint="0.39994506668294322"/>
                </patternFill>
              </fill>
            </x14:dxf>
          </x14:cfRule>
          <x14:cfRule type="cellIs" priority="63" operator="equal" id="{0BB3EEC8-3FCB-4F6A-9431-D34561EE0B83}">
            <xm:f>Datos!$AO$3</xm:f>
            <x14:dxf>
              <fill>
                <patternFill>
                  <bgColor rgb="FFFFFF00"/>
                </patternFill>
              </fill>
            </x14:dxf>
          </x14:cfRule>
          <x14:cfRule type="cellIs" priority="64" operator="equal" id="{E807604D-B807-4741-B244-EF3EC266645B}">
            <xm:f>Datos!$AO$2</xm:f>
            <x14:dxf>
              <fill>
                <patternFill>
                  <bgColor rgb="FF92D050"/>
                </patternFill>
              </fill>
            </x14:dxf>
          </x14:cfRule>
          <xm:sqref>AT106</xm:sqref>
        </x14:conditionalFormatting>
        <x14:conditionalFormatting xmlns:xm="http://schemas.microsoft.com/office/excel/2006/main">
          <x14:cfRule type="cellIs" priority="59" operator="equal" id="{B06E8592-2072-44B8-9367-66EC2FB5ED31}">
            <xm:f>Datos!$AO$4</xm:f>
            <x14:dxf>
              <fill>
                <patternFill>
                  <bgColor theme="5" tint="0.39994506668294322"/>
                </patternFill>
              </fill>
            </x14:dxf>
          </x14:cfRule>
          <x14:cfRule type="cellIs" priority="60" operator="equal" id="{E13B8D4F-554C-4D04-9C8F-E14C0E534B04}">
            <xm:f>Datos!$AO$3</xm:f>
            <x14:dxf>
              <fill>
                <patternFill>
                  <bgColor rgb="FFFFFF00"/>
                </patternFill>
              </fill>
            </x14:dxf>
          </x14:cfRule>
          <x14:cfRule type="cellIs" priority="61" operator="equal" id="{D1ECC138-E70B-4E5C-BA58-736BF13D158F}">
            <xm:f>Datos!$AO$2</xm:f>
            <x14:dxf>
              <fill>
                <patternFill>
                  <bgColor rgb="FF92D050"/>
                </patternFill>
              </fill>
            </x14:dxf>
          </x14:cfRule>
          <xm:sqref>AT107</xm:sqref>
        </x14:conditionalFormatting>
        <x14:conditionalFormatting xmlns:xm="http://schemas.microsoft.com/office/excel/2006/main">
          <x14:cfRule type="cellIs" priority="56" operator="equal" id="{E7D89B85-A69D-43FB-A1D6-E2AECB7A313A}">
            <xm:f>Datos!$AO$4</xm:f>
            <x14:dxf>
              <fill>
                <patternFill>
                  <bgColor theme="5" tint="0.39994506668294322"/>
                </patternFill>
              </fill>
            </x14:dxf>
          </x14:cfRule>
          <x14:cfRule type="cellIs" priority="57" operator="equal" id="{F3CECE0E-242F-4D8E-8A55-06B0205C07F5}">
            <xm:f>Datos!$AO$3</xm:f>
            <x14:dxf>
              <fill>
                <patternFill>
                  <bgColor rgb="FFFFFF00"/>
                </patternFill>
              </fill>
            </x14:dxf>
          </x14:cfRule>
          <x14:cfRule type="cellIs" priority="58" operator="equal" id="{45536D56-0FFD-41E2-9432-A9BB44A123D7}">
            <xm:f>Datos!$AO$2</xm:f>
            <x14:dxf>
              <fill>
                <patternFill>
                  <bgColor rgb="FF92D050"/>
                </patternFill>
              </fill>
            </x14:dxf>
          </x14:cfRule>
          <xm:sqref>AT108</xm:sqref>
        </x14:conditionalFormatting>
        <x14:conditionalFormatting xmlns:xm="http://schemas.microsoft.com/office/excel/2006/main">
          <x14:cfRule type="cellIs" priority="53" operator="equal" id="{B352004F-3C68-42A3-A7E4-93A71A9B1D99}">
            <xm:f>Datos!$AO$4</xm:f>
            <x14:dxf>
              <fill>
                <patternFill>
                  <bgColor theme="5" tint="0.39994506668294322"/>
                </patternFill>
              </fill>
            </x14:dxf>
          </x14:cfRule>
          <x14:cfRule type="cellIs" priority="54" operator="equal" id="{4BD43E9E-DC3F-4422-9D4A-C7172DE26A94}">
            <xm:f>Datos!$AO$3</xm:f>
            <x14:dxf>
              <fill>
                <patternFill>
                  <bgColor rgb="FFFFFF00"/>
                </patternFill>
              </fill>
            </x14:dxf>
          </x14:cfRule>
          <x14:cfRule type="cellIs" priority="55" operator="equal" id="{A7552B62-8F13-4DC2-BFBF-45DC82AC4336}">
            <xm:f>Datos!$AO$2</xm:f>
            <x14:dxf>
              <fill>
                <patternFill>
                  <bgColor rgb="FF92D050"/>
                </patternFill>
              </fill>
            </x14:dxf>
          </x14:cfRule>
          <xm:sqref>AT109</xm:sqref>
        </x14:conditionalFormatting>
        <x14:conditionalFormatting xmlns:xm="http://schemas.microsoft.com/office/excel/2006/main">
          <x14:cfRule type="cellIs" priority="50" operator="equal" id="{77E469DA-D63E-4EBC-959B-410C4282A3F3}">
            <xm:f>Datos!$AO$4</xm:f>
            <x14:dxf>
              <fill>
                <patternFill>
                  <bgColor theme="5" tint="0.39994506668294322"/>
                </patternFill>
              </fill>
            </x14:dxf>
          </x14:cfRule>
          <x14:cfRule type="cellIs" priority="51" operator="equal" id="{3396C704-C767-45A9-A13A-249FD44886AF}">
            <xm:f>Datos!$AO$3</xm:f>
            <x14:dxf>
              <fill>
                <patternFill>
                  <bgColor rgb="FFFFFF00"/>
                </patternFill>
              </fill>
            </x14:dxf>
          </x14:cfRule>
          <x14:cfRule type="cellIs" priority="52" operator="equal" id="{2D371780-F80C-430F-9FC0-7EF83E5DBC39}">
            <xm:f>Datos!$AO$2</xm:f>
            <x14:dxf>
              <fill>
                <patternFill>
                  <bgColor rgb="FF92D050"/>
                </patternFill>
              </fill>
            </x14:dxf>
          </x14:cfRule>
          <xm:sqref>AT110</xm:sqref>
        </x14:conditionalFormatting>
        <x14:conditionalFormatting xmlns:xm="http://schemas.microsoft.com/office/excel/2006/main">
          <x14:cfRule type="cellIs" priority="47" operator="equal" id="{FA14BF74-335F-422A-80E0-03BAB652925D}">
            <xm:f>Datos!$AO$4</xm:f>
            <x14:dxf>
              <fill>
                <patternFill>
                  <bgColor theme="5" tint="0.39994506668294322"/>
                </patternFill>
              </fill>
            </x14:dxf>
          </x14:cfRule>
          <x14:cfRule type="cellIs" priority="48" operator="equal" id="{62233338-4E88-4ECA-8410-26B492F9148A}">
            <xm:f>Datos!$AO$3</xm:f>
            <x14:dxf>
              <fill>
                <patternFill>
                  <bgColor rgb="FFFFFF00"/>
                </patternFill>
              </fill>
            </x14:dxf>
          </x14:cfRule>
          <x14:cfRule type="cellIs" priority="49" operator="equal" id="{107489F3-BAEF-4362-8A4C-D32E774B2E98}">
            <xm:f>Datos!$AO$2</xm:f>
            <x14:dxf>
              <fill>
                <patternFill>
                  <bgColor rgb="FF92D050"/>
                </patternFill>
              </fill>
            </x14:dxf>
          </x14:cfRule>
          <xm:sqref>AT111</xm:sqref>
        </x14:conditionalFormatting>
        <x14:conditionalFormatting xmlns:xm="http://schemas.microsoft.com/office/excel/2006/main">
          <x14:cfRule type="cellIs" priority="44" operator="equal" id="{EF6DC5DB-C46C-4A30-9E0C-66D617CD5858}">
            <xm:f>Datos!$AO$4</xm:f>
            <x14:dxf>
              <fill>
                <patternFill>
                  <bgColor theme="5" tint="0.39994506668294322"/>
                </patternFill>
              </fill>
            </x14:dxf>
          </x14:cfRule>
          <x14:cfRule type="cellIs" priority="45" operator="equal" id="{7E74250E-0289-40CE-8293-D18CBDBBD658}">
            <xm:f>Datos!$AO$3</xm:f>
            <x14:dxf>
              <fill>
                <patternFill>
                  <bgColor rgb="FFFFFF00"/>
                </patternFill>
              </fill>
            </x14:dxf>
          </x14:cfRule>
          <x14:cfRule type="cellIs" priority="46" operator="equal" id="{F3441280-8300-4AAF-B11F-D633B254E365}">
            <xm:f>Datos!$AO$2</xm:f>
            <x14:dxf>
              <fill>
                <patternFill>
                  <bgColor rgb="FF92D050"/>
                </patternFill>
              </fill>
            </x14:dxf>
          </x14:cfRule>
          <xm:sqref>AW87</xm:sqref>
        </x14:conditionalFormatting>
        <x14:conditionalFormatting xmlns:xm="http://schemas.microsoft.com/office/excel/2006/main">
          <x14:cfRule type="cellIs" priority="41" operator="equal" id="{2666FBA8-C147-4159-9B1C-DDED2162ACC7}">
            <xm:f>Datos!$AO$4</xm:f>
            <x14:dxf>
              <fill>
                <patternFill>
                  <bgColor theme="5" tint="0.39994506668294322"/>
                </patternFill>
              </fill>
            </x14:dxf>
          </x14:cfRule>
          <x14:cfRule type="cellIs" priority="42" operator="equal" id="{3E7A33F5-7D3F-42E7-8DB6-30612CE3E048}">
            <xm:f>Datos!$AO$3</xm:f>
            <x14:dxf>
              <fill>
                <patternFill>
                  <bgColor rgb="FFFFFF00"/>
                </patternFill>
              </fill>
            </x14:dxf>
          </x14:cfRule>
          <x14:cfRule type="cellIs" priority="43" operator="equal" id="{F85733BF-4B04-42AD-843D-D962A4BE3B6C}">
            <xm:f>Datos!$AO$2</xm:f>
            <x14:dxf>
              <fill>
                <patternFill>
                  <bgColor rgb="FF92D050"/>
                </patternFill>
              </fill>
            </x14:dxf>
          </x14:cfRule>
          <xm:sqref>AW102</xm:sqref>
        </x14:conditionalFormatting>
        <x14:conditionalFormatting xmlns:xm="http://schemas.microsoft.com/office/excel/2006/main">
          <x14:cfRule type="expression" priority="38" id="{740950B0-C769-434B-AB86-84008F9EF5A2}">
            <xm:f>AND($AP$126&lt;&gt;Datos!$S$5,$AP$126&lt;&gt;Datos!$T$5)</xm:f>
            <x14:dxf>
              <font>
                <color theme="0"/>
              </font>
              <fill>
                <patternFill patternType="none">
                  <bgColor auto="1"/>
                </patternFill>
              </fill>
              <border>
                <left/>
                <right/>
                <top/>
                <bottom/>
              </border>
            </x14:dxf>
          </x14:cfRule>
          <xm:sqref>AL144:AR146</xm:sqref>
        </x14:conditionalFormatting>
        <x14:conditionalFormatting xmlns:xm="http://schemas.microsoft.com/office/excel/2006/main">
          <x14:cfRule type="cellIs" priority="13" operator="equal" id="{FE3CF3C8-9182-4CB9-A47E-6CCC4E1E15D3}">
            <xm:f>Datos!$AQ$3</xm:f>
            <x14:dxf>
              <fill>
                <patternFill>
                  <bgColor theme="5" tint="0.39994506668294322"/>
                </patternFill>
              </fill>
            </x14:dxf>
          </x14:cfRule>
          <x14:cfRule type="cellIs" priority="14" operator="equal" id="{CB9E7F53-8564-48E9-99F5-7753C87502A7}">
            <xm:f>Datos!$AQ$2</xm:f>
            <x14:dxf>
              <fill>
                <patternFill>
                  <bgColor rgb="FF92D050"/>
                </patternFill>
              </fill>
            </x14:dxf>
          </x14:cfRule>
          <xm:sqref>AZ87:BB96</xm:sqref>
        </x14:conditionalFormatting>
        <x14:conditionalFormatting xmlns:xm="http://schemas.microsoft.com/office/excel/2006/main">
          <x14:cfRule type="cellIs" priority="10" operator="equal" id="{DF265A74-6901-4E75-A679-EC1647CBA8E0}">
            <xm:f>Datos!$AR$4</xm:f>
            <x14:dxf>
              <fill>
                <patternFill>
                  <bgColor theme="5" tint="0.39994506668294322"/>
                </patternFill>
              </fill>
            </x14:dxf>
          </x14:cfRule>
          <x14:cfRule type="cellIs" priority="11" operator="equal" id="{6D42F567-4B00-49FF-883B-1D65696CA118}">
            <xm:f>Datos!$AR$3</xm:f>
            <x14:dxf>
              <fill>
                <patternFill>
                  <bgColor rgb="FFFFFF00"/>
                </patternFill>
              </fill>
            </x14:dxf>
          </x14:cfRule>
          <x14:cfRule type="cellIs" priority="12" operator="equal" id="{D65579BC-A9B3-4D75-95A5-6D6243A13C1C}">
            <xm:f>Datos!$AR$2</xm:f>
            <x14:dxf>
              <fill>
                <patternFill>
                  <bgColor rgb="FF92D050"/>
                </patternFill>
              </fill>
            </x14:dxf>
          </x14:cfRule>
          <xm:sqref>AZ102</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0">
    <tabColor rgb="FF0070C0"/>
  </sheetPr>
  <dimension ref="A1:CH232"/>
  <sheetViews>
    <sheetView showGridLines="0" view="pageBreakPreview" zoomScale="64" zoomScaleNormal="100" zoomScaleSheetLayoutView="75" workbookViewId="0">
      <selection activeCell="C14" sqref="A14:J15"/>
    </sheetView>
  </sheetViews>
  <sheetFormatPr defaultColWidth="11.5703125" defaultRowHeight="15"/>
  <cols>
    <col min="1" max="6" width="2.7109375" style="11" customWidth="1"/>
    <col min="7" max="7" width="3.140625" style="11" customWidth="1"/>
    <col min="8" max="8" width="4.42578125" style="11" customWidth="1"/>
    <col min="9" max="9" width="3.7109375" style="11" customWidth="1"/>
    <col min="10" max="11" width="2.7109375" style="11" customWidth="1"/>
    <col min="12" max="12" width="3.42578125" style="11" customWidth="1"/>
    <col min="13" max="15" width="2.7109375" style="11" customWidth="1"/>
    <col min="16" max="17" width="4.7109375" style="11" customWidth="1"/>
    <col min="18" max="20" width="2.7109375" style="11" customWidth="1"/>
    <col min="21" max="21" width="4.28515625" style="11" customWidth="1"/>
    <col min="22" max="22" width="7.42578125" style="11" customWidth="1"/>
    <col min="23" max="23" width="5.28515625" style="11" customWidth="1"/>
    <col min="24" max="25" width="5" style="11" customWidth="1"/>
    <col min="26" max="26" width="6.28515625" style="11" customWidth="1"/>
    <col min="27" max="27" width="5" style="11" customWidth="1"/>
    <col min="28" max="37" width="5.42578125" style="11" customWidth="1"/>
    <col min="38" max="38" width="3.5703125" style="11" customWidth="1"/>
    <col min="39" max="39" width="5.28515625" style="11" customWidth="1"/>
    <col min="40" max="44" width="2.7109375" style="11" customWidth="1"/>
    <col min="45" max="45" width="6.85546875" style="11" customWidth="1"/>
    <col min="46" max="47" width="2.7109375" style="11" customWidth="1"/>
    <col min="48" max="48" width="4.7109375" style="11" customWidth="1"/>
    <col min="49" max="50" width="2.7109375" style="11" customWidth="1"/>
    <col min="51" max="51" width="4" style="11" customWidth="1"/>
    <col min="52" max="53" width="2.7109375" style="11" customWidth="1"/>
    <col min="54" max="54" width="7.42578125" style="11" customWidth="1"/>
    <col min="55" max="58" width="2.7109375" style="11" customWidth="1"/>
    <col min="59" max="59" width="37.85546875" style="11" customWidth="1"/>
    <col min="60" max="62" width="2.7109375" style="11" hidden="1" customWidth="1"/>
    <col min="63" max="63" width="31.140625" style="11" hidden="1" customWidth="1"/>
    <col min="64" max="68" width="27.85546875" style="11" hidden="1" customWidth="1"/>
    <col min="69" max="69" width="37.5703125" style="11" hidden="1" customWidth="1"/>
    <col min="70" max="70" width="11.5703125" style="11" hidden="1" customWidth="1"/>
    <col min="71" max="71" width="33.7109375" style="11" hidden="1" customWidth="1"/>
    <col min="72" max="72" width="24.5703125" style="11" hidden="1" customWidth="1"/>
    <col min="73" max="73" width="22" style="11" hidden="1" customWidth="1"/>
    <col min="74" max="74" width="22.42578125" style="11" hidden="1" customWidth="1"/>
    <col min="75" max="76" width="11.5703125" style="11" hidden="1" customWidth="1"/>
    <col min="77" max="77" width="40.42578125" style="11" hidden="1" customWidth="1"/>
    <col min="78" max="78" width="13.140625" style="11" hidden="1" customWidth="1"/>
    <col min="79" max="84" width="11.5703125" style="11" hidden="1" customWidth="1"/>
    <col min="85" max="85" width="36.7109375" style="11" hidden="1" customWidth="1"/>
    <col min="86" max="91" width="11.5703125" style="11" customWidth="1"/>
    <col min="92" max="16384" width="11.5703125" style="11"/>
  </cols>
  <sheetData>
    <row r="1" spans="1:64" ht="15.6" customHeight="1">
      <c r="A1" s="440"/>
      <c r="B1" s="441"/>
      <c r="C1" s="441"/>
      <c r="D1" s="441"/>
      <c r="E1" s="441"/>
      <c r="F1" s="441"/>
      <c r="G1" s="441"/>
      <c r="H1" s="441"/>
      <c r="I1" s="441"/>
      <c r="J1" s="441"/>
      <c r="K1" s="9"/>
      <c r="L1" s="9"/>
      <c r="M1" s="9"/>
      <c r="N1" s="9"/>
      <c r="O1" s="10"/>
      <c r="P1" s="446" t="s">
        <v>350</v>
      </c>
      <c r="Q1" s="447"/>
      <c r="R1" s="447"/>
      <c r="S1" s="447"/>
      <c r="T1" s="447"/>
      <c r="U1" s="448"/>
      <c r="V1" s="580" t="s">
        <v>422</v>
      </c>
      <c r="W1" s="581"/>
      <c r="X1" s="581"/>
      <c r="Y1" s="581"/>
      <c r="Z1" s="581"/>
      <c r="AA1" s="581"/>
      <c r="AB1" s="581"/>
      <c r="AC1" s="581"/>
      <c r="AD1" s="581"/>
      <c r="AE1" s="581"/>
      <c r="AF1" s="581"/>
      <c r="AG1" s="581"/>
      <c r="AH1" s="581"/>
      <c r="AI1" s="581"/>
      <c r="AJ1" s="581"/>
      <c r="AK1" s="581"/>
      <c r="AL1" s="581"/>
      <c r="AM1" s="581"/>
      <c r="AN1" s="581"/>
      <c r="AO1" s="581"/>
      <c r="AP1" s="581"/>
      <c r="AQ1" s="581"/>
      <c r="AR1" s="581"/>
      <c r="AS1" s="581"/>
      <c r="AT1" s="581"/>
      <c r="AU1" s="581"/>
      <c r="AV1" s="581"/>
      <c r="AW1" s="581"/>
      <c r="AX1" s="581"/>
      <c r="AY1" s="581"/>
      <c r="AZ1" s="582"/>
      <c r="BA1" s="568" t="s">
        <v>423</v>
      </c>
      <c r="BB1" s="569"/>
      <c r="BC1" s="569"/>
      <c r="BD1" s="569"/>
      <c r="BE1" s="569"/>
      <c r="BF1" s="570"/>
      <c r="BG1" s="565" t="s">
        <v>424</v>
      </c>
    </row>
    <row r="2" spans="1:64" ht="15.6" customHeight="1">
      <c r="A2" s="442"/>
      <c r="B2" s="443"/>
      <c r="C2" s="443"/>
      <c r="D2" s="443"/>
      <c r="E2" s="443"/>
      <c r="F2" s="443"/>
      <c r="G2" s="443"/>
      <c r="H2" s="443"/>
      <c r="I2" s="443"/>
      <c r="J2" s="443"/>
      <c r="K2" s="12"/>
      <c r="L2" s="12"/>
      <c r="M2" s="12"/>
      <c r="N2" s="12"/>
      <c r="O2" s="13"/>
      <c r="P2" s="449"/>
      <c r="Q2" s="450"/>
      <c r="R2" s="450"/>
      <c r="S2" s="450"/>
      <c r="T2" s="450"/>
      <c r="U2" s="451"/>
      <c r="V2" s="583"/>
      <c r="W2" s="584"/>
      <c r="X2" s="584"/>
      <c r="Y2" s="584"/>
      <c r="Z2" s="584"/>
      <c r="AA2" s="584"/>
      <c r="AB2" s="584"/>
      <c r="AC2" s="584"/>
      <c r="AD2" s="584"/>
      <c r="AE2" s="584"/>
      <c r="AF2" s="584"/>
      <c r="AG2" s="584"/>
      <c r="AH2" s="584"/>
      <c r="AI2" s="584"/>
      <c r="AJ2" s="584"/>
      <c r="AK2" s="584"/>
      <c r="AL2" s="584"/>
      <c r="AM2" s="584"/>
      <c r="AN2" s="584"/>
      <c r="AO2" s="584"/>
      <c r="AP2" s="584"/>
      <c r="AQ2" s="584"/>
      <c r="AR2" s="584"/>
      <c r="AS2" s="584"/>
      <c r="AT2" s="584"/>
      <c r="AU2" s="584"/>
      <c r="AV2" s="584"/>
      <c r="AW2" s="584"/>
      <c r="AX2" s="584"/>
      <c r="AY2" s="584"/>
      <c r="AZ2" s="585"/>
      <c r="BA2" s="571"/>
      <c r="BB2" s="572"/>
      <c r="BC2" s="572"/>
      <c r="BD2" s="572"/>
      <c r="BE2" s="572"/>
      <c r="BF2" s="573"/>
      <c r="BG2" s="566"/>
    </row>
    <row r="3" spans="1:64" ht="15.6" customHeight="1">
      <c r="A3" s="442"/>
      <c r="B3" s="443"/>
      <c r="C3" s="443"/>
      <c r="D3" s="443"/>
      <c r="E3" s="443"/>
      <c r="F3" s="443"/>
      <c r="G3" s="443"/>
      <c r="H3" s="443"/>
      <c r="I3" s="443"/>
      <c r="J3" s="443"/>
      <c r="K3" s="12"/>
      <c r="L3" s="12"/>
      <c r="M3" s="12"/>
      <c r="N3" s="12"/>
      <c r="O3" s="13"/>
      <c r="P3" s="449" t="s">
        <v>425</v>
      </c>
      <c r="Q3" s="450"/>
      <c r="R3" s="450"/>
      <c r="S3" s="450"/>
      <c r="T3" s="450"/>
      <c r="U3" s="451"/>
      <c r="V3" s="586" t="s">
        <v>426</v>
      </c>
      <c r="W3" s="587"/>
      <c r="X3" s="587"/>
      <c r="Y3" s="587"/>
      <c r="Z3" s="587"/>
      <c r="AA3" s="587"/>
      <c r="AB3" s="587"/>
      <c r="AC3" s="587"/>
      <c r="AD3" s="587"/>
      <c r="AE3" s="587"/>
      <c r="AF3" s="587"/>
      <c r="AG3" s="587"/>
      <c r="AH3" s="587"/>
      <c r="AI3" s="587"/>
      <c r="AJ3" s="587"/>
      <c r="AK3" s="587"/>
      <c r="AL3" s="587"/>
      <c r="AM3" s="587"/>
      <c r="AN3" s="587"/>
      <c r="AO3" s="587"/>
      <c r="AP3" s="587"/>
      <c r="AQ3" s="587"/>
      <c r="AR3" s="587"/>
      <c r="AS3" s="587"/>
      <c r="AT3" s="587"/>
      <c r="AU3" s="587"/>
      <c r="AV3" s="587"/>
      <c r="AW3" s="587"/>
      <c r="AX3" s="587"/>
      <c r="AY3" s="587"/>
      <c r="AZ3" s="588"/>
      <c r="BA3" s="574" t="s">
        <v>427</v>
      </c>
      <c r="BB3" s="575"/>
      <c r="BC3" s="575"/>
      <c r="BD3" s="575"/>
      <c r="BE3" s="575"/>
      <c r="BF3" s="576"/>
      <c r="BG3" s="566" t="str">
        <f>+"06"</f>
        <v>06</v>
      </c>
    </row>
    <row r="4" spans="1:64" ht="15.6" customHeight="1" thickBot="1">
      <c r="A4" s="444"/>
      <c r="B4" s="445"/>
      <c r="C4" s="445"/>
      <c r="D4" s="445"/>
      <c r="E4" s="445"/>
      <c r="F4" s="445"/>
      <c r="G4" s="445"/>
      <c r="H4" s="445"/>
      <c r="I4" s="445"/>
      <c r="J4" s="445"/>
      <c r="K4" s="14"/>
      <c r="L4" s="14"/>
      <c r="M4" s="14"/>
      <c r="N4" s="14"/>
      <c r="O4" s="15"/>
      <c r="P4" s="452"/>
      <c r="Q4" s="453"/>
      <c r="R4" s="453"/>
      <c r="S4" s="453"/>
      <c r="T4" s="453"/>
      <c r="U4" s="454"/>
      <c r="V4" s="589"/>
      <c r="W4" s="590"/>
      <c r="X4" s="590"/>
      <c r="Y4" s="590"/>
      <c r="Z4" s="590"/>
      <c r="AA4" s="590"/>
      <c r="AB4" s="590"/>
      <c r="AC4" s="590"/>
      <c r="AD4" s="590"/>
      <c r="AE4" s="590"/>
      <c r="AF4" s="590"/>
      <c r="AG4" s="590"/>
      <c r="AH4" s="590"/>
      <c r="AI4" s="590"/>
      <c r="AJ4" s="590"/>
      <c r="AK4" s="590"/>
      <c r="AL4" s="590"/>
      <c r="AM4" s="590"/>
      <c r="AN4" s="590"/>
      <c r="AO4" s="590"/>
      <c r="AP4" s="590"/>
      <c r="AQ4" s="590"/>
      <c r="AR4" s="590"/>
      <c r="AS4" s="590"/>
      <c r="AT4" s="590"/>
      <c r="AU4" s="590"/>
      <c r="AV4" s="590"/>
      <c r="AW4" s="590"/>
      <c r="AX4" s="590"/>
      <c r="AY4" s="590"/>
      <c r="AZ4" s="591"/>
      <c r="BA4" s="577"/>
      <c r="BB4" s="578"/>
      <c r="BC4" s="578"/>
      <c r="BD4" s="578"/>
      <c r="BE4" s="578"/>
      <c r="BF4" s="579"/>
      <c r="BG4" s="567"/>
    </row>
    <row r="5" spans="1:64" ht="15.6" customHeight="1">
      <c r="A5" s="18"/>
      <c r="BG5" s="20"/>
    </row>
    <row r="6" spans="1:64" ht="31.15" customHeight="1">
      <c r="A6" s="18"/>
      <c r="C6" s="19"/>
      <c r="D6" s="488" t="s">
        <v>2</v>
      </c>
      <c r="E6" s="488"/>
      <c r="F6" s="488"/>
      <c r="G6" s="488"/>
      <c r="J6" s="19"/>
      <c r="K6" s="596" t="str">
        <f>IF('Contexto Proceso'!$B$2="","",'Contexto Proceso'!$B$2)</f>
        <v>Planeación del Sistema de Gestión Integrado</v>
      </c>
      <c r="L6" s="596"/>
      <c r="M6" s="596"/>
      <c r="N6" s="596"/>
      <c r="O6" s="596"/>
      <c r="P6" s="596"/>
      <c r="Q6" s="596"/>
      <c r="R6" s="596"/>
      <c r="S6" s="596"/>
      <c r="T6" s="596"/>
      <c r="U6" s="596"/>
      <c r="V6" s="596"/>
      <c r="W6" s="596"/>
      <c r="X6" s="596"/>
      <c r="Y6" s="596"/>
      <c r="Z6" s="596"/>
      <c r="AA6" s="596"/>
      <c r="AB6" s="596"/>
      <c r="AC6" s="596"/>
      <c r="AD6" s="596"/>
      <c r="AE6" s="596"/>
      <c r="AF6" s="596"/>
      <c r="AG6" s="596"/>
      <c r="AH6" s="596"/>
      <c r="AI6" s="596"/>
      <c r="AJ6" s="596"/>
      <c r="AK6" s="596"/>
      <c r="AL6" s="596"/>
      <c r="AM6" s="596"/>
      <c r="AN6" s="596"/>
      <c r="AO6" s="596"/>
      <c r="AP6" s="596"/>
      <c r="AQ6" s="596"/>
      <c r="AR6" s="596"/>
      <c r="AS6" s="596"/>
      <c r="AT6" s="596"/>
      <c r="AU6" s="596"/>
      <c r="AV6" s="596"/>
      <c r="AW6" s="596"/>
      <c r="AX6" s="596"/>
      <c r="AY6" s="596"/>
      <c r="AZ6" s="596"/>
      <c r="BA6" s="596"/>
      <c r="BB6" s="596"/>
      <c r="BC6" s="596"/>
      <c r="BD6" s="596"/>
      <c r="BE6" s="596"/>
      <c r="BF6" s="596"/>
      <c r="BG6" s="20"/>
    </row>
    <row r="7" spans="1:64" ht="11.45" customHeight="1">
      <c r="A7" s="18"/>
      <c r="C7" s="19"/>
      <c r="D7" s="19"/>
      <c r="E7" s="19"/>
      <c r="F7" s="19"/>
      <c r="H7" s="19"/>
      <c r="I7" s="19"/>
      <c r="J7" s="19"/>
      <c r="O7" s="19"/>
      <c r="P7" s="176"/>
      <c r="Q7" s="176"/>
      <c r="R7" s="176"/>
      <c r="S7" s="176"/>
      <c r="T7" s="19"/>
      <c r="U7" s="19"/>
      <c r="V7" s="21"/>
      <c r="W7" s="21"/>
      <c r="X7" s="21"/>
      <c r="Y7" s="21"/>
      <c r="Z7" s="21"/>
      <c r="AA7" s="21"/>
      <c r="AB7" s="21"/>
      <c r="AC7" s="21"/>
      <c r="AD7" s="21"/>
      <c r="AE7" s="21"/>
      <c r="AF7" s="21"/>
      <c r="AG7" s="21"/>
      <c r="AH7" s="21"/>
      <c r="AI7" s="21"/>
      <c r="AJ7" s="21"/>
      <c r="AK7" s="21"/>
      <c r="AL7" s="21"/>
      <c r="AM7" s="21"/>
      <c r="AN7" s="21"/>
      <c r="AO7" s="21"/>
      <c r="AP7" s="21"/>
      <c r="BG7" s="20"/>
    </row>
    <row r="8" spans="1:64" ht="31.15" customHeight="1">
      <c r="A8" s="18"/>
      <c r="C8" s="19"/>
      <c r="D8" s="488" t="s">
        <v>360</v>
      </c>
      <c r="E8" s="488"/>
      <c r="F8" s="488"/>
      <c r="G8" s="488"/>
      <c r="J8" s="22"/>
      <c r="K8" s="596" t="str">
        <f>IF('Contexto Proceso'!$B$10="","",'Contexto Proceso'!$B$10)</f>
        <v>Realizar una adecuada planeación del sistema de gestión integrado mediante la identificación de requisitos de las normas de calidad y medio ambiente necesarios para el establecidmiento de la información documentada requerida, con el fin de contribuir con la eficacia y efectividad institucional</v>
      </c>
      <c r="L8" s="596"/>
      <c r="M8" s="596"/>
      <c r="N8" s="596"/>
      <c r="O8" s="596"/>
      <c r="P8" s="596"/>
      <c r="Q8" s="596"/>
      <c r="R8" s="596"/>
      <c r="S8" s="596"/>
      <c r="T8" s="596"/>
      <c r="U8" s="596"/>
      <c r="V8" s="596"/>
      <c r="W8" s="596"/>
      <c r="X8" s="596"/>
      <c r="Y8" s="596"/>
      <c r="Z8" s="596"/>
      <c r="AA8" s="596"/>
      <c r="AB8" s="596"/>
      <c r="AC8" s="596"/>
      <c r="AD8" s="596"/>
      <c r="AE8" s="596"/>
      <c r="AF8" s="596"/>
      <c r="AG8" s="596"/>
      <c r="AH8" s="596"/>
      <c r="AI8" s="596"/>
      <c r="AJ8" s="596"/>
      <c r="AK8" s="596"/>
      <c r="AL8" s="596"/>
      <c r="AM8" s="596"/>
      <c r="AN8" s="596"/>
      <c r="AO8" s="596"/>
      <c r="AP8" s="596"/>
      <c r="AQ8" s="596"/>
      <c r="AR8" s="596"/>
      <c r="AS8" s="596"/>
      <c r="AT8" s="596"/>
      <c r="AU8" s="596"/>
      <c r="AV8" s="596"/>
      <c r="AW8" s="596"/>
      <c r="AX8" s="596"/>
      <c r="AY8" s="596"/>
      <c r="AZ8" s="596"/>
      <c r="BA8" s="596"/>
      <c r="BB8" s="596"/>
      <c r="BC8" s="596"/>
      <c r="BD8" s="596"/>
      <c r="BE8" s="596"/>
      <c r="BF8" s="596"/>
      <c r="BG8" s="20"/>
    </row>
    <row r="9" spans="1:64" ht="11.45" customHeight="1">
      <c r="A9" s="18"/>
      <c r="C9" s="19"/>
      <c r="D9" s="176"/>
      <c r="E9" s="176"/>
      <c r="F9" s="176"/>
      <c r="G9" s="176"/>
      <c r="J9" s="22"/>
      <c r="K9" s="177"/>
      <c r="L9" s="177"/>
      <c r="M9" s="177"/>
      <c r="N9" s="177"/>
      <c r="O9" s="177"/>
      <c r="P9" s="177"/>
      <c r="Q9" s="177"/>
      <c r="R9" s="177"/>
      <c r="S9" s="177"/>
      <c r="T9" s="177"/>
      <c r="U9" s="177"/>
      <c r="V9" s="177"/>
      <c r="W9" s="177"/>
      <c r="X9" s="177"/>
      <c r="Y9" s="177"/>
      <c r="Z9" s="177"/>
      <c r="AA9" s="177"/>
      <c r="AB9" s="177"/>
      <c r="AC9" s="177"/>
      <c r="AD9" s="177"/>
      <c r="AE9" s="177"/>
      <c r="AF9" s="177"/>
      <c r="AG9" s="177"/>
      <c r="AH9" s="177"/>
      <c r="AI9" s="177"/>
      <c r="AJ9" s="177"/>
      <c r="AK9" s="177"/>
      <c r="AL9" s="177"/>
      <c r="AM9" s="177"/>
      <c r="AN9" s="177"/>
      <c r="AO9" s="177"/>
      <c r="AP9" s="177"/>
      <c r="AQ9" s="177"/>
      <c r="AR9" s="177"/>
      <c r="AS9" s="177"/>
      <c r="AT9" s="177"/>
      <c r="AU9" s="177"/>
      <c r="AV9" s="177"/>
      <c r="AW9" s="177"/>
      <c r="AX9" s="177"/>
      <c r="AY9" s="177"/>
      <c r="AZ9" s="177"/>
      <c r="BA9" s="177"/>
      <c r="BB9" s="177"/>
      <c r="BG9" s="20"/>
    </row>
    <row r="10" spans="1:64" ht="31.15" customHeight="1">
      <c r="A10" s="18"/>
      <c r="C10" s="19"/>
      <c r="D10" s="488" t="s">
        <v>428</v>
      </c>
      <c r="E10" s="488"/>
      <c r="F10" s="488"/>
      <c r="G10" s="488"/>
      <c r="H10" s="488"/>
      <c r="I10" s="488"/>
      <c r="J10" s="22"/>
      <c r="K10" s="497"/>
      <c r="L10" s="498"/>
      <c r="M10" s="498"/>
      <c r="N10" s="498"/>
      <c r="O10" s="498"/>
      <c r="P10" s="498"/>
      <c r="Q10" s="498"/>
      <c r="R10" s="498"/>
      <c r="S10" s="498"/>
      <c r="T10" s="498"/>
      <c r="U10" s="498"/>
      <c r="V10" s="498"/>
      <c r="W10" s="498"/>
      <c r="X10" s="498"/>
      <c r="Y10" s="498"/>
      <c r="Z10" s="498"/>
      <c r="AA10" s="498"/>
      <c r="AB10" s="498"/>
      <c r="AC10" s="498"/>
      <c r="AD10" s="498"/>
      <c r="AE10" s="498"/>
      <c r="AF10" s="498"/>
      <c r="AG10" s="498"/>
      <c r="AH10" s="498"/>
      <c r="AI10" s="498"/>
      <c r="AJ10" s="499"/>
      <c r="AK10" s="101"/>
      <c r="AL10" s="22"/>
      <c r="AM10" s="22"/>
      <c r="AN10" s="22"/>
      <c r="AO10" s="22"/>
      <c r="AP10" s="22"/>
      <c r="AQ10" s="500" t="s">
        <v>430</v>
      </c>
      <c r="AR10" s="500"/>
      <c r="AS10" s="500"/>
      <c r="AT10" s="500"/>
      <c r="AU10" s="500"/>
      <c r="AV10" s="500"/>
      <c r="AW10" s="595"/>
      <c r="AX10" s="592"/>
      <c r="AY10" s="593"/>
      <c r="AZ10" s="593"/>
      <c r="BA10" s="593"/>
      <c r="BB10" s="593"/>
      <c r="BC10" s="593"/>
      <c r="BD10" s="593"/>
      <c r="BE10" s="593"/>
      <c r="BF10" s="594"/>
      <c r="BG10" s="20"/>
    </row>
    <row r="11" spans="1:64" ht="18.75" customHeight="1">
      <c r="A11" s="18"/>
      <c r="C11" s="19"/>
      <c r="D11" s="19"/>
      <c r="E11" s="19"/>
      <c r="F11" s="176"/>
      <c r="G11" s="176"/>
      <c r="H11" s="176"/>
      <c r="I11" s="176"/>
      <c r="J11" s="22"/>
      <c r="K11" s="177"/>
      <c r="L11" s="177"/>
      <c r="M11" s="177"/>
      <c r="N11" s="177"/>
      <c r="O11" s="177"/>
      <c r="P11" s="177"/>
      <c r="Q11" s="177"/>
      <c r="R11" s="177"/>
      <c r="S11" s="177"/>
      <c r="T11" s="177"/>
      <c r="U11" s="177"/>
      <c r="V11" s="177"/>
      <c r="W11" s="177"/>
      <c r="X11" s="177"/>
      <c r="Y11" s="177"/>
      <c r="Z11" s="177"/>
      <c r="AA11" s="177"/>
      <c r="AB11" s="177"/>
      <c r="AC11" s="177"/>
      <c r="AD11" s="177"/>
      <c r="AE11" s="177"/>
      <c r="AF11" s="177"/>
      <c r="AG11" s="177"/>
      <c r="AH11" s="177"/>
      <c r="AI11" s="177"/>
      <c r="AJ11" s="177"/>
      <c r="AK11" s="177"/>
      <c r="AL11" s="177"/>
      <c r="AM11" s="177"/>
      <c r="AN11" s="177"/>
      <c r="AO11" s="177"/>
      <c r="AP11" s="177"/>
      <c r="AQ11" s="177"/>
      <c r="AR11" s="177"/>
      <c r="AS11" s="177"/>
      <c r="AT11" s="495" t="s">
        <v>431</v>
      </c>
      <c r="AU11" s="495"/>
      <c r="AV11" s="495"/>
      <c r="AW11" s="495"/>
      <c r="AX11" s="495"/>
      <c r="AY11" s="495"/>
      <c r="AZ11" s="495"/>
      <c r="BA11" s="495"/>
      <c r="BB11" s="495"/>
      <c r="BC11" s="495"/>
      <c r="BG11" s="20"/>
    </row>
    <row r="12" spans="1:64" ht="23.45" customHeight="1">
      <c r="A12" s="18"/>
      <c r="C12" s="19"/>
      <c r="D12" s="19"/>
      <c r="E12" s="19"/>
      <c r="F12" s="176"/>
      <c r="G12" s="176"/>
      <c r="H12" s="176"/>
      <c r="I12" s="176"/>
      <c r="J12" s="22"/>
      <c r="K12" s="177"/>
      <c r="L12" s="177"/>
      <c r="M12" s="177"/>
      <c r="N12" s="177"/>
      <c r="O12" s="177"/>
      <c r="P12" s="177"/>
      <c r="Q12" s="177"/>
      <c r="R12" s="177"/>
      <c r="S12" s="177"/>
      <c r="T12" s="177"/>
      <c r="U12" s="177"/>
      <c r="V12" s="177"/>
      <c r="W12" s="177"/>
      <c r="X12" s="177"/>
      <c r="Y12" s="177"/>
      <c r="Z12" s="177"/>
      <c r="AA12" s="177"/>
      <c r="AB12" s="177"/>
      <c r="AC12" s="177"/>
      <c r="AD12" s="177"/>
      <c r="AE12" s="177"/>
      <c r="AF12" s="177"/>
      <c r="AG12" s="177"/>
      <c r="AH12" s="177"/>
      <c r="AI12" s="177"/>
      <c r="AJ12" s="177"/>
      <c r="AK12" s="177"/>
      <c r="AL12" s="177"/>
      <c r="AM12" s="177"/>
      <c r="AN12" s="177"/>
      <c r="AO12" s="177"/>
      <c r="AP12" s="177"/>
      <c r="AQ12" s="177"/>
      <c r="AR12" s="177"/>
      <c r="AS12" s="177"/>
      <c r="AT12" s="23"/>
      <c r="AU12" s="23"/>
      <c r="AV12" s="23"/>
      <c r="AW12" s="23"/>
      <c r="AX12" s="23"/>
      <c r="AY12" s="23"/>
      <c r="AZ12" s="23"/>
      <c r="BA12" s="23"/>
      <c r="BB12" s="23"/>
      <c r="BC12" s="23"/>
      <c r="BG12" s="20"/>
      <c r="BJ12" s="104" t="s">
        <v>0</v>
      </c>
      <c r="BK12" s="24" t="s">
        <v>432</v>
      </c>
    </row>
    <row r="13" spans="1:64" ht="31.15" customHeight="1">
      <c r="A13" s="18"/>
      <c r="C13" s="19"/>
      <c r="E13" s="22"/>
      <c r="F13" s="22"/>
      <c r="G13" s="22"/>
      <c r="H13" s="22"/>
      <c r="I13" s="22"/>
      <c r="J13" s="22"/>
      <c r="L13" s="22"/>
      <c r="M13" s="500" t="s">
        <v>1</v>
      </c>
      <c r="N13" s="500"/>
      <c r="O13" s="500"/>
      <c r="P13" s="500"/>
      <c r="Q13" s="500"/>
      <c r="R13" s="500"/>
      <c r="S13" s="500"/>
      <c r="T13" s="500"/>
      <c r="U13" s="22"/>
      <c r="V13" s="497"/>
      <c r="W13" s="498"/>
      <c r="X13" s="498"/>
      <c r="Y13" s="498"/>
      <c r="Z13" s="498"/>
      <c r="AA13" s="498"/>
      <c r="AB13" s="498"/>
      <c r="AC13" s="498"/>
      <c r="AD13" s="498"/>
      <c r="AE13" s="498"/>
      <c r="AF13" s="498"/>
      <c r="AG13" s="498"/>
      <c r="AH13" s="498"/>
      <c r="AI13" s="498"/>
      <c r="AJ13" s="499"/>
      <c r="AK13" s="25" t="str">
        <f>IF(V13=Datos!B2,1,IF(V13=Datos!B3,2,IF(V13=Datos!B4,3,IF(V13=Datos!B5,4,IF(V13=Datos!B6,5,"")))))</f>
        <v/>
      </c>
      <c r="AU13" s="177"/>
      <c r="AV13" s="177"/>
      <c r="AW13" s="177"/>
      <c r="AX13" s="177"/>
      <c r="AY13" s="177"/>
      <c r="AZ13" s="177"/>
      <c r="BA13" s="177"/>
      <c r="BB13" s="177"/>
      <c r="BG13" s="20"/>
      <c r="BJ13" s="26">
        <v>1</v>
      </c>
      <c r="BK13" s="26" t="s">
        <v>433</v>
      </c>
      <c r="BL13" s="11" t="s">
        <v>434</v>
      </c>
    </row>
    <row r="14" spans="1:64" ht="30" customHeight="1" thickBot="1">
      <c r="A14" s="34"/>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BG14" s="20"/>
      <c r="BJ14" s="26">
        <v>2</v>
      </c>
      <c r="BK14" s="26" t="s">
        <v>156</v>
      </c>
      <c r="BL14" s="11" t="s">
        <v>435</v>
      </c>
    </row>
    <row r="15" spans="1:64" ht="32.450000000000003" customHeight="1" thickBot="1">
      <c r="A15" s="380" t="str">
        <f>IF(AK13=Datos!$A$6,"IDENTIFICACIÓN DE LA OPORTUNIDAD","IDENTIFICACIÓN DEL RIESGO")</f>
        <v>IDENTIFICACIÓN DEL RIESGO</v>
      </c>
      <c r="B15" s="381"/>
      <c r="C15" s="381"/>
      <c r="D15" s="381"/>
      <c r="E15" s="381"/>
      <c r="F15" s="381"/>
      <c r="G15" s="381"/>
      <c r="H15" s="381"/>
      <c r="I15" s="381"/>
      <c r="J15" s="382"/>
      <c r="K15" s="27"/>
      <c r="L15" s="27"/>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7"/>
      <c r="BJ15" s="26">
        <v>3</v>
      </c>
      <c r="BK15" s="26" t="s">
        <v>436</v>
      </c>
      <c r="BL15" s="11" t="s">
        <v>437</v>
      </c>
    </row>
    <row r="16" spans="1:64" ht="15.6" customHeight="1">
      <c r="A16" s="18"/>
      <c r="B16" s="28"/>
      <c r="C16" s="28"/>
      <c r="D16" s="28"/>
      <c r="E16" s="28"/>
      <c r="F16" s="28"/>
      <c r="G16" s="28"/>
      <c r="H16" s="28"/>
      <c r="I16" s="28"/>
      <c r="J16" s="28"/>
      <c r="BG16" s="20"/>
      <c r="BJ16" s="26">
        <v>4</v>
      </c>
      <c r="BK16" s="26" t="s">
        <v>438</v>
      </c>
      <c r="BL16" s="11" t="s">
        <v>439</v>
      </c>
    </row>
    <row r="17" spans="1:85" ht="15.6" customHeight="1">
      <c r="A17" s="18"/>
      <c r="B17" s="28"/>
      <c r="C17" s="28"/>
      <c r="D17" s="455" t="s">
        <v>440</v>
      </c>
      <c r="E17" s="455"/>
      <c r="F17" s="455"/>
      <c r="G17" s="455"/>
      <c r="H17" s="455"/>
      <c r="I17" s="455"/>
      <c r="J17" s="455"/>
      <c r="K17" s="455"/>
      <c r="L17" s="455"/>
      <c r="M17" s="455"/>
      <c r="N17" s="455"/>
      <c r="O17" s="455"/>
      <c r="P17" s="455"/>
      <c r="Q17" s="455"/>
      <c r="S17" s="455" t="s">
        <v>441</v>
      </c>
      <c r="T17" s="455"/>
      <c r="U17" s="455"/>
      <c r="V17" s="455"/>
      <c r="X17" s="455" t="s">
        <v>442</v>
      </c>
      <c r="Y17" s="455"/>
      <c r="Z17" s="455"/>
      <c r="AA17" s="455"/>
      <c r="AB17" s="455"/>
      <c r="AC17" s="455"/>
      <c r="AD17" s="455"/>
      <c r="AE17" s="455"/>
      <c r="AF17" s="455"/>
      <c r="AG17" s="455"/>
      <c r="AH17" s="455"/>
      <c r="AI17" s="455"/>
      <c r="AJ17" s="455"/>
      <c r="AK17" s="455"/>
      <c r="AL17" s="455"/>
      <c r="AM17" s="455"/>
      <c r="AN17" s="455"/>
      <c r="AO17" s="455"/>
      <c r="AP17" s="455"/>
      <c r="AQ17" s="455"/>
      <c r="AR17" s="455"/>
      <c r="AS17" s="455"/>
      <c r="AT17" s="455"/>
      <c r="AU17" s="455"/>
      <c r="AV17" s="455"/>
      <c r="AW17" s="455"/>
      <c r="AX17" s="455"/>
      <c r="AY17" s="455"/>
      <c r="AZ17" s="455"/>
      <c r="BA17" s="455"/>
      <c r="BB17" s="455"/>
      <c r="BG17" s="20"/>
      <c r="BJ17" s="26">
        <v>5</v>
      </c>
      <c r="BK17" s="26" t="s">
        <v>171</v>
      </c>
      <c r="BL17" s="11" t="s">
        <v>443</v>
      </c>
    </row>
    <row r="18" spans="1:85" ht="31.15" customHeight="1">
      <c r="A18" s="18"/>
      <c r="D18" s="456"/>
      <c r="E18" s="456"/>
      <c r="F18" s="456"/>
      <c r="G18" s="456"/>
      <c r="H18" s="456"/>
      <c r="I18" s="456"/>
      <c r="J18" s="456"/>
      <c r="K18" s="456"/>
      <c r="L18" s="456"/>
      <c r="M18" s="456"/>
      <c r="N18" s="456"/>
      <c r="O18" s="456"/>
      <c r="P18" s="456"/>
      <c r="Q18" s="456"/>
      <c r="S18" s="456"/>
      <c r="T18" s="456"/>
      <c r="U18" s="456"/>
      <c r="V18" s="456"/>
      <c r="X18" s="456"/>
      <c r="Y18" s="456"/>
      <c r="Z18" s="456"/>
      <c r="AA18" s="456"/>
      <c r="AB18" s="456"/>
      <c r="AC18" s="456"/>
      <c r="AD18" s="456"/>
      <c r="AE18" s="456"/>
      <c r="AF18" s="456"/>
      <c r="AG18" s="456"/>
      <c r="AH18" s="456"/>
      <c r="AI18" s="456"/>
      <c r="AJ18" s="456"/>
      <c r="AK18" s="456"/>
      <c r="AL18" s="456"/>
      <c r="AM18" s="456"/>
      <c r="AN18" s="456"/>
      <c r="AO18" s="456"/>
      <c r="AP18" s="456"/>
      <c r="AQ18" s="456"/>
      <c r="AR18" s="456"/>
      <c r="AS18" s="456"/>
      <c r="AT18" s="456"/>
      <c r="AU18" s="456"/>
      <c r="AV18" s="456"/>
      <c r="AW18" s="456"/>
      <c r="AX18" s="456"/>
      <c r="AY18" s="456"/>
      <c r="AZ18" s="456"/>
      <c r="BA18" s="456"/>
      <c r="BB18" s="456"/>
      <c r="BC18" s="456"/>
      <c r="BD18" s="456"/>
      <c r="BE18" s="456"/>
      <c r="BF18" s="456"/>
      <c r="BG18" s="20"/>
    </row>
    <row r="19" spans="1:85" ht="15.6" customHeight="1">
      <c r="A19" s="18"/>
      <c r="B19" s="39"/>
      <c r="C19" s="39"/>
      <c r="D19" s="39"/>
      <c r="E19" s="39"/>
      <c r="BF19" s="140"/>
      <c r="BG19" s="102" t="s">
        <v>22</v>
      </c>
      <c r="BK19" s="11" t="s">
        <v>445</v>
      </c>
      <c r="BL19" s="11" t="s">
        <v>446</v>
      </c>
      <c r="BM19" s="11" t="s">
        <v>447</v>
      </c>
      <c r="BN19" s="11" t="s">
        <v>448</v>
      </c>
      <c r="BO19" s="11" t="s">
        <v>449</v>
      </c>
      <c r="BP19" s="11" t="s">
        <v>450</v>
      </c>
      <c r="BQ19" s="11" t="s">
        <v>451</v>
      </c>
      <c r="BS19" s="11" t="s">
        <v>452</v>
      </c>
      <c r="BT19" s="11" t="s">
        <v>453</v>
      </c>
      <c r="BU19" s="11" t="s">
        <v>454</v>
      </c>
      <c r="BV19" s="11" t="s">
        <v>455</v>
      </c>
      <c r="BW19" s="11" t="s">
        <v>456</v>
      </c>
      <c r="BX19" s="11" t="s">
        <v>457</v>
      </c>
      <c r="BY19" s="11" t="s">
        <v>458</v>
      </c>
      <c r="CA19" s="11" t="s">
        <v>459</v>
      </c>
      <c r="CB19" s="11" t="s">
        <v>460</v>
      </c>
      <c r="CC19" s="11" t="s">
        <v>461</v>
      </c>
      <c r="CD19" s="11" t="s">
        <v>462</v>
      </c>
      <c r="CE19" s="11" t="s">
        <v>463</v>
      </c>
      <c r="CF19" s="11" t="s">
        <v>464</v>
      </c>
      <c r="CG19" s="11" t="s">
        <v>465</v>
      </c>
    </row>
    <row r="20" spans="1:85" ht="15.6" customHeight="1">
      <c r="A20" s="18"/>
      <c r="B20" s="39"/>
      <c r="C20" s="39"/>
      <c r="D20" s="496" t="str">
        <f>IF(AK13=Datos!$A$6,"Nombre de la oportunidad","Nombre del riesgo")</f>
        <v>Nombre del riesgo</v>
      </c>
      <c r="E20" s="496"/>
      <c r="F20" s="496"/>
      <c r="G20" s="496"/>
      <c r="H20" s="496"/>
      <c r="I20" s="496"/>
      <c r="J20" s="496"/>
      <c r="K20" s="496"/>
      <c r="L20" s="496"/>
      <c r="M20" s="496"/>
      <c r="N20" s="496"/>
      <c r="O20" s="496"/>
      <c r="P20" s="496"/>
      <c r="Q20" s="496"/>
      <c r="R20" s="496"/>
      <c r="S20" s="496"/>
      <c r="T20" s="496"/>
      <c r="U20" s="496"/>
      <c r="V20" s="496"/>
      <c r="W20" s="496"/>
      <c r="X20" s="496"/>
      <c r="Y20" s="496"/>
      <c r="Z20" s="496"/>
      <c r="AA20" s="496"/>
      <c r="AB20" s="496"/>
      <c r="AC20" s="496"/>
      <c r="AD20" s="496"/>
      <c r="AE20" s="496"/>
      <c r="AF20" s="496"/>
      <c r="AG20" s="496"/>
      <c r="AH20" s="496"/>
      <c r="AI20" s="496"/>
      <c r="AJ20" s="496"/>
      <c r="AK20" s="496"/>
      <c r="AL20" s="496"/>
      <c r="AM20" s="496"/>
      <c r="AN20" s="496"/>
      <c r="AO20" s="496"/>
      <c r="AP20" s="496"/>
      <c r="AQ20" s="496"/>
      <c r="AR20" s="496"/>
      <c r="AS20" s="496"/>
      <c r="AT20" s="496"/>
      <c r="AU20" s="496"/>
      <c r="AV20" s="496"/>
      <c r="AW20" s="496"/>
      <c r="AX20" s="496"/>
      <c r="AY20" s="496"/>
      <c r="AZ20" s="496"/>
      <c r="BA20" s="496"/>
      <c r="BB20" s="496"/>
      <c r="BC20" s="496"/>
      <c r="BG20" s="20"/>
      <c r="BK20" s="26" t="str">
        <f>IF('Contexto Estrat. Ins'!$C$7&lt;&gt;"",'Contexto Estrat. Ins'!$C$6,"")</f>
        <v>Planta de personal autorizada insuficiente frente al crecimiento de requerimientos por parte de las partes interesadas</v>
      </c>
      <c r="BL20" s="26" t="str">
        <f>IF('Contexto Estrat. Ins'!$C$8&lt;&gt;"",'Contexto Estrat. Ins'!$C$6,"")</f>
        <v>Planta de personal autorizada insuficiente frente al crecimiento de requerimientos por parte de las partes interesadas</v>
      </c>
      <c r="BM20" s="26" t="str">
        <f>IF('Contexto Estrat. Ins'!$C$9&lt;&gt;"",'Contexto Estrat. Ins'!$C$6,"")</f>
        <v>Planta de personal autorizada insuficiente frente al crecimiento de requerimientos por parte de las partes interesadas</v>
      </c>
      <c r="BN20" s="26" t="str">
        <f>IF('Contexto Estrat. Ins'!$C$10&lt;&gt;"",'Contexto Estrat. Ins'!$C$6,"")</f>
        <v>Planta de personal autorizada insuficiente frente al crecimiento de requerimientos por parte de las partes interesadas</v>
      </c>
      <c r="BO20" s="26" t="str">
        <f>IF('Contexto Estrat. Ins'!$C$11&lt;&gt;"",'Contexto Estrat. Ins'!$C$6,"")</f>
        <v/>
      </c>
      <c r="BP20" s="26" t="str">
        <f>IF('Contexto Estrat. Ins'!$C$12&lt;&gt;"",'Contexto Estrat. Ins'!$C$6,"")</f>
        <v/>
      </c>
      <c r="BQ20" s="26" t="str">
        <f>IF($D$29='Contexto Estrat. Ins'!$B$7,BK20,IF($D$29='Contexto Estrat. Ins'!$B$8,BL20,IF($D$29='Contexto Estrat. Ins'!$B$9,BM20,IF($D$29='Contexto Estrat. Ins'!$B$10,BN20,IF($D$29='Contexto Estrat. Ins'!$B$11,BO20,IF($D$29='Contexto Estrat. Ins'!$B$12,BP20,""))))))</f>
        <v/>
      </c>
      <c r="BS20" s="26" t="str">
        <f>IF('Contexto Estrat. Ins'!$C$37&lt;&gt;"",'Contexto Estrat. Ins'!$C$36,"")</f>
        <v>Definición y aplicación de los modelos de riesgo sanitario IVC-SOA e IVC-SOA PAPF</v>
      </c>
      <c r="BT20" s="26" t="str">
        <f>IF('Contexto Estrat. Ins'!$C$38&lt;&gt;"",'Contexto Estrat. Ins'!$C$36,"")</f>
        <v/>
      </c>
      <c r="BU20" s="26" t="str">
        <f>IF('Contexto Estrat. Ins'!$C$39&lt;&gt;"",'Contexto Estrat. Ins'!$C$36,"")</f>
        <v/>
      </c>
      <c r="BV20" s="26" t="str">
        <f>IF('Contexto Estrat. Ins'!$C$40&lt;&gt;"",'Contexto Estrat. Ins'!$C$36,"")</f>
        <v>Definición y aplicación de los modelos de riesgo sanitario IVC-SOA e IVC-SOA PAPF</v>
      </c>
      <c r="BW20" s="26" t="str">
        <f>IF('Contexto Estrat. Ins'!$C$41&lt;&gt;"",'Contexto Estrat. Ins'!$C$36,"")</f>
        <v/>
      </c>
      <c r="BX20" s="26" t="str">
        <f>IF('Contexto Estrat. Ins'!$C$42&lt;&gt;"",'Contexto Estrat. Ins'!$C$36,"")</f>
        <v/>
      </c>
      <c r="BY20" s="26" t="str">
        <f>IF($D$29='Contexto Estrat. Ins'!$B$37,BS20,IF($D$29='Contexto Estrat. Ins'!$B$38,BT20,IF($D$29='Contexto Estrat. Ins'!$B$39,BU20,IF($D$29='Contexto Estrat. Ins'!$B$40,BV20,IF($D$29='Contexto Estrat. Ins'!$B$41,BW20,IF($D$29='Contexto Estrat. Ins'!$B$42,BX20,""))))))</f>
        <v/>
      </c>
      <c r="CA20" s="26" t="str">
        <f>IF('Contexto Estrat. Ins'!$C$17&lt;&gt;"",'Contexto Estrat. Ins'!$C$16,"")</f>
        <v>Aprobación de presupuesto inferior a las necesidades del Invima</v>
      </c>
      <c r="CB20" s="26" t="str">
        <f>IF('Contexto Estrat. Ins'!$C$18&lt;&gt;"",'Contexto Estrat. Ins'!$C$16,"")</f>
        <v>Aprobación de presupuesto inferior a las necesidades del Invima</v>
      </c>
      <c r="CC20" s="26" t="str">
        <f>IF('Contexto Estrat. Ins'!$C$19&lt;&gt;"",'Contexto Estrat. Ins'!$C$16,"")</f>
        <v>Aprobación de presupuesto inferior a las necesidades del Invima</v>
      </c>
      <c r="CD20" s="26" t="str">
        <f>IF('Contexto Estrat. Ins'!$C$20&lt;&gt;"",'Contexto Estrat. Ins'!$C$16,"")</f>
        <v>Aprobación de presupuesto inferior a las necesidades del Invima</v>
      </c>
      <c r="CE20" s="26" t="str">
        <f>IF('Contexto Estrat. Ins'!$C$21&lt;&gt;"",'Contexto Estrat. Ins'!$C$16,"")</f>
        <v/>
      </c>
      <c r="CF20" s="26" t="str">
        <f>IF('Contexto Estrat. Ins'!$C$22&lt;&gt;"",'Contexto Estrat. Ins'!$C$16,"")</f>
        <v/>
      </c>
      <c r="CG20" s="26" t="str">
        <f>IF($D$29='Contexto Estrat. Ins'!$B$17,CA20,IF($D$29='Contexto Estrat. Ins'!$B$18,CB20,IF($D$29='Contexto Estrat. Ins'!$B$19,CC20,IF($D$29='Contexto Estrat. Ins'!$B$20,CD20,IF($D$29='Contexto Estrat. Ins'!$B$21,CE20,IF($D$29='Contexto Estrat. Ins'!$B$22,CF20,""))))))</f>
        <v/>
      </c>
    </row>
    <row r="21" spans="1:85" ht="31.9" customHeight="1">
      <c r="A21" s="18"/>
      <c r="B21" s="39"/>
      <c r="C21" s="39"/>
      <c r="D21" s="489" t="str">
        <f>IF(X18="","",CONCATENATE(D18," ",S18," ",X18))</f>
        <v/>
      </c>
      <c r="E21" s="489"/>
      <c r="F21" s="489"/>
      <c r="G21" s="489"/>
      <c r="H21" s="489"/>
      <c r="I21" s="489"/>
      <c r="J21" s="489"/>
      <c r="K21" s="489"/>
      <c r="L21" s="489"/>
      <c r="M21" s="489"/>
      <c r="N21" s="489"/>
      <c r="O21" s="489"/>
      <c r="P21" s="489"/>
      <c r="Q21" s="489"/>
      <c r="R21" s="489"/>
      <c r="S21" s="489"/>
      <c r="T21" s="489"/>
      <c r="U21" s="489"/>
      <c r="V21" s="489"/>
      <c r="W21" s="489"/>
      <c r="X21" s="489"/>
      <c r="Y21" s="489"/>
      <c r="Z21" s="489"/>
      <c r="AA21" s="489"/>
      <c r="AB21" s="489"/>
      <c r="AC21" s="489"/>
      <c r="AD21" s="489"/>
      <c r="AE21" s="489"/>
      <c r="AF21" s="489"/>
      <c r="AG21" s="489"/>
      <c r="AH21" s="489"/>
      <c r="AI21" s="489"/>
      <c r="AJ21" s="489"/>
      <c r="AK21" s="489"/>
      <c r="AL21" s="489"/>
      <c r="AM21" s="489"/>
      <c r="AN21" s="489"/>
      <c r="AO21" s="489"/>
      <c r="AP21" s="489"/>
      <c r="AQ21" s="489"/>
      <c r="AR21" s="489"/>
      <c r="AS21" s="489"/>
      <c r="AT21" s="489"/>
      <c r="AU21" s="489"/>
      <c r="AV21" s="489"/>
      <c r="AW21" s="489"/>
      <c r="AX21" s="489"/>
      <c r="AY21" s="489"/>
      <c r="AZ21" s="489"/>
      <c r="BA21" s="489"/>
      <c r="BB21" s="489"/>
      <c r="BC21" s="489"/>
      <c r="BD21" s="489"/>
      <c r="BE21" s="489"/>
      <c r="BF21" s="489"/>
      <c r="BG21" s="20"/>
      <c r="BK21" s="26" t="str">
        <f>IF('Contexto Estrat. Ins'!$D$7&lt;&gt;"",'Contexto Estrat. Ins'!$D$6,"")</f>
        <v>Rotación de personal</v>
      </c>
      <c r="BL21" s="26" t="str">
        <f>IF('Contexto Estrat. Ins'!$D$8&lt;&gt;"",'Contexto Estrat. Ins'!$D$6,"")</f>
        <v>Rotación de personal</v>
      </c>
      <c r="BM21" s="26" t="str">
        <f>IF('Contexto Estrat. Ins'!$D$9&lt;&gt;"",'Contexto Estrat. Ins'!$D$6,"")</f>
        <v>Rotación de personal</v>
      </c>
      <c r="BN21" s="26" t="str">
        <f>IF('Contexto Estrat. Ins'!$D$10&lt;&gt;"",'Contexto Estrat. Ins'!$D$6,"")</f>
        <v/>
      </c>
      <c r="BO21" s="26" t="str">
        <f>IF('Contexto Estrat. Ins'!$D$11&lt;&gt;"",'Contexto Estrat. Ins'!$D$6,"")</f>
        <v/>
      </c>
      <c r="BP21" s="26" t="str">
        <f>IF('Contexto Estrat. Ins'!$D$12&lt;&gt;"",'Contexto Estrat. Ins'!$D$6,"")</f>
        <v/>
      </c>
      <c r="BQ21" s="26" t="str">
        <f>IF($D$29='Contexto Estrat. Ins'!$B$7,BK21,IF($D$29='Contexto Estrat. Ins'!$B$8,BL21,IF($D$29='Contexto Estrat. Ins'!$B$9,BM21,IF($D$29='Contexto Estrat. Ins'!$B$10,BN21,IF($D$29='Contexto Estrat. Ins'!$B$11,BO21,IF($D$29='Contexto Estrat. Ins'!$B$12,BP21,""))))))</f>
        <v/>
      </c>
      <c r="BS21" s="26" t="str">
        <f>IF('Contexto Estrat. Ins'!$D$37&lt;&gt;"",'Contexto Estrat. Ins'!$D$36,"")</f>
        <v>Conocimiento técnico del personal del Instituto</v>
      </c>
      <c r="BT21" s="26" t="str">
        <f>IF('Contexto Estrat. Ins'!$D$38&lt;&gt;"",'Contexto Estrat. Ins'!$D$36,"")</f>
        <v>Conocimiento técnico del personal del Instituto</v>
      </c>
      <c r="BU21" s="26" t="str">
        <f>IF('Contexto Estrat. Ins'!$D$39&lt;&gt;"",'Contexto Estrat. Ins'!$D$36,"")</f>
        <v>Conocimiento técnico del personal del Instituto</v>
      </c>
      <c r="BV21" s="26" t="str">
        <f>IF('Contexto Estrat. Ins'!$D$40&lt;&gt;"",'Contexto Estrat. Ins'!$D$36,"")</f>
        <v>Conocimiento técnico del personal del Instituto</v>
      </c>
      <c r="BW21" s="26" t="str">
        <f>IF('Contexto Estrat. Ins'!$D$41&lt;&gt;"",'Contexto Estrat. Ins'!$D$36,"")</f>
        <v/>
      </c>
      <c r="BX21" s="26" t="str">
        <f>IF('Contexto Estrat. Ins'!$D$42&lt;&gt;"",'Contexto Estrat. Ins'!$D$36,"")</f>
        <v/>
      </c>
      <c r="BY21" s="26" t="str">
        <f>IF($D$29='Contexto Estrat. Ins'!$B$37,BS21,IF($D$29='Contexto Estrat. Ins'!$B$38,BT21,IF($D$29='Contexto Estrat. Ins'!$B$39,BU21,IF($D$29='Contexto Estrat. Ins'!$B$40,BV21,IF($D$29='Contexto Estrat. Ins'!$B$41,BW21,IF($D$29='Contexto Estrat. Ins'!$B$42,BX21,""))))))</f>
        <v/>
      </c>
      <c r="CA21" s="26" t="str">
        <f>IF('Contexto Estrat. Ins'!$D$17&lt;&gt;"",'Contexto Estrat. Ins'!$D$16,"")</f>
        <v>Exceso de legislación sanitaria vigente y cambios continuos en la misma</v>
      </c>
      <c r="CB21" s="26" t="str">
        <f>IF('Contexto Estrat. Ins'!$D$18&lt;&gt;"",'Contexto Estrat. Ins'!$D$16,"")</f>
        <v/>
      </c>
      <c r="CC21" s="26" t="str">
        <f>IF('Contexto Estrat. Ins'!$D$19&lt;&gt;"",'Contexto Estrat. Ins'!$D$16,"")</f>
        <v/>
      </c>
      <c r="CD21" s="26" t="str">
        <f>IF('Contexto Estrat. Ins'!$D$20&lt;&gt;"",'Contexto Estrat. Ins'!$D$16,"")</f>
        <v/>
      </c>
      <c r="CE21" s="26" t="str">
        <f>IF('Contexto Estrat. Ins'!$D$21&lt;&gt;"",'Contexto Estrat. Ins'!$D$16,"")</f>
        <v/>
      </c>
      <c r="CF21" s="26" t="str">
        <f>IF('Contexto Estrat. Ins'!$D$22&lt;&gt;"",'Contexto Estrat. Ins'!$D$16,"")</f>
        <v/>
      </c>
      <c r="CG21" s="26" t="str">
        <f>IF($D$29='Contexto Estrat. Ins'!$B$17,CA21,IF($D$29='Contexto Estrat. Ins'!$B$18,CB21,IF($D$29='Contexto Estrat. Ins'!$B$19,CC21,IF($D$29='Contexto Estrat. Ins'!$B$20,CD21,IF($D$29='Contexto Estrat. Ins'!$B$21,CE21,IF($D$29='Contexto Estrat. Ins'!$B$22,CF21,""))))))</f>
        <v/>
      </c>
    </row>
    <row r="22" spans="1:85" ht="15" customHeight="1">
      <c r="A22" s="18"/>
      <c r="D22" s="492" t="s">
        <v>466</v>
      </c>
      <c r="E22" s="492"/>
      <c r="F22" s="492"/>
      <c r="G22" s="492"/>
      <c r="H22" s="492"/>
      <c r="I22" s="492"/>
      <c r="J22" s="492"/>
      <c r="K22" s="492"/>
      <c r="L22" s="492"/>
      <c r="M22" s="492"/>
      <c r="N22" s="492"/>
      <c r="O22" s="492"/>
      <c r="P22" s="492"/>
      <c r="Q22" s="492"/>
      <c r="R22" s="492"/>
      <c r="S22" s="492"/>
      <c r="T22" s="492"/>
      <c r="U22" s="492"/>
      <c r="V22" s="492"/>
      <c r="W22" s="492"/>
      <c r="X22" s="492"/>
      <c r="Y22" s="492"/>
      <c r="Z22" s="492"/>
      <c r="AA22" s="492"/>
      <c r="AB22" s="492"/>
      <c r="AC22" s="492"/>
      <c r="AD22" s="492"/>
      <c r="AE22" s="492"/>
      <c r="AF22" s="492"/>
      <c r="AG22" s="492"/>
      <c r="AH22" s="492"/>
      <c r="AI22" s="492"/>
      <c r="AJ22" s="492"/>
      <c r="AK22" s="492"/>
      <c r="AL22" s="492"/>
      <c r="AM22" s="492"/>
      <c r="AN22" s="492"/>
      <c r="AO22" s="492"/>
      <c r="AP22" s="492"/>
      <c r="AQ22" s="492"/>
      <c r="AR22" s="492"/>
      <c r="AS22" s="492"/>
      <c r="AT22" s="492"/>
      <c r="AU22" s="492"/>
      <c r="AV22" s="492"/>
      <c r="AW22" s="492"/>
      <c r="AX22" s="492"/>
      <c r="AY22" s="492"/>
      <c r="AZ22" s="492"/>
      <c r="BA22" s="492"/>
      <c r="BB22" s="492"/>
      <c r="BC22" s="492"/>
      <c r="BD22" s="492"/>
      <c r="BE22" s="492"/>
      <c r="BF22" s="492"/>
      <c r="BG22" s="20"/>
      <c r="BK22" s="26" t="str">
        <f>IF('Contexto Estrat. Ins'!$E$7&lt;&gt;"",'Contexto Estrat. Ins'!$E$6,"")</f>
        <v>Sistemas de información y plataforma tecnológica obsoleta y vulnerable</v>
      </c>
      <c r="BL22" s="26" t="str">
        <f>IF('Contexto Estrat. Ins'!$E$8&lt;&gt;"",'Contexto Estrat. Ins'!$E$6,"")</f>
        <v>Sistemas de información y plataforma tecnológica obsoleta y vulnerable</v>
      </c>
      <c r="BM22" s="26" t="str">
        <f>IF('Contexto Estrat. Ins'!$E$9&lt;&gt;"",'Contexto Estrat. Ins'!$E$6,"")</f>
        <v>Sistemas de información y plataforma tecnológica obsoleta y vulnerable</v>
      </c>
      <c r="BN22" s="26" t="str">
        <f>IF('Contexto Estrat. Ins'!$E$10&lt;&gt;"",'Contexto Estrat. Ins'!$E$6,"")</f>
        <v>Sistemas de información y plataforma tecnológica obsoleta y vulnerable</v>
      </c>
      <c r="BO22" s="26" t="str">
        <f>IF('Contexto Estrat. Ins'!$E$11&lt;&gt;"",'Contexto Estrat. Ins'!$E$6,"")</f>
        <v/>
      </c>
      <c r="BP22" s="26" t="str">
        <f>IF('Contexto Estrat. Ins'!$E$12&lt;&gt;"",'Contexto Estrat. Ins'!$E$6,"")</f>
        <v/>
      </c>
      <c r="BQ22" s="26" t="str">
        <f>IF($D$29='Contexto Estrat. Ins'!$B$7,BK22,IF($D$29='Contexto Estrat. Ins'!$B$8,BL22,IF($D$29='Contexto Estrat. Ins'!$B$9,BM22,IF($D$29='Contexto Estrat. Ins'!$B$10,BN22,IF($D$29='Contexto Estrat. Ins'!$B$11,BO22,IF($D$29='Contexto Estrat. Ins'!$B$12,BP22,""))))))</f>
        <v/>
      </c>
      <c r="BS22" s="26" t="str">
        <f>IF('Contexto Estrat. Ins'!$E$37&lt;&gt;"",'Contexto Estrat. Ins'!$E$36,"")</f>
        <v/>
      </c>
      <c r="BT22" s="26" t="str">
        <f>IF('Contexto Estrat. Ins'!$E$38&lt;&gt;"",'Contexto Estrat. Ins'!$E$36,"")</f>
        <v>Racionalización de trámites de acuerdo a la normatividad vigente</v>
      </c>
      <c r="BU22" s="26" t="str">
        <f>IF('Contexto Estrat. Ins'!$E$39&lt;&gt;"",'Contexto Estrat. Ins'!$E$36,"")</f>
        <v/>
      </c>
      <c r="BV22" s="26" t="str">
        <f>IF('Contexto Estrat. Ins'!$E$40&lt;&gt;"",'Contexto Estrat. Ins'!$E$36,"")</f>
        <v>Racionalización de trámites de acuerdo a la normatividad vigente</v>
      </c>
      <c r="BW22" s="26" t="str">
        <f>IF('Contexto Estrat. Ins'!$E$41&lt;&gt;"",'Contexto Estrat. Ins'!$E$36,"")</f>
        <v/>
      </c>
      <c r="BX22" s="26" t="str">
        <f>IF('Contexto Estrat. Ins'!$E$42&lt;&gt;"",'Contexto Estrat. Ins'!$E$36,"")</f>
        <v/>
      </c>
      <c r="BY22" s="26" t="str">
        <f>IF($D$29='Contexto Estrat. Ins'!$B$37,BS22,IF($D$29='Contexto Estrat. Ins'!$B$38,BT22,IF($D$29='Contexto Estrat. Ins'!$B$39,BU22,IF($D$29='Contexto Estrat. Ins'!$B$40,BV22,IF($D$29='Contexto Estrat. Ins'!$B$41,BW22,IF($D$29='Contexto Estrat. Ins'!$B$42,BX22,""))))))</f>
        <v/>
      </c>
      <c r="CA22" s="26" t="str">
        <f>IF('Contexto Estrat. Ins'!$E$17&lt;&gt;"",'Contexto Estrat. Ins'!$E$16,"")</f>
        <v>Capacidad de respuesta limitada en la Red Nacional de Laboratorios</v>
      </c>
      <c r="CB22" s="26" t="str">
        <f>IF('Contexto Estrat. Ins'!$E$18&lt;&gt;"",'Contexto Estrat. Ins'!$E$16,"")</f>
        <v/>
      </c>
      <c r="CC22" s="26" t="str">
        <f>IF('Contexto Estrat. Ins'!$E$19&lt;&gt;"",'Contexto Estrat. Ins'!$E$16,"")</f>
        <v/>
      </c>
      <c r="CD22" s="26" t="str">
        <f>IF('Contexto Estrat. Ins'!$E$20&lt;&gt;"",'Contexto Estrat. Ins'!$E$16,"")</f>
        <v/>
      </c>
      <c r="CE22" s="26" t="str">
        <f>IF('Contexto Estrat. Ins'!$E$21&lt;&gt;"",'Contexto Estrat. Ins'!$E$16,"")</f>
        <v/>
      </c>
      <c r="CF22" s="26" t="str">
        <f>IF('Contexto Estrat. Ins'!$E$22&lt;&gt;"",'Contexto Estrat. Ins'!$E$16,"")</f>
        <v/>
      </c>
      <c r="CG22" s="26" t="str">
        <f>IF($D$29='Contexto Estrat. Ins'!$B$17,CA22,IF($D$29='Contexto Estrat. Ins'!$B$18,CB22,IF($D$29='Contexto Estrat. Ins'!$B$19,CC22,IF($D$29='Contexto Estrat. Ins'!$B$20,CD22,IF($D$29='Contexto Estrat. Ins'!$B$21,CE22,IF($D$29='Contexto Estrat. Ins'!$B$22,CF22,""))))))</f>
        <v/>
      </c>
    </row>
    <row r="23" spans="1:85" ht="15" customHeight="1">
      <c r="A23" s="18"/>
      <c r="D23" s="496" t="str">
        <f>IF(AK13=Datos!$A$6,"Explicación de la oportunidad","Explicación del riesgo")</f>
        <v>Explicación del riesgo</v>
      </c>
      <c r="E23" s="496"/>
      <c r="F23" s="496"/>
      <c r="G23" s="496"/>
      <c r="H23" s="496"/>
      <c r="I23" s="496"/>
      <c r="J23" s="496"/>
      <c r="K23" s="496"/>
      <c r="L23" s="496"/>
      <c r="M23" s="496"/>
      <c r="N23" s="496"/>
      <c r="O23" s="496"/>
      <c r="P23" s="496"/>
      <c r="Q23" s="496"/>
      <c r="R23" s="496"/>
      <c r="S23" s="496"/>
      <c r="T23" s="496"/>
      <c r="U23" s="496"/>
      <c r="V23" s="496"/>
      <c r="W23" s="496"/>
      <c r="X23" s="496"/>
      <c r="Y23" s="496"/>
      <c r="Z23" s="496"/>
      <c r="AA23" s="496"/>
      <c r="AB23" s="496"/>
      <c r="AC23" s="496"/>
      <c r="AD23" s="496"/>
      <c r="AE23" s="496"/>
      <c r="AF23" s="496"/>
      <c r="AG23" s="496"/>
      <c r="AH23" s="496"/>
      <c r="AI23" s="496"/>
      <c r="AJ23" s="496"/>
      <c r="AK23" s="496"/>
      <c r="AL23" s="496"/>
      <c r="AM23" s="496"/>
      <c r="AN23" s="496"/>
      <c r="AO23" s="496"/>
      <c r="AP23" s="496"/>
      <c r="AQ23" s="496"/>
      <c r="AR23" s="496"/>
      <c r="AS23" s="30"/>
      <c r="AT23" s="30"/>
      <c r="AU23" s="30"/>
      <c r="AV23" s="30"/>
      <c r="AW23" s="30"/>
      <c r="AX23" s="30"/>
      <c r="AY23" s="490" t="str">
        <f>IF(AK13=Datos!$A$6,"Clase de oportunidad","Clase de riesgo")</f>
        <v>Clase de riesgo</v>
      </c>
      <c r="AZ23" s="490"/>
      <c r="BA23" s="490"/>
      <c r="BB23" s="490"/>
      <c r="BC23" s="490"/>
      <c r="BD23" s="490"/>
      <c r="BE23" s="490"/>
      <c r="BF23" s="490"/>
      <c r="BG23" s="20"/>
      <c r="BK23" s="26" t="str">
        <f>IF('Contexto Estrat. Ins'!$F$7&lt;&gt;"",'Contexto Estrat. Ins'!$F$6,"")</f>
        <v>Información sujeta a divulgación o modificación no autorizada</v>
      </c>
      <c r="BL23" s="26" t="str">
        <f>IF('Contexto Estrat. Ins'!$F$8&lt;&gt;"",'Contexto Estrat. Ins'!$F$6,"")</f>
        <v>Información sujeta a divulgación o modificación no autorizada</v>
      </c>
      <c r="BM23" s="26" t="str">
        <f>IF('Contexto Estrat. Ins'!$F$9&lt;&gt;"",'Contexto Estrat. Ins'!$F$6,"")</f>
        <v>Información sujeta a divulgación o modificación no autorizada</v>
      </c>
      <c r="BN23" s="26" t="str">
        <f>IF('Contexto Estrat. Ins'!$F$10&lt;&gt;"",'Contexto Estrat. Ins'!$F$6,"")</f>
        <v>Información sujeta a divulgación o modificación no autorizada</v>
      </c>
      <c r="BO23" s="26" t="str">
        <f>IF('Contexto Estrat. Ins'!$F$11&lt;&gt;"",'Contexto Estrat. Ins'!$F$6,"")</f>
        <v/>
      </c>
      <c r="BP23" s="26" t="str">
        <f>IF('Contexto Estrat. Ins'!$F$12&lt;&gt;"",'Contexto Estrat. Ins'!$F$6,"")</f>
        <v/>
      </c>
      <c r="BQ23" s="26" t="str">
        <f>IF($D$29='Contexto Estrat. Ins'!$B$7,BK23,IF($D$29='Contexto Estrat. Ins'!$B$8,BL23,IF($D$29='Contexto Estrat. Ins'!$B$9,BM23,IF($D$29='Contexto Estrat. Ins'!$B$10,BN23,IF($D$29='Contexto Estrat. Ins'!$B$11,BO23,IF($D$29='Contexto Estrat. Ins'!$B$12,BP23,""))))))</f>
        <v/>
      </c>
      <c r="BS23" s="26" t="str">
        <f>IF('Contexto Estrat. Ins'!$F$37&lt;&gt;"",'Contexto Estrat. Ins'!$F$36,"")</f>
        <v/>
      </c>
      <c r="BT23" s="26" t="str">
        <f>IF('Contexto Estrat. Ins'!$F$38&lt;&gt;"",'Contexto Estrat. Ins'!$F$36,"")</f>
        <v>Generación de recursos propios por concepto de tarifas y sanciones</v>
      </c>
      <c r="BU23" s="26" t="str">
        <f>IF('Contexto Estrat. Ins'!$F$39&lt;&gt;"",'Contexto Estrat. Ins'!$F$36,"")</f>
        <v/>
      </c>
      <c r="BV23" s="26" t="str">
        <f>IF('Contexto Estrat. Ins'!$F$40&lt;&gt;"",'Contexto Estrat. Ins'!$F$36,"")</f>
        <v/>
      </c>
      <c r="BW23" s="26" t="str">
        <f>IF('Contexto Estrat. Ins'!$F$41&lt;&gt;"",'Contexto Estrat. Ins'!$F$36,"")</f>
        <v/>
      </c>
      <c r="BX23" s="26" t="str">
        <f>IF('Contexto Estrat. Ins'!$F$42&lt;&gt;"",'Contexto Estrat. Ins'!$F$36,"")</f>
        <v/>
      </c>
      <c r="BY23" s="26" t="str">
        <f>IF($D$29='Contexto Estrat. Ins'!$B$37,BS23,IF($D$29='Contexto Estrat. Ins'!$B$38,BT23,IF($D$29='Contexto Estrat. Ins'!$B$39,BU23,IF($D$29='Contexto Estrat. Ins'!$B$40,BV23,IF($D$29='Contexto Estrat. Ins'!$B$41,BW23,IF($D$29='Contexto Estrat. Ins'!$B$42,BX23,""))))))</f>
        <v/>
      </c>
      <c r="CA23" s="26" t="str">
        <f>IF('Contexto Estrat. Ins'!$F$17&lt;&gt;"",'Contexto Estrat. Ins'!$F$16,"")</f>
        <v>Opinión neutral de los ciudadanos con respecto al Invima</v>
      </c>
      <c r="CB23" s="26" t="str">
        <f>IF('Contexto Estrat. Ins'!$F$18&lt;&gt;"",'Contexto Estrat. Ins'!$F$16,"")</f>
        <v>Opinión neutral de los ciudadanos con respecto al Invima</v>
      </c>
      <c r="CC23" s="26" t="str">
        <f>IF('Contexto Estrat. Ins'!$F$19&lt;&gt;"",'Contexto Estrat. Ins'!$F$16,"")</f>
        <v/>
      </c>
      <c r="CD23" s="26" t="str">
        <f>IF('Contexto Estrat. Ins'!$F$20&lt;&gt;"",'Contexto Estrat. Ins'!$F$16,"")</f>
        <v>Opinión neutral de los ciudadanos con respecto al Invima</v>
      </c>
      <c r="CE23" s="26" t="str">
        <f>IF('Contexto Estrat. Ins'!$F$21&lt;&gt;"",'Contexto Estrat. Ins'!$F$16,"")</f>
        <v/>
      </c>
      <c r="CF23" s="26" t="str">
        <f>IF('Contexto Estrat. Ins'!$F$22&lt;&gt;"",'Contexto Estrat. Ins'!$F$16,"")</f>
        <v/>
      </c>
      <c r="CG23" s="26" t="str">
        <f>IF($D$29='Contexto Estrat. Ins'!$B$17,CA23,IF($D$29='Contexto Estrat. Ins'!$B$18,CB23,IF($D$29='Contexto Estrat. Ins'!$B$19,CC23,IF($D$29='Contexto Estrat. Ins'!$B$20,CD23,IF($D$29='Contexto Estrat. Ins'!$B$21,CE23,IF($D$29='Contexto Estrat. Ins'!$B$22,CF23,""))))))</f>
        <v/>
      </c>
    </row>
    <row r="24" spans="1:85" ht="31.15" customHeight="1">
      <c r="A24" s="18"/>
      <c r="D24" s="491"/>
      <c r="E24" s="491"/>
      <c r="F24" s="491"/>
      <c r="G24" s="491"/>
      <c r="H24" s="491"/>
      <c r="I24" s="491"/>
      <c r="J24" s="491"/>
      <c r="K24" s="491"/>
      <c r="L24" s="491"/>
      <c r="M24" s="491"/>
      <c r="N24" s="491"/>
      <c r="O24" s="491"/>
      <c r="P24" s="491"/>
      <c r="Q24" s="491"/>
      <c r="R24" s="491"/>
      <c r="S24" s="491"/>
      <c r="T24" s="491"/>
      <c r="U24" s="491"/>
      <c r="V24" s="491"/>
      <c r="W24" s="491"/>
      <c r="X24" s="491"/>
      <c r="Y24" s="491"/>
      <c r="Z24" s="491"/>
      <c r="AA24" s="491"/>
      <c r="AB24" s="491"/>
      <c r="AC24" s="491"/>
      <c r="AD24" s="491"/>
      <c r="AE24" s="491"/>
      <c r="AF24" s="491"/>
      <c r="AG24" s="491"/>
      <c r="AH24" s="491"/>
      <c r="AI24" s="491"/>
      <c r="AJ24" s="491"/>
      <c r="AK24" s="491"/>
      <c r="AL24" s="491"/>
      <c r="AM24" s="491"/>
      <c r="AN24" s="491"/>
      <c r="AO24" s="491"/>
      <c r="AP24" s="491"/>
      <c r="AQ24" s="491"/>
      <c r="AR24" s="491"/>
      <c r="AS24" s="491"/>
      <c r="AT24" s="491"/>
      <c r="AU24" s="491"/>
      <c r="AV24" s="491"/>
      <c r="AW24" s="141"/>
      <c r="AX24" s="141"/>
      <c r="AY24" s="456"/>
      <c r="AZ24" s="456"/>
      <c r="BA24" s="456"/>
      <c r="BB24" s="456"/>
      <c r="BC24" s="456"/>
      <c r="BD24" s="456"/>
      <c r="BE24" s="456"/>
      <c r="BF24" s="456"/>
      <c r="BG24" s="20"/>
      <c r="BK24" s="26" t="str">
        <f>IF('Contexto Estrat. Ins'!$G$7&lt;&gt;"",'Contexto Estrat. Ins'!$G$6,"")</f>
        <v>Inoportunidad en la respuesta a trámites y capacidad de respuesta limitada en los laboratorios del Invima</v>
      </c>
      <c r="BL24" s="26" t="str">
        <f>IF('Contexto Estrat. Ins'!$G$8&lt;&gt;"",'Contexto Estrat. Ins'!$G$6,"")</f>
        <v>Inoportunidad en la respuesta a trámites y capacidad de respuesta limitada en los laboratorios del Invima</v>
      </c>
      <c r="BM24" s="26" t="str">
        <f>IF('Contexto Estrat. Ins'!$G$9&lt;&gt;"",'Contexto Estrat. Ins'!$G$6,"")</f>
        <v/>
      </c>
      <c r="BN24" s="26" t="str">
        <f>IF('Contexto Estrat. Ins'!$G$10&lt;&gt;"",'Contexto Estrat. Ins'!$G$6,"")</f>
        <v>Inoportunidad en la respuesta a trámites y capacidad de respuesta limitada en los laboratorios del Invima</v>
      </c>
      <c r="BO24" s="26" t="str">
        <f>IF('Contexto Estrat. Ins'!$G$11&lt;&gt;"",'Contexto Estrat. Ins'!$G$6,"")</f>
        <v/>
      </c>
      <c r="BP24" s="26" t="str">
        <f>IF('Contexto Estrat. Ins'!$G$12&lt;&gt;"",'Contexto Estrat. Ins'!$G$6,"")</f>
        <v/>
      </c>
      <c r="BQ24" s="26" t="str">
        <f>IF($D$29='Contexto Estrat. Ins'!$B$7,BK24,IF($D$29='Contexto Estrat. Ins'!$B$8,BL24,IF($D$29='Contexto Estrat. Ins'!$B$9,BM24,IF($D$29='Contexto Estrat. Ins'!$B$10,BN24,IF($D$29='Contexto Estrat. Ins'!$B$11,BO24,IF($D$29='Contexto Estrat. Ins'!$B$12,BP24,""))))))</f>
        <v/>
      </c>
      <c r="BS24" s="26" t="str">
        <f>IF('Contexto Estrat. Ins'!$G$37&lt;&gt;"",'Contexto Estrat. Ins'!$G$36,"")</f>
        <v>Mantenimiento del Sistema de Gestión Integrado</v>
      </c>
      <c r="BT24" s="26" t="str">
        <f>IF('Contexto Estrat. Ins'!$G$38&lt;&gt;"",'Contexto Estrat. Ins'!$G$36,"")</f>
        <v>Mantenimiento del Sistema de Gestión Integrado</v>
      </c>
      <c r="BU24" s="26" t="str">
        <f>IF('Contexto Estrat. Ins'!$G$39&lt;&gt;"",'Contexto Estrat. Ins'!$G$36,"")</f>
        <v>Mantenimiento del Sistema de Gestión Integrado</v>
      </c>
      <c r="BV24" s="26" t="str">
        <f>IF('Contexto Estrat. Ins'!$G$40&lt;&gt;"",'Contexto Estrat. Ins'!$G$36,"")</f>
        <v>Mantenimiento del Sistema de Gestión Integrado</v>
      </c>
      <c r="BW24" s="26" t="str">
        <f>IF('Contexto Estrat. Ins'!$G$41&lt;&gt;"",'Contexto Estrat. Ins'!$G$36,"")</f>
        <v/>
      </c>
      <c r="BX24" s="26" t="str">
        <f>IF('Contexto Estrat. Ins'!$G$42&lt;&gt;"",'Contexto Estrat. Ins'!$G$36,"")</f>
        <v/>
      </c>
      <c r="BY24" s="26" t="str">
        <f>IF($D$29='Contexto Estrat. Ins'!$B$37,BS24,IF($D$29='Contexto Estrat. Ins'!$B$38,BT24,IF($D$29='Contexto Estrat. Ins'!$B$39,BU24,IF($D$29='Contexto Estrat. Ins'!$B$40,BV24,IF($D$29='Contexto Estrat. Ins'!$B$41,BW24,IF($D$29='Contexto Estrat. Ins'!$B$42,BX24,""))))))</f>
        <v/>
      </c>
      <c r="CA24" s="26" t="str">
        <f>IF('Contexto Estrat. Ins'!$G$17&lt;&gt;"",'Contexto Estrat. Ins'!$G$16,"")</f>
        <v/>
      </c>
      <c r="CB24" s="26" t="str">
        <f>IF('Contexto Estrat. Ins'!$G$18&lt;&gt;"",'Contexto Estrat. Ins'!$G$16,"")</f>
        <v/>
      </c>
      <c r="CC24" s="26" t="str">
        <f>IF('Contexto Estrat. Ins'!$G$19&lt;&gt;"",'Contexto Estrat. Ins'!$G$16,"")</f>
        <v/>
      </c>
      <c r="CD24" s="26" t="str">
        <f>IF('Contexto Estrat. Ins'!$G$20&lt;&gt;"",'Contexto Estrat. Ins'!$G$16,"")</f>
        <v>Percepción negativa por parte de las partes interesadas con respecto a la transparencia de la Entidad</v>
      </c>
      <c r="CE24" s="26" t="str">
        <f>IF('Contexto Estrat. Ins'!$G$21&lt;&gt;"",'Contexto Estrat. Ins'!$G$16,"")</f>
        <v/>
      </c>
      <c r="CF24" s="26" t="str">
        <f>IF('Contexto Estrat. Ins'!$G$22&lt;&gt;"",'Contexto Estrat. Ins'!$G$16,"")</f>
        <v/>
      </c>
      <c r="CG24" s="26" t="str">
        <f>IF($D$29='Contexto Estrat. Ins'!$B$17,CA24,IF($D$29='Contexto Estrat. Ins'!$B$18,CB24,IF($D$29='Contexto Estrat. Ins'!$B$19,CC24,IF($D$29='Contexto Estrat. Ins'!$B$20,CD24,IF($D$29='Contexto Estrat. Ins'!$B$21,CE24,IF($D$29='Contexto Estrat. Ins'!$B$22,CF24,""))))))</f>
        <v/>
      </c>
    </row>
    <row r="25" spans="1:85" s="239" customFormat="1" ht="20.25" customHeight="1">
      <c r="A25" s="241"/>
      <c r="D25" s="240"/>
      <c r="E25" s="240"/>
      <c r="F25" s="240"/>
      <c r="G25" s="240"/>
      <c r="H25" s="240"/>
      <c r="I25" s="240"/>
      <c r="J25" s="240"/>
      <c r="K25" s="240"/>
      <c r="L25" s="240"/>
      <c r="M25" s="240"/>
      <c r="N25" s="240"/>
      <c r="O25" s="240"/>
      <c r="P25" s="240"/>
      <c r="Q25" s="236"/>
      <c r="R25" s="240"/>
      <c r="S25" s="236"/>
      <c r="T25" s="236"/>
      <c r="U25" s="236"/>
      <c r="V25" s="236"/>
      <c r="W25" s="240"/>
      <c r="X25" s="240"/>
      <c r="Y25" s="240"/>
      <c r="Z25" s="240"/>
      <c r="AA25" s="240"/>
      <c r="AB25" s="240"/>
      <c r="AC25" s="240"/>
      <c r="AD25" s="240"/>
      <c r="AE25" s="236"/>
      <c r="AF25" s="240"/>
      <c r="AG25" s="236"/>
      <c r="AH25" s="240"/>
      <c r="AI25" s="240"/>
      <c r="AJ25" s="240"/>
      <c r="AK25" s="240"/>
      <c r="AL25" s="240"/>
      <c r="AM25" s="240"/>
      <c r="AN25" s="240"/>
      <c r="AO25" s="240"/>
      <c r="AP25" s="240"/>
      <c r="AQ25" s="240"/>
      <c r="AR25" s="240"/>
      <c r="AS25" s="240"/>
      <c r="AT25" s="236"/>
      <c r="AU25" s="240"/>
      <c r="AV25" s="240"/>
      <c r="AW25" s="237"/>
      <c r="AX25" s="237"/>
      <c r="AY25" s="238"/>
      <c r="AZ25" s="238"/>
      <c r="BA25" s="238"/>
      <c r="BB25" s="238"/>
      <c r="BC25" s="238"/>
      <c r="BD25" s="238"/>
      <c r="BE25" s="238"/>
      <c r="BF25" s="238"/>
      <c r="BG25" s="242"/>
      <c r="BK25" s="243"/>
      <c r="BL25" s="243"/>
      <c r="BM25" s="243"/>
      <c r="BN25" s="243"/>
      <c r="BO25" s="243"/>
      <c r="BP25" s="243"/>
      <c r="BQ25" s="243"/>
      <c r="BS25" s="243"/>
      <c r="BT25" s="243"/>
      <c r="BU25" s="243"/>
      <c r="BV25" s="243"/>
      <c r="BW25" s="243"/>
      <c r="BX25" s="243"/>
      <c r="BY25" s="243"/>
      <c r="CA25" s="243"/>
      <c r="CB25" s="243"/>
      <c r="CC25" s="243"/>
      <c r="CD25" s="243"/>
      <c r="CE25" s="243"/>
      <c r="CF25" s="243"/>
      <c r="CG25" s="243"/>
    </row>
    <row r="26" spans="1:85" ht="31.15" customHeight="1">
      <c r="A26" s="18"/>
      <c r="C26" s="239"/>
      <c r="D26" s="647" t="s">
        <v>468</v>
      </c>
      <c r="E26" s="648"/>
      <c r="F26" s="648"/>
      <c r="G26" s="648"/>
      <c r="H26" s="648"/>
      <c r="I26" s="648"/>
      <c r="J26" s="648"/>
      <c r="K26" s="648"/>
      <c r="L26" s="648"/>
      <c r="M26" s="648"/>
      <c r="N26" s="648"/>
      <c r="O26" s="648"/>
      <c r="P26" s="249" t="s">
        <v>469</v>
      </c>
      <c r="Q26" s="245"/>
      <c r="R26" s="646" t="s">
        <v>470</v>
      </c>
      <c r="S26" s="646"/>
      <c r="T26" s="245"/>
      <c r="U26" s="246"/>
      <c r="V26" s="236"/>
      <c r="W26" s="647" t="s">
        <v>471</v>
      </c>
      <c r="X26" s="648"/>
      <c r="Y26" s="648"/>
      <c r="Z26" s="648"/>
      <c r="AA26" s="648"/>
      <c r="AB26" s="648"/>
      <c r="AC26" s="648"/>
      <c r="AD26" s="244" t="s">
        <v>469</v>
      </c>
      <c r="AE26" s="245"/>
      <c r="AF26" s="244" t="s">
        <v>470</v>
      </c>
      <c r="AG26" s="246"/>
      <c r="AH26" s="30"/>
      <c r="AI26" s="647" t="s">
        <v>472</v>
      </c>
      <c r="AJ26" s="648"/>
      <c r="AK26" s="648"/>
      <c r="AL26" s="648"/>
      <c r="AM26" s="648"/>
      <c r="AN26" s="648"/>
      <c r="AO26" s="648"/>
      <c r="AP26" s="648"/>
      <c r="AQ26" s="648"/>
      <c r="AR26" s="648"/>
      <c r="AS26" s="244" t="s">
        <v>469</v>
      </c>
      <c r="AT26" s="245"/>
      <c r="AU26" s="645" t="s">
        <v>470</v>
      </c>
      <c r="AV26" s="645"/>
      <c r="AW26" s="247"/>
      <c r="AX26" s="248"/>
      <c r="AY26" s="238"/>
      <c r="AZ26" s="238"/>
      <c r="BA26" s="238"/>
      <c r="BB26" s="238"/>
      <c r="BC26" s="238"/>
      <c r="BD26" s="238"/>
      <c r="BE26" s="238"/>
      <c r="BF26" s="238"/>
      <c r="BG26" s="20"/>
      <c r="BK26" s="26"/>
      <c r="BL26" s="26"/>
      <c r="BM26" s="26"/>
      <c r="BN26" s="26"/>
      <c r="BO26" s="26"/>
      <c r="BP26" s="26"/>
      <c r="BQ26" s="26"/>
      <c r="BS26" s="26"/>
      <c r="BT26" s="26"/>
      <c r="BU26" s="26"/>
      <c r="BV26" s="26"/>
      <c r="BW26" s="26"/>
      <c r="BX26" s="26"/>
      <c r="BY26" s="26"/>
      <c r="CA26" s="26"/>
      <c r="CB26" s="26"/>
      <c r="CC26" s="26"/>
      <c r="CD26" s="26"/>
      <c r="CE26" s="26"/>
      <c r="CF26" s="26"/>
      <c r="CG26" s="26"/>
    </row>
    <row r="27" spans="1:85" ht="15.6" customHeight="1">
      <c r="A27" s="18"/>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29"/>
      <c r="AT27" s="32"/>
      <c r="AU27" s="32"/>
      <c r="AV27" s="32"/>
      <c r="AW27" s="32"/>
      <c r="AX27" s="32"/>
      <c r="AY27" s="32"/>
      <c r="AZ27" s="32"/>
      <c r="BA27" s="32"/>
      <c r="BB27" s="32"/>
      <c r="BG27" s="20"/>
      <c r="BK27" s="26" t="str">
        <f>IF('Contexto Estrat. Ins'!$H$7&lt;&gt;"",'Contexto Estrat. Ins'!$H$6,"")</f>
        <v>Cultura de servicio y herramientas de atención al ciudadano limitadas</v>
      </c>
      <c r="BL27" s="26" t="str">
        <f>IF('Contexto Estrat. Ins'!$H$8&lt;&gt;"",'Contexto Estrat. Ins'!$H$6,"")</f>
        <v>Cultura de servicio y herramientas de atención al ciudadano limitadas</v>
      </c>
      <c r="BM27" s="26" t="str">
        <f>IF('Contexto Estrat. Ins'!$H$9&lt;&gt;"",'Contexto Estrat. Ins'!$H$6,"")</f>
        <v/>
      </c>
      <c r="BN27" s="26" t="str">
        <f>IF('Contexto Estrat. Ins'!$H$10&lt;&gt;"",'Contexto Estrat. Ins'!$H$6,"")</f>
        <v/>
      </c>
      <c r="BO27" s="26" t="str">
        <f>IF('Contexto Estrat. Ins'!$H$11&lt;&gt;"",'Contexto Estrat. Ins'!$H$6,"")</f>
        <v/>
      </c>
      <c r="BP27" s="26" t="str">
        <f>IF('Contexto Estrat. Ins'!$H$12&lt;&gt;"",'Contexto Estrat. Ins'!$H$6,"")</f>
        <v/>
      </c>
      <c r="BQ27" s="26" t="str">
        <f>IF($D$29='Contexto Estrat. Ins'!$B$7,BK27,IF($D$29='Contexto Estrat. Ins'!$B$8,BL27,IF($D$29='Contexto Estrat. Ins'!$B$9,BM27,IF($D$29='Contexto Estrat. Ins'!$B$10,BN27,IF($D$29='Contexto Estrat. Ins'!$B$11,BO27,IF($D$29='Contexto Estrat. Ins'!$B$12,BP27,""))))))</f>
        <v/>
      </c>
      <c r="BS27" s="26" t="str">
        <f>IF('Contexto Estrat. Ins'!$H$37&lt;&gt;"",'Contexto Estrat. Ins'!$H$36,"")</f>
        <v>Enfoque de mejoramiento continuo para el cumplimiento de requisitos legales en seguridad y salud en el trabajo y gestión ambiental</v>
      </c>
      <c r="BT27" s="26" t="str">
        <f>IF('Contexto Estrat. Ins'!$H$38&lt;&gt;"",'Contexto Estrat. Ins'!$H$36,"")</f>
        <v>Enfoque de mejoramiento continuo para el cumplimiento de requisitos legales en seguridad y salud en el trabajo y gestión ambiental</v>
      </c>
      <c r="BU27" s="26" t="str">
        <f>IF('Contexto Estrat. Ins'!$H$39&lt;&gt;"",'Contexto Estrat. Ins'!$H$36,"")</f>
        <v>Enfoque de mejoramiento continuo para el cumplimiento de requisitos legales en seguridad y salud en el trabajo y gestión ambiental</v>
      </c>
      <c r="BV27" s="26" t="str">
        <f>IF('Contexto Estrat. Ins'!$H$40&lt;&gt;"",'Contexto Estrat. Ins'!$H$36,"")</f>
        <v>Enfoque de mejoramiento continuo para el cumplimiento de requisitos legales en seguridad y salud en el trabajo y gestión ambiental</v>
      </c>
      <c r="BW27" s="26" t="str">
        <f>IF('Contexto Estrat. Ins'!$H$41&lt;&gt;"",'Contexto Estrat. Ins'!$H$36,"")</f>
        <v/>
      </c>
      <c r="BX27" s="26" t="str">
        <f>IF('Contexto Estrat. Ins'!$H$42&lt;&gt;"",'Contexto Estrat. Ins'!$H$36,"")</f>
        <v/>
      </c>
      <c r="BY27" s="26" t="str">
        <f>IF($D$29='Contexto Estrat. Ins'!$B$37,BS27,IF($D$29='Contexto Estrat. Ins'!$B$38,BT27,IF($D$29='Contexto Estrat. Ins'!$B$39,BU27,IF($D$29='Contexto Estrat. Ins'!$B$40,BV27,IF($D$29='Contexto Estrat. Ins'!$B$41,BW27,IF($D$29='Contexto Estrat. Ins'!$B$42,BX27,""))))))</f>
        <v/>
      </c>
      <c r="CA27" s="26" t="str">
        <f>IF('Contexto Estrat. Ins'!$H$17&lt;&gt;"",'Contexto Estrat. Ins'!$H$16,"")</f>
        <v>Actos de corrupción e ilegalidad o presión de los diferentes grupos de interés como gremios, actores políticos, usuarios, entidades gubernamentales e internacionales</v>
      </c>
      <c r="CB27" s="26" t="str">
        <f>IF('Contexto Estrat. Ins'!$H$18&lt;&gt;"",'Contexto Estrat. Ins'!$H$16,"")</f>
        <v>Actos de corrupción e ilegalidad o presión de los diferentes grupos de interés como gremios, actores políticos, usuarios, entidades gubernamentales e internacionales</v>
      </c>
      <c r="CC27" s="26" t="str">
        <f>IF('Contexto Estrat. Ins'!$H$19&lt;&gt;"",'Contexto Estrat. Ins'!$H$16,"")</f>
        <v/>
      </c>
      <c r="CD27" s="26" t="str">
        <f>IF('Contexto Estrat. Ins'!$H$20&lt;&gt;"",'Contexto Estrat. Ins'!$H$16,"")</f>
        <v>Actos de corrupción e ilegalidad o presión de los diferentes grupos de interés como gremios, actores políticos, usuarios, entidades gubernamentales e internacionales</v>
      </c>
      <c r="CE27" s="26" t="str">
        <f>IF('Contexto Estrat. Ins'!$H$21&lt;&gt;"",'Contexto Estrat. Ins'!$H$16,"")</f>
        <v/>
      </c>
      <c r="CF27" s="26" t="str">
        <f>IF('Contexto Estrat. Ins'!$H$22&lt;&gt;"",'Contexto Estrat. Ins'!$H$16,"")</f>
        <v/>
      </c>
      <c r="CG27" s="26" t="str">
        <f>IF($D$29='Contexto Estrat. Ins'!$B$17,CA27,IF($D$29='Contexto Estrat. Ins'!$B$18,CB27,IF($D$29='Contexto Estrat. Ins'!$B$19,CC27,IF($D$29='Contexto Estrat. Ins'!$B$20,CD27,IF($D$29='Contexto Estrat. Ins'!$B$21,CE27,IF($D$29='Contexto Estrat. Ins'!$B$22,CF27,""))))))</f>
        <v/>
      </c>
    </row>
    <row r="28" spans="1:85" ht="34.9" customHeight="1">
      <c r="A28" s="18"/>
      <c r="D28" s="376" t="str">
        <f>IF(OR(AK13=Datos!A2,AK13=Datos!A4,AK13=Datos!A5),"Seleccione los Trámites y OPA's posiblemente afectados",IF(AK13=Datos!A3,"Seleccione los Objetivos Estratégicos posiblemente afectados, inciando por el directamente relacionado",IF(AK13=Datos!A6,"Seleccione los Objetivos Estratégicos posiblemente favorecidos, iniciando por el directamente relacionado","")))</f>
        <v/>
      </c>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0"/>
      <c r="AD28" s="493" t="str">
        <f>IF(OR(AK13=Datos!A2,AK13=Datos!A3,AK13=Datos!A4,AK13=Datos!A5),"Seleccione o mencione otros procesos del SIG posiblemente afectados",IF(AK13=Datos!A6,"Seleccione o mencione otros procesos del SIG posiblemente favorecidos",""))</f>
        <v/>
      </c>
      <c r="AE28" s="493"/>
      <c r="AF28" s="493"/>
      <c r="AG28" s="493"/>
      <c r="AH28" s="493"/>
      <c r="AI28" s="493"/>
      <c r="AJ28" s="493"/>
      <c r="AK28" s="493"/>
      <c r="AL28" s="493"/>
      <c r="AM28" s="493"/>
      <c r="AN28" s="493"/>
      <c r="AO28" s="493"/>
      <c r="AP28" s="493"/>
      <c r="AQ28" s="493"/>
      <c r="AR28" s="493"/>
      <c r="AS28" s="493"/>
      <c r="AT28" s="493"/>
      <c r="AU28" s="493"/>
      <c r="AV28" s="493"/>
      <c r="AW28" s="493"/>
      <c r="AX28" s="493"/>
      <c r="AY28" s="493"/>
      <c r="AZ28" s="493"/>
      <c r="BA28" s="493"/>
      <c r="BB28" s="493"/>
      <c r="BC28" s="493"/>
      <c r="BD28" s="493"/>
      <c r="BE28" s="493"/>
      <c r="BF28" s="493"/>
      <c r="BG28" s="20"/>
      <c r="BK28" s="26" t="str">
        <f>IF('Contexto Estrat. Ins'!$I$7&lt;&gt;"",'Contexto Estrat. Ins'!$I$6,"")</f>
        <v/>
      </c>
      <c r="BL28" s="26" t="str">
        <f>IF('Contexto Estrat. Ins'!$I$8&lt;&gt;"",'Contexto Estrat. Ins'!$I$6,"")</f>
        <v/>
      </c>
      <c r="BM28" s="26" t="str">
        <f>IF('Contexto Estrat. Ins'!$I$9&lt;&gt;"",'Contexto Estrat. Ins'!$I$6,"")</f>
        <v>Divulgación de la plataforma estratégica y otros temas de interés inoportuna y que no cubre a la totalidad de los funcionarios y contratistas</v>
      </c>
      <c r="BN28" s="26" t="str">
        <f>IF('Contexto Estrat. Ins'!$I$10&lt;&gt;"",'Contexto Estrat. Ins'!$I$6,"")</f>
        <v/>
      </c>
      <c r="BO28" s="26" t="str">
        <f>IF('Contexto Estrat. Ins'!$I$11&lt;&gt;"",'Contexto Estrat. Ins'!$I$6,"")</f>
        <v/>
      </c>
      <c r="BP28" s="26" t="str">
        <f>IF('Contexto Estrat. Ins'!$I$12&lt;&gt;"",'Contexto Estrat. Ins'!$I$6,"")</f>
        <v/>
      </c>
      <c r="BQ28" s="26" t="str">
        <f>IF($D$29='Contexto Estrat. Ins'!$B$7,BK28,IF($D$29='Contexto Estrat. Ins'!$B$8,BL28,IF($D$29='Contexto Estrat. Ins'!$B$9,BM28,IF($D$29='Contexto Estrat. Ins'!$B$10,BN28,IF($D$29='Contexto Estrat. Ins'!$B$11,BO28,IF($D$29='Contexto Estrat. Ins'!$B$12,BP28,""))))))</f>
        <v/>
      </c>
      <c r="BS28" s="26" t="str">
        <f>IF('Contexto Estrat. Ins'!$I$37&lt;&gt;"",'Contexto Estrat. Ins'!$I$36,"")</f>
        <v>Implementación de nuevos mecanismos de atención a las partes interesadas</v>
      </c>
      <c r="BT28" s="26" t="str">
        <f>IF('Contexto Estrat. Ins'!$I$38&lt;&gt;"",'Contexto Estrat. Ins'!$I$36,"")</f>
        <v>Implementación de nuevos mecanismos de atención a las partes interesadas</v>
      </c>
      <c r="BU28" s="26" t="str">
        <f>IF('Contexto Estrat. Ins'!$I$39&lt;&gt;"",'Contexto Estrat. Ins'!$I$36,"")</f>
        <v/>
      </c>
      <c r="BV28" s="26" t="str">
        <f>IF('Contexto Estrat. Ins'!$I$40&lt;&gt;"",'Contexto Estrat. Ins'!$I$36,"")</f>
        <v>Implementación de nuevos mecanismos de atención a las partes interesadas</v>
      </c>
      <c r="BW28" s="26" t="str">
        <f>IF('Contexto Estrat. Ins'!$I$41&lt;&gt;"",'Contexto Estrat. Ins'!$I$36,"")</f>
        <v/>
      </c>
      <c r="BX28" s="26" t="str">
        <f>IF('Contexto Estrat. Ins'!$I$42&lt;&gt;"",'Contexto Estrat. Ins'!$I$36,"")</f>
        <v/>
      </c>
      <c r="BY28" s="26" t="str">
        <f>IF($D$29='Contexto Estrat. Ins'!$B$37,BS28,IF($D$29='Contexto Estrat. Ins'!$B$38,BT28,IF($D$29='Contexto Estrat. Ins'!$B$39,BU28,IF($D$29='Contexto Estrat. Ins'!$B$40,BV28,IF($D$29='Contexto Estrat. Ins'!$B$41,BW28,IF($D$29='Contexto Estrat. Ins'!$B$42,BX28,""))))))</f>
        <v/>
      </c>
      <c r="CA28" s="26" t="str">
        <f>IF('Contexto Estrat. Ins'!$I$17&lt;&gt;"",'Contexto Estrat. Ins'!$I$16,"")</f>
        <v/>
      </c>
      <c r="CB28" s="26" t="str">
        <f>IF('Contexto Estrat. Ins'!$I$18&lt;&gt;"",'Contexto Estrat. Ins'!$I$16,"")</f>
        <v/>
      </c>
      <c r="CC28" s="26" t="str">
        <f>IF('Contexto Estrat. Ins'!$I$19&lt;&gt;"",'Contexto Estrat. Ins'!$I$16,"")</f>
        <v/>
      </c>
      <c r="CD28" s="26" t="str">
        <f>IF('Contexto Estrat. Ins'!$I$20&lt;&gt;"",'Contexto Estrat. Ins'!$I$16,"")</f>
        <v/>
      </c>
      <c r="CE28" s="26" t="str">
        <f>IF('Contexto Estrat. Ins'!$I$21&lt;&gt;"",'Contexto Estrat. Ins'!$I$16,"")</f>
        <v/>
      </c>
      <c r="CF28" s="26" t="str">
        <f>IF('Contexto Estrat. Ins'!$I$22&lt;&gt;"",'Contexto Estrat. Ins'!$I$16,"")</f>
        <v/>
      </c>
      <c r="CG28" s="26" t="str">
        <f>IF($D$29='Contexto Estrat. Ins'!$B$17,CA28,IF($D$29='Contexto Estrat. Ins'!$B$18,CB28,IF($D$29='Contexto Estrat. Ins'!$B$19,CC28,IF($D$29='Contexto Estrat. Ins'!$B$20,CD28,IF($D$29='Contexto Estrat. Ins'!$B$21,CE28,IF($D$29='Contexto Estrat. Ins'!$B$22,CF28,""))))))</f>
        <v/>
      </c>
    </row>
    <row r="29" spans="1:85" ht="31.15" customHeight="1">
      <c r="A29" s="18"/>
      <c r="D29" s="373"/>
      <c r="E29" s="374"/>
      <c r="F29" s="374"/>
      <c r="G29" s="374"/>
      <c r="H29" s="374"/>
      <c r="I29" s="374"/>
      <c r="J29" s="374"/>
      <c r="K29" s="374"/>
      <c r="L29" s="374"/>
      <c r="M29" s="374"/>
      <c r="N29" s="374"/>
      <c r="O29" s="374"/>
      <c r="P29" s="374"/>
      <c r="Q29" s="374"/>
      <c r="R29" s="374"/>
      <c r="S29" s="374"/>
      <c r="T29" s="374"/>
      <c r="U29" s="374"/>
      <c r="V29" s="374"/>
      <c r="W29" s="374"/>
      <c r="X29" s="374"/>
      <c r="Y29" s="374"/>
      <c r="Z29" s="374"/>
      <c r="AA29" s="374"/>
      <c r="AB29" s="375"/>
      <c r="AC29" s="33"/>
      <c r="AD29" s="494"/>
      <c r="AE29" s="494"/>
      <c r="AF29" s="494"/>
      <c r="AG29" s="494"/>
      <c r="AH29" s="494"/>
      <c r="AI29" s="494"/>
      <c r="AJ29" s="494"/>
      <c r="AK29" s="494"/>
      <c r="AL29" s="494"/>
      <c r="AM29" s="494"/>
      <c r="AN29" s="494"/>
      <c r="AO29" s="494"/>
      <c r="AP29" s="494"/>
      <c r="AQ29" s="494"/>
      <c r="AR29" s="494"/>
      <c r="AS29" s="494"/>
      <c r="AT29" s="494"/>
      <c r="AU29" s="494"/>
      <c r="AV29" s="494"/>
      <c r="AW29" s="494"/>
      <c r="AX29" s="494"/>
      <c r="AY29" s="494"/>
      <c r="AZ29" s="494"/>
      <c r="BA29" s="494"/>
      <c r="BB29" s="494"/>
      <c r="BC29" s="494"/>
      <c r="BD29" s="494"/>
      <c r="BE29" s="494"/>
      <c r="BF29" s="494"/>
      <c r="BG29" s="20"/>
      <c r="BK29" s="26" t="str">
        <f>IF('Contexto Estrat. Ins'!$J$7&lt;&gt;"",'Contexto Estrat. Ins'!$J$6,"")</f>
        <v/>
      </c>
      <c r="BL29" s="26" t="str">
        <f>IF('Contexto Estrat. Ins'!$J$8&lt;&gt;"",'Contexto Estrat. Ins'!$J$6,"")</f>
        <v/>
      </c>
      <c r="BM29" s="26" t="str">
        <f>IF('Contexto Estrat. Ins'!$J$9&lt;&gt;"",'Contexto Estrat. Ins'!$J$6,"")</f>
        <v>Desconocimiento de los funcionarios de las herramientas de gestión y evaluación</v>
      </c>
      <c r="BN29" s="26" t="str">
        <f>IF('Contexto Estrat. Ins'!$J$10&lt;&gt;"",'Contexto Estrat. Ins'!$J$6,"")</f>
        <v>Desconocimiento de los funcionarios de las herramientas de gestión y evaluación</v>
      </c>
      <c r="BO29" s="26" t="str">
        <f>IF('Contexto Estrat. Ins'!$J$11&lt;&gt;"",'Contexto Estrat. Ins'!$J$6,"")</f>
        <v/>
      </c>
      <c r="BP29" s="26" t="str">
        <f>IF('Contexto Estrat. Ins'!$J$12&lt;&gt;"",'Contexto Estrat. Ins'!$J$6,"")</f>
        <v/>
      </c>
      <c r="BQ29" s="26" t="str">
        <f>IF($D$29='Contexto Estrat. Ins'!$B$7,BK29,IF($D$29='Contexto Estrat. Ins'!$B$8,BL29,IF($D$29='Contexto Estrat. Ins'!$B$9,BM29,IF($D$29='Contexto Estrat. Ins'!$B$10,BN29,IF($D$29='Contexto Estrat. Ins'!$B$11,BO29,IF($D$29='Contexto Estrat. Ins'!$B$12,BP29,""))))))</f>
        <v/>
      </c>
      <c r="BS29" s="26" t="str">
        <f>IF('Contexto Estrat. Ins'!$J$37&lt;&gt;"",'Contexto Estrat. Ins'!$J$36,"")</f>
        <v>Reconocimiento como autoridad sanitaria de referencia a nivel nacional e internacional</v>
      </c>
      <c r="BT29" s="26" t="str">
        <f>IF('Contexto Estrat. Ins'!$J$38&lt;&gt;"",'Contexto Estrat. Ins'!$J$36,"")</f>
        <v/>
      </c>
      <c r="BU29" s="26" t="str">
        <f>IF('Contexto Estrat. Ins'!$J$39&lt;&gt;"",'Contexto Estrat. Ins'!$J$36,"")</f>
        <v/>
      </c>
      <c r="BV29" s="26" t="str">
        <f>IF('Contexto Estrat. Ins'!$J$40&lt;&gt;"",'Contexto Estrat. Ins'!$J$36,"")</f>
        <v/>
      </c>
      <c r="BW29" s="26" t="str">
        <f>IF('Contexto Estrat. Ins'!$J$41&lt;&gt;"",'Contexto Estrat. Ins'!$J$36,"")</f>
        <v/>
      </c>
      <c r="BX29" s="26" t="str">
        <f>IF('Contexto Estrat. Ins'!$J$42&lt;&gt;"",'Contexto Estrat. Ins'!$J$36,"")</f>
        <v/>
      </c>
      <c r="BY29" s="26" t="str">
        <f>IF($D$29='Contexto Estrat. Ins'!$B$37,BS29,IF($D$29='Contexto Estrat. Ins'!$B$38,BT29,IF($D$29='Contexto Estrat. Ins'!$B$39,BU29,IF($D$29='Contexto Estrat. Ins'!$B$40,BV29,IF($D$29='Contexto Estrat. Ins'!$B$41,BW29,IF($D$29='Contexto Estrat. Ins'!$B$42,BX29,""))))))</f>
        <v/>
      </c>
      <c r="CA29" s="26" t="str">
        <f>IF('Contexto Estrat. Ins'!$J$17&lt;&gt;"",'Contexto Estrat. Ins'!$J$16,"")</f>
        <v/>
      </c>
      <c r="CB29" s="26" t="str">
        <f>IF('Contexto Estrat. Ins'!$J$18&lt;&gt;"",'Contexto Estrat. Ins'!$J$16,"")</f>
        <v/>
      </c>
      <c r="CC29" s="26" t="str">
        <f>IF('Contexto Estrat. Ins'!$J$19&lt;&gt;"",'Contexto Estrat. Ins'!$J$16,"")</f>
        <v/>
      </c>
      <c r="CD29" s="26" t="str">
        <f>IF('Contexto Estrat. Ins'!$J$20&lt;&gt;"",'Contexto Estrat. Ins'!$J$16,"")</f>
        <v/>
      </c>
      <c r="CE29" s="26" t="str">
        <f>IF('Contexto Estrat. Ins'!$J$21&lt;&gt;"",'Contexto Estrat. Ins'!$J$16,"")</f>
        <v/>
      </c>
      <c r="CF29" s="26" t="str">
        <f>IF('Contexto Estrat. Ins'!$J$22&lt;&gt;"",'Contexto Estrat. Ins'!$J$16,"")</f>
        <v/>
      </c>
      <c r="CG29" s="26" t="str">
        <f>IF($D$29='Contexto Estrat. Ins'!$B$17,CA29,IF($D$29='Contexto Estrat. Ins'!$B$18,CB29,IF($D$29='Contexto Estrat. Ins'!$B$19,CC29,IF($D$29='Contexto Estrat. Ins'!$B$20,CD29,IF($D$29='Contexto Estrat. Ins'!$B$21,CE29,IF($D$29='Contexto Estrat. Ins'!$B$22,CF29,""))))))</f>
        <v/>
      </c>
    </row>
    <row r="30" spans="1:85" ht="31.15" customHeight="1">
      <c r="A30" s="18"/>
      <c r="D30" s="373"/>
      <c r="E30" s="374"/>
      <c r="F30" s="374"/>
      <c r="G30" s="374"/>
      <c r="H30" s="374"/>
      <c r="I30" s="374"/>
      <c r="J30" s="374"/>
      <c r="K30" s="374"/>
      <c r="L30" s="374"/>
      <c r="M30" s="374"/>
      <c r="N30" s="374"/>
      <c r="O30" s="374"/>
      <c r="P30" s="374"/>
      <c r="Q30" s="374"/>
      <c r="R30" s="374"/>
      <c r="S30" s="374"/>
      <c r="T30" s="374"/>
      <c r="U30" s="374"/>
      <c r="V30" s="374"/>
      <c r="W30" s="374"/>
      <c r="X30" s="374"/>
      <c r="Y30" s="374"/>
      <c r="Z30" s="374"/>
      <c r="AA30" s="374"/>
      <c r="AB30" s="375"/>
      <c r="AC30" s="33"/>
      <c r="AD30" s="494"/>
      <c r="AE30" s="494"/>
      <c r="AF30" s="494"/>
      <c r="AG30" s="494"/>
      <c r="AH30" s="494"/>
      <c r="AI30" s="494"/>
      <c r="AJ30" s="494"/>
      <c r="AK30" s="494"/>
      <c r="AL30" s="494"/>
      <c r="AM30" s="494"/>
      <c r="AN30" s="494"/>
      <c r="AO30" s="494"/>
      <c r="AP30" s="494"/>
      <c r="AQ30" s="494"/>
      <c r="AR30" s="494"/>
      <c r="AS30" s="494"/>
      <c r="AT30" s="494"/>
      <c r="AU30" s="494"/>
      <c r="AV30" s="494"/>
      <c r="AW30" s="494"/>
      <c r="AX30" s="494"/>
      <c r="AY30" s="494"/>
      <c r="AZ30" s="494"/>
      <c r="BA30" s="494"/>
      <c r="BB30" s="494"/>
      <c r="BC30" s="494"/>
      <c r="BD30" s="494"/>
      <c r="BE30" s="494"/>
      <c r="BF30" s="494"/>
      <c r="BG30" s="20"/>
      <c r="BK30" s="26" t="str">
        <f>IF('Contexto Estrat. Ins'!$K$7&lt;&gt;"",'Contexto Estrat. Ins'!$K$6,"")</f>
        <v>Modelo de gestión documental poco eficiente</v>
      </c>
      <c r="BL30" s="26" t="str">
        <f>IF('Contexto Estrat. Ins'!$K$8&lt;&gt;"",'Contexto Estrat. Ins'!$K$6,"")</f>
        <v>Modelo de gestión documental poco eficiente</v>
      </c>
      <c r="BM30" s="26" t="str">
        <f>IF('Contexto Estrat. Ins'!$K$9&lt;&gt;"",'Contexto Estrat. Ins'!$K$6,"")</f>
        <v>Modelo de gestión documental poco eficiente</v>
      </c>
      <c r="BN30" s="26" t="str">
        <f>IF('Contexto Estrat. Ins'!$K$10&lt;&gt;"",'Contexto Estrat. Ins'!$K$6,"")</f>
        <v>Modelo de gestión documental poco eficiente</v>
      </c>
      <c r="BO30" s="26" t="str">
        <f>IF('Contexto Estrat. Ins'!$K$11&lt;&gt;"",'Contexto Estrat. Ins'!$K$6,"")</f>
        <v/>
      </c>
      <c r="BP30" s="26" t="str">
        <f>IF('Contexto Estrat. Ins'!$K$12&lt;&gt;"",'Contexto Estrat. Ins'!$K$6,"")</f>
        <v/>
      </c>
      <c r="BQ30" s="26" t="str">
        <f>IF($D$29='Contexto Estrat. Ins'!$B$7,BK30,IF($D$29='Contexto Estrat. Ins'!$B$8,BL30,IF($D$29='Contexto Estrat. Ins'!$B$9,BM30,IF($D$29='Contexto Estrat. Ins'!$B$10,BN30,IF($D$29='Contexto Estrat. Ins'!$B$11,BO30,IF($D$29='Contexto Estrat. Ins'!$B$12,BP30,""))))))</f>
        <v/>
      </c>
      <c r="BS30" s="26" t="str">
        <f>IF('Contexto Estrat. Ins'!$K$37&lt;&gt;"",'Contexto Estrat. Ins'!$K$36,"")</f>
        <v>Acuerdos de cooperación con otros países</v>
      </c>
      <c r="BT30" s="26" t="str">
        <f>IF('Contexto Estrat. Ins'!$K$38&lt;&gt;"",'Contexto Estrat. Ins'!$K$36,"")</f>
        <v/>
      </c>
      <c r="BU30" s="26" t="str">
        <f>IF('Contexto Estrat. Ins'!$K$39&lt;&gt;"",'Contexto Estrat. Ins'!$K$36,"")</f>
        <v/>
      </c>
      <c r="BV30" s="26" t="str">
        <f>IF('Contexto Estrat. Ins'!$K$40&lt;&gt;"",'Contexto Estrat. Ins'!$K$36,"")</f>
        <v/>
      </c>
      <c r="BW30" s="26" t="str">
        <f>IF('Contexto Estrat. Ins'!$K$41&lt;&gt;"",'Contexto Estrat. Ins'!$K$36,"")</f>
        <v/>
      </c>
      <c r="BX30" s="26" t="str">
        <f>IF('Contexto Estrat. Ins'!$K$42&lt;&gt;"",'Contexto Estrat. Ins'!$K$36,"")</f>
        <v/>
      </c>
      <c r="BY30" s="26" t="str">
        <f>IF($D$29='Contexto Estrat. Ins'!$B$37,BS30,IF($D$29='Contexto Estrat. Ins'!$B$38,BT30,IF($D$29='Contexto Estrat. Ins'!$B$39,BU30,IF($D$29='Contexto Estrat. Ins'!$B$40,BV30,IF($D$29='Contexto Estrat. Ins'!$B$41,BW30,IF($D$29='Contexto Estrat. Ins'!$B$42,BX30,""))))))</f>
        <v/>
      </c>
      <c r="CA30" s="26" t="str">
        <f>IF('Contexto Estrat. Ins'!$K$17&lt;&gt;"",'Contexto Estrat. Ins'!$K$16,"")</f>
        <v/>
      </c>
      <c r="CB30" s="26" t="str">
        <f>IF('Contexto Estrat. Ins'!$K$18&lt;&gt;"",'Contexto Estrat. Ins'!$K$16,"")</f>
        <v/>
      </c>
      <c r="CC30" s="26" t="str">
        <f>IF('Contexto Estrat. Ins'!$K$19&lt;&gt;"",'Contexto Estrat. Ins'!$K$16,"")</f>
        <v/>
      </c>
      <c r="CD30" s="26" t="str">
        <f>IF('Contexto Estrat. Ins'!$K$20&lt;&gt;"",'Contexto Estrat. Ins'!$K$16,"")</f>
        <v/>
      </c>
      <c r="CE30" s="26" t="str">
        <f>IF('Contexto Estrat. Ins'!$K$21&lt;&gt;"",'Contexto Estrat. Ins'!$K$16,"")</f>
        <v/>
      </c>
      <c r="CF30" s="26" t="str">
        <f>IF('Contexto Estrat. Ins'!$K$22&lt;&gt;"",'Contexto Estrat. Ins'!$K$16,"")</f>
        <v/>
      </c>
      <c r="CG30" s="26" t="str">
        <f>IF($D$29='Contexto Estrat. Ins'!$B$17,CA30,IF($D$29='Contexto Estrat. Ins'!$B$18,CB30,IF($D$29='Contexto Estrat. Ins'!$B$19,CC30,IF($D$29='Contexto Estrat. Ins'!$B$20,CD30,IF($D$29='Contexto Estrat. Ins'!$B$21,CE30,IF($D$29='Contexto Estrat. Ins'!$B$22,CF30,""))))))</f>
        <v/>
      </c>
    </row>
    <row r="31" spans="1:85" ht="31.15" customHeight="1">
      <c r="A31" s="18"/>
      <c r="D31" s="373"/>
      <c r="E31" s="374"/>
      <c r="F31" s="374"/>
      <c r="G31" s="374"/>
      <c r="H31" s="374"/>
      <c r="I31" s="374"/>
      <c r="J31" s="374"/>
      <c r="K31" s="374"/>
      <c r="L31" s="374"/>
      <c r="M31" s="374"/>
      <c r="N31" s="374"/>
      <c r="O31" s="374"/>
      <c r="P31" s="374"/>
      <c r="Q31" s="374"/>
      <c r="R31" s="374"/>
      <c r="S31" s="374"/>
      <c r="T31" s="374"/>
      <c r="U31" s="374"/>
      <c r="V31" s="374"/>
      <c r="W31" s="374"/>
      <c r="X31" s="374"/>
      <c r="Y31" s="374"/>
      <c r="Z31" s="374"/>
      <c r="AA31" s="374"/>
      <c r="AB31" s="375"/>
      <c r="AC31" s="33"/>
      <c r="AD31" s="494"/>
      <c r="AE31" s="494"/>
      <c r="AF31" s="494"/>
      <c r="AG31" s="494"/>
      <c r="AH31" s="494"/>
      <c r="AI31" s="494"/>
      <c r="AJ31" s="494"/>
      <c r="AK31" s="494"/>
      <c r="AL31" s="494"/>
      <c r="AM31" s="494"/>
      <c r="AN31" s="494"/>
      <c r="AO31" s="494"/>
      <c r="AP31" s="494"/>
      <c r="AQ31" s="494"/>
      <c r="AR31" s="494"/>
      <c r="AS31" s="494"/>
      <c r="AT31" s="494"/>
      <c r="AU31" s="494"/>
      <c r="AV31" s="494"/>
      <c r="AW31" s="494"/>
      <c r="AX31" s="494"/>
      <c r="AY31" s="494"/>
      <c r="AZ31" s="494"/>
      <c r="BA31" s="494"/>
      <c r="BB31" s="494"/>
      <c r="BC31" s="494"/>
      <c r="BD31" s="494"/>
      <c r="BE31" s="494"/>
      <c r="BF31" s="494"/>
      <c r="BG31" s="20"/>
      <c r="BK31" s="26" t="str">
        <f>IF('Contexto Estrat. Ins'!$L$7&lt;&gt;"",'Contexto Estrat. Ins'!$L$6,"")</f>
        <v>Deficiencia en la identificación de controles para mitigación de los riesgos institucionales</v>
      </c>
      <c r="BL31" s="26" t="str">
        <f>IF('Contexto Estrat. Ins'!$L$8&lt;&gt;"",'Contexto Estrat. Ins'!$L$6,"")</f>
        <v>Deficiencia en la identificación de controles para mitigación de los riesgos institucionales</v>
      </c>
      <c r="BM31" s="26" t="str">
        <f>IF('Contexto Estrat. Ins'!$L$9&lt;&gt;"",'Contexto Estrat. Ins'!$L$6,"")</f>
        <v>Deficiencia en la identificación de controles para mitigación de los riesgos institucionales</v>
      </c>
      <c r="BN31" s="26" t="str">
        <f>IF('Contexto Estrat. Ins'!$L$10&lt;&gt;"",'Contexto Estrat. Ins'!$L$6,"")</f>
        <v>Deficiencia en la identificación de controles para mitigación de los riesgos institucionales</v>
      </c>
      <c r="BO31" s="26" t="str">
        <f>IF('Contexto Estrat. Ins'!$L$11&lt;&gt;"",'Contexto Estrat. Ins'!$L$6,"")</f>
        <v/>
      </c>
      <c r="BP31" s="26" t="str">
        <f>IF('Contexto Estrat. Ins'!$L$12&lt;&gt;"",'Contexto Estrat. Ins'!$L$6,"")</f>
        <v/>
      </c>
      <c r="BQ31" s="26" t="str">
        <f>IF($D$29='Contexto Estrat. Ins'!$B$7,BK31,IF($D$29='Contexto Estrat. Ins'!$B$8,BL31,IF($D$29='Contexto Estrat. Ins'!$B$9,BM31,IF($D$29='Contexto Estrat. Ins'!$B$10,BN31,IF($D$29='Contexto Estrat. Ins'!$B$11,BO31,IF($D$29='Contexto Estrat. Ins'!$B$12,BP31,""))))))</f>
        <v/>
      </c>
      <c r="BS31" s="26" t="str">
        <f>IF('Contexto Estrat. Ins'!$L$37&lt;&gt;"",'Contexto Estrat. Ins'!$L$36,"")</f>
        <v>Planeación en los programas y proyectos institucionales</v>
      </c>
      <c r="BT31" s="26" t="str">
        <f>IF('Contexto Estrat. Ins'!$L$38&lt;&gt;"",'Contexto Estrat. Ins'!$L$36,"")</f>
        <v>Planeación en los programas y proyectos institucionales</v>
      </c>
      <c r="BU31" s="26" t="str">
        <f>IF('Contexto Estrat. Ins'!$L$39&lt;&gt;"",'Contexto Estrat. Ins'!$L$36,"")</f>
        <v>Planeación en los programas y proyectos institucionales</v>
      </c>
      <c r="BV31" s="26" t="str">
        <f>IF('Contexto Estrat. Ins'!$L$40&lt;&gt;"",'Contexto Estrat. Ins'!$L$36,"")</f>
        <v>Planeación en los programas y proyectos institucionales</v>
      </c>
      <c r="BW31" s="26" t="str">
        <f>IF('Contexto Estrat. Ins'!$L$41&lt;&gt;"",'Contexto Estrat. Ins'!$L$36,"")</f>
        <v/>
      </c>
      <c r="BX31" s="26" t="str">
        <f>IF('Contexto Estrat. Ins'!$L$42&lt;&gt;"",'Contexto Estrat. Ins'!$L$36,"")</f>
        <v/>
      </c>
      <c r="BY31" s="26" t="str">
        <f>IF($D$29='Contexto Estrat. Ins'!$B$37,BS31,IF($D$29='Contexto Estrat. Ins'!$B$38,BT31,IF($D$29='Contexto Estrat. Ins'!$B$39,BU31,IF($D$29='Contexto Estrat. Ins'!$B$40,BV31,IF($D$29='Contexto Estrat. Ins'!$B$41,BW31,IF($D$29='Contexto Estrat. Ins'!$B$42,BX31,""))))))</f>
        <v/>
      </c>
      <c r="CA31" s="26" t="str">
        <f>IF('Contexto Estrat. Ins'!$L$17&lt;&gt;"",'Contexto Estrat. Ins'!$L$16,"")</f>
        <v/>
      </c>
      <c r="CB31" s="26" t="str">
        <f>IF('Contexto Estrat. Ins'!$L$18&lt;&gt;"",'Contexto Estrat. Ins'!$L$16,"")</f>
        <v/>
      </c>
      <c r="CC31" s="26" t="str">
        <f>IF('Contexto Estrat. Ins'!$L$19&lt;&gt;"",'Contexto Estrat. Ins'!$L$16,"")</f>
        <v/>
      </c>
      <c r="CD31" s="26" t="str">
        <f>IF('Contexto Estrat. Ins'!$L$20&lt;&gt;"",'Contexto Estrat. Ins'!$L$16,"")</f>
        <v/>
      </c>
      <c r="CE31" s="26" t="str">
        <f>IF('Contexto Estrat. Ins'!$L$21&lt;&gt;"",'Contexto Estrat. Ins'!$L$16,"")</f>
        <v/>
      </c>
      <c r="CF31" s="26" t="str">
        <f>IF('Contexto Estrat. Ins'!$L$22&lt;&gt;"",'Contexto Estrat. Ins'!$L$16,"")</f>
        <v/>
      </c>
      <c r="CG31" s="26" t="str">
        <f>IF($D$29='Contexto Estrat. Ins'!$B$17,CA31,IF($D$29='Contexto Estrat. Ins'!$B$18,CB31,IF($D$29='Contexto Estrat. Ins'!$B$19,CC31,IF($D$29='Contexto Estrat. Ins'!$B$20,CD31,IF($D$29='Contexto Estrat. Ins'!$B$21,CE31,IF($D$29='Contexto Estrat. Ins'!$B$22,CF31,""))))))</f>
        <v/>
      </c>
    </row>
    <row r="32" spans="1:85" ht="31.15" customHeight="1">
      <c r="A32" s="18"/>
      <c r="D32" s="373"/>
      <c r="E32" s="374"/>
      <c r="F32" s="374"/>
      <c r="G32" s="374"/>
      <c r="H32" s="374"/>
      <c r="I32" s="374"/>
      <c r="J32" s="374"/>
      <c r="K32" s="374"/>
      <c r="L32" s="374"/>
      <c r="M32" s="374"/>
      <c r="N32" s="374"/>
      <c r="O32" s="374"/>
      <c r="P32" s="374"/>
      <c r="Q32" s="374"/>
      <c r="R32" s="374"/>
      <c r="S32" s="374"/>
      <c r="T32" s="374"/>
      <c r="U32" s="374"/>
      <c r="V32" s="374"/>
      <c r="W32" s="374"/>
      <c r="X32" s="374"/>
      <c r="Y32" s="374"/>
      <c r="Z32" s="374"/>
      <c r="AA32" s="374"/>
      <c r="AB32" s="375"/>
      <c r="AC32" s="33"/>
      <c r="AD32" s="494"/>
      <c r="AE32" s="494"/>
      <c r="AF32" s="494"/>
      <c r="AG32" s="494"/>
      <c r="AH32" s="494"/>
      <c r="AI32" s="494"/>
      <c r="AJ32" s="494"/>
      <c r="AK32" s="494"/>
      <c r="AL32" s="494"/>
      <c r="AM32" s="494"/>
      <c r="AN32" s="494"/>
      <c r="AO32" s="494"/>
      <c r="AP32" s="494"/>
      <c r="AQ32" s="494"/>
      <c r="AR32" s="494"/>
      <c r="AS32" s="494"/>
      <c r="AT32" s="494"/>
      <c r="AU32" s="494"/>
      <c r="AV32" s="494"/>
      <c r="AW32" s="494"/>
      <c r="AX32" s="494"/>
      <c r="AY32" s="494"/>
      <c r="AZ32" s="494"/>
      <c r="BA32" s="494"/>
      <c r="BB32" s="494"/>
      <c r="BC32" s="494"/>
      <c r="BD32" s="494"/>
      <c r="BE32" s="494"/>
      <c r="BF32" s="494"/>
      <c r="BG32" s="20"/>
      <c r="BK32" s="26" t="str">
        <f>IF('Contexto Estrat. Ins'!$M$7&lt;&gt;"",'Contexto Estrat. Ins'!$M$6,"")</f>
        <v>Insuficiente unificación de criterios técnico y legal</v>
      </c>
      <c r="BL32" s="26" t="str">
        <f>IF('Contexto Estrat. Ins'!$M$8&lt;&gt;"",'Contexto Estrat. Ins'!$M$6,"")</f>
        <v>Insuficiente unificación de criterios técnico y legal</v>
      </c>
      <c r="BM32" s="26" t="str">
        <f>IF('Contexto Estrat. Ins'!$M$9&lt;&gt;"",'Contexto Estrat. Ins'!$M$6,"")</f>
        <v>Insuficiente unificación de criterios técnico y legal</v>
      </c>
      <c r="BN32" s="26" t="str">
        <f>IF('Contexto Estrat. Ins'!$M$10&lt;&gt;"",'Contexto Estrat. Ins'!$M$6,"")</f>
        <v>Insuficiente unificación de criterios técnico y legal</v>
      </c>
      <c r="BO32" s="26" t="str">
        <f>IF('Contexto Estrat. Ins'!$M$11&lt;&gt;"",'Contexto Estrat. Ins'!$M$6,"")</f>
        <v/>
      </c>
      <c r="BP32" s="26" t="str">
        <f>IF('Contexto Estrat. Ins'!$M$12&lt;&gt;"",'Contexto Estrat. Ins'!$M$6,"")</f>
        <v/>
      </c>
      <c r="BQ32" s="26" t="str">
        <f>IF($D$29='Contexto Estrat. Ins'!$B$7,BK32,IF($D$29='Contexto Estrat. Ins'!$B$8,BL32,IF($D$29='Contexto Estrat. Ins'!$B$9,BM32,IF($D$29='Contexto Estrat. Ins'!$B$10,BN32,IF($D$29='Contexto Estrat. Ins'!$B$11,BO32,IF($D$29='Contexto Estrat. Ins'!$B$12,BP32,""))))))</f>
        <v/>
      </c>
      <c r="BS32" s="26" t="str">
        <f>IF('Contexto Estrat. Ins'!$M$37&lt;&gt;"",'Contexto Estrat. Ins'!$M$36,"")</f>
        <v>Adecuada divulgación de la plataforma estratégica y otros temas de interés</v>
      </c>
      <c r="BT32" s="26" t="str">
        <f>IF('Contexto Estrat. Ins'!$M$38&lt;&gt;"",'Contexto Estrat. Ins'!$M$36,"")</f>
        <v/>
      </c>
      <c r="BU32" s="26" t="str">
        <f>IF('Contexto Estrat. Ins'!$M$39&lt;&gt;"",'Contexto Estrat. Ins'!$M$36,"")</f>
        <v/>
      </c>
      <c r="BV32" s="26" t="str">
        <f>IF('Contexto Estrat. Ins'!$M$40&lt;&gt;"",'Contexto Estrat. Ins'!$M$36,"")</f>
        <v>Adecuada divulgación de la plataforma estratégica y otros temas de interés</v>
      </c>
      <c r="BW32" s="26" t="str">
        <f>IF('Contexto Estrat. Ins'!$M$41&lt;&gt;"",'Contexto Estrat. Ins'!$M$36,"")</f>
        <v/>
      </c>
      <c r="BX32" s="26" t="str">
        <f>IF('Contexto Estrat. Ins'!$M$42&lt;&gt;"",'Contexto Estrat. Ins'!$M$36,"")</f>
        <v/>
      </c>
      <c r="BY32" s="26" t="str">
        <f>IF($D$29='Contexto Estrat. Ins'!$B$37,BS32,IF($D$29='Contexto Estrat. Ins'!$B$38,BT32,IF($D$29='Contexto Estrat. Ins'!$B$39,BU32,IF($D$29='Contexto Estrat. Ins'!$B$40,BV32,IF($D$29='Contexto Estrat. Ins'!$B$41,BW32,IF($D$29='Contexto Estrat. Ins'!$B$42,BX32,""))))))</f>
        <v/>
      </c>
      <c r="CA32" s="26" t="str">
        <f>IF('Contexto Estrat. Ins'!$M$17&lt;&gt;"",'Contexto Estrat. Ins'!$M$16,"")</f>
        <v/>
      </c>
      <c r="CB32" s="26" t="str">
        <f>IF('Contexto Estrat. Ins'!$M$18&lt;&gt;"",'Contexto Estrat. Ins'!$M$16,"")</f>
        <v/>
      </c>
      <c r="CC32" s="26" t="str">
        <f>IF('Contexto Estrat. Ins'!$M$19&lt;&gt;"",'Contexto Estrat. Ins'!$M$16,"")</f>
        <v/>
      </c>
      <c r="CD32" s="26" t="str">
        <f>IF('Contexto Estrat. Ins'!$M$20&lt;&gt;"",'Contexto Estrat. Ins'!$M$16,"")</f>
        <v/>
      </c>
      <c r="CE32" s="26" t="str">
        <f>IF('Contexto Estrat. Ins'!$M$21&lt;&gt;"",'Contexto Estrat. Ins'!$M$16,"")</f>
        <v/>
      </c>
      <c r="CF32" s="26" t="str">
        <f>IF('Contexto Estrat. Ins'!$M$22&lt;&gt;"",'Contexto Estrat. Ins'!$M$16,"")</f>
        <v/>
      </c>
      <c r="CG32" s="26" t="str">
        <f>IF($D$29='Contexto Estrat. Ins'!$B$17,CA32,IF($D$29='Contexto Estrat. Ins'!$B$18,CB32,IF($D$29='Contexto Estrat. Ins'!$B$19,CC32,IF($D$29='Contexto Estrat. Ins'!$B$20,CD32,IF($D$29='Contexto Estrat. Ins'!$B$21,CE32,IF($D$29='Contexto Estrat. Ins'!$B$22,CF32,""))))))</f>
        <v/>
      </c>
    </row>
    <row r="33" spans="1:86" ht="31.15" customHeight="1">
      <c r="A33" s="18"/>
      <c r="D33" s="373"/>
      <c r="E33" s="374"/>
      <c r="F33" s="374"/>
      <c r="G33" s="374"/>
      <c r="H33" s="374"/>
      <c r="I33" s="374"/>
      <c r="J33" s="374"/>
      <c r="K33" s="374"/>
      <c r="L33" s="374"/>
      <c r="M33" s="374"/>
      <c r="N33" s="374"/>
      <c r="O33" s="374"/>
      <c r="P33" s="374"/>
      <c r="Q33" s="374"/>
      <c r="R33" s="374"/>
      <c r="S33" s="374"/>
      <c r="T33" s="374"/>
      <c r="U33" s="374"/>
      <c r="V33" s="374"/>
      <c r="W33" s="374"/>
      <c r="X33" s="374"/>
      <c r="Y33" s="374"/>
      <c r="Z33" s="374"/>
      <c r="AA33" s="374"/>
      <c r="AB33" s="375"/>
      <c r="AC33" s="33"/>
      <c r="AD33" s="494"/>
      <c r="AE33" s="494"/>
      <c r="AF33" s="494"/>
      <c r="AG33" s="494"/>
      <c r="AH33" s="494"/>
      <c r="AI33" s="494"/>
      <c r="AJ33" s="494"/>
      <c r="AK33" s="494"/>
      <c r="AL33" s="494"/>
      <c r="AM33" s="494"/>
      <c r="AN33" s="494"/>
      <c r="AO33" s="494"/>
      <c r="AP33" s="494"/>
      <c r="AQ33" s="494"/>
      <c r="AR33" s="494"/>
      <c r="AS33" s="494"/>
      <c r="AT33" s="494"/>
      <c r="AU33" s="494"/>
      <c r="AV33" s="494"/>
      <c r="AW33" s="494"/>
      <c r="AX33" s="494"/>
      <c r="AY33" s="494"/>
      <c r="AZ33" s="494"/>
      <c r="BA33" s="494"/>
      <c r="BB33" s="494"/>
      <c r="BC33" s="494"/>
      <c r="BD33" s="494"/>
      <c r="BE33" s="494"/>
      <c r="BF33" s="494"/>
      <c r="BG33" s="20"/>
      <c r="BK33" s="26" t="str">
        <f>IF('Contexto Estrat. Ins'!$N$7&lt;&gt;"",'Contexto Estrat. Ins'!$N$6,"")</f>
        <v/>
      </c>
      <c r="BL33" s="26" t="str">
        <f>IF('Contexto Estrat. Ins'!$N$8&lt;&gt;"",'Contexto Estrat. Ins'!$N$6,"")</f>
        <v/>
      </c>
      <c r="BM33" s="26" t="str">
        <f>IF('Contexto Estrat. Ins'!$N$9&lt;&gt;"",'Contexto Estrat. Ins'!$N$6,"")</f>
        <v/>
      </c>
      <c r="BN33" s="26" t="str">
        <f>IF('Contexto Estrat. Ins'!$N$10&lt;&gt;"",'Contexto Estrat. Ins'!$N$6,"")</f>
        <v/>
      </c>
      <c r="BO33" s="26" t="str">
        <f>IF('Contexto Estrat. Ins'!$N$11&lt;&gt;"",'Contexto Estrat. Ins'!$N$6,"")</f>
        <v/>
      </c>
      <c r="BP33" s="26" t="str">
        <f>IF('Contexto Estrat. Ins'!$N$12&lt;&gt;"",'Contexto Estrat. Ins'!$N$6,"")</f>
        <v/>
      </c>
      <c r="BQ33" s="26" t="str">
        <f>IF($D$29='Contexto Estrat. Ins'!$B$7,BK33,IF($D$29='Contexto Estrat. Ins'!$B$8,BL33,IF($D$29='Contexto Estrat. Ins'!$B$9,BM33,IF($D$29='Contexto Estrat. Ins'!$B$10,BN33,IF($D$29='Contexto Estrat. Ins'!$B$11,BO33,IF($D$29='Contexto Estrat. Ins'!$B$12,BP33,""))))))</f>
        <v/>
      </c>
      <c r="BS33" s="26" t="str">
        <f>IF('Contexto Estrat. Ins'!$N$37&lt;&gt;"",'Contexto Estrat. Ins'!$N$36,"")</f>
        <v/>
      </c>
      <c r="BT33" s="26" t="str">
        <f>IF('Contexto Estrat. Ins'!$N$38&lt;&gt;"",'Contexto Estrat. Ins'!$N$36,"")</f>
        <v/>
      </c>
      <c r="BU33" s="26" t="str">
        <f>IF('Contexto Estrat. Ins'!$N$39&lt;&gt;"",'Contexto Estrat. Ins'!$N$36,"")</f>
        <v/>
      </c>
      <c r="BV33" s="26" t="str">
        <f>IF('Contexto Estrat. Ins'!$N$40&lt;&gt;"",'Contexto Estrat. Ins'!$N$36,"")</f>
        <v/>
      </c>
      <c r="BW33" s="26" t="str">
        <f>IF('Contexto Estrat. Ins'!$N$41&lt;&gt;"",'Contexto Estrat. Ins'!$N$36,"")</f>
        <v/>
      </c>
      <c r="BX33" s="26" t="str">
        <f>IF('Contexto Estrat. Ins'!$N$42&lt;&gt;"",'Contexto Estrat. Ins'!$N$36,"")</f>
        <v/>
      </c>
      <c r="BY33" s="26" t="str">
        <f>IF($D$29='Contexto Estrat. Ins'!$B$37,BS33,IF($D$29='Contexto Estrat. Ins'!$B$38,BT33,IF($D$29='Contexto Estrat. Ins'!$B$39,BU33,IF($D$29='Contexto Estrat. Ins'!$B$40,BV33,IF($D$29='Contexto Estrat. Ins'!$B$41,BW33,IF($D$29='Contexto Estrat. Ins'!$B$42,BX33,""))))))</f>
        <v/>
      </c>
      <c r="CA33" s="26" t="str">
        <f>IF('Contexto Estrat. Ins'!$N$17&lt;&gt;"",'Contexto Estrat. Ins'!$N$16,"")</f>
        <v/>
      </c>
      <c r="CB33" s="26" t="str">
        <f>IF('Contexto Estrat. Ins'!$N$18&lt;&gt;"",'Contexto Estrat. Ins'!$N$16,"")</f>
        <v/>
      </c>
      <c r="CC33" s="26" t="str">
        <f>IF('Contexto Estrat. Ins'!$N$19&lt;&gt;"",'Contexto Estrat. Ins'!$N$16,"")</f>
        <v/>
      </c>
      <c r="CD33" s="26" t="str">
        <f>IF('Contexto Estrat. Ins'!$N$20&lt;&gt;"",'Contexto Estrat. Ins'!$N$16,"")</f>
        <v/>
      </c>
      <c r="CE33" s="26" t="str">
        <f>IF('Contexto Estrat. Ins'!$N$21&lt;&gt;"",'Contexto Estrat. Ins'!$N$16,"")</f>
        <v/>
      </c>
      <c r="CF33" s="26" t="str">
        <f>IF('Contexto Estrat. Ins'!$N$22&lt;&gt;"",'Contexto Estrat. Ins'!$N$16,"")</f>
        <v/>
      </c>
      <c r="CG33" s="26" t="str">
        <f>IF($D$29='Contexto Estrat. Ins'!$B$17,CA33,IF($D$29='Contexto Estrat. Ins'!$B$18,CB33,IF($D$29='Contexto Estrat. Ins'!$B$19,CC33,IF($D$29='Contexto Estrat. Ins'!$B$20,CD33,IF($D$29='Contexto Estrat. Ins'!$B$21,CE33,IF($D$29='Contexto Estrat. Ins'!$B$22,CF33,""))))))</f>
        <v/>
      </c>
    </row>
    <row r="34" spans="1:86" ht="31.15" customHeight="1">
      <c r="A34" s="18"/>
      <c r="D34" s="373"/>
      <c r="E34" s="374"/>
      <c r="F34" s="374"/>
      <c r="G34" s="374"/>
      <c r="H34" s="374"/>
      <c r="I34" s="374"/>
      <c r="J34" s="374"/>
      <c r="K34" s="374"/>
      <c r="L34" s="374"/>
      <c r="M34" s="374"/>
      <c r="N34" s="374"/>
      <c r="O34" s="374"/>
      <c r="P34" s="374"/>
      <c r="Q34" s="374"/>
      <c r="R34" s="374"/>
      <c r="S34" s="374"/>
      <c r="T34" s="374"/>
      <c r="U34" s="374"/>
      <c r="V34" s="374"/>
      <c r="W34" s="374"/>
      <c r="X34" s="374"/>
      <c r="Y34" s="374"/>
      <c r="Z34" s="374"/>
      <c r="AA34" s="374"/>
      <c r="AB34" s="375"/>
      <c r="AC34" s="33"/>
      <c r="AD34" s="494"/>
      <c r="AE34" s="494"/>
      <c r="AF34" s="494"/>
      <c r="AG34" s="494"/>
      <c r="AH34" s="494"/>
      <c r="AI34" s="494"/>
      <c r="AJ34" s="494"/>
      <c r="AK34" s="494"/>
      <c r="AL34" s="494"/>
      <c r="AM34" s="494"/>
      <c r="AN34" s="494"/>
      <c r="AO34" s="494"/>
      <c r="AP34" s="494"/>
      <c r="AQ34" s="494"/>
      <c r="AR34" s="494"/>
      <c r="AS34" s="494"/>
      <c r="AT34" s="494"/>
      <c r="AU34" s="494"/>
      <c r="AV34" s="494"/>
      <c r="AW34" s="494"/>
      <c r="AX34" s="494"/>
      <c r="AY34" s="494"/>
      <c r="AZ34" s="494"/>
      <c r="BA34" s="494"/>
      <c r="BB34" s="494"/>
      <c r="BC34" s="494"/>
      <c r="BD34" s="494"/>
      <c r="BE34" s="494"/>
      <c r="BF34" s="494"/>
      <c r="BG34" s="20"/>
      <c r="BK34" s="26" t="str">
        <f>IF('Contexto Estrat. Ins'!$O$7&lt;&gt;"",'Contexto Estrat. Ins'!$O$6,"")</f>
        <v/>
      </c>
      <c r="BL34" s="26" t="str">
        <f>IF('Contexto Estrat. Ins'!$O$8&lt;&gt;"",'Contexto Estrat. Ins'!$O$6,"")</f>
        <v/>
      </c>
      <c r="BM34" s="26" t="str">
        <f>IF('Contexto Estrat. Ins'!$O$9&lt;&gt;"",'Contexto Estrat. Ins'!$O$6,"")</f>
        <v/>
      </c>
      <c r="BN34" s="26" t="str">
        <f>IF('Contexto Estrat. Ins'!$O$10&lt;&gt;"",'Contexto Estrat. Ins'!$O$6,"")</f>
        <v/>
      </c>
      <c r="BO34" s="26" t="str">
        <f>IF('Contexto Estrat. Ins'!$O$11&lt;&gt;"",'Contexto Estrat. Ins'!$O$6,"")</f>
        <v/>
      </c>
      <c r="BP34" s="26" t="str">
        <f>IF('Contexto Estrat. Ins'!$O$12&lt;&gt;"",'Contexto Estrat. Ins'!$O$6,"")</f>
        <v/>
      </c>
      <c r="BQ34" s="26" t="str">
        <f>IF($D$29='Contexto Estrat. Ins'!$B$7,BK34,IF($D$29='Contexto Estrat. Ins'!$B$8,BL34,IF($D$29='Contexto Estrat. Ins'!$B$9,BM34,IF($D$29='Contexto Estrat. Ins'!$B$10,BN34,IF($D$29='Contexto Estrat. Ins'!$B$11,BO34,IF($D$29='Contexto Estrat. Ins'!$B$12,BP34,""))))))</f>
        <v/>
      </c>
      <c r="BS34" s="26" t="str">
        <f>IF('Contexto Estrat. Ins'!$O$37&lt;&gt;"",'Contexto Estrat. Ins'!$O$36,"")</f>
        <v/>
      </c>
      <c r="BT34" s="26" t="str">
        <f>IF('Contexto Estrat. Ins'!$O$38&lt;&gt;"",'Contexto Estrat. Ins'!$O$36,"")</f>
        <v/>
      </c>
      <c r="BU34" s="26" t="str">
        <f>IF('Contexto Estrat. Ins'!$O$39&lt;&gt;"",'Contexto Estrat. Ins'!$O$36,"")</f>
        <v/>
      </c>
      <c r="BV34" s="26" t="str">
        <f>IF('Contexto Estrat. Ins'!$O$40&lt;&gt;"",'Contexto Estrat. Ins'!$O$36,"")</f>
        <v/>
      </c>
      <c r="BW34" s="26" t="str">
        <f>IF('Contexto Estrat. Ins'!$O$41&lt;&gt;"",'Contexto Estrat. Ins'!$O$36,"")</f>
        <v/>
      </c>
      <c r="BX34" s="26" t="str">
        <f>IF('Contexto Estrat. Ins'!$O$42&lt;&gt;"",'Contexto Estrat. Ins'!$O$36,"")</f>
        <v/>
      </c>
      <c r="BY34" s="26" t="str">
        <f>IF($D$29='Contexto Estrat. Ins'!$B$37,BS34,IF($D$29='Contexto Estrat. Ins'!$B$38,BT34,IF($D$29='Contexto Estrat. Ins'!$B$39,BU34,IF($D$29='Contexto Estrat. Ins'!$B$40,BV34,IF($D$29='Contexto Estrat. Ins'!$B$41,BW34,IF($D$29='Contexto Estrat. Ins'!$B$42,BX34,""))))))</f>
        <v/>
      </c>
      <c r="CA34" s="26" t="str">
        <f>IF('Contexto Estrat. Ins'!$O$17&lt;&gt;"",'Contexto Estrat. Ins'!$O$16,"")</f>
        <v/>
      </c>
      <c r="CB34" s="26" t="str">
        <f>IF('Contexto Estrat. Ins'!$O$18&lt;&gt;"",'Contexto Estrat. Ins'!$O$16,"")</f>
        <v/>
      </c>
      <c r="CC34" s="26" t="str">
        <f>IF('Contexto Estrat. Ins'!$O$19&lt;&gt;"",'Contexto Estrat. Ins'!$O$16,"")</f>
        <v/>
      </c>
      <c r="CD34" s="26" t="str">
        <f>IF('Contexto Estrat. Ins'!$O$20&lt;&gt;"",'Contexto Estrat. Ins'!$O$16,"")</f>
        <v/>
      </c>
      <c r="CE34" s="26" t="str">
        <f>IF('Contexto Estrat. Ins'!$O$21&lt;&gt;"",'Contexto Estrat. Ins'!$O$16,"")</f>
        <v/>
      </c>
      <c r="CF34" s="26" t="str">
        <f>IF('Contexto Estrat. Ins'!$O$22&lt;&gt;"",'Contexto Estrat. Ins'!$O$16,"")</f>
        <v/>
      </c>
      <c r="CG34" s="26" t="str">
        <f>IF($D$29='Contexto Estrat. Ins'!$B$17,CA34,IF($D$29='Contexto Estrat. Ins'!$B$18,CB34,IF($D$29='Contexto Estrat. Ins'!$B$19,CC34,IF($D$29='Contexto Estrat. Ins'!$B$20,CD34,IF($D$29='Contexto Estrat. Ins'!$B$21,CE34,IF($D$29='Contexto Estrat. Ins'!$B$22,CF34,""))))))</f>
        <v/>
      </c>
    </row>
    <row r="35" spans="1:86" ht="15.6" customHeight="1">
      <c r="A35" s="34"/>
      <c r="B35" s="35"/>
      <c r="C35" s="35"/>
      <c r="BG35" s="20"/>
      <c r="BK35" s="26" t="str">
        <f>IF('Contexto Estrat. Ins'!$P$7&lt;&gt;"",'Contexto Estrat. Ins'!$P$6,"")</f>
        <v/>
      </c>
      <c r="BL35" s="26" t="str">
        <f>IF('Contexto Estrat. Ins'!$P$8&lt;&gt;"",'Contexto Estrat. Ins'!$P$6,"")</f>
        <v/>
      </c>
      <c r="BM35" s="26" t="str">
        <f>IF('Contexto Estrat. Ins'!$P$9&lt;&gt;"",'Contexto Estrat. Ins'!$P$6,"")</f>
        <v/>
      </c>
      <c r="BN35" s="26" t="str">
        <f>IF('Contexto Estrat. Ins'!$P$10&lt;&gt;"",'Contexto Estrat. Ins'!$P$6,"")</f>
        <v/>
      </c>
      <c r="BO35" s="26" t="str">
        <f>IF('Contexto Estrat. Ins'!$P$11&lt;&gt;"",'Contexto Estrat. Ins'!$P$6,"")</f>
        <v/>
      </c>
      <c r="BP35" s="26" t="str">
        <f>IF('Contexto Estrat. Ins'!$P$12&lt;&gt;"",'Contexto Estrat. Ins'!$P$6,"")</f>
        <v/>
      </c>
      <c r="BQ35" s="26" t="str">
        <f>IF($D$29='Contexto Estrat. Ins'!$B$7,BK35,IF($D$29='Contexto Estrat. Ins'!$B$8,BL35,IF($D$29='Contexto Estrat. Ins'!$B$9,BM35,IF($D$29='Contexto Estrat. Ins'!$B$10,BN35,IF($D$29='Contexto Estrat. Ins'!$B$11,BO35,IF($D$29='Contexto Estrat. Ins'!$B$12,BP35,""))))))</f>
        <v/>
      </c>
      <c r="BS35" s="26" t="str">
        <f>IF('Contexto Estrat. Ins'!$P$37&lt;&gt;"",'Contexto Estrat. Ins'!$P$36,"")</f>
        <v/>
      </c>
      <c r="BT35" s="26" t="str">
        <f>IF('Contexto Estrat. Ins'!$P$38&lt;&gt;"",'Contexto Estrat. Ins'!$P$36,"")</f>
        <v/>
      </c>
      <c r="BU35" s="26" t="str">
        <f>IF('Contexto Estrat. Ins'!$P$39&lt;&gt;"",'Contexto Estrat. Ins'!$P$36,"")</f>
        <v/>
      </c>
      <c r="BV35" s="26" t="str">
        <f>IF('Contexto Estrat. Ins'!$P$40&lt;&gt;"",'Contexto Estrat. Ins'!$P$36,"")</f>
        <v/>
      </c>
      <c r="BW35" s="26" t="str">
        <f>IF('Contexto Estrat. Ins'!$P$41&lt;&gt;"",'Contexto Estrat. Ins'!$P$36,"")</f>
        <v/>
      </c>
      <c r="BX35" s="26" t="str">
        <f>IF('Contexto Estrat. Ins'!$P$42&lt;&gt;"",'Contexto Estrat. Ins'!$P$36,"")</f>
        <v/>
      </c>
      <c r="BY35" s="26" t="str">
        <f>IF($D$29='Contexto Estrat. Ins'!$B$37,BS35,IF($D$29='Contexto Estrat. Ins'!$B$38,BT35,IF($D$29='Contexto Estrat. Ins'!$B$39,BU35,IF($D$29='Contexto Estrat. Ins'!$B$40,BV35,IF($D$29='Contexto Estrat. Ins'!$B$41,BW35,IF($D$29='Contexto Estrat. Ins'!$B$42,BX35,""))))))</f>
        <v/>
      </c>
      <c r="CA35" s="26" t="str">
        <f>IF('Contexto Estrat. Ins'!$P$17&lt;&gt;"",'Contexto Estrat. Ins'!$P$16,"")</f>
        <v/>
      </c>
      <c r="CB35" s="26" t="str">
        <f>IF('Contexto Estrat. Ins'!$P$18&lt;&gt;"",'Contexto Estrat. Ins'!$P$16,"")</f>
        <v/>
      </c>
      <c r="CC35" s="26" t="str">
        <f>IF('Contexto Estrat. Ins'!$P$19&lt;&gt;"",'Contexto Estrat. Ins'!$P$16,"")</f>
        <v/>
      </c>
      <c r="CD35" s="26" t="str">
        <f>IF('Contexto Estrat. Ins'!$P$20&lt;&gt;"",'Contexto Estrat. Ins'!$P$16,"")</f>
        <v/>
      </c>
      <c r="CE35" s="26" t="str">
        <f>IF('Contexto Estrat. Ins'!$P$21&lt;&gt;"",'Contexto Estrat. Ins'!$P$16,"")</f>
        <v/>
      </c>
      <c r="CF35" s="26" t="str">
        <f>IF('Contexto Estrat. Ins'!$P$22&lt;&gt;"",'Contexto Estrat. Ins'!$P$16,"")</f>
        <v/>
      </c>
      <c r="CG35" s="26" t="str">
        <f>IF($D$29='Contexto Estrat. Ins'!$B$17,CA35,IF($D$29='Contexto Estrat. Ins'!$B$18,CB35,IF($D$29='Contexto Estrat. Ins'!$B$19,CC35,IF($D$29='Contexto Estrat. Ins'!$B$20,CD35,IF($D$29='Contexto Estrat. Ins'!$B$21,CE35,IF($D$29='Contexto Estrat. Ins'!$B$22,CF35,""))))))</f>
        <v/>
      </c>
    </row>
    <row r="36" spans="1:86" ht="15.6" customHeight="1">
      <c r="A36" s="18"/>
      <c r="D36" s="484" t="str">
        <f>IF(AK13=Datos!$A$6,"Causas de la oportunidad (factores de la oportunidad)","Causas del riesgo (factores del riesgo)")</f>
        <v>Causas del riesgo (factores del riesgo)</v>
      </c>
      <c r="E36" s="484"/>
      <c r="F36" s="484"/>
      <c r="G36" s="484"/>
      <c r="H36" s="484"/>
      <c r="I36" s="484"/>
      <c r="J36" s="484"/>
      <c r="K36" s="484"/>
      <c r="L36" s="484"/>
      <c r="M36" s="484"/>
      <c r="N36" s="484"/>
      <c r="O36" s="484"/>
      <c r="P36" s="484"/>
      <c r="Q36" s="484"/>
      <c r="R36" s="484"/>
      <c r="S36" s="484"/>
      <c r="T36" s="484"/>
      <c r="U36" s="484"/>
      <c r="V36" s="484"/>
      <c r="W36" s="484"/>
      <c r="X36" s="484"/>
      <c r="Y36" s="484"/>
      <c r="Z36" s="484"/>
      <c r="AA36" s="484"/>
      <c r="AB36" s="484"/>
      <c r="AC36" s="36"/>
      <c r="AD36" s="484" t="str">
        <f>IF(AK13=Datos!$A$6,"Consecuencias (efectos de la oportunidad)","Consecuencias (efectos del riesgo)")</f>
        <v>Consecuencias (efectos del riesgo)</v>
      </c>
      <c r="AE36" s="484"/>
      <c r="AF36" s="484"/>
      <c r="AG36" s="484"/>
      <c r="AH36" s="484"/>
      <c r="AI36" s="484"/>
      <c r="AJ36" s="484"/>
      <c r="AK36" s="484"/>
      <c r="AL36" s="484"/>
      <c r="AM36" s="484"/>
      <c r="AN36" s="484"/>
      <c r="AO36" s="484"/>
      <c r="AP36" s="484"/>
      <c r="AQ36" s="484"/>
      <c r="AR36" s="484"/>
      <c r="AS36" s="484"/>
      <c r="AT36" s="484"/>
      <c r="AU36" s="484"/>
      <c r="AV36" s="484"/>
      <c r="AW36" s="484"/>
      <c r="AX36" s="484"/>
      <c r="AY36" s="484"/>
      <c r="AZ36" s="484"/>
      <c r="BA36" s="484"/>
      <c r="BB36" s="484"/>
      <c r="BC36" s="484"/>
      <c r="BD36" s="484"/>
      <c r="BE36" s="484"/>
      <c r="BF36" s="484"/>
      <c r="BG36" s="20"/>
      <c r="BK36" s="26" t="str">
        <f>IF('Contexto Estrat. Ins'!$Q$7&lt;&gt;"",'Contexto Estrat. Ins'!$Q$6,"")</f>
        <v/>
      </c>
      <c r="BL36" s="26" t="str">
        <f>IF('Contexto Estrat. Ins'!$Q$8&lt;&gt;"",'Contexto Estrat. Ins'!$Q$6,"")</f>
        <v/>
      </c>
      <c r="BM36" s="26" t="str">
        <f>IF('Contexto Estrat. Ins'!$Q$9&lt;&gt;"",'Contexto Estrat. Ins'!$Q$6,"")</f>
        <v/>
      </c>
      <c r="BN36" s="26" t="str">
        <f>IF('Contexto Estrat. Ins'!$Q$10&lt;&gt;"",'Contexto Estrat. Ins'!$Q$6,"")</f>
        <v/>
      </c>
      <c r="BO36" s="26" t="str">
        <f>IF('Contexto Estrat. Ins'!$Q$11&lt;&gt;"",'Contexto Estrat. Ins'!$Q$6,"")</f>
        <v/>
      </c>
      <c r="BP36" s="26" t="str">
        <f>IF('Contexto Estrat. Ins'!$Q$12&lt;&gt;"",'Contexto Estrat. Ins'!$Q$6,"")</f>
        <v/>
      </c>
      <c r="BQ36" s="26" t="str">
        <f>IF($D$29='Contexto Estrat. Ins'!$B$7,BK36,IF($D$29='Contexto Estrat. Ins'!$B$8,BL36,IF($D$29='Contexto Estrat. Ins'!$B$9,BM36,IF($D$29='Contexto Estrat. Ins'!$B$10,BN36,IF($D$29='Contexto Estrat. Ins'!$B$11,BO36,IF($D$29='Contexto Estrat. Ins'!$B$12,BP36,""))))))</f>
        <v/>
      </c>
      <c r="BS36" s="26" t="str">
        <f>IF('Contexto Estrat. Ins'!$Q$37&lt;&gt;"",'Contexto Estrat. Ins'!$Q$36,"")</f>
        <v/>
      </c>
      <c r="BT36" s="26" t="str">
        <f>IF('Contexto Estrat. Ins'!$Q$38&lt;&gt;"",'Contexto Estrat. Ins'!$Q$36,"")</f>
        <v/>
      </c>
      <c r="BU36" s="26" t="str">
        <f>IF('Contexto Estrat. Ins'!$Q$39&lt;&gt;"",'Contexto Estrat. Ins'!$Q$36,"")</f>
        <v/>
      </c>
      <c r="BV36" s="26" t="str">
        <f>IF('Contexto Estrat. Ins'!$Q$40&lt;&gt;"",'Contexto Estrat. Ins'!$Q$36,"")</f>
        <v/>
      </c>
      <c r="BW36" s="26" t="str">
        <f>IF('Contexto Estrat. Ins'!$Q$41&lt;&gt;"",'Contexto Estrat. Ins'!$Q$36,"")</f>
        <v/>
      </c>
      <c r="BX36" s="26" t="str">
        <f>IF('Contexto Estrat. Ins'!$Q$42&lt;&gt;"",'Contexto Estrat. Ins'!$Q$36,"")</f>
        <v/>
      </c>
      <c r="BY36" s="26" t="str">
        <f>IF($D$29='Contexto Estrat. Ins'!$B$37,BS36,IF($D$29='Contexto Estrat. Ins'!$B$38,BT36,IF($D$29='Contexto Estrat. Ins'!$B$39,BU36,IF($D$29='Contexto Estrat. Ins'!$B$40,BV36,IF($D$29='Contexto Estrat. Ins'!$B$41,BW36,IF($D$29='Contexto Estrat. Ins'!$B$42,BX36,""))))))</f>
        <v/>
      </c>
      <c r="CA36" s="26" t="str">
        <f>IF('Contexto Estrat. Ins'!$Q$17&lt;&gt;"",'Contexto Estrat. Ins'!$Q$16,"")</f>
        <v/>
      </c>
      <c r="CB36" s="26" t="str">
        <f>IF('Contexto Estrat. Ins'!$Q$18&lt;&gt;"",'Contexto Estrat. Ins'!$Q$16,"")</f>
        <v/>
      </c>
      <c r="CC36" s="26" t="str">
        <f>IF('Contexto Estrat. Ins'!$Q$19&lt;&gt;"",'Contexto Estrat. Ins'!$Q$16,"")</f>
        <v/>
      </c>
      <c r="CD36" s="26" t="str">
        <f>IF('Contexto Estrat. Ins'!$Q$20&lt;&gt;"",'Contexto Estrat. Ins'!$Q$16,"")</f>
        <v/>
      </c>
      <c r="CE36" s="26" t="str">
        <f>IF('Contexto Estrat. Ins'!$Q$21&lt;&gt;"",'Contexto Estrat. Ins'!$Q$16,"")</f>
        <v/>
      </c>
      <c r="CF36" s="26" t="str">
        <f>IF('Contexto Estrat. Ins'!$Q$22&lt;&gt;"",'Contexto Estrat. Ins'!$Q$16,"")</f>
        <v/>
      </c>
      <c r="CG36" s="26" t="str">
        <f>IF($D$29='Contexto Estrat. Ins'!$B$17,CA36,IF($D$29='Contexto Estrat. Ins'!$B$18,CB36,IF($D$29='Contexto Estrat. Ins'!$B$19,CC36,IF($D$29='Contexto Estrat. Ins'!$B$20,CD36,IF($D$29='Contexto Estrat. Ins'!$B$21,CE36,IF($D$29='Contexto Estrat. Ins'!$B$22,CF36,""))))))</f>
        <v/>
      </c>
    </row>
    <row r="37" spans="1:86" ht="15.6" customHeight="1">
      <c r="A37" s="18"/>
      <c r="D37" s="483" t="s">
        <v>473</v>
      </c>
      <c r="E37" s="483"/>
      <c r="F37" s="483"/>
      <c r="G37" s="483"/>
      <c r="H37" s="483"/>
      <c r="I37" s="483"/>
      <c r="J37" s="483"/>
      <c r="K37" s="483"/>
      <c r="L37" s="483"/>
      <c r="M37" s="483"/>
      <c r="N37" s="483"/>
      <c r="O37" s="483"/>
      <c r="P37" s="483"/>
      <c r="Q37" s="483"/>
      <c r="R37" s="483"/>
      <c r="S37" s="483"/>
      <c r="T37" s="483"/>
      <c r="U37" s="483"/>
      <c r="V37" s="483"/>
      <c r="W37" s="483"/>
      <c r="X37" s="483"/>
      <c r="Y37" s="483"/>
      <c r="Z37" s="483"/>
      <c r="AA37" s="483"/>
      <c r="AB37" s="483"/>
      <c r="AD37" s="484"/>
      <c r="AE37" s="484"/>
      <c r="AF37" s="484"/>
      <c r="AG37" s="484"/>
      <c r="AH37" s="484"/>
      <c r="AI37" s="484"/>
      <c r="AJ37" s="484"/>
      <c r="AK37" s="484"/>
      <c r="AL37" s="484"/>
      <c r="AM37" s="484"/>
      <c r="AN37" s="484"/>
      <c r="AO37" s="484"/>
      <c r="AP37" s="484"/>
      <c r="AQ37" s="484"/>
      <c r="AR37" s="484"/>
      <c r="AS37" s="484"/>
      <c r="AT37" s="484"/>
      <c r="AU37" s="484"/>
      <c r="AV37" s="484"/>
      <c r="AW37" s="484"/>
      <c r="AX37" s="484"/>
      <c r="AY37" s="484"/>
      <c r="AZ37" s="484"/>
      <c r="BA37" s="484"/>
      <c r="BB37" s="484"/>
      <c r="BC37" s="484"/>
      <c r="BD37" s="484"/>
      <c r="BE37" s="484"/>
      <c r="BF37" s="484"/>
      <c r="BG37" s="20"/>
      <c r="BK37" s="26" t="str">
        <f>IF('Contexto Estrat. Ins'!$R$7&lt;&gt;"",'Contexto Estrat. Ins'!$R$6,"")</f>
        <v/>
      </c>
      <c r="BL37" s="26" t="str">
        <f>IF('Contexto Estrat. Ins'!$R$8&lt;&gt;"",'Contexto Estrat. Ins'!$R$6,"")</f>
        <v/>
      </c>
      <c r="BM37" s="26" t="str">
        <f>IF('Contexto Estrat. Ins'!$R$9&lt;&gt;"",'Contexto Estrat. Ins'!$R$6,"")</f>
        <v/>
      </c>
      <c r="BN37" s="26" t="str">
        <f>IF('Contexto Estrat. Ins'!$R$10&lt;&gt;"",'Contexto Estrat. Ins'!$R$6,"")</f>
        <v/>
      </c>
      <c r="BO37" s="26" t="str">
        <f>IF('Contexto Estrat. Ins'!$R$11&lt;&gt;"",'Contexto Estrat. Ins'!$R$6,"")</f>
        <v/>
      </c>
      <c r="BP37" s="26" t="str">
        <f>IF('Contexto Estrat. Ins'!$R$12&lt;&gt;"",'Contexto Estrat. Ins'!$R$6,"")</f>
        <v/>
      </c>
      <c r="BQ37" s="26" t="str">
        <f>IF($D$29='Contexto Estrat. Ins'!$B$7,BK37,IF($D$29='Contexto Estrat. Ins'!$B$8,BL37,IF($D$29='Contexto Estrat. Ins'!$B$9,BM37,IF($D$29='Contexto Estrat. Ins'!$B$10,BN37,IF($D$29='Contexto Estrat. Ins'!$B$11,BO37,IF($D$29='Contexto Estrat. Ins'!$B$12,BP37,""))))))</f>
        <v/>
      </c>
      <c r="BS37" s="26" t="str">
        <f>IF('Contexto Estrat. Ins'!$R$37&lt;&gt;"",'Contexto Estrat. Ins'!$R$36,"")</f>
        <v/>
      </c>
      <c r="BT37" s="26" t="str">
        <f>IF('Contexto Estrat. Ins'!$R$38&lt;&gt;"",'Contexto Estrat. Ins'!$R$36,"")</f>
        <v/>
      </c>
      <c r="BU37" s="26" t="str">
        <f>IF('Contexto Estrat. Ins'!$R$39&lt;&gt;"",'Contexto Estrat. Ins'!$R$36,"")</f>
        <v/>
      </c>
      <c r="BV37" s="26" t="str">
        <f>IF('Contexto Estrat. Ins'!$R$40&lt;&gt;"",'Contexto Estrat. Ins'!$R$36,"")</f>
        <v/>
      </c>
      <c r="BW37" s="26" t="str">
        <f>IF('Contexto Estrat. Ins'!$R$41&lt;&gt;"",'Contexto Estrat. Ins'!$R$36,"")</f>
        <v/>
      </c>
      <c r="BX37" s="26" t="str">
        <f>IF('Contexto Estrat. Ins'!$R$42&lt;&gt;"",'Contexto Estrat. Ins'!$R$36,"")</f>
        <v/>
      </c>
      <c r="BY37" s="26" t="str">
        <f>IF($D$29='Contexto Estrat. Ins'!$B$37,BS37,IF($D$29='Contexto Estrat. Ins'!$B$38,BT37,IF($D$29='Contexto Estrat. Ins'!$B$39,BU37,IF($D$29='Contexto Estrat. Ins'!$B$40,BV37,IF($D$29='Contexto Estrat. Ins'!$B$41,BW37,IF($D$29='Contexto Estrat. Ins'!$B$42,BX37,""))))))</f>
        <v/>
      </c>
      <c r="CA37" s="26" t="str">
        <f>IF('Contexto Estrat. Ins'!$R$17&lt;&gt;"",'Contexto Estrat. Ins'!$R$16,"")</f>
        <v/>
      </c>
      <c r="CB37" s="26" t="str">
        <f>IF('Contexto Estrat. Ins'!$R$18&lt;&gt;"",'Contexto Estrat. Ins'!$R$16,"")</f>
        <v/>
      </c>
      <c r="CC37" s="26" t="str">
        <f>IF('Contexto Estrat. Ins'!$R$19&lt;&gt;"",'Contexto Estrat. Ins'!$R$16,"")</f>
        <v/>
      </c>
      <c r="CD37" s="26" t="str">
        <f>IF('Contexto Estrat. Ins'!$R$20&lt;&gt;"",'Contexto Estrat. Ins'!$R$16,"")</f>
        <v/>
      </c>
      <c r="CE37" s="26" t="str">
        <f>IF('Contexto Estrat. Ins'!$R$21&lt;&gt;"",'Contexto Estrat. Ins'!$R$16,"")</f>
        <v/>
      </c>
      <c r="CF37" s="26" t="str">
        <f>IF('Contexto Estrat. Ins'!$R$22&lt;&gt;"",'Contexto Estrat. Ins'!$R$16,"")</f>
        <v/>
      </c>
      <c r="CG37" s="26" t="str">
        <f>IF($D$29='Contexto Estrat. Ins'!$B$17,CA37,IF($D$29='Contexto Estrat. Ins'!$B$18,CB37,IF($D$29='Contexto Estrat. Ins'!$B$19,CC37,IF($D$29='Contexto Estrat. Ins'!$B$20,CD37,IF($D$29='Contexto Estrat. Ins'!$B$21,CE37,IF($D$29='Contexto Estrat. Ins'!$B$22,CF37,""))))))</f>
        <v/>
      </c>
    </row>
    <row r="38" spans="1:86" ht="15.6" customHeight="1">
      <c r="A38" s="18"/>
      <c r="D38" s="483" t="s">
        <v>474</v>
      </c>
      <c r="E38" s="483"/>
      <c r="F38" s="483"/>
      <c r="G38" s="483"/>
      <c r="H38" s="483"/>
      <c r="I38" s="483"/>
      <c r="J38" s="483" t="s">
        <v>475</v>
      </c>
      <c r="K38" s="483"/>
      <c r="L38" s="483"/>
      <c r="M38" s="483"/>
      <c r="N38" s="483"/>
      <c r="O38" s="483"/>
      <c r="P38" s="483"/>
      <c r="Q38" s="483"/>
      <c r="R38" s="483"/>
      <c r="S38" s="483"/>
      <c r="T38" s="483"/>
      <c r="U38" s="483"/>
      <c r="V38" s="483"/>
      <c r="W38" s="483"/>
      <c r="X38" s="483"/>
      <c r="Y38" s="483"/>
      <c r="Z38" s="483"/>
      <c r="AA38" s="483"/>
      <c r="AB38" s="483"/>
      <c r="AD38" s="483" t="str">
        <f>IF(AK13=Datos!$A$6,"Puede presentarse la oportunidad, lo que generaría…","Puede presentarse el riesgo, lo que generaría…")</f>
        <v>Puede presentarse el riesgo, lo que generaría…</v>
      </c>
      <c r="AE38" s="483"/>
      <c r="AF38" s="483"/>
      <c r="AG38" s="483"/>
      <c r="AH38" s="483"/>
      <c r="AI38" s="483"/>
      <c r="AJ38" s="483"/>
      <c r="AK38" s="483"/>
      <c r="AL38" s="483"/>
      <c r="AM38" s="483"/>
      <c r="AN38" s="483"/>
      <c r="AO38" s="483"/>
      <c r="AP38" s="483"/>
      <c r="AQ38" s="483"/>
      <c r="AR38" s="483"/>
      <c r="AS38" s="483"/>
      <c r="AT38" s="483"/>
      <c r="AU38" s="483"/>
      <c r="AV38" s="483"/>
      <c r="AW38" s="483"/>
      <c r="AX38" s="483"/>
      <c r="AY38" s="483"/>
      <c r="AZ38" s="483"/>
      <c r="BA38" s="483"/>
      <c r="BB38" s="483"/>
      <c r="BC38" s="483"/>
      <c r="BD38" s="483"/>
      <c r="BE38" s="483"/>
      <c r="BF38" s="483"/>
      <c r="BG38" s="20"/>
      <c r="BK38" s="26" t="str">
        <f>IF('Contexto Estrat. Ins'!$S$7&lt;&gt;"",'Contexto Estrat. Ins'!$S$6,"")</f>
        <v/>
      </c>
      <c r="BL38" s="26" t="str">
        <f>IF('Contexto Estrat. Ins'!$S$8&lt;&gt;"",'Contexto Estrat. Ins'!$S$6,"")</f>
        <v/>
      </c>
      <c r="BM38" s="26" t="str">
        <f>IF('Contexto Estrat. Ins'!$S$9&lt;&gt;"",'Contexto Estrat. Ins'!$S$6,"")</f>
        <v/>
      </c>
      <c r="BN38" s="26" t="str">
        <f>IF('Contexto Estrat. Ins'!$S$10&lt;&gt;"",'Contexto Estrat. Ins'!$S$6,"")</f>
        <v/>
      </c>
      <c r="BO38" s="26" t="str">
        <f>IF('Contexto Estrat. Ins'!$S$11&lt;&gt;"",'Contexto Estrat. Ins'!$S$6,"")</f>
        <v/>
      </c>
      <c r="BP38" s="26" t="str">
        <f>IF('Contexto Estrat. Ins'!$S$12&lt;&gt;"",'Contexto Estrat. Ins'!$S$6,"")</f>
        <v/>
      </c>
      <c r="BQ38" s="26" t="str">
        <f>IF($D$29='Contexto Estrat. Ins'!$B$7,BK38,IF($D$29='Contexto Estrat. Ins'!$B$8,BL38,IF($D$29='Contexto Estrat. Ins'!$B$9,BM38,IF($D$29='Contexto Estrat. Ins'!$B$10,BN38,IF($D$29='Contexto Estrat. Ins'!$B$11,BO38,IF($D$29='Contexto Estrat. Ins'!$B$12,BP38,""))))))</f>
        <v/>
      </c>
      <c r="BS38" s="26" t="str">
        <f>IF('Contexto Estrat. Ins'!$S$37&lt;&gt;"",'Contexto Estrat. Ins'!$S$36,"")</f>
        <v/>
      </c>
      <c r="BT38" s="26" t="str">
        <f>IF('Contexto Estrat. Ins'!$S$38&lt;&gt;"",'Contexto Estrat. Ins'!$S$36,"")</f>
        <v/>
      </c>
      <c r="BU38" s="26" t="str">
        <f>IF('Contexto Estrat. Ins'!$S$39&lt;&gt;"",'Contexto Estrat. Ins'!$S$36,"")</f>
        <v/>
      </c>
      <c r="BV38" s="26" t="str">
        <f>IF('Contexto Estrat. Ins'!$S$40&lt;&gt;"",'Contexto Estrat. Ins'!$S$36,"")</f>
        <v/>
      </c>
      <c r="BW38" s="26" t="str">
        <f>IF('Contexto Estrat. Ins'!$S$41&lt;&gt;"",'Contexto Estrat. Ins'!$S$36,"")</f>
        <v/>
      </c>
      <c r="BX38" s="26" t="str">
        <f>IF('Contexto Estrat. Ins'!$S$42&lt;&gt;"",'Contexto Estrat. Ins'!$S$36,"")</f>
        <v/>
      </c>
      <c r="BY38" s="26" t="str">
        <f>IF($D$29='Contexto Estrat. Ins'!$B$37,BS38,IF($D$29='Contexto Estrat. Ins'!$B$38,BT38,IF($D$29='Contexto Estrat. Ins'!$B$39,BU38,IF($D$29='Contexto Estrat. Ins'!$B$40,BV38,IF($D$29='Contexto Estrat. Ins'!$B$41,BW38,IF($D$29='Contexto Estrat. Ins'!$B$42,BX38,""))))))</f>
        <v/>
      </c>
      <c r="CA38" s="26" t="str">
        <f>IF('Contexto Estrat. Ins'!$S$17&lt;&gt;"",'Contexto Estrat. Ins'!$S$16,"")</f>
        <v/>
      </c>
      <c r="CB38" s="26" t="str">
        <f>IF('Contexto Estrat. Ins'!$S$18&lt;&gt;"",'Contexto Estrat. Ins'!$S$16,"")</f>
        <v/>
      </c>
      <c r="CC38" s="26" t="str">
        <f>IF('Contexto Estrat. Ins'!$S$19&lt;&gt;"",'Contexto Estrat. Ins'!$S$16,"")</f>
        <v/>
      </c>
      <c r="CD38" s="26" t="str">
        <f>IF('Contexto Estrat. Ins'!$S$20&lt;&gt;"",'Contexto Estrat. Ins'!$S$16,"")</f>
        <v/>
      </c>
      <c r="CE38" s="26" t="str">
        <f>IF('Contexto Estrat. Ins'!$S$21&lt;&gt;"",'Contexto Estrat. Ins'!$S$16,"")</f>
        <v/>
      </c>
      <c r="CF38" s="26" t="str">
        <f>IF('Contexto Estrat. Ins'!$S$22&lt;&gt;"",'Contexto Estrat. Ins'!$S$16,"")</f>
        <v/>
      </c>
      <c r="CG38" s="26" t="str">
        <f>IF($D$29='Contexto Estrat. Ins'!$B$17,CA38,IF($D$29='Contexto Estrat. Ins'!$B$18,CB38,IF($D$29='Contexto Estrat. Ins'!$B$19,CC38,IF($D$29='Contexto Estrat. Ins'!$B$20,CD38,IF($D$29='Contexto Estrat. Ins'!$B$21,CE38,IF($D$29='Contexto Estrat. Ins'!$B$22,CF38,""))))))</f>
        <v/>
      </c>
    </row>
    <row r="39" spans="1:86" ht="15.6" customHeight="1">
      <c r="A39" s="18"/>
      <c r="D39" s="456"/>
      <c r="E39" s="456"/>
      <c r="F39" s="456"/>
      <c r="G39" s="456"/>
      <c r="H39" s="456"/>
      <c r="I39" s="456"/>
      <c r="J39" s="400" t="s">
        <v>625</v>
      </c>
      <c r="K39" s="400"/>
      <c r="L39" s="400"/>
      <c r="M39" s="400"/>
      <c r="N39" s="400"/>
      <c r="O39" s="400"/>
      <c r="P39" s="400"/>
      <c r="Q39" s="400"/>
      <c r="R39" s="400"/>
      <c r="S39" s="400"/>
      <c r="T39" s="400"/>
      <c r="U39" s="400"/>
      <c r="V39" s="400"/>
      <c r="W39" s="400"/>
      <c r="X39" s="400"/>
      <c r="Y39" s="400"/>
      <c r="Z39" s="400"/>
      <c r="AA39" s="400"/>
      <c r="AB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20"/>
      <c r="BK39" s="26" t="str">
        <f>IF('Contexto Estrat. Ins'!$T$7&lt;&gt;"",'Contexto Estrat. Ins'!$T$6,"")</f>
        <v/>
      </c>
      <c r="BL39" s="26" t="str">
        <f>IF('Contexto Estrat. Ins'!$T$8&lt;&gt;"",'Contexto Estrat. Ins'!$T$6,"")</f>
        <v/>
      </c>
      <c r="BM39" s="26" t="str">
        <f>IF('Contexto Estrat. Ins'!$T$9&lt;&gt;"",'Contexto Estrat. Ins'!$T$6,"")</f>
        <v/>
      </c>
      <c r="BN39" s="26" t="str">
        <f>IF('Contexto Estrat. Ins'!$T$10&lt;&gt;"",'Contexto Estrat. Ins'!$T$6,"")</f>
        <v/>
      </c>
      <c r="BO39" s="26" t="str">
        <f>IF('Contexto Estrat. Ins'!$T$11&lt;&gt;"",'Contexto Estrat. Ins'!$T$6,"")</f>
        <v/>
      </c>
      <c r="BP39" s="26" t="str">
        <f>IF('Contexto Estrat. Ins'!$T$12&lt;&gt;"",'Contexto Estrat. Ins'!$T$6,"")</f>
        <v/>
      </c>
      <c r="BQ39" s="26" t="str">
        <f>IF($D$29='Contexto Estrat. Ins'!$B$7,BK39,IF($D$29='Contexto Estrat. Ins'!$B$8,BL39,IF($D$29='Contexto Estrat. Ins'!$B$9,BM39,IF($D$29='Contexto Estrat. Ins'!$B$10,BN39,IF($D$29='Contexto Estrat. Ins'!$B$11,BO39,IF($D$29='Contexto Estrat. Ins'!$B$12,BP39,""))))))</f>
        <v/>
      </c>
      <c r="BR39" s="142"/>
      <c r="BS39" s="26" t="str">
        <f>IF('Contexto Estrat. Ins'!$T$37&lt;&gt;"",'Contexto Estrat. Ins'!$T$36,"")</f>
        <v/>
      </c>
      <c r="BT39" s="26" t="str">
        <f>IF('Contexto Estrat. Ins'!$T$38&lt;&gt;"",'Contexto Estrat. Ins'!$T$36,"")</f>
        <v/>
      </c>
      <c r="BU39" s="26" t="str">
        <f>IF('Contexto Estrat. Ins'!$T$39&lt;&gt;"",'Contexto Estrat. Ins'!$T$36,"")</f>
        <v/>
      </c>
      <c r="BV39" s="26" t="str">
        <f>IF('Contexto Estrat. Ins'!$T$40&lt;&gt;"",'Contexto Estrat. Ins'!$T$36,"")</f>
        <v/>
      </c>
      <c r="BW39" s="26" t="str">
        <f>IF('Contexto Estrat. Ins'!$T$41&lt;&gt;"",'Contexto Estrat. Ins'!$T$36,"")</f>
        <v/>
      </c>
      <c r="BX39" s="26" t="str">
        <f>IF('Contexto Estrat. Ins'!$T$42&lt;&gt;"",'Contexto Estrat. Ins'!$T$36,"")</f>
        <v/>
      </c>
      <c r="BY39" s="26" t="str">
        <f>IF($D$29='Contexto Estrat. Ins'!$B$37,BS39,IF($D$29='Contexto Estrat. Ins'!$B$38,BT39,IF($D$29='Contexto Estrat. Ins'!$B$39,BU39,IF($D$29='Contexto Estrat. Ins'!$B$40,BV39,IF($D$29='Contexto Estrat. Ins'!$B$41,BW39,IF($D$29='Contexto Estrat. Ins'!$B$42,BX39,""))))))</f>
        <v/>
      </c>
      <c r="BZ39" s="142"/>
      <c r="CA39" s="26" t="str">
        <f>IF('Contexto Estrat. Ins'!$T$17&lt;&gt;"",'Contexto Estrat. Ins'!$T$16,"")</f>
        <v/>
      </c>
      <c r="CB39" s="26" t="str">
        <f>IF('Contexto Estrat. Ins'!$T$18&lt;&gt;"",'Contexto Estrat. Ins'!$T$16,"")</f>
        <v/>
      </c>
      <c r="CC39" s="26" t="str">
        <f>IF('Contexto Estrat. Ins'!$T$19&lt;&gt;"",'Contexto Estrat. Ins'!$T$16,"")</f>
        <v/>
      </c>
      <c r="CD39" s="26" t="str">
        <f>IF('Contexto Estrat. Ins'!$T$20&lt;&gt;"",'Contexto Estrat. Ins'!$T$16,"")</f>
        <v/>
      </c>
      <c r="CE39" s="26" t="str">
        <f>IF('Contexto Estrat. Ins'!$T$21&lt;&gt;"",'Contexto Estrat. Ins'!$T$16,"")</f>
        <v/>
      </c>
      <c r="CF39" s="26" t="str">
        <f>IF('Contexto Estrat. Ins'!$T$22&lt;&gt;"",'Contexto Estrat. Ins'!$T$16,"")</f>
        <v/>
      </c>
      <c r="CG39" s="26" t="str">
        <f>IF($D$29='Contexto Estrat. Ins'!$B$17,CA39,IF($D$29='Contexto Estrat. Ins'!$B$18,CB39,IF($D$29='Contexto Estrat. Ins'!$B$19,CC39,IF($D$29='Contexto Estrat. Ins'!$B$20,CD39,IF($D$29='Contexto Estrat. Ins'!$B$21,CE39,IF($D$29='Contexto Estrat. Ins'!$B$22,CF39,""))))))</f>
        <v/>
      </c>
      <c r="CH39" s="142"/>
    </row>
    <row r="40" spans="1:86" ht="15.6" customHeight="1">
      <c r="A40" s="18"/>
      <c r="D40" s="456"/>
      <c r="E40" s="456"/>
      <c r="F40" s="456"/>
      <c r="G40" s="456"/>
      <c r="H40" s="456"/>
      <c r="I40" s="456"/>
      <c r="J40" s="400"/>
      <c r="K40" s="400"/>
      <c r="L40" s="400"/>
      <c r="M40" s="400"/>
      <c r="N40" s="400"/>
      <c r="O40" s="400"/>
      <c r="P40" s="400"/>
      <c r="Q40" s="400"/>
      <c r="R40" s="400"/>
      <c r="S40" s="400"/>
      <c r="T40" s="400"/>
      <c r="U40" s="400"/>
      <c r="V40" s="400"/>
      <c r="W40" s="400"/>
      <c r="X40" s="400"/>
      <c r="Y40" s="400"/>
      <c r="Z40" s="400"/>
      <c r="AA40" s="400"/>
      <c r="AB40" s="400"/>
      <c r="AD40" s="400"/>
      <c r="AE40" s="400"/>
      <c r="AF40" s="400"/>
      <c r="AG40" s="400"/>
      <c r="AH40" s="400"/>
      <c r="AI40" s="400"/>
      <c r="AJ40" s="400"/>
      <c r="AK40" s="400"/>
      <c r="AL40" s="400"/>
      <c r="AM40" s="400"/>
      <c r="AN40" s="400"/>
      <c r="AO40" s="400"/>
      <c r="AP40" s="400"/>
      <c r="AQ40" s="400"/>
      <c r="AR40" s="400"/>
      <c r="AS40" s="400"/>
      <c r="AT40" s="400"/>
      <c r="AU40" s="400"/>
      <c r="AV40" s="400"/>
      <c r="AW40" s="400"/>
      <c r="AX40" s="400"/>
      <c r="AY40" s="400"/>
      <c r="AZ40" s="400"/>
      <c r="BA40" s="400"/>
      <c r="BB40" s="400"/>
      <c r="BC40" s="400"/>
      <c r="BD40" s="400"/>
      <c r="BE40" s="400"/>
      <c r="BF40" s="400"/>
      <c r="BG40" s="20"/>
      <c r="BK40" s="26" t="str">
        <f>IF('Contexto Estrat. Ins'!$U$7&lt;&gt;"",'Contexto Estrat. Ins'!$U$6,"")</f>
        <v/>
      </c>
      <c r="BL40" s="26" t="str">
        <f>IF('Contexto Estrat. Ins'!$U$8&lt;&gt;"",'Contexto Estrat. Ins'!$U$6,"")</f>
        <v/>
      </c>
      <c r="BM40" s="26" t="str">
        <f>IF('Contexto Estrat. Ins'!$U$9&lt;&gt;"",'Contexto Estrat. Ins'!$U$6,"")</f>
        <v/>
      </c>
      <c r="BN40" s="26" t="str">
        <f>IF('Contexto Estrat. Ins'!$U$10&lt;&gt;"",'Contexto Estrat. Ins'!$U$6,"")</f>
        <v/>
      </c>
      <c r="BO40" s="26" t="str">
        <f>IF('Contexto Estrat. Ins'!$U$11&lt;&gt;"",'Contexto Estrat. Ins'!$U$6,"")</f>
        <v/>
      </c>
      <c r="BP40" s="26" t="str">
        <f>IF('Contexto Estrat. Ins'!$U$12&lt;&gt;"",'Contexto Estrat. Ins'!$U$6,"")</f>
        <v/>
      </c>
      <c r="BQ40" s="26" t="str">
        <f>IF($D$29='Contexto Estrat. Ins'!$B$7,BK40,IF($D$29='Contexto Estrat. Ins'!$B$8,BL40,IF($D$29='Contexto Estrat. Ins'!$B$9,BM40,IF($D$29='Contexto Estrat. Ins'!$B$10,BN40,IF($D$29='Contexto Estrat. Ins'!$B$11,BO40,IF($D$29='Contexto Estrat. Ins'!$B$12,BP40,""))))))</f>
        <v/>
      </c>
      <c r="BR40" s="142"/>
      <c r="BS40" s="26" t="str">
        <f>IF('Contexto Estrat. Ins'!$U$37&lt;&gt;"",'Contexto Estrat. Ins'!$U$36,"")</f>
        <v/>
      </c>
      <c r="BT40" s="26" t="str">
        <f>IF('Contexto Estrat. Ins'!$U$38&lt;&gt;"",'Contexto Estrat. Ins'!$U$36,"")</f>
        <v/>
      </c>
      <c r="BU40" s="26" t="str">
        <f>IF('Contexto Estrat. Ins'!$U$39&lt;&gt;"",'Contexto Estrat. Ins'!$U$36,"")</f>
        <v/>
      </c>
      <c r="BV40" s="26" t="str">
        <f>IF('Contexto Estrat. Ins'!$U$40&lt;&gt;"",'Contexto Estrat. Ins'!$U$36,"")</f>
        <v/>
      </c>
      <c r="BW40" s="26" t="str">
        <f>IF('Contexto Estrat. Ins'!$U$41&lt;&gt;"",'Contexto Estrat. Ins'!$U$36,"")</f>
        <v/>
      </c>
      <c r="BX40" s="26" t="str">
        <f>IF('Contexto Estrat. Ins'!$U$42&lt;&gt;"",'Contexto Estrat. Ins'!$U$36,"")</f>
        <v/>
      </c>
      <c r="BY40" s="26" t="str">
        <f>IF($D$29='Contexto Estrat. Ins'!$B$37,BS40,IF($D$29='Contexto Estrat. Ins'!$B$38,BT40,IF($D$29='Contexto Estrat. Ins'!$B$39,BU40,IF($D$29='Contexto Estrat. Ins'!$B$40,BV40,IF($D$29='Contexto Estrat. Ins'!$B$41,BW40,IF($D$29='Contexto Estrat. Ins'!$B$42,BX40,""))))))</f>
        <v/>
      </c>
      <c r="BZ40" s="142"/>
      <c r="CA40" s="26" t="str">
        <f>IF('Contexto Estrat. Ins'!$U$17&lt;&gt;"",'Contexto Estrat. Ins'!$U$16,"")</f>
        <v/>
      </c>
      <c r="CB40" s="26" t="str">
        <f>IF('Contexto Estrat. Ins'!$U$18&lt;&gt;"",'Contexto Estrat. Ins'!$U$16,"")</f>
        <v/>
      </c>
      <c r="CC40" s="26" t="str">
        <f>IF('Contexto Estrat. Ins'!$U$19&lt;&gt;"",'Contexto Estrat. Ins'!$U$16,"")</f>
        <v/>
      </c>
      <c r="CD40" s="26" t="str">
        <f>IF('Contexto Estrat. Ins'!$U$20&lt;&gt;"",'Contexto Estrat. Ins'!$U$16,"")</f>
        <v/>
      </c>
      <c r="CE40" s="26" t="str">
        <f>IF('Contexto Estrat. Ins'!$U$21&lt;&gt;"",'Contexto Estrat. Ins'!$U$16,"")</f>
        <v/>
      </c>
      <c r="CF40" s="26" t="str">
        <f>IF('Contexto Estrat. Ins'!$U$22&lt;&gt;"",'Contexto Estrat. Ins'!$U$16,"")</f>
        <v/>
      </c>
      <c r="CG40" s="26" t="str">
        <f>IF($D$29='Contexto Estrat. Ins'!$B$17,CA40,IF($D$29='Contexto Estrat. Ins'!$B$18,CB40,IF($D$29='Contexto Estrat. Ins'!$B$19,CC40,IF($D$29='Contexto Estrat. Ins'!$B$20,CD40,IF($D$29='Contexto Estrat. Ins'!$B$21,CE40,IF($D$29='Contexto Estrat. Ins'!$B$22,CF40,""))))))</f>
        <v/>
      </c>
      <c r="CH40" s="142"/>
    </row>
    <row r="41" spans="1:86" ht="15.6" customHeight="1">
      <c r="A41" s="18"/>
      <c r="D41" s="456"/>
      <c r="E41" s="456"/>
      <c r="F41" s="456"/>
      <c r="G41" s="456"/>
      <c r="H41" s="456"/>
      <c r="I41" s="456"/>
      <c r="J41" s="400"/>
      <c r="K41" s="400"/>
      <c r="L41" s="400"/>
      <c r="M41" s="400"/>
      <c r="N41" s="400"/>
      <c r="O41" s="400"/>
      <c r="P41" s="400"/>
      <c r="Q41" s="400"/>
      <c r="R41" s="400"/>
      <c r="S41" s="400"/>
      <c r="T41" s="400"/>
      <c r="U41" s="400"/>
      <c r="V41" s="400"/>
      <c r="W41" s="400"/>
      <c r="X41" s="400"/>
      <c r="Y41" s="400"/>
      <c r="Z41" s="400"/>
      <c r="AA41" s="400"/>
      <c r="AB41" s="400"/>
      <c r="AD41" s="400"/>
      <c r="AE41" s="400"/>
      <c r="AF41" s="400"/>
      <c r="AG41" s="400"/>
      <c r="AH41" s="400"/>
      <c r="AI41" s="400"/>
      <c r="AJ41" s="400"/>
      <c r="AK41" s="400"/>
      <c r="AL41" s="400"/>
      <c r="AM41" s="400"/>
      <c r="AN41" s="400"/>
      <c r="AO41" s="400"/>
      <c r="AP41" s="400"/>
      <c r="AQ41" s="400"/>
      <c r="AR41" s="400"/>
      <c r="AS41" s="400"/>
      <c r="AT41" s="400"/>
      <c r="AU41" s="400"/>
      <c r="AV41" s="400"/>
      <c r="AW41" s="400"/>
      <c r="AX41" s="400"/>
      <c r="AY41" s="400"/>
      <c r="AZ41" s="400"/>
      <c r="BA41" s="400"/>
      <c r="BB41" s="400"/>
      <c r="BC41" s="400"/>
      <c r="BD41" s="400"/>
      <c r="BE41" s="400"/>
      <c r="BF41" s="400"/>
      <c r="BG41" s="20"/>
      <c r="BK41" s="26" t="str">
        <f>IF('Contexto Estrat. Ins'!$V$7&lt;&gt;"",'Contexto Estrat. Ins'!$V$6,"")</f>
        <v/>
      </c>
      <c r="BL41" s="26" t="str">
        <f>IF('Contexto Estrat. Ins'!$V$8&lt;&gt;"",'Contexto Estrat. Ins'!$V$6,"")</f>
        <v/>
      </c>
      <c r="BM41" s="26" t="str">
        <f>IF('Contexto Estrat. Ins'!$V$9&lt;&gt;"",'Contexto Estrat. Ins'!$V$6,"")</f>
        <v/>
      </c>
      <c r="BN41" s="26" t="str">
        <f>IF('Contexto Estrat. Ins'!$V$10&lt;&gt;"",'Contexto Estrat. Ins'!$V$6,"")</f>
        <v/>
      </c>
      <c r="BO41" s="26" t="str">
        <f>IF('Contexto Estrat. Ins'!$V$11&lt;&gt;"",'Contexto Estrat. Ins'!$V$6,"")</f>
        <v/>
      </c>
      <c r="BP41" s="26" t="str">
        <f>IF('Contexto Estrat. Ins'!$V$12&lt;&gt;"",'Contexto Estrat. Ins'!$V$6,"")</f>
        <v/>
      </c>
      <c r="BQ41" s="26" t="str">
        <f>IF($D$29='Contexto Estrat. Ins'!$B$7,BK41,IF($D$29='Contexto Estrat. Ins'!$B$8,BL41,IF($D$29='Contexto Estrat. Ins'!$B$9,BM41,IF($D$29='Contexto Estrat. Ins'!$B$10,BN41,IF($D$29='Contexto Estrat. Ins'!$B$11,BO41,IF($D$29='Contexto Estrat. Ins'!$B$12,BP41,""))))))</f>
        <v/>
      </c>
      <c r="BR41" s="142"/>
      <c r="BS41" s="26" t="str">
        <f>IF('Contexto Estrat. Ins'!$V$37&lt;&gt;"",'Contexto Estrat. Ins'!$V$36,"")</f>
        <v/>
      </c>
      <c r="BT41" s="26" t="str">
        <f>IF('Contexto Estrat. Ins'!$V$38&lt;&gt;"",'Contexto Estrat. Ins'!$V$36,"")</f>
        <v/>
      </c>
      <c r="BU41" s="26" t="str">
        <f>IF('Contexto Estrat. Ins'!$V$39&lt;&gt;"",'Contexto Estrat. Ins'!$V$36,"")</f>
        <v/>
      </c>
      <c r="BV41" s="26" t="str">
        <f>IF('Contexto Estrat. Ins'!$V$40&lt;&gt;"",'Contexto Estrat. Ins'!$V$36,"")</f>
        <v/>
      </c>
      <c r="BW41" s="26" t="str">
        <f>IF('Contexto Estrat. Ins'!$V$41&lt;&gt;"",'Contexto Estrat. Ins'!$V$36,"")</f>
        <v/>
      </c>
      <c r="BX41" s="26" t="str">
        <f>IF('Contexto Estrat. Ins'!$V$42&lt;&gt;"",'Contexto Estrat. Ins'!$V$36,"")</f>
        <v/>
      </c>
      <c r="BY41" s="26" t="str">
        <f>IF($D$29='Contexto Estrat. Ins'!$B$37,BS41,IF($D$29='Contexto Estrat. Ins'!$B$38,BT41,IF($D$29='Contexto Estrat. Ins'!$B$39,BU41,IF($D$29='Contexto Estrat. Ins'!$B$40,BV41,IF($D$29='Contexto Estrat. Ins'!$B$41,BW41,IF($D$29='Contexto Estrat. Ins'!$B$42,BX41,""))))))</f>
        <v/>
      </c>
      <c r="BZ41" s="142"/>
      <c r="CA41" s="26" t="str">
        <f>IF('Contexto Estrat. Ins'!$V$17&lt;&gt;"",'Contexto Estrat. Ins'!$V$16,"")</f>
        <v/>
      </c>
      <c r="CB41" s="26" t="str">
        <f>IF('Contexto Estrat. Ins'!$V$18&lt;&gt;"",'Contexto Estrat. Ins'!$V$16,"")</f>
        <v/>
      </c>
      <c r="CC41" s="26" t="str">
        <f>IF('Contexto Estrat. Ins'!$V$19&lt;&gt;"",'Contexto Estrat. Ins'!$V$16,"")</f>
        <v/>
      </c>
      <c r="CD41" s="26" t="str">
        <f>IF('Contexto Estrat. Ins'!$V$20&lt;&gt;"",'Contexto Estrat. Ins'!$V$16,"")</f>
        <v/>
      </c>
      <c r="CE41" s="26" t="str">
        <f>IF('Contexto Estrat. Ins'!$V$21&lt;&gt;"",'Contexto Estrat. Ins'!$V$16,"")</f>
        <v/>
      </c>
      <c r="CF41" s="26" t="str">
        <f>IF('Contexto Estrat. Ins'!$V$22&lt;&gt;"",'Contexto Estrat. Ins'!$V$16,"")</f>
        <v/>
      </c>
      <c r="CG41" s="26" t="str">
        <f>IF($D$29='Contexto Estrat. Ins'!$B$17,CA41,IF($D$29='Contexto Estrat. Ins'!$B$18,CB41,IF($D$29='Contexto Estrat. Ins'!$B$19,CC41,IF($D$29='Contexto Estrat. Ins'!$B$20,CD41,IF($D$29='Contexto Estrat. Ins'!$B$21,CE41,IF($D$29='Contexto Estrat. Ins'!$B$22,CF41,""))))))</f>
        <v/>
      </c>
      <c r="CH41" s="142"/>
    </row>
    <row r="42" spans="1:86" ht="15.6" customHeight="1">
      <c r="A42" s="18"/>
      <c r="D42" s="456"/>
      <c r="E42" s="456"/>
      <c r="F42" s="456"/>
      <c r="G42" s="456"/>
      <c r="H42" s="456"/>
      <c r="I42" s="456"/>
      <c r="J42" s="400"/>
      <c r="K42" s="400"/>
      <c r="L42" s="400"/>
      <c r="M42" s="400"/>
      <c r="N42" s="400"/>
      <c r="O42" s="400"/>
      <c r="P42" s="400"/>
      <c r="Q42" s="400"/>
      <c r="R42" s="400"/>
      <c r="S42" s="400"/>
      <c r="T42" s="400"/>
      <c r="U42" s="400"/>
      <c r="V42" s="400"/>
      <c r="W42" s="400"/>
      <c r="X42" s="400"/>
      <c r="Y42" s="400"/>
      <c r="Z42" s="400"/>
      <c r="AA42" s="400"/>
      <c r="AB42" s="400"/>
      <c r="AD42" s="400"/>
      <c r="AE42" s="400"/>
      <c r="AF42" s="400"/>
      <c r="AG42" s="400"/>
      <c r="AH42" s="400"/>
      <c r="AI42" s="400"/>
      <c r="AJ42" s="400"/>
      <c r="AK42" s="400"/>
      <c r="AL42" s="400"/>
      <c r="AM42" s="400"/>
      <c r="AN42" s="400"/>
      <c r="AO42" s="400"/>
      <c r="AP42" s="400"/>
      <c r="AQ42" s="400"/>
      <c r="AR42" s="400"/>
      <c r="AS42" s="400"/>
      <c r="AT42" s="400"/>
      <c r="AU42" s="400"/>
      <c r="AV42" s="400"/>
      <c r="AW42" s="400"/>
      <c r="AX42" s="400"/>
      <c r="AY42" s="400"/>
      <c r="AZ42" s="400"/>
      <c r="BA42" s="400"/>
      <c r="BB42" s="400"/>
      <c r="BC42" s="400"/>
      <c r="BD42" s="400"/>
      <c r="BE42" s="400"/>
      <c r="BF42" s="400"/>
      <c r="BG42" s="20"/>
      <c r="BK42" s="142"/>
      <c r="BL42" s="142"/>
      <c r="BM42" s="142"/>
      <c r="BN42" s="142"/>
      <c r="BO42" s="142"/>
      <c r="BP42" s="142"/>
      <c r="BQ42" s="142"/>
      <c r="BR42" s="142"/>
      <c r="BS42" s="142"/>
      <c r="BT42" s="142"/>
      <c r="BU42" s="142"/>
      <c r="BV42" s="142"/>
      <c r="BW42" s="142"/>
      <c r="BX42" s="142"/>
      <c r="BY42" s="142"/>
      <c r="BZ42" s="142"/>
      <c r="CA42" s="142"/>
      <c r="CB42" s="142"/>
      <c r="CC42" s="142"/>
      <c r="CD42" s="142"/>
    </row>
    <row r="43" spans="1:86" ht="15.6" customHeight="1">
      <c r="A43" s="18"/>
      <c r="D43" s="456"/>
      <c r="E43" s="456"/>
      <c r="F43" s="456"/>
      <c r="G43" s="456"/>
      <c r="H43" s="456"/>
      <c r="I43" s="456"/>
      <c r="J43" s="400"/>
      <c r="K43" s="400"/>
      <c r="L43" s="400"/>
      <c r="M43" s="400"/>
      <c r="N43" s="400"/>
      <c r="O43" s="400"/>
      <c r="P43" s="400"/>
      <c r="Q43" s="400"/>
      <c r="R43" s="400"/>
      <c r="S43" s="400"/>
      <c r="T43" s="400"/>
      <c r="U43" s="400"/>
      <c r="V43" s="400"/>
      <c r="W43" s="400"/>
      <c r="X43" s="400"/>
      <c r="Y43" s="400"/>
      <c r="Z43" s="400"/>
      <c r="AA43" s="400"/>
      <c r="AB43" s="400"/>
      <c r="AD43" s="400"/>
      <c r="AE43" s="400"/>
      <c r="AF43" s="400"/>
      <c r="AG43" s="400"/>
      <c r="AH43" s="400"/>
      <c r="AI43" s="400"/>
      <c r="AJ43" s="400"/>
      <c r="AK43" s="400"/>
      <c r="AL43" s="400"/>
      <c r="AM43" s="400"/>
      <c r="AN43" s="400"/>
      <c r="AO43" s="400"/>
      <c r="AP43" s="400"/>
      <c r="AQ43" s="400"/>
      <c r="AR43" s="400"/>
      <c r="AS43" s="400"/>
      <c r="AT43" s="400"/>
      <c r="AU43" s="400"/>
      <c r="AV43" s="400"/>
      <c r="AW43" s="400"/>
      <c r="AX43" s="400"/>
      <c r="AY43" s="400"/>
      <c r="AZ43" s="400"/>
      <c r="BA43" s="400"/>
      <c r="BB43" s="400"/>
      <c r="BC43" s="400"/>
      <c r="BD43" s="400"/>
      <c r="BE43" s="400"/>
      <c r="BF43" s="400"/>
      <c r="BG43" s="20"/>
      <c r="BK43" s="142"/>
      <c r="BL43" s="142"/>
      <c r="BM43" s="142"/>
      <c r="BN43" s="142"/>
      <c r="BO43" s="142"/>
      <c r="BP43" s="142"/>
      <c r="BQ43" s="142"/>
      <c r="BR43" s="142"/>
      <c r="BS43" s="142"/>
      <c r="BT43" s="142"/>
      <c r="BU43" s="142"/>
      <c r="BV43" s="142"/>
      <c r="BW43" s="142"/>
      <c r="BX43" s="142"/>
      <c r="BY43" s="142"/>
      <c r="BZ43" s="142"/>
      <c r="CA43" s="142"/>
      <c r="CB43" s="142"/>
      <c r="CC43" s="142"/>
      <c r="CD43" s="142"/>
    </row>
    <row r="44" spans="1:86" ht="15.6" customHeight="1">
      <c r="A44" s="18"/>
      <c r="D44" s="456"/>
      <c r="E44" s="456"/>
      <c r="F44" s="456"/>
      <c r="G44" s="456"/>
      <c r="H44" s="456"/>
      <c r="I44" s="456"/>
      <c r="J44" s="400"/>
      <c r="K44" s="400"/>
      <c r="L44" s="400"/>
      <c r="M44" s="400"/>
      <c r="N44" s="400"/>
      <c r="O44" s="400"/>
      <c r="P44" s="400"/>
      <c r="Q44" s="400"/>
      <c r="R44" s="400"/>
      <c r="S44" s="400"/>
      <c r="T44" s="400"/>
      <c r="U44" s="400"/>
      <c r="V44" s="400"/>
      <c r="W44" s="400"/>
      <c r="X44" s="400"/>
      <c r="Y44" s="400"/>
      <c r="Z44" s="400"/>
      <c r="AA44" s="400"/>
      <c r="AB44" s="400"/>
      <c r="AD44" s="400"/>
      <c r="AE44" s="400"/>
      <c r="AF44" s="400"/>
      <c r="AG44" s="400"/>
      <c r="AH44" s="400"/>
      <c r="AI44" s="400"/>
      <c r="AJ44" s="400"/>
      <c r="AK44" s="400"/>
      <c r="AL44" s="400"/>
      <c r="AM44" s="400"/>
      <c r="AN44" s="400"/>
      <c r="AO44" s="400"/>
      <c r="AP44" s="400"/>
      <c r="AQ44" s="400"/>
      <c r="AR44" s="400"/>
      <c r="AS44" s="400"/>
      <c r="AT44" s="400"/>
      <c r="AU44" s="400"/>
      <c r="AV44" s="400"/>
      <c r="AW44" s="400"/>
      <c r="AX44" s="400"/>
      <c r="AY44" s="400"/>
      <c r="AZ44" s="400"/>
      <c r="BA44" s="400"/>
      <c r="BB44" s="400"/>
      <c r="BC44" s="400"/>
      <c r="BD44" s="400"/>
      <c r="BE44" s="400"/>
      <c r="BF44" s="400"/>
      <c r="BG44" s="20"/>
      <c r="BK44" s="142"/>
      <c r="BL44" s="142"/>
      <c r="BM44" s="142"/>
      <c r="BN44" s="142"/>
      <c r="BO44" s="142"/>
      <c r="BP44" s="142"/>
      <c r="BQ44" s="142"/>
      <c r="BR44" s="142"/>
      <c r="BS44" s="142"/>
      <c r="BT44" s="142"/>
      <c r="BU44" s="142"/>
      <c r="BV44" s="142"/>
      <c r="BW44" s="142"/>
      <c r="BX44" s="142"/>
      <c r="BY44" s="142"/>
      <c r="BZ44" s="142"/>
      <c r="CA44" s="142"/>
      <c r="CB44" s="142"/>
      <c r="CC44" s="142"/>
      <c r="CD44" s="142"/>
    </row>
    <row r="45" spans="1:86" ht="15.6" customHeight="1">
      <c r="A45" s="18"/>
      <c r="D45" s="456"/>
      <c r="E45" s="456"/>
      <c r="F45" s="456"/>
      <c r="G45" s="456"/>
      <c r="H45" s="456"/>
      <c r="I45" s="456"/>
      <c r="J45" s="400"/>
      <c r="K45" s="400"/>
      <c r="L45" s="400"/>
      <c r="M45" s="400"/>
      <c r="N45" s="400"/>
      <c r="O45" s="400"/>
      <c r="P45" s="400"/>
      <c r="Q45" s="400"/>
      <c r="R45" s="400"/>
      <c r="S45" s="400"/>
      <c r="T45" s="400"/>
      <c r="U45" s="400"/>
      <c r="V45" s="400"/>
      <c r="W45" s="400"/>
      <c r="X45" s="400"/>
      <c r="Y45" s="400"/>
      <c r="Z45" s="400"/>
      <c r="AA45" s="400"/>
      <c r="AB45" s="400"/>
      <c r="AD45" s="400"/>
      <c r="AE45" s="400"/>
      <c r="AF45" s="400"/>
      <c r="AG45" s="400"/>
      <c r="AH45" s="400"/>
      <c r="AI45" s="400"/>
      <c r="AJ45" s="400"/>
      <c r="AK45" s="400"/>
      <c r="AL45" s="400"/>
      <c r="AM45" s="400"/>
      <c r="AN45" s="400"/>
      <c r="AO45" s="400"/>
      <c r="AP45" s="400"/>
      <c r="AQ45" s="400"/>
      <c r="AR45" s="400"/>
      <c r="AS45" s="400"/>
      <c r="AT45" s="400"/>
      <c r="AU45" s="400"/>
      <c r="AV45" s="400"/>
      <c r="AW45" s="400"/>
      <c r="AX45" s="400"/>
      <c r="AY45" s="400"/>
      <c r="AZ45" s="400"/>
      <c r="BA45" s="400"/>
      <c r="BB45" s="400"/>
      <c r="BC45" s="400"/>
      <c r="BD45" s="400"/>
      <c r="BE45" s="400"/>
      <c r="BF45" s="400"/>
      <c r="BG45" s="20"/>
    </row>
    <row r="46" spans="1:86" ht="15.6" customHeight="1">
      <c r="A46" s="18"/>
      <c r="D46" s="456"/>
      <c r="E46" s="456"/>
      <c r="F46" s="456"/>
      <c r="G46" s="456"/>
      <c r="H46" s="456"/>
      <c r="I46" s="456"/>
      <c r="J46" s="400"/>
      <c r="K46" s="400"/>
      <c r="L46" s="400"/>
      <c r="M46" s="400"/>
      <c r="N46" s="400"/>
      <c r="O46" s="400"/>
      <c r="P46" s="400"/>
      <c r="Q46" s="400"/>
      <c r="R46" s="400"/>
      <c r="S46" s="400"/>
      <c r="T46" s="400"/>
      <c r="U46" s="400"/>
      <c r="V46" s="400"/>
      <c r="W46" s="400"/>
      <c r="X46" s="400"/>
      <c r="Y46" s="400"/>
      <c r="Z46" s="400"/>
      <c r="AA46" s="400"/>
      <c r="AB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c r="BA46" s="400"/>
      <c r="BB46" s="400"/>
      <c r="BC46" s="400"/>
      <c r="BD46" s="400"/>
      <c r="BE46" s="400"/>
      <c r="BF46" s="400"/>
      <c r="BG46" s="20"/>
    </row>
    <row r="47" spans="1:86" ht="15.6" customHeight="1">
      <c r="A47" s="18"/>
      <c r="D47" s="456"/>
      <c r="E47" s="456"/>
      <c r="F47" s="456"/>
      <c r="G47" s="456"/>
      <c r="H47" s="456"/>
      <c r="I47" s="456"/>
      <c r="J47" s="400"/>
      <c r="K47" s="400"/>
      <c r="L47" s="400"/>
      <c r="M47" s="400"/>
      <c r="N47" s="400"/>
      <c r="O47" s="400"/>
      <c r="P47" s="400"/>
      <c r="Q47" s="400"/>
      <c r="R47" s="400"/>
      <c r="S47" s="400"/>
      <c r="T47" s="400"/>
      <c r="U47" s="400"/>
      <c r="V47" s="400"/>
      <c r="W47" s="400"/>
      <c r="X47" s="400"/>
      <c r="Y47" s="400"/>
      <c r="Z47" s="400"/>
      <c r="AA47" s="400"/>
      <c r="AB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20"/>
    </row>
    <row r="48" spans="1:86" ht="15.6" customHeight="1">
      <c r="A48" s="18"/>
      <c r="D48" s="456"/>
      <c r="E48" s="456"/>
      <c r="F48" s="456"/>
      <c r="G48" s="456"/>
      <c r="H48" s="456"/>
      <c r="I48" s="456"/>
      <c r="J48" s="400"/>
      <c r="K48" s="400"/>
      <c r="L48" s="400"/>
      <c r="M48" s="400"/>
      <c r="N48" s="400"/>
      <c r="O48" s="400"/>
      <c r="P48" s="400"/>
      <c r="Q48" s="400"/>
      <c r="R48" s="400"/>
      <c r="S48" s="400"/>
      <c r="T48" s="400"/>
      <c r="U48" s="400"/>
      <c r="V48" s="400"/>
      <c r="W48" s="400"/>
      <c r="X48" s="400"/>
      <c r="Y48" s="400"/>
      <c r="Z48" s="400"/>
      <c r="AA48" s="400"/>
      <c r="AB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20"/>
    </row>
    <row r="49" spans="1:73" ht="15.6" customHeight="1">
      <c r="A49" s="18"/>
      <c r="D49" s="482" t="s">
        <v>480</v>
      </c>
      <c r="E49" s="482"/>
      <c r="F49" s="482"/>
      <c r="G49" s="482"/>
      <c r="H49" s="482"/>
      <c r="I49" s="482"/>
      <c r="J49" s="482"/>
      <c r="K49" s="482"/>
      <c r="L49" s="482"/>
      <c r="M49" s="482"/>
      <c r="N49" s="482"/>
      <c r="O49" s="482"/>
      <c r="P49" s="482"/>
      <c r="Q49" s="482"/>
      <c r="R49" s="482"/>
      <c r="S49" s="482"/>
      <c r="T49" s="482"/>
      <c r="U49" s="482"/>
      <c r="V49" s="482"/>
      <c r="W49" s="482"/>
      <c r="X49" s="482"/>
      <c r="Y49" s="482"/>
      <c r="Z49" s="482"/>
      <c r="AA49" s="482"/>
      <c r="AB49" s="482"/>
      <c r="AD49" s="400"/>
      <c r="AE49" s="400"/>
      <c r="AF49" s="400"/>
      <c r="AG49" s="400"/>
      <c r="AH49" s="400"/>
      <c r="AI49" s="400"/>
      <c r="AJ49" s="400"/>
      <c r="AK49" s="400"/>
      <c r="AL49" s="400"/>
      <c r="AM49" s="400"/>
      <c r="AN49" s="400"/>
      <c r="AO49" s="400"/>
      <c r="AP49" s="400"/>
      <c r="AQ49" s="400"/>
      <c r="AR49" s="400"/>
      <c r="AS49" s="400"/>
      <c r="AT49" s="400"/>
      <c r="AU49" s="400"/>
      <c r="AV49" s="400"/>
      <c r="AW49" s="400"/>
      <c r="AX49" s="400"/>
      <c r="AY49" s="400"/>
      <c r="AZ49" s="400"/>
      <c r="BA49" s="400"/>
      <c r="BB49" s="400"/>
      <c r="BC49" s="400"/>
      <c r="BD49" s="400"/>
      <c r="BE49" s="400"/>
      <c r="BF49" s="400"/>
      <c r="BG49" s="20"/>
    </row>
    <row r="50" spans="1:73" ht="15.6" customHeight="1">
      <c r="A50" s="18"/>
      <c r="D50" s="483" t="s">
        <v>474</v>
      </c>
      <c r="E50" s="483"/>
      <c r="F50" s="483"/>
      <c r="G50" s="483"/>
      <c r="H50" s="483"/>
      <c r="I50" s="483"/>
      <c r="J50" s="483" t="s">
        <v>475</v>
      </c>
      <c r="K50" s="483"/>
      <c r="L50" s="483"/>
      <c r="M50" s="483"/>
      <c r="N50" s="483"/>
      <c r="O50" s="483"/>
      <c r="P50" s="483"/>
      <c r="Q50" s="483"/>
      <c r="R50" s="483"/>
      <c r="S50" s="483"/>
      <c r="T50" s="483"/>
      <c r="U50" s="483"/>
      <c r="V50" s="483"/>
      <c r="W50" s="483"/>
      <c r="X50" s="483"/>
      <c r="Y50" s="483"/>
      <c r="Z50" s="483"/>
      <c r="AA50" s="483"/>
      <c r="AB50" s="483"/>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20"/>
    </row>
    <row r="51" spans="1:73" ht="15.6" customHeight="1">
      <c r="A51" s="18"/>
      <c r="D51" s="456"/>
      <c r="E51" s="456"/>
      <c r="F51" s="456"/>
      <c r="G51" s="456"/>
      <c r="H51" s="456"/>
      <c r="I51" s="456"/>
      <c r="J51" s="400"/>
      <c r="K51" s="400"/>
      <c r="L51" s="400"/>
      <c r="M51" s="400"/>
      <c r="N51" s="400"/>
      <c r="O51" s="400"/>
      <c r="P51" s="400"/>
      <c r="Q51" s="400"/>
      <c r="R51" s="400"/>
      <c r="S51" s="400"/>
      <c r="T51" s="400"/>
      <c r="U51" s="400"/>
      <c r="V51" s="400"/>
      <c r="W51" s="400"/>
      <c r="X51" s="400"/>
      <c r="Y51" s="400"/>
      <c r="Z51" s="400"/>
      <c r="AA51" s="400"/>
      <c r="AB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20"/>
    </row>
    <row r="52" spans="1:73" ht="15.6" customHeight="1">
      <c r="A52" s="18"/>
      <c r="D52" s="456"/>
      <c r="E52" s="456"/>
      <c r="F52" s="456"/>
      <c r="G52" s="456"/>
      <c r="H52" s="456"/>
      <c r="I52" s="456"/>
      <c r="J52" s="400"/>
      <c r="K52" s="400"/>
      <c r="L52" s="400"/>
      <c r="M52" s="400"/>
      <c r="N52" s="400"/>
      <c r="O52" s="400"/>
      <c r="P52" s="400"/>
      <c r="Q52" s="400"/>
      <c r="R52" s="400"/>
      <c r="S52" s="400"/>
      <c r="T52" s="400"/>
      <c r="U52" s="400"/>
      <c r="V52" s="400"/>
      <c r="W52" s="400"/>
      <c r="X52" s="400"/>
      <c r="Y52" s="400"/>
      <c r="Z52" s="400"/>
      <c r="AA52" s="400"/>
      <c r="AB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20"/>
    </row>
    <row r="53" spans="1:73" ht="15.6" customHeight="1">
      <c r="A53" s="18"/>
      <c r="D53" s="456"/>
      <c r="E53" s="456"/>
      <c r="F53" s="456"/>
      <c r="G53" s="456"/>
      <c r="H53" s="456"/>
      <c r="I53" s="456"/>
      <c r="J53" s="400"/>
      <c r="K53" s="400"/>
      <c r="L53" s="400"/>
      <c r="M53" s="400"/>
      <c r="N53" s="400"/>
      <c r="O53" s="400"/>
      <c r="P53" s="400"/>
      <c r="Q53" s="400"/>
      <c r="R53" s="400"/>
      <c r="S53" s="400"/>
      <c r="T53" s="400"/>
      <c r="U53" s="400"/>
      <c r="V53" s="400"/>
      <c r="W53" s="400"/>
      <c r="X53" s="400"/>
      <c r="Y53" s="400"/>
      <c r="Z53" s="400"/>
      <c r="AA53" s="400"/>
      <c r="AB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20"/>
    </row>
    <row r="54" spans="1:73" ht="15.6" customHeight="1">
      <c r="A54" s="18"/>
      <c r="D54" s="456"/>
      <c r="E54" s="456"/>
      <c r="F54" s="456"/>
      <c r="G54" s="456"/>
      <c r="H54" s="456"/>
      <c r="I54" s="456"/>
      <c r="J54" s="400"/>
      <c r="K54" s="400"/>
      <c r="L54" s="400"/>
      <c r="M54" s="400"/>
      <c r="N54" s="400"/>
      <c r="O54" s="400"/>
      <c r="P54" s="400"/>
      <c r="Q54" s="400"/>
      <c r="R54" s="400"/>
      <c r="S54" s="400"/>
      <c r="T54" s="400"/>
      <c r="U54" s="400"/>
      <c r="V54" s="400"/>
      <c r="W54" s="400"/>
      <c r="X54" s="400"/>
      <c r="Y54" s="400"/>
      <c r="Z54" s="400"/>
      <c r="AA54" s="400"/>
      <c r="AB54" s="400"/>
      <c r="AD54" s="400"/>
      <c r="AE54" s="400"/>
      <c r="AF54" s="400"/>
      <c r="AG54" s="400"/>
      <c r="AH54" s="400"/>
      <c r="AI54" s="400"/>
      <c r="AJ54" s="400"/>
      <c r="AK54" s="400"/>
      <c r="AL54" s="400"/>
      <c r="AM54" s="400"/>
      <c r="AN54" s="400"/>
      <c r="AO54" s="400"/>
      <c r="AP54" s="400"/>
      <c r="AQ54" s="400"/>
      <c r="AR54" s="400"/>
      <c r="AS54" s="400"/>
      <c r="AT54" s="400"/>
      <c r="AU54" s="400"/>
      <c r="AV54" s="400"/>
      <c r="AW54" s="400"/>
      <c r="AX54" s="400"/>
      <c r="AY54" s="400"/>
      <c r="AZ54" s="400"/>
      <c r="BA54" s="400"/>
      <c r="BB54" s="400"/>
      <c r="BC54" s="400"/>
      <c r="BD54" s="400"/>
      <c r="BE54" s="400"/>
      <c r="BF54" s="400"/>
      <c r="BG54" s="20"/>
    </row>
    <row r="55" spans="1:73" ht="15" customHeight="1">
      <c r="A55" s="18"/>
      <c r="D55" s="456"/>
      <c r="E55" s="456"/>
      <c r="F55" s="456"/>
      <c r="G55" s="456"/>
      <c r="H55" s="456"/>
      <c r="I55" s="456"/>
      <c r="J55" s="400"/>
      <c r="K55" s="400"/>
      <c r="L55" s="400"/>
      <c r="M55" s="400"/>
      <c r="N55" s="400"/>
      <c r="O55" s="400"/>
      <c r="P55" s="400"/>
      <c r="Q55" s="400"/>
      <c r="R55" s="400"/>
      <c r="S55" s="400"/>
      <c r="T55" s="400"/>
      <c r="U55" s="400"/>
      <c r="V55" s="400"/>
      <c r="W55" s="400"/>
      <c r="X55" s="400"/>
      <c r="Y55" s="400"/>
      <c r="Z55" s="400"/>
      <c r="AA55" s="400"/>
      <c r="AB55" s="400"/>
      <c r="AD55" s="400"/>
      <c r="AE55" s="400"/>
      <c r="AF55" s="400"/>
      <c r="AG55" s="400"/>
      <c r="AH55" s="400"/>
      <c r="AI55" s="400"/>
      <c r="AJ55" s="400"/>
      <c r="AK55" s="400"/>
      <c r="AL55" s="400"/>
      <c r="AM55" s="400"/>
      <c r="AN55" s="400"/>
      <c r="AO55" s="400"/>
      <c r="AP55" s="400"/>
      <c r="AQ55" s="400"/>
      <c r="AR55" s="400"/>
      <c r="AS55" s="400"/>
      <c r="AT55" s="400"/>
      <c r="AU55" s="400"/>
      <c r="AV55" s="400"/>
      <c r="AW55" s="400"/>
      <c r="AX55" s="400"/>
      <c r="AY55" s="400"/>
      <c r="AZ55" s="400"/>
      <c r="BA55" s="400"/>
      <c r="BB55" s="400"/>
      <c r="BC55" s="400"/>
      <c r="BD55" s="400"/>
      <c r="BE55" s="400"/>
      <c r="BF55" s="400"/>
      <c r="BG55" s="20"/>
    </row>
    <row r="56" spans="1:73" ht="15" customHeight="1">
      <c r="A56" s="18"/>
      <c r="D56" s="456"/>
      <c r="E56" s="456"/>
      <c r="F56" s="456"/>
      <c r="G56" s="456"/>
      <c r="H56" s="456"/>
      <c r="I56" s="456"/>
      <c r="J56" s="400"/>
      <c r="K56" s="400"/>
      <c r="L56" s="400"/>
      <c r="M56" s="400"/>
      <c r="N56" s="400"/>
      <c r="O56" s="400"/>
      <c r="P56" s="400"/>
      <c r="Q56" s="400"/>
      <c r="R56" s="400"/>
      <c r="S56" s="400"/>
      <c r="T56" s="400"/>
      <c r="U56" s="400"/>
      <c r="V56" s="400"/>
      <c r="W56" s="400"/>
      <c r="X56" s="400"/>
      <c r="Y56" s="400"/>
      <c r="Z56" s="400"/>
      <c r="AA56" s="400"/>
      <c r="AB56" s="400"/>
      <c r="AD56" s="400"/>
      <c r="AE56" s="400"/>
      <c r="AF56" s="400"/>
      <c r="AG56" s="400"/>
      <c r="AH56" s="400"/>
      <c r="AI56" s="400"/>
      <c r="AJ56" s="400"/>
      <c r="AK56" s="400"/>
      <c r="AL56" s="400"/>
      <c r="AM56" s="400"/>
      <c r="AN56" s="400"/>
      <c r="AO56" s="400"/>
      <c r="AP56" s="400"/>
      <c r="AQ56" s="400"/>
      <c r="AR56" s="400"/>
      <c r="AS56" s="400"/>
      <c r="AT56" s="400"/>
      <c r="AU56" s="400"/>
      <c r="AV56" s="400"/>
      <c r="AW56" s="400"/>
      <c r="AX56" s="400"/>
      <c r="AY56" s="400"/>
      <c r="AZ56" s="400"/>
      <c r="BA56" s="400"/>
      <c r="BB56" s="400"/>
      <c r="BC56" s="400"/>
      <c r="BD56" s="400"/>
      <c r="BE56" s="400"/>
      <c r="BF56" s="400"/>
      <c r="BG56" s="20"/>
    </row>
    <row r="57" spans="1:73" ht="15" customHeight="1">
      <c r="A57" s="18"/>
      <c r="D57" s="456"/>
      <c r="E57" s="456"/>
      <c r="F57" s="456"/>
      <c r="G57" s="456"/>
      <c r="H57" s="456"/>
      <c r="I57" s="456"/>
      <c r="J57" s="400"/>
      <c r="K57" s="400"/>
      <c r="L57" s="400"/>
      <c r="M57" s="400"/>
      <c r="N57" s="400"/>
      <c r="O57" s="400"/>
      <c r="P57" s="400"/>
      <c r="Q57" s="400"/>
      <c r="R57" s="400"/>
      <c r="S57" s="400"/>
      <c r="T57" s="400"/>
      <c r="U57" s="400"/>
      <c r="V57" s="400"/>
      <c r="W57" s="400"/>
      <c r="X57" s="400"/>
      <c r="Y57" s="400"/>
      <c r="Z57" s="400"/>
      <c r="AA57" s="400"/>
      <c r="AB57" s="400"/>
      <c r="AD57" s="400"/>
      <c r="AE57" s="400"/>
      <c r="AF57" s="400"/>
      <c r="AG57" s="400"/>
      <c r="AH57" s="400"/>
      <c r="AI57" s="400"/>
      <c r="AJ57" s="400"/>
      <c r="AK57" s="400"/>
      <c r="AL57" s="400"/>
      <c r="AM57" s="400"/>
      <c r="AN57" s="400"/>
      <c r="AO57" s="400"/>
      <c r="AP57" s="400"/>
      <c r="AQ57" s="400"/>
      <c r="AR57" s="400"/>
      <c r="AS57" s="400"/>
      <c r="AT57" s="400"/>
      <c r="AU57" s="400"/>
      <c r="AV57" s="400"/>
      <c r="AW57" s="400"/>
      <c r="AX57" s="400"/>
      <c r="AY57" s="400"/>
      <c r="AZ57" s="400"/>
      <c r="BA57" s="400"/>
      <c r="BB57" s="400"/>
      <c r="BC57" s="400"/>
      <c r="BD57" s="400"/>
      <c r="BE57" s="400"/>
      <c r="BF57" s="400"/>
      <c r="BG57" s="20"/>
    </row>
    <row r="58" spans="1:73" ht="15" customHeight="1">
      <c r="A58" s="18"/>
      <c r="D58" s="456"/>
      <c r="E58" s="456"/>
      <c r="F58" s="456"/>
      <c r="G58" s="456"/>
      <c r="H58" s="456"/>
      <c r="I58" s="456"/>
      <c r="J58" s="400"/>
      <c r="K58" s="400"/>
      <c r="L58" s="400"/>
      <c r="M58" s="400"/>
      <c r="N58" s="400"/>
      <c r="O58" s="400"/>
      <c r="P58" s="400"/>
      <c r="Q58" s="400"/>
      <c r="R58" s="400"/>
      <c r="S58" s="400"/>
      <c r="T58" s="400"/>
      <c r="U58" s="400"/>
      <c r="V58" s="400"/>
      <c r="W58" s="400"/>
      <c r="X58" s="400"/>
      <c r="Y58" s="400"/>
      <c r="Z58" s="400"/>
      <c r="AA58" s="400"/>
      <c r="AB58" s="400"/>
      <c r="AD58" s="400"/>
      <c r="AE58" s="400"/>
      <c r="AF58" s="400"/>
      <c r="AG58" s="400"/>
      <c r="AH58" s="400"/>
      <c r="AI58" s="400"/>
      <c r="AJ58" s="400"/>
      <c r="AK58" s="400"/>
      <c r="AL58" s="400"/>
      <c r="AM58" s="400"/>
      <c r="AN58" s="400"/>
      <c r="AO58" s="400"/>
      <c r="AP58" s="400"/>
      <c r="AQ58" s="400"/>
      <c r="AR58" s="400"/>
      <c r="AS58" s="400"/>
      <c r="AT58" s="400"/>
      <c r="AU58" s="400"/>
      <c r="AV58" s="400"/>
      <c r="AW58" s="400"/>
      <c r="AX58" s="400"/>
      <c r="AY58" s="400"/>
      <c r="AZ58" s="400"/>
      <c r="BA58" s="400"/>
      <c r="BB58" s="400"/>
      <c r="BC58" s="400"/>
      <c r="BD58" s="400"/>
      <c r="BE58" s="400"/>
      <c r="BF58" s="400"/>
      <c r="BG58" s="20"/>
    </row>
    <row r="59" spans="1:73">
      <c r="A59" s="18"/>
      <c r="D59" s="456"/>
      <c r="E59" s="456"/>
      <c r="F59" s="456"/>
      <c r="G59" s="456"/>
      <c r="H59" s="456"/>
      <c r="I59" s="456"/>
      <c r="J59" s="400"/>
      <c r="K59" s="400"/>
      <c r="L59" s="400"/>
      <c r="M59" s="400"/>
      <c r="N59" s="400"/>
      <c r="O59" s="400"/>
      <c r="P59" s="400"/>
      <c r="Q59" s="400"/>
      <c r="R59" s="400"/>
      <c r="S59" s="400"/>
      <c r="T59" s="400"/>
      <c r="U59" s="400"/>
      <c r="V59" s="400"/>
      <c r="W59" s="400"/>
      <c r="X59" s="400"/>
      <c r="Y59" s="400"/>
      <c r="Z59" s="400"/>
      <c r="AA59" s="400"/>
      <c r="AB59" s="400"/>
      <c r="AD59" s="400"/>
      <c r="AE59" s="400"/>
      <c r="AF59" s="400"/>
      <c r="AG59" s="400"/>
      <c r="AH59" s="400"/>
      <c r="AI59" s="400"/>
      <c r="AJ59" s="400"/>
      <c r="AK59" s="400"/>
      <c r="AL59" s="400"/>
      <c r="AM59" s="400"/>
      <c r="AN59" s="400"/>
      <c r="AO59" s="400"/>
      <c r="AP59" s="400"/>
      <c r="AQ59" s="400"/>
      <c r="AR59" s="400"/>
      <c r="AS59" s="400"/>
      <c r="AT59" s="400"/>
      <c r="AU59" s="400"/>
      <c r="AV59" s="400"/>
      <c r="AW59" s="400"/>
      <c r="AX59" s="400"/>
      <c r="AY59" s="400"/>
      <c r="AZ59" s="400"/>
      <c r="BA59" s="400"/>
      <c r="BB59" s="400"/>
      <c r="BC59" s="400"/>
      <c r="BD59" s="400"/>
      <c r="BE59" s="400"/>
      <c r="BF59" s="400"/>
      <c r="BG59" s="20"/>
      <c r="BL59" s="39"/>
      <c r="BM59" s="39"/>
      <c r="BN59" s="39"/>
      <c r="BO59" s="39"/>
    </row>
    <row r="60" spans="1:73">
      <c r="A60" s="18"/>
      <c r="D60" s="456"/>
      <c r="E60" s="456"/>
      <c r="F60" s="456"/>
      <c r="G60" s="456"/>
      <c r="H60" s="456"/>
      <c r="I60" s="456"/>
      <c r="J60" s="400"/>
      <c r="K60" s="400"/>
      <c r="L60" s="400"/>
      <c r="M60" s="400"/>
      <c r="N60" s="400"/>
      <c r="O60" s="400"/>
      <c r="P60" s="400"/>
      <c r="Q60" s="400"/>
      <c r="R60" s="400"/>
      <c r="S60" s="400"/>
      <c r="T60" s="400"/>
      <c r="U60" s="400"/>
      <c r="V60" s="400"/>
      <c r="W60" s="400"/>
      <c r="X60" s="400"/>
      <c r="Y60" s="400"/>
      <c r="Z60" s="400"/>
      <c r="AA60" s="400"/>
      <c r="AB60" s="400"/>
      <c r="AD60" s="400"/>
      <c r="AE60" s="400"/>
      <c r="AF60" s="400"/>
      <c r="AG60" s="400"/>
      <c r="AH60" s="400"/>
      <c r="AI60" s="400"/>
      <c r="AJ60" s="400"/>
      <c r="AK60" s="400"/>
      <c r="AL60" s="400"/>
      <c r="AM60" s="400"/>
      <c r="AN60" s="400"/>
      <c r="AO60" s="400"/>
      <c r="AP60" s="400"/>
      <c r="AQ60" s="400"/>
      <c r="AR60" s="400"/>
      <c r="AS60" s="400"/>
      <c r="AT60" s="400"/>
      <c r="AU60" s="400"/>
      <c r="AV60" s="400"/>
      <c r="AW60" s="400"/>
      <c r="AX60" s="400"/>
      <c r="AY60" s="400"/>
      <c r="AZ60" s="400"/>
      <c r="BA60" s="400"/>
      <c r="BB60" s="400"/>
      <c r="BC60" s="400"/>
      <c r="BD60" s="400"/>
      <c r="BE60" s="400"/>
      <c r="BF60" s="400"/>
      <c r="BG60" s="20"/>
      <c r="BK60" s="378" t="s">
        <v>481</v>
      </c>
      <c r="BL60" s="378"/>
      <c r="BM60" s="378"/>
      <c r="BN60" s="39"/>
      <c r="BO60" s="39"/>
    </row>
    <row r="61" spans="1:73" ht="30" customHeight="1" thickBot="1">
      <c r="A61" s="51"/>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c r="AM61" s="52"/>
      <c r="AN61" s="52"/>
      <c r="AO61" s="52"/>
      <c r="AP61" s="52"/>
      <c r="AQ61" s="52"/>
      <c r="AR61" s="52"/>
      <c r="AS61" s="52"/>
      <c r="AT61" s="52"/>
      <c r="AU61" s="52"/>
      <c r="AV61" s="52"/>
      <c r="AW61" s="52"/>
      <c r="AX61" s="52"/>
      <c r="AY61" s="52"/>
      <c r="AZ61" s="52"/>
      <c r="BA61" s="52"/>
      <c r="BB61" s="52"/>
      <c r="BC61" s="52"/>
      <c r="BD61" s="52"/>
      <c r="BE61" s="52"/>
      <c r="BF61" s="52"/>
      <c r="BG61" s="54"/>
      <c r="BK61" s="378"/>
      <c r="BL61" s="378"/>
      <c r="BM61" s="378"/>
      <c r="BN61" s="39"/>
      <c r="BO61" s="85"/>
      <c r="BP61" s="378" t="s">
        <v>482</v>
      </c>
      <c r="BQ61" s="378" t="s">
        <v>483</v>
      </c>
      <c r="BR61" s="85"/>
      <c r="BS61" s="85" t="s">
        <v>484</v>
      </c>
    </row>
    <row r="62" spans="1:73" ht="32.25" customHeight="1" thickBot="1">
      <c r="A62" s="380" t="str">
        <f>IF(AK13=Datos!$A$6,"ANÁLISIS DE LA OPORTUNIDAD","ANÁLISIS DEL RIESGO")</f>
        <v>ANÁLISIS DEL RIESGO</v>
      </c>
      <c r="B62" s="381"/>
      <c r="C62" s="381"/>
      <c r="D62" s="381"/>
      <c r="E62" s="381"/>
      <c r="F62" s="381"/>
      <c r="G62" s="381"/>
      <c r="H62" s="381"/>
      <c r="I62" s="381"/>
      <c r="J62" s="382"/>
      <c r="K62" s="27"/>
      <c r="L62" s="27"/>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7"/>
      <c r="BK62" s="85" t="s">
        <v>485</v>
      </c>
      <c r="BL62" s="86">
        <f>BS77</f>
        <v>0</v>
      </c>
      <c r="BM62" s="86" t="str">
        <f>IF(AND(I66="",I67=""),"",INDEX($R$69:$R$73,$BL$62,1))</f>
        <v/>
      </c>
      <c r="BO62" s="85"/>
      <c r="BP62" s="379"/>
      <c r="BQ62" s="379"/>
      <c r="BR62" s="85"/>
      <c r="BS62" s="85" t="s">
        <v>485</v>
      </c>
      <c r="BT62" s="86" t="str">
        <f>IF($AK$13&lt;&gt;"",BL62,"")</f>
        <v/>
      </c>
      <c r="BU62" s="86" t="str">
        <f>IF($AK$13&lt;&gt;"",$BM$62,"")</f>
        <v/>
      </c>
    </row>
    <row r="63" spans="1:73" ht="14.45" customHeight="1">
      <c r="A63" s="18"/>
      <c r="Z63" s="401" t="s">
        <v>486</v>
      </c>
      <c r="AA63" s="401"/>
      <c r="AB63" s="401"/>
      <c r="AC63" s="401"/>
      <c r="AD63" s="401"/>
      <c r="AE63" s="401"/>
      <c r="AF63" s="401"/>
      <c r="AG63" s="401"/>
      <c r="AH63" s="401"/>
      <c r="AI63" s="401"/>
      <c r="AJ63" s="401"/>
      <c r="AK63" s="401"/>
      <c r="BG63" s="20"/>
      <c r="BK63" s="85" t="s">
        <v>487</v>
      </c>
      <c r="BL63" s="86" t="str">
        <f>H82</f>
        <v/>
      </c>
      <c r="BM63" s="86" t="e">
        <f>INDEX($R$76:$R$80,$BL$63,1)</f>
        <v>#VALUE!</v>
      </c>
      <c r="BO63" s="85" t="s">
        <v>488</v>
      </c>
      <c r="BP63" s="86" t="e">
        <f>BL63-1</f>
        <v>#VALUE!</v>
      </c>
      <c r="BQ63" s="86" t="e">
        <f>BM63</f>
        <v>#VALUE!</v>
      </c>
      <c r="BR63" s="85"/>
      <c r="BS63" s="85" t="s">
        <v>487</v>
      </c>
      <c r="BT63" s="86" t="str">
        <f>IF($AK$13="","",IF($AK$13=1,$BP$63,$BL$63))</f>
        <v/>
      </c>
      <c r="BU63" s="86" t="str">
        <f>IF($AK$13="","",IF($AK$13=1,$BQ$63,$BM$63))</f>
        <v/>
      </c>
    </row>
    <row r="64" spans="1:73" ht="14.45" customHeight="1">
      <c r="A64" s="18"/>
      <c r="D64" s="455" t="s">
        <v>489</v>
      </c>
      <c r="E64" s="455"/>
      <c r="F64" s="455"/>
      <c r="G64" s="455"/>
      <c r="Z64" s="28"/>
      <c r="BG64" s="20"/>
    </row>
    <row r="65" spans="1:73" ht="14.45" customHeight="1">
      <c r="A65" s="18"/>
      <c r="E65" s="455" t="str">
        <f>IF(AK13=Datos!$A$6,"Seleccione la factibilidad o frecuencia de presencia de la oportunidad","Seleccione la factibilidad o frecuencia de presencia del riesgo")</f>
        <v>Seleccione la factibilidad o frecuencia de presencia del riesgo</v>
      </c>
      <c r="F65" s="455"/>
      <c r="G65" s="455"/>
      <c r="H65" s="455"/>
      <c r="I65" s="455"/>
      <c r="J65" s="455"/>
      <c r="K65" s="455"/>
      <c r="L65" s="455"/>
      <c r="M65" s="455"/>
      <c r="N65" s="455"/>
      <c r="O65" s="455"/>
      <c r="P65" s="455"/>
      <c r="Q65" s="455"/>
      <c r="R65" s="455"/>
      <c r="S65" s="455"/>
      <c r="T65" s="455"/>
      <c r="U65" s="455"/>
      <c r="V65" s="455"/>
      <c r="W65" s="455"/>
      <c r="X65" s="455"/>
      <c r="Y65" s="455"/>
      <c r="Z65" s="455"/>
      <c r="AB65" s="519" t="str">
        <f>IF(AK13=Datos!$A$6,"Escala de impacto-beneficio resultante","Escala de impacto resultante")</f>
        <v>Escala de impacto resultante</v>
      </c>
      <c r="AC65" s="432"/>
      <c r="AD65" s="432"/>
      <c r="AE65" s="432"/>
      <c r="AF65" s="432"/>
      <c r="AG65" s="432"/>
      <c r="AH65" s="432"/>
      <c r="AI65" s="432"/>
      <c r="AJ65" s="432"/>
      <c r="AK65" s="520"/>
      <c r="BG65" s="20"/>
      <c r="BK65" s="86"/>
      <c r="BL65" s="86" t="str">
        <f>IF($AK$13=1,Datos!$P$2,IF(OR($AK$13=2,$AK$13=3,$AK$13=4),Datos!$Q$2,IF($AK$13=5,Datos!$R$2,"")))</f>
        <v/>
      </c>
      <c r="BM65" s="86" t="str">
        <f>IF($AK$13=1,Datos!$P$3,IF(OR($AK$13=2,$AK$13=3,$AK$13=4),Datos!$Q$3,IF($AK$13=5,Datos!$R$3,"")))</f>
        <v/>
      </c>
      <c r="BN65" s="86" t="str">
        <f>IF($AK$13=1,Datos!$P$4,IF(OR($AK$13=2,$AK$13=3,$AK$13=4),Datos!$Q$4,IF($AK$13=5,Datos!$R$4,"")))</f>
        <v/>
      </c>
      <c r="BO65" s="86" t="str">
        <f>IF($AK$13=1,Datos!$P$5,IF(OR($AK$13=2,$AK$13=3,$AK$13=4),Datos!$Q$5,IF($AK$13=5,Datos!$R$5,"")))</f>
        <v/>
      </c>
      <c r="BP65" s="86" t="str">
        <f>IF($AK$13=1,Datos!$P$6,IF(OR($AK$13=2,$AK$13=3,$AK$13=4),Datos!$Q$6,IF($AK$13=5,Datos!$R$6,"")))</f>
        <v/>
      </c>
    </row>
    <row r="66" spans="1:73" ht="14.45" customHeight="1">
      <c r="A66" s="18"/>
      <c r="E66" s="477" t="s">
        <v>490</v>
      </c>
      <c r="F66" s="477"/>
      <c r="G66" s="477"/>
      <c r="H66" s="478"/>
      <c r="I66" s="517" t="str">
        <f>IF(Frecuencia!V22="","",Frecuencia!V22)</f>
        <v/>
      </c>
      <c r="J66" s="518"/>
      <c r="K66" s="518"/>
      <c r="L66" s="518"/>
      <c r="M66" s="518"/>
      <c r="N66" s="518"/>
      <c r="O66" s="518"/>
      <c r="P66" s="518"/>
      <c r="Q66" s="518"/>
      <c r="R66" s="518"/>
      <c r="S66" s="518"/>
      <c r="T66" s="518"/>
      <c r="U66" s="518"/>
      <c r="V66" s="518"/>
      <c r="W66" s="37"/>
      <c r="AB66" s="399">
        <f>IF($AK$13=1,"",IF($AK$13=5,5,1))</f>
        <v>1</v>
      </c>
      <c r="AC66" s="399"/>
      <c r="AD66" s="399">
        <f>IF($AK$13=1,"",IF($AK$13=5,4,2))</f>
        <v>2</v>
      </c>
      <c r="AE66" s="399"/>
      <c r="AF66" s="399">
        <f>IF($AK$13=1,1,IF($AK$13=5,3,3))</f>
        <v>3</v>
      </c>
      <c r="AG66" s="399"/>
      <c r="AH66" s="399">
        <f>IF($AK$13=1,2,IF($AK$13=5,2,4))</f>
        <v>4</v>
      </c>
      <c r="AI66" s="399"/>
      <c r="AJ66" s="399">
        <f>IF($AK$13=1,3,IF($AK$13=5,1,5))</f>
        <v>5</v>
      </c>
      <c r="AK66" s="399"/>
      <c r="BG66" s="20"/>
      <c r="BK66" s="86" t="str">
        <f>IF(OR($AK$13=1,$AK$13=2,$AK$13=3,$AK$13=4),Datos!O2,IF($AK$13=5,Datos!O6,""))</f>
        <v/>
      </c>
      <c r="BL66" s="86" t="str">
        <f>IF($AK$13=Datos!A2,"",IF($AK$13=Datos!A6,Datos!T5,Datos!$S$5))</f>
        <v>Baja</v>
      </c>
      <c r="BM66" s="86" t="str">
        <f>IF($AK$13=Datos!A2,"",IF($AK$13=Datos!A6,Datos!T5,Datos!$S$5))</f>
        <v>Baja</v>
      </c>
      <c r="BN66" s="86" t="str">
        <f>IF($AK$13=Datos!A6,Datos!T4,Datos!S4)</f>
        <v>Moderada</v>
      </c>
      <c r="BO66" s="86" t="str">
        <f>IF($AK$13=Datos!A6,Datos!T3,Datos!S3)</f>
        <v>Alta</v>
      </c>
      <c r="BP66" s="86" t="str">
        <f>IF($AK$13=Datos!A6,Datos!T2,Datos!S2)</f>
        <v>Extrema</v>
      </c>
    </row>
    <row r="67" spans="1:73" ht="14.45" customHeight="1">
      <c r="A67" s="18"/>
      <c r="E67" s="477" t="s">
        <v>491</v>
      </c>
      <c r="F67" s="477"/>
      <c r="G67" s="477"/>
      <c r="H67" s="478"/>
      <c r="I67" s="517" t="str">
        <f>IF(Factibilidad!P20="","",Factibilidad!P20)</f>
        <v/>
      </c>
      <c r="J67" s="518"/>
      <c r="K67" s="518"/>
      <c r="L67" s="518"/>
      <c r="M67" s="518"/>
      <c r="N67" s="518"/>
      <c r="O67" s="518"/>
      <c r="P67" s="518"/>
      <c r="Q67" s="518"/>
      <c r="R67" s="518"/>
      <c r="S67" s="518"/>
      <c r="T67" s="518"/>
      <c r="U67" s="518"/>
      <c r="V67" s="518"/>
      <c r="W67" s="37"/>
      <c r="Z67" s="402" t="s">
        <v>492</v>
      </c>
      <c r="AA67" s="479">
        <f>IF($AK$13=5,5,1)</f>
        <v>1</v>
      </c>
      <c r="AB67" s="383" t="str">
        <f>IF(ISERROR(BL72=TRUE),"",IF(BL72="","",BL72))</f>
        <v/>
      </c>
      <c r="AC67" s="384"/>
      <c r="AD67" s="383" t="str">
        <f>IF(ISERROR(BM72=TRUE),"",IF(BM72="","",BM72))</f>
        <v/>
      </c>
      <c r="AE67" s="384"/>
      <c r="AF67" s="387" t="str">
        <f>IF(ISERROR(BN72=TRUE),"",IF(BN72="","",BN72))</f>
        <v/>
      </c>
      <c r="AG67" s="388"/>
      <c r="AH67" s="391" t="str">
        <f>IF(ISERROR(BO72=TRUE),"",IF(BO72="","",BO72))</f>
        <v/>
      </c>
      <c r="AI67" s="392"/>
      <c r="AJ67" s="395" t="str">
        <f>IF(ISERROR(BP72=TRUE),"",IF(BP72="","",BP72))</f>
        <v/>
      </c>
      <c r="AK67" s="396"/>
      <c r="AP67" s="484" t="str">
        <f>IF(AK13=Datos!$A$6,"Zona de ubicación de la oportunidad","Zona de ubicación del riesgo")</f>
        <v>Zona de ubicación del riesgo</v>
      </c>
      <c r="AQ67" s="484"/>
      <c r="AR67" s="484"/>
      <c r="AS67" s="484"/>
      <c r="AT67" s="484"/>
      <c r="AU67" s="484"/>
      <c r="AV67" s="484"/>
      <c r="AW67" s="484"/>
      <c r="AX67" s="484"/>
      <c r="AY67" s="484"/>
      <c r="AZ67" s="484"/>
      <c r="BA67" s="484"/>
      <c r="BB67" s="484"/>
      <c r="BC67" s="484"/>
      <c r="BD67" s="484"/>
      <c r="BE67" s="484"/>
      <c r="BF67" s="484"/>
      <c r="BG67" s="20"/>
      <c r="BK67" s="86" t="str">
        <f>IF(OR($AK$13=1,$AK$13=2,$AK$13=3,$AK$13=4),Datos!O3,IF($AK$13=5,Datos!O5,""))</f>
        <v/>
      </c>
      <c r="BL67" s="86" t="str">
        <f>IF($AK$13=Datos!A2,"",IF($AK$13=Datos!A6,Datos!T5,Datos!$S$5))</f>
        <v>Baja</v>
      </c>
      <c r="BM67" s="86" t="str">
        <f>IF($AK$13=Datos!A2,"",IF($AK$13=Datos!A6,Datos!T5,Datos!$S$5))</f>
        <v>Baja</v>
      </c>
      <c r="BN67" s="86" t="str">
        <f>IF($AK$13=Datos!A6,Datos!T4,Datos!S4)</f>
        <v>Moderada</v>
      </c>
      <c r="BO67" s="86" t="str">
        <f>IF($AK$13=Datos!A6,Datos!T3,Datos!S3)</f>
        <v>Alta</v>
      </c>
      <c r="BP67" s="86" t="str">
        <f>IF($AK$13=Datos!A6,Datos!T2,Datos!S2)</f>
        <v>Extrema</v>
      </c>
      <c r="BQ67" s="85">
        <v>1</v>
      </c>
    </row>
    <row r="68" spans="1:73" ht="28.5" customHeight="1">
      <c r="A68" s="18"/>
      <c r="Z68" s="403"/>
      <c r="AA68" s="479"/>
      <c r="AB68" s="385"/>
      <c r="AC68" s="386"/>
      <c r="AD68" s="385"/>
      <c r="AE68" s="386"/>
      <c r="AF68" s="389"/>
      <c r="AG68" s="390"/>
      <c r="AH68" s="393"/>
      <c r="AI68" s="394"/>
      <c r="AJ68" s="397"/>
      <c r="AK68" s="398"/>
      <c r="AP68" s="516" t="str">
        <f>IF(OR(J72="",J79=""),"",INDEX($BK$65:$BP$70,MATCH($BM$62,$BK$65:$BK$70,0),MATCH($BM$63,$BK$65:$BP$65,0)))</f>
        <v/>
      </c>
      <c r="AQ68" s="516"/>
      <c r="AR68" s="516"/>
      <c r="AS68" s="516"/>
      <c r="AT68" s="516"/>
      <c r="AU68" s="516"/>
      <c r="AV68" s="516"/>
      <c r="AW68" s="516"/>
      <c r="AX68" s="516"/>
      <c r="AY68" s="516"/>
      <c r="AZ68" s="516"/>
      <c r="BA68" s="516"/>
      <c r="BB68" s="516"/>
      <c r="BC68" s="516"/>
      <c r="BD68" s="516"/>
      <c r="BE68" s="516"/>
      <c r="BF68" s="516"/>
      <c r="BG68" s="20"/>
      <c r="BK68" s="86" t="str">
        <f>IF(OR($AK$13=1,$AK$13=2,$AK$13=3,$AK$13=4),Datos!O4,IF($AK$13=5,Datos!O4,""))</f>
        <v/>
      </c>
      <c r="BL68" s="86" t="str">
        <f>IF($AK$13=Datos!A2,"",IF($AK$13=Datos!A6,Datos!T5,Datos!$S$5))</f>
        <v>Baja</v>
      </c>
      <c r="BM68" s="86" t="str">
        <f>IF($AK$13=Datos!A2,"",IF($AK$13=Datos!A6,Datos!T4,Datos!S4))</f>
        <v>Moderada</v>
      </c>
      <c r="BN68" s="86" t="str">
        <f>IF($AK$13=Datos!A6,Datos!T3,Datos!S3)</f>
        <v>Alta</v>
      </c>
      <c r="BO68" s="86" t="str">
        <f>IF($AK$13=Datos!A6,Datos!T2,Datos!S2)</f>
        <v>Extrema</v>
      </c>
      <c r="BP68" s="86" t="str">
        <f>IF($AK$13=Datos!A6,Datos!T2,Datos!S2)</f>
        <v>Extrema</v>
      </c>
    </row>
    <row r="69" spans="1:73" ht="28.5" customHeight="1">
      <c r="A69" s="18"/>
      <c r="R69" s="662" t="str">
        <f>IF(OR($AK$13=1,$AK$13=2,$AK$13=3,$AK$13=4),Datos!O2,IF($AK$13=5,Datos!O6,""))</f>
        <v/>
      </c>
      <c r="S69" s="662"/>
      <c r="T69" s="662"/>
      <c r="U69" s="662"/>
      <c r="V69" s="662"/>
      <c r="W69" s="662"/>
      <c r="Z69" s="403"/>
      <c r="AA69" s="479">
        <f>IF($AK$13=5,4,2)</f>
        <v>2</v>
      </c>
      <c r="AB69" s="383" t="str">
        <f>IF(ISERROR(BL73=TRUE),"",IF(BL73="","",BL73))</f>
        <v/>
      </c>
      <c r="AC69" s="384"/>
      <c r="AD69" s="383" t="str">
        <f>IF(ISERROR(BM73=TRUE),"",IF(BM73="","",BM73))</f>
        <v/>
      </c>
      <c r="AE69" s="384"/>
      <c r="AF69" s="387" t="str">
        <f>IF(ISERROR(BN73=TRUE),"",IF(BN73="","",BN73))</f>
        <v/>
      </c>
      <c r="AG69" s="388"/>
      <c r="AH69" s="391" t="str">
        <f>IF(ISERROR(BO73=TRUE),"",IF(BO73="","",BO73))</f>
        <v/>
      </c>
      <c r="AI69" s="392"/>
      <c r="AJ69" s="395" t="str">
        <f>IF(ISERROR(BP73=TRUE),"",IF(BP73="","",BP73))</f>
        <v/>
      </c>
      <c r="AK69" s="396"/>
      <c r="AP69" s="516"/>
      <c r="AQ69" s="516"/>
      <c r="AR69" s="516"/>
      <c r="AS69" s="516"/>
      <c r="AT69" s="516"/>
      <c r="AU69" s="516"/>
      <c r="AV69" s="516"/>
      <c r="AW69" s="516"/>
      <c r="AX69" s="516"/>
      <c r="AY69" s="516"/>
      <c r="AZ69" s="516"/>
      <c r="BA69" s="516"/>
      <c r="BB69" s="516"/>
      <c r="BC69" s="516"/>
      <c r="BD69" s="516"/>
      <c r="BE69" s="516"/>
      <c r="BF69" s="516"/>
      <c r="BG69" s="20"/>
      <c r="BK69" s="86" t="str">
        <f>IF(OR($AK$13=1,$AK$13=2,$AK$13=3,$AK$13=4),Datos!O5,IF($AK$13=5,Datos!O3,""))</f>
        <v/>
      </c>
      <c r="BL69" s="86" t="str">
        <f>IF($AK$13=Datos!A2,"",IF($AK$13=Datos!A6,Datos!T4,Datos!S4))</f>
        <v>Moderada</v>
      </c>
      <c r="BM69" s="86" t="str">
        <f>IF($AK$13=Datos!A2,"",IF($AK$13=Datos!A6,Datos!T3,Datos!S3))</f>
        <v>Alta</v>
      </c>
      <c r="BN69" s="86" t="str">
        <f>IF($AK$13=Datos!A6,Datos!T3,Datos!S3)</f>
        <v>Alta</v>
      </c>
      <c r="BO69" s="86" t="str">
        <f>IF($AK$13=Datos!A6,Datos!T2,Datos!S2)</f>
        <v>Extrema</v>
      </c>
      <c r="BP69" s="86" t="str">
        <f>IF($AK$13=Datos!A6,Datos!T2,Datos!S2)</f>
        <v>Extrema</v>
      </c>
    </row>
    <row r="70" spans="1:73" ht="14.45" customHeight="1">
      <c r="A70" s="18"/>
      <c r="E70" s="525" t="s">
        <v>492</v>
      </c>
      <c r="F70" s="525"/>
      <c r="G70" s="525"/>
      <c r="H70" s="525"/>
      <c r="I70" s="525"/>
      <c r="J70" s="525"/>
      <c r="K70" s="525"/>
      <c r="L70" s="525"/>
      <c r="M70" s="525"/>
      <c r="N70" s="525"/>
      <c r="O70" s="525"/>
      <c r="P70" s="525"/>
      <c r="R70" s="662" t="str">
        <f>IF(OR($AK$13=1,$AK$13=2,$AK$13=3,$AK$13=4),Datos!O3,IF($AK$13=5,Datos!O5,""))</f>
        <v/>
      </c>
      <c r="S70" s="662"/>
      <c r="T70" s="662"/>
      <c r="U70" s="662"/>
      <c r="V70" s="662"/>
      <c r="W70" s="662"/>
      <c r="Z70" s="403"/>
      <c r="AA70" s="479"/>
      <c r="AB70" s="385"/>
      <c r="AC70" s="386"/>
      <c r="AD70" s="385"/>
      <c r="AE70" s="386"/>
      <c r="AF70" s="389"/>
      <c r="AG70" s="390"/>
      <c r="AH70" s="393"/>
      <c r="AI70" s="394"/>
      <c r="AJ70" s="397"/>
      <c r="AK70" s="398"/>
      <c r="BG70" s="20"/>
      <c r="BK70" s="86" t="str">
        <f>IF(OR($AK$13=1,$AK$13=2,$AK$13=3,$AK$13=4),Datos!O6,IF($AK$13=5,Datos!O2,""))</f>
        <v/>
      </c>
      <c r="BL70" s="86" t="str">
        <f>IF($AK$13=Datos!A2,"",IF($AK$13=Datos!A6,Datos!T3,Datos!S3))</f>
        <v>Alta</v>
      </c>
      <c r="BM70" s="86" t="str">
        <f>IF($AK$13=Datos!A2,"",IF($AK$13=Datos!A6,Datos!T3,Datos!S3))</f>
        <v>Alta</v>
      </c>
      <c r="BN70" s="86" t="str">
        <f>IF($AK$13=Datos!A6,Datos!T2,Datos!S2)</f>
        <v>Extrema</v>
      </c>
      <c r="BO70" s="86" t="str">
        <f>IF($AK$13=Datos!A6,Datos!T2,Datos!S2)</f>
        <v>Extrema</v>
      </c>
      <c r="BP70" s="86" t="str">
        <f>IF($AK$13=Datos!A6,Datos!T2,Datos!S2)</f>
        <v>Extrema</v>
      </c>
      <c r="BR70" s="85"/>
      <c r="BS70" s="378" t="s">
        <v>493</v>
      </c>
      <c r="BT70" s="378" t="s">
        <v>494</v>
      </c>
      <c r="BU70" s="372"/>
    </row>
    <row r="71" spans="1:73" ht="14.45" customHeight="1">
      <c r="A71" s="18"/>
      <c r="J71" s="40"/>
      <c r="K71" s="41"/>
      <c r="L71" s="41"/>
      <c r="M71" s="41"/>
      <c r="N71" s="41"/>
      <c r="O71" s="41"/>
      <c r="P71" s="42"/>
      <c r="R71" s="662" t="str">
        <f>IF(OR($AK$13=1,$AK$13=2,$AK$13=3,$AK$13=4),Datos!O4,IF($AK$13=5,Datos!O4,""))</f>
        <v/>
      </c>
      <c r="S71" s="662"/>
      <c r="T71" s="662"/>
      <c r="U71" s="662"/>
      <c r="V71" s="662"/>
      <c r="W71" s="662"/>
      <c r="Z71" s="403"/>
      <c r="AA71" s="479">
        <f>IF($AK$13=5,3,3)</f>
        <v>3</v>
      </c>
      <c r="AB71" s="383" t="str">
        <f>IF(ISERROR(BL74=TRUE),"",IF(BL74="","",BL74))</f>
        <v/>
      </c>
      <c r="AC71" s="384"/>
      <c r="AD71" s="387" t="str">
        <f>IF(ISERROR(BM74=TRUE),"",IF(BM74="","",BM74))</f>
        <v/>
      </c>
      <c r="AE71" s="388"/>
      <c r="AF71" s="391" t="str">
        <f>IF(ISERROR(BN74=TRUE),"",IF(BN74="","",BN74))</f>
        <v/>
      </c>
      <c r="AG71" s="392"/>
      <c r="AH71" s="395" t="str">
        <f>IF(ISERROR(BO74=TRUE),"",IF(BO74="","",BO74))</f>
        <v/>
      </c>
      <c r="AI71" s="396"/>
      <c r="AJ71" s="395" t="str">
        <f>IF(ISERROR(BP74=TRUE),"",IF(BP74="","",BP74))</f>
        <v/>
      </c>
      <c r="AK71" s="396"/>
      <c r="AP71" s="484" t="s">
        <v>495</v>
      </c>
      <c r="AQ71" s="484"/>
      <c r="AR71" s="484"/>
      <c r="AS71" s="484"/>
      <c r="AT71" s="484"/>
      <c r="AU71" s="484"/>
      <c r="AV71" s="484"/>
      <c r="AW71" s="484"/>
      <c r="AX71" s="484"/>
      <c r="AY71" s="484"/>
      <c r="AZ71" s="484"/>
      <c r="BA71" s="484"/>
      <c r="BB71" s="484"/>
      <c r="BC71" s="484"/>
      <c r="BD71" s="484"/>
      <c r="BE71" s="484"/>
      <c r="BF71" s="484"/>
      <c r="BG71" s="20"/>
      <c r="BL71" s="11" t="s">
        <v>496</v>
      </c>
      <c r="BM71" s="11" t="s">
        <v>497</v>
      </c>
      <c r="BR71" s="85"/>
      <c r="BS71" s="379"/>
      <c r="BT71" s="379"/>
      <c r="BU71" s="372"/>
    </row>
    <row r="72" spans="1:73" ht="28.5" customHeight="1">
      <c r="A72" s="18"/>
      <c r="J72" s="667" t="str">
        <f>BM62</f>
        <v/>
      </c>
      <c r="K72" s="667"/>
      <c r="L72" s="667"/>
      <c r="M72" s="667"/>
      <c r="N72" s="667"/>
      <c r="O72" s="667"/>
      <c r="P72" s="667"/>
      <c r="R72" s="662" t="str">
        <f>IF(OR($AK$13=1,$AK$13=2,$AK$13=3,$AK$13=4),Datos!O5,IF($AK$13=5,Datos!O3,""))</f>
        <v/>
      </c>
      <c r="S72" s="662"/>
      <c r="T72" s="662"/>
      <c r="U72" s="662"/>
      <c r="V72" s="662"/>
      <c r="W72" s="662"/>
      <c r="Z72" s="403"/>
      <c r="AA72" s="479"/>
      <c r="AB72" s="385"/>
      <c r="AC72" s="386"/>
      <c r="AD72" s="389"/>
      <c r="AE72" s="390"/>
      <c r="AF72" s="393"/>
      <c r="AG72" s="394"/>
      <c r="AH72" s="397"/>
      <c r="AI72" s="398"/>
      <c r="AJ72" s="397"/>
      <c r="AK72" s="398"/>
      <c r="AP72" s="400"/>
      <c r="AQ72" s="400"/>
      <c r="AR72" s="400"/>
      <c r="AS72" s="400"/>
      <c r="AT72" s="400"/>
      <c r="AU72" s="400"/>
      <c r="AV72" s="400"/>
      <c r="AW72" s="400"/>
      <c r="AX72" s="400"/>
      <c r="AY72" s="400"/>
      <c r="AZ72" s="400"/>
      <c r="BA72" s="400"/>
      <c r="BB72" s="400"/>
      <c r="BC72" s="400"/>
      <c r="BD72" s="400"/>
      <c r="BE72" s="400"/>
      <c r="BF72" s="400"/>
      <c r="BG72" s="20"/>
      <c r="BK72" s="85">
        <f>AA67</f>
        <v>1</v>
      </c>
      <c r="BL72" s="86" t="str">
        <f>IF(AK13="","",IF(AND(BK66=$BU$62,$BL$65=$BU$63),"X",""))</f>
        <v/>
      </c>
      <c r="BM72" s="86" t="str">
        <f>IF(AK13="","",IF(AND(BK66=$BU$62,$BM$65=$BU$63),"X",""))</f>
        <v/>
      </c>
      <c r="BN72" s="86" t="str">
        <f>IF(AK13="","",IF(AND(BK66=$BU$62,$BN$65=$BU$63),"X",""))</f>
        <v/>
      </c>
      <c r="BO72" s="86" t="str">
        <f>IF(AK13="","",IF(AND(BK66=$BU$62,$BO$65=$BU$63),"X",""))</f>
        <v/>
      </c>
      <c r="BP72" s="86" t="str">
        <f>IF(AK13="","",IF(AND(BK66=$BU$62,$BP$65=$BU$63),"X",""))</f>
        <v/>
      </c>
      <c r="BR72" s="85" t="str">
        <f>AH67</f>
        <v/>
      </c>
      <c r="BS72" s="86">
        <f>IF(AND($AK$13&lt;&gt;Datos!$A$6,OR($I$66=Datos!M2,$I$67=Datos!N2)),1,0)</f>
        <v>0</v>
      </c>
      <c r="BT72" s="86">
        <f>IF(AND($AK$13=Datos!$A$6,OR($I$66=Datos!M2,$I$67=Datos!N2)),5,0)</f>
        <v>0</v>
      </c>
      <c r="BU72" s="37"/>
    </row>
    <row r="73" spans="1:73" ht="14.25" customHeight="1">
      <c r="A73" s="18"/>
      <c r="J73" s="43"/>
      <c r="K73" s="44"/>
      <c r="L73" s="44"/>
      <c r="M73" s="44"/>
      <c r="N73" s="44"/>
      <c r="O73" s="44"/>
      <c r="P73" s="45"/>
      <c r="R73" s="662" t="str">
        <f>IF(OR($AK$13=1,$AK$13=2,$AK$13=3,$AK$13=4),Datos!O6,IF($AK$13=5,Datos!O2,""))</f>
        <v/>
      </c>
      <c r="S73" s="662"/>
      <c r="T73" s="662"/>
      <c r="U73" s="662"/>
      <c r="V73" s="662"/>
      <c r="W73" s="662"/>
      <c r="Z73" s="403"/>
      <c r="AA73" s="479">
        <f>IF($AK$13=5,2,4)</f>
        <v>4</v>
      </c>
      <c r="AB73" s="387" t="str">
        <f>IF(ISERROR(BL75=TRUE),"",IF(BL75="","",BL75))</f>
        <v/>
      </c>
      <c r="AC73" s="388"/>
      <c r="AD73" s="391" t="str">
        <f>IF(ISERROR(BM75=TRUE),"",IF(BM75="","",BM75))</f>
        <v/>
      </c>
      <c r="AE73" s="392"/>
      <c r="AF73" s="391" t="str">
        <f>IF(ISERROR(BN75=TRUE),"",IF(BN75="","",BN75))</f>
        <v/>
      </c>
      <c r="AG73" s="392"/>
      <c r="AH73" s="395" t="str">
        <f>IF(ISERROR(BO75=TRUE),"",IF(BO75="","",BO75))</f>
        <v/>
      </c>
      <c r="AI73" s="396"/>
      <c r="AJ73" s="395" t="str">
        <f>IF(ISERROR(BP75=TRUE),"",IF(BP75="","",BP75))</f>
        <v/>
      </c>
      <c r="AK73" s="396"/>
      <c r="AP73" s="400"/>
      <c r="AQ73" s="400"/>
      <c r="AR73" s="400"/>
      <c r="AS73" s="400"/>
      <c r="AT73" s="400"/>
      <c r="AU73" s="400"/>
      <c r="AV73" s="400"/>
      <c r="AW73" s="400"/>
      <c r="AX73" s="400"/>
      <c r="AY73" s="400"/>
      <c r="AZ73" s="400"/>
      <c r="BA73" s="400"/>
      <c r="BB73" s="400"/>
      <c r="BC73" s="400"/>
      <c r="BD73" s="400"/>
      <c r="BE73" s="400"/>
      <c r="BF73" s="400"/>
      <c r="BG73" s="20"/>
      <c r="BK73" s="85">
        <f>AA69</f>
        <v>2</v>
      </c>
      <c r="BL73" s="86" t="str">
        <f>IF(AK13="","",IF(AND(BK67=$BU$62,$BL$65=$BU$63),"X",""))</f>
        <v/>
      </c>
      <c r="BM73" s="86" t="str">
        <f>IF(AK13="","",IF(AND(BK67=$BU$62,$BM$65=$BU$63),"X",""))</f>
        <v/>
      </c>
      <c r="BN73" s="86" t="str">
        <f>IF(AK13="","",IF(AND(BK67=$BU$62,$BN$65=$BU$63),"X",""))</f>
        <v/>
      </c>
      <c r="BO73" s="86" t="str">
        <f>IF(AK13="","",IF(AND(BK67=$BU$62,$BO$65=$BU$63),"X",""))</f>
        <v/>
      </c>
      <c r="BP73" s="86" t="str">
        <f>IF(AK13="","",IF(AND(BK67=$BU$62,$BP$65=$BU$63),"X",""))</f>
        <v/>
      </c>
      <c r="BR73" s="85" t="str">
        <f>AH69</f>
        <v/>
      </c>
      <c r="BS73" s="86">
        <f>IF(AND($AK$13&lt;&gt;Datos!$A$6,OR($I$66=Datos!M3,$I$67=Datos!N3)),2,0)</f>
        <v>0</v>
      </c>
      <c r="BT73" s="86">
        <f>IF(AND($AK$13=Datos!$A$6,OR($I$66=Datos!M3,$I$67=Datos!N3)),4,0)</f>
        <v>0</v>
      </c>
      <c r="BU73" s="37"/>
    </row>
    <row r="74" spans="1:73" ht="28.5" customHeight="1">
      <c r="A74" s="18"/>
      <c r="C74" s="523" t="s">
        <v>499</v>
      </c>
      <c r="D74" s="523"/>
      <c r="Z74" s="403"/>
      <c r="AA74" s="479"/>
      <c r="AB74" s="389"/>
      <c r="AC74" s="390"/>
      <c r="AD74" s="393"/>
      <c r="AE74" s="394"/>
      <c r="AF74" s="393"/>
      <c r="AG74" s="394"/>
      <c r="AH74" s="397"/>
      <c r="AI74" s="398"/>
      <c r="AJ74" s="397"/>
      <c r="AK74" s="398"/>
      <c r="AP74" s="400"/>
      <c r="AQ74" s="400"/>
      <c r="AR74" s="400"/>
      <c r="AS74" s="400"/>
      <c r="AT74" s="400"/>
      <c r="AU74" s="400"/>
      <c r="AV74" s="400"/>
      <c r="AW74" s="400"/>
      <c r="AX74" s="400"/>
      <c r="AY74" s="400"/>
      <c r="AZ74" s="400"/>
      <c r="BA74" s="400"/>
      <c r="BB74" s="400"/>
      <c r="BC74" s="400"/>
      <c r="BD74" s="400"/>
      <c r="BE74" s="400"/>
      <c r="BF74" s="400"/>
      <c r="BG74" s="20"/>
      <c r="BK74" s="85">
        <f>AA71</f>
        <v>3</v>
      </c>
      <c r="BL74" s="86" t="str">
        <f>IF(AK13="","",IF(AND(BK68=$BU$62,$BL$65=$BU$63),"X",""))</f>
        <v/>
      </c>
      <c r="BM74" s="86" t="str">
        <f>IF(AK13="","",IF(AND(BK68=$BU$62,$BM$65=$BU$63),"X",""))</f>
        <v/>
      </c>
      <c r="BN74" s="86" t="str">
        <f>IF(AK13="","",IF(AND(BK68=$BU$62,$BN$65=$BU$63),"X",""))</f>
        <v/>
      </c>
      <c r="BO74" s="86" t="str">
        <f>IF(AK13="","",IF(AND(BK68=$BU$62,$BO$65=$BU$63),"X",""))</f>
        <v/>
      </c>
      <c r="BP74" s="86" t="str">
        <f>IF(AK13="","",IF(AND(BK68=$BU$62,$BP$65=$BU$63),"X",""))</f>
        <v/>
      </c>
      <c r="BR74" s="85" t="str">
        <f>AH71</f>
        <v/>
      </c>
      <c r="BS74" s="86">
        <f>IF(AND($AK$13&lt;&gt;Datos!$A$6,OR($I$66=Datos!M4,$I$67=Datos!N4)),3,0)</f>
        <v>0</v>
      </c>
      <c r="BT74" s="86">
        <f>IF(AND($AK$13=Datos!$A$6,OR($I$66=Datos!M4,$I$67=Datos!N4)),3,0)</f>
        <v>0</v>
      </c>
      <c r="BU74" s="37"/>
    </row>
    <row r="75" spans="1:73" ht="28.5" customHeight="1">
      <c r="A75" s="18"/>
      <c r="C75" s="523"/>
      <c r="D75" s="523"/>
      <c r="E75" s="655" t="str">
        <f>Datos!B2</f>
        <v>Riesgo de Corrupción</v>
      </c>
      <c r="F75" s="656"/>
      <c r="G75" s="656"/>
      <c r="H75" s="657"/>
      <c r="I75" s="658" t="str">
        <f>Datos!B3</f>
        <v>Riesgo Estratégico</v>
      </c>
      <c r="J75" s="658"/>
      <c r="K75" s="658"/>
      <c r="L75" s="658"/>
      <c r="M75" s="658" t="s">
        <v>500</v>
      </c>
      <c r="N75" s="658"/>
      <c r="O75" s="658"/>
      <c r="P75" s="658"/>
      <c r="Q75" s="46"/>
      <c r="R75" s="46"/>
      <c r="S75" s="47"/>
      <c r="Z75" s="403"/>
      <c r="AA75" s="479">
        <f>IF($AK$13=5,1,5)</f>
        <v>5</v>
      </c>
      <c r="AB75" s="391" t="str">
        <f>IF(ISERROR(BL76=TRUE),"",IF(BL76="","",BL76))</f>
        <v/>
      </c>
      <c r="AC75" s="392"/>
      <c r="AD75" s="391" t="str">
        <f>IF(ISERROR(BM76=TRUE),"",IF(BM76="","",BM76))</f>
        <v/>
      </c>
      <c r="AE75" s="392"/>
      <c r="AF75" s="395" t="str">
        <f>IF(ISERROR(BN76=TRUE),"",IF(BN76="","",BN76))</f>
        <v/>
      </c>
      <c r="AG75" s="396"/>
      <c r="AH75" s="395" t="str">
        <f>IF(ISERROR(BO76=TRUE),"",IF(BO76="","",BO76))</f>
        <v/>
      </c>
      <c r="AI75" s="396"/>
      <c r="AJ75" s="395" t="str">
        <f>IF(ISERROR(BP76=TRUE),"",IF(BP76="","",BP76))</f>
        <v/>
      </c>
      <c r="AK75" s="396"/>
      <c r="AP75" s="400"/>
      <c r="AQ75" s="400"/>
      <c r="AR75" s="400"/>
      <c r="AS75" s="400"/>
      <c r="AT75" s="400"/>
      <c r="AU75" s="400"/>
      <c r="AV75" s="400"/>
      <c r="AW75" s="400"/>
      <c r="AX75" s="400"/>
      <c r="AY75" s="400"/>
      <c r="AZ75" s="400"/>
      <c r="BA75" s="400"/>
      <c r="BB75" s="400"/>
      <c r="BC75" s="400"/>
      <c r="BD75" s="400"/>
      <c r="BE75" s="400"/>
      <c r="BF75" s="400"/>
      <c r="BG75" s="20"/>
      <c r="BK75" s="85">
        <f>AA73</f>
        <v>4</v>
      </c>
      <c r="BL75" s="86" t="str">
        <f>IF(AK13="","",IF(AND(BK69=$BU$62,$BL$65=$BU$63),"X",""))</f>
        <v/>
      </c>
      <c r="BM75" s="86" t="str">
        <f>IF(AK13="","",IF(AND(BK69=$BU$62,$BM$65=$BU$63),"X",""))</f>
        <v/>
      </c>
      <c r="BN75" s="86" t="str">
        <f>IF(AK13="","",IF(AND(BK69=$BU$62,$BN$65=$BU$63),"X",""))</f>
        <v/>
      </c>
      <c r="BO75" s="86" t="str">
        <f>IF(AK13="","",IF(AND(BK69=$BU$62,$BO$65=$BU$63),"X",""))</f>
        <v/>
      </c>
      <c r="BP75" s="86" t="str">
        <f>IF(AK13="","",IF(AND(BK69=$BU$62,$BP$65=$BU$63),"X",""))</f>
        <v/>
      </c>
      <c r="BR75" s="85" t="str">
        <f>AH73</f>
        <v/>
      </c>
      <c r="BS75" s="86">
        <f>IF(AND($AK$13&lt;&gt;Datos!$A$6,OR($I$66=Datos!M5,$I$67=Datos!N5)),4,0)</f>
        <v>0</v>
      </c>
      <c r="BT75" s="86">
        <f>IF(AND($AK$13=Datos!$A$6,OR($I$66=Datos!M5,$I$67=Datos!N5)),2,0)</f>
        <v>0</v>
      </c>
      <c r="BU75" s="37"/>
    </row>
    <row r="76" spans="1:73" ht="39.75" customHeight="1">
      <c r="A76" s="18"/>
      <c r="C76" s="523"/>
      <c r="D76" s="523"/>
      <c r="E76" s="658" t="s">
        <v>501</v>
      </c>
      <c r="F76" s="658"/>
      <c r="G76" s="658"/>
      <c r="H76" s="658"/>
      <c r="I76" s="658" t="str">
        <f>Datos!B6</f>
        <v>Oportunidad</v>
      </c>
      <c r="J76" s="658"/>
      <c r="K76" s="658"/>
      <c r="L76" s="658"/>
      <c r="M76" s="671"/>
      <c r="N76" s="672"/>
      <c r="O76" s="672"/>
      <c r="P76" s="673"/>
      <c r="Q76" s="46"/>
      <c r="R76" s="666" t="str">
        <f>IF($AK$13=1,Datos!P2,IF(OR($AK$13=2,$AK$13=3),Imp_Est_Pro_Seg!AJ22,IF($AK$13=4,'Seguridad Información'!AJ22,IF($AK$13=5,Imp_oportunidad!AN22,""))))</f>
        <v/>
      </c>
      <c r="S76" s="666"/>
      <c r="T76" s="666"/>
      <c r="U76" s="666"/>
      <c r="V76" s="666"/>
      <c r="W76" s="666"/>
      <c r="Z76" s="404"/>
      <c r="AA76" s="479"/>
      <c r="AB76" s="393"/>
      <c r="AC76" s="394"/>
      <c r="AD76" s="393"/>
      <c r="AE76" s="394"/>
      <c r="AF76" s="397"/>
      <c r="AG76" s="398"/>
      <c r="AH76" s="397"/>
      <c r="AI76" s="398"/>
      <c r="AJ76" s="397"/>
      <c r="AK76" s="398"/>
      <c r="AP76" s="400"/>
      <c r="AQ76" s="400"/>
      <c r="AR76" s="400"/>
      <c r="AS76" s="400"/>
      <c r="AT76" s="400"/>
      <c r="AU76" s="400"/>
      <c r="AV76" s="400"/>
      <c r="AW76" s="400"/>
      <c r="AX76" s="400"/>
      <c r="AY76" s="400"/>
      <c r="AZ76" s="400"/>
      <c r="BA76" s="400"/>
      <c r="BB76" s="400"/>
      <c r="BC76" s="400"/>
      <c r="BD76" s="400"/>
      <c r="BE76" s="400"/>
      <c r="BF76" s="400"/>
      <c r="BG76" s="20"/>
      <c r="BK76" s="85">
        <f>AA75</f>
        <v>5</v>
      </c>
      <c r="BL76" s="86" t="str">
        <f>IF(AK13="","",IF(AND(BK70=$BU$62,$BL$65=$BU$63),"X",""))</f>
        <v/>
      </c>
      <c r="BM76" s="86" t="str">
        <f>IF(AK13="","",IF(AND(BK70=$BU$62,$BM$65=$BU$63),"X",""))</f>
        <v/>
      </c>
      <c r="BN76" s="86" t="str">
        <f>IF(AK13="","",IF(AND(BK70=$BU$62,$BN$65=$BU$63),"X",""))</f>
        <v/>
      </c>
      <c r="BO76" s="86" t="str">
        <f>IF(AK13="","",IF(AND(BK70=$BU$62,$BO$65=$BU$63),"X",""))</f>
        <v/>
      </c>
      <c r="BP76" s="86" t="str">
        <f>IF(AK13="","",IF(AND(BK70=$BU$62,$BP$65=$BU$63),"X",""))</f>
        <v/>
      </c>
      <c r="BR76" s="85" t="str">
        <f>AH75</f>
        <v/>
      </c>
      <c r="BS76" s="86">
        <f>IF(AND($AK$13&lt;&gt;Datos!$A$6,OR($I$66=Datos!M6,$I$67=Datos!N6)),5,0)</f>
        <v>0</v>
      </c>
      <c r="BT76" s="86">
        <f>IF(AND($AK$13=Datos!$A$6,OR($I$66=Datos!M6,$I$67=Datos!N6)),1,0)</f>
        <v>0</v>
      </c>
      <c r="BU76" s="37"/>
    </row>
    <row r="77" spans="1:73" ht="14.45" customHeight="1">
      <c r="A77" s="18"/>
      <c r="C77" s="523"/>
      <c r="D77" s="523"/>
      <c r="E77" s="455"/>
      <c r="F77" s="455"/>
      <c r="G77" s="455"/>
      <c r="H77" s="455"/>
      <c r="I77" s="455"/>
      <c r="J77" s="525"/>
      <c r="K77" s="525"/>
      <c r="L77" s="525"/>
      <c r="M77" s="525"/>
      <c r="N77" s="525"/>
      <c r="O77" s="525"/>
      <c r="P77" s="525"/>
      <c r="Q77" s="46"/>
      <c r="R77" s="659" t="str">
        <f>IF($AK$13=1,Datos!P3,IF(OR($AK$13=2,$AK$13=3),Imp_Est_Pro_Seg!AK22,IF($AK$13=4,'Seguridad Información'!AK22,IF($AK$13=5,Imp_oportunidad!AM22,""))))</f>
        <v/>
      </c>
      <c r="S77" s="659"/>
      <c r="T77" s="659"/>
      <c r="U77" s="659"/>
      <c r="V77" s="659"/>
      <c r="W77" s="659"/>
      <c r="Z77" s="48"/>
      <c r="AP77" s="143"/>
      <c r="AQ77" s="143"/>
      <c r="AR77" s="143"/>
      <c r="AS77" s="143"/>
      <c r="AT77" s="143"/>
      <c r="AU77" s="143"/>
      <c r="AV77" s="143"/>
      <c r="AW77" s="143"/>
      <c r="AX77" s="143"/>
      <c r="AY77" s="143"/>
      <c r="AZ77" s="143"/>
      <c r="BA77" s="143"/>
      <c r="BB77" s="143"/>
      <c r="BG77" s="20"/>
      <c r="BK77" s="85"/>
      <c r="BL77" s="85">
        <v>1</v>
      </c>
      <c r="BM77" s="85">
        <v>2</v>
      </c>
      <c r="BN77" s="85">
        <v>3</v>
      </c>
      <c r="BO77" s="85">
        <v>4</v>
      </c>
      <c r="BP77" s="85">
        <v>5</v>
      </c>
      <c r="BR77" s="85" t="s">
        <v>371</v>
      </c>
      <c r="BS77" s="86">
        <f>SUM(BS72:BT76)</f>
        <v>0</v>
      </c>
      <c r="BT77" s="85"/>
    </row>
    <row r="78" spans="1:73" ht="14.25" customHeight="1">
      <c r="A78" s="18"/>
      <c r="C78" s="523"/>
      <c r="D78" s="523"/>
      <c r="E78" s="660" t="str">
        <f>IF(AK13=Datos!$A$6,"Escala de impacto
(beneficio)","Escala de impacto")</f>
        <v>Escala de impacto</v>
      </c>
      <c r="F78" s="660"/>
      <c r="G78" s="660"/>
      <c r="H78" s="660"/>
      <c r="I78" s="661"/>
      <c r="J78" s="37"/>
      <c r="P78" s="38"/>
      <c r="R78" s="662" t="str">
        <f>IF($AK$13=1,Enc_Imp_Corrupción!$L$25,IF(OR($AK$13=2,$AK$13=3),Imp_Est_Pro_Seg!AL22,IF($AK$13=4,'Seguridad Información'!AL22,IF($AK$13=5,Imp_oportunidad!AL22,""))))</f>
        <v/>
      </c>
      <c r="S78" s="662"/>
      <c r="T78" s="662"/>
      <c r="U78" s="662"/>
      <c r="V78" s="662"/>
      <c r="W78" s="662"/>
      <c r="BG78" s="20"/>
      <c r="BR78" s="85"/>
      <c r="BS78" s="85"/>
      <c r="BT78" s="85"/>
    </row>
    <row r="79" spans="1:73" ht="28.5" customHeight="1">
      <c r="A79" s="18"/>
      <c r="E79" s="660"/>
      <c r="F79" s="660"/>
      <c r="G79" s="660"/>
      <c r="H79" s="660"/>
      <c r="I79" s="661"/>
      <c r="J79" s="663" t="str">
        <f>IF(J72="","", IF(ISERROR(BU63=TRUE),"",BU63))</f>
        <v/>
      </c>
      <c r="K79" s="664"/>
      <c r="L79" s="664"/>
      <c r="M79" s="664"/>
      <c r="N79" s="664"/>
      <c r="O79" s="664"/>
      <c r="P79" s="665"/>
      <c r="R79" s="662" t="str">
        <f>IF($AK$13=1,Enc_Imp_Corrupción!$L$26,IF(OR($AK$13=2,$AK$13=3),Imp_Est_Pro_Seg!AM22,IF($AK$13=4,'Seguridad Información'!AM22,IF($AK$13=5,Imp_oportunidad!AK22,""))))</f>
        <v/>
      </c>
      <c r="S79" s="662"/>
      <c r="T79" s="662"/>
      <c r="U79" s="662"/>
      <c r="V79" s="662"/>
      <c r="W79" s="662"/>
      <c r="Z79" s="49"/>
      <c r="BG79" s="20"/>
    </row>
    <row r="80" spans="1:73">
      <c r="A80" s="18"/>
      <c r="E80" s="660"/>
      <c r="F80" s="660"/>
      <c r="G80" s="660"/>
      <c r="H80" s="660"/>
      <c r="I80" s="661"/>
      <c r="J80" s="43"/>
      <c r="K80" s="44"/>
      <c r="L80" s="44"/>
      <c r="M80" s="44"/>
      <c r="N80" s="44"/>
      <c r="O80" s="44"/>
      <c r="P80" s="45"/>
      <c r="R80" s="662" t="str">
        <f>IF($AK$13=1,Enc_Imp_Corrupción!$L$27,IF(OR($AK$13=2,$AK$13=3),Imp_Est_Pro_Seg!AN22,IF($AK$13=4,'Seguridad Información'!AN22,IF($AK$13=5,Imp_oportunidad!AJ22,""))))</f>
        <v/>
      </c>
      <c r="S80" s="662"/>
      <c r="T80" s="662"/>
      <c r="U80" s="662"/>
      <c r="V80" s="662"/>
      <c r="W80" s="662"/>
      <c r="Z80" s="49"/>
      <c r="BG80" s="20"/>
    </row>
    <row r="81" spans="1:78" ht="30" hidden="1" customHeight="1">
      <c r="A81" s="18"/>
      <c r="F81" s="460" t="s">
        <v>502</v>
      </c>
      <c r="G81" s="460"/>
      <c r="H81" s="460" t="s">
        <v>503</v>
      </c>
      <c r="I81" s="460"/>
      <c r="Z81" s="49"/>
      <c r="BG81" s="20"/>
    </row>
    <row r="82" spans="1:78" ht="32.450000000000003" hidden="1" customHeight="1">
      <c r="A82" s="18"/>
      <c r="F82" s="50"/>
      <c r="G82" s="25"/>
      <c r="H82" s="87" t="str">
        <f>IF(R76&lt;&gt;"",1,IF(R77&lt;&gt;"",2,IF(R78&lt;&gt;"",3,IF(R79&lt;&gt;"",4,IF(R80&lt;&gt;"",5,"")))))</f>
        <v/>
      </c>
      <c r="I82" s="25"/>
      <c r="Z82" s="49"/>
      <c r="BG82" s="20"/>
      <c r="BL82" s="39"/>
      <c r="BM82" s="39"/>
      <c r="BN82" s="39"/>
      <c r="BO82" s="39"/>
    </row>
    <row r="83" spans="1:78" ht="30" customHeight="1" thickBot="1">
      <c r="A83" s="51"/>
      <c r="B83" s="52"/>
      <c r="C83" s="52"/>
      <c r="D83" s="52"/>
      <c r="E83" s="52"/>
      <c r="F83" s="52"/>
      <c r="G83" s="52"/>
      <c r="H83" s="52"/>
      <c r="I83" s="52"/>
      <c r="J83" s="52"/>
      <c r="K83" s="52"/>
      <c r="L83" s="52"/>
      <c r="M83" s="52"/>
      <c r="N83" s="52"/>
      <c r="O83" s="52"/>
      <c r="P83" s="52"/>
      <c r="Q83" s="52"/>
      <c r="R83" s="52"/>
      <c r="S83" s="52"/>
      <c r="T83" s="52"/>
      <c r="U83" s="52"/>
      <c r="V83" s="52"/>
      <c r="W83" s="52"/>
      <c r="X83" s="52"/>
      <c r="Y83" s="52"/>
      <c r="Z83" s="53"/>
      <c r="AA83" s="52"/>
      <c r="AB83" s="52"/>
      <c r="AC83" s="52"/>
      <c r="AD83" s="52"/>
      <c r="AE83" s="52"/>
      <c r="AF83" s="52"/>
      <c r="AG83" s="52"/>
      <c r="AH83" s="52"/>
      <c r="AI83" s="52"/>
      <c r="AJ83" s="52"/>
      <c r="AK83" s="52"/>
      <c r="AL83" s="52"/>
      <c r="AM83" s="52"/>
      <c r="AN83" s="52"/>
      <c r="AO83" s="52"/>
      <c r="AP83" s="52"/>
      <c r="AQ83" s="52"/>
      <c r="AR83" s="52"/>
      <c r="AS83" s="52"/>
      <c r="AT83" s="52"/>
      <c r="AU83" s="52"/>
      <c r="AV83" s="52"/>
      <c r="AW83" s="52"/>
      <c r="AX83" s="52"/>
      <c r="AY83" s="52"/>
      <c r="AZ83" s="52"/>
      <c r="BA83" s="52"/>
      <c r="BB83" s="52"/>
      <c r="BC83" s="52"/>
      <c r="BD83" s="52"/>
      <c r="BE83" s="52"/>
      <c r="BF83" s="52"/>
      <c r="BG83" s="54"/>
    </row>
    <row r="84" spans="1:78" ht="32.25" customHeight="1" thickBot="1">
      <c r="A84" s="380" t="s">
        <v>504</v>
      </c>
      <c r="B84" s="381"/>
      <c r="C84" s="381"/>
      <c r="D84" s="381"/>
      <c r="E84" s="381"/>
      <c r="F84" s="381"/>
      <c r="G84" s="381"/>
      <c r="H84" s="381"/>
      <c r="I84" s="381"/>
      <c r="J84" s="382"/>
      <c r="K84" s="27"/>
      <c r="L84" s="27"/>
      <c r="M84" s="16"/>
      <c r="N84" s="16"/>
      <c r="O84" s="16"/>
      <c r="P84" s="16"/>
      <c r="Q84" s="16"/>
      <c r="R84" s="16"/>
      <c r="S84" s="16"/>
      <c r="T84" s="16"/>
      <c r="U84" s="16"/>
      <c r="V84" s="16"/>
      <c r="W84" s="16"/>
      <c r="X84" s="529" t="s">
        <v>505</v>
      </c>
      <c r="Y84" s="530"/>
      <c r="Z84" s="530"/>
      <c r="AA84" s="530"/>
      <c r="AB84" s="530"/>
      <c r="AC84" s="530"/>
      <c r="AD84" s="530"/>
      <c r="AE84" s="530"/>
      <c r="AF84" s="530"/>
      <c r="AG84" s="530"/>
      <c r="AH84" s="530"/>
      <c r="AI84" s="530"/>
      <c r="AJ84" s="530"/>
      <c r="AK84" s="530"/>
      <c r="AL84" s="530"/>
      <c r="AM84" s="531"/>
      <c r="AN84" s="535" t="s">
        <v>506</v>
      </c>
      <c r="AO84" s="536"/>
      <c r="AP84" s="536"/>
      <c r="AQ84" s="536"/>
      <c r="AR84" s="536"/>
      <c r="AS84" s="537"/>
      <c r="AT84" s="16"/>
      <c r="AU84" s="98"/>
      <c r="AV84" s="98"/>
      <c r="AW84" s="16"/>
      <c r="AX84" s="16"/>
      <c r="AY84" s="16"/>
      <c r="AZ84" s="16"/>
      <c r="BA84" s="16"/>
      <c r="BB84" s="16"/>
      <c r="BC84" s="16"/>
      <c r="BD84" s="16"/>
      <c r="BE84" s="16"/>
      <c r="BF84" s="16"/>
      <c r="BG84" s="17"/>
    </row>
    <row r="85" spans="1:78" ht="15" customHeight="1">
      <c r="A85" s="18"/>
      <c r="X85" s="526" t="s">
        <v>507</v>
      </c>
      <c r="Y85" s="526"/>
      <c r="Z85" s="526"/>
      <c r="AA85" s="526"/>
      <c r="AB85" s="526" t="s">
        <v>508</v>
      </c>
      <c r="AC85" s="526"/>
      <c r="AD85" s="526" t="s">
        <v>509</v>
      </c>
      <c r="AE85" s="526"/>
      <c r="AF85" s="526" t="s">
        <v>510</v>
      </c>
      <c r="AG85" s="526"/>
      <c r="AH85" s="527" t="s">
        <v>511</v>
      </c>
      <c r="AI85" s="528"/>
      <c r="AJ85" s="526" t="s">
        <v>512</v>
      </c>
      <c r="AK85" s="526"/>
      <c r="AL85" s="532" t="s">
        <v>513</v>
      </c>
      <c r="AM85" s="532"/>
      <c r="AN85" s="538" t="s">
        <v>514</v>
      </c>
      <c r="AO85" s="538"/>
      <c r="AP85" s="538"/>
      <c r="AQ85" s="538"/>
      <c r="AR85" s="542" t="s">
        <v>515</v>
      </c>
      <c r="AS85" s="542"/>
      <c r="AT85" s="99"/>
      <c r="AU85" s="100"/>
      <c r="AV85" s="100"/>
      <c r="AZ85" s="93"/>
      <c r="BA85" s="93"/>
      <c r="BB85" s="93"/>
      <c r="BE85" s="44"/>
      <c r="BG85" s="20"/>
      <c r="BS85" s="556" t="s">
        <v>516</v>
      </c>
      <c r="BT85" s="557"/>
      <c r="BU85" s="558"/>
      <c r="BV85" s="556" t="s">
        <v>517</v>
      </c>
      <c r="BW85" s="557"/>
      <c r="BX85" s="558"/>
    </row>
    <row r="86" spans="1:78" ht="217.5" customHeight="1">
      <c r="A86" s="18"/>
      <c r="D86" s="484" t="s">
        <v>518</v>
      </c>
      <c r="E86" s="484"/>
      <c r="F86" s="484"/>
      <c r="G86" s="484"/>
      <c r="H86" s="484"/>
      <c r="I86" s="484"/>
      <c r="J86" s="484"/>
      <c r="K86" s="484"/>
      <c r="L86" s="484"/>
      <c r="M86" s="484"/>
      <c r="N86" s="484"/>
      <c r="O86" s="484"/>
      <c r="P86" s="484"/>
      <c r="Q86" s="484"/>
      <c r="R86" s="484"/>
      <c r="S86" s="484"/>
      <c r="T86" s="521" t="s">
        <v>519</v>
      </c>
      <c r="U86" s="521"/>
      <c r="V86" s="521"/>
      <c r="W86" s="521"/>
      <c r="X86" s="522" t="s">
        <v>520</v>
      </c>
      <c r="Y86" s="522"/>
      <c r="Z86" s="522" t="s">
        <v>521</v>
      </c>
      <c r="AA86" s="522"/>
      <c r="AB86" s="522" t="s">
        <v>522</v>
      </c>
      <c r="AC86" s="522"/>
      <c r="AD86" s="522" t="s">
        <v>523</v>
      </c>
      <c r="AE86" s="522"/>
      <c r="AF86" s="522" t="s">
        <v>524</v>
      </c>
      <c r="AG86" s="522"/>
      <c r="AH86" s="522" t="s">
        <v>525</v>
      </c>
      <c r="AI86" s="522"/>
      <c r="AJ86" s="522" t="s">
        <v>526</v>
      </c>
      <c r="AK86" s="522"/>
      <c r="AL86" s="532"/>
      <c r="AM86" s="532"/>
      <c r="AN86" s="539" t="s">
        <v>527</v>
      </c>
      <c r="AO86" s="540"/>
      <c r="AP86" s="540"/>
      <c r="AQ86" s="541"/>
      <c r="AR86" s="542"/>
      <c r="AS86" s="542"/>
      <c r="AT86" s="534" t="s">
        <v>528</v>
      </c>
      <c r="AU86" s="510"/>
      <c r="AV86" s="511"/>
      <c r="AW86" s="534" t="s">
        <v>529</v>
      </c>
      <c r="AX86" s="510"/>
      <c r="AY86" s="511"/>
      <c r="AZ86" s="559" t="str">
        <f>IF(AK13=Datos!A6,"¿El conjunto de controles ayuda a incrementar la probabilidad?","¿El conjunto de controles ayuda a disminunir la probabilidad?")</f>
        <v>¿El conjunto de controles ayuda a disminunir la probabilidad?</v>
      </c>
      <c r="BA86" s="560"/>
      <c r="BB86" s="561"/>
      <c r="BC86" s="562" t="s">
        <v>530</v>
      </c>
      <c r="BD86" s="563"/>
      <c r="BE86" s="563"/>
      <c r="BF86" s="563"/>
      <c r="BG86" s="564"/>
      <c r="BI86" s="55" t="str">
        <f>$X$85</f>
        <v>Responsable</v>
      </c>
      <c r="BJ86" s="55" t="str">
        <f>$X$85</f>
        <v>Responsable</v>
      </c>
      <c r="BK86" s="55" t="str">
        <f>$AB$85</f>
        <v>Periodicidad</v>
      </c>
      <c r="BL86" s="55" t="str">
        <f>$AD$85</f>
        <v>Propósito</v>
      </c>
      <c r="BM86" s="55" t="str">
        <f>$AF$85</f>
        <v>Realización</v>
      </c>
      <c r="BN86" s="55" t="str">
        <f>$AH$85</f>
        <v>Observación</v>
      </c>
      <c r="BO86" s="55" t="str">
        <f>$AJ$85</f>
        <v>Evidencia</v>
      </c>
      <c r="BP86" s="56" t="s">
        <v>531</v>
      </c>
      <c r="BQ86" s="89" t="s">
        <v>532</v>
      </c>
      <c r="BR86" s="89" t="s">
        <v>533</v>
      </c>
      <c r="BS86" s="86" t="str">
        <f>Datos!$AO$2</f>
        <v>Fuerte</v>
      </c>
      <c r="BT86" s="86" t="str">
        <f>Datos!$AO$3</f>
        <v>Moderado</v>
      </c>
      <c r="BU86" s="86" t="str">
        <f>Datos!$AO$4</f>
        <v>Débil</v>
      </c>
      <c r="BV86" s="86" t="s">
        <v>534</v>
      </c>
      <c r="BW86" s="86" t="s">
        <v>535</v>
      </c>
      <c r="BX86" s="86" t="s">
        <v>536</v>
      </c>
      <c r="BY86" s="86" t="s">
        <v>537</v>
      </c>
      <c r="BZ86" s="86" t="s">
        <v>538</v>
      </c>
    </row>
    <row r="87" spans="1:78" ht="26.25" customHeight="1">
      <c r="A87" s="18"/>
      <c r="D87" s="436"/>
      <c r="E87" s="436"/>
      <c r="F87" s="436"/>
      <c r="G87" s="436"/>
      <c r="H87" s="436"/>
      <c r="I87" s="436"/>
      <c r="J87" s="436"/>
      <c r="K87" s="436"/>
      <c r="L87" s="436"/>
      <c r="M87" s="436"/>
      <c r="N87" s="436"/>
      <c r="O87" s="436"/>
      <c r="P87" s="436"/>
      <c r="Q87" s="436"/>
      <c r="R87" s="436"/>
      <c r="S87" s="436"/>
      <c r="T87" s="437" t="str">
        <f t="shared" ref="T87:T96" si="0">IF(D87&lt;&gt;"","Preventivo","")</f>
        <v/>
      </c>
      <c r="U87" s="437"/>
      <c r="V87" s="437"/>
      <c r="W87" s="437"/>
      <c r="X87" s="438"/>
      <c r="Y87" s="439"/>
      <c r="Z87" s="438"/>
      <c r="AA87" s="439"/>
      <c r="AB87" s="438"/>
      <c r="AC87" s="439"/>
      <c r="AD87" s="438"/>
      <c r="AE87" s="439"/>
      <c r="AF87" s="438"/>
      <c r="AG87" s="439"/>
      <c r="AH87" s="438"/>
      <c r="AI87" s="439"/>
      <c r="AJ87" s="438"/>
      <c r="AK87" s="439"/>
      <c r="AL87" s="457" t="str">
        <f t="shared" ref="AL87:AL96" si="1">IF(D87&lt;&gt;"",BQ87,"")</f>
        <v/>
      </c>
      <c r="AM87" s="458"/>
      <c r="AN87" s="438"/>
      <c r="AO87" s="459"/>
      <c r="AP87" s="459"/>
      <c r="AQ87" s="439"/>
      <c r="AR87" s="457" t="str">
        <f>IF(AN87&lt;&gt;"",BR87,"")</f>
        <v/>
      </c>
      <c r="AS87" s="458"/>
      <c r="AT87" s="457" t="str">
        <f t="shared" ref="AT87:AT96" si="2">IF(BV87="","",BV87)</f>
        <v/>
      </c>
      <c r="AU87" s="533"/>
      <c r="AV87" s="458"/>
      <c r="AW87" s="547" t="str">
        <f>IF(OR(AT87="",BX97=""),"",BX97)</f>
        <v/>
      </c>
      <c r="AX87" s="548"/>
      <c r="AY87" s="549"/>
      <c r="AZ87" s="547" t="str">
        <f>IF(AW87="","",IF(BW$97&gt;=Datos!$AS$2,Datos!AQ2,Datos!AQ3))</f>
        <v/>
      </c>
      <c r="BA87" s="548"/>
      <c r="BB87" s="549"/>
      <c r="BC87" s="347"/>
      <c r="BD87" s="348"/>
      <c r="BE87" s="348"/>
      <c r="BF87" s="348"/>
      <c r="BG87" s="349"/>
      <c r="BI87" s="86" t="str">
        <f>IF(X87=Datos!$AH$2,15,"")</f>
        <v/>
      </c>
      <c r="BJ87" s="86" t="str">
        <f>IF(Z87=Datos!$AI$2,15,"")</f>
        <v/>
      </c>
      <c r="BK87" s="86" t="str">
        <f>IF(AB87=Datos!$AJ$2,15,"")</f>
        <v/>
      </c>
      <c r="BL87" s="86" t="str">
        <f>IF(AD87=Datos!$AK$2,15,"")</f>
        <v/>
      </c>
      <c r="BM87" s="86" t="str">
        <f>IF(AF87=Datos!$AL$2,15,"")</f>
        <v/>
      </c>
      <c r="BN87" s="86" t="str">
        <f>IF(AH87=Datos!$AM$2,15,"")</f>
        <v/>
      </c>
      <c r="BO87" s="86" t="str">
        <f>IF(AJ87=Datos!$AN$2,10,IF(AJ87=Datos!$AN$3,5,IF(AJ87=Datos!$AN$4,"","")))</f>
        <v/>
      </c>
      <c r="BP87" s="86">
        <f>SUM(BI87:BO87)</f>
        <v>0</v>
      </c>
      <c r="BQ87" s="86" t="str">
        <f>IF(D87="","",IF(BP87&gt;=96,Datos!$AO$2,IF(BP87&gt;=86,Datos!$AO$3,IF(BP87&lt;86,Datos!$AO$4,""))))</f>
        <v/>
      </c>
      <c r="BR87" s="86" t="str">
        <f>IF(AN87="","",IF(AN87=Datos!$AP$2,Datos!$AO$2,IF(AN87=Datos!$AP$3,Datos!$AO$3,IF(AN87=Datos!$AP$4,Datos!$AO$4,""))))</f>
        <v/>
      </c>
      <c r="BS87" s="86" t="str">
        <f>IF(AND(BQ87=$BS$86,BR87=$BS$86),$BS$86,"")</f>
        <v/>
      </c>
      <c r="BT87" s="86" t="str">
        <f>IF(AND(BQ87=$BS$86,BR87=$BT$86),$BT$86,IF(AND(BQ87=$BT$86,BR87=$BS$86),$BT$86,IF(AND(BQ87=$BT$86,BR87=$BT$86),$BT$86,"")))</f>
        <v/>
      </c>
      <c r="BU87" s="86" t="str">
        <f>IF(AND(BQ87=$BS$86,BR87=$BU$86),$BU$86,IF(AND(BQ87=$BT$86,BR87=$BU$86),$BU$86,IF(AND(BQ87=$BU$86,BR87=$BS$86),$BU$86,IF(AND(BQ87=$BU$86,BR87=$BT$86),$BU$86,IF(AND(BQ87=$BU$86,BR87=$BU$86),$BU$86,"")))))</f>
        <v/>
      </c>
      <c r="BV87" s="86" t="str">
        <f>IF(BS87&lt;&gt;"",BS87,IF(BT87&lt;&gt;"",BT87,IF(BU87&lt;&gt;"",BU87,"")))</f>
        <v/>
      </c>
      <c r="BW87" s="86" t="str">
        <f>IF(BV87=Datos!$AO$2,100,IF(BV87=Datos!$AO$3,50,IF(BV87=Datos!$AO$4,0,"")))</f>
        <v/>
      </c>
      <c r="BX87" s="92"/>
      <c r="BY87" s="94"/>
      <c r="BZ87" s="91"/>
    </row>
    <row r="88" spans="1:78" ht="26.25" customHeight="1">
      <c r="A88" s="18"/>
      <c r="D88" s="436"/>
      <c r="E88" s="436"/>
      <c r="F88" s="436"/>
      <c r="G88" s="436"/>
      <c r="H88" s="436"/>
      <c r="I88" s="436"/>
      <c r="J88" s="436"/>
      <c r="K88" s="436"/>
      <c r="L88" s="436"/>
      <c r="M88" s="436"/>
      <c r="N88" s="436"/>
      <c r="O88" s="436"/>
      <c r="P88" s="436"/>
      <c r="Q88" s="436"/>
      <c r="R88" s="436"/>
      <c r="S88" s="436"/>
      <c r="T88" s="437" t="str">
        <f t="shared" si="0"/>
        <v/>
      </c>
      <c r="U88" s="437"/>
      <c r="V88" s="437"/>
      <c r="W88" s="437"/>
      <c r="X88" s="438"/>
      <c r="Y88" s="439"/>
      <c r="Z88" s="438"/>
      <c r="AA88" s="439"/>
      <c r="AB88" s="438"/>
      <c r="AC88" s="439"/>
      <c r="AD88" s="438"/>
      <c r="AE88" s="439"/>
      <c r="AF88" s="438"/>
      <c r="AG88" s="439"/>
      <c r="AH88" s="438"/>
      <c r="AI88" s="439"/>
      <c r="AJ88" s="438"/>
      <c r="AK88" s="439"/>
      <c r="AL88" s="457" t="str">
        <f t="shared" si="1"/>
        <v/>
      </c>
      <c r="AM88" s="458"/>
      <c r="AN88" s="438"/>
      <c r="AO88" s="459"/>
      <c r="AP88" s="459"/>
      <c r="AQ88" s="439"/>
      <c r="AR88" s="457" t="str">
        <f t="shared" ref="AR88:AR96" si="3">IF(AN88&lt;&gt;"",BR88,"")</f>
        <v/>
      </c>
      <c r="AS88" s="458"/>
      <c r="AT88" s="457" t="str">
        <f t="shared" si="2"/>
        <v/>
      </c>
      <c r="AU88" s="533"/>
      <c r="AV88" s="458"/>
      <c r="AW88" s="550"/>
      <c r="AX88" s="551"/>
      <c r="AY88" s="552"/>
      <c r="AZ88" s="550"/>
      <c r="BA88" s="551"/>
      <c r="BB88" s="552"/>
      <c r="BC88" s="347"/>
      <c r="BD88" s="348"/>
      <c r="BE88" s="348"/>
      <c r="BF88" s="348"/>
      <c r="BG88" s="349"/>
      <c r="BI88" s="86" t="str">
        <f>IF(X88=Datos!$AH$2,15,"")</f>
        <v/>
      </c>
      <c r="BJ88" s="86" t="str">
        <f>IF(Z88=Datos!$AI$2,15,"")</f>
        <v/>
      </c>
      <c r="BK88" s="86" t="str">
        <f>IF(AB88=Datos!$AJ$2,15,"")</f>
        <v/>
      </c>
      <c r="BL88" s="86" t="str">
        <f>IF(AD88=Datos!$AK$2,15,"")</f>
        <v/>
      </c>
      <c r="BM88" s="86" t="str">
        <f>IF(AF88=Datos!$AL$2,15,"")</f>
        <v/>
      </c>
      <c r="BN88" s="86" t="str">
        <f>IF(AH88=Datos!$AM$2,15,"")</f>
        <v/>
      </c>
      <c r="BO88" s="86" t="str">
        <f>IF(AJ88=Datos!$AN$2,10,IF(AJ88=Datos!$AN$3,5,IF(AJ88=Datos!$AN$4,"","")))</f>
        <v/>
      </c>
      <c r="BP88" s="86">
        <f t="shared" ref="BP88:BP96" si="4">SUM(BI88:BO88)</f>
        <v>0</v>
      </c>
      <c r="BQ88" s="86" t="str">
        <f>IF(D88="","",IF(BP88&gt;=96,Datos!$AO$2,IF(BP88&gt;=86,Datos!$AO$3,IF(BP88&lt;86,Datos!$AO$4,""))))</f>
        <v/>
      </c>
      <c r="BR88" s="86" t="str">
        <f>IF(AN88="","",IF(AN88=Datos!$AP$2,Datos!$AO$2,IF(AN88=Datos!$AP$3,Datos!$AO$3,IF(AN88=Datos!$AP$4,Datos!$AO$4,""))))</f>
        <v/>
      </c>
      <c r="BS88" s="86" t="str">
        <f t="shared" ref="BS88:BS96" si="5">IF(AND(BQ88=$BS$86,BR88=$BS$86),$BS$86,"")</f>
        <v/>
      </c>
      <c r="BT88" s="86" t="str">
        <f t="shared" ref="BT88:BT96" si="6">IF(AND(BQ88=$BS$86,BR88=$BT$86),$BT$86,IF(AND(BQ88=$BT$86,BR88=$BS$86),$BT$86,IF(AND(BQ88=$BT$86,BR88=$BT$86),$BT$86,"")))</f>
        <v/>
      </c>
      <c r="BU88" s="86" t="str">
        <f t="shared" ref="BU88:BU96" si="7">IF(AND(BQ88=$BS$86,BR88=$BU$86),$BU$86,IF(AND(BQ88=$BT$86,BR88=$BU$86),$BU$86,IF(AND(BQ88=$BU$86,BR88=$BS$86),$BU$86,IF(AND(BQ88=$BU$86,BR88=$BT$86),$BU$86,IF(AND(BQ88=$BU$86,BR88=$BU$86),$BU$86,"")))))</f>
        <v/>
      </c>
      <c r="BV88" s="86" t="str">
        <f t="shared" ref="BV88:BV96" si="8">IF(BS88&lt;&gt;"",BS88,IF(BT88&lt;&gt;"",BT88,IF(BU88&lt;&gt;"",BU88,"")))</f>
        <v/>
      </c>
      <c r="BW88" s="86" t="str">
        <f>IF(BV88=Datos!$AO$2,100,IF(BV88=Datos!$AO$3,50,IF(BV88=Datos!$AO$4,0,"")))</f>
        <v/>
      </c>
      <c r="BX88" s="92"/>
      <c r="BY88" s="92"/>
      <c r="BZ88" s="91"/>
    </row>
    <row r="89" spans="1:78" ht="26.25" customHeight="1">
      <c r="A89" s="18"/>
      <c r="D89" s="436"/>
      <c r="E89" s="436"/>
      <c r="F89" s="436"/>
      <c r="G89" s="436"/>
      <c r="H89" s="436"/>
      <c r="I89" s="436"/>
      <c r="J89" s="436"/>
      <c r="K89" s="436"/>
      <c r="L89" s="436"/>
      <c r="M89" s="436"/>
      <c r="N89" s="436"/>
      <c r="O89" s="436"/>
      <c r="P89" s="436"/>
      <c r="Q89" s="436"/>
      <c r="R89" s="436"/>
      <c r="S89" s="436"/>
      <c r="T89" s="437" t="str">
        <f t="shared" si="0"/>
        <v/>
      </c>
      <c r="U89" s="437"/>
      <c r="V89" s="437"/>
      <c r="W89" s="437"/>
      <c r="X89" s="438"/>
      <c r="Y89" s="439"/>
      <c r="Z89" s="438"/>
      <c r="AA89" s="439"/>
      <c r="AB89" s="438"/>
      <c r="AC89" s="439"/>
      <c r="AD89" s="438"/>
      <c r="AE89" s="439"/>
      <c r="AF89" s="438"/>
      <c r="AG89" s="439"/>
      <c r="AH89" s="438"/>
      <c r="AI89" s="439"/>
      <c r="AJ89" s="438"/>
      <c r="AK89" s="439"/>
      <c r="AL89" s="457" t="str">
        <f t="shared" si="1"/>
        <v/>
      </c>
      <c r="AM89" s="458"/>
      <c r="AN89" s="438"/>
      <c r="AO89" s="459"/>
      <c r="AP89" s="459"/>
      <c r="AQ89" s="439"/>
      <c r="AR89" s="457" t="str">
        <f t="shared" si="3"/>
        <v/>
      </c>
      <c r="AS89" s="458"/>
      <c r="AT89" s="457" t="str">
        <f t="shared" si="2"/>
        <v/>
      </c>
      <c r="AU89" s="533"/>
      <c r="AV89" s="458"/>
      <c r="AW89" s="550"/>
      <c r="AX89" s="551"/>
      <c r="AY89" s="552"/>
      <c r="AZ89" s="550"/>
      <c r="BA89" s="551"/>
      <c r="BB89" s="552"/>
      <c r="BC89" s="347"/>
      <c r="BD89" s="348"/>
      <c r="BE89" s="348"/>
      <c r="BF89" s="348"/>
      <c r="BG89" s="349"/>
      <c r="BI89" s="86" t="str">
        <f>IF(X89=Datos!$AH$2,15,"")</f>
        <v/>
      </c>
      <c r="BJ89" s="86" t="str">
        <f>IF(Z89=Datos!$AI$2,15,"")</f>
        <v/>
      </c>
      <c r="BK89" s="86" t="str">
        <f>IF(AB89=Datos!$AJ$2,15,"")</f>
        <v/>
      </c>
      <c r="BL89" s="86" t="str">
        <f>IF(AD89=Datos!$AK$2,15,"")</f>
        <v/>
      </c>
      <c r="BM89" s="86" t="str">
        <f>IF(AF89=Datos!$AL$2,15,"")</f>
        <v/>
      </c>
      <c r="BN89" s="86" t="str">
        <f>IF(AH89=Datos!$AM$2,15,"")</f>
        <v/>
      </c>
      <c r="BO89" s="86" t="str">
        <f>IF(AJ89=Datos!$AN$2,10,IF(AJ89=Datos!$AN$3,5,IF(AJ89=Datos!$AN$4,"","")))</f>
        <v/>
      </c>
      <c r="BP89" s="86">
        <f t="shared" si="4"/>
        <v>0</v>
      </c>
      <c r="BQ89" s="86" t="str">
        <f>IF(D89="","",IF(BP89&gt;=96,Datos!$AO$2,IF(BP89&gt;=86,Datos!$AO$3,IF(BP89&lt;86,Datos!$AO$4,""))))</f>
        <v/>
      </c>
      <c r="BR89" s="86" t="str">
        <f>IF(AN89="","",IF(AN89=Datos!$AP$2,Datos!$AO$2,IF(AN89=Datos!$AP$3,Datos!$AO$3,IF(AN89=Datos!$AP$4,Datos!$AO$4,""))))</f>
        <v/>
      </c>
      <c r="BS89" s="86" t="str">
        <f t="shared" si="5"/>
        <v/>
      </c>
      <c r="BT89" s="86" t="str">
        <f t="shared" si="6"/>
        <v/>
      </c>
      <c r="BU89" s="86" t="str">
        <f t="shared" si="7"/>
        <v/>
      </c>
      <c r="BV89" s="86" t="str">
        <f t="shared" si="8"/>
        <v/>
      </c>
      <c r="BW89" s="86" t="str">
        <f>IF(BV89=Datos!$AO$2,100,IF(BV89=Datos!$AO$3,50,IF(BV89=Datos!$AO$4,0,"")))</f>
        <v/>
      </c>
      <c r="BX89" s="92"/>
      <c r="BY89" s="92"/>
      <c r="BZ89" s="91"/>
    </row>
    <row r="90" spans="1:78" ht="26.25" customHeight="1">
      <c r="A90" s="18"/>
      <c r="D90" s="436"/>
      <c r="E90" s="436"/>
      <c r="F90" s="436"/>
      <c r="G90" s="436"/>
      <c r="H90" s="436"/>
      <c r="I90" s="436"/>
      <c r="J90" s="436"/>
      <c r="K90" s="436"/>
      <c r="L90" s="436"/>
      <c r="M90" s="436"/>
      <c r="N90" s="436"/>
      <c r="O90" s="436"/>
      <c r="P90" s="436"/>
      <c r="Q90" s="436"/>
      <c r="R90" s="436"/>
      <c r="S90" s="436"/>
      <c r="T90" s="437" t="str">
        <f t="shared" si="0"/>
        <v/>
      </c>
      <c r="U90" s="437"/>
      <c r="V90" s="437"/>
      <c r="W90" s="437"/>
      <c r="X90" s="438"/>
      <c r="Y90" s="439"/>
      <c r="Z90" s="438"/>
      <c r="AA90" s="439"/>
      <c r="AB90" s="438"/>
      <c r="AC90" s="439"/>
      <c r="AD90" s="438"/>
      <c r="AE90" s="439"/>
      <c r="AF90" s="438"/>
      <c r="AG90" s="439"/>
      <c r="AH90" s="438"/>
      <c r="AI90" s="439"/>
      <c r="AJ90" s="438"/>
      <c r="AK90" s="439"/>
      <c r="AL90" s="457" t="str">
        <f t="shared" si="1"/>
        <v/>
      </c>
      <c r="AM90" s="458"/>
      <c r="AN90" s="438"/>
      <c r="AO90" s="459"/>
      <c r="AP90" s="459"/>
      <c r="AQ90" s="439"/>
      <c r="AR90" s="457" t="str">
        <f t="shared" si="3"/>
        <v/>
      </c>
      <c r="AS90" s="458"/>
      <c r="AT90" s="457" t="str">
        <f t="shared" si="2"/>
        <v/>
      </c>
      <c r="AU90" s="533"/>
      <c r="AV90" s="458"/>
      <c r="AW90" s="550"/>
      <c r="AX90" s="551"/>
      <c r="AY90" s="552"/>
      <c r="AZ90" s="550"/>
      <c r="BA90" s="551"/>
      <c r="BB90" s="552"/>
      <c r="BC90" s="347"/>
      <c r="BD90" s="348"/>
      <c r="BE90" s="348"/>
      <c r="BF90" s="348"/>
      <c r="BG90" s="349"/>
      <c r="BI90" s="86" t="str">
        <f>IF(X90=Datos!$AH$2,15,"")</f>
        <v/>
      </c>
      <c r="BJ90" s="86" t="str">
        <f>IF(Z90=Datos!$AI$2,15,"")</f>
        <v/>
      </c>
      <c r="BK90" s="86" t="str">
        <f>IF(AB90=Datos!$AJ$2,15,"")</f>
        <v/>
      </c>
      <c r="BL90" s="86" t="str">
        <f>IF(AD90=Datos!$AK$2,15,"")</f>
        <v/>
      </c>
      <c r="BM90" s="86" t="str">
        <f>IF(AF90=Datos!$AL$2,15,"")</f>
        <v/>
      </c>
      <c r="BN90" s="86" t="str">
        <f>IF(AH90=Datos!$AM$2,15,"")</f>
        <v/>
      </c>
      <c r="BO90" s="86" t="str">
        <f>IF(AJ90=Datos!$AN$2,10,IF(AJ90=Datos!$AN$3,5,IF(AJ90=Datos!$AN$4,"","")))</f>
        <v/>
      </c>
      <c r="BP90" s="86">
        <f t="shared" si="4"/>
        <v>0</v>
      </c>
      <c r="BQ90" s="86" t="str">
        <f>IF(D90="","",IF(BP90&gt;=96,Datos!$AO$2,IF(BP90&gt;=86,Datos!$AO$3,IF(BP90&lt;86,Datos!$AO$4,""))))</f>
        <v/>
      </c>
      <c r="BR90" s="86" t="str">
        <f>IF(AN90="","",IF(AN90=Datos!$AP$2,Datos!$AO$2,IF(AN90=Datos!$AP$3,Datos!$AO$3,IF(AN90=Datos!$AP$4,Datos!$AO$4,""))))</f>
        <v/>
      </c>
      <c r="BS90" s="86" t="str">
        <f t="shared" si="5"/>
        <v/>
      </c>
      <c r="BT90" s="86" t="str">
        <f t="shared" si="6"/>
        <v/>
      </c>
      <c r="BU90" s="86" t="str">
        <f t="shared" si="7"/>
        <v/>
      </c>
      <c r="BV90" s="86" t="str">
        <f t="shared" si="8"/>
        <v/>
      </c>
      <c r="BW90" s="86" t="str">
        <f>IF(BV90=Datos!$AO$2,100,IF(BV90=Datos!$AO$3,50,IF(BV90=Datos!$AO$4,0,"")))</f>
        <v/>
      </c>
      <c r="BX90" s="92"/>
      <c r="BY90" s="92"/>
      <c r="BZ90" s="91"/>
    </row>
    <row r="91" spans="1:78" ht="26.25" customHeight="1">
      <c r="A91" s="18"/>
      <c r="D91" s="436"/>
      <c r="E91" s="436"/>
      <c r="F91" s="436"/>
      <c r="G91" s="436"/>
      <c r="H91" s="436"/>
      <c r="I91" s="436"/>
      <c r="J91" s="436"/>
      <c r="K91" s="436"/>
      <c r="L91" s="436"/>
      <c r="M91" s="436"/>
      <c r="N91" s="436"/>
      <c r="O91" s="436"/>
      <c r="P91" s="436"/>
      <c r="Q91" s="436"/>
      <c r="R91" s="436"/>
      <c r="S91" s="436"/>
      <c r="T91" s="437" t="str">
        <f t="shared" si="0"/>
        <v/>
      </c>
      <c r="U91" s="437"/>
      <c r="V91" s="437"/>
      <c r="W91" s="437"/>
      <c r="X91" s="438"/>
      <c r="Y91" s="439"/>
      <c r="Z91" s="438"/>
      <c r="AA91" s="439"/>
      <c r="AB91" s="438"/>
      <c r="AC91" s="439"/>
      <c r="AD91" s="438"/>
      <c r="AE91" s="439"/>
      <c r="AF91" s="438"/>
      <c r="AG91" s="439"/>
      <c r="AH91" s="438"/>
      <c r="AI91" s="439"/>
      <c r="AJ91" s="438"/>
      <c r="AK91" s="439"/>
      <c r="AL91" s="457" t="str">
        <f t="shared" si="1"/>
        <v/>
      </c>
      <c r="AM91" s="458"/>
      <c r="AN91" s="438"/>
      <c r="AO91" s="459"/>
      <c r="AP91" s="459"/>
      <c r="AQ91" s="439"/>
      <c r="AR91" s="457" t="str">
        <f t="shared" si="3"/>
        <v/>
      </c>
      <c r="AS91" s="458"/>
      <c r="AT91" s="457" t="str">
        <f t="shared" si="2"/>
        <v/>
      </c>
      <c r="AU91" s="533"/>
      <c r="AV91" s="458"/>
      <c r="AW91" s="550"/>
      <c r="AX91" s="551"/>
      <c r="AY91" s="552"/>
      <c r="AZ91" s="550"/>
      <c r="BA91" s="551"/>
      <c r="BB91" s="552"/>
      <c r="BC91" s="347"/>
      <c r="BD91" s="348"/>
      <c r="BE91" s="348"/>
      <c r="BF91" s="348"/>
      <c r="BG91" s="349"/>
      <c r="BI91" s="86" t="str">
        <f>IF(X91=Datos!$AH$2,15,"")</f>
        <v/>
      </c>
      <c r="BJ91" s="86" t="str">
        <f>IF(Z91=Datos!$AI$2,15,"")</f>
        <v/>
      </c>
      <c r="BK91" s="86" t="str">
        <f>IF(AB91=Datos!$AJ$2,15,"")</f>
        <v/>
      </c>
      <c r="BL91" s="86" t="str">
        <f>IF(AD91=Datos!$AK$2,15,"")</f>
        <v/>
      </c>
      <c r="BM91" s="86" t="str">
        <f>IF(AF91=Datos!$AL$2,15,"")</f>
        <v/>
      </c>
      <c r="BN91" s="86" t="str">
        <f>IF(AH91=Datos!$AM$2,15,"")</f>
        <v/>
      </c>
      <c r="BO91" s="86" t="str">
        <f>IF(AJ91=Datos!$AN$2,10,IF(AJ91=Datos!$AN$3,5,IF(AJ91=Datos!$AN$4,"","")))</f>
        <v/>
      </c>
      <c r="BP91" s="86">
        <f t="shared" si="4"/>
        <v>0</v>
      </c>
      <c r="BQ91" s="86" t="str">
        <f>IF(D91="","",IF(BP91&gt;=96,Datos!$AO$2,IF(BP91&gt;=86,Datos!$AO$3,IF(BP91&lt;86,Datos!$AO$4,""))))</f>
        <v/>
      </c>
      <c r="BR91" s="86" t="str">
        <f>IF(AN91="","",IF(AN91=Datos!$AP$2,Datos!$AO$2,IF(AN91=Datos!$AP$3,Datos!$AO$3,IF(AN91=Datos!$AP$4,Datos!$AO$4,""))))</f>
        <v/>
      </c>
      <c r="BS91" s="86" t="str">
        <f t="shared" si="5"/>
        <v/>
      </c>
      <c r="BT91" s="86" t="str">
        <f t="shared" si="6"/>
        <v/>
      </c>
      <c r="BU91" s="86" t="str">
        <f t="shared" si="7"/>
        <v/>
      </c>
      <c r="BV91" s="86" t="str">
        <f t="shared" si="8"/>
        <v/>
      </c>
      <c r="BW91" s="86" t="str">
        <f>IF(BV91=Datos!$AO$2,100,IF(BV91=Datos!$AO$3,50,IF(BV91=Datos!$AO$4,0,"")))</f>
        <v/>
      </c>
      <c r="BX91" s="92"/>
      <c r="BY91" s="92"/>
      <c r="BZ91" s="91"/>
    </row>
    <row r="92" spans="1:78" ht="26.25" customHeight="1">
      <c r="A92" s="18"/>
      <c r="D92" s="436"/>
      <c r="E92" s="436"/>
      <c r="F92" s="436"/>
      <c r="G92" s="436"/>
      <c r="H92" s="436"/>
      <c r="I92" s="436"/>
      <c r="J92" s="436"/>
      <c r="K92" s="436"/>
      <c r="L92" s="436"/>
      <c r="M92" s="436"/>
      <c r="N92" s="436"/>
      <c r="O92" s="436"/>
      <c r="P92" s="436"/>
      <c r="Q92" s="436"/>
      <c r="R92" s="436"/>
      <c r="S92" s="436"/>
      <c r="T92" s="437" t="str">
        <f t="shared" si="0"/>
        <v/>
      </c>
      <c r="U92" s="437"/>
      <c r="V92" s="437"/>
      <c r="W92" s="437"/>
      <c r="X92" s="438"/>
      <c r="Y92" s="439"/>
      <c r="Z92" s="438"/>
      <c r="AA92" s="439"/>
      <c r="AB92" s="438"/>
      <c r="AC92" s="439"/>
      <c r="AD92" s="438"/>
      <c r="AE92" s="439"/>
      <c r="AF92" s="438"/>
      <c r="AG92" s="439"/>
      <c r="AH92" s="438"/>
      <c r="AI92" s="439"/>
      <c r="AJ92" s="438"/>
      <c r="AK92" s="439"/>
      <c r="AL92" s="457" t="str">
        <f t="shared" si="1"/>
        <v/>
      </c>
      <c r="AM92" s="458"/>
      <c r="AN92" s="438"/>
      <c r="AO92" s="459"/>
      <c r="AP92" s="459"/>
      <c r="AQ92" s="439"/>
      <c r="AR92" s="457" t="str">
        <f t="shared" si="3"/>
        <v/>
      </c>
      <c r="AS92" s="458"/>
      <c r="AT92" s="457" t="str">
        <f t="shared" si="2"/>
        <v/>
      </c>
      <c r="AU92" s="533"/>
      <c r="AV92" s="458"/>
      <c r="AW92" s="550"/>
      <c r="AX92" s="551"/>
      <c r="AY92" s="552"/>
      <c r="AZ92" s="550"/>
      <c r="BA92" s="551"/>
      <c r="BB92" s="552"/>
      <c r="BC92" s="347"/>
      <c r="BD92" s="348"/>
      <c r="BE92" s="348"/>
      <c r="BF92" s="348"/>
      <c r="BG92" s="349"/>
      <c r="BI92" s="86" t="str">
        <f>IF(X92=Datos!$AH$2,15,"")</f>
        <v/>
      </c>
      <c r="BJ92" s="86" t="str">
        <f>IF(Z92=Datos!$AI$2,15,"")</f>
        <v/>
      </c>
      <c r="BK92" s="86" t="str">
        <f>IF(AB92=Datos!$AJ$2,15,"")</f>
        <v/>
      </c>
      <c r="BL92" s="86" t="str">
        <f>IF(AD92=Datos!$AK$2,15,"")</f>
        <v/>
      </c>
      <c r="BM92" s="86" t="str">
        <f>IF(AF92=Datos!$AL$2,15,"")</f>
        <v/>
      </c>
      <c r="BN92" s="86" t="str">
        <f>IF(AH92=Datos!$AM$2,15,"")</f>
        <v/>
      </c>
      <c r="BO92" s="86" t="str">
        <f>IF(AJ92=Datos!$AN$2,10,IF(AJ92=Datos!$AN$3,5,IF(AJ92=Datos!$AN$4,"","")))</f>
        <v/>
      </c>
      <c r="BP92" s="86">
        <f t="shared" si="4"/>
        <v>0</v>
      </c>
      <c r="BQ92" s="86" t="str">
        <f>IF(D92="","",IF(BP92&gt;=96,Datos!$AO$2,IF(BP92&gt;=86,Datos!$AO$3,IF(BP92&lt;86,Datos!$AO$4,""))))</f>
        <v/>
      </c>
      <c r="BR92" s="86" t="str">
        <f>IF(AN92="","",IF(AN92=Datos!$AP$2,Datos!$AO$2,IF(AN92=Datos!$AP$3,Datos!$AO$3,IF(AN92=Datos!$AP$4,Datos!$AO$4,""))))</f>
        <v/>
      </c>
      <c r="BS92" s="86" t="str">
        <f t="shared" si="5"/>
        <v/>
      </c>
      <c r="BT92" s="86" t="str">
        <f t="shared" si="6"/>
        <v/>
      </c>
      <c r="BU92" s="86" t="str">
        <f t="shared" si="7"/>
        <v/>
      </c>
      <c r="BV92" s="86" t="str">
        <f t="shared" si="8"/>
        <v/>
      </c>
      <c r="BW92" s="86" t="str">
        <f>IF(BV92=Datos!$AO$2,100,IF(BV92=Datos!$AO$3,50,IF(BV92=Datos!$AO$4,0,"")))</f>
        <v/>
      </c>
      <c r="BX92" s="92"/>
      <c r="BY92" s="92"/>
      <c r="BZ92" s="91"/>
    </row>
    <row r="93" spans="1:78" ht="26.25" customHeight="1">
      <c r="A93" s="18"/>
      <c r="D93" s="436"/>
      <c r="E93" s="436"/>
      <c r="F93" s="436"/>
      <c r="G93" s="436"/>
      <c r="H93" s="436"/>
      <c r="I93" s="436"/>
      <c r="J93" s="436"/>
      <c r="K93" s="436"/>
      <c r="L93" s="436"/>
      <c r="M93" s="436"/>
      <c r="N93" s="436"/>
      <c r="O93" s="436"/>
      <c r="P93" s="436"/>
      <c r="Q93" s="436"/>
      <c r="R93" s="436"/>
      <c r="S93" s="436"/>
      <c r="T93" s="437" t="str">
        <f t="shared" si="0"/>
        <v/>
      </c>
      <c r="U93" s="437"/>
      <c r="V93" s="437"/>
      <c r="W93" s="437"/>
      <c r="X93" s="438"/>
      <c r="Y93" s="439"/>
      <c r="Z93" s="438"/>
      <c r="AA93" s="439"/>
      <c r="AB93" s="438"/>
      <c r="AC93" s="439"/>
      <c r="AD93" s="438"/>
      <c r="AE93" s="439"/>
      <c r="AF93" s="438"/>
      <c r="AG93" s="439"/>
      <c r="AH93" s="438"/>
      <c r="AI93" s="439"/>
      <c r="AJ93" s="438"/>
      <c r="AK93" s="439"/>
      <c r="AL93" s="457" t="str">
        <f t="shared" si="1"/>
        <v/>
      </c>
      <c r="AM93" s="458"/>
      <c r="AN93" s="438"/>
      <c r="AO93" s="459"/>
      <c r="AP93" s="459"/>
      <c r="AQ93" s="439"/>
      <c r="AR93" s="457" t="str">
        <f t="shared" si="3"/>
        <v/>
      </c>
      <c r="AS93" s="458"/>
      <c r="AT93" s="457" t="str">
        <f t="shared" si="2"/>
        <v/>
      </c>
      <c r="AU93" s="533"/>
      <c r="AV93" s="458"/>
      <c r="AW93" s="550"/>
      <c r="AX93" s="551"/>
      <c r="AY93" s="552"/>
      <c r="AZ93" s="550"/>
      <c r="BA93" s="551"/>
      <c r="BB93" s="552"/>
      <c r="BC93" s="347"/>
      <c r="BD93" s="348"/>
      <c r="BE93" s="348"/>
      <c r="BF93" s="348"/>
      <c r="BG93" s="349"/>
      <c r="BI93" s="86" t="str">
        <f>IF(X93=Datos!$AH$2,15,"")</f>
        <v/>
      </c>
      <c r="BJ93" s="86" t="str">
        <f>IF(Z93=Datos!$AI$2,15,"")</f>
        <v/>
      </c>
      <c r="BK93" s="86" t="str">
        <f>IF(AB93=Datos!$AJ$2,15,"")</f>
        <v/>
      </c>
      <c r="BL93" s="86" t="str">
        <f>IF(AD93=Datos!$AK$2,15,"")</f>
        <v/>
      </c>
      <c r="BM93" s="86" t="str">
        <f>IF(AF93=Datos!$AL$2,15,"")</f>
        <v/>
      </c>
      <c r="BN93" s="86" t="str">
        <f>IF(AH93=Datos!$AM$2,15,"")</f>
        <v/>
      </c>
      <c r="BO93" s="86" t="str">
        <f>IF(AJ93=Datos!$AN$2,10,IF(AJ93=Datos!$AN$3,5,IF(AJ93=Datos!$AN$4,"","")))</f>
        <v/>
      </c>
      <c r="BP93" s="86">
        <f t="shared" si="4"/>
        <v>0</v>
      </c>
      <c r="BQ93" s="86" t="str">
        <f>IF(D93="","",IF(BP93&gt;=96,Datos!$AO$2,IF(BP93&gt;=86,Datos!$AO$3,IF(BP93&lt;86,Datos!$AO$4,""))))</f>
        <v/>
      </c>
      <c r="BR93" s="86" t="str">
        <f>IF(AN93="","",IF(AN93=Datos!$AP$2,Datos!$AO$2,IF(AN93=Datos!$AP$3,Datos!$AO$3,IF(AN93=Datos!$AP$4,Datos!$AO$4,""))))</f>
        <v/>
      </c>
      <c r="BS93" s="86" t="str">
        <f t="shared" si="5"/>
        <v/>
      </c>
      <c r="BT93" s="86" t="str">
        <f t="shared" si="6"/>
        <v/>
      </c>
      <c r="BU93" s="86" t="str">
        <f t="shared" si="7"/>
        <v/>
      </c>
      <c r="BV93" s="86" t="str">
        <f t="shared" si="8"/>
        <v/>
      </c>
      <c r="BW93" s="86" t="str">
        <f>IF(BV93=Datos!$AO$2,100,IF(BV93=Datos!$AO$3,50,IF(BV93=Datos!$AO$4,0,"")))</f>
        <v/>
      </c>
      <c r="BX93" s="92"/>
      <c r="BY93" s="92"/>
      <c r="BZ93" s="91"/>
    </row>
    <row r="94" spans="1:78" ht="26.25" customHeight="1">
      <c r="A94" s="18"/>
      <c r="D94" s="436"/>
      <c r="E94" s="436"/>
      <c r="F94" s="436"/>
      <c r="G94" s="436"/>
      <c r="H94" s="436"/>
      <c r="I94" s="436"/>
      <c r="J94" s="436"/>
      <c r="K94" s="436"/>
      <c r="L94" s="436"/>
      <c r="M94" s="436"/>
      <c r="N94" s="436"/>
      <c r="O94" s="436"/>
      <c r="P94" s="436"/>
      <c r="Q94" s="436"/>
      <c r="R94" s="436"/>
      <c r="S94" s="436"/>
      <c r="T94" s="437" t="str">
        <f t="shared" si="0"/>
        <v/>
      </c>
      <c r="U94" s="437"/>
      <c r="V94" s="437"/>
      <c r="W94" s="437"/>
      <c r="X94" s="438"/>
      <c r="Y94" s="439"/>
      <c r="Z94" s="438"/>
      <c r="AA94" s="439"/>
      <c r="AB94" s="438"/>
      <c r="AC94" s="439"/>
      <c r="AD94" s="438"/>
      <c r="AE94" s="439"/>
      <c r="AF94" s="438"/>
      <c r="AG94" s="439"/>
      <c r="AH94" s="438"/>
      <c r="AI94" s="439"/>
      <c r="AJ94" s="438"/>
      <c r="AK94" s="439"/>
      <c r="AL94" s="457" t="str">
        <f t="shared" si="1"/>
        <v/>
      </c>
      <c r="AM94" s="458"/>
      <c r="AN94" s="438"/>
      <c r="AO94" s="459"/>
      <c r="AP94" s="459"/>
      <c r="AQ94" s="439"/>
      <c r="AR94" s="457" t="str">
        <f t="shared" si="3"/>
        <v/>
      </c>
      <c r="AS94" s="458"/>
      <c r="AT94" s="457" t="str">
        <f t="shared" si="2"/>
        <v/>
      </c>
      <c r="AU94" s="533"/>
      <c r="AV94" s="458"/>
      <c r="AW94" s="550"/>
      <c r="AX94" s="551"/>
      <c r="AY94" s="552"/>
      <c r="AZ94" s="550"/>
      <c r="BA94" s="551"/>
      <c r="BB94" s="552"/>
      <c r="BC94" s="347"/>
      <c r="BD94" s="348"/>
      <c r="BE94" s="348"/>
      <c r="BF94" s="348"/>
      <c r="BG94" s="349"/>
      <c r="BI94" s="86" t="str">
        <f>IF(X94=Datos!$AH$2,15,"")</f>
        <v/>
      </c>
      <c r="BJ94" s="86" t="str">
        <f>IF(Z94=Datos!$AI$2,15,"")</f>
        <v/>
      </c>
      <c r="BK94" s="86" t="str">
        <f>IF(AB94=Datos!$AJ$2,15,"")</f>
        <v/>
      </c>
      <c r="BL94" s="86" t="str">
        <f>IF(AD94=Datos!$AK$2,15,"")</f>
        <v/>
      </c>
      <c r="BM94" s="86" t="str">
        <f>IF(AF94=Datos!$AL$2,15,"")</f>
        <v/>
      </c>
      <c r="BN94" s="86" t="str">
        <f>IF(AH94=Datos!$AM$2,15,"")</f>
        <v/>
      </c>
      <c r="BO94" s="86" t="str">
        <f>IF(AJ94=Datos!$AN$2,10,IF(AJ94=Datos!$AN$3,5,IF(AJ94=Datos!$AN$4,"","")))</f>
        <v/>
      </c>
      <c r="BP94" s="86">
        <f t="shared" si="4"/>
        <v>0</v>
      </c>
      <c r="BQ94" s="86" t="str">
        <f>IF(D94="","",IF(BP94&gt;=96,Datos!$AO$2,IF(BP94&gt;=86,Datos!$AO$3,IF(BP94&lt;86,Datos!$AO$4,""))))</f>
        <v/>
      </c>
      <c r="BR94" s="86" t="str">
        <f>IF(AN94="","",IF(AN94=Datos!$AP$2,Datos!$AO$2,IF(AN94=Datos!$AP$3,Datos!$AO$3,IF(AN94=Datos!$AP$4,Datos!$AO$4,""))))</f>
        <v/>
      </c>
      <c r="BS94" s="86" t="str">
        <f t="shared" si="5"/>
        <v/>
      </c>
      <c r="BT94" s="86" t="str">
        <f t="shared" si="6"/>
        <v/>
      </c>
      <c r="BU94" s="86" t="str">
        <f t="shared" si="7"/>
        <v/>
      </c>
      <c r="BV94" s="86" t="str">
        <f t="shared" si="8"/>
        <v/>
      </c>
      <c r="BW94" s="86" t="str">
        <f>IF(BV94=Datos!$AO$2,100,IF(BV94=Datos!$AO$3,50,IF(BV94=Datos!$AO$4,0,"")))</f>
        <v/>
      </c>
      <c r="BX94" s="92"/>
      <c r="BY94" s="92"/>
      <c r="BZ94" s="91"/>
    </row>
    <row r="95" spans="1:78" ht="26.25" customHeight="1">
      <c r="A95" s="18"/>
      <c r="D95" s="436"/>
      <c r="E95" s="436"/>
      <c r="F95" s="436"/>
      <c r="G95" s="436"/>
      <c r="H95" s="436"/>
      <c r="I95" s="436"/>
      <c r="J95" s="436"/>
      <c r="K95" s="436"/>
      <c r="L95" s="436"/>
      <c r="M95" s="436"/>
      <c r="N95" s="436"/>
      <c r="O95" s="436"/>
      <c r="P95" s="436"/>
      <c r="Q95" s="436"/>
      <c r="R95" s="436"/>
      <c r="S95" s="436"/>
      <c r="T95" s="437" t="str">
        <f t="shared" si="0"/>
        <v/>
      </c>
      <c r="U95" s="437"/>
      <c r="V95" s="437"/>
      <c r="W95" s="437"/>
      <c r="X95" s="438"/>
      <c r="Y95" s="439"/>
      <c r="Z95" s="438"/>
      <c r="AA95" s="439"/>
      <c r="AB95" s="438"/>
      <c r="AC95" s="439"/>
      <c r="AD95" s="438"/>
      <c r="AE95" s="439"/>
      <c r="AF95" s="438"/>
      <c r="AG95" s="439"/>
      <c r="AH95" s="438"/>
      <c r="AI95" s="439"/>
      <c r="AJ95" s="438"/>
      <c r="AK95" s="439"/>
      <c r="AL95" s="457" t="str">
        <f t="shared" si="1"/>
        <v/>
      </c>
      <c r="AM95" s="458"/>
      <c r="AN95" s="438"/>
      <c r="AO95" s="459"/>
      <c r="AP95" s="459"/>
      <c r="AQ95" s="439"/>
      <c r="AR95" s="457" t="str">
        <f t="shared" si="3"/>
        <v/>
      </c>
      <c r="AS95" s="458"/>
      <c r="AT95" s="457" t="str">
        <f t="shared" si="2"/>
        <v/>
      </c>
      <c r="AU95" s="533"/>
      <c r="AV95" s="458"/>
      <c r="AW95" s="550"/>
      <c r="AX95" s="551"/>
      <c r="AY95" s="552"/>
      <c r="AZ95" s="550"/>
      <c r="BA95" s="551"/>
      <c r="BB95" s="552"/>
      <c r="BC95" s="347"/>
      <c r="BD95" s="348"/>
      <c r="BE95" s="348"/>
      <c r="BF95" s="348"/>
      <c r="BG95" s="349"/>
      <c r="BI95" s="86" t="str">
        <f>IF(X95=Datos!$AH$2,15,"")</f>
        <v/>
      </c>
      <c r="BJ95" s="86" t="str">
        <f>IF(Z95=Datos!$AI$2,15,"")</f>
        <v/>
      </c>
      <c r="BK95" s="86" t="str">
        <f>IF(AB95=Datos!$AJ$2,15,"")</f>
        <v/>
      </c>
      <c r="BL95" s="86" t="str">
        <f>IF(AD95=Datos!$AK$2,15,"")</f>
        <v/>
      </c>
      <c r="BM95" s="86" t="str">
        <f>IF(AF95=Datos!$AL$2,15,"")</f>
        <v/>
      </c>
      <c r="BN95" s="86" t="str">
        <f>IF(AH95=Datos!$AM$2,15,"")</f>
        <v/>
      </c>
      <c r="BO95" s="86" t="str">
        <f>IF(AJ95=Datos!$AN$2,10,IF(AJ95=Datos!$AN$3,5,IF(AJ95=Datos!$AN$4,"","")))</f>
        <v/>
      </c>
      <c r="BP95" s="86">
        <f t="shared" si="4"/>
        <v>0</v>
      </c>
      <c r="BQ95" s="86" t="str">
        <f>IF(D95="","",IF(BP95&gt;=96,Datos!$AO$2,IF(BP95&gt;=86,Datos!$AO$3,IF(BP95&lt;86,Datos!$AO$4,""))))</f>
        <v/>
      </c>
      <c r="BR95" s="86" t="str">
        <f>IF(AN95="","",IF(AN95=Datos!$AP$2,Datos!$AO$2,IF(AN95=Datos!$AP$3,Datos!$AO$3,IF(AN95=Datos!$AP$4,Datos!$AO$4,""))))</f>
        <v/>
      </c>
      <c r="BS95" s="86" t="str">
        <f t="shared" si="5"/>
        <v/>
      </c>
      <c r="BT95" s="86" t="str">
        <f t="shared" si="6"/>
        <v/>
      </c>
      <c r="BU95" s="86" t="str">
        <f t="shared" si="7"/>
        <v/>
      </c>
      <c r="BV95" s="86" t="str">
        <f t="shared" si="8"/>
        <v/>
      </c>
      <c r="BW95" s="86" t="str">
        <f>IF(BV95=Datos!$AO$2,100,IF(BV95=Datos!$AO$3,50,IF(BV95=Datos!$AO$4,0,"")))</f>
        <v/>
      </c>
      <c r="BX95" s="92"/>
      <c r="BY95" s="92"/>
      <c r="BZ95" s="91"/>
    </row>
    <row r="96" spans="1:78" ht="26.25" customHeight="1">
      <c r="A96" s="18"/>
      <c r="D96" s="436"/>
      <c r="E96" s="436"/>
      <c r="F96" s="436"/>
      <c r="G96" s="436"/>
      <c r="H96" s="436"/>
      <c r="I96" s="436"/>
      <c r="J96" s="436"/>
      <c r="K96" s="436"/>
      <c r="L96" s="436"/>
      <c r="M96" s="436"/>
      <c r="N96" s="436"/>
      <c r="O96" s="436"/>
      <c r="P96" s="436"/>
      <c r="Q96" s="436"/>
      <c r="R96" s="436"/>
      <c r="S96" s="436"/>
      <c r="T96" s="437" t="str">
        <f t="shared" si="0"/>
        <v/>
      </c>
      <c r="U96" s="437"/>
      <c r="V96" s="437"/>
      <c r="W96" s="437"/>
      <c r="X96" s="438"/>
      <c r="Y96" s="439"/>
      <c r="Z96" s="438"/>
      <c r="AA96" s="439"/>
      <c r="AB96" s="438"/>
      <c r="AC96" s="439"/>
      <c r="AD96" s="438"/>
      <c r="AE96" s="439"/>
      <c r="AF96" s="438"/>
      <c r="AG96" s="439"/>
      <c r="AH96" s="438"/>
      <c r="AI96" s="439"/>
      <c r="AJ96" s="438"/>
      <c r="AK96" s="439"/>
      <c r="AL96" s="457" t="str">
        <f t="shared" si="1"/>
        <v/>
      </c>
      <c r="AM96" s="458"/>
      <c r="AN96" s="438"/>
      <c r="AO96" s="459"/>
      <c r="AP96" s="459"/>
      <c r="AQ96" s="439"/>
      <c r="AR96" s="457" t="str">
        <f t="shared" si="3"/>
        <v/>
      </c>
      <c r="AS96" s="458"/>
      <c r="AT96" s="457" t="str">
        <f t="shared" si="2"/>
        <v/>
      </c>
      <c r="AU96" s="533"/>
      <c r="AV96" s="458"/>
      <c r="AW96" s="553"/>
      <c r="AX96" s="554"/>
      <c r="AY96" s="555"/>
      <c r="AZ96" s="553"/>
      <c r="BA96" s="554"/>
      <c r="BB96" s="555"/>
      <c r="BC96" s="347"/>
      <c r="BD96" s="348"/>
      <c r="BE96" s="348"/>
      <c r="BF96" s="348"/>
      <c r="BG96" s="349"/>
      <c r="BI96" s="86" t="str">
        <f>IF(X96=Datos!$AH$2,15,"")</f>
        <v/>
      </c>
      <c r="BJ96" s="86" t="str">
        <f>IF(Z96=Datos!$AI$2,15,"")</f>
        <v/>
      </c>
      <c r="BK96" s="86" t="str">
        <f>IF(AB96=Datos!$AJ$2,15,"")</f>
        <v/>
      </c>
      <c r="BL96" s="86" t="str">
        <f>IF(AD96=Datos!$AK$2,15,"")</f>
        <v/>
      </c>
      <c r="BM96" s="86" t="str">
        <f>IF(AF96=Datos!$AL$2,15,"")</f>
        <v/>
      </c>
      <c r="BN96" s="86" t="str">
        <f>IF(AH96=Datos!$AM$2,15,"")</f>
        <v/>
      </c>
      <c r="BO96" s="86" t="str">
        <f>IF(AJ96=Datos!$AN$2,10,IF(AJ96=Datos!$AN$3,5,IF(AJ96=Datos!$AN$4,"","")))</f>
        <v/>
      </c>
      <c r="BP96" s="86">
        <f t="shared" si="4"/>
        <v>0</v>
      </c>
      <c r="BQ96" s="86" t="str">
        <f>IF(D96="","",IF(BP96&gt;=96,Datos!$AO$2,IF(BP96&gt;=86,Datos!$AO$3,IF(BP96&lt;86,Datos!$AO$4,""))))</f>
        <v/>
      </c>
      <c r="BR96" s="86" t="str">
        <f>IF(AN96="","",IF(AN96=Datos!$AP$2,Datos!$AO$2,IF(AN96=Datos!$AP$3,Datos!$AO$3,IF(AN96=Datos!$AP$4,Datos!$AO$4,""))))</f>
        <v/>
      </c>
      <c r="BS96" s="86" t="str">
        <f t="shared" si="5"/>
        <v/>
      </c>
      <c r="BT96" s="86" t="str">
        <f t="shared" si="6"/>
        <v/>
      </c>
      <c r="BU96" s="86" t="str">
        <f t="shared" si="7"/>
        <v/>
      </c>
      <c r="BV96" s="86" t="str">
        <f t="shared" si="8"/>
        <v/>
      </c>
      <c r="BW96" s="86" t="str">
        <f>IF(BV96=Datos!$AO$2,100,IF(BV96=Datos!$AO$3,50,IF(BV96=Datos!$AO$4,0,"")))</f>
        <v/>
      </c>
      <c r="BX96" s="92"/>
      <c r="BY96" s="92"/>
      <c r="BZ96" s="91"/>
    </row>
    <row r="97" spans="1:78" ht="15" customHeight="1">
      <c r="A97" s="18"/>
      <c r="BE97" s="41"/>
      <c r="BG97" s="20"/>
      <c r="BI97" s="85"/>
      <c r="BJ97" s="85"/>
      <c r="BK97" s="85"/>
      <c r="BL97" s="85"/>
      <c r="BM97" s="85"/>
      <c r="BN97" s="85"/>
      <c r="BO97" s="85" t="s">
        <v>545</v>
      </c>
      <c r="BP97" s="85">
        <f>IF(COUNTA(D87:D96)=0,0,SUM(BP87:BP96)/(COUNTA(D87:D96)))</f>
        <v>0</v>
      </c>
      <c r="BV97" s="86" t="s">
        <v>546</v>
      </c>
      <c r="BW97" s="86">
        <f>IF(COUNTA(D87:D96)=0,0,SUM(BW87:BW96)/(COUNTA(D87:S96)))</f>
        <v>0</v>
      </c>
      <c r="BX97" s="90" t="str">
        <f>IF(BW97="","",IF(BW97=100,Datos!$AO$2,IF(BW97&gt;=50,Datos!$AO$3,Datos!$AO$4)))</f>
        <v>Débil</v>
      </c>
      <c r="BY97" s="90" t="str">
        <f>IF(AZ87="","",AZ87)</f>
        <v/>
      </c>
      <c r="BZ97" s="90" t="str">
        <f>IF(OR(BX97="",BY97=""),"",IF(AND(BX97=Datos!$AO$2,BY97=Datos!$AQ$2),2,IF(AND(BX97=Datos!$AO$2,BY97=Datos!$AQ$3),0,IF(AND(BX97=Datos!$AO$3,BY97=Datos!$AQ$2),1,IF(AND(BX97=Datos!$AO$3,BY97=Datos!$AQ$3),0,IF(BX97=Datos!$AO$4,0,""))))))</f>
        <v/>
      </c>
    </row>
    <row r="98" spans="1:78" ht="15" customHeight="1" thickBot="1">
      <c r="A98" s="18"/>
      <c r="BG98" s="20"/>
    </row>
    <row r="99" spans="1:78" ht="32.25" customHeight="1">
      <c r="A99" s="18"/>
      <c r="X99" s="529" t="s">
        <v>505</v>
      </c>
      <c r="Y99" s="530"/>
      <c r="Z99" s="530"/>
      <c r="AA99" s="530"/>
      <c r="AB99" s="530"/>
      <c r="AC99" s="530"/>
      <c r="AD99" s="530"/>
      <c r="AE99" s="530"/>
      <c r="AF99" s="530"/>
      <c r="AG99" s="530"/>
      <c r="AH99" s="530"/>
      <c r="AI99" s="530"/>
      <c r="AJ99" s="530"/>
      <c r="AK99" s="530"/>
      <c r="AL99" s="530"/>
      <c r="AM99" s="531"/>
      <c r="AN99" s="535" t="s">
        <v>506</v>
      </c>
      <c r="AO99" s="536"/>
      <c r="AP99" s="536"/>
      <c r="AQ99" s="536"/>
      <c r="AR99" s="536"/>
      <c r="AS99" s="537"/>
      <c r="BG99" s="20"/>
    </row>
    <row r="100" spans="1:78" ht="15" customHeight="1">
      <c r="A100" s="18"/>
      <c r="X100" s="526" t="s">
        <v>507</v>
      </c>
      <c r="Y100" s="526"/>
      <c r="Z100" s="526"/>
      <c r="AA100" s="526"/>
      <c r="AB100" s="526" t="s">
        <v>508</v>
      </c>
      <c r="AC100" s="526"/>
      <c r="AD100" s="526" t="s">
        <v>509</v>
      </c>
      <c r="AE100" s="526"/>
      <c r="AF100" s="526" t="s">
        <v>510</v>
      </c>
      <c r="AG100" s="526"/>
      <c r="AH100" s="527" t="s">
        <v>511</v>
      </c>
      <c r="AI100" s="528"/>
      <c r="AJ100" s="526" t="s">
        <v>512</v>
      </c>
      <c r="AK100" s="526"/>
      <c r="AL100" s="532" t="s">
        <v>513</v>
      </c>
      <c r="AM100" s="532"/>
      <c r="AN100" s="538" t="s">
        <v>514</v>
      </c>
      <c r="AO100" s="538"/>
      <c r="AP100" s="538"/>
      <c r="AQ100" s="538"/>
      <c r="AR100" s="542" t="s">
        <v>515</v>
      </c>
      <c r="AS100" s="542"/>
      <c r="BE100" s="44"/>
      <c r="BG100" s="20"/>
      <c r="BS100" s="556" t="s">
        <v>516</v>
      </c>
      <c r="BT100" s="557"/>
      <c r="BU100" s="558"/>
      <c r="BV100" s="556" t="s">
        <v>517</v>
      </c>
      <c r="BW100" s="557"/>
      <c r="BX100" s="558"/>
    </row>
    <row r="101" spans="1:78" ht="217.5" customHeight="1">
      <c r="A101" s="18"/>
      <c r="D101" s="543" t="s">
        <v>547</v>
      </c>
      <c r="E101" s="543"/>
      <c r="F101" s="543"/>
      <c r="G101" s="543"/>
      <c r="H101" s="543"/>
      <c r="I101" s="543"/>
      <c r="J101" s="543"/>
      <c r="K101" s="543"/>
      <c r="L101" s="543"/>
      <c r="M101" s="543"/>
      <c r="N101" s="543"/>
      <c r="O101" s="543"/>
      <c r="P101" s="543"/>
      <c r="Q101" s="543"/>
      <c r="R101" s="543"/>
      <c r="S101" s="543"/>
      <c r="T101" s="521" t="s">
        <v>519</v>
      </c>
      <c r="U101" s="521"/>
      <c r="V101" s="521"/>
      <c r="W101" s="521"/>
      <c r="X101" s="522" t="s">
        <v>520</v>
      </c>
      <c r="Y101" s="522"/>
      <c r="Z101" s="522" t="s">
        <v>521</v>
      </c>
      <c r="AA101" s="522"/>
      <c r="AB101" s="522" t="s">
        <v>522</v>
      </c>
      <c r="AC101" s="522"/>
      <c r="AD101" s="522" t="s">
        <v>523</v>
      </c>
      <c r="AE101" s="522"/>
      <c r="AF101" s="522" t="s">
        <v>524</v>
      </c>
      <c r="AG101" s="522"/>
      <c r="AH101" s="522" t="s">
        <v>525</v>
      </c>
      <c r="AI101" s="522"/>
      <c r="AJ101" s="522" t="s">
        <v>526</v>
      </c>
      <c r="AK101" s="522"/>
      <c r="AL101" s="532"/>
      <c r="AM101" s="532"/>
      <c r="AN101" s="539" t="s">
        <v>527</v>
      </c>
      <c r="AO101" s="540"/>
      <c r="AP101" s="540"/>
      <c r="AQ101" s="541"/>
      <c r="AR101" s="542"/>
      <c r="AS101" s="542"/>
      <c r="AT101" s="544" t="s">
        <v>528</v>
      </c>
      <c r="AU101" s="545"/>
      <c r="AV101" s="546"/>
      <c r="AW101" s="544" t="s">
        <v>529</v>
      </c>
      <c r="AX101" s="545"/>
      <c r="AY101" s="546"/>
      <c r="AZ101" s="559" t="str">
        <f>IF(AK13=Datos!A6,"¿El conjunto de controles ayuda a incrementar el impacto?","¿El conjunto de controles ayuda a disminunir el impacto?")</f>
        <v>¿El conjunto de controles ayuda a disminunir el impacto?</v>
      </c>
      <c r="BA101" s="560"/>
      <c r="BB101" s="561"/>
      <c r="BC101" s="562" t="s">
        <v>530</v>
      </c>
      <c r="BD101" s="563"/>
      <c r="BE101" s="563"/>
      <c r="BF101" s="563"/>
      <c r="BG101" s="564"/>
      <c r="BI101" s="55" t="str">
        <f>$X$85</f>
        <v>Responsable</v>
      </c>
      <c r="BJ101" s="55" t="str">
        <f>$X$85</f>
        <v>Responsable</v>
      </c>
      <c r="BK101" s="55" t="str">
        <f>$AB$85</f>
        <v>Periodicidad</v>
      </c>
      <c r="BL101" s="55" t="str">
        <f>$AD$85</f>
        <v>Propósito</v>
      </c>
      <c r="BM101" s="55" t="str">
        <f>$AF$85</f>
        <v>Realización</v>
      </c>
      <c r="BN101" s="55" t="str">
        <f>$AH$85</f>
        <v>Observación</v>
      </c>
      <c r="BO101" s="55" t="str">
        <f>$AJ$85</f>
        <v>Evidencia</v>
      </c>
      <c r="BP101" s="56" t="s">
        <v>531</v>
      </c>
      <c r="BQ101" s="89" t="s">
        <v>532</v>
      </c>
      <c r="BR101" s="89" t="s">
        <v>533</v>
      </c>
      <c r="BS101" s="86" t="str">
        <f>Datos!$AO$2</f>
        <v>Fuerte</v>
      </c>
      <c r="BT101" s="86" t="str">
        <f>Datos!$AO$3</f>
        <v>Moderado</v>
      </c>
      <c r="BU101" s="86" t="str">
        <f>Datos!$AO$4</f>
        <v>Débil</v>
      </c>
      <c r="BV101" s="86" t="s">
        <v>548</v>
      </c>
      <c r="BW101" s="86" t="s">
        <v>535</v>
      </c>
      <c r="BX101" s="86" t="s">
        <v>536</v>
      </c>
      <c r="BY101" s="86" t="s">
        <v>537</v>
      </c>
      <c r="BZ101" s="86" t="s">
        <v>538</v>
      </c>
    </row>
    <row r="102" spans="1:78" ht="26.25" customHeight="1">
      <c r="A102" s="18"/>
      <c r="D102" s="436"/>
      <c r="E102" s="436"/>
      <c r="F102" s="436"/>
      <c r="G102" s="436"/>
      <c r="H102" s="436"/>
      <c r="I102" s="436"/>
      <c r="J102" s="436"/>
      <c r="K102" s="436"/>
      <c r="L102" s="436"/>
      <c r="M102" s="436"/>
      <c r="N102" s="436"/>
      <c r="O102" s="436"/>
      <c r="P102" s="436"/>
      <c r="Q102" s="436"/>
      <c r="R102" s="436"/>
      <c r="S102" s="436"/>
      <c r="T102" s="437" t="str">
        <f>IF(D102&lt;&gt;"","Detectivo","")</f>
        <v/>
      </c>
      <c r="U102" s="437"/>
      <c r="V102" s="437"/>
      <c r="W102" s="437"/>
      <c r="X102" s="438"/>
      <c r="Y102" s="439"/>
      <c r="Z102" s="438"/>
      <c r="AA102" s="439"/>
      <c r="AB102" s="438"/>
      <c r="AC102" s="439"/>
      <c r="AD102" s="438"/>
      <c r="AE102" s="439"/>
      <c r="AF102" s="438"/>
      <c r="AG102" s="439"/>
      <c r="AH102" s="438"/>
      <c r="AI102" s="439"/>
      <c r="AJ102" s="438"/>
      <c r="AK102" s="439"/>
      <c r="AL102" s="457" t="str">
        <f t="shared" ref="AL102:AL111" si="9">IF(D102&lt;&gt;"",BQ102,"")</f>
        <v/>
      </c>
      <c r="AM102" s="458"/>
      <c r="AN102" s="438"/>
      <c r="AO102" s="459"/>
      <c r="AP102" s="459"/>
      <c r="AQ102" s="439"/>
      <c r="AR102" s="457" t="str">
        <f t="shared" ref="AR102:AR111" si="10">IF(AN102&lt;&gt;"",BR102,"")</f>
        <v/>
      </c>
      <c r="AS102" s="458"/>
      <c r="AT102" s="457" t="str">
        <f t="shared" ref="AT102:AT111" si="11">IF(BV102="","",BV102)</f>
        <v/>
      </c>
      <c r="AU102" s="533"/>
      <c r="AV102" s="458"/>
      <c r="AW102" s="547" t="str">
        <f>IF(OR(AT102="",BX112=""),"",BX112)</f>
        <v/>
      </c>
      <c r="AX102" s="548"/>
      <c r="AY102" s="549"/>
      <c r="AZ102" s="547" t="str">
        <f>IF(AW102="","",IF($AK$13=1,Datos!$AR$4,IF(BW$112&gt;=Datos!$AT$2,Datos!$AR$2,IF(BW$112&gt;=Datos!$AT$3,Datos!$AR$3,IF(BW$112&lt;Datos!$AT$3,Datos!$AR$4,"")))))</f>
        <v/>
      </c>
      <c r="BA102" s="548"/>
      <c r="BB102" s="549"/>
      <c r="BC102" s="347"/>
      <c r="BD102" s="348"/>
      <c r="BE102" s="348"/>
      <c r="BF102" s="348"/>
      <c r="BG102" s="349"/>
      <c r="BI102" s="86" t="str">
        <f>IF(X102=Datos!$AH$2,15,"")</f>
        <v/>
      </c>
      <c r="BJ102" s="86" t="str">
        <f>IF(Z102=Datos!$AI$2,15,"")</f>
        <v/>
      </c>
      <c r="BK102" s="86" t="str">
        <f>IF(AB102=Datos!$AJ$2,15,"")</f>
        <v/>
      </c>
      <c r="BL102" s="86" t="str">
        <f>IF(AD102=Datos!$AK$2,15,"")</f>
        <v/>
      </c>
      <c r="BM102" s="86" t="str">
        <f>IF(AF102=Datos!$AL$2,15,"")</f>
        <v/>
      </c>
      <c r="BN102" s="86" t="str">
        <f>IF(AH102=Datos!$AM$2,15,"")</f>
        <v/>
      </c>
      <c r="BO102" s="86" t="str">
        <f>IF(AJ102=Datos!$AN$2,10,IF(AJ102=Datos!$AN$3,5,IF(AJ102=Datos!$AN$4,"","")))</f>
        <v/>
      </c>
      <c r="BP102" s="86">
        <f>SUM(BI102:BO102)</f>
        <v>0</v>
      </c>
      <c r="BQ102" s="86" t="str">
        <f>IF(D102="","",IF(BP102&gt;=96,Datos!$AO$2,IF(BP102&gt;=86,Datos!$AO$3,IF(BP102&lt;86,Datos!$AO$4,""))))</f>
        <v/>
      </c>
      <c r="BR102" s="86" t="str">
        <f>IF(AN102="","",IF(AN102=Datos!$AP$2,Datos!$AO$2,IF(AN102=Datos!$AP$3,Datos!$AO$3,IF(AN102=Datos!$AP$4,Datos!$AO$4,""))))</f>
        <v/>
      </c>
      <c r="BS102" s="86" t="str">
        <f>IF(AND(BQ102=$BS$101,BR102=$BS$101),$BS$101,"")</f>
        <v/>
      </c>
      <c r="BT102" s="86" t="str">
        <f>IF(AND(BQ102=$BS$101,BR102=$BT$101),$BT$101,IF(AND(BQ102=$BT$101,BR102=$BS$101),$BT$101,IF(AND(BQ102=$BT$101,BR102=$BT$101),$BT$101,"")))</f>
        <v/>
      </c>
      <c r="BU102" s="86" t="str">
        <f>IF(AND(BQ102=$BS$101,BR102=$BU$101),$BU$101,IF(AND(BQ102=$BT$101,BR102=$BU$101),$BU$101,IF(AND(BQ102=$BU$101,BR102=$BS$101),$BU$101,IF(AND(BQ102=$BU$101,BR102=$BT$101),$BU$101,IF(AND(BQ102=$BU$101,BR102=$BU$101),$BU$101,"")))))</f>
        <v/>
      </c>
      <c r="BV102" s="86" t="str">
        <f>IF(BS102&lt;&gt;"",BS102,IF(BT102&lt;&gt;"",BT102,IF(BU102&lt;&gt;"",BU102,"")))</f>
        <v/>
      </c>
      <c r="BW102" s="86" t="str">
        <f>IF(BV102=Datos!$AO$2,100,IF(BV102=Datos!$AO$3,50,IF(BV102=Datos!$AO$4,0,"")))</f>
        <v/>
      </c>
      <c r="BX102" s="92"/>
      <c r="BY102" s="94"/>
      <c r="BZ102" s="91"/>
    </row>
    <row r="103" spans="1:78" ht="26.25" customHeight="1">
      <c r="A103" s="18"/>
      <c r="D103" s="436"/>
      <c r="E103" s="436"/>
      <c r="F103" s="436"/>
      <c r="G103" s="436"/>
      <c r="H103" s="436"/>
      <c r="I103" s="436"/>
      <c r="J103" s="436"/>
      <c r="K103" s="436"/>
      <c r="L103" s="436"/>
      <c r="M103" s="436"/>
      <c r="N103" s="436"/>
      <c r="O103" s="436"/>
      <c r="P103" s="436"/>
      <c r="Q103" s="436"/>
      <c r="R103" s="436"/>
      <c r="S103" s="436"/>
      <c r="T103" s="437" t="str">
        <f t="shared" ref="T103:T111" si="12">IF(D103&lt;&gt;"","Detectivo","")</f>
        <v/>
      </c>
      <c r="U103" s="437"/>
      <c r="V103" s="437"/>
      <c r="W103" s="437"/>
      <c r="X103" s="438"/>
      <c r="Y103" s="439"/>
      <c r="Z103" s="438"/>
      <c r="AA103" s="439"/>
      <c r="AB103" s="438"/>
      <c r="AC103" s="439"/>
      <c r="AD103" s="438"/>
      <c r="AE103" s="439"/>
      <c r="AF103" s="438"/>
      <c r="AG103" s="439"/>
      <c r="AH103" s="438"/>
      <c r="AI103" s="439"/>
      <c r="AJ103" s="438"/>
      <c r="AK103" s="439"/>
      <c r="AL103" s="457" t="str">
        <f t="shared" si="9"/>
        <v/>
      </c>
      <c r="AM103" s="458"/>
      <c r="AN103" s="438"/>
      <c r="AO103" s="459"/>
      <c r="AP103" s="459"/>
      <c r="AQ103" s="439"/>
      <c r="AR103" s="457" t="str">
        <f t="shared" si="10"/>
        <v/>
      </c>
      <c r="AS103" s="458"/>
      <c r="AT103" s="457" t="str">
        <f t="shared" si="11"/>
        <v/>
      </c>
      <c r="AU103" s="533"/>
      <c r="AV103" s="458"/>
      <c r="AW103" s="550"/>
      <c r="AX103" s="551"/>
      <c r="AY103" s="552"/>
      <c r="AZ103" s="550"/>
      <c r="BA103" s="551"/>
      <c r="BB103" s="552"/>
      <c r="BC103" s="347"/>
      <c r="BD103" s="348"/>
      <c r="BE103" s="348"/>
      <c r="BF103" s="348"/>
      <c r="BG103" s="349"/>
      <c r="BI103" s="86" t="str">
        <f>IF(X103=Datos!$AH$2,15,"")</f>
        <v/>
      </c>
      <c r="BJ103" s="86" t="str">
        <f>IF(Z103=Datos!$AI$2,15,"")</f>
        <v/>
      </c>
      <c r="BK103" s="86" t="str">
        <f>IF(AB103=Datos!$AJ$2,15,"")</f>
        <v/>
      </c>
      <c r="BL103" s="86" t="str">
        <f>IF(AD103=Datos!$AK$2,15,"")</f>
        <v/>
      </c>
      <c r="BM103" s="86" t="str">
        <f>IF(AF103=Datos!$AL$2,15,"")</f>
        <v/>
      </c>
      <c r="BN103" s="86" t="str">
        <f>IF(AH103=Datos!$AM$2,15,"")</f>
        <v/>
      </c>
      <c r="BO103" s="86" t="str">
        <f>IF(AJ103=Datos!$AN$2,10,IF(AJ103=Datos!$AN$3,5,IF(AJ103=Datos!$AN$4,"","")))</f>
        <v/>
      </c>
      <c r="BP103" s="86">
        <f t="shared" ref="BP103:BP111" si="13">SUM(BI103:BO103)</f>
        <v>0</v>
      </c>
      <c r="BQ103" s="86" t="str">
        <f>IF(D103="","",IF(BP103&gt;=96,Datos!$AO$2,IF(BP103&gt;=86,Datos!$AO$3,IF(BP103&lt;86,Datos!$AO$4,""))))</f>
        <v/>
      </c>
      <c r="BR103" s="86" t="str">
        <f>IF(AN103="","",IF(AN103=Datos!$AP$2,Datos!$AO$2,IF(AN103=Datos!$AP$3,Datos!$AO$3,IF(AN103=Datos!$AP$4,Datos!$AO$4,""))))</f>
        <v/>
      </c>
      <c r="BS103" s="86" t="str">
        <f t="shared" ref="BS103:BS111" si="14">IF(AND(BQ103=$BS$101,BR103=$BS$101),$BS$101,"")</f>
        <v/>
      </c>
      <c r="BT103" s="86" t="str">
        <f t="shared" ref="BT103:BT111" si="15">IF(AND(BQ103=$BS$101,BR103=$BT$101),$BT$101,IF(AND(BQ103=$BT$101,BR103=$BS$101),$BT$101,IF(AND(BQ103=$BT$101,BR103=$BT$101),$BT$101,"")))</f>
        <v/>
      </c>
      <c r="BU103" s="86" t="str">
        <f t="shared" ref="BU103:BU111" si="16">IF(AND(BQ103=$BS$101,BR103=$BU$101),$BU$101,IF(AND(BQ103=$BT$101,BR103=$BU$101),$BU$101,IF(AND(BQ103=$BU$101,BR103=$BS$101),$BU$101,IF(AND(BQ103=$BU$101,BR103=$BT$101),$BU$101,IF(AND(BQ103=$BU$101,BR103=$BU$101),$BU$101,"")))))</f>
        <v/>
      </c>
      <c r="BV103" s="86" t="str">
        <f t="shared" ref="BV103:BV111" si="17">IF(BS103&lt;&gt;"",BS103,IF(BT103&lt;&gt;"",BT103,IF(BU103&lt;&gt;"",BU103,"")))</f>
        <v/>
      </c>
      <c r="BW103" s="86" t="str">
        <f>IF(BV103=Datos!$AO$2,100,IF(BV103=Datos!$AO$3,50,IF(BV103=Datos!$AO$4,0,"")))</f>
        <v/>
      </c>
      <c r="BX103" s="92"/>
      <c r="BY103" s="92"/>
      <c r="BZ103" s="91"/>
    </row>
    <row r="104" spans="1:78" ht="26.25" customHeight="1">
      <c r="A104" s="18"/>
      <c r="D104" s="436"/>
      <c r="E104" s="436"/>
      <c r="F104" s="436"/>
      <c r="G104" s="436"/>
      <c r="H104" s="436"/>
      <c r="I104" s="436"/>
      <c r="J104" s="436"/>
      <c r="K104" s="436"/>
      <c r="L104" s="436"/>
      <c r="M104" s="436"/>
      <c r="N104" s="436"/>
      <c r="O104" s="436"/>
      <c r="P104" s="436"/>
      <c r="Q104" s="436"/>
      <c r="R104" s="436"/>
      <c r="S104" s="436"/>
      <c r="T104" s="437" t="str">
        <f t="shared" si="12"/>
        <v/>
      </c>
      <c r="U104" s="437"/>
      <c r="V104" s="437"/>
      <c r="W104" s="437"/>
      <c r="X104" s="438"/>
      <c r="Y104" s="439"/>
      <c r="Z104" s="438"/>
      <c r="AA104" s="439"/>
      <c r="AB104" s="438"/>
      <c r="AC104" s="439"/>
      <c r="AD104" s="438"/>
      <c r="AE104" s="439"/>
      <c r="AF104" s="438"/>
      <c r="AG104" s="439"/>
      <c r="AH104" s="438"/>
      <c r="AI104" s="439"/>
      <c r="AJ104" s="438"/>
      <c r="AK104" s="439"/>
      <c r="AL104" s="457" t="str">
        <f t="shared" si="9"/>
        <v/>
      </c>
      <c r="AM104" s="458"/>
      <c r="AN104" s="438"/>
      <c r="AO104" s="459"/>
      <c r="AP104" s="459"/>
      <c r="AQ104" s="439"/>
      <c r="AR104" s="457" t="str">
        <f t="shared" si="10"/>
        <v/>
      </c>
      <c r="AS104" s="458"/>
      <c r="AT104" s="457" t="str">
        <f t="shared" si="11"/>
        <v/>
      </c>
      <c r="AU104" s="533"/>
      <c r="AV104" s="458"/>
      <c r="AW104" s="550"/>
      <c r="AX104" s="551"/>
      <c r="AY104" s="552"/>
      <c r="AZ104" s="550"/>
      <c r="BA104" s="551"/>
      <c r="BB104" s="552"/>
      <c r="BC104" s="347"/>
      <c r="BD104" s="348"/>
      <c r="BE104" s="348"/>
      <c r="BF104" s="348"/>
      <c r="BG104" s="349"/>
      <c r="BI104" s="86" t="str">
        <f>IF(X104=Datos!$AH$2,15,"")</f>
        <v/>
      </c>
      <c r="BJ104" s="86" t="str">
        <f>IF(Z104=Datos!$AI$2,15,"")</f>
        <v/>
      </c>
      <c r="BK104" s="86" t="str">
        <f>IF(AB104=Datos!$AJ$2,15,"")</f>
        <v/>
      </c>
      <c r="BL104" s="86" t="str">
        <f>IF(AD104=Datos!$AK$2,15,"")</f>
        <v/>
      </c>
      <c r="BM104" s="86" t="str">
        <f>IF(AF104=Datos!$AL$2,15,"")</f>
        <v/>
      </c>
      <c r="BN104" s="86" t="str">
        <f>IF(AH104=Datos!$AM$2,15,"")</f>
        <v/>
      </c>
      <c r="BO104" s="86" t="str">
        <f>IF(AJ104=Datos!$AN$2,10,IF(AJ104=Datos!$AN$3,5,IF(AJ104=Datos!$AN$4,"","")))</f>
        <v/>
      </c>
      <c r="BP104" s="86">
        <f t="shared" si="13"/>
        <v>0</v>
      </c>
      <c r="BQ104" s="86" t="str">
        <f>IF(D104="","",IF(BP104&gt;=96,Datos!$AO$2,IF(BP104&gt;=86,Datos!$AO$3,IF(BP104&lt;86,Datos!$AO$4,""))))</f>
        <v/>
      </c>
      <c r="BR104" s="86" t="str">
        <f>IF(AN104="","",IF(AN104=Datos!$AP$2,Datos!$AO$2,IF(AN104=Datos!$AP$3,Datos!$AO$3,IF(AN104=Datos!$AP$4,Datos!$AO$4,""))))</f>
        <v/>
      </c>
      <c r="BS104" s="86" t="str">
        <f t="shared" si="14"/>
        <v/>
      </c>
      <c r="BT104" s="86" t="str">
        <f t="shared" si="15"/>
        <v/>
      </c>
      <c r="BU104" s="86" t="str">
        <f t="shared" si="16"/>
        <v/>
      </c>
      <c r="BV104" s="86" t="str">
        <f t="shared" si="17"/>
        <v/>
      </c>
      <c r="BW104" s="86" t="str">
        <f>IF(BV104=Datos!$AO$2,100,IF(BV104=Datos!$AO$3,50,IF(BV104=Datos!$AO$4,0,"")))</f>
        <v/>
      </c>
      <c r="BX104" s="92"/>
      <c r="BY104" s="92"/>
      <c r="BZ104" s="91"/>
    </row>
    <row r="105" spans="1:78" ht="26.25" customHeight="1">
      <c r="A105" s="18"/>
      <c r="D105" s="436"/>
      <c r="E105" s="436"/>
      <c r="F105" s="436"/>
      <c r="G105" s="436"/>
      <c r="H105" s="436"/>
      <c r="I105" s="436"/>
      <c r="J105" s="436"/>
      <c r="K105" s="436"/>
      <c r="L105" s="436"/>
      <c r="M105" s="436"/>
      <c r="N105" s="436"/>
      <c r="O105" s="436"/>
      <c r="P105" s="436"/>
      <c r="Q105" s="436"/>
      <c r="R105" s="436"/>
      <c r="S105" s="436"/>
      <c r="T105" s="437" t="str">
        <f t="shared" si="12"/>
        <v/>
      </c>
      <c r="U105" s="437"/>
      <c r="V105" s="437"/>
      <c r="W105" s="437"/>
      <c r="X105" s="438"/>
      <c r="Y105" s="439"/>
      <c r="Z105" s="438"/>
      <c r="AA105" s="439"/>
      <c r="AB105" s="438"/>
      <c r="AC105" s="439"/>
      <c r="AD105" s="438"/>
      <c r="AE105" s="439"/>
      <c r="AF105" s="438"/>
      <c r="AG105" s="439"/>
      <c r="AH105" s="438"/>
      <c r="AI105" s="439"/>
      <c r="AJ105" s="438"/>
      <c r="AK105" s="439"/>
      <c r="AL105" s="457" t="str">
        <f t="shared" si="9"/>
        <v/>
      </c>
      <c r="AM105" s="458"/>
      <c r="AN105" s="438"/>
      <c r="AO105" s="459"/>
      <c r="AP105" s="459"/>
      <c r="AQ105" s="439"/>
      <c r="AR105" s="457" t="str">
        <f t="shared" si="10"/>
        <v/>
      </c>
      <c r="AS105" s="458"/>
      <c r="AT105" s="457" t="str">
        <f t="shared" si="11"/>
        <v/>
      </c>
      <c r="AU105" s="533"/>
      <c r="AV105" s="458"/>
      <c r="AW105" s="550"/>
      <c r="AX105" s="551"/>
      <c r="AY105" s="552"/>
      <c r="AZ105" s="550"/>
      <c r="BA105" s="551"/>
      <c r="BB105" s="552"/>
      <c r="BC105" s="347"/>
      <c r="BD105" s="348"/>
      <c r="BE105" s="348"/>
      <c r="BF105" s="348"/>
      <c r="BG105" s="349"/>
      <c r="BI105" s="86" t="str">
        <f>IF(X105=Datos!$AH$2,15,"")</f>
        <v/>
      </c>
      <c r="BJ105" s="86" t="str">
        <f>IF(Z105=Datos!$AI$2,15,"")</f>
        <v/>
      </c>
      <c r="BK105" s="86" t="str">
        <f>IF(AB105=Datos!$AJ$2,15,"")</f>
        <v/>
      </c>
      <c r="BL105" s="86" t="str">
        <f>IF(AD105=Datos!$AK$2,15,"")</f>
        <v/>
      </c>
      <c r="BM105" s="86" t="str">
        <f>IF(AF105=Datos!$AL$2,15,"")</f>
        <v/>
      </c>
      <c r="BN105" s="86" t="str">
        <f>IF(AH105=Datos!$AM$2,15,"")</f>
        <v/>
      </c>
      <c r="BO105" s="86" t="str">
        <f>IF(AJ105=Datos!$AN$2,10,IF(AJ105=Datos!$AN$3,5,IF(AJ105=Datos!$AN$4,"","")))</f>
        <v/>
      </c>
      <c r="BP105" s="86">
        <f t="shared" si="13"/>
        <v>0</v>
      </c>
      <c r="BQ105" s="86" t="str">
        <f>IF(D105="","",IF(BP105&gt;=96,Datos!$AO$2,IF(BP105&gt;=86,Datos!$AO$3,IF(BP105&lt;86,Datos!$AO$4,""))))</f>
        <v/>
      </c>
      <c r="BR105" s="86" t="str">
        <f>IF(AN105="","",IF(AN105=Datos!$AP$2,Datos!$AO$2,IF(AN105=Datos!$AP$3,Datos!$AO$3,IF(AN105=Datos!$AP$4,Datos!$AO$4,""))))</f>
        <v/>
      </c>
      <c r="BS105" s="86" t="str">
        <f t="shared" si="14"/>
        <v/>
      </c>
      <c r="BT105" s="86" t="str">
        <f t="shared" si="15"/>
        <v/>
      </c>
      <c r="BU105" s="86" t="str">
        <f t="shared" si="16"/>
        <v/>
      </c>
      <c r="BV105" s="86" t="str">
        <f t="shared" si="17"/>
        <v/>
      </c>
      <c r="BW105" s="86" t="str">
        <f>IF(BV105=Datos!$AO$2,100,IF(BV105=Datos!$AO$3,50,IF(BV105=Datos!$AO$4,0,"")))</f>
        <v/>
      </c>
      <c r="BX105" s="92"/>
      <c r="BY105" s="92"/>
      <c r="BZ105" s="91"/>
    </row>
    <row r="106" spans="1:78" ht="26.25" customHeight="1">
      <c r="A106" s="18"/>
      <c r="D106" s="436"/>
      <c r="E106" s="436"/>
      <c r="F106" s="436"/>
      <c r="G106" s="436"/>
      <c r="H106" s="436"/>
      <c r="I106" s="436"/>
      <c r="J106" s="436"/>
      <c r="K106" s="436"/>
      <c r="L106" s="436"/>
      <c r="M106" s="436"/>
      <c r="N106" s="436"/>
      <c r="O106" s="436"/>
      <c r="P106" s="436"/>
      <c r="Q106" s="436"/>
      <c r="R106" s="436"/>
      <c r="S106" s="436"/>
      <c r="T106" s="437" t="str">
        <f t="shared" si="12"/>
        <v/>
      </c>
      <c r="U106" s="437"/>
      <c r="V106" s="437"/>
      <c r="W106" s="437"/>
      <c r="X106" s="438"/>
      <c r="Y106" s="439"/>
      <c r="Z106" s="438"/>
      <c r="AA106" s="439"/>
      <c r="AB106" s="438"/>
      <c r="AC106" s="439"/>
      <c r="AD106" s="438"/>
      <c r="AE106" s="439"/>
      <c r="AF106" s="438"/>
      <c r="AG106" s="439"/>
      <c r="AH106" s="438"/>
      <c r="AI106" s="439"/>
      <c r="AJ106" s="438"/>
      <c r="AK106" s="439"/>
      <c r="AL106" s="457" t="str">
        <f t="shared" si="9"/>
        <v/>
      </c>
      <c r="AM106" s="458"/>
      <c r="AN106" s="438"/>
      <c r="AO106" s="459"/>
      <c r="AP106" s="459"/>
      <c r="AQ106" s="439"/>
      <c r="AR106" s="457" t="str">
        <f t="shared" si="10"/>
        <v/>
      </c>
      <c r="AS106" s="458"/>
      <c r="AT106" s="457" t="str">
        <f t="shared" si="11"/>
        <v/>
      </c>
      <c r="AU106" s="533"/>
      <c r="AV106" s="458"/>
      <c r="AW106" s="550"/>
      <c r="AX106" s="551"/>
      <c r="AY106" s="552"/>
      <c r="AZ106" s="550"/>
      <c r="BA106" s="551"/>
      <c r="BB106" s="552"/>
      <c r="BC106" s="347"/>
      <c r="BD106" s="348"/>
      <c r="BE106" s="348"/>
      <c r="BF106" s="348"/>
      <c r="BG106" s="349"/>
      <c r="BI106" s="86" t="str">
        <f>IF(X106=Datos!$AH$2,15,"")</f>
        <v/>
      </c>
      <c r="BJ106" s="86" t="str">
        <f>IF(Z106=Datos!$AI$2,15,"")</f>
        <v/>
      </c>
      <c r="BK106" s="86" t="str">
        <f>IF(AB106=Datos!$AJ$2,15,"")</f>
        <v/>
      </c>
      <c r="BL106" s="86" t="str">
        <f>IF(AD106=Datos!$AK$2,15,"")</f>
        <v/>
      </c>
      <c r="BM106" s="86" t="str">
        <f>IF(AF106=Datos!$AL$2,15,"")</f>
        <v/>
      </c>
      <c r="BN106" s="86" t="str">
        <f>IF(AH106=Datos!$AM$2,15,"")</f>
        <v/>
      </c>
      <c r="BO106" s="86" t="str">
        <f>IF(AJ106=Datos!$AN$2,10,IF(AJ106=Datos!$AN$3,5,IF(AJ106=Datos!$AN$4,"","")))</f>
        <v/>
      </c>
      <c r="BP106" s="86">
        <f t="shared" si="13"/>
        <v>0</v>
      </c>
      <c r="BQ106" s="86" t="str">
        <f>IF(D106="","",IF(BP106&gt;=96,Datos!$AO$2,IF(BP106&gt;=86,Datos!$AO$3,IF(BP106&lt;86,Datos!$AO$4,""))))</f>
        <v/>
      </c>
      <c r="BR106" s="86" t="str">
        <f>IF(AN106="","",IF(AN106=Datos!$AP$2,Datos!$AO$2,IF(AN106=Datos!$AP$3,Datos!$AO$3,IF(AN106=Datos!$AP$4,Datos!$AO$4,""))))</f>
        <v/>
      </c>
      <c r="BS106" s="86" t="str">
        <f t="shared" si="14"/>
        <v/>
      </c>
      <c r="BT106" s="86" t="str">
        <f t="shared" si="15"/>
        <v/>
      </c>
      <c r="BU106" s="86" t="str">
        <f t="shared" si="16"/>
        <v/>
      </c>
      <c r="BV106" s="86" t="str">
        <f t="shared" si="17"/>
        <v/>
      </c>
      <c r="BW106" s="86" t="str">
        <f>IF(BV106=Datos!$AO$2,100,IF(BV106=Datos!$AO$3,50,IF(BV106=Datos!$AO$4,0,"")))</f>
        <v/>
      </c>
      <c r="BX106" s="92"/>
      <c r="BY106" s="92"/>
      <c r="BZ106" s="91"/>
    </row>
    <row r="107" spans="1:78" ht="26.25" customHeight="1">
      <c r="A107" s="18"/>
      <c r="D107" s="436"/>
      <c r="E107" s="436"/>
      <c r="F107" s="436"/>
      <c r="G107" s="436"/>
      <c r="H107" s="436"/>
      <c r="I107" s="436"/>
      <c r="J107" s="436"/>
      <c r="K107" s="436"/>
      <c r="L107" s="436"/>
      <c r="M107" s="436"/>
      <c r="N107" s="436"/>
      <c r="O107" s="436"/>
      <c r="P107" s="436"/>
      <c r="Q107" s="436"/>
      <c r="R107" s="436"/>
      <c r="S107" s="436"/>
      <c r="T107" s="437" t="str">
        <f t="shared" si="12"/>
        <v/>
      </c>
      <c r="U107" s="437"/>
      <c r="V107" s="437"/>
      <c r="W107" s="437"/>
      <c r="X107" s="438"/>
      <c r="Y107" s="439"/>
      <c r="Z107" s="438"/>
      <c r="AA107" s="439"/>
      <c r="AB107" s="438"/>
      <c r="AC107" s="439"/>
      <c r="AD107" s="438"/>
      <c r="AE107" s="439"/>
      <c r="AF107" s="438"/>
      <c r="AG107" s="439"/>
      <c r="AH107" s="438"/>
      <c r="AI107" s="439"/>
      <c r="AJ107" s="438"/>
      <c r="AK107" s="439"/>
      <c r="AL107" s="457" t="str">
        <f t="shared" si="9"/>
        <v/>
      </c>
      <c r="AM107" s="458"/>
      <c r="AN107" s="438"/>
      <c r="AO107" s="459"/>
      <c r="AP107" s="459"/>
      <c r="AQ107" s="439"/>
      <c r="AR107" s="457" t="str">
        <f t="shared" si="10"/>
        <v/>
      </c>
      <c r="AS107" s="458"/>
      <c r="AT107" s="457" t="str">
        <f t="shared" si="11"/>
        <v/>
      </c>
      <c r="AU107" s="533"/>
      <c r="AV107" s="458"/>
      <c r="AW107" s="550"/>
      <c r="AX107" s="551"/>
      <c r="AY107" s="552"/>
      <c r="AZ107" s="550"/>
      <c r="BA107" s="551"/>
      <c r="BB107" s="552"/>
      <c r="BC107" s="347"/>
      <c r="BD107" s="348"/>
      <c r="BE107" s="348"/>
      <c r="BF107" s="348"/>
      <c r="BG107" s="349"/>
      <c r="BI107" s="86" t="str">
        <f>IF(X107=Datos!$AH$2,15,"")</f>
        <v/>
      </c>
      <c r="BJ107" s="86" t="str">
        <f>IF(Z107=Datos!$AI$2,15,"")</f>
        <v/>
      </c>
      <c r="BK107" s="86" t="str">
        <f>IF(AB107=Datos!$AJ$2,15,"")</f>
        <v/>
      </c>
      <c r="BL107" s="86" t="str">
        <f>IF(AD107=Datos!$AK$2,15,"")</f>
        <v/>
      </c>
      <c r="BM107" s="86" t="str">
        <f>IF(AF107=Datos!$AL$2,15,"")</f>
        <v/>
      </c>
      <c r="BN107" s="86" t="str">
        <f>IF(AH107=Datos!$AM$2,15,"")</f>
        <v/>
      </c>
      <c r="BO107" s="86" t="str">
        <f>IF(AJ107=Datos!$AN$2,10,IF(AJ107=Datos!$AN$3,5,IF(AJ107=Datos!$AN$4,"","")))</f>
        <v/>
      </c>
      <c r="BP107" s="86">
        <f t="shared" si="13"/>
        <v>0</v>
      </c>
      <c r="BQ107" s="86" t="str">
        <f>IF(D107="","",IF(BP107&gt;=96,Datos!$AO$2,IF(BP107&gt;=86,Datos!$AO$3,IF(BP107&lt;86,Datos!$AO$4,""))))</f>
        <v/>
      </c>
      <c r="BR107" s="86" t="str">
        <f>IF(AN107="","",IF(AN107=Datos!$AP$2,Datos!$AO$2,IF(AN107=Datos!$AP$3,Datos!$AO$3,IF(AN107=Datos!$AP$4,Datos!$AO$4,""))))</f>
        <v/>
      </c>
      <c r="BS107" s="86" t="str">
        <f t="shared" si="14"/>
        <v/>
      </c>
      <c r="BT107" s="86" t="str">
        <f t="shared" si="15"/>
        <v/>
      </c>
      <c r="BU107" s="86" t="str">
        <f t="shared" si="16"/>
        <v/>
      </c>
      <c r="BV107" s="86" t="str">
        <f t="shared" si="17"/>
        <v/>
      </c>
      <c r="BW107" s="86" t="str">
        <f>IF(BV107=Datos!$AO$2,100,IF(BV107=Datos!$AO$3,50,IF(BV107=Datos!$AO$4,0,"")))</f>
        <v/>
      </c>
      <c r="BX107" s="92"/>
      <c r="BY107" s="92"/>
      <c r="BZ107" s="91"/>
    </row>
    <row r="108" spans="1:78" ht="26.25" customHeight="1">
      <c r="A108" s="18"/>
      <c r="D108" s="436"/>
      <c r="E108" s="436"/>
      <c r="F108" s="436"/>
      <c r="G108" s="436"/>
      <c r="H108" s="436"/>
      <c r="I108" s="436"/>
      <c r="J108" s="436"/>
      <c r="K108" s="436"/>
      <c r="L108" s="436"/>
      <c r="M108" s="436"/>
      <c r="N108" s="436"/>
      <c r="O108" s="436"/>
      <c r="P108" s="436"/>
      <c r="Q108" s="436"/>
      <c r="R108" s="436"/>
      <c r="S108" s="436"/>
      <c r="T108" s="437" t="str">
        <f t="shared" si="12"/>
        <v/>
      </c>
      <c r="U108" s="437"/>
      <c r="V108" s="437"/>
      <c r="W108" s="437"/>
      <c r="X108" s="438"/>
      <c r="Y108" s="439"/>
      <c r="Z108" s="438"/>
      <c r="AA108" s="439"/>
      <c r="AB108" s="438"/>
      <c r="AC108" s="439"/>
      <c r="AD108" s="438"/>
      <c r="AE108" s="439"/>
      <c r="AF108" s="438"/>
      <c r="AG108" s="439"/>
      <c r="AH108" s="438"/>
      <c r="AI108" s="439"/>
      <c r="AJ108" s="438"/>
      <c r="AK108" s="439"/>
      <c r="AL108" s="457" t="str">
        <f t="shared" si="9"/>
        <v/>
      </c>
      <c r="AM108" s="458"/>
      <c r="AN108" s="438"/>
      <c r="AO108" s="459"/>
      <c r="AP108" s="459"/>
      <c r="AQ108" s="439"/>
      <c r="AR108" s="457" t="str">
        <f t="shared" si="10"/>
        <v/>
      </c>
      <c r="AS108" s="458"/>
      <c r="AT108" s="457" t="str">
        <f t="shared" si="11"/>
        <v/>
      </c>
      <c r="AU108" s="533"/>
      <c r="AV108" s="458"/>
      <c r="AW108" s="550"/>
      <c r="AX108" s="551"/>
      <c r="AY108" s="552"/>
      <c r="AZ108" s="550"/>
      <c r="BA108" s="551"/>
      <c r="BB108" s="552"/>
      <c r="BC108" s="347"/>
      <c r="BD108" s="348"/>
      <c r="BE108" s="348"/>
      <c r="BF108" s="348"/>
      <c r="BG108" s="349"/>
      <c r="BI108" s="86" t="str">
        <f>IF(X108=Datos!$AH$2,15,"")</f>
        <v/>
      </c>
      <c r="BJ108" s="86" t="str">
        <f>IF(Z108=Datos!$AI$2,15,"")</f>
        <v/>
      </c>
      <c r="BK108" s="86" t="str">
        <f>IF(AB108=Datos!$AJ$2,15,"")</f>
        <v/>
      </c>
      <c r="BL108" s="86" t="str">
        <f>IF(AD108=Datos!$AK$2,15,"")</f>
        <v/>
      </c>
      <c r="BM108" s="86" t="str">
        <f>IF(AF108=Datos!$AL$2,15,"")</f>
        <v/>
      </c>
      <c r="BN108" s="86" t="str">
        <f>IF(AH108=Datos!$AM$2,15,"")</f>
        <v/>
      </c>
      <c r="BO108" s="86" t="str">
        <f>IF(AJ108=Datos!$AN$2,10,IF(AJ108=Datos!$AN$3,5,IF(AJ108=Datos!$AN$4,"","")))</f>
        <v/>
      </c>
      <c r="BP108" s="86">
        <f t="shared" si="13"/>
        <v>0</v>
      </c>
      <c r="BQ108" s="86" t="str">
        <f>IF(D108="","",IF(BP108&gt;=96,Datos!$AO$2,IF(BP108&gt;=86,Datos!$AO$3,IF(BP108&lt;86,Datos!$AO$4,""))))</f>
        <v/>
      </c>
      <c r="BR108" s="86" t="str">
        <f>IF(AN108="","",IF(AN108=Datos!$AP$2,Datos!$AO$2,IF(AN108=Datos!$AP$3,Datos!$AO$3,IF(AN108=Datos!$AP$4,Datos!$AO$4,""))))</f>
        <v/>
      </c>
      <c r="BS108" s="86" t="str">
        <f t="shared" si="14"/>
        <v/>
      </c>
      <c r="BT108" s="86" t="str">
        <f t="shared" si="15"/>
        <v/>
      </c>
      <c r="BU108" s="86" t="str">
        <f t="shared" si="16"/>
        <v/>
      </c>
      <c r="BV108" s="86" t="str">
        <f t="shared" si="17"/>
        <v/>
      </c>
      <c r="BW108" s="86" t="str">
        <f>IF(BV108=Datos!$AO$2,100,IF(BV108=Datos!$AO$3,50,IF(BV108=Datos!$AO$4,0,"")))</f>
        <v/>
      </c>
      <c r="BX108" s="92"/>
      <c r="BY108" s="92"/>
      <c r="BZ108" s="91"/>
    </row>
    <row r="109" spans="1:78" ht="26.25" customHeight="1">
      <c r="A109" s="18"/>
      <c r="D109" s="436"/>
      <c r="E109" s="436"/>
      <c r="F109" s="436"/>
      <c r="G109" s="436"/>
      <c r="H109" s="436"/>
      <c r="I109" s="436"/>
      <c r="J109" s="436"/>
      <c r="K109" s="436"/>
      <c r="L109" s="436"/>
      <c r="M109" s="436"/>
      <c r="N109" s="436"/>
      <c r="O109" s="436"/>
      <c r="P109" s="436"/>
      <c r="Q109" s="436"/>
      <c r="R109" s="436"/>
      <c r="S109" s="436"/>
      <c r="T109" s="437" t="str">
        <f t="shared" si="12"/>
        <v/>
      </c>
      <c r="U109" s="437"/>
      <c r="V109" s="437"/>
      <c r="W109" s="437"/>
      <c r="X109" s="438"/>
      <c r="Y109" s="439"/>
      <c r="Z109" s="438"/>
      <c r="AA109" s="439"/>
      <c r="AB109" s="438"/>
      <c r="AC109" s="439"/>
      <c r="AD109" s="438"/>
      <c r="AE109" s="439"/>
      <c r="AF109" s="438"/>
      <c r="AG109" s="439"/>
      <c r="AH109" s="438"/>
      <c r="AI109" s="439"/>
      <c r="AJ109" s="438"/>
      <c r="AK109" s="439"/>
      <c r="AL109" s="457" t="str">
        <f t="shared" si="9"/>
        <v/>
      </c>
      <c r="AM109" s="458"/>
      <c r="AN109" s="438"/>
      <c r="AO109" s="459"/>
      <c r="AP109" s="459"/>
      <c r="AQ109" s="439"/>
      <c r="AR109" s="457" t="str">
        <f t="shared" si="10"/>
        <v/>
      </c>
      <c r="AS109" s="458"/>
      <c r="AT109" s="457" t="str">
        <f t="shared" si="11"/>
        <v/>
      </c>
      <c r="AU109" s="533"/>
      <c r="AV109" s="458"/>
      <c r="AW109" s="550"/>
      <c r="AX109" s="551"/>
      <c r="AY109" s="552"/>
      <c r="AZ109" s="550"/>
      <c r="BA109" s="551"/>
      <c r="BB109" s="552"/>
      <c r="BC109" s="347"/>
      <c r="BD109" s="348"/>
      <c r="BE109" s="348"/>
      <c r="BF109" s="348"/>
      <c r="BG109" s="349"/>
      <c r="BI109" s="86" t="str">
        <f>IF(X109=Datos!$AH$2,15,"")</f>
        <v/>
      </c>
      <c r="BJ109" s="86" t="str">
        <f>IF(Z109=Datos!$AI$2,15,"")</f>
        <v/>
      </c>
      <c r="BK109" s="86" t="str">
        <f>IF(AB109=Datos!$AJ$2,15,"")</f>
        <v/>
      </c>
      <c r="BL109" s="86" t="str">
        <f>IF(AD109=Datos!$AK$2,15,"")</f>
        <v/>
      </c>
      <c r="BM109" s="86" t="str">
        <f>IF(AF109=Datos!$AL$2,15,"")</f>
        <v/>
      </c>
      <c r="BN109" s="86" t="str">
        <f>IF(AH109=Datos!$AM$2,15,"")</f>
        <v/>
      </c>
      <c r="BO109" s="86" t="str">
        <f>IF(AJ109=Datos!$AN$2,10,IF(AJ109=Datos!$AN$3,5,IF(AJ109=Datos!$AN$4,"","")))</f>
        <v/>
      </c>
      <c r="BP109" s="86">
        <f t="shared" si="13"/>
        <v>0</v>
      </c>
      <c r="BQ109" s="86" t="str">
        <f>IF(D109="","",IF(BP109&gt;=96,Datos!$AO$2,IF(BP109&gt;=86,Datos!$AO$3,IF(BP109&lt;86,Datos!$AO$4,""))))</f>
        <v/>
      </c>
      <c r="BR109" s="86" t="str">
        <f>IF(AN109="","",IF(AN109=Datos!$AP$2,Datos!$AO$2,IF(AN109=Datos!$AP$3,Datos!$AO$3,IF(AN109=Datos!$AP$4,Datos!$AO$4,""))))</f>
        <v/>
      </c>
      <c r="BS109" s="86" t="str">
        <f t="shared" si="14"/>
        <v/>
      </c>
      <c r="BT109" s="86" t="str">
        <f t="shared" si="15"/>
        <v/>
      </c>
      <c r="BU109" s="86" t="str">
        <f t="shared" si="16"/>
        <v/>
      </c>
      <c r="BV109" s="86" t="str">
        <f t="shared" si="17"/>
        <v/>
      </c>
      <c r="BW109" s="86" t="str">
        <f>IF(BV109=Datos!$AO$2,100,IF(BV109=Datos!$AO$3,50,IF(BV109=Datos!$AO$4,0,"")))</f>
        <v/>
      </c>
      <c r="BX109" s="92"/>
      <c r="BY109" s="92"/>
      <c r="BZ109" s="91"/>
    </row>
    <row r="110" spans="1:78" ht="26.25" customHeight="1">
      <c r="A110" s="18"/>
      <c r="D110" s="436"/>
      <c r="E110" s="436"/>
      <c r="F110" s="436"/>
      <c r="G110" s="436"/>
      <c r="H110" s="436"/>
      <c r="I110" s="436"/>
      <c r="J110" s="436"/>
      <c r="K110" s="436"/>
      <c r="L110" s="436"/>
      <c r="M110" s="436"/>
      <c r="N110" s="436"/>
      <c r="O110" s="436"/>
      <c r="P110" s="436"/>
      <c r="Q110" s="436"/>
      <c r="R110" s="436"/>
      <c r="S110" s="436"/>
      <c r="T110" s="437" t="str">
        <f t="shared" si="12"/>
        <v/>
      </c>
      <c r="U110" s="437"/>
      <c r="V110" s="437"/>
      <c r="W110" s="437"/>
      <c r="X110" s="438"/>
      <c r="Y110" s="439"/>
      <c r="Z110" s="438"/>
      <c r="AA110" s="439"/>
      <c r="AB110" s="438"/>
      <c r="AC110" s="439"/>
      <c r="AD110" s="438"/>
      <c r="AE110" s="439"/>
      <c r="AF110" s="438"/>
      <c r="AG110" s="439"/>
      <c r="AH110" s="438"/>
      <c r="AI110" s="439"/>
      <c r="AJ110" s="438"/>
      <c r="AK110" s="439"/>
      <c r="AL110" s="457" t="str">
        <f t="shared" si="9"/>
        <v/>
      </c>
      <c r="AM110" s="458"/>
      <c r="AN110" s="438"/>
      <c r="AO110" s="459"/>
      <c r="AP110" s="459"/>
      <c r="AQ110" s="439"/>
      <c r="AR110" s="457" t="str">
        <f t="shared" si="10"/>
        <v/>
      </c>
      <c r="AS110" s="458"/>
      <c r="AT110" s="457" t="str">
        <f t="shared" si="11"/>
        <v/>
      </c>
      <c r="AU110" s="533"/>
      <c r="AV110" s="458"/>
      <c r="AW110" s="550"/>
      <c r="AX110" s="551"/>
      <c r="AY110" s="552"/>
      <c r="AZ110" s="550"/>
      <c r="BA110" s="551"/>
      <c r="BB110" s="552"/>
      <c r="BC110" s="347"/>
      <c r="BD110" s="348"/>
      <c r="BE110" s="348"/>
      <c r="BF110" s="348"/>
      <c r="BG110" s="349"/>
      <c r="BI110" s="86" t="str">
        <f>IF(X110=Datos!$AH$2,15,"")</f>
        <v/>
      </c>
      <c r="BJ110" s="86" t="str">
        <f>IF(Z110=Datos!$AI$2,15,"")</f>
        <v/>
      </c>
      <c r="BK110" s="86" t="str">
        <f>IF(AB110=Datos!$AJ$2,15,"")</f>
        <v/>
      </c>
      <c r="BL110" s="86" t="str">
        <f>IF(AD110=Datos!$AK$2,15,"")</f>
        <v/>
      </c>
      <c r="BM110" s="86" t="str">
        <f>IF(AF110=Datos!$AL$2,15,"")</f>
        <v/>
      </c>
      <c r="BN110" s="86" t="str">
        <f>IF(AH110=Datos!$AM$2,15,"")</f>
        <v/>
      </c>
      <c r="BO110" s="86" t="str">
        <f>IF(AJ110=Datos!$AN$2,10,IF(AJ110=Datos!$AN$3,5,IF(AJ110=Datos!$AN$4,"","")))</f>
        <v/>
      </c>
      <c r="BP110" s="86">
        <f t="shared" si="13"/>
        <v>0</v>
      </c>
      <c r="BQ110" s="86" t="str">
        <f>IF(D110="","",IF(BP110&gt;=96,Datos!$AO$2,IF(BP110&gt;=86,Datos!$AO$3,IF(BP110&lt;86,Datos!$AO$4,""))))</f>
        <v/>
      </c>
      <c r="BR110" s="86" t="str">
        <f>IF(AN110="","",IF(AN110=Datos!$AP$2,Datos!$AO$2,IF(AN110=Datos!$AP$3,Datos!$AO$3,IF(AN110=Datos!$AP$4,Datos!$AO$4,""))))</f>
        <v/>
      </c>
      <c r="BS110" s="86" t="str">
        <f t="shared" si="14"/>
        <v/>
      </c>
      <c r="BT110" s="86" t="str">
        <f t="shared" si="15"/>
        <v/>
      </c>
      <c r="BU110" s="86" t="str">
        <f t="shared" si="16"/>
        <v/>
      </c>
      <c r="BV110" s="86" t="str">
        <f t="shared" si="17"/>
        <v/>
      </c>
      <c r="BW110" s="86" t="str">
        <f>IF(BV110=Datos!$AO$2,100,IF(BV110=Datos!$AO$3,50,IF(BV110=Datos!$AO$4,0,"")))</f>
        <v/>
      </c>
      <c r="BX110" s="92"/>
      <c r="BY110" s="92"/>
      <c r="BZ110" s="91"/>
    </row>
    <row r="111" spans="1:78" ht="26.25" customHeight="1">
      <c r="A111" s="18"/>
      <c r="D111" s="436"/>
      <c r="E111" s="436"/>
      <c r="F111" s="436"/>
      <c r="G111" s="436"/>
      <c r="H111" s="436"/>
      <c r="I111" s="436"/>
      <c r="J111" s="436"/>
      <c r="K111" s="436"/>
      <c r="L111" s="436"/>
      <c r="M111" s="436"/>
      <c r="N111" s="436"/>
      <c r="O111" s="436"/>
      <c r="P111" s="436"/>
      <c r="Q111" s="436"/>
      <c r="R111" s="436"/>
      <c r="S111" s="436"/>
      <c r="T111" s="437" t="str">
        <f t="shared" si="12"/>
        <v/>
      </c>
      <c r="U111" s="437"/>
      <c r="V111" s="437"/>
      <c r="W111" s="437"/>
      <c r="X111" s="438"/>
      <c r="Y111" s="439"/>
      <c r="Z111" s="438"/>
      <c r="AA111" s="439"/>
      <c r="AB111" s="438"/>
      <c r="AC111" s="439"/>
      <c r="AD111" s="438"/>
      <c r="AE111" s="439"/>
      <c r="AF111" s="438"/>
      <c r="AG111" s="439"/>
      <c r="AH111" s="438"/>
      <c r="AI111" s="439"/>
      <c r="AJ111" s="438"/>
      <c r="AK111" s="439"/>
      <c r="AL111" s="457" t="str">
        <f t="shared" si="9"/>
        <v/>
      </c>
      <c r="AM111" s="458"/>
      <c r="AN111" s="438"/>
      <c r="AO111" s="459"/>
      <c r="AP111" s="459"/>
      <c r="AQ111" s="439"/>
      <c r="AR111" s="457" t="str">
        <f t="shared" si="10"/>
        <v/>
      </c>
      <c r="AS111" s="458"/>
      <c r="AT111" s="457" t="str">
        <f t="shared" si="11"/>
        <v/>
      </c>
      <c r="AU111" s="533"/>
      <c r="AV111" s="458"/>
      <c r="AW111" s="553"/>
      <c r="AX111" s="554"/>
      <c r="AY111" s="555"/>
      <c r="AZ111" s="553"/>
      <c r="BA111" s="554"/>
      <c r="BB111" s="555"/>
      <c r="BC111" s="347"/>
      <c r="BD111" s="348"/>
      <c r="BE111" s="348"/>
      <c r="BF111" s="348"/>
      <c r="BG111" s="349"/>
      <c r="BI111" s="86" t="str">
        <f>IF(X111=Datos!$AH$2,15,"")</f>
        <v/>
      </c>
      <c r="BJ111" s="86" t="str">
        <f>IF(Z111=Datos!$AI$2,15,"")</f>
        <v/>
      </c>
      <c r="BK111" s="86" t="str">
        <f>IF(AB111=Datos!$AJ$2,15,"")</f>
        <v/>
      </c>
      <c r="BL111" s="86" t="str">
        <f>IF(AD111=Datos!$AK$2,15,"")</f>
        <v/>
      </c>
      <c r="BM111" s="86" t="str">
        <f>IF(AF111=Datos!$AL$2,15,"")</f>
        <v/>
      </c>
      <c r="BN111" s="86" t="str">
        <f>IF(AH111=Datos!$AM$2,15,"")</f>
        <v/>
      </c>
      <c r="BO111" s="86" t="str">
        <f>IF(AJ111=Datos!$AN$2,10,IF(AJ111=Datos!$AN$3,5,IF(AJ111=Datos!$AN$4,"","")))</f>
        <v/>
      </c>
      <c r="BP111" s="86">
        <f t="shared" si="13"/>
        <v>0</v>
      </c>
      <c r="BQ111" s="86" t="str">
        <f>IF(D111="","",IF(BP111&gt;=96,Datos!$AO$2,IF(BP111&gt;=86,Datos!$AO$3,IF(BP111&lt;86,Datos!$AO$4,""))))</f>
        <v/>
      </c>
      <c r="BR111" s="86" t="str">
        <f>IF(AN111="","",IF(AN111=Datos!$AP$2,Datos!$AO$2,IF(AN111=Datos!$AP$3,Datos!$AO$3,IF(AN111=Datos!$AP$4,Datos!$AO$4,""))))</f>
        <v/>
      </c>
      <c r="BS111" s="86" t="str">
        <f t="shared" si="14"/>
        <v/>
      </c>
      <c r="BT111" s="86" t="str">
        <f t="shared" si="15"/>
        <v/>
      </c>
      <c r="BU111" s="86" t="str">
        <f t="shared" si="16"/>
        <v/>
      </c>
      <c r="BV111" s="86" t="str">
        <f t="shared" si="17"/>
        <v/>
      </c>
      <c r="BW111" s="86" t="str">
        <f>IF(BV111=Datos!$AO$2,100,IF(BV111=Datos!$AO$3,50,IF(BV111=Datos!$AO$4,0,"")))</f>
        <v/>
      </c>
      <c r="BX111" s="92"/>
      <c r="BY111" s="92"/>
      <c r="BZ111" s="91"/>
    </row>
    <row r="112" spans="1:78" ht="15" customHeight="1">
      <c r="A112" s="18"/>
      <c r="BF112" s="41"/>
      <c r="BG112" s="20"/>
      <c r="BI112" s="85"/>
      <c r="BJ112" s="85"/>
      <c r="BK112" s="85"/>
      <c r="BL112" s="85"/>
      <c r="BM112" s="85"/>
      <c r="BN112" s="85"/>
      <c r="BO112" s="85" t="s">
        <v>545</v>
      </c>
      <c r="BP112" s="85">
        <f>IF(COUNTA(D102:D111)=0,0,SUM(BP102:BP111)/(COUNTA(D102:D111)))</f>
        <v>0</v>
      </c>
      <c r="BV112" s="86" t="s">
        <v>546</v>
      </c>
      <c r="BW112" s="86">
        <f>IF(COUNTA(D102:D111)=0,0,SUM(BW102:BW111)/(COUNTA(D102:S111)))</f>
        <v>0</v>
      </c>
      <c r="BX112" s="90" t="str">
        <f>IF(BW112="","",IF(BW112=100,Datos!$AO$2,IF(BW112&gt;=50,Datos!$AO$3,Datos!$AO$4)))</f>
        <v>Débil</v>
      </c>
      <c r="BY112" s="90" t="str">
        <f>IF(AZ102="","",AZ102)</f>
        <v/>
      </c>
      <c r="BZ112" s="90" t="str">
        <f>IF(OR(BX112="",BY112=""),"",IF($AK$13=1,0,IF(AND(BX112=Datos!$AO$2,BY112=Datos!$AR$2),2,IF(AND(BX112=Datos!$AO$2,BY112=Datos!$AR$3),1,IF(AND(BX112=Datos!$AO$2,BY112=Datos!$AR$4),0,IF(AND(BX112=Datos!$AO$3,BY112=Datos!$AR$2),1,IF(AND(BX112=Datos!$AO$3,BY112=Datos!$AR$3),0,IF(AND(BX112=Datos!$AO$3,BY112=Datos!$AR$4),0,IF(BX112=Datos!$AO$4,0,"")))))))))</f>
        <v/>
      </c>
    </row>
    <row r="113" spans="1:73" ht="15" customHeight="1" thickBot="1">
      <c r="A113" s="51"/>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52"/>
      <c r="AV113" s="52"/>
      <c r="AW113" s="52"/>
      <c r="AX113" s="52"/>
      <c r="AY113" s="52"/>
      <c r="AZ113" s="52"/>
      <c r="BA113" s="52"/>
      <c r="BB113" s="52"/>
      <c r="BC113" s="52"/>
      <c r="BD113" s="52"/>
      <c r="BE113" s="52"/>
      <c r="BF113" s="52"/>
      <c r="BG113" s="54"/>
    </row>
    <row r="114" spans="1:73" ht="32.25" customHeight="1" thickBot="1">
      <c r="A114" s="380" t="str">
        <f>IF(AK13=Datos!$A$6,"VALORACIÓN DE LA OPORTUNIDAD","VALORACIÓN DEL RIESGO")</f>
        <v>VALORACIÓN DEL RIESGO</v>
      </c>
      <c r="B114" s="381"/>
      <c r="C114" s="381"/>
      <c r="D114" s="381"/>
      <c r="E114" s="381"/>
      <c r="F114" s="381"/>
      <c r="G114" s="381"/>
      <c r="H114" s="381"/>
      <c r="I114" s="381"/>
      <c r="J114" s="382"/>
      <c r="K114" s="27"/>
      <c r="L114" s="27"/>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7"/>
      <c r="BO114" s="11" t="s">
        <v>545</v>
      </c>
      <c r="BP114" s="11">
        <f>IF(COUNTA(D102:S111)=0,0,SUM(BP102:BP106)/(COUNTA(D102:S111)))</f>
        <v>0</v>
      </c>
    </row>
    <row r="115" spans="1:73" ht="27" customHeight="1">
      <c r="A115" s="57"/>
      <c r="B115" s="175"/>
      <c r="C115" s="175"/>
      <c r="D115" s="175"/>
      <c r="E115" s="175"/>
      <c r="F115" s="175"/>
      <c r="G115" s="175"/>
      <c r="H115" s="175"/>
      <c r="I115" s="175"/>
      <c r="J115" s="175"/>
      <c r="K115" s="19"/>
      <c r="L115" s="19"/>
      <c r="BG115" s="20"/>
    </row>
    <row r="116" spans="1:73" ht="21" customHeight="1">
      <c r="A116" s="57"/>
      <c r="B116" s="175"/>
      <c r="C116" s="175"/>
      <c r="D116" s="175"/>
      <c r="E116" s="175"/>
      <c r="F116" s="175"/>
      <c r="G116" s="175"/>
      <c r="H116" s="175"/>
      <c r="I116" s="175"/>
      <c r="J116" s="175"/>
      <c r="K116" s="19"/>
      <c r="L116" s="19"/>
      <c r="U116" s="508" t="str">
        <f>IF(AK13=Datos!$A$6,"Número máximo de cuadrantes a aumentar","Número máximo de cuadrantes a disminuir")</f>
        <v>Número máximo de cuadrantes a disminuir</v>
      </c>
      <c r="V116" s="509"/>
      <c r="W116" s="510"/>
      <c r="X116" s="510"/>
      <c r="Y116" s="510"/>
      <c r="Z116" s="510"/>
      <c r="AA116" s="510"/>
      <c r="AB116" s="510"/>
      <c r="AC116" s="510"/>
      <c r="AD116" s="510"/>
      <c r="AE116" s="510"/>
      <c r="AF116" s="510"/>
      <c r="AG116" s="510"/>
      <c r="AH116" s="510"/>
      <c r="AI116" s="510"/>
      <c r="AJ116" s="510"/>
      <c r="AK116" s="511"/>
      <c r="BG116" s="20"/>
    </row>
    <row r="117" spans="1:73">
      <c r="A117" s="57"/>
      <c r="B117" s="175"/>
      <c r="C117" s="175"/>
      <c r="D117" s="175"/>
      <c r="E117" s="175"/>
      <c r="F117" s="175"/>
      <c r="G117" s="175"/>
      <c r="H117" s="175"/>
      <c r="I117" s="175"/>
      <c r="J117" s="175"/>
      <c r="K117" s="19"/>
      <c r="L117" s="19"/>
      <c r="U117" s="512" t="s">
        <v>485</v>
      </c>
      <c r="V117" s="513"/>
      <c r="W117" s="513"/>
      <c r="X117" s="513"/>
      <c r="Y117" s="513"/>
      <c r="Z117" s="514">
        <f>IF(COUNTA(D87:D96)=0,0,IF(BZ97=0,0,BZ97))</f>
        <v>0</v>
      </c>
      <c r="AA117" s="515"/>
      <c r="AE117" s="524" t="s">
        <v>487</v>
      </c>
      <c r="AF117" s="524"/>
      <c r="AG117" s="524"/>
      <c r="AH117" s="524"/>
      <c r="AI117" s="512"/>
      <c r="AJ117" s="516">
        <f>IF(COUNTA(D102:D111)=0,0,IF(BZ112=0,0,BZ112))</f>
        <v>0</v>
      </c>
      <c r="AK117" s="516"/>
      <c r="BG117" s="20"/>
    </row>
    <row r="118" spans="1:73">
      <c r="A118" s="57"/>
      <c r="B118" s="175"/>
      <c r="C118" s="175"/>
      <c r="D118" s="175"/>
      <c r="E118" s="175"/>
      <c r="F118" s="175"/>
      <c r="G118" s="175"/>
      <c r="H118" s="175"/>
      <c r="I118" s="175"/>
      <c r="J118" s="175"/>
      <c r="K118" s="19"/>
      <c r="L118" s="19"/>
      <c r="U118" s="32"/>
      <c r="V118" s="32"/>
      <c r="W118" s="32"/>
      <c r="X118" s="32"/>
      <c r="Y118" s="32"/>
      <c r="Z118" s="32"/>
      <c r="AA118" s="32"/>
      <c r="AE118" s="32"/>
      <c r="AF118" s="32"/>
      <c r="AG118" s="32"/>
      <c r="AH118" s="32"/>
      <c r="AI118" s="32"/>
      <c r="AJ118" s="32"/>
      <c r="AK118" s="32"/>
      <c r="BG118" s="20"/>
    </row>
    <row r="119" spans="1:73" ht="14.45" customHeight="1">
      <c r="A119" s="57"/>
      <c r="B119" s="175"/>
      <c r="C119" s="175"/>
      <c r="D119" s="175"/>
      <c r="E119" s="175"/>
      <c r="F119" s="175"/>
      <c r="G119" s="175"/>
      <c r="H119" s="175"/>
      <c r="I119" s="175"/>
      <c r="J119" s="175"/>
      <c r="K119" s="19"/>
      <c r="L119" s="19"/>
      <c r="BG119" s="20"/>
    </row>
    <row r="120" spans="1:73">
      <c r="A120" s="57"/>
      <c r="B120" s="175"/>
      <c r="C120" s="175"/>
      <c r="D120" s="175"/>
      <c r="E120" s="175"/>
      <c r="F120" s="175"/>
      <c r="G120" s="175"/>
      <c r="H120" s="175"/>
      <c r="I120" s="175"/>
      <c r="J120" s="175"/>
      <c r="K120" s="19"/>
      <c r="L120" s="19"/>
      <c r="BG120" s="20"/>
    </row>
    <row r="121" spans="1:73" ht="14.45" customHeight="1">
      <c r="A121" s="18"/>
      <c r="Z121" s="401" t="s">
        <v>486</v>
      </c>
      <c r="AA121" s="401"/>
      <c r="AB121" s="401"/>
      <c r="AC121" s="401"/>
      <c r="AD121" s="401"/>
      <c r="AE121" s="401"/>
      <c r="AF121" s="401"/>
      <c r="AG121" s="401"/>
      <c r="AH121" s="401"/>
      <c r="AI121" s="401"/>
      <c r="AJ121" s="401"/>
      <c r="AK121" s="401"/>
      <c r="BG121" s="20"/>
      <c r="BK121" s="372" t="s">
        <v>551</v>
      </c>
      <c r="BL121" s="372"/>
      <c r="BM121" s="372"/>
    </row>
    <row r="122" spans="1:73" ht="14.45" customHeight="1">
      <c r="A122" s="18"/>
      <c r="D122" s="455" t="s">
        <v>489</v>
      </c>
      <c r="E122" s="455"/>
      <c r="F122" s="455"/>
      <c r="G122" s="455"/>
      <c r="Z122" s="28"/>
      <c r="BG122" s="20"/>
      <c r="BK122" s="372"/>
      <c r="BL122" s="372"/>
      <c r="BM122" s="372"/>
      <c r="BN122" s="39"/>
      <c r="BO122" s="39"/>
      <c r="BP122" s="372" t="s">
        <v>482</v>
      </c>
      <c r="BQ122" s="372" t="s">
        <v>483</v>
      </c>
      <c r="BS122" s="11" t="s">
        <v>484</v>
      </c>
    </row>
    <row r="123" spans="1:73" ht="14.45" customHeight="1">
      <c r="A123" s="18"/>
      <c r="R123" s="460" t="str">
        <f>Datos!O2</f>
        <v>Rara vez   -  (1)</v>
      </c>
      <c r="S123" s="460"/>
      <c r="T123" s="460"/>
      <c r="U123" s="460"/>
      <c r="V123" s="460"/>
      <c r="W123" s="460"/>
      <c r="AB123" s="519" t="str">
        <f>IF(AK13=Datos!$A$6,"Escala de impacto-beneficio resultante","Escala de impacto resultante")</f>
        <v>Escala de impacto resultante</v>
      </c>
      <c r="AC123" s="432"/>
      <c r="AD123" s="432"/>
      <c r="AE123" s="432"/>
      <c r="AF123" s="432"/>
      <c r="AG123" s="432"/>
      <c r="AH123" s="432"/>
      <c r="AI123" s="432"/>
      <c r="AJ123" s="432"/>
      <c r="AK123" s="520"/>
      <c r="BG123" s="20"/>
      <c r="BK123" s="11" t="s">
        <v>485</v>
      </c>
      <c r="BL123" s="26" t="str">
        <f>IF(AK13=Datos!A6,BQ133,BL133)</f>
        <v/>
      </c>
      <c r="BM123" s="26" t="e">
        <f>INDEX($R$123:$W$127,$BL$123,1)</f>
        <v>#VALUE!</v>
      </c>
      <c r="BP123" s="399"/>
      <c r="BQ123" s="399"/>
      <c r="BS123" s="11" t="s">
        <v>485</v>
      </c>
      <c r="BT123" s="26" t="str">
        <f>IF($AK$13&lt;&gt;"",BL123,"")</f>
        <v/>
      </c>
      <c r="BU123" s="26" t="str">
        <f>IF($AK$13&lt;&gt;"",$BM$123,"")</f>
        <v/>
      </c>
    </row>
    <row r="124" spans="1:73" ht="14.45" customHeight="1">
      <c r="A124" s="18"/>
      <c r="R124" s="460" t="str">
        <f>Datos!O3</f>
        <v>Improbable   -  (2)</v>
      </c>
      <c r="S124" s="460"/>
      <c r="T124" s="460"/>
      <c r="U124" s="460"/>
      <c r="V124" s="460"/>
      <c r="W124" s="460"/>
      <c r="AB124" s="432">
        <f>AB66</f>
        <v>1</v>
      </c>
      <c r="AC124" s="432"/>
      <c r="AD124" s="432">
        <f>AD66</f>
        <v>2</v>
      </c>
      <c r="AE124" s="432"/>
      <c r="AF124" s="432">
        <f>AF66</f>
        <v>3</v>
      </c>
      <c r="AG124" s="432"/>
      <c r="AH124" s="432">
        <f>AH66</f>
        <v>4</v>
      </c>
      <c r="AI124" s="432"/>
      <c r="AJ124" s="432">
        <f>AJ66</f>
        <v>5</v>
      </c>
      <c r="AK124" s="432"/>
      <c r="BG124" s="20"/>
      <c r="BK124" s="11" t="s">
        <v>487</v>
      </c>
      <c r="BL124" s="26" t="str">
        <f>IF($AK$13&lt;&gt;"",(INDEX($BK$126:$BN$132,MATCH($BT$63,$BK$126:$BK$132,0),MATCH($AJ$117,$BK$127:$BN$127,0))),"")</f>
        <v/>
      </c>
      <c r="BM124" s="26" t="e">
        <f>INDEX($R$130:$W$134,$BL$124,1)</f>
        <v>#VALUE!</v>
      </c>
      <c r="BO124" s="11" t="s">
        <v>552</v>
      </c>
      <c r="BP124" s="26" t="str">
        <f>IF($AK$13&lt;&gt;"",(INDEX($BK$126:$BN$132,MATCH($BT$63,$BK$126:$BK$132,0),MATCH($AJ$117,$BK$127:$BN$127,0))),"")</f>
        <v/>
      </c>
      <c r="BQ124" s="26" t="e">
        <f>INDEX($R$130:$W$134,$BP$124+1,1)</f>
        <v>#VALUE!</v>
      </c>
      <c r="BS124" s="11" t="s">
        <v>487</v>
      </c>
      <c r="BT124" s="26" t="str">
        <f>IF($AK$13="","",IF($AK$13=1,$BP$124,$BL$124))</f>
        <v/>
      </c>
      <c r="BU124" s="26" t="str">
        <f>IF($AK$13="","",IF($AK$13=1,$BQ$124,$BM$124))</f>
        <v/>
      </c>
    </row>
    <row r="125" spans="1:73" ht="28.5" customHeight="1">
      <c r="A125" s="18"/>
      <c r="E125" s="525" t="s">
        <v>553</v>
      </c>
      <c r="F125" s="525"/>
      <c r="G125" s="525"/>
      <c r="H125" s="525"/>
      <c r="I125" s="525"/>
      <c r="J125" s="525"/>
      <c r="K125" s="525"/>
      <c r="L125" s="525"/>
      <c r="M125" s="525"/>
      <c r="N125" s="525"/>
      <c r="O125" s="525"/>
      <c r="P125" s="525"/>
      <c r="R125" s="460" t="str">
        <f>Datos!O4</f>
        <v>Posible   -  (3)</v>
      </c>
      <c r="S125" s="460"/>
      <c r="T125" s="460"/>
      <c r="U125" s="460"/>
      <c r="V125" s="460"/>
      <c r="W125" s="460"/>
      <c r="Z125" s="402" t="s">
        <v>492</v>
      </c>
      <c r="AA125" s="433">
        <f>AA67</f>
        <v>1</v>
      </c>
      <c r="AB125" s="383" t="str">
        <f>IF(ISERROR(BL140=TRUE),"",IF(BL140="","",BL140))</f>
        <v/>
      </c>
      <c r="AC125" s="384"/>
      <c r="AD125" s="383" t="str">
        <f>IF(ISERROR(BM140=TRUE),"",IF(BM140="","",BM140))</f>
        <v/>
      </c>
      <c r="AE125" s="384"/>
      <c r="AF125" s="387" t="str">
        <f>IF(ISERROR(BN140=TRUE),"",IF(BN140="","",BN140))</f>
        <v/>
      </c>
      <c r="AG125" s="388"/>
      <c r="AH125" s="391" t="str">
        <f>IF(ISERROR(BO140=TRUE),"",IF(BO140="","",BO140))</f>
        <v/>
      </c>
      <c r="AI125" s="392"/>
      <c r="AJ125" s="395" t="str">
        <f>IF(ISERROR(BP140=TRUE),"",IF(BP140="","",BP140))</f>
        <v/>
      </c>
      <c r="AK125" s="396"/>
      <c r="AP125" s="484" t="str">
        <f>IF(AK13=Datos!$A$6,"Zona de ubicación de la oportunidad","Zona de ubicación del riesgo")</f>
        <v>Zona de ubicación del riesgo</v>
      </c>
      <c r="AQ125" s="484"/>
      <c r="AR125" s="484"/>
      <c r="AS125" s="484"/>
      <c r="AT125" s="484"/>
      <c r="AU125" s="484"/>
      <c r="AV125" s="484"/>
      <c r="AW125" s="484"/>
      <c r="AX125" s="484"/>
      <c r="AY125" s="484"/>
      <c r="AZ125" s="484"/>
      <c r="BA125" s="484"/>
      <c r="BB125" s="484"/>
      <c r="BC125" s="484"/>
      <c r="BD125" s="484"/>
      <c r="BE125" s="484"/>
      <c r="BF125" s="484"/>
      <c r="BG125" s="20"/>
    </row>
    <row r="126" spans="1:73" ht="14.45" customHeight="1">
      <c r="A126" s="18"/>
      <c r="J126" s="40"/>
      <c r="K126" s="41"/>
      <c r="L126" s="41"/>
      <c r="M126" s="41"/>
      <c r="N126" s="41"/>
      <c r="O126" s="41"/>
      <c r="P126" s="42"/>
      <c r="R126" s="460" t="str">
        <f>Datos!O5</f>
        <v>Probable   -  (4)</v>
      </c>
      <c r="S126" s="460"/>
      <c r="T126" s="460"/>
      <c r="U126" s="460"/>
      <c r="V126" s="460"/>
      <c r="W126" s="460"/>
      <c r="Z126" s="403"/>
      <c r="AA126" s="433"/>
      <c r="AB126" s="385"/>
      <c r="AC126" s="386"/>
      <c r="AD126" s="385"/>
      <c r="AE126" s="386"/>
      <c r="AF126" s="389"/>
      <c r="AG126" s="390"/>
      <c r="AH126" s="393"/>
      <c r="AI126" s="394"/>
      <c r="AJ126" s="397"/>
      <c r="AK126" s="398"/>
      <c r="AP126" s="516" t="str">
        <f>IF(OR(J127="",J134=""),"",(INDEX($BK$65:$BP$70,MATCH($BU$123,$BK$65:$BK$70,0),MATCH($BU$124,$BK$65:$BP$65,0))))</f>
        <v/>
      </c>
      <c r="AQ126" s="516"/>
      <c r="AR126" s="516"/>
      <c r="AS126" s="516"/>
      <c r="AT126" s="516"/>
      <c r="AU126" s="516"/>
      <c r="AV126" s="516"/>
      <c r="AW126" s="516"/>
      <c r="AX126" s="516"/>
      <c r="AY126" s="516"/>
      <c r="AZ126" s="516"/>
      <c r="BA126" s="516"/>
      <c r="BB126" s="516"/>
      <c r="BC126" s="516"/>
      <c r="BD126" s="516"/>
      <c r="BE126" s="516"/>
      <c r="BF126" s="516"/>
      <c r="BG126" s="20"/>
      <c r="BK126" s="95"/>
      <c r="BL126" s="504" t="s">
        <v>554</v>
      </c>
      <c r="BM126" s="505"/>
      <c r="BN126" s="506"/>
      <c r="BP126" s="95"/>
      <c r="BQ126" s="504" t="s">
        <v>555</v>
      </c>
      <c r="BR126" s="505"/>
      <c r="BS126" s="506"/>
    </row>
    <row r="127" spans="1:73" ht="28.5" customHeight="1">
      <c r="A127" s="18"/>
      <c r="J127" s="507" t="str">
        <f>IF(J72="","",BU123)</f>
        <v/>
      </c>
      <c r="K127" s="507"/>
      <c r="L127" s="507"/>
      <c r="M127" s="507"/>
      <c r="N127" s="507"/>
      <c r="O127" s="507"/>
      <c r="P127" s="507"/>
      <c r="R127" s="460" t="str">
        <f>Datos!O6</f>
        <v>Casi seguro   -  (5)</v>
      </c>
      <c r="S127" s="460"/>
      <c r="T127" s="460"/>
      <c r="U127" s="460"/>
      <c r="V127" s="460"/>
      <c r="W127" s="460"/>
      <c r="Z127" s="403"/>
      <c r="AA127" s="433">
        <f>AA69</f>
        <v>2</v>
      </c>
      <c r="AB127" s="383" t="str">
        <f>IF(ISERROR(BL141=TRUE),"",IF(BL141="","",BL141))</f>
        <v/>
      </c>
      <c r="AC127" s="384"/>
      <c r="AD127" s="383" t="str">
        <f>IF(ISERROR(BM141=TRUE),"",IF(BM141="","",BM141))</f>
        <v/>
      </c>
      <c r="AE127" s="384"/>
      <c r="AF127" s="387" t="str">
        <f>IF(ISERROR(BN141=TRUE),"",IF(BN141="","",BN141))</f>
        <v/>
      </c>
      <c r="AG127" s="388"/>
      <c r="AH127" s="391" t="str">
        <f>IF(ISERROR(BO141=TRUE),"",IF(BO141="","",BO141))</f>
        <v/>
      </c>
      <c r="AI127" s="392"/>
      <c r="AJ127" s="395" t="str">
        <f>IF(ISERROR(BP141=TRUE),"",IF(BP141="","",BP141))</f>
        <v/>
      </c>
      <c r="AK127" s="396"/>
      <c r="AP127" s="516"/>
      <c r="AQ127" s="516"/>
      <c r="AR127" s="516"/>
      <c r="AS127" s="516"/>
      <c r="AT127" s="516"/>
      <c r="AU127" s="516"/>
      <c r="AV127" s="516"/>
      <c r="AW127" s="516"/>
      <c r="AX127" s="516"/>
      <c r="AY127" s="516"/>
      <c r="AZ127" s="516"/>
      <c r="BA127" s="516"/>
      <c r="BB127" s="516"/>
      <c r="BC127" s="516"/>
      <c r="BD127" s="516"/>
      <c r="BE127" s="516"/>
      <c r="BF127" s="516"/>
      <c r="BG127" s="20"/>
      <c r="BK127" s="96" t="s">
        <v>556</v>
      </c>
      <c r="BL127" s="96">
        <v>0</v>
      </c>
      <c r="BM127" s="96">
        <v>1</v>
      </c>
      <c r="BN127" s="96">
        <v>2</v>
      </c>
      <c r="BO127" s="37"/>
      <c r="BP127" s="96" t="s">
        <v>556</v>
      </c>
      <c r="BQ127" s="96">
        <v>0</v>
      </c>
      <c r="BR127" s="96">
        <v>1</v>
      </c>
      <c r="BS127" s="96">
        <v>2</v>
      </c>
    </row>
    <row r="128" spans="1:73" ht="14.45" customHeight="1">
      <c r="A128" s="18"/>
      <c r="J128" s="43"/>
      <c r="K128" s="44"/>
      <c r="L128" s="44"/>
      <c r="M128" s="44"/>
      <c r="N128" s="44"/>
      <c r="O128" s="44"/>
      <c r="P128" s="45"/>
      <c r="Z128" s="403"/>
      <c r="AA128" s="433"/>
      <c r="AB128" s="385"/>
      <c r="AC128" s="386"/>
      <c r="AD128" s="385"/>
      <c r="AE128" s="386"/>
      <c r="AF128" s="389"/>
      <c r="AG128" s="390"/>
      <c r="AH128" s="393"/>
      <c r="AI128" s="394"/>
      <c r="AJ128" s="397"/>
      <c r="AK128" s="398"/>
      <c r="BG128" s="20"/>
      <c r="BK128" s="96">
        <v>1</v>
      </c>
      <c r="BL128" s="96">
        <v>1</v>
      </c>
      <c r="BM128" s="96">
        <v>1</v>
      </c>
      <c r="BN128" s="96">
        <v>1</v>
      </c>
      <c r="BO128" s="37"/>
      <c r="BP128" s="96">
        <v>1</v>
      </c>
      <c r="BQ128" s="96">
        <v>1</v>
      </c>
      <c r="BR128" s="96">
        <v>2</v>
      </c>
      <c r="BS128" s="96">
        <v>3</v>
      </c>
    </row>
    <row r="129" spans="1:71" ht="14.45" customHeight="1">
      <c r="A129" s="18"/>
      <c r="R129" s="58"/>
      <c r="S129" s="58"/>
      <c r="Z129" s="403"/>
      <c r="AA129" s="433">
        <f>AA71</f>
        <v>3</v>
      </c>
      <c r="AB129" s="383" t="str">
        <f>IF(ISERROR(BL142=TRUE),"",IF(BL142="","",BL142))</f>
        <v/>
      </c>
      <c r="AC129" s="384"/>
      <c r="AD129" s="387" t="str">
        <f>IF(ISERROR(BM142=TRUE),"",IF(BM142="","",BM142))</f>
        <v/>
      </c>
      <c r="AE129" s="388"/>
      <c r="AF129" s="391" t="str">
        <f>IF(ISERROR(BN142=TRUE),"",IF(BN142="","",BN142))</f>
        <v/>
      </c>
      <c r="AG129" s="392"/>
      <c r="AH129" s="395" t="str">
        <f>IF(ISERROR(BO142=TRUE),"",IF(BO142="","",BO142))</f>
        <v/>
      </c>
      <c r="AI129" s="396"/>
      <c r="AJ129" s="395" t="str">
        <f>IF(ISERROR(BP142=TRUE),"",IF(BP142="","",BP142))</f>
        <v/>
      </c>
      <c r="AK129" s="396"/>
      <c r="AP129" s="484" t="s">
        <v>495</v>
      </c>
      <c r="AQ129" s="484"/>
      <c r="AR129" s="484"/>
      <c r="AS129" s="484"/>
      <c r="AT129" s="484"/>
      <c r="AU129" s="484"/>
      <c r="AV129" s="484"/>
      <c r="AW129" s="484"/>
      <c r="AX129" s="484"/>
      <c r="AY129" s="484"/>
      <c r="AZ129" s="484"/>
      <c r="BA129" s="484"/>
      <c r="BB129" s="484"/>
      <c r="BC129" s="484"/>
      <c r="BD129" s="484"/>
      <c r="BE129" s="484"/>
      <c r="BF129" s="484"/>
      <c r="BG129" s="20"/>
      <c r="BK129" s="96">
        <v>2</v>
      </c>
      <c r="BL129" s="96">
        <v>2</v>
      </c>
      <c r="BM129" s="96">
        <v>1</v>
      </c>
      <c r="BN129" s="96">
        <v>1</v>
      </c>
      <c r="BO129" s="37"/>
      <c r="BP129" s="96">
        <v>2</v>
      </c>
      <c r="BQ129" s="96">
        <v>2</v>
      </c>
      <c r="BR129" s="96">
        <v>3</v>
      </c>
      <c r="BS129" s="96">
        <v>4</v>
      </c>
    </row>
    <row r="130" spans="1:71" ht="28.5" customHeight="1">
      <c r="A130" s="18"/>
      <c r="R130" s="460" t="str">
        <f>IF($AK$13=1,Datos!P2,IF(OR($AK$13=2,$AK$13=3,$AK$13=4),Datos!Q2,IF($AK$13=5,Datos!R2,"")))</f>
        <v/>
      </c>
      <c r="S130" s="460"/>
      <c r="T130" s="460"/>
      <c r="U130" s="460"/>
      <c r="V130" s="460"/>
      <c r="W130" s="460"/>
      <c r="Z130" s="403"/>
      <c r="AA130" s="433"/>
      <c r="AB130" s="385"/>
      <c r="AC130" s="386"/>
      <c r="AD130" s="389"/>
      <c r="AE130" s="390"/>
      <c r="AF130" s="393"/>
      <c r="AG130" s="394"/>
      <c r="AH130" s="397"/>
      <c r="AI130" s="398"/>
      <c r="AJ130" s="397"/>
      <c r="AK130" s="398"/>
      <c r="AP130" s="400"/>
      <c r="AQ130" s="400"/>
      <c r="AR130" s="400"/>
      <c r="AS130" s="400"/>
      <c r="AT130" s="400"/>
      <c r="AU130" s="400"/>
      <c r="AV130" s="400"/>
      <c r="AW130" s="400"/>
      <c r="AX130" s="400"/>
      <c r="AY130" s="400"/>
      <c r="AZ130" s="400"/>
      <c r="BA130" s="400"/>
      <c r="BB130" s="400"/>
      <c r="BC130" s="400"/>
      <c r="BD130" s="400"/>
      <c r="BE130" s="400"/>
      <c r="BF130" s="400"/>
      <c r="BG130" s="20"/>
      <c r="BK130" s="96">
        <v>3</v>
      </c>
      <c r="BL130" s="96">
        <v>3</v>
      </c>
      <c r="BM130" s="96">
        <v>2</v>
      </c>
      <c r="BN130" s="96">
        <v>1</v>
      </c>
      <c r="BO130" s="37"/>
      <c r="BP130" s="96">
        <v>3</v>
      </c>
      <c r="BQ130" s="96">
        <v>3</v>
      </c>
      <c r="BR130" s="96">
        <v>4</v>
      </c>
      <c r="BS130" s="96">
        <v>5</v>
      </c>
    </row>
    <row r="131" spans="1:71" ht="14.45" customHeight="1">
      <c r="A131" s="18"/>
      <c r="R131" s="460" t="str">
        <f>IF($AK$13=1,Datos!P3,IF(OR($AK$13=2,$AK$13=3,$AK$13=4),Datos!Q3,IF($AK$13=5,Datos!R3,"")))</f>
        <v/>
      </c>
      <c r="S131" s="460"/>
      <c r="T131" s="460"/>
      <c r="U131" s="460"/>
      <c r="V131" s="460"/>
      <c r="W131" s="460"/>
      <c r="Z131" s="403"/>
      <c r="AA131" s="433">
        <f>AA73</f>
        <v>4</v>
      </c>
      <c r="AB131" s="387" t="str">
        <f>IF(ISERROR(BL143=TRUE),"",IF(BL143="","",BL143))</f>
        <v/>
      </c>
      <c r="AC131" s="388"/>
      <c r="AD131" s="391" t="str">
        <f>IF(ISERROR(BM143=TRUE),"",IF(BM143="","",BM143))</f>
        <v/>
      </c>
      <c r="AE131" s="392"/>
      <c r="AF131" s="391" t="str">
        <f>IF(ISERROR(BN143=TRUE),"",IF(BN143="","",BN143))</f>
        <v/>
      </c>
      <c r="AG131" s="392"/>
      <c r="AH131" s="395" t="str">
        <f>IF(ISERROR(BO143=TRUE),"",IF(BO143="","",BO143))</f>
        <v/>
      </c>
      <c r="AI131" s="396"/>
      <c r="AJ131" s="395" t="str">
        <f>IF(ISERROR(BP143=TRUE),"",IF(BP143="","",BP143))</f>
        <v/>
      </c>
      <c r="AK131" s="396"/>
      <c r="AP131" s="400"/>
      <c r="AQ131" s="400"/>
      <c r="AR131" s="400"/>
      <c r="AS131" s="400"/>
      <c r="AT131" s="400"/>
      <c r="AU131" s="400"/>
      <c r="AV131" s="400"/>
      <c r="AW131" s="400"/>
      <c r="AX131" s="400"/>
      <c r="AY131" s="400"/>
      <c r="AZ131" s="400"/>
      <c r="BA131" s="400"/>
      <c r="BB131" s="400"/>
      <c r="BC131" s="400"/>
      <c r="BD131" s="400"/>
      <c r="BE131" s="400"/>
      <c r="BF131" s="400"/>
      <c r="BG131" s="20"/>
      <c r="BK131" s="96">
        <v>4</v>
      </c>
      <c r="BL131" s="96">
        <v>4</v>
      </c>
      <c r="BM131" s="96">
        <v>3</v>
      </c>
      <c r="BN131" s="96">
        <v>2</v>
      </c>
      <c r="BO131" s="37"/>
      <c r="BP131" s="96">
        <v>4</v>
      </c>
      <c r="BQ131" s="96">
        <v>4</v>
      </c>
      <c r="BR131" s="96">
        <v>5</v>
      </c>
      <c r="BS131" s="96">
        <v>5</v>
      </c>
    </row>
    <row r="132" spans="1:71" ht="28.5" customHeight="1">
      <c r="A132" s="18"/>
      <c r="E132" s="97" t="str">
        <f>IF(AK13=Datos!$A$6,"Nueva escala de impacto-beneficio","Nueva escala de impacto")</f>
        <v>Nueva escala de impacto</v>
      </c>
      <c r="F132" s="97"/>
      <c r="G132" s="59"/>
      <c r="H132" s="59"/>
      <c r="I132" s="59"/>
      <c r="J132" s="59"/>
      <c r="K132" s="59"/>
      <c r="L132" s="59"/>
      <c r="M132" s="59"/>
      <c r="N132" s="59"/>
      <c r="O132" s="59"/>
      <c r="P132" s="59"/>
      <c r="R132" s="460" t="str">
        <f>IF($AK$13=1,Datos!P4,IF(OR($AK$13=2,$AK$13=3,$AK$13=4),Datos!Q4,IF($AK$13=5,Datos!R4,"")))</f>
        <v/>
      </c>
      <c r="S132" s="460"/>
      <c r="T132" s="460"/>
      <c r="U132" s="460"/>
      <c r="V132" s="460"/>
      <c r="W132" s="460"/>
      <c r="Z132" s="403"/>
      <c r="AA132" s="433"/>
      <c r="AB132" s="389"/>
      <c r="AC132" s="390"/>
      <c r="AD132" s="393"/>
      <c r="AE132" s="394"/>
      <c r="AF132" s="393"/>
      <c r="AG132" s="394"/>
      <c r="AH132" s="397"/>
      <c r="AI132" s="398"/>
      <c r="AJ132" s="397"/>
      <c r="AK132" s="398"/>
      <c r="AP132" s="400"/>
      <c r="AQ132" s="400"/>
      <c r="AR132" s="400"/>
      <c r="AS132" s="400"/>
      <c r="AT132" s="400"/>
      <c r="AU132" s="400"/>
      <c r="AV132" s="400"/>
      <c r="AW132" s="400"/>
      <c r="AX132" s="400"/>
      <c r="AY132" s="400"/>
      <c r="AZ132" s="400"/>
      <c r="BA132" s="400"/>
      <c r="BB132" s="400"/>
      <c r="BC132" s="400"/>
      <c r="BD132" s="400"/>
      <c r="BE132" s="400"/>
      <c r="BF132" s="400"/>
      <c r="BG132" s="20"/>
      <c r="BK132" s="96">
        <v>5</v>
      </c>
      <c r="BL132" s="96">
        <v>5</v>
      </c>
      <c r="BM132" s="96">
        <v>4</v>
      </c>
      <c r="BN132" s="96">
        <v>3</v>
      </c>
      <c r="BO132" s="37"/>
      <c r="BP132" s="96">
        <v>5</v>
      </c>
      <c r="BQ132" s="96">
        <v>5</v>
      </c>
      <c r="BR132" s="96">
        <v>5</v>
      </c>
      <c r="BS132" s="96">
        <v>5</v>
      </c>
    </row>
    <row r="133" spans="1:71" ht="14.45" customHeight="1">
      <c r="A133" s="18"/>
      <c r="J133" s="60"/>
      <c r="K133" s="61"/>
      <c r="L133" s="61"/>
      <c r="M133" s="61"/>
      <c r="N133" s="61"/>
      <c r="O133" s="61"/>
      <c r="P133" s="62"/>
      <c r="Q133" s="63"/>
      <c r="R133" s="460" t="str">
        <f>IF($AK$13=1,Datos!P5,IF(OR($AK$13=2,$AK$13=3,$AK$13=4),Datos!Q5,IF($AK$13=5,Datos!R5,"")))</f>
        <v/>
      </c>
      <c r="S133" s="460"/>
      <c r="T133" s="460"/>
      <c r="U133" s="460"/>
      <c r="V133" s="460"/>
      <c r="W133" s="460"/>
      <c r="Z133" s="403"/>
      <c r="AA133" s="433">
        <f>AA75</f>
        <v>5</v>
      </c>
      <c r="AB133" s="391" t="str">
        <f>IF(ISERROR(BL144=TRUE),"",IF(BL144="","",BL144))</f>
        <v/>
      </c>
      <c r="AC133" s="392"/>
      <c r="AD133" s="391" t="str">
        <f>IF(ISERROR(BM144=TRUE),"",IF(BM144="","",BM144))</f>
        <v/>
      </c>
      <c r="AE133" s="392"/>
      <c r="AF133" s="395" t="str">
        <f>IF(ISERROR(BN144=TRUE),"",IF(BN144="","",BN144))</f>
        <v/>
      </c>
      <c r="AG133" s="396"/>
      <c r="AH133" s="395" t="str">
        <f>IF(ISERROR(BO144=TRUE),"",IF(BO144="","",BO144))</f>
        <v/>
      </c>
      <c r="AI133" s="396"/>
      <c r="AJ133" s="395" t="str">
        <f>IF(ISERROR(BP144=TRUE),"",IF(BP144="","",BP144))</f>
        <v/>
      </c>
      <c r="AK133" s="396"/>
      <c r="AP133" s="400"/>
      <c r="AQ133" s="400"/>
      <c r="AR133" s="400"/>
      <c r="AS133" s="400"/>
      <c r="AT133" s="400"/>
      <c r="AU133" s="400"/>
      <c r="AV133" s="400"/>
      <c r="AW133" s="400"/>
      <c r="AX133" s="400"/>
      <c r="AY133" s="400"/>
      <c r="AZ133" s="400"/>
      <c r="BA133" s="400"/>
      <c r="BB133" s="400"/>
      <c r="BC133" s="400"/>
      <c r="BD133" s="400"/>
      <c r="BE133" s="400"/>
      <c r="BF133" s="400"/>
      <c r="BG133" s="20"/>
      <c r="BK133" s="11" t="s">
        <v>485</v>
      </c>
      <c r="BL133" s="86" t="str">
        <f>IF($AK$13="","",IF($AK$13&lt;&gt;Datos!A6,(INDEX($BK$126:$BN$132,MATCH($BT$62,$BK$126:$BK$132,0),MATCH($Z$117,$BK$127:$BN$127,0)))))</f>
        <v/>
      </c>
      <c r="BP133" s="11" t="s">
        <v>485</v>
      </c>
      <c r="BQ133" s="64" t="str">
        <f>IF($AK$13="","",IF($AK$13=Datos!A6,(INDEX(BP126:BS132,MATCH($BT$62,BP126:BP132,0),MATCH($Z$117,BP127:BS127,0)))))</f>
        <v/>
      </c>
    </row>
    <row r="134" spans="1:71" ht="28.5" customHeight="1">
      <c r="A134" s="18"/>
      <c r="J134" s="507" t="str">
        <f>IF(J79="","",BU124)</f>
        <v/>
      </c>
      <c r="K134" s="507"/>
      <c r="L134" s="507"/>
      <c r="M134" s="507"/>
      <c r="N134" s="507"/>
      <c r="O134" s="507"/>
      <c r="P134" s="507"/>
      <c r="R134" s="460" t="str">
        <f>IF($AK$13=1,Datos!P6,IF(OR($AK$13=2,$AK$13=3,$AK$13=4),Datos!Q6,IF($AK$13=5,Datos!R6,"")))</f>
        <v/>
      </c>
      <c r="S134" s="460"/>
      <c r="T134" s="460"/>
      <c r="U134" s="460"/>
      <c r="V134" s="460"/>
      <c r="W134" s="460"/>
      <c r="Z134" s="404"/>
      <c r="AA134" s="433"/>
      <c r="AB134" s="393"/>
      <c r="AC134" s="394"/>
      <c r="AD134" s="393"/>
      <c r="AE134" s="394"/>
      <c r="AF134" s="397"/>
      <c r="AG134" s="398"/>
      <c r="AH134" s="397"/>
      <c r="AI134" s="398"/>
      <c r="AJ134" s="397"/>
      <c r="AK134" s="398"/>
      <c r="AP134" s="400"/>
      <c r="AQ134" s="400"/>
      <c r="AR134" s="400"/>
      <c r="AS134" s="400"/>
      <c r="AT134" s="400"/>
      <c r="AU134" s="400"/>
      <c r="AV134" s="400"/>
      <c r="AW134" s="400"/>
      <c r="AX134" s="400"/>
      <c r="AY134" s="400"/>
      <c r="AZ134" s="400"/>
      <c r="BA134" s="400"/>
      <c r="BB134" s="400"/>
      <c r="BC134" s="400"/>
      <c r="BD134" s="400"/>
      <c r="BE134" s="400"/>
      <c r="BF134" s="400"/>
      <c r="BG134" s="20"/>
      <c r="BK134" s="11" t="s">
        <v>487</v>
      </c>
      <c r="BL134" s="26" t="str">
        <f>IF($AK$13="","",IF($AK$13&lt;&gt;Datos!A6,(INDEX($BK$126:$BN$132,MATCH($BT$63,$BK$126:$BK$132,0),MATCH($AJ$117,$BK$127:$BN$127,0)))))</f>
        <v/>
      </c>
      <c r="BP134" s="11" t="s">
        <v>487</v>
      </c>
      <c r="BQ134" s="64" t="str">
        <f>IF($AK$13="","",IF($AK$13=Datos!A6,(INDEX(BP126:BS132,MATCH($BT$63,BP126:BP132,0),MATCH($AJ$117,BP127:BS127,0)))))</f>
        <v/>
      </c>
    </row>
    <row r="135" spans="1:71" ht="15" customHeight="1">
      <c r="A135" s="18"/>
      <c r="J135" s="43"/>
      <c r="K135" s="44"/>
      <c r="L135" s="44"/>
      <c r="M135" s="44"/>
      <c r="N135" s="44"/>
      <c r="O135" s="44"/>
      <c r="P135" s="45"/>
      <c r="Z135" s="48"/>
      <c r="AP135" s="141"/>
      <c r="AQ135" s="141"/>
      <c r="AR135" s="141"/>
      <c r="AS135" s="141"/>
      <c r="AT135" s="141"/>
      <c r="AU135" s="141"/>
      <c r="AV135" s="141"/>
      <c r="AW135" s="141"/>
      <c r="AX135" s="141"/>
      <c r="AY135" s="141"/>
      <c r="AZ135" s="141"/>
      <c r="BA135" s="141"/>
      <c r="BB135" s="141"/>
      <c r="BG135" s="20"/>
    </row>
    <row r="136" spans="1:71" ht="15" hidden="1" customHeight="1">
      <c r="A136" s="18"/>
      <c r="AP136" s="141"/>
      <c r="AQ136" s="141"/>
      <c r="AR136" s="141"/>
      <c r="AS136" s="141"/>
      <c r="AT136" s="141"/>
      <c r="AU136" s="141"/>
      <c r="AV136" s="141"/>
      <c r="AW136" s="141"/>
      <c r="AX136" s="141"/>
      <c r="AY136" s="141"/>
      <c r="AZ136" s="141"/>
      <c r="BA136" s="141"/>
      <c r="BB136" s="141"/>
      <c r="BG136" s="20"/>
    </row>
    <row r="137" spans="1:71" ht="15" hidden="1" customHeight="1">
      <c r="A137" s="18"/>
      <c r="Z137" s="49"/>
      <c r="BG137" s="20"/>
    </row>
    <row r="138" spans="1:71" ht="15" hidden="1" customHeight="1">
      <c r="A138" s="18"/>
      <c r="J138" s="60"/>
      <c r="K138" s="61"/>
      <c r="L138" s="61"/>
      <c r="M138" s="61"/>
      <c r="N138" s="61"/>
      <c r="O138" s="61"/>
      <c r="P138" s="62"/>
      <c r="Z138" s="49"/>
      <c r="BG138" s="20"/>
    </row>
    <row r="139" spans="1:71" ht="15" customHeight="1">
      <c r="A139" s="18"/>
      <c r="Z139" s="49"/>
      <c r="BG139" s="20"/>
      <c r="BL139" s="11" t="s">
        <v>558</v>
      </c>
    </row>
    <row r="140" spans="1:71" ht="15" customHeight="1" thickBot="1">
      <c r="A140" s="51"/>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3"/>
      <c r="AA140" s="52"/>
      <c r="AB140" s="52"/>
      <c r="AC140" s="52"/>
      <c r="AD140" s="52"/>
      <c r="AE140" s="52"/>
      <c r="AF140" s="52"/>
      <c r="AG140" s="52"/>
      <c r="AH140" s="52"/>
      <c r="AI140" s="52"/>
      <c r="AJ140" s="52"/>
      <c r="AK140" s="52"/>
      <c r="AL140" s="52"/>
      <c r="AM140" s="52"/>
      <c r="AN140" s="52"/>
      <c r="AO140" s="52"/>
      <c r="AP140" s="52"/>
      <c r="AQ140" s="52"/>
      <c r="AR140" s="52"/>
      <c r="AS140" s="52"/>
      <c r="AT140" s="52"/>
      <c r="AU140" s="52"/>
      <c r="AV140" s="52"/>
      <c r="AW140" s="52"/>
      <c r="AX140" s="52"/>
      <c r="AY140" s="52"/>
      <c r="AZ140" s="52"/>
      <c r="BA140" s="52"/>
      <c r="BB140" s="52"/>
      <c r="BC140" s="52"/>
      <c r="BD140" s="52"/>
      <c r="BE140" s="52"/>
      <c r="BF140" s="52"/>
      <c r="BG140" s="54"/>
      <c r="BK140" s="11">
        <f>AA125</f>
        <v>1</v>
      </c>
      <c r="BL140" s="26" t="str">
        <f>IF(AK13="","",IF(AND(BK66=$BU$123,$BL$65=$BU$124),"X",""))</f>
        <v/>
      </c>
      <c r="BM140" s="26" t="str">
        <f>IF(AK13="","",IF(AND(BK66=$BU$123,$BM$65=$BU$124),"X",""))</f>
        <v/>
      </c>
      <c r="BN140" s="26" t="str">
        <f>IF(AK13="","",IF(AND(BK66=$BU$123,$BN$65=$BU$124),"X",""))</f>
        <v/>
      </c>
      <c r="BO140" s="26" t="str">
        <f>IF(AK13="","",IF(AND(BK66=$BU$123,$BO$65=$BU$124),"X",""))</f>
        <v/>
      </c>
      <c r="BP140" s="26" t="str">
        <f>IF(AK13="","",IF(AND(BK66=$BU$123,$BP$65=$BU$124),"X",""))</f>
        <v/>
      </c>
    </row>
    <row r="141" spans="1:71" ht="32.25" customHeight="1" thickBot="1">
      <c r="A141" s="501" t="str">
        <f>IF(AK13=Datos!$A$6,"TRATAMIENTO DE LA OPORTUNIDAD","TRATAMIENTO DEL RIESGO")</f>
        <v>TRATAMIENTO DEL RIESGO</v>
      </c>
      <c r="B141" s="502"/>
      <c r="C141" s="502"/>
      <c r="D141" s="502"/>
      <c r="E141" s="502"/>
      <c r="F141" s="502"/>
      <c r="G141" s="502"/>
      <c r="H141" s="502"/>
      <c r="I141" s="502"/>
      <c r="J141" s="503"/>
      <c r="BF141" s="16"/>
      <c r="BG141" s="20"/>
      <c r="BK141" s="11">
        <f>AA127</f>
        <v>2</v>
      </c>
      <c r="BL141" s="26" t="str">
        <f>IF(AK13="","",IF(AND(BK67=$BU$123,$BL$65=$BU$124),"X",""))</f>
        <v/>
      </c>
      <c r="BM141" s="26" t="str">
        <f>IF(AK13="","",IF(AND(BK67=$BU$123,$BM$65=$BU$124),"X",""))</f>
        <v/>
      </c>
      <c r="BN141" s="26" t="str">
        <f>IF(AK13="","",IF(AND(BK67=$BU$123,$BN$65=$BU$124),"X",""))</f>
        <v/>
      </c>
      <c r="BO141" s="26" t="str">
        <f>IF(AK13="","",IF(AND(BK67=$BU$123,$BO$65=$BU$124),"X",""))</f>
        <v/>
      </c>
      <c r="BP141" s="26" t="str">
        <f>IF(AK13="","",IF(AND(BK67=$BU$123,$BP$65=$BU$124),"X",""))</f>
        <v/>
      </c>
    </row>
    <row r="142" spans="1:71" ht="14.45" customHeight="1">
      <c r="A142" s="65"/>
      <c r="B142" s="66"/>
      <c r="C142" s="66"/>
      <c r="D142" s="67"/>
      <c r="E142" s="67"/>
      <c r="F142" s="67"/>
      <c r="G142" s="67"/>
      <c r="H142" s="67"/>
      <c r="I142" s="67"/>
      <c r="J142" s="67"/>
      <c r="BG142" s="20"/>
      <c r="BK142" s="11">
        <f>AA129</f>
        <v>3</v>
      </c>
      <c r="BL142" s="26" t="str">
        <f>IF(AK13="","",IF(AND(BK68=$BU$123,$BL$65=$BU$124),"X",""))</f>
        <v/>
      </c>
      <c r="BM142" s="26" t="str">
        <f>IF(AK13="","",IF(AND(BK68=$BU$123,$BM$65=$BU$124),"X",""))</f>
        <v/>
      </c>
      <c r="BN142" s="26" t="str">
        <f>IF(AK13="","",IF(AND(BK68=$BU$123,$BN$65=$BU$124),"X",""))</f>
        <v/>
      </c>
      <c r="BO142" s="26" t="str">
        <f>IF(AK13="","",IF(AND(BK68=$BU$123,$BO$65=$BU$124),"X",""))</f>
        <v/>
      </c>
      <c r="BP142" s="26" t="str">
        <f>IF(AK13="","",IF(AND(BK68=$BU$123,$BP$65=$BU$124),"X",""))</f>
        <v/>
      </c>
    </row>
    <row r="143" spans="1:71" ht="15.75" thickBot="1">
      <c r="A143" s="18"/>
      <c r="D143" s="40"/>
      <c r="E143" s="41"/>
      <c r="F143" s="41"/>
      <c r="G143" s="41"/>
      <c r="H143" s="41"/>
      <c r="I143" s="41"/>
      <c r="J143" s="41"/>
      <c r="K143" s="41"/>
      <c r="L143" s="41"/>
      <c r="M143" s="41"/>
      <c r="N143" s="41"/>
      <c r="O143" s="41"/>
      <c r="P143" s="41"/>
      <c r="Q143" s="41"/>
      <c r="R143" s="41"/>
      <c r="S143" s="41"/>
      <c r="T143" s="41"/>
      <c r="U143" s="41"/>
      <c r="V143" s="41"/>
      <c r="W143" s="41"/>
      <c r="X143" s="41"/>
      <c r="Y143" s="41"/>
      <c r="Z143" s="41"/>
      <c r="AA143" s="41"/>
      <c r="AB143" s="41"/>
      <c r="AC143" s="41"/>
      <c r="AD143" s="41"/>
      <c r="AE143" s="41"/>
      <c r="AF143" s="41"/>
      <c r="AG143" s="41"/>
      <c r="AH143" s="41"/>
      <c r="AI143" s="41"/>
      <c r="AJ143" s="41"/>
      <c r="AK143" s="41"/>
      <c r="AL143" s="41"/>
      <c r="AM143" s="41"/>
      <c r="AN143" s="41"/>
      <c r="AO143" s="41"/>
      <c r="AP143" s="41"/>
      <c r="AQ143" s="41"/>
      <c r="AR143" s="41"/>
      <c r="AS143" s="41"/>
      <c r="AT143" s="41"/>
      <c r="AU143" s="41"/>
      <c r="AV143" s="41"/>
      <c r="AW143" s="41"/>
      <c r="AX143" s="41"/>
      <c r="AY143" s="41"/>
      <c r="AZ143" s="41"/>
      <c r="BA143" s="41"/>
      <c r="BB143" s="41"/>
      <c r="BC143" s="41"/>
      <c r="BD143" s="41"/>
      <c r="BE143" s="41"/>
      <c r="BF143" s="42"/>
      <c r="BG143" s="20"/>
      <c r="BK143" s="11">
        <f>AA131</f>
        <v>4</v>
      </c>
      <c r="BL143" s="26" t="str">
        <f>IF(AK13="","",IF(AND(BK69=$BU$123,$BL$65=$BU$124),"X",""))</f>
        <v/>
      </c>
      <c r="BM143" s="26" t="str">
        <f>IF(AK13="","",IF(AND(BK69=$BU$123,$BM$65=$BU$124),"X",""))</f>
        <v/>
      </c>
      <c r="BN143" s="26" t="str">
        <f>IF(AK13="","",IF(AND(BK69=$BU$123,$BN$65=$BU$124),"X",""))</f>
        <v/>
      </c>
      <c r="BO143" s="26" t="str">
        <f>IF(AK13="","",IF(AND(BK69=$BU$123,$BO$65=$BU$124),"X",""))</f>
        <v/>
      </c>
      <c r="BP143" s="26" t="str">
        <f>IF(AK13="","",IF(AND(BK69=$BU$123,$BP$65=$BU$124),"X",""))</f>
        <v/>
      </c>
    </row>
    <row r="144" spans="1:71" ht="15" customHeight="1">
      <c r="A144" s="18"/>
      <c r="D144" s="37"/>
      <c r="F144" s="19"/>
      <c r="G144" s="603" t="str">
        <f>IF(AK13=Datos!$A$6,"Manejo de la oportunidad:","Manejo del riesgo:")</f>
        <v>Manejo del riesgo:</v>
      </c>
      <c r="H144" s="603"/>
      <c r="I144" s="603"/>
      <c r="J144" s="603"/>
      <c r="K144" s="603"/>
      <c r="S144" s="68"/>
      <c r="T144" s="69"/>
      <c r="U144" s="69"/>
      <c r="V144" s="69"/>
      <c r="W144" s="70"/>
      <c r="AL144" s="68"/>
      <c r="AM144" s="69"/>
      <c r="AN144" s="69"/>
      <c r="AO144" s="69"/>
      <c r="AP144" s="69"/>
      <c r="AQ144" s="69"/>
      <c r="AR144" s="70"/>
      <c r="BF144" s="38"/>
      <c r="BG144" s="20"/>
      <c r="BK144" s="11">
        <f>AA133</f>
        <v>5</v>
      </c>
      <c r="BL144" s="26" t="str">
        <f>IF(AK13="","",IF(AND(BK70=$BU$123,$BL$65=$BU$124),"X",""))</f>
        <v/>
      </c>
      <c r="BM144" s="26" t="str">
        <f>IF(AK13="","",IF(AND(BK70=$BU$123,$BM$65=$BU$124),"X",""))</f>
        <v/>
      </c>
      <c r="BN144" s="26" t="str">
        <f>IF(AK13="","",IF(AND(BK70=$BU$123,$BN$65=$BU$124),"X",""))</f>
        <v/>
      </c>
      <c r="BO144" s="26" t="str">
        <f>IF(AK13="","",IF(AND(BK70=$BU$123,$BO$65=$BU$124),"X",""))</f>
        <v/>
      </c>
      <c r="BP144" s="26" t="str">
        <f>IF(AK13="","",IF(AND(BK70=$BU$123,$BP$65=$BU$124),"X",""))</f>
        <v/>
      </c>
    </row>
    <row r="145" spans="1:68" ht="21.95" customHeight="1">
      <c r="A145" s="18"/>
      <c r="D145" s="71"/>
      <c r="E145" s="19"/>
      <c r="F145" s="19"/>
      <c r="G145" s="603"/>
      <c r="H145" s="603"/>
      <c r="I145" s="603"/>
      <c r="J145" s="603"/>
      <c r="K145" s="603"/>
      <c r="S145" s="72"/>
      <c r="T145" s="598"/>
      <c r="U145" s="599"/>
      <c r="V145" s="600" t="str">
        <f>IF(AK13=Datos!$A$6,"Fortalecer","Reducir")</f>
        <v>Reducir</v>
      </c>
      <c r="W145" s="601"/>
      <c r="AL145" s="72"/>
      <c r="AM145" s="602"/>
      <c r="AN145" s="602"/>
      <c r="AO145" s="600" t="str">
        <f>IF(AK13=Datos!$A$6,"Aceptar","Aceptar")</f>
        <v>Aceptar</v>
      </c>
      <c r="AP145" s="603"/>
      <c r="AQ145" s="603"/>
      <c r="AR145" s="601"/>
      <c r="BF145" s="38"/>
      <c r="BG145" s="20"/>
      <c r="BL145" s="11">
        <v>1</v>
      </c>
      <c r="BM145" s="11">
        <v>2</v>
      </c>
      <c r="BN145" s="11">
        <v>3</v>
      </c>
      <c r="BO145" s="11">
        <v>4</v>
      </c>
      <c r="BP145" s="11">
        <v>5</v>
      </c>
    </row>
    <row r="146" spans="1:68" ht="24" customHeight="1" thickBot="1">
      <c r="A146" s="18"/>
      <c r="D146" s="37"/>
      <c r="E146" s="19"/>
      <c r="F146" s="19"/>
      <c r="G146" s="603"/>
      <c r="H146" s="603"/>
      <c r="I146" s="603"/>
      <c r="J146" s="603"/>
      <c r="K146" s="603"/>
      <c r="S146" s="73"/>
      <c r="T146" s="74"/>
      <c r="U146" s="74"/>
      <c r="V146" s="74"/>
      <c r="W146" s="75"/>
      <c r="AL146" s="73"/>
      <c r="AM146" s="74"/>
      <c r="AN146" s="74"/>
      <c r="AO146" s="74"/>
      <c r="AP146" s="74"/>
      <c r="AQ146" s="74"/>
      <c r="AR146" s="75"/>
      <c r="BF146" s="38"/>
      <c r="BG146" s="20"/>
    </row>
    <row r="147" spans="1:68" ht="15.75" customHeight="1">
      <c r="A147" s="18"/>
      <c r="D147" s="43"/>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4"/>
      <c r="AH147" s="44"/>
      <c r="AI147" s="44"/>
      <c r="AJ147" s="44"/>
      <c r="AK147" s="44"/>
      <c r="AL147" s="44"/>
      <c r="AM147" s="44"/>
      <c r="AN147" s="44"/>
      <c r="AO147" s="44"/>
      <c r="AP147" s="44"/>
      <c r="AQ147" s="44"/>
      <c r="AR147" s="44"/>
      <c r="AS147" s="44"/>
      <c r="AT147" s="44"/>
      <c r="AU147" s="44"/>
      <c r="AV147" s="44"/>
      <c r="AW147" s="44"/>
      <c r="AX147" s="44"/>
      <c r="AY147" s="44"/>
      <c r="AZ147" s="44"/>
      <c r="BA147" s="44"/>
      <c r="BB147" s="44"/>
      <c r="BC147" s="44"/>
      <c r="BD147" s="44"/>
      <c r="BE147" s="44"/>
      <c r="BF147" s="45"/>
      <c r="BG147" s="20"/>
    </row>
    <row r="148" spans="1:68" ht="21.95" customHeight="1">
      <c r="A148" s="18"/>
      <c r="BG148" s="20"/>
    </row>
    <row r="149" spans="1:68" ht="90.6" customHeight="1">
      <c r="A149" s="18"/>
      <c r="D149" s="603" t="s">
        <v>559</v>
      </c>
      <c r="E149" s="603"/>
      <c r="F149" s="603"/>
      <c r="G149" s="603"/>
      <c r="H149" s="603"/>
      <c r="I149" s="603"/>
      <c r="J149" s="603"/>
      <c r="L149" s="644" t="s">
        <v>560</v>
      </c>
      <c r="M149" s="644"/>
      <c r="N149" s="644"/>
      <c r="O149" s="644"/>
      <c r="P149" s="644"/>
      <c r="Q149" s="644"/>
      <c r="R149" s="644"/>
      <c r="S149" s="644"/>
      <c r="T149" s="644"/>
      <c r="U149" s="644"/>
      <c r="V149" s="644"/>
      <c r="W149" s="644"/>
      <c r="X149" s="644"/>
      <c r="Y149" s="644"/>
      <c r="Z149" s="644"/>
      <c r="AA149" s="644"/>
      <c r="AB149" s="644"/>
      <c r="AC149" s="644"/>
      <c r="AD149" s="644"/>
      <c r="AE149" s="644"/>
      <c r="AF149" s="644"/>
      <c r="AG149" s="644"/>
      <c r="AH149" s="644"/>
      <c r="AI149" s="644"/>
      <c r="AJ149" s="644"/>
      <c r="AK149" s="644"/>
      <c r="AL149" s="644"/>
      <c r="AM149" s="644"/>
      <c r="AN149" s="644"/>
      <c r="AO149" s="644"/>
      <c r="AP149" s="644"/>
      <c r="AQ149" s="644"/>
      <c r="AR149" s="644"/>
      <c r="AS149" s="644"/>
      <c r="AT149" s="644"/>
      <c r="AU149" s="644"/>
      <c r="AV149" s="644"/>
      <c r="AW149" s="644"/>
      <c r="AX149" s="644"/>
      <c r="AY149" s="644"/>
      <c r="AZ149" s="644"/>
      <c r="BA149" s="644"/>
      <c r="BB149" s="644"/>
      <c r="BC149" s="644"/>
      <c r="BD149" s="644"/>
      <c r="BE149" s="644"/>
      <c r="BF149" s="644"/>
      <c r="BG149" s="20"/>
    </row>
    <row r="150" spans="1:68" ht="29.45" customHeight="1">
      <c r="A150" s="18"/>
      <c r="D150" s="603"/>
      <c r="E150" s="603"/>
      <c r="F150" s="603"/>
      <c r="G150" s="603"/>
      <c r="H150" s="603"/>
      <c r="I150" s="603"/>
      <c r="J150" s="603"/>
      <c r="L150" s="644"/>
      <c r="M150" s="644"/>
      <c r="N150" s="644"/>
      <c r="O150" s="644"/>
      <c r="P150" s="644"/>
      <c r="Q150" s="644"/>
      <c r="R150" s="644"/>
      <c r="S150" s="644"/>
      <c r="T150" s="644"/>
      <c r="U150" s="644"/>
      <c r="V150" s="644"/>
      <c r="W150" s="644"/>
      <c r="X150" s="644"/>
      <c r="Y150" s="644"/>
      <c r="Z150" s="644"/>
      <c r="AA150" s="644"/>
      <c r="AB150" s="644"/>
      <c r="AC150" s="644"/>
      <c r="AD150" s="644"/>
      <c r="AE150" s="644"/>
      <c r="AF150" s="644"/>
      <c r="AG150" s="644"/>
      <c r="AH150" s="644"/>
      <c r="AI150" s="644"/>
      <c r="AJ150" s="644"/>
      <c r="AK150" s="644"/>
      <c r="AL150" s="644"/>
      <c r="AM150" s="644"/>
      <c r="AN150" s="644"/>
      <c r="AO150" s="644"/>
      <c r="AP150" s="644"/>
      <c r="AQ150" s="644"/>
      <c r="AR150" s="644"/>
      <c r="AS150" s="644"/>
      <c r="AT150" s="644"/>
      <c r="AU150" s="644"/>
      <c r="AV150" s="644"/>
      <c r="AW150" s="644"/>
      <c r="AX150" s="644"/>
      <c r="AY150" s="644"/>
      <c r="AZ150" s="644"/>
      <c r="BA150" s="644"/>
      <c r="BB150" s="644"/>
      <c r="BC150" s="644"/>
      <c r="BD150" s="644"/>
      <c r="BE150" s="644"/>
      <c r="BF150" s="644"/>
      <c r="BG150" s="20"/>
    </row>
    <row r="151" spans="1:68" ht="15.95" customHeight="1">
      <c r="A151" s="18"/>
      <c r="BG151" s="20"/>
    </row>
    <row r="152" spans="1:68" ht="31.9" customHeight="1">
      <c r="A152" s="18"/>
      <c r="D152" s="493" t="s">
        <v>561</v>
      </c>
      <c r="E152" s="493"/>
      <c r="F152" s="493"/>
      <c r="G152" s="493"/>
      <c r="H152" s="493"/>
      <c r="I152" s="493"/>
      <c r="J152" s="493"/>
      <c r="K152" s="493"/>
      <c r="L152" s="493"/>
      <c r="M152" s="493"/>
      <c r="N152" s="493"/>
      <c r="O152" s="493"/>
      <c r="P152" s="493"/>
      <c r="Q152" s="493"/>
      <c r="R152" s="493"/>
      <c r="S152" s="493"/>
      <c r="T152" s="493"/>
      <c r="U152" s="493"/>
      <c r="V152" s="493"/>
      <c r="W152" s="493"/>
      <c r="X152" s="493"/>
      <c r="Y152" s="493"/>
      <c r="Z152" s="493"/>
      <c r="AA152" s="493"/>
      <c r="AB152" s="493"/>
      <c r="AC152" s="493"/>
      <c r="AD152" s="493"/>
      <c r="AE152" s="493"/>
      <c r="AF152" s="493"/>
      <c r="AG152" s="493"/>
      <c r="AH152" s="493"/>
      <c r="AI152" s="493"/>
      <c r="AJ152" s="493"/>
      <c r="AK152" s="493"/>
      <c r="AL152" s="493"/>
      <c r="AM152" s="493"/>
      <c r="AN152" s="493"/>
      <c r="AO152" s="493"/>
      <c r="AP152" s="493"/>
      <c r="AQ152" s="493"/>
      <c r="AR152" s="493"/>
      <c r="AS152" s="493"/>
      <c r="AT152" s="493"/>
      <c r="AU152" s="493"/>
      <c r="AV152" s="493"/>
      <c r="AW152" s="493"/>
      <c r="AX152" s="493"/>
      <c r="AY152" s="493"/>
      <c r="AZ152" s="493"/>
      <c r="BA152" s="493"/>
      <c r="BB152" s="493"/>
      <c r="BC152" s="493"/>
      <c r="BD152" s="493"/>
      <c r="BE152" s="493"/>
      <c r="BF152" s="493"/>
      <c r="BG152" s="651"/>
    </row>
    <row r="153" spans="1:68" ht="20.100000000000001" customHeight="1">
      <c r="A153" s="18"/>
      <c r="D153" s="605" t="s">
        <v>562</v>
      </c>
      <c r="E153" s="605"/>
      <c r="F153" s="605"/>
      <c r="G153" s="605"/>
      <c r="H153" s="605"/>
      <c r="I153" s="605"/>
      <c r="J153" s="605"/>
      <c r="K153" s="605"/>
      <c r="L153" s="605"/>
      <c r="M153" s="605"/>
      <c r="N153" s="605"/>
      <c r="O153" s="605"/>
      <c r="P153" s="605"/>
      <c r="Q153" s="605"/>
      <c r="R153" s="605"/>
      <c r="S153" s="605"/>
      <c r="T153" s="605"/>
      <c r="U153" s="605"/>
      <c r="V153" s="649" t="s">
        <v>563</v>
      </c>
      <c r="W153" s="649"/>
      <c r="X153" s="649"/>
      <c r="Y153" s="649"/>
      <c r="Z153" s="649"/>
      <c r="AA153" s="649"/>
      <c r="AB153" s="649"/>
      <c r="AC153" s="649"/>
      <c r="AD153" s="649"/>
      <c r="AE153" s="649"/>
      <c r="AF153" s="649"/>
      <c r="AG153" s="649"/>
      <c r="AH153" s="649"/>
      <c r="AI153" s="649"/>
      <c r="AJ153" s="649"/>
      <c r="AK153" s="649"/>
      <c r="AL153" s="649"/>
      <c r="AM153" s="649"/>
      <c r="AN153" s="649"/>
      <c r="AO153" s="649"/>
      <c r="AP153" s="649"/>
      <c r="AQ153" s="649"/>
      <c r="AR153" s="649"/>
      <c r="AS153" s="649"/>
      <c r="AT153" s="649"/>
      <c r="AU153" s="649"/>
      <c r="AV153" s="649"/>
      <c r="AW153" s="649"/>
      <c r="AX153" s="649"/>
      <c r="AY153" s="649"/>
      <c r="AZ153" s="649"/>
      <c r="BA153" s="649"/>
      <c r="BB153" s="649"/>
      <c r="BC153" s="649"/>
      <c r="BD153" s="649"/>
      <c r="BE153" s="649"/>
      <c r="BF153" s="649"/>
      <c r="BG153" s="650"/>
    </row>
    <row r="154" spans="1:68" ht="20.100000000000001" customHeight="1">
      <c r="A154" s="18"/>
      <c r="D154" s="606"/>
      <c r="E154" s="606"/>
      <c r="F154" s="606"/>
      <c r="G154" s="606"/>
      <c r="H154" s="606"/>
      <c r="I154" s="606"/>
      <c r="J154" s="606"/>
      <c r="K154" s="606"/>
      <c r="L154" s="606"/>
      <c r="M154" s="606"/>
      <c r="N154" s="606"/>
      <c r="O154" s="606"/>
      <c r="P154" s="606"/>
      <c r="Q154" s="606"/>
      <c r="R154" s="606"/>
      <c r="S154" s="606"/>
      <c r="T154" s="606"/>
      <c r="U154" s="606"/>
      <c r="V154" s="604" t="s">
        <v>564</v>
      </c>
      <c r="W154" s="604"/>
      <c r="X154" s="604"/>
      <c r="Y154" s="604"/>
      <c r="Z154" s="604"/>
      <c r="AA154" s="604"/>
      <c r="AB154" s="604"/>
      <c r="AC154" s="604"/>
      <c r="AD154" s="604"/>
      <c r="AE154" s="604"/>
      <c r="AF154" s="604"/>
      <c r="AG154" s="604"/>
      <c r="AH154" s="604" t="s">
        <v>565</v>
      </c>
      <c r="AI154" s="604"/>
      <c r="AJ154" s="604"/>
      <c r="AK154" s="604"/>
      <c r="AL154" s="604"/>
      <c r="AM154" s="604"/>
      <c r="AN154" s="604"/>
      <c r="AO154" s="604"/>
      <c r="AP154" s="604"/>
      <c r="AQ154" s="604" t="s">
        <v>566</v>
      </c>
      <c r="AR154" s="604"/>
      <c r="AS154" s="604"/>
      <c r="AT154" s="604"/>
      <c r="AU154" s="604"/>
      <c r="AV154" s="604"/>
      <c r="AW154" s="604"/>
      <c r="AX154" s="604"/>
      <c r="AY154" s="604"/>
      <c r="AZ154" s="604"/>
      <c r="BA154" s="604" t="s">
        <v>567</v>
      </c>
      <c r="BB154" s="604"/>
      <c r="BC154" s="604"/>
      <c r="BD154" s="604"/>
      <c r="BE154" s="604"/>
      <c r="BF154" s="604"/>
      <c r="BG154" s="182" t="s">
        <v>568</v>
      </c>
    </row>
    <row r="155" spans="1:68" ht="14.25" customHeight="1">
      <c r="A155" s="18"/>
      <c r="D155" s="408" t="s">
        <v>569</v>
      </c>
      <c r="E155" s="413" t="str">
        <f>IF(D87="","",IF(AT87&lt;&gt;Datos!$AO$2,D87,""))</f>
        <v/>
      </c>
      <c r="F155" s="414"/>
      <c r="G155" s="414"/>
      <c r="H155" s="414"/>
      <c r="I155" s="414"/>
      <c r="J155" s="414"/>
      <c r="K155" s="414"/>
      <c r="L155" s="414"/>
      <c r="M155" s="414"/>
      <c r="N155" s="414"/>
      <c r="O155" s="414"/>
      <c r="P155" s="414"/>
      <c r="Q155" s="414"/>
      <c r="R155" s="414"/>
      <c r="S155" s="414"/>
      <c r="T155" s="414"/>
      <c r="U155" s="415"/>
      <c r="V155" s="400"/>
      <c r="W155" s="400"/>
      <c r="X155" s="400"/>
      <c r="Y155" s="400"/>
      <c r="Z155" s="400"/>
      <c r="AA155" s="400"/>
      <c r="AB155" s="400"/>
      <c r="AC155" s="400"/>
      <c r="AD155" s="400"/>
      <c r="AE155" s="400"/>
      <c r="AF155" s="400"/>
      <c r="AG155" s="400"/>
      <c r="AH155" s="406"/>
      <c r="AI155" s="406"/>
      <c r="AJ155" s="406"/>
      <c r="AK155" s="406"/>
      <c r="AL155" s="406"/>
      <c r="AM155" s="406"/>
      <c r="AN155" s="406"/>
      <c r="AO155" s="406"/>
      <c r="AP155" s="428"/>
      <c r="AQ155" s="400"/>
      <c r="AR155" s="400"/>
      <c r="AS155" s="400"/>
      <c r="AT155" s="400"/>
      <c r="AU155" s="400"/>
      <c r="AV155" s="400"/>
      <c r="AW155" s="400"/>
      <c r="AX155" s="400"/>
      <c r="AY155" s="400"/>
      <c r="AZ155" s="400"/>
      <c r="BA155" s="400"/>
      <c r="BB155" s="400"/>
      <c r="BC155" s="400"/>
      <c r="BD155" s="400"/>
      <c r="BE155" s="400"/>
      <c r="BF155" s="400"/>
      <c r="BG155" s="400"/>
      <c r="BH155" s="400"/>
      <c r="BI155" s="400"/>
      <c r="BJ155" s="400"/>
      <c r="BK155" s="400"/>
      <c r="BL155" s="400"/>
    </row>
    <row r="156" spans="1:68" ht="14.25" customHeight="1">
      <c r="A156" s="18"/>
      <c r="D156" s="409"/>
      <c r="E156" s="413" t="str">
        <f>IF(D88="","",IF(AT88&lt;&gt;Datos!$AO$2,D88,""))</f>
        <v/>
      </c>
      <c r="F156" s="414"/>
      <c r="G156" s="414"/>
      <c r="H156" s="414"/>
      <c r="I156" s="414"/>
      <c r="J156" s="414"/>
      <c r="K156" s="414"/>
      <c r="L156" s="414"/>
      <c r="M156" s="414"/>
      <c r="N156" s="414"/>
      <c r="O156" s="414"/>
      <c r="P156" s="414"/>
      <c r="Q156" s="414"/>
      <c r="R156" s="414"/>
      <c r="S156" s="414"/>
      <c r="T156" s="414"/>
      <c r="U156" s="415"/>
      <c r="V156" s="400"/>
      <c r="W156" s="400"/>
      <c r="X156" s="400"/>
      <c r="Y156" s="400"/>
      <c r="Z156" s="400"/>
      <c r="AA156" s="400"/>
      <c r="AB156" s="400"/>
      <c r="AC156" s="400"/>
      <c r="AD156" s="400"/>
      <c r="AE156" s="400"/>
      <c r="AF156" s="400"/>
      <c r="AG156" s="400"/>
      <c r="AH156" s="406"/>
      <c r="AI156" s="406"/>
      <c r="AJ156" s="406"/>
      <c r="AK156" s="406"/>
      <c r="AL156" s="406"/>
      <c r="AM156" s="406"/>
      <c r="AN156" s="406"/>
      <c r="AO156" s="406"/>
      <c r="AP156" s="428"/>
      <c r="AQ156" s="400"/>
      <c r="AR156" s="400"/>
      <c r="AS156" s="400"/>
      <c r="AT156" s="400"/>
      <c r="AU156" s="400"/>
      <c r="AV156" s="400"/>
      <c r="AW156" s="400"/>
      <c r="AX156" s="400"/>
      <c r="AY156" s="400"/>
      <c r="AZ156" s="400"/>
      <c r="BA156" s="400"/>
      <c r="BB156" s="400"/>
      <c r="BC156" s="400"/>
      <c r="BD156" s="400"/>
      <c r="BE156" s="400"/>
      <c r="BF156" s="400"/>
      <c r="BG156" s="258"/>
    </row>
    <row r="157" spans="1:68" ht="14.25" customHeight="1">
      <c r="A157" s="18"/>
      <c r="D157" s="409"/>
      <c r="E157" s="413" t="str">
        <f>IF(D89="","",IF(AT89&lt;&gt;Datos!$AO$2,D89,""))</f>
        <v/>
      </c>
      <c r="F157" s="414"/>
      <c r="G157" s="414"/>
      <c r="H157" s="414"/>
      <c r="I157" s="414"/>
      <c r="J157" s="414"/>
      <c r="K157" s="414"/>
      <c r="L157" s="414"/>
      <c r="M157" s="414"/>
      <c r="N157" s="414"/>
      <c r="O157" s="414"/>
      <c r="P157" s="414"/>
      <c r="Q157" s="414"/>
      <c r="R157" s="414"/>
      <c r="S157" s="414"/>
      <c r="T157" s="414"/>
      <c r="U157" s="415"/>
      <c r="V157" s="400"/>
      <c r="W157" s="400"/>
      <c r="X157" s="400"/>
      <c r="Y157" s="400"/>
      <c r="Z157" s="400"/>
      <c r="AA157" s="400"/>
      <c r="AB157" s="400"/>
      <c r="AC157" s="400"/>
      <c r="AD157" s="400"/>
      <c r="AE157" s="400"/>
      <c r="AF157" s="400"/>
      <c r="AG157" s="400"/>
      <c r="AH157" s="406"/>
      <c r="AI157" s="406"/>
      <c r="AJ157" s="406"/>
      <c r="AK157" s="406"/>
      <c r="AL157" s="406"/>
      <c r="AM157" s="406"/>
      <c r="AN157" s="406"/>
      <c r="AO157" s="406"/>
      <c r="AP157" s="428"/>
      <c r="AQ157" s="400"/>
      <c r="AR157" s="400"/>
      <c r="AS157" s="400"/>
      <c r="AT157" s="400"/>
      <c r="AU157" s="400"/>
      <c r="AV157" s="400"/>
      <c r="AW157" s="400"/>
      <c r="AX157" s="400"/>
      <c r="AY157" s="400"/>
      <c r="AZ157" s="400"/>
      <c r="BA157" s="400"/>
      <c r="BB157" s="400"/>
      <c r="BC157" s="400"/>
      <c r="BD157" s="400"/>
      <c r="BE157" s="400"/>
      <c r="BF157" s="400"/>
      <c r="BG157" s="258"/>
    </row>
    <row r="158" spans="1:68" ht="14.25" customHeight="1">
      <c r="A158" s="18"/>
      <c r="D158" s="409"/>
      <c r="E158" s="413" t="str">
        <f>IF(D90="","",IF(AT90&lt;&gt;Datos!$AO$2,D90,""))</f>
        <v/>
      </c>
      <c r="F158" s="414"/>
      <c r="G158" s="414"/>
      <c r="H158" s="414"/>
      <c r="I158" s="414"/>
      <c r="J158" s="414"/>
      <c r="K158" s="414"/>
      <c r="L158" s="414"/>
      <c r="M158" s="414"/>
      <c r="N158" s="414"/>
      <c r="O158" s="414"/>
      <c r="P158" s="414"/>
      <c r="Q158" s="414"/>
      <c r="R158" s="414"/>
      <c r="S158" s="414"/>
      <c r="T158" s="414"/>
      <c r="U158" s="415"/>
      <c r="V158" s="400"/>
      <c r="W158" s="400"/>
      <c r="X158" s="400"/>
      <c r="Y158" s="400"/>
      <c r="Z158" s="400"/>
      <c r="AA158" s="400"/>
      <c r="AB158" s="400"/>
      <c r="AC158" s="400"/>
      <c r="AD158" s="400"/>
      <c r="AE158" s="400"/>
      <c r="AF158" s="400"/>
      <c r="AG158" s="400"/>
      <c r="AH158" s="406"/>
      <c r="AI158" s="406"/>
      <c r="AJ158" s="406"/>
      <c r="AK158" s="406"/>
      <c r="AL158" s="406"/>
      <c r="AM158" s="406"/>
      <c r="AN158" s="406"/>
      <c r="AO158" s="406"/>
      <c r="AP158" s="428"/>
      <c r="AQ158" s="400"/>
      <c r="AR158" s="400"/>
      <c r="AS158" s="400"/>
      <c r="AT158" s="400"/>
      <c r="AU158" s="400"/>
      <c r="AV158" s="400"/>
      <c r="AW158" s="400"/>
      <c r="AX158" s="400"/>
      <c r="AY158" s="400"/>
      <c r="AZ158" s="400"/>
      <c r="BA158" s="400"/>
      <c r="BB158" s="400"/>
      <c r="BC158" s="400"/>
      <c r="BD158" s="400"/>
      <c r="BE158" s="400"/>
      <c r="BF158" s="400"/>
      <c r="BG158" s="258"/>
    </row>
    <row r="159" spans="1:68" ht="14.25" customHeight="1">
      <c r="A159" s="18"/>
      <c r="D159" s="409"/>
      <c r="E159" s="413" t="str">
        <f>IF(D91="","",IF(AT91&lt;&gt;Datos!$AO$2,D91,""))</f>
        <v/>
      </c>
      <c r="F159" s="414"/>
      <c r="G159" s="414"/>
      <c r="H159" s="414"/>
      <c r="I159" s="414"/>
      <c r="J159" s="414"/>
      <c r="K159" s="414"/>
      <c r="L159" s="414"/>
      <c r="M159" s="414"/>
      <c r="N159" s="414"/>
      <c r="O159" s="414"/>
      <c r="P159" s="414"/>
      <c r="Q159" s="414"/>
      <c r="R159" s="414"/>
      <c r="S159" s="414"/>
      <c r="T159" s="414"/>
      <c r="U159" s="415"/>
      <c r="V159" s="400"/>
      <c r="W159" s="400"/>
      <c r="X159" s="400"/>
      <c r="Y159" s="400"/>
      <c r="Z159" s="400"/>
      <c r="AA159" s="400"/>
      <c r="AB159" s="400"/>
      <c r="AC159" s="400"/>
      <c r="AD159" s="400"/>
      <c r="AE159" s="400"/>
      <c r="AF159" s="400"/>
      <c r="AG159" s="400"/>
      <c r="AH159" s="406"/>
      <c r="AI159" s="406"/>
      <c r="AJ159" s="406"/>
      <c r="AK159" s="406"/>
      <c r="AL159" s="406"/>
      <c r="AM159" s="406"/>
      <c r="AN159" s="406"/>
      <c r="AO159" s="406"/>
      <c r="AP159" s="428"/>
      <c r="AQ159" s="400"/>
      <c r="AR159" s="400"/>
      <c r="AS159" s="400"/>
      <c r="AT159" s="400"/>
      <c r="AU159" s="400"/>
      <c r="AV159" s="400"/>
      <c r="AW159" s="400"/>
      <c r="AX159" s="400"/>
      <c r="AY159" s="400"/>
      <c r="AZ159" s="400"/>
      <c r="BA159" s="400"/>
      <c r="BB159" s="400"/>
      <c r="BC159" s="400"/>
      <c r="BD159" s="400"/>
      <c r="BE159" s="400"/>
      <c r="BF159" s="400"/>
      <c r="BG159" s="258"/>
    </row>
    <row r="160" spans="1:68" ht="14.25" customHeight="1">
      <c r="A160" s="18"/>
      <c r="D160" s="409"/>
      <c r="E160" s="413" t="str">
        <f>IF(D92="","",IF(AT92&lt;&gt;Datos!$AO$2,D92,""))</f>
        <v/>
      </c>
      <c r="F160" s="414"/>
      <c r="G160" s="414"/>
      <c r="H160" s="414"/>
      <c r="I160" s="414"/>
      <c r="J160" s="414"/>
      <c r="K160" s="414"/>
      <c r="L160" s="414"/>
      <c r="M160" s="414"/>
      <c r="N160" s="414"/>
      <c r="O160" s="414"/>
      <c r="P160" s="414"/>
      <c r="Q160" s="414"/>
      <c r="R160" s="414"/>
      <c r="S160" s="414"/>
      <c r="T160" s="414"/>
      <c r="U160" s="415"/>
      <c r="V160" s="400"/>
      <c r="W160" s="400"/>
      <c r="X160" s="400"/>
      <c r="Y160" s="400"/>
      <c r="Z160" s="400"/>
      <c r="AA160" s="400"/>
      <c r="AB160" s="400"/>
      <c r="AC160" s="400"/>
      <c r="AD160" s="400"/>
      <c r="AE160" s="400"/>
      <c r="AF160" s="400"/>
      <c r="AG160" s="400"/>
      <c r="AH160" s="406"/>
      <c r="AI160" s="406"/>
      <c r="AJ160" s="406"/>
      <c r="AK160" s="406"/>
      <c r="AL160" s="406"/>
      <c r="AM160" s="406"/>
      <c r="AN160" s="406"/>
      <c r="AO160" s="406"/>
      <c r="AP160" s="428"/>
      <c r="AQ160" s="400"/>
      <c r="AR160" s="400"/>
      <c r="AS160" s="400"/>
      <c r="AT160" s="400"/>
      <c r="AU160" s="400"/>
      <c r="AV160" s="400"/>
      <c r="AW160" s="400"/>
      <c r="AX160" s="400"/>
      <c r="AY160" s="400"/>
      <c r="AZ160" s="400"/>
      <c r="BA160" s="400"/>
      <c r="BB160" s="400"/>
      <c r="BC160" s="400"/>
      <c r="BD160" s="400"/>
      <c r="BE160" s="400"/>
      <c r="BF160" s="400"/>
      <c r="BG160" s="258"/>
    </row>
    <row r="161" spans="1:64" ht="14.25" customHeight="1">
      <c r="A161" s="18"/>
      <c r="D161" s="408"/>
      <c r="E161" s="413" t="str">
        <f>IF(D93="","",IF(AT93&lt;&gt;Datos!$AO$2,D93,""))</f>
        <v/>
      </c>
      <c r="F161" s="414"/>
      <c r="G161" s="414"/>
      <c r="H161" s="414"/>
      <c r="I161" s="414"/>
      <c r="J161" s="414"/>
      <c r="K161" s="414"/>
      <c r="L161" s="414"/>
      <c r="M161" s="414"/>
      <c r="N161" s="414"/>
      <c r="O161" s="414"/>
      <c r="P161" s="414"/>
      <c r="Q161" s="414"/>
      <c r="R161" s="414"/>
      <c r="S161" s="414"/>
      <c r="T161" s="414"/>
      <c r="U161" s="415"/>
      <c r="V161" s="400"/>
      <c r="W161" s="400"/>
      <c r="X161" s="400"/>
      <c r="Y161" s="400"/>
      <c r="Z161" s="400"/>
      <c r="AA161" s="400"/>
      <c r="AB161" s="400"/>
      <c r="AC161" s="400"/>
      <c r="AD161" s="400"/>
      <c r="AE161" s="400"/>
      <c r="AF161" s="400"/>
      <c r="AG161" s="400"/>
      <c r="AH161" s="406"/>
      <c r="AI161" s="406"/>
      <c r="AJ161" s="406"/>
      <c r="AK161" s="406"/>
      <c r="AL161" s="406"/>
      <c r="AM161" s="406"/>
      <c r="AN161" s="406"/>
      <c r="AO161" s="406"/>
      <c r="AP161" s="428"/>
      <c r="AQ161" s="400"/>
      <c r="AR161" s="400"/>
      <c r="AS161" s="400"/>
      <c r="AT161" s="400"/>
      <c r="AU161" s="400"/>
      <c r="AV161" s="400"/>
      <c r="AW161" s="400"/>
      <c r="AX161" s="400"/>
      <c r="AY161" s="400"/>
      <c r="AZ161" s="400"/>
      <c r="BA161" s="400"/>
      <c r="BB161" s="400"/>
      <c r="BC161" s="400"/>
      <c r="BD161" s="400"/>
      <c r="BE161" s="400"/>
      <c r="BF161" s="400"/>
      <c r="BG161" s="258"/>
    </row>
    <row r="162" spans="1:64" ht="14.25" customHeight="1">
      <c r="A162" s="18"/>
      <c r="D162" s="408"/>
      <c r="E162" s="413" t="str">
        <f>IF(D94="","",IF(AT94&lt;&gt;Datos!$AO$2,D94,""))</f>
        <v/>
      </c>
      <c r="F162" s="414"/>
      <c r="G162" s="414"/>
      <c r="H162" s="414"/>
      <c r="I162" s="414"/>
      <c r="J162" s="414"/>
      <c r="K162" s="414"/>
      <c r="L162" s="414"/>
      <c r="M162" s="414"/>
      <c r="N162" s="414"/>
      <c r="O162" s="414"/>
      <c r="P162" s="414"/>
      <c r="Q162" s="414"/>
      <c r="R162" s="414"/>
      <c r="S162" s="414"/>
      <c r="T162" s="414"/>
      <c r="U162" s="415"/>
      <c r="V162" s="400"/>
      <c r="W162" s="400"/>
      <c r="X162" s="400"/>
      <c r="Y162" s="400"/>
      <c r="Z162" s="400"/>
      <c r="AA162" s="400"/>
      <c r="AB162" s="400"/>
      <c r="AC162" s="400"/>
      <c r="AD162" s="400"/>
      <c r="AE162" s="400"/>
      <c r="AF162" s="400"/>
      <c r="AG162" s="400"/>
      <c r="AH162" s="406"/>
      <c r="AI162" s="406"/>
      <c r="AJ162" s="406"/>
      <c r="AK162" s="406"/>
      <c r="AL162" s="406"/>
      <c r="AM162" s="406"/>
      <c r="AN162" s="406"/>
      <c r="AO162" s="406"/>
      <c r="AP162" s="428"/>
      <c r="AQ162" s="400"/>
      <c r="AR162" s="400"/>
      <c r="AS162" s="400"/>
      <c r="AT162" s="400"/>
      <c r="AU162" s="400"/>
      <c r="AV162" s="400"/>
      <c r="AW162" s="400"/>
      <c r="AX162" s="400"/>
      <c r="AY162" s="400"/>
      <c r="AZ162" s="400"/>
      <c r="BA162" s="400"/>
      <c r="BB162" s="400"/>
      <c r="BC162" s="400"/>
      <c r="BD162" s="400"/>
      <c r="BE162" s="400"/>
      <c r="BF162" s="400"/>
      <c r="BG162" s="258"/>
    </row>
    <row r="163" spans="1:64" ht="14.25" customHeight="1">
      <c r="A163" s="18"/>
      <c r="D163" s="408"/>
      <c r="E163" s="413" t="str">
        <f>IF(D95="","",IF(AT95&lt;&gt;Datos!$AO$2,D95,""))</f>
        <v/>
      </c>
      <c r="F163" s="414"/>
      <c r="G163" s="414"/>
      <c r="H163" s="414"/>
      <c r="I163" s="414"/>
      <c r="J163" s="414"/>
      <c r="K163" s="414"/>
      <c r="L163" s="414"/>
      <c r="M163" s="414"/>
      <c r="N163" s="414"/>
      <c r="O163" s="414"/>
      <c r="P163" s="414"/>
      <c r="Q163" s="414"/>
      <c r="R163" s="414"/>
      <c r="S163" s="414"/>
      <c r="T163" s="414"/>
      <c r="U163" s="415"/>
      <c r="V163" s="400"/>
      <c r="W163" s="400"/>
      <c r="X163" s="400"/>
      <c r="Y163" s="400"/>
      <c r="Z163" s="400"/>
      <c r="AA163" s="400"/>
      <c r="AB163" s="400"/>
      <c r="AC163" s="400"/>
      <c r="AD163" s="400"/>
      <c r="AE163" s="400"/>
      <c r="AF163" s="400"/>
      <c r="AG163" s="400"/>
      <c r="AH163" s="406"/>
      <c r="AI163" s="406"/>
      <c r="AJ163" s="406"/>
      <c r="AK163" s="406"/>
      <c r="AL163" s="406"/>
      <c r="AM163" s="406"/>
      <c r="AN163" s="406"/>
      <c r="AO163" s="406"/>
      <c r="AP163" s="428"/>
      <c r="AQ163" s="400"/>
      <c r="AR163" s="400"/>
      <c r="AS163" s="400"/>
      <c r="AT163" s="400"/>
      <c r="AU163" s="400"/>
      <c r="AV163" s="400"/>
      <c r="AW163" s="400"/>
      <c r="AX163" s="400"/>
      <c r="AY163" s="400"/>
      <c r="AZ163" s="400"/>
      <c r="BA163" s="400"/>
      <c r="BB163" s="400"/>
      <c r="BC163" s="400"/>
      <c r="BD163" s="400"/>
      <c r="BE163" s="400"/>
      <c r="BF163" s="400"/>
      <c r="BG163" s="258"/>
    </row>
    <row r="164" spans="1:64" ht="14.25" customHeight="1" thickBot="1">
      <c r="A164" s="18"/>
      <c r="D164" s="410"/>
      <c r="E164" s="607" t="str">
        <f>IF(D96="","",IF(AT96&lt;&gt;Datos!$AO$2,D96,""))</f>
        <v/>
      </c>
      <c r="F164" s="608"/>
      <c r="G164" s="608"/>
      <c r="H164" s="608"/>
      <c r="I164" s="608"/>
      <c r="J164" s="608"/>
      <c r="K164" s="608"/>
      <c r="L164" s="608"/>
      <c r="M164" s="608"/>
      <c r="N164" s="608"/>
      <c r="O164" s="608"/>
      <c r="P164" s="608"/>
      <c r="Q164" s="608"/>
      <c r="R164" s="608"/>
      <c r="S164" s="608"/>
      <c r="T164" s="608"/>
      <c r="U164" s="609"/>
      <c r="V164" s="424"/>
      <c r="W164" s="424"/>
      <c r="X164" s="424"/>
      <c r="Y164" s="424"/>
      <c r="Z164" s="424"/>
      <c r="AA164" s="424"/>
      <c r="AB164" s="424"/>
      <c r="AC164" s="424"/>
      <c r="AD164" s="424"/>
      <c r="AE164" s="424"/>
      <c r="AF164" s="424"/>
      <c r="AG164" s="424"/>
      <c r="AH164" s="422"/>
      <c r="AI164" s="422"/>
      <c r="AJ164" s="422"/>
      <c r="AK164" s="422"/>
      <c r="AL164" s="422"/>
      <c r="AM164" s="422"/>
      <c r="AN164" s="422"/>
      <c r="AO164" s="422"/>
      <c r="AP164" s="423"/>
      <c r="AQ164" s="424"/>
      <c r="AR164" s="424"/>
      <c r="AS164" s="424"/>
      <c r="AT164" s="424"/>
      <c r="AU164" s="424"/>
      <c r="AV164" s="424"/>
      <c r="AW164" s="424"/>
      <c r="AX164" s="424"/>
      <c r="AY164" s="424"/>
      <c r="AZ164" s="424"/>
      <c r="BA164" s="424"/>
      <c r="BB164" s="424"/>
      <c r="BC164" s="424"/>
      <c r="BD164" s="424"/>
      <c r="BE164" s="424"/>
      <c r="BF164" s="424"/>
      <c r="BG164" s="424"/>
      <c r="BH164" s="424"/>
      <c r="BI164" s="424"/>
      <c r="BJ164" s="424"/>
      <c r="BK164" s="424"/>
      <c r="BL164" s="424"/>
    </row>
    <row r="165" spans="1:64" ht="14.25" customHeight="1" thickTop="1">
      <c r="A165" s="18"/>
      <c r="D165" s="411" t="s">
        <v>570</v>
      </c>
      <c r="E165" s="416" t="str">
        <f>IF(D102="","",IF(AT102&lt;&gt;Datos!$AO$2,D102,""))</f>
        <v/>
      </c>
      <c r="F165" s="417"/>
      <c r="G165" s="417"/>
      <c r="H165" s="417"/>
      <c r="I165" s="417"/>
      <c r="J165" s="417"/>
      <c r="K165" s="417"/>
      <c r="L165" s="417"/>
      <c r="M165" s="417"/>
      <c r="N165" s="417"/>
      <c r="O165" s="417"/>
      <c r="P165" s="417"/>
      <c r="Q165" s="417"/>
      <c r="R165" s="417"/>
      <c r="S165" s="417"/>
      <c r="T165" s="417"/>
      <c r="U165" s="418"/>
      <c r="V165" s="610"/>
      <c r="W165" s="610"/>
      <c r="X165" s="610"/>
      <c r="Y165" s="610"/>
      <c r="Z165" s="610"/>
      <c r="AA165" s="610"/>
      <c r="AB165" s="610"/>
      <c r="AC165" s="610"/>
      <c r="AD165" s="610"/>
      <c r="AE165" s="610"/>
      <c r="AF165" s="610"/>
      <c r="AG165" s="610"/>
      <c r="AH165" s="611"/>
      <c r="AI165" s="611"/>
      <c r="AJ165" s="611"/>
      <c r="AK165" s="611"/>
      <c r="AL165" s="611"/>
      <c r="AM165" s="611"/>
      <c r="AN165" s="611"/>
      <c r="AO165" s="611"/>
      <c r="AP165" s="612"/>
      <c r="AQ165" s="610"/>
      <c r="AR165" s="610"/>
      <c r="AS165" s="610"/>
      <c r="AT165" s="610"/>
      <c r="AU165" s="610"/>
      <c r="AV165" s="610"/>
      <c r="AW165" s="610"/>
      <c r="AX165" s="610"/>
      <c r="AY165" s="610"/>
      <c r="AZ165" s="610"/>
      <c r="BA165" s="610"/>
      <c r="BB165" s="610"/>
      <c r="BC165" s="610"/>
      <c r="BD165" s="610"/>
      <c r="BE165" s="610"/>
      <c r="BF165" s="610"/>
      <c r="BG165" s="259"/>
    </row>
    <row r="166" spans="1:64" ht="14.25" customHeight="1">
      <c r="A166" s="18"/>
      <c r="D166" s="411"/>
      <c r="E166" s="416" t="str">
        <f>IF(D103="","",IF(AT103&lt;&gt;Datos!$AO$2,D103,""))</f>
        <v/>
      </c>
      <c r="F166" s="417"/>
      <c r="G166" s="417"/>
      <c r="H166" s="417"/>
      <c r="I166" s="417"/>
      <c r="J166" s="417"/>
      <c r="K166" s="417"/>
      <c r="L166" s="417"/>
      <c r="M166" s="417"/>
      <c r="N166" s="417"/>
      <c r="O166" s="417"/>
      <c r="P166" s="417"/>
      <c r="Q166" s="417"/>
      <c r="R166" s="417"/>
      <c r="S166" s="417"/>
      <c r="T166" s="417"/>
      <c r="U166" s="418"/>
      <c r="V166" s="616"/>
      <c r="W166" s="616"/>
      <c r="X166" s="616"/>
      <c r="Y166" s="616"/>
      <c r="Z166" s="616"/>
      <c r="AA166" s="616"/>
      <c r="AB166" s="616"/>
      <c r="AC166" s="616"/>
      <c r="AD166" s="616"/>
      <c r="AE166" s="616"/>
      <c r="AF166" s="616"/>
      <c r="AG166" s="616"/>
      <c r="AH166" s="617"/>
      <c r="AI166" s="617"/>
      <c r="AJ166" s="617"/>
      <c r="AK166" s="617"/>
      <c r="AL166" s="617"/>
      <c r="AM166" s="617"/>
      <c r="AN166" s="617"/>
      <c r="AO166" s="617"/>
      <c r="AP166" s="618"/>
      <c r="AQ166" s="616"/>
      <c r="AR166" s="616"/>
      <c r="AS166" s="616"/>
      <c r="AT166" s="616"/>
      <c r="AU166" s="616"/>
      <c r="AV166" s="616"/>
      <c r="AW166" s="616"/>
      <c r="AX166" s="616"/>
      <c r="AY166" s="616"/>
      <c r="AZ166" s="616"/>
      <c r="BA166" s="616"/>
      <c r="BB166" s="616"/>
      <c r="BC166" s="616"/>
      <c r="BD166" s="616"/>
      <c r="BE166" s="616"/>
      <c r="BF166" s="616"/>
      <c r="BG166" s="260"/>
    </row>
    <row r="167" spans="1:64" ht="14.25" customHeight="1">
      <c r="A167" s="18"/>
      <c r="D167" s="411"/>
      <c r="E167" s="416" t="str">
        <f>IF(D104="","",IF(AT104&lt;&gt;Datos!$AO$2,D104,""))</f>
        <v/>
      </c>
      <c r="F167" s="417"/>
      <c r="G167" s="417"/>
      <c r="H167" s="417"/>
      <c r="I167" s="417"/>
      <c r="J167" s="417"/>
      <c r="K167" s="417"/>
      <c r="L167" s="417"/>
      <c r="M167" s="417"/>
      <c r="N167" s="417"/>
      <c r="O167" s="417"/>
      <c r="P167" s="417"/>
      <c r="Q167" s="417"/>
      <c r="R167" s="417"/>
      <c r="S167" s="417"/>
      <c r="T167" s="417"/>
      <c r="U167" s="418"/>
      <c r="V167" s="616"/>
      <c r="W167" s="616"/>
      <c r="X167" s="616"/>
      <c r="Y167" s="616"/>
      <c r="Z167" s="616"/>
      <c r="AA167" s="616"/>
      <c r="AB167" s="616"/>
      <c r="AC167" s="616"/>
      <c r="AD167" s="616"/>
      <c r="AE167" s="616"/>
      <c r="AF167" s="616"/>
      <c r="AG167" s="616"/>
      <c r="AH167" s="617"/>
      <c r="AI167" s="617"/>
      <c r="AJ167" s="617"/>
      <c r="AK167" s="617"/>
      <c r="AL167" s="617"/>
      <c r="AM167" s="617"/>
      <c r="AN167" s="617"/>
      <c r="AO167" s="617"/>
      <c r="AP167" s="618"/>
      <c r="AQ167" s="616"/>
      <c r="AR167" s="616"/>
      <c r="AS167" s="616"/>
      <c r="AT167" s="616"/>
      <c r="AU167" s="616"/>
      <c r="AV167" s="616"/>
      <c r="AW167" s="616"/>
      <c r="AX167" s="616"/>
      <c r="AY167" s="616"/>
      <c r="AZ167" s="616"/>
      <c r="BA167" s="616"/>
      <c r="BB167" s="616"/>
      <c r="BC167" s="616"/>
      <c r="BD167" s="616"/>
      <c r="BE167" s="616"/>
      <c r="BF167" s="616"/>
      <c r="BG167" s="260"/>
    </row>
    <row r="168" spans="1:64" ht="14.25" customHeight="1">
      <c r="A168" s="18"/>
      <c r="D168" s="411"/>
      <c r="E168" s="416" t="str">
        <f>IF(D105="","",IF(AT105&lt;&gt;Datos!$AO$2,D105,""))</f>
        <v/>
      </c>
      <c r="F168" s="417"/>
      <c r="G168" s="417"/>
      <c r="H168" s="417"/>
      <c r="I168" s="417"/>
      <c r="J168" s="417"/>
      <c r="K168" s="417"/>
      <c r="L168" s="417"/>
      <c r="M168" s="417"/>
      <c r="N168" s="417"/>
      <c r="O168" s="417"/>
      <c r="P168" s="417"/>
      <c r="Q168" s="417"/>
      <c r="R168" s="417"/>
      <c r="S168" s="417"/>
      <c r="T168" s="417"/>
      <c r="U168" s="418"/>
      <c r="V168" s="616"/>
      <c r="W168" s="616"/>
      <c r="X168" s="616"/>
      <c r="Y168" s="616"/>
      <c r="Z168" s="616"/>
      <c r="AA168" s="616"/>
      <c r="AB168" s="616"/>
      <c r="AC168" s="616"/>
      <c r="AD168" s="616"/>
      <c r="AE168" s="616"/>
      <c r="AF168" s="616"/>
      <c r="AG168" s="616"/>
      <c r="AH168" s="617"/>
      <c r="AI168" s="617"/>
      <c r="AJ168" s="617"/>
      <c r="AK168" s="617"/>
      <c r="AL168" s="617"/>
      <c r="AM168" s="617"/>
      <c r="AN168" s="617"/>
      <c r="AO168" s="617"/>
      <c r="AP168" s="618"/>
      <c r="AQ168" s="616"/>
      <c r="AR168" s="616"/>
      <c r="AS168" s="616"/>
      <c r="AT168" s="616"/>
      <c r="AU168" s="616"/>
      <c r="AV168" s="616"/>
      <c r="AW168" s="616"/>
      <c r="AX168" s="616"/>
      <c r="AY168" s="616"/>
      <c r="AZ168" s="616"/>
      <c r="BA168" s="616"/>
      <c r="BB168" s="616"/>
      <c r="BC168" s="616"/>
      <c r="BD168" s="616"/>
      <c r="BE168" s="616"/>
      <c r="BF168" s="616"/>
      <c r="BG168" s="260"/>
    </row>
    <row r="169" spans="1:64" ht="14.25" customHeight="1">
      <c r="A169" s="18"/>
      <c r="D169" s="411"/>
      <c r="E169" s="416" t="str">
        <f>IF(D106="","",IF(AT106&lt;&gt;Datos!$AO$2,D106,""))</f>
        <v/>
      </c>
      <c r="F169" s="417"/>
      <c r="G169" s="417"/>
      <c r="H169" s="417"/>
      <c r="I169" s="417"/>
      <c r="J169" s="417"/>
      <c r="K169" s="417"/>
      <c r="L169" s="417"/>
      <c r="M169" s="417"/>
      <c r="N169" s="417"/>
      <c r="O169" s="417"/>
      <c r="P169" s="417"/>
      <c r="Q169" s="417"/>
      <c r="R169" s="417"/>
      <c r="S169" s="417"/>
      <c r="T169" s="417"/>
      <c r="U169" s="418"/>
      <c r="V169" s="616"/>
      <c r="W169" s="616"/>
      <c r="X169" s="616"/>
      <c r="Y169" s="616"/>
      <c r="Z169" s="616"/>
      <c r="AA169" s="616"/>
      <c r="AB169" s="616"/>
      <c r="AC169" s="616"/>
      <c r="AD169" s="616"/>
      <c r="AE169" s="616"/>
      <c r="AF169" s="616"/>
      <c r="AG169" s="616"/>
      <c r="AH169" s="617"/>
      <c r="AI169" s="617"/>
      <c r="AJ169" s="617"/>
      <c r="AK169" s="617"/>
      <c r="AL169" s="617"/>
      <c r="AM169" s="617"/>
      <c r="AN169" s="617"/>
      <c r="AO169" s="617"/>
      <c r="AP169" s="618"/>
      <c r="AQ169" s="616"/>
      <c r="AR169" s="616"/>
      <c r="AS169" s="616"/>
      <c r="AT169" s="616"/>
      <c r="AU169" s="616"/>
      <c r="AV169" s="616"/>
      <c r="AW169" s="616"/>
      <c r="AX169" s="616"/>
      <c r="AY169" s="616"/>
      <c r="AZ169" s="616"/>
      <c r="BA169" s="616"/>
      <c r="BB169" s="616"/>
      <c r="BC169" s="616"/>
      <c r="BD169" s="616"/>
      <c r="BE169" s="616"/>
      <c r="BF169" s="616"/>
      <c r="BG169" s="260"/>
    </row>
    <row r="170" spans="1:64" ht="14.25" customHeight="1">
      <c r="A170" s="18"/>
      <c r="D170" s="411"/>
      <c r="E170" s="416" t="str">
        <f>IF(D107="","",IF(AT107&lt;&gt;Datos!$AO$2,D107,""))</f>
        <v/>
      </c>
      <c r="F170" s="417"/>
      <c r="G170" s="417"/>
      <c r="H170" s="417"/>
      <c r="I170" s="417"/>
      <c r="J170" s="417"/>
      <c r="K170" s="417"/>
      <c r="L170" s="417"/>
      <c r="M170" s="417"/>
      <c r="N170" s="417"/>
      <c r="O170" s="417"/>
      <c r="P170" s="417"/>
      <c r="Q170" s="417"/>
      <c r="R170" s="417"/>
      <c r="S170" s="417"/>
      <c r="T170" s="417"/>
      <c r="U170" s="418"/>
      <c r="V170" s="616"/>
      <c r="W170" s="616"/>
      <c r="X170" s="616"/>
      <c r="Y170" s="616"/>
      <c r="Z170" s="616"/>
      <c r="AA170" s="616"/>
      <c r="AB170" s="616"/>
      <c r="AC170" s="616"/>
      <c r="AD170" s="616"/>
      <c r="AE170" s="616"/>
      <c r="AF170" s="616"/>
      <c r="AG170" s="616"/>
      <c r="AH170" s="617"/>
      <c r="AI170" s="617"/>
      <c r="AJ170" s="617"/>
      <c r="AK170" s="617"/>
      <c r="AL170" s="617"/>
      <c r="AM170" s="617"/>
      <c r="AN170" s="617"/>
      <c r="AO170" s="617"/>
      <c r="AP170" s="618"/>
      <c r="AQ170" s="616"/>
      <c r="AR170" s="616"/>
      <c r="AS170" s="616"/>
      <c r="AT170" s="616"/>
      <c r="AU170" s="616"/>
      <c r="AV170" s="616"/>
      <c r="AW170" s="616"/>
      <c r="AX170" s="616"/>
      <c r="AY170" s="616"/>
      <c r="AZ170" s="616"/>
      <c r="BA170" s="616"/>
      <c r="BB170" s="616"/>
      <c r="BC170" s="616"/>
      <c r="BD170" s="616"/>
      <c r="BE170" s="616"/>
      <c r="BF170" s="616"/>
      <c r="BG170" s="260"/>
    </row>
    <row r="171" spans="1:64" ht="14.25" customHeight="1">
      <c r="A171" s="18"/>
      <c r="D171" s="411"/>
      <c r="E171" s="416" t="str">
        <f>IF(D108="","",IF(AT108&lt;&gt;Datos!$AO$2,D108,""))</f>
        <v/>
      </c>
      <c r="F171" s="417"/>
      <c r="G171" s="417"/>
      <c r="H171" s="417"/>
      <c r="I171" s="417"/>
      <c r="J171" s="417"/>
      <c r="K171" s="417"/>
      <c r="L171" s="417"/>
      <c r="M171" s="417"/>
      <c r="N171" s="417"/>
      <c r="O171" s="417"/>
      <c r="P171" s="417"/>
      <c r="Q171" s="417"/>
      <c r="R171" s="417"/>
      <c r="S171" s="417"/>
      <c r="T171" s="417"/>
      <c r="U171" s="418"/>
      <c r="V171" s="616"/>
      <c r="W171" s="616"/>
      <c r="X171" s="616"/>
      <c r="Y171" s="616"/>
      <c r="Z171" s="616"/>
      <c r="AA171" s="616"/>
      <c r="AB171" s="616"/>
      <c r="AC171" s="616"/>
      <c r="AD171" s="616"/>
      <c r="AE171" s="616"/>
      <c r="AF171" s="616"/>
      <c r="AG171" s="616"/>
      <c r="AH171" s="617"/>
      <c r="AI171" s="617"/>
      <c r="AJ171" s="617"/>
      <c r="AK171" s="617"/>
      <c r="AL171" s="617"/>
      <c r="AM171" s="617"/>
      <c r="AN171" s="617"/>
      <c r="AO171" s="617"/>
      <c r="AP171" s="618"/>
      <c r="AQ171" s="616"/>
      <c r="AR171" s="616"/>
      <c r="AS171" s="616"/>
      <c r="AT171" s="616"/>
      <c r="AU171" s="616"/>
      <c r="AV171" s="616"/>
      <c r="AW171" s="616"/>
      <c r="AX171" s="616"/>
      <c r="AY171" s="616"/>
      <c r="AZ171" s="616"/>
      <c r="BA171" s="616"/>
      <c r="BB171" s="616"/>
      <c r="BC171" s="616"/>
      <c r="BD171" s="616"/>
      <c r="BE171" s="616"/>
      <c r="BF171" s="616"/>
      <c r="BG171" s="260"/>
    </row>
    <row r="172" spans="1:64" ht="14.25" customHeight="1">
      <c r="A172" s="18"/>
      <c r="D172" s="411"/>
      <c r="E172" s="416" t="str">
        <f>IF(D109="","",IF(AT109&lt;&gt;Datos!$AO$2,D109,""))</f>
        <v/>
      </c>
      <c r="F172" s="417"/>
      <c r="G172" s="417"/>
      <c r="H172" s="417"/>
      <c r="I172" s="417"/>
      <c r="J172" s="417"/>
      <c r="K172" s="417"/>
      <c r="L172" s="417"/>
      <c r="M172" s="417"/>
      <c r="N172" s="417"/>
      <c r="O172" s="417"/>
      <c r="P172" s="417"/>
      <c r="Q172" s="417"/>
      <c r="R172" s="417"/>
      <c r="S172" s="417"/>
      <c r="T172" s="417"/>
      <c r="U172" s="418"/>
      <c r="V172" s="616"/>
      <c r="W172" s="616"/>
      <c r="X172" s="616"/>
      <c r="Y172" s="616"/>
      <c r="Z172" s="616"/>
      <c r="AA172" s="616"/>
      <c r="AB172" s="616"/>
      <c r="AC172" s="616"/>
      <c r="AD172" s="616"/>
      <c r="AE172" s="616"/>
      <c r="AF172" s="616"/>
      <c r="AG172" s="616"/>
      <c r="AH172" s="617"/>
      <c r="AI172" s="617"/>
      <c r="AJ172" s="617"/>
      <c r="AK172" s="617"/>
      <c r="AL172" s="617"/>
      <c r="AM172" s="617"/>
      <c r="AN172" s="617"/>
      <c r="AO172" s="617"/>
      <c r="AP172" s="618"/>
      <c r="AQ172" s="616"/>
      <c r="AR172" s="616"/>
      <c r="AS172" s="616"/>
      <c r="AT172" s="616"/>
      <c r="AU172" s="616"/>
      <c r="AV172" s="616"/>
      <c r="AW172" s="616"/>
      <c r="AX172" s="616"/>
      <c r="AY172" s="616"/>
      <c r="AZ172" s="616"/>
      <c r="BA172" s="616"/>
      <c r="BB172" s="616"/>
      <c r="BC172" s="616"/>
      <c r="BD172" s="616"/>
      <c r="BE172" s="616"/>
      <c r="BF172" s="616"/>
      <c r="BG172" s="260"/>
    </row>
    <row r="173" spans="1:64" ht="14.25" customHeight="1">
      <c r="A173" s="18"/>
      <c r="D173" s="412"/>
      <c r="E173" s="416" t="str">
        <f>IF(D110="","",IF(AT110&lt;&gt;Datos!$AO$2,D110,""))</f>
        <v/>
      </c>
      <c r="F173" s="417"/>
      <c r="G173" s="417"/>
      <c r="H173" s="417"/>
      <c r="I173" s="417"/>
      <c r="J173" s="417"/>
      <c r="K173" s="417"/>
      <c r="L173" s="417"/>
      <c r="M173" s="417"/>
      <c r="N173" s="417"/>
      <c r="O173" s="417"/>
      <c r="P173" s="417"/>
      <c r="Q173" s="417"/>
      <c r="R173" s="417"/>
      <c r="S173" s="417"/>
      <c r="T173" s="417"/>
      <c r="U173" s="418"/>
      <c r="V173" s="616"/>
      <c r="W173" s="616"/>
      <c r="X173" s="616"/>
      <c r="Y173" s="616"/>
      <c r="Z173" s="616"/>
      <c r="AA173" s="616"/>
      <c r="AB173" s="616"/>
      <c r="AC173" s="616"/>
      <c r="AD173" s="616"/>
      <c r="AE173" s="616"/>
      <c r="AF173" s="616"/>
      <c r="AG173" s="616"/>
      <c r="AH173" s="617"/>
      <c r="AI173" s="617"/>
      <c r="AJ173" s="617"/>
      <c r="AK173" s="617"/>
      <c r="AL173" s="617"/>
      <c r="AM173" s="617"/>
      <c r="AN173" s="617"/>
      <c r="AO173" s="617"/>
      <c r="AP173" s="618"/>
      <c r="AQ173" s="616"/>
      <c r="AR173" s="616"/>
      <c r="AS173" s="616"/>
      <c r="AT173" s="616"/>
      <c r="AU173" s="616"/>
      <c r="AV173" s="616"/>
      <c r="AW173" s="616"/>
      <c r="AX173" s="616"/>
      <c r="AY173" s="616"/>
      <c r="AZ173" s="616"/>
      <c r="BA173" s="616"/>
      <c r="BB173" s="616"/>
      <c r="BC173" s="616"/>
      <c r="BD173" s="616"/>
      <c r="BE173" s="616"/>
      <c r="BF173" s="616"/>
      <c r="BG173" s="260"/>
    </row>
    <row r="174" spans="1:64" ht="14.25" customHeight="1">
      <c r="A174" s="18"/>
      <c r="D174" s="412"/>
      <c r="E174" s="416" t="str">
        <f>IF(D111="","",IF(AT111&lt;&gt;Datos!$AO$2,D111,""))</f>
        <v/>
      </c>
      <c r="F174" s="417"/>
      <c r="G174" s="417"/>
      <c r="H174" s="417"/>
      <c r="I174" s="417"/>
      <c r="J174" s="417"/>
      <c r="K174" s="417"/>
      <c r="L174" s="417"/>
      <c r="M174" s="417"/>
      <c r="N174" s="417"/>
      <c r="O174" s="417"/>
      <c r="P174" s="417"/>
      <c r="Q174" s="417"/>
      <c r="R174" s="417"/>
      <c r="S174" s="417"/>
      <c r="T174" s="417"/>
      <c r="U174" s="418"/>
      <c r="V174" s="616"/>
      <c r="W174" s="616"/>
      <c r="X174" s="616"/>
      <c r="Y174" s="616"/>
      <c r="Z174" s="616"/>
      <c r="AA174" s="616"/>
      <c r="AB174" s="616"/>
      <c r="AC174" s="616"/>
      <c r="AD174" s="616"/>
      <c r="AE174" s="616"/>
      <c r="AF174" s="616"/>
      <c r="AG174" s="616"/>
      <c r="AH174" s="617"/>
      <c r="AI174" s="617"/>
      <c r="AJ174" s="617"/>
      <c r="AK174" s="617"/>
      <c r="AL174" s="617"/>
      <c r="AM174" s="617"/>
      <c r="AN174" s="617"/>
      <c r="AO174" s="617"/>
      <c r="AP174" s="618"/>
      <c r="AQ174" s="616"/>
      <c r="AR174" s="616"/>
      <c r="AS174" s="616"/>
      <c r="AT174" s="616"/>
      <c r="AU174" s="616"/>
      <c r="AV174" s="616"/>
      <c r="AW174" s="616"/>
      <c r="AX174" s="616"/>
      <c r="AY174" s="616"/>
      <c r="AZ174" s="616"/>
      <c r="BA174" s="616"/>
      <c r="BB174" s="616"/>
      <c r="BC174" s="616"/>
      <c r="BD174" s="616"/>
      <c r="BE174" s="616"/>
      <c r="BF174" s="616"/>
      <c r="BG174" s="260"/>
    </row>
    <row r="175" spans="1:64">
      <c r="A175" s="18"/>
      <c r="BG175" s="20"/>
    </row>
    <row r="176" spans="1:64" ht="15.75" customHeight="1">
      <c r="A176" s="18"/>
      <c r="D176" s="181"/>
      <c r="E176" s="181"/>
      <c r="F176" s="181"/>
      <c r="G176" s="181"/>
      <c r="H176" s="181"/>
      <c r="I176" s="181"/>
      <c r="J176" s="181"/>
      <c r="K176" s="181"/>
      <c r="L176" s="181"/>
      <c r="M176" s="181"/>
      <c r="N176" s="181"/>
      <c r="O176" s="181"/>
      <c r="P176" s="181"/>
      <c r="Q176" s="181"/>
      <c r="R176" s="181"/>
      <c r="S176" s="181"/>
      <c r="T176" s="181"/>
      <c r="U176" s="181"/>
      <c r="V176" s="181"/>
      <c r="W176" s="181"/>
      <c r="X176" s="181"/>
      <c r="Y176" s="181"/>
      <c r="Z176" s="181"/>
      <c r="AA176" s="181"/>
      <c r="AB176" s="181"/>
      <c r="AC176" s="181"/>
      <c r="AD176" s="181"/>
      <c r="AE176" s="181"/>
      <c r="AF176" s="181"/>
      <c r="AG176" s="181"/>
      <c r="AH176" s="181"/>
      <c r="AI176" s="181"/>
      <c r="AJ176" s="181"/>
      <c r="AK176" s="181"/>
      <c r="AL176" s="181"/>
      <c r="AM176" s="181"/>
      <c r="AN176" s="181"/>
      <c r="AO176" s="181"/>
      <c r="AP176" s="181"/>
      <c r="AQ176" s="181"/>
      <c r="AR176" s="181"/>
      <c r="AS176" s="181"/>
      <c r="AT176" s="181"/>
      <c r="AU176" s="181"/>
      <c r="AV176" s="181"/>
      <c r="AW176" s="181"/>
      <c r="AX176" s="181"/>
      <c r="AY176" s="181"/>
      <c r="AZ176" s="181"/>
      <c r="BA176" s="181"/>
      <c r="BB176" s="181"/>
      <c r="BG176" s="20"/>
      <c r="BK176" s="11" t="s">
        <v>574</v>
      </c>
    </row>
    <row r="177" spans="1:63" ht="31.9" customHeight="1">
      <c r="A177" s="18"/>
      <c r="D177" s="652" t="s">
        <v>575</v>
      </c>
      <c r="E177" s="652"/>
      <c r="F177" s="652"/>
      <c r="G177" s="652"/>
      <c r="H177" s="652"/>
      <c r="I177" s="652"/>
      <c r="J177" s="652"/>
      <c r="K177" s="652"/>
      <c r="L177" s="652"/>
      <c r="M177" s="652"/>
      <c r="N177" s="652"/>
      <c r="O177" s="652"/>
      <c r="P177" s="652"/>
      <c r="Q177" s="652"/>
      <c r="R177" s="652"/>
      <c r="S177" s="652"/>
      <c r="T177" s="652"/>
      <c r="U177" s="652"/>
      <c r="V177" s="652"/>
      <c r="W177" s="652"/>
      <c r="X177" s="652"/>
      <c r="Y177" s="652"/>
      <c r="Z177" s="652"/>
      <c r="AA177" s="652"/>
      <c r="AB177" s="652"/>
      <c r="AC177" s="652"/>
      <c r="AD177" s="652"/>
      <c r="AE177" s="652"/>
      <c r="AF177" s="652"/>
      <c r="AG177" s="652"/>
      <c r="AH177" s="652"/>
      <c r="AI177" s="652"/>
      <c r="AJ177" s="652"/>
      <c r="AK177" s="652"/>
      <c r="AL177" s="652"/>
      <c r="AM177" s="652"/>
      <c r="AN177" s="652"/>
      <c r="AO177" s="652"/>
      <c r="AP177" s="652"/>
      <c r="AQ177" s="652"/>
      <c r="AR177" s="652"/>
      <c r="AS177" s="652"/>
      <c r="AT177" s="652"/>
      <c r="AU177" s="652"/>
      <c r="AV177" s="652"/>
      <c r="AW177" s="652"/>
      <c r="AX177" s="652"/>
      <c r="AY177" s="652"/>
      <c r="AZ177" s="652"/>
      <c r="BA177" s="652"/>
      <c r="BB177" s="652"/>
      <c r="BC177" s="652"/>
      <c r="BD177" s="652"/>
      <c r="BE177" s="652"/>
      <c r="BF177" s="652"/>
      <c r="BG177" s="653"/>
      <c r="BK177" s="26" t="str">
        <f>IF(AT87=Datos!$AO$2,D87,"")</f>
        <v/>
      </c>
    </row>
    <row r="178" spans="1:63" ht="20.100000000000001" customHeight="1">
      <c r="A178" s="18"/>
      <c r="D178" s="654" t="s">
        <v>576</v>
      </c>
      <c r="E178" s="654"/>
      <c r="F178" s="654"/>
      <c r="G178" s="654"/>
      <c r="H178" s="654"/>
      <c r="I178" s="654"/>
      <c r="J178" s="654"/>
      <c r="K178" s="654"/>
      <c r="L178" s="654"/>
      <c r="M178" s="654"/>
      <c r="N178" s="654"/>
      <c r="O178" s="654"/>
      <c r="P178" s="654"/>
      <c r="Q178" s="654"/>
      <c r="R178" s="654"/>
      <c r="S178" s="654"/>
      <c r="T178" s="654"/>
      <c r="U178" s="654"/>
      <c r="V178" s="649" t="s">
        <v>563</v>
      </c>
      <c r="W178" s="649"/>
      <c r="X178" s="649"/>
      <c r="Y178" s="649"/>
      <c r="Z178" s="649"/>
      <c r="AA178" s="649"/>
      <c r="AB178" s="649"/>
      <c r="AC178" s="649"/>
      <c r="AD178" s="649"/>
      <c r="AE178" s="649"/>
      <c r="AF178" s="649"/>
      <c r="AG178" s="649"/>
      <c r="AH178" s="649"/>
      <c r="AI178" s="649"/>
      <c r="AJ178" s="649"/>
      <c r="AK178" s="649"/>
      <c r="AL178" s="649"/>
      <c r="AM178" s="649"/>
      <c r="AN178" s="649"/>
      <c r="AO178" s="649"/>
      <c r="AP178" s="649"/>
      <c r="AQ178" s="649"/>
      <c r="AR178" s="649"/>
      <c r="AS178" s="649"/>
      <c r="AT178" s="649"/>
      <c r="AU178" s="649"/>
      <c r="AV178" s="649"/>
      <c r="AW178" s="649"/>
      <c r="AX178" s="649"/>
      <c r="AY178" s="649"/>
      <c r="AZ178" s="649"/>
      <c r="BA178" s="649"/>
      <c r="BB178" s="649"/>
      <c r="BC178" s="649"/>
      <c r="BD178" s="649"/>
      <c r="BE178" s="649"/>
      <c r="BF178" s="649"/>
      <c r="BG178" s="650"/>
      <c r="BK178" s="26" t="str">
        <f>IF(AT88=Datos!$AO$2,D88,"")</f>
        <v/>
      </c>
    </row>
    <row r="179" spans="1:63" ht="25.15" customHeight="1">
      <c r="A179" s="18"/>
      <c r="D179" s="654"/>
      <c r="E179" s="654"/>
      <c r="F179" s="654"/>
      <c r="G179" s="654"/>
      <c r="H179" s="654"/>
      <c r="I179" s="654"/>
      <c r="J179" s="654"/>
      <c r="K179" s="654"/>
      <c r="L179" s="654"/>
      <c r="M179" s="654"/>
      <c r="N179" s="654"/>
      <c r="O179" s="654"/>
      <c r="P179" s="654"/>
      <c r="Q179" s="654"/>
      <c r="R179" s="654"/>
      <c r="S179" s="654"/>
      <c r="T179" s="654"/>
      <c r="U179" s="654"/>
      <c r="V179" s="604" t="s">
        <v>564</v>
      </c>
      <c r="W179" s="604"/>
      <c r="X179" s="604"/>
      <c r="Y179" s="604"/>
      <c r="Z179" s="604"/>
      <c r="AA179" s="604"/>
      <c r="AB179" s="604"/>
      <c r="AC179" s="604"/>
      <c r="AD179" s="604"/>
      <c r="AE179" s="604"/>
      <c r="AF179" s="604"/>
      <c r="AG179" s="604"/>
      <c r="AH179" s="604" t="s">
        <v>565</v>
      </c>
      <c r="AI179" s="604"/>
      <c r="AJ179" s="604"/>
      <c r="AK179" s="604"/>
      <c r="AL179" s="604"/>
      <c r="AM179" s="604"/>
      <c r="AN179" s="604"/>
      <c r="AO179" s="604"/>
      <c r="AP179" s="604"/>
      <c r="AQ179" s="604" t="s">
        <v>566</v>
      </c>
      <c r="AR179" s="604"/>
      <c r="AS179" s="604"/>
      <c r="AT179" s="604"/>
      <c r="AU179" s="604"/>
      <c r="AV179" s="604"/>
      <c r="AW179" s="604"/>
      <c r="AX179" s="604"/>
      <c r="AY179" s="604"/>
      <c r="AZ179" s="604"/>
      <c r="BA179" s="604" t="s">
        <v>567</v>
      </c>
      <c r="BB179" s="604"/>
      <c r="BC179" s="604"/>
      <c r="BD179" s="604"/>
      <c r="BE179" s="604"/>
      <c r="BF179" s="604"/>
      <c r="BG179" s="182" t="s">
        <v>568</v>
      </c>
      <c r="BK179" s="26" t="str">
        <f>IF(AT89=Datos!$AO$2,D89,"")</f>
        <v/>
      </c>
    </row>
    <row r="180" spans="1:63" ht="14.25" customHeight="1">
      <c r="A180" s="18"/>
      <c r="D180" s="429" t="s">
        <v>569</v>
      </c>
      <c r="E180" s="620"/>
      <c r="F180" s="620"/>
      <c r="G180" s="620"/>
      <c r="H180" s="620"/>
      <c r="I180" s="620"/>
      <c r="J180" s="620"/>
      <c r="K180" s="620"/>
      <c r="L180" s="620"/>
      <c r="M180" s="620"/>
      <c r="N180" s="620"/>
      <c r="O180" s="620"/>
      <c r="P180" s="620"/>
      <c r="Q180" s="620"/>
      <c r="R180" s="620"/>
      <c r="S180" s="620"/>
      <c r="T180" s="620"/>
      <c r="U180" s="620"/>
      <c r="V180" s="620"/>
      <c r="W180" s="620"/>
      <c r="X180" s="620"/>
      <c r="Y180" s="620"/>
      <c r="Z180" s="620"/>
      <c r="AA180" s="620"/>
      <c r="AB180" s="620"/>
      <c r="AC180" s="620"/>
      <c r="AD180" s="620"/>
      <c r="AE180" s="620"/>
      <c r="AF180" s="620"/>
      <c r="AG180" s="620"/>
      <c r="AH180" s="620"/>
      <c r="AI180" s="620"/>
      <c r="AJ180" s="620"/>
      <c r="AK180" s="620"/>
      <c r="AL180" s="620"/>
      <c r="AM180" s="620"/>
      <c r="AN180" s="620"/>
      <c r="AO180" s="620"/>
      <c r="AP180" s="620"/>
      <c r="AQ180" s="620"/>
      <c r="AR180" s="620"/>
      <c r="AS180" s="620"/>
      <c r="AT180" s="620"/>
      <c r="AU180" s="620"/>
      <c r="AV180" s="620"/>
      <c r="AW180" s="620"/>
      <c r="AX180" s="620"/>
      <c r="AY180" s="620"/>
      <c r="AZ180" s="620"/>
      <c r="BA180" s="624"/>
      <c r="BB180" s="625"/>
      <c r="BC180" s="625"/>
      <c r="BD180" s="625"/>
      <c r="BE180" s="625"/>
      <c r="BF180" s="626"/>
      <c r="BG180" s="261"/>
      <c r="BK180" s="26" t="str">
        <f>IF(AT90=Datos!$AO$2,D90,"")</f>
        <v/>
      </c>
    </row>
    <row r="181" spans="1:63" ht="14.25" customHeight="1">
      <c r="A181" s="18"/>
      <c r="D181" s="430"/>
      <c r="E181" s="620" t="str">
        <f>IF(D117="","",IF(AT117&lt;&gt;Datos!$AO$2,D117,""))</f>
        <v/>
      </c>
      <c r="F181" s="620"/>
      <c r="G181" s="620"/>
      <c r="H181" s="620"/>
      <c r="I181" s="620"/>
      <c r="J181" s="620"/>
      <c r="K181" s="620"/>
      <c r="L181" s="620"/>
      <c r="M181" s="620"/>
      <c r="N181" s="620"/>
      <c r="O181" s="620"/>
      <c r="P181" s="620"/>
      <c r="Q181" s="620"/>
      <c r="R181" s="620"/>
      <c r="S181" s="620"/>
      <c r="T181" s="620"/>
      <c r="U181" s="620"/>
      <c r="V181" s="620"/>
      <c r="W181" s="620"/>
      <c r="X181" s="620"/>
      <c r="Y181" s="620"/>
      <c r="Z181" s="620"/>
      <c r="AA181" s="620"/>
      <c r="AB181" s="620"/>
      <c r="AC181" s="620"/>
      <c r="AD181" s="620"/>
      <c r="AE181" s="620"/>
      <c r="AF181" s="620"/>
      <c r="AG181" s="620"/>
      <c r="AH181" s="620"/>
      <c r="AI181" s="620"/>
      <c r="AJ181" s="620"/>
      <c r="AK181" s="620"/>
      <c r="AL181" s="620"/>
      <c r="AM181" s="620"/>
      <c r="AN181" s="620"/>
      <c r="AO181" s="620"/>
      <c r="AP181" s="620"/>
      <c r="AQ181" s="620"/>
      <c r="AR181" s="620"/>
      <c r="AS181" s="620"/>
      <c r="AT181" s="620"/>
      <c r="AU181" s="620"/>
      <c r="AV181" s="620"/>
      <c r="AW181" s="620"/>
      <c r="AX181" s="620"/>
      <c r="AY181" s="620"/>
      <c r="AZ181" s="620"/>
      <c r="BA181" s="624"/>
      <c r="BB181" s="625"/>
      <c r="BC181" s="625"/>
      <c r="BD181" s="625"/>
      <c r="BE181" s="625"/>
      <c r="BF181" s="626"/>
      <c r="BG181" s="261"/>
      <c r="BK181" s="26" t="str">
        <f>IF(AT91=Datos!$AO$2,D91,"")</f>
        <v/>
      </c>
    </row>
    <row r="182" spans="1:63" ht="14.25" customHeight="1">
      <c r="A182" s="18"/>
      <c r="D182" s="430"/>
      <c r="E182" s="620" t="str">
        <f>IF(D118="","",IF(AT118&lt;&gt;Datos!$AO$2,D118,""))</f>
        <v/>
      </c>
      <c r="F182" s="620"/>
      <c r="G182" s="620"/>
      <c r="H182" s="620"/>
      <c r="I182" s="620"/>
      <c r="J182" s="620"/>
      <c r="K182" s="620"/>
      <c r="L182" s="620"/>
      <c r="M182" s="620"/>
      <c r="N182" s="620"/>
      <c r="O182" s="620"/>
      <c r="P182" s="620"/>
      <c r="Q182" s="620"/>
      <c r="R182" s="620"/>
      <c r="S182" s="620"/>
      <c r="T182" s="620"/>
      <c r="U182" s="620"/>
      <c r="V182" s="620"/>
      <c r="W182" s="620"/>
      <c r="X182" s="620"/>
      <c r="Y182" s="620"/>
      <c r="Z182" s="620"/>
      <c r="AA182" s="620"/>
      <c r="AB182" s="620"/>
      <c r="AC182" s="620"/>
      <c r="AD182" s="620"/>
      <c r="AE182" s="620"/>
      <c r="AF182" s="620"/>
      <c r="AG182" s="620"/>
      <c r="AH182" s="620"/>
      <c r="AI182" s="620"/>
      <c r="AJ182" s="620"/>
      <c r="AK182" s="620"/>
      <c r="AL182" s="620"/>
      <c r="AM182" s="620"/>
      <c r="AN182" s="620"/>
      <c r="AO182" s="620"/>
      <c r="AP182" s="620"/>
      <c r="AQ182" s="620"/>
      <c r="AR182" s="620"/>
      <c r="AS182" s="620"/>
      <c r="AT182" s="620"/>
      <c r="AU182" s="620"/>
      <c r="AV182" s="620"/>
      <c r="AW182" s="620"/>
      <c r="AX182" s="620"/>
      <c r="AY182" s="620"/>
      <c r="AZ182" s="620"/>
      <c r="BA182" s="624"/>
      <c r="BB182" s="625"/>
      <c r="BC182" s="625"/>
      <c r="BD182" s="625"/>
      <c r="BE182" s="625"/>
      <c r="BF182" s="626"/>
      <c r="BG182" s="261"/>
      <c r="BK182" s="26" t="str">
        <f>IF(AT92=Datos!$AO$2,D92,"")</f>
        <v/>
      </c>
    </row>
    <row r="183" spans="1:63" ht="14.25" customHeight="1">
      <c r="A183" s="18"/>
      <c r="D183" s="430"/>
      <c r="E183" s="620" t="str">
        <f>IF(D119="","",IF(AT119&lt;&gt;Datos!$AO$2,D119,""))</f>
        <v/>
      </c>
      <c r="F183" s="620"/>
      <c r="G183" s="620"/>
      <c r="H183" s="620"/>
      <c r="I183" s="620"/>
      <c r="J183" s="620"/>
      <c r="K183" s="620"/>
      <c r="L183" s="620"/>
      <c r="M183" s="620"/>
      <c r="N183" s="620"/>
      <c r="O183" s="620"/>
      <c r="P183" s="620"/>
      <c r="Q183" s="620"/>
      <c r="R183" s="620"/>
      <c r="S183" s="620"/>
      <c r="T183" s="620"/>
      <c r="U183" s="620"/>
      <c r="V183" s="620"/>
      <c r="W183" s="620"/>
      <c r="X183" s="620"/>
      <c r="Y183" s="620"/>
      <c r="Z183" s="620"/>
      <c r="AA183" s="620"/>
      <c r="AB183" s="620"/>
      <c r="AC183" s="620"/>
      <c r="AD183" s="620"/>
      <c r="AE183" s="620"/>
      <c r="AF183" s="620"/>
      <c r="AG183" s="620"/>
      <c r="AH183" s="620"/>
      <c r="AI183" s="620"/>
      <c r="AJ183" s="620"/>
      <c r="AK183" s="620"/>
      <c r="AL183" s="620"/>
      <c r="AM183" s="620"/>
      <c r="AN183" s="620"/>
      <c r="AO183" s="620"/>
      <c r="AP183" s="620"/>
      <c r="AQ183" s="620"/>
      <c r="AR183" s="620"/>
      <c r="AS183" s="620"/>
      <c r="AT183" s="620"/>
      <c r="AU183" s="620"/>
      <c r="AV183" s="620"/>
      <c r="AW183" s="620"/>
      <c r="AX183" s="620"/>
      <c r="AY183" s="620"/>
      <c r="AZ183" s="620"/>
      <c r="BA183" s="624"/>
      <c r="BB183" s="625"/>
      <c r="BC183" s="625"/>
      <c r="BD183" s="625"/>
      <c r="BE183" s="625"/>
      <c r="BF183" s="626"/>
      <c r="BG183" s="261"/>
      <c r="BK183" s="26" t="str">
        <f>IF(AT93=Datos!$AO$2,D93,"")</f>
        <v/>
      </c>
    </row>
    <row r="184" spans="1:63" ht="14.25" customHeight="1">
      <c r="A184" s="18"/>
      <c r="D184" s="430"/>
      <c r="E184" s="620" t="str">
        <f>IF(D120="","",IF(AT120&lt;&gt;Datos!$AO$2,D120,""))</f>
        <v/>
      </c>
      <c r="F184" s="620"/>
      <c r="G184" s="620"/>
      <c r="H184" s="620"/>
      <c r="I184" s="620"/>
      <c r="J184" s="620"/>
      <c r="K184" s="620"/>
      <c r="L184" s="620"/>
      <c r="M184" s="620"/>
      <c r="N184" s="620"/>
      <c r="O184" s="620"/>
      <c r="P184" s="620"/>
      <c r="Q184" s="620"/>
      <c r="R184" s="620"/>
      <c r="S184" s="620"/>
      <c r="T184" s="620"/>
      <c r="U184" s="620"/>
      <c r="V184" s="620"/>
      <c r="W184" s="620"/>
      <c r="X184" s="620"/>
      <c r="Y184" s="620"/>
      <c r="Z184" s="620"/>
      <c r="AA184" s="620"/>
      <c r="AB184" s="620"/>
      <c r="AC184" s="620"/>
      <c r="AD184" s="620"/>
      <c r="AE184" s="620"/>
      <c r="AF184" s="620"/>
      <c r="AG184" s="620"/>
      <c r="AH184" s="620"/>
      <c r="AI184" s="620"/>
      <c r="AJ184" s="620"/>
      <c r="AK184" s="620"/>
      <c r="AL184" s="620"/>
      <c r="AM184" s="620"/>
      <c r="AN184" s="620"/>
      <c r="AO184" s="620"/>
      <c r="AP184" s="620"/>
      <c r="AQ184" s="620"/>
      <c r="AR184" s="620"/>
      <c r="AS184" s="620"/>
      <c r="AT184" s="620"/>
      <c r="AU184" s="620"/>
      <c r="AV184" s="620"/>
      <c r="AW184" s="620"/>
      <c r="AX184" s="620"/>
      <c r="AY184" s="620"/>
      <c r="AZ184" s="620"/>
      <c r="BA184" s="624"/>
      <c r="BB184" s="625"/>
      <c r="BC184" s="625"/>
      <c r="BD184" s="625"/>
      <c r="BE184" s="625"/>
      <c r="BF184" s="626"/>
      <c r="BG184" s="261"/>
      <c r="BK184" s="26" t="str">
        <f>IF(AT94=Datos!$AO$2,D94,"")</f>
        <v/>
      </c>
    </row>
    <row r="185" spans="1:63" ht="14.25" customHeight="1">
      <c r="A185" s="18"/>
      <c r="D185" s="430"/>
      <c r="E185" s="620" t="str">
        <f>IF(D121="","",IF(AT121&lt;&gt;Datos!$AO$2,D121,""))</f>
        <v/>
      </c>
      <c r="F185" s="620"/>
      <c r="G185" s="620"/>
      <c r="H185" s="620"/>
      <c r="I185" s="620"/>
      <c r="J185" s="620"/>
      <c r="K185" s="620"/>
      <c r="L185" s="620"/>
      <c r="M185" s="620"/>
      <c r="N185" s="620"/>
      <c r="O185" s="620"/>
      <c r="P185" s="620"/>
      <c r="Q185" s="620"/>
      <c r="R185" s="620"/>
      <c r="S185" s="620"/>
      <c r="T185" s="620"/>
      <c r="U185" s="620"/>
      <c r="V185" s="620"/>
      <c r="W185" s="620"/>
      <c r="X185" s="620"/>
      <c r="Y185" s="620"/>
      <c r="Z185" s="620"/>
      <c r="AA185" s="620"/>
      <c r="AB185" s="620"/>
      <c r="AC185" s="620"/>
      <c r="AD185" s="620"/>
      <c r="AE185" s="620"/>
      <c r="AF185" s="620"/>
      <c r="AG185" s="620"/>
      <c r="AH185" s="620"/>
      <c r="AI185" s="620"/>
      <c r="AJ185" s="620"/>
      <c r="AK185" s="620"/>
      <c r="AL185" s="620"/>
      <c r="AM185" s="620"/>
      <c r="AN185" s="620"/>
      <c r="AO185" s="620"/>
      <c r="AP185" s="620"/>
      <c r="AQ185" s="620"/>
      <c r="AR185" s="620"/>
      <c r="AS185" s="620"/>
      <c r="AT185" s="620"/>
      <c r="AU185" s="620"/>
      <c r="AV185" s="620"/>
      <c r="AW185" s="620"/>
      <c r="AX185" s="620"/>
      <c r="AY185" s="620"/>
      <c r="AZ185" s="620"/>
      <c r="BA185" s="624"/>
      <c r="BB185" s="625"/>
      <c r="BC185" s="625"/>
      <c r="BD185" s="625"/>
      <c r="BE185" s="625"/>
      <c r="BF185" s="626"/>
      <c r="BG185" s="261"/>
      <c r="BK185" s="26" t="str">
        <f>IF(AT95=Datos!$AO$2,D95,"")</f>
        <v/>
      </c>
    </row>
    <row r="186" spans="1:63" ht="14.25" customHeight="1">
      <c r="A186" s="18"/>
      <c r="D186" s="430"/>
      <c r="E186" s="620"/>
      <c r="F186" s="620"/>
      <c r="G186" s="620"/>
      <c r="H186" s="620"/>
      <c r="I186" s="620"/>
      <c r="J186" s="620"/>
      <c r="K186" s="620"/>
      <c r="L186" s="620"/>
      <c r="M186" s="620"/>
      <c r="N186" s="620"/>
      <c r="O186" s="620"/>
      <c r="P186" s="620"/>
      <c r="Q186" s="620"/>
      <c r="R186" s="620"/>
      <c r="S186" s="620"/>
      <c r="T186" s="620"/>
      <c r="U186" s="620"/>
      <c r="V186" s="620"/>
      <c r="W186" s="620"/>
      <c r="X186" s="620"/>
      <c r="Y186" s="620"/>
      <c r="Z186" s="620"/>
      <c r="AA186" s="620"/>
      <c r="AB186" s="620"/>
      <c r="AC186" s="620"/>
      <c r="AD186" s="620"/>
      <c r="AE186" s="620"/>
      <c r="AF186" s="620"/>
      <c r="AG186" s="620"/>
      <c r="AH186" s="620"/>
      <c r="AI186" s="620"/>
      <c r="AJ186" s="620"/>
      <c r="AK186" s="620"/>
      <c r="AL186" s="620"/>
      <c r="AM186" s="620"/>
      <c r="AN186" s="620"/>
      <c r="AO186" s="620"/>
      <c r="AP186" s="620"/>
      <c r="AQ186" s="620"/>
      <c r="AR186" s="620"/>
      <c r="AS186" s="620"/>
      <c r="AT186" s="620"/>
      <c r="AU186" s="620"/>
      <c r="AV186" s="620"/>
      <c r="AW186" s="620"/>
      <c r="AX186" s="620"/>
      <c r="AY186" s="620"/>
      <c r="AZ186" s="620"/>
      <c r="BA186" s="624"/>
      <c r="BB186" s="625"/>
      <c r="BC186" s="625"/>
      <c r="BD186" s="625"/>
      <c r="BE186" s="625"/>
      <c r="BF186" s="626"/>
      <c r="BG186" s="261"/>
      <c r="BK186" s="26" t="str">
        <f>IF(AT96=Datos!$AO$2,D96,"")</f>
        <v/>
      </c>
    </row>
    <row r="187" spans="1:63" ht="14.25" customHeight="1">
      <c r="A187" s="18"/>
      <c r="D187" s="430"/>
      <c r="E187" s="620" t="str">
        <f>IF(D123="","",IF(AT123&lt;&gt;Datos!$AO$2,D123,""))</f>
        <v/>
      </c>
      <c r="F187" s="620"/>
      <c r="G187" s="620"/>
      <c r="H187" s="620"/>
      <c r="I187" s="620"/>
      <c r="J187" s="620"/>
      <c r="K187" s="620"/>
      <c r="L187" s="620"/>
      <c r="M187" s="620"/>
      <c r="N187" s="620"/>
      <c r="O187" s="620"/>
      <c r="P187" s="620"/>
      <c r="Q187" s="620"/>
      <c r="R187" s="620"/>
      <c r="S187" s="620"/>
      <c r="T187" s="620"/>
      <c r="U187" s="620"/>
      <c r="V187" s="620"/>
      <c r="W187" s="620"/>
      <c r="X187" s="620"/>
      <c r="Y187" s="620"/>
      <c r="Z187" s="620"/>
      <c r="AA187" s="620"/>
      <c r="AB187" s="620"/>
      <c r="AC187" s="620"/>
      <c r="AD187" s="620"/>
      <c r="AE187" s="620"/>
      <c r="AF187" s="620"/>
      <c r="AG187" s="620"/>
      <c r="AH187" s="620"/>
      <c r="AI187" s="620"/>
      <c r="AJ187" s="620"/>
      <c r="AK187" s="620"/>
      <c r="AL187" s="620"/>
      <c r="AM187" s="620"/>
      <c r="AN187" s="620"/>
      <c r="AO187" s="620"/>
      <c r="AP187" s="620"/>
      <c r="AQ187" s="620"/>
      <c r="AR187" s="620"/>
      <c r="AS187" s="620"/>
      <c r="AT187" s="620"/>
      <c r="AU187" s="620"/>
      <c r="AV187" s="620"/>
      <c r="AW187" s="620"/>
      <c r="AX187" s="620"/>
      <c r="AY187" s="620"/>
      <c r="AZ187" s="620"/>
      <c r="BA187" s="624"/>
      <c r="BB187" s="625"/>
      <c r="BC187" s="625"/>
      <c r="BD187" s="625"/>
      <c r="BE187" s="625"/>
      <c r="BF187" s="626"/>
      <c r="BG187" s="261"/>
      <c r="BK187" s="26" t="s">
        <v>580</v>
      </c>
    </row>
    <row r="188" spans="1:63" ht="14.25" customHeight="1">
      <c r="A188" s="18"/>
      <c r="D188" s="430"/>
      <c r="E188" s="620" t="str">
        <f>IF(D124="","",IF(AT124&lt;&gt;Datos!$AO$2,D124,""))</f>
        <v/>
      </c>
      <c r="F188" s="620"/>
      <c r="G188" s="620"/>
      <c r="H188" s="620"/>
      <c r="I188" s="620"/>
      <c r="J188" s="620"/>
      <c r="K188" s="620"/>
      <c r="L188" s="620"/>
      <c r="M188" s="620"/>
      <c r="N188" s="620"/>
      <c r="O188" s="620"/>
      <c r="P188" s="620"/>
      <c r="Q188" s="620"/>
      <c r="R188" s="620"/>
      <c r="S188" s="620"/>
      <c r="T188" s="620"/>
      <c r="U188" s="620"/>
      <c r="V188" s="620"/>
      <c r="W188" s="620"/>
      <c r="X188" s="620"/>
      <c r="Y188" s="620"/>
      <c r="Z188" s="620"/>
      <c r="AA188" s="620"/>
      <c r="AB188" s="620"/>
      <c r="AC188" s="620"/>
      <c r="AD188" s="620"/>
      <c r="AE188" s="620"/>
      <c r="AF188" s="620"/>
      <c r="AG188" s="620"/>
      <c r="AH188" s="620"/>
      <c r="AI188" s="620"/>
      <c r="AJ188" s="620"/>
      <c r="AK188" s="620"/>
      <c r="AL188" s="620"/>
      <c r="AM188" s="620"/>
      <c r="AN188" s="620"/>
      <c r="AO188" s="620"/>
      <c r="AP188" s="620"/>
      <c r="AQ188" s="620"/>
      <c r="AR188" s="620"/>
      <c r="AS188" s="620"/>
      <c r="AT188" s="620"/>
      <c r="AU188" s="620"/>
      <c r="AV188" s="620"/>
      <c r="AW188" s="620"/>
      <c r="AX188" s="620"/>
      <c r="AY188" s="620"/>
      <c r="AZ188" s="620"/>
      <c r="BA188" s="624"/>
      <c r="BB188" s="625"/>
      <c r="BC188" s="625"/>
      <c r="BD188" s="625"/>
      <c r="BE188" s="625"/>
      <c r="BF188" s="626"/>
      <c r="BG188" s="261"/>
      <c r="BK188" s="11" t="s">
        <v>581</v>
      </c>
    </row>
    <row r="189" spans="1:63" ht="14.25" customHeight="1" thickBot="1">
      <c r="A189" s="18"/>
      <c r="D189" s="431"/>
      <c r="E189" s="632"/>
      <c r="F189" s="633"/>
      <c r="G189" s="633"/>
      <c r="H189" s="633"/>
      <c r="I189" s="633"/>
      <c r="J189" s="633"/>
      <c r="K189" s="633"/>
      <c r="L189" s="633"/>
      <c r="M189" s="633"/>
      <c r="N189" s="633"/>
      <c r="O189" s="633"/>
      <c r="P189" s="633"/>
      <c r="Q189" s="633"/>
      <c r="R189" s="633"/>
      <c r="S189" s="633"/>
      <c r="T189" s="633"/>
      <c r="U189" s="634"/>
      <c r="V189" s="635"/>
      <c r="W189" s="635"/>
      <c r="X189" s="635"/>
      <c r="Y189" s="635"/>
      <c r="Z189" s="635"/>
      <c r="AA189" s="635"/>
      <c r="AB189" s="635"/>
      <c r="AC189" s="635"/>
      <c r="AD189" s="635"/>
      <c r="AE189" s="635"/>
      <c r="AF189" s="635"/>
      <c r="AG189" s="635"/>
      <c r="AH189" s="633"/>
      <c r="AI189" s="633"/>
      <c r="AJ189" s="633"/>
      <c r="AK189" s="633"/>
      <c r="AL189" s="633"/>
      <c r="AM189" s="633"/>
      <c r="AN189" s="633"/>
      <c r="AO189" s="633"/>
      <c r="AP189" s="634"/>
      <c r="AQ189" s="635"/>
      <c r="AR189" s="635"/>
      <c r="AS189" s="635"/>
      <c r="AT189" s="635"/>
      <c r="AU189" s="635"/>
      <c r="AV189" s="635"/>
      <c r="AW189" s="635"/>
      <c r="AX189" s="635"/>
      <c r="AY189" s="635"/>
      <c r="AZ189" s="635"/>
      <c r="BA189" s="636"/>
      <c r="BB189" s="637"/>
      <c r="BC189" s="637"/>
      <c r="BD189" s="637"/>
      <c r="BE189" s="637"/>
      <c r="BF189" s="638"/>
      <c r="BG189" s="262"/>
      <c r="BK189" s="26" t="str">
        <f>IF(AT102=Datos!$AO$2,D102,"")</f>
        <v/>
      </c>
    </row>
    <row r="190" spans="1:63" ht="14.25" customHeight="1" thickTop="1">
      <c r="A190" s="18"/>
      <c r="D190" s="411" t="s">
        <v>570</v>
      </c>
      <c r="E190" s="639" t="str">
        <f>IF(D131="","",IF(AT131&lt;&gt;Datos!$AO$2,D131,""))</f>
        <v/>
      </c>
      <c r="F190" s="640"/>
      <c r="G190" s="640"/>
      <c r="H190" s="640"/>
      <c r="I190" s="640"/>
      <c r="J190" s="640"/>
      <c r="K190" s="640"/>
      <c r="L190" s="640"/>
      <c r="M190" s="640"/>
      <c r="N190" s="640"/>
      <c r="O190" s="640"/>
      <c r="P190" s="640"/>
      <c r="Q190" s="640"/>
      <c r="R190" s="640"/>
      <c r="S190" s="640"/>
      <c r="T190" s="640"/>
      <c r="U190" s="641"/>
      <c r="V190" s="642"/>
      <c r="W190" s="642"/>
      <c r="X190" s="642"/>
      <c r="Y190" s="642"/>
      <c r="Z190" s="642"/>
      <c r="AA190" s="642"/>
      <c r="AB190" s="642"/>
      <c r="AC190" s="642"/>
      <c r="AD190" s="642"/>
      <c r="AE190" s="642"/>
      <c r="AF190" s="642"/>
      <c r="AG190" s="642"/>
      <c r="AH190" s="640"/>
      <c r="AI190" s="640"/>
      <c r="AJ190" s="640"/>
      <c r="AK190" s="640"/>
      <c r="AL190" s="640"/>
      <c r="AM190" s="640"/>
      <c r="AN190" s="640"/>
      <c r="AO190" s="640"/>
      <c r="AP190" s="641"/>
      <c r="AQ190" s="642"/>
      <c r="AR190" s="642"/>
      <c r="AS190" s="642"/>
      <c r="AT190" s="642"/>
      <c r="AU190" s="642"/>
      <c r="AV190" s="642"/>
      <c r="AW190" s="642"/>
      <c r="AX190" s="642"/>
      <c r="AY190" s="642"/>
      <c r="AZ190" s="642"/>
      <c r="BA190" s="631"/>
      <c r="BB190" s="631"/>
      <c r="BC190" s="631"/>
      <c r="BD190" s="631"/>
      <c r="BE190" s="631"/>
      <c r="BF190" s="631"/>
      <c r="BG190" s="186"/>
      <c r="BK190" s="26" t="str">
        <f>IF(AT103=Datos!$AO$2,D103,"")</f>
        <v/>
      </c>
    </row>
    <row r="191" spans="1:63" ht="14.25" customHeight="1">
      <c r="A191" s="18"/>
      <c r="D191" s="411"/>
      <c r="E191" s="630" t="str">
        <f>IF(D132="","",IF(AT132&lt;&gt;Datos!$AO$2,D132,""))</f>
        <v/>
      </c>
      <c r="F191" s="630"/>
      <c r="G191" s="630"/>
      <c r="H191" s="630"/>
      <c r="I191" s="630"/>
      <c r="J191" s="630"/>
      <c r="K191" s="630"/>
      <c r="L191" s="630"/>
      <c r="M191" s="630"/>
      <c r="N191" s="630"/>
      <c r="O191" s="630"/>
      <c r="P191" s="630"/>
      <c r="Q191" s="630"/>
      <c r="R191" s="630"/>
      <c r="S191" s="630"/>
      <c r="T191" s="630"/>
      <c r="U191" s="630"/>
      <c r="V191" s="630"/>
      <c r="W191" s="630"/>
      <c r="X191" s="630"/>
      <c r="Y191" s="630"/>
      <c r="Z191" s="630"/>
      <c r="AA191" s="630"/>
      <c r="AB191" s="630"/>
      <c r="AC191" s="630"/>
      <c r="AD191" s="630"/>
      <c r="AE191" s="630"/>
      <c r="AF191" s="630"/>
      <c r="AG191" s="630"/>
      <c r="AH191" s="630"/>
      <c r="AI191" s="630"/>
      <c r="AJ191" s="630"/>
      <c r="AK191" s="630"/>
      <c r="AL191" s="630"/>
      <c r="AM191" s="630"/>
      <c r="AN191" s="630"/>
      <c r="AO191" s="630"/>
      <c r="AP191" s="630"/>
      <c r="AQ191" s="630"/>
      <c r="AR191" s="630"/>
      <c r="AS191" s="630"/>
      <c r="AT191" s="630"/>
      <c r="AU191" s="630"/>
      <c r="AV191" s="630"/>
      <c r="AW191" s="630"/>
      <c r="AX191" s="630"/>
      <c r="AY191" s="630"/>
      <c r="AZ191" s="630"/>
      <c r="BA191" s="631"/>
      <c r="BB191" s="631"/>
      <c r="BC191" s="631"/>
      <c r="BD191" s="631"/>
      <c r="BE191" s="631"/>
      <c r="BF191" s="631"/>
      <c r="BG191" s="186"/>
      <c r="BK191" s="26" t="str">
        <f>IF(AT104=Datos!$AO$2,D104,"")</f>
        <v/>
      </c>
    </row>
    <row r="192" spans="1:63" ht="14.25" customHeight="1">
      <c r="A192" s="18"/>
      <c r="D192" s="411"/>
      <c r="E192" s="630" t="str">
        <f>IF(D133="","",IF(AT133&lt;&gt;Datos!$AO$2,D133,""))</f>
        <v/>
      </c>
      <c r="F192" s="630"/>
      <c r="G192" s="630"/>
      <c r="H192" s="630"/>
      <c r="I192" s="630"/>
      <c r="J192" s="630"/>
      <c r="K192" s="630"/>
      <c r="L192" s="630"/>
      <c r="M192" s="630"/>
      <c r="N192" s="630"/>
      <c r="O192" s="630"/>
      <c r="P192" s="630"/>
      <c r="Q192" s="630"/>
      <c r="R192" s="630"/>
      <c r="S192" s="630"/>
      <c r="T192" s="630"/>
      <c r="U192" s="630"/>
      <c r="V192" s="630"/>
      <c r="W192" s="630"/>
      <c r="X192" s="630"/>
      <c r="Y192" s="630"/>
      <c r="Z192" s="630"/>
      <c r="AA192" s="630"/>
      <c r="AB192" s="630"/>
      <c r="AC192" s="630"/>
      <c r="AD192" s="630"/>
      <c r="AE192" s="630"/>
      <c r="AF192" s="630"/>
      <c r="AG192" s="630"/>
      <c r="AH192" s="630"/>
      <c r="AI192" s="630"/>
      <c r="AJ192" s="630"/>
      <c r="AK192" s="630"/>
      <c r="AL192" s="630"/>
      <c r="AM192" s="630"/>
      <c r="AN192" s="630"/>
      <c r="AO192" s="630"/>
      <c r="AP192" s="630"/>
      <c r="AQ192" s="630"/>
      <c r="AR192" s="630"/>
      <c r="AS192" s="630"/>
      <c r="AT192" s="630"/>
      <c r="AU192" s="630"/>
      <c r="AV192" s="630"/>
      <c r="AW192" s="630"/>
      <c r="AX192" s="630"/>
      <c r="AY192" s="630"/>
      <c r="AZ192" s="630"/>
      <c r="BA192" s="631"/>
      <c r="BB192" s="631"/>
      <c r="BC192" s="631"/>
      <c r="BD192" s="631"/>
      <c r="BE192" s="631"/>
      <c r="BF192" s="631"/>
      <c r="BG192" s="186"/>
      <c r="BK192" s="26" t="str">
        <f>IF(AT105=Datos!$AO$2,D105,"")</f>
        <v/>
      </c>
    </row>
    <row r="193" spans="1:63" ht="14.25" customHeight="1">
      <c r="A193" s="18"/>
      <c r="D193" s="411"/>
      <c r="E193" s="630" t="str">
        <f>IF(D134="","",IF(AT134&lt;&gt;Datos!$AO$2,D134,""))</f>
        <v/>
      </c>
      <c r="F193" s="630"/>
      <c r="G193" s="630"/>
      <c r="H193" s="630"/>
      <c r="I193" s="630"/>
      <c r="J193" s="630"/>
      <c r="K193" s="630"/>
      <c r="L193" s="630"/>
      <c r="M193" s="630"/>
      <c r="N193" s="630"/>
      <c r="O193" s="630"/>
      <c r="P193" s="630"/>
      <c r="Q193" s="630"/>
      <c r="R193" s="630"/>
      <c r="S193" s="630"/>
      <c r="T193" s="630"/>
      <c r="U193" s="630"/>
      <c r="V193" s="630"/>
      <c r="W193" s="630"/>
      <c r="X193" s="630"/>
      <c r="Y193" s="630"/>
      <c r="Z193" s="630"/>
      <c r="AA193" s="630"/>
      <c r="AB193" s="630"/>
      <c r="AC193" s="630"/>
      <c r="AD193" s="630"/>
      <c r="AE193" s="630"/>
      <c r="AF193" s="630"/>
      <c r="AG193" s="630"/>
      <c r="AH193" s="630"/>
      <c r="AI193" s="630"/>
      <c r="AJ193" s="630"/>
      <c r="AK193" s="630"/>
      <c r="AL193" s="630"/>
      <c r="AM193" s="630"/>
      <c r="AN193" s="630"/>
      <c r="AO193" s="630"/>
      <c r="AP193" s="630"/>
      <c r="AQ193" s="630"/>
      <c r="AR193" s="630"/>
      <c r="AS193" s="630"/>
      <c r="AT193" s="630"/>
      <c r="AU193" s="630"/>
      <c r="AV193" s="630"/>
      <c r="AW193" s="630"/>
      <c r="AX193" s="630"/>
      <c r="AY193" s="630"/>
      <c r="AZ193" s="630"/>
      <c r="BA193" s="631"/>
      <c r="BB193" s="631"/>
      <c r="BC193" s="631"/>
      <c r="BD193" s="631"/>
      <c r="BE193" s="631"/>
      <c r="BF193" s="631"/>
      <c r="BG193" s="186"/>
      <c r="BK193" s="26" t="str">
        <f>IF(AT106=Datos!$AO$2,D106,"")</f>
        <v/>
      </c>
    </row>
    <row r="194" spans="1:63" ht="14.25" customHeight="1">
      <c r="A194" s="18"/>
      <c r="D194" s="411"/>
      <c r="E194" s="630" t="str">
        <f>IF(D135="","",IF(AT135&lt;&gt;Datos!$AO$2,D135,""))</f>
        <v/>
      </c>
      <c r="F194" s="630"/>
      <c r="G194" s="630"/>
      <c r="H194" s="630"/>
      <c r="I194" s="630"/>
      <c r="J194" s="630"/>
      <c r="K194" s="630"/>
      <c r="L194" s="630"/>
      <c r="M194" s="630"/>
      <c r="N194" s="630"/>
      <c r="O194" s="630"/>
      <c r="P194" s="630"/>
      <c r="Q194" s="630"/>
      <c r="R194" s="630"/>
      <c r="S194" s="630"/>
      <c r="T194" s="630"/>
      <c r="U194" s="630"/>
      <c r="V194" s="630"/>
      <c r="W194" s="630"/>
      <c r="X194" s="630"/>
      <c r="Y194" s="630"/>
      <c r="Z194" s="630"/>
      <c r="AA194" s="630"/>
      <c r="AB194" s="630"/>
      <c r="AC194" s="630"/>
      <c r="AD194" s="630"/>
      <c r="AE194" s="630"/>
      <c r="AF194" s="630"/>
      <c r="AG194" s="630"/>
      <c r="AH194" s="630"/>
      <c r="AI194" s="630"/>
      <c r="AJ194" s="630"/>
      <c r="AK194" s="630"/>
      <c r="AL194" s="630"/>
      <c r="AM194" s="630"/>
      <c r="AN194" s="630"/>
      <c r="AO194" s="630"/>
      <c r="AP194" s="630"/>
      <c r="AQ194" s="630"/>
      <c r="AR194" s="630"/>
      <c r="AS194" s="630"/>
      <c r="AT194" s="630"/>
      <c r="AU194" s="630"/>
      <c r="AV194" s="630"/>
      <c r="AW194" s="630"/>
      <c r="AX194" s="630"/>
      <c r="AY194" s="630"/>
      <c r="AZ194" s="630"/>
      <c r="BA194" s="631"/>
      <c r="BB194" s="631"/>
      <c r="BC194" s="631"/>
      <c r="BD194" s="631"/>
      <c r="BE194" s="631"/>
      <c r="BF194" s="631"/>
      <c r="BG194" s="186"/>
      <c r="BK194" s="26" t="str">
        <f>IF(AT107=Datos!$AO$2,D107,"")</f>
        <v/>
      </c>
    </row>
    <row r="195" spans="1:63" ht="14.25" customHeight="1">
      <c r="A195" s="18"/>
      <c r="D195" s="411"/>
      <c r="E195" s="630" t="str">
        <f>IF(D136="","",IF(AT136&lt;&gt;Datos!$AO$2,D136,""))</f>
        <v/>
      </c>
      <c r="F195" s="630"/>
      <c r="G195" s="630"/>
      <c r="H195" s="630"/>
      <c r="I195" s="630"/>
      <c r="J195" s="630"/>
      <c r="K195" s="630"/>
      <c r="L195" s="630"/>
      <c r="M195" s="630"/>
      <c r="N195" s="630"/>
      <c r="O195" s="630"/>
      <c r="P195" s="630"/>
      <c r="Q195" s="630"/>
      <c r="R195" s="630"/>
      <c r="S195" s="630"/>
      <c r="T195" s="630"/>
      <c r="U195" s="630"/>
      <c r="V195" s="630"/>
      <c r="W195" s="630"/>
      <c r="X195" s="630"/>
      <c r="Y195" s="630"/>
      <c r="Z195" s="630"/>
      <c r="AA195" s="630"/>
      <c r="AB195" s="630"/>
      <c r="AC195" s="630"/>
      <c r="AD195" s="630"/>
      <c r="AE195" s="630"/>
      <c r="AF195" s="630"/>
      <c r="AG195" s="630"/>
      <c r="AH195" s="630"/>
      <c r="AI195" s="630"/>
      <c r="AJ195" s="630"/>
      <c r="AK195" s="630"/>
      <c r="AL195" s="630"/>
      <c r="AM195" s="630"/>
      <c r="AN195" s="630"/>
      <c r="AO195" s="630"/>
      <c r="AP195" s="630"/>
      <c r="AQ195" s="630"/>
      <c r="AR195" s="630"/>
      <c r="AS195" s="630"/>
      <c r="AT195" s="630"/>
      <c r="AU195" s="630"/>
      <c r="AV195" s="630"/>
      <c r="AW195" s="630"/>
      <c r="AX195" s="630"/>
      <c r="AY195" s="630"/>
      <c r="AZ195" s="630"/>
      <c r="BA195" s="631"/>
      <c r="BB195" s="631"/>
      <c r="BC195" s="631"/>
      <c r="BD195" s="631"/>
      <c r="BE195" s="631"/>
      <c r="BF195" s="631"/>
      <c r="BG195" s="186"/>
      <c r="BK195" s="26" t="str">
        <f>IF(AT108=Datos!$AO$2,D108,"")</f>
        <v/>
      </c>
    </row>
    <row r="196" spans="1:63" ht="14.25" customHeight="1">
      <c r="A196" s="18"/>
      <c r="D196" s="411"/>
      <c r="E196" s="630" t="str">
        <f>IF(D137="","",IF(AT137&lt;&gt;Datos!$AO$2,D137,""))</f>
        <v/>
      </c>
      <c r="F196" s="630"/>
      <c r="G196" s="630"/>
      <c r="H196" s="630"/>
      <c r="I196" s="630"/>
      <c r="J196" s="630"/>
      <c r="K196" s="630"/>
      <c r="L196" s="630"/>
      <c r="M196" s="630"/>
      <c r="N196" s="630"/>
      <c r="O196" s="630"/>
      <c r="P196" s="630"/>
      <c r="Q196" s="630"/>
      <c r="R196" s="630"/>
      <c r="S196" s="630"/>
      <c r="T196" s="630"/>
      <c r="U196" s="630"/>
      <c r="V196" s="630"/>
      <c r="W196" s="630"/>
      <c r="X196" s="630"/>
      <c r="Y196" s="630"/>
      <c r="Z196" s="630"/>
      <c r="AA196" s="630"/>
      <c r="AB196" s="630"/>
      <c r="AC196" s="630"/>
      <c r="AD196" s="630"/>
      <c r="AE196" s="630"/>
      <c r="AF196" s="630"/>
      <c r="AG196" s="630"/>
      <c r="AH196" s="630"/>
      <c r="AI196" s="630"/>
      <c r="AJ196" s="630"/>
      <c r="AK196" s="630"/>
      <c r="AL196" s="630"/>
      <c r="AM196" s="630"/>
      <c r="AN196" s="630"/>
      <c r="AO196" s="630"/>
      <c r="AP196" s="630"/>
      <c r="AQ196" s="630"/>
      <c r="AR196" s="630"/>
      <c r="AS196" s="630"/>
      <c r="AT196" s="630"/>
      <c r="AU196" s="630"/>
      <c r="AV196" s="630"/>
      <c r="AW196" s="630"/>
      <c r="AX196" s="630"/>
      <c r="AY196" s="630"/>
      <c r="AZ196" s="630"/>
      <c r="BA196" s="631"/>
      <c r="BB196" s="631"/>
      <c r="BC196" s="631"/>
      <c r="BD196" s="631"/>
      <c r="BE196" s="631"/>
      <c r="BF196" s="631"/>
      <c r="BG196" s="186"/>
      <c r="BK196" s="26" t="str">
        <f>IF(AT109=Datos!$AO$2,D109,"")</f>
        <v/>
      </c>
    </row>
    <row r="197" spans="1:63" ht="14.25" customHeight="1">
      <c r="A197" s="18"/>
      <c r="D197" s="411"/>
      <c r="E197" s="630" t="str">
        <f>IF(D138="","",IF(AT138&lt;&gt;Datos!$AO$2,D138,""))</f>
        <v/>
      </c>
      <c r="F197" s="630"/>
      <c r="G197" s="630"/>
      <c r="H197" s="630"/>
      <c r="I197" s="630"/>
      <c r="J197" s="630"/>
      <c r="K197" s="630"/>
      <c r="L197" s="630"/>
      <c r="M197" s="630"/>
      <c r="N197" s="630"/>
      <c r="O197" s="630"/>
      <c r="P197" s="630"/>
      <c r="Q197" s="630"/>
      <c r="R197" s="630"/>
      <c r="S197" s="630"/>
      <c r="T197" s="630"/>
      <c r="U197" s="630"/>
      <c r="V197" s="630"/>
      <c r="W197" s="630"/>
      <c r="X197" s="630"/>
      <c r="Y197" s="630"/>
      <c r="Z197" s="630"/>
      <c r="AA197" s="630"/>
      <c r="AB197" s="630"/>
      <c r="AC197" s="630"/>
      <c r="AD197" s="630"/>
      <c r="AE197" s="630"/>
      <c r="AF197" s="630"/>
      <c r="AG197" s="630"/>
      <c r="AH197" s="630"/>
      <c r="AI197" s="630"/>
      <c r="AJ197" s="630"/>
      <c r="AK197" s="630"/>
      <c r="AL197" s="630"/>
      <c r="AM197" s="630"/>
      <c r="AN197" s="630"/>
      <c r="AO197" s="630"/>
      <c r="AP197" s="630"/>
      <c r="AQ197" s="630"/>
      <c r="AR197" s="630"/>
      <c r="AS197" s="630"/>
      <c r="AT197" s="630"/>
      <c r="AU197" s="630"/>
      <c r="AV197" s="630"/>
      <c r="AW197" s="630"/>
      <c r="AX197" s="630"/>
      <c r="AY197" s="630"/>
      <c r="AZ197" s="630"/>
      <c r="BA197" s="631"/>
      <c r="BB197" s="631"/>
      <c r="BC197" s="631"/>
      <c r="BD197" s="631"/>
      <c r="BE197" s="631"/>
      <c r="BF197" s="631"/>
      <c r="BG197" s="186"/>
      <c r="BK197" s="26" t="str">
        <f>IF(AT110=Datos!$AO$2,D110,"")</f>
        <v/>
      </c>
    </row>
    <row r="198" spans="1:63" ht="14.25" customHeight="1">
      <c r="A198" s="18"/>
      <c r="D198" s="412"/>
      <c r="E198" s="630" t="str">
        <f>IF(D139="","",IF(AT139&lt;&gt;Datos!$AO$2,D139,""))</f>
        <v/>
      </c>
      <c r="F198" s="630"/>
      <c r="G198" s="630"/>
      <c r="H198" s="630"/>
      <c r="I198" s="630"/>
      <c r="J198" s="630"/>
      <c r="K198" s="630"/>
      <c r="L198" s="630"/>
      <c r="M198" s="630"/>
      <c r="N198" s="630"/>
      <c r="O198" s="630"/>
      <c r="P198" s="630"/>
      <c r="Q198" s="630"/>
      <c r="R198" s="630"/>
      <c r="S198" s="630"/>
      <c r="T198" s="630"/>
      <c r="U198" s="630"/>
      <c r="V198" s="630"/>
      <c r="W198" s="630"/>
      <c r="X198" s="630"/>
      <c r="Y198" s="630"/>
      <c r="Z198" s="630"/>
      <c r="AA198" s="630"/>
      <c r="AB198" s="630"/>
      <c r="AC198" s="630"/>
      <c r="AD198" s="630"/>
      <c r="AE198" s="630"/>
      <c r="AF198" s="630"/>
      <c r="AG198" s="630"/>
      <c r="AH198" s="630"/>
      <c r="AI198" s="630"/>
      <c r="AJ198" s="630"/>
      <c r="AK198" s="630"/>
      <c r="AL198" s="630"/>
      <c r="AM198" s="630"/>
      <c r="AN198" s="630"/>
      <c r="AO198" s="630"/>
      <c r="AP198" s="630"/>
      <c r="AQ198" s="630"/>
      <c r="AR198" s="630"/>
      <c r="AS198" s="630"/>
      <c r="AT198" s="630"/>
      <c r="AU198" s="630"/>
      <c r="AV198" s="630"/>
      <c r="AW198" s="630"/>
      <c r="AX198" s="630"/>
      <c r="AY198" s="630"/>
      <c r="AZ198" s="630"/>
      <c r="BA198" s="631"/>
      <c r="BB198" s="631"/>
      <c r="BC198" s="631"/>
      <c r="BD198" s="631"/>
      <c r="BE198" s="631"/>
      <c r="BF198" s="631"/>
      <c r="BG198" s="186"/>
      <c r="BK198" s="26" t="str">
        <f>IF(AT111=Datos!$AO$2,D111,"")</f>
        <v/>
      </c>
    </row>
    <row r="199" spans="1:63" ht="14.25" customHeight="1">
      <c r="A199" s="18"/>
      <c r="D199" s="412"/>
      <c r="E199" s="630" t="str">
        <f>IF(D140="","",IF(AT140&lt;&gt;Datos!$AO$2,D140,""))</f>
        <v/>
      </c>
      <c r="F199" s="630"/>
      <c r="G199" s="630"/>
      <c r="H199" s="630"/>
      <c r="I199" s="630"/>
      <c r="J199" s="630"/>
      <c r="K199" s="630"/>
      <c r="L199" s="630"/>
      <c r="M199" s="630"/>
      <c r="N199" s="630"/>
      <c r="O199" s="630"/>
      <c r="P199" s="630"/>
      <c r="Q199" s="630"/>
      <c r="R199" s="630"/>
      <c r="S199" s="630"/>
      <c r="T199" s="630"/>
      <c r="U199" s="630"/>
      <c r="V199" s="630"/>
      <c r="W199" s="630"/>
      <c r="X199" s="630"/>
      <c r="Y199" s="630"/>
      <c r="Z199" s="630"/>
      <c r="AA199" s="630"/>
      <c r="AB199" s="630"/>
      <c r="AC199" s="630"/>
      <c r="AD199" s="630"/>
      <c r="AE199" s="630"/>
      <c r="AF199" s="630"/>
      <c r="AG199" s="630"/>
      <c r="AH199" s="630"/>
      <c r="AI199" s="630"/>
      <c r="AJ199" s="630"/>
      <c r="AK199" s="630"/>
      <c r="AL199" s="630"/>
      <c r="AM199" s="630"/>
      <c r="AN199" s="630"/>
      <c r="AO199" s="630"/>
      <c r="AP199" s="630"/>
      <c r="AQ199" s="630"/>
      <c r="AR199" s="630"/>
      <c r="AS199" s="630"/>
      <c r="AT199" s="630"/>
      <c r="AU199" s="630"/>
      <c r="AV199" s="630"/>
      <c r="AW199" s="630"/>
      <c r="AX199" s="630"/>
      <c r="AY199" s="630"/>
      <c r="AZ199" s="630"/>
      <c r="BA199" s="631"/>
      <c r="BB199" s="631"/>
      <c r="BC199" s="631"/>
      <c r="BD199" s="631"/>
      <c r="BE199" s="631"/>
      <c r="BF199" s="631"/>
      <c r="BG199" s="186"/>
      <c r="BK199" s="26" t="s">
        <v>580</v>
      </c>
    </row>
    <row r="200" spans="1:63" ht="14.25" customHeight="1">
      <c r="A200" s="18"/>
      <c r="D200" s="434" t="s">
        <v>582</v>
      </c>
      <c r="E200" s="434"/>
      <c r="F200" s="434"/>
      <c r="G200" s="434"/>
      <c r="H200" s="434"/>
      <c r="I200" s="434"/>
      <c r="J200" s="434"/>
      <c r="K200" s="434"/>
      <c r="L200" s="434"/>
      <c r="M200" s="434"/>
      <c r="N200" s="434"/>
      <c r="O200" s="434"/>
      <c r="P200" s="434"/>
      <c r="Q200" s="434"/>
      <c r="R200" s="434"/>
      <c r="S200" s="434"/>
      <c r="T200" s="434"/>
      <c r="U200" s="434"/>
      <c r="V200" s="434"/>
      <c r="W200" s="434"/>
      <c r="X200" s="434"/>
      <c r="Y200" s="434"/>
      <c r="Z200" s="434"/>
      <c r="AA200" s="434"/>
      <c r="AB200" s="434"/>
      <c r="AC200" s="434"/>
      <c r="AD200" s="434"/>
      <c r="AE200" s="434"/>
      <c r="AF200" s="434"/>
      <c r="AG200" s="434"/>
      <c r="AH200" s="434"/>
      <c r="AI200" s="434"/>
      <c r="AJ200" s="434"/>
      <c r="AK200" s="434"/>
      <c r="AL200" s="434"/>
      <c r="AM200" s="434"/>
      <c r="AN200" s="434"/>
      <c r="AO200" s="434"/>
      <c r="AP200" s="434"/>
      <c r="AQ200" s="434"/>
      <c r="AR200" s="434"/>
      <c r="AS200" s="434"/>
      <c r="AT200" s="434"/>
      <c r="AU200" s="434"/>
      <c r="AV200" s="434"/>
      <c r="AW200" s="434"/>
      <c r="AX200" s="434"/>
      <c r="AY200" s="434"/>
      <c r="AZ200" s="434"/>
      <c r="BA200" s="434"/>
      <c r="BB200" s="434"/>
      <c r="BC200" s="434"/>
      <c r="BD200" s="434"/>
      <c r="BE200" s="434"/>
      <c r="BF200" s="434"/>
      <c r="BG200" s="643"/>
    </row>
    <row r="201" spans="1:63" ht="15.75" customHeight="1">
      <c r="A201" s="18"/>
      <c r="D201" s="750"/>
      <c r="E201" s="750"/>
      <c r="F201" s="750"/>
      <c r="G201" s="750"/>
      <c r="H201" s="750"/>
      <c r="I201" s="750"/>
      <c r="J201" s="750"/>
      <c r="K201" s="750"/>
      <c r="L201" s="750"/>
      <c r="M201" s="750"/>
      <c r="N201" s="750"/>
      <c r="O201" s="750"/>
      <c r="P201" s="750"/>
      <c r="Q201" s="750"/>
      <c r="R201" s="750"/>
      <c r="S201" s="750"/>
      <c r="T201" s="750"/>
      <c r="U201" s="750"/>
      <c r="V201" s="750"/>
      <c r="W201" s="750"/>
      <c r="X201" s="750"/>
      <c r="Y201" s="750"/>
      <c r="Z201" s="750"/>
      <c r="AA201" s="750"/>
      <c r="AB201" s="750"/>
      <c r="AC201" s="750"/>
      <c r="AD201" s="750"/>
      <c r="AE201" s="750"/>
      <c r="AF201" s="750"/>
      <c r="AG201" s="750"/>
      <c r="AH201" s="750"/>
      <c r="AI201" s="750"/>
      <c r="AJ201" s="750"/>
      <c r="AK201" s="750"/>
      <c r="AL201" s="750"/>
      <c r="AM201" s="750"/>
      <c r="AN201" s="750"/>
      <c r="AO201" s="750"/>
      <c r="AP201" s="750"/>
      <c r="AQ201" s="750"/>
      <c r="AR201" s="750"/>
      <c r="AS201" s="750"/>
      <c r="AT201" s="750"/>
      <c r="AU201" s="750"/>
      <c r="AV201" s="750"/>
      <c r="AW201" s="750"/>
      <c r="AX201" s="750"/>
      <c r="AY201" s="750"/>
      <c r="AZ201" s="750"/>
      <c r="BA201" s="750"/>
      <c r="BB201" s="750"/>
      <c r="BG201" s="20"/>
    </row>
    <row r="202" spans="1:63" ht="15.75" customHeight="1">
      <c r="A202" s="18"/>
      <c r="BG202" s="20"/>
    </row>
    <row r="203" spans="1:63" ht="15" customHeight="1">
      <c r="A203" s="18"/>
      <c r="D203" s="627" t="s">
        <v>583</v>
      </c>
      <c r="E203" s="627"/>
      <c r="F203" s="627"/>
      <c r="G203" s="627"/>
      <c r="H203" s="627"/>
      <c r="I203" s="627"/>
      <c r="J203" s="627"/>
      <c r="K203" s="627"/>
      <c r="L203" s="627"/>
      <c r="M203" s="627"/>
      <c r="N203" s="627"/>
      <c r="O203" s="627"/>
      <c r="P203" s="627"/>
      <c r="Q203" s="627"/>
      <c r="R203" s="627"/>
      <c r="S203" s="627"/>
      <c r="T203" s="627"/>
      <c r="U203" s="627"/>
      <c r="V203" s="627"/>
      <c r="W203" s="627"/>
      <c r="X203" s="627"/>
      <c r="Y203" s="627"/>
      <c r="Z203" s="627"/>
      <c r="AA203" s="627"/>
      <c r="AB203" s="627"/>
      <c r="AC203" s="627"/>
      <c r="AD203" s="627"/>
      <c r="AE203" s="627"/>
      <c r="AF203" s="627"/>
      <c r="AG203" s="627"/>
      <c r="AH203" s="627"/>
      <c r="AI203" s="627"/>
      <c r="AJ203" s="627"/>
      <c r="AK203" s="627"/>
      <c r="AL203" s="627"/>
      <c r="AM203" s="627"/>
      <c r="AN203" s="627"/>
      <c r="AO203" s="627"/>
      <c r="AP203" s="627"/>
      <c r="AQ203" s="627"/>
      <c r="AR203" s="627"/>
      <c r="AS203" s="627"/>
      <c r="AT203" s="627"/>
      <c r="AU203" s="627"/>
      <c r="AV203" s="627"/>
      <c r="AW203" s="627"/>
      <c r="AX203" s="627"/>
      <c r="AY203" s="627"/>
      <c r="AZ203" s="627"/>
      <c r="BA203" s="627"/>
      <c r="BB203" s="627"/>
      <c r="BC203" s="627"/>
      <c r="BD203" s="627"/>
      <c r="BE203" s="627"/>
      <c r="BF203" s="627"/>
      <c r="BG203" s="628"/>
    </row>
    <row r="204" spans="1:63" ht="20.25" customHeight="1">
      <c r="A204" s="18"/>
      <c r="D204" s="435" t="s">
        <v>564</v>
      </c>
      <c r="E204" s="435"/>
      <c r="F204" s="435"/>
      <c r="G204" s="435"/>
      <c r="H204" s="435"/>
      <c r="I204" s="435"/>
      <c r="J204" s="435"/>
      <c r="K204" s="435"/>
      <c r="L204" s="435"/>
      <c r="M204" s="435"/>
      <c r="N204" s="435"/>
      <c r="O204" s="435"/>
      <c r="P204" s="435"/>
      <c r="Q204" s="435"/>
      <c r="R204" s="435"/>
      <c r="S204" s="435"/>
      <c r="T204" s="435"/>
      <c r="U204" s="435"/>
      <c r="V204" s="435" t="s">
        <v>565</v>
      </c>
      <c r="W204" s="435"/>
      <c r="X204" s="435"/>
      <c r="Y204" s="435"/>
      <c r="Z204" s="435"/>
      <c r="AA204" s="435"/>
      <c r="AB204" s="435"/>
      <c r="AC204" s="435"/>
      <c r="AD204" s="435"/>
      <c r="AE204" s="435"/>
      <c r="AF204" s="435"/>
      <c r="AG204" s="435"/>
      <c r="AH204" s="435"/>
      <c r="AI204" s="435"/>
      <c r="AJ204" s="435"/>
      <c r="AK204" s="435"/>
      <c r="AL204" s="435"/>
      <c r="AM204" s="435"/>
      <c r="AN204" s="435" t="s">
        <v>566</v>
      </c>
      <c r="AO204" s="435"/>
      <c r="AP204" s="435"/>
      <c r="AQ204" s="435"/>
      <c r="AR204" s="435"/>
      <c r="AS204" s="435"/>
      <c r="AT204" s="435"/>
      <c r="AU204" s="435"/>
      <c r="AV204" s="435"/>
      <c r="AW204" s="435"/>
      <c r="AX204" s="435"/>
      <c r="AY204" s="435"/>
      <c r="AZ204" s="435"/>
      <c r="BA204" s="435"/>
      <c r="BB204" s="435"/>
      <c r="BC204" s="435"/>
      <c r="BD204" s="435"/>
      <c r="BE204" s="435"/>
      <c r="BF204" s="435"/>
      <c r="BG204" s="629"/>
    </row>
    <row r="205" spans="1:63" ht="20.100000000000001" customHeight="1">
      <c r="A205" s="18"/>
      <c r="D205" s="400"/>
      <c r="E205" s="400"/>
      <c r="F205" s="400"/>
      <c r="G205" s="400"/>
      <c r="H205" s="400"/>
      <c r="I205" s="400"/>
      <c r="J205" s="400"/>
      <c r="K205" s="400"/>
      <c r="L205" s="400"/>
      <c r="M205" s="400"/>
      <c r="N205" s="400"/>
      <c r="O205" s="400"/>
      <c r="P205" s="400"/>
      <c r="Q205" s="400"/>
      <c r="R205" s="400"/>
      <c r="S205" s="400"/>
      <c r="T205" s="400"/>
      <c r="U205" s="400"/>
      <c r="V205" s="400"/>
      <c r="W205" s="400"/>
      <c r="X205" s="400"/>
      <c r="Y205" s="400"/>
      <c r="Z205" s="400"/>
      <c r="AA205" s="400"/>
      <c r="AB205" s="400"/>
      <c r="AC205" s="400"/>
      <c r="AD205" s="400"/>
      <c r="AE205" s="400"/>
      <c r="AF205" s="400"/>
      <c r="AG205" s="400"/>
      <c r="AH205" s="400"/>
      <c r="AI205" s="400"/>
      <c r="AJ205" s="400"/>
      <c r="AK205" s="400"/>
      <c r="AL205" s="400"/>
      <c r="AM205" s="400"/>
      <c r="AN205" s="400"/>
      <c r="AO205" s="400"/>
      <c r="AP205" s="400"/>
      <c r="AQ205" s="400"/>
      <c r="AR205" s="400"/>
      <c r="AS205" s="400"/>
      <c r="AT205" s="400"/>
      <c r="AU205" s="400"/>
      <c r="AV205" s="400"/>
      <c r="AW205" s="400"/>
      <c r="AX205" s="400"/>
      <c r="AY205" s="400"/>
      <c r="AZ205" s="400"/>
      <c r="BA205" s="400"/>
      <c r="BB205" s="400"/>
      <c r="BC205" s="400"/>
      <c r="BD205" s="400"/>
      <c r="BE205" s="400"/>
      <c r="BF205" s="400"/>
      <c r="BG205" s="619"/>
    </row>
    <row r="206" spans="1:63">
      <c r="A206" s="18"/>
      <c r="D206" s="400"/>
      <c r="E206" s="400"/>
      <c r="F206" s="400"/>
      <c r="G206" s="400"/>
      <c r="H206" s="400"/>
      <c r="I206" s="400"/>
      <c r="J206" s="400"/>
      <c r="K206" s="400"/>
      <c r="L206" s="400"/>
      <c r="M206" s="400"/>
      <c r="N206" s="400"/>
      <c r="O206" s="400"/>
      <c r="P206" s="400"/>
      <c r="Q206" s="400"/>
      <c r="R206" s="400"/>
      <c r="S206" s="400"/>
      <c r="T206" s="400"/>
      <c r="U206" s="400"/>
      <c r="V206" s="400"/>
      <c r="W206" s="400"/>
      <c r="X206" s="400"/>
      <c r="Y206" s="400"/>
      <c r="Z206" s="400"/>
      <c r="AA206" s="400"/>
      <c r="AB206" s="400"/>
      <c r="AC206" s="400"/>
      <c r="AD206" s="400"/>
      <c r="AE206" s="400"/>
      <c r="AF206" s="400"/>
      <c r="AG206" s="400"/>
      <c r="AH206" s="400"/>
      <c r="AI206" s="400"/>
      <c r="AJ206" s="400"/>
      <c r="AK206" s="400"/>
      <c r="AL206" s="400"/>
      <c r="AM206" s="400"/>
      <c r="AN206" s="400"/>
      <c r="AO206" s="400"/>
      <c r="AP206" s="400"/>
      <c r="AQ206" s="400"/>
      <c r="AR206" s="400"/>
      <c r="AS206" s="400"/>
      <c r="AT206" s="400"/>
      <c r="AU206" s="400"/>
      <c r="AV206" s="400"/>
      <c r="AW206" s="400"/>
      <c r="AX206" s="400"/>
      <c r="AY206" s="400"/>
      <c r="AZ206" s="400"/>
      <c r="BA206" s="400"/>
      <c r="BB206" s="400"/>
      <c r="BC206" s="400"/>
      <c r="BD206" s="400"/>
      <c r="BE206" s="400"/>
      <c r="BF206" s="400"/>
      <c r="BG206" s="619"/>
    </row>
    <row r="207" spans="1:63">
      <c r="A207" s="18"/>
      <c r="D207" s="400"/>
      <c r="E207" s="400"/>
      <c r="F207" s="400"/>
      <c r="G207" s="400"/>
      <c r="H207" s="400"/>
      <c r="I207" s="400"/>
      <c r="J207" s="400"/>
      <c r="K207" s="400"/>
      <c r="L207" s="400"/>
      <c r="M207" s="400"/>
      <c r="N207" s="400"/>
      <c r="O207" s="400"/>
      <c r="P207" s="400"/>
      <c r="Q207" s="400"/>
      <c r="R207" s="400"/>
      <c r="S207" s="400"/>
      <c r="T207" s="400"/>
      <c r="U207" s="400"/>
      <c r="V207" s="400"/>
      <c r="W207" s="400"/>
      <c r="X207" s="400"/>
      <c r="Y207" s="400"/>
      <c r="Z207" s="400"/>
      <c r="AA207" s="400"/>
      <c r="AB207" s="400"/>
      <c r="AC207" s="400"/>
      <c r="AD207" s="400"/>
      <c r="AE207" s="400"/>
      <c r="AF207" s="400"/>
      <c r="AG207" s="400"/>
      <c r="AH207" s="400"/>
      <c r="AI207" s="400"/>
      <c r="AJ207" s="400"/>
      <c r="AK207" s="400"/>
      <c r="AL207" s="400"/>
      <c r="AM207" s="400"/>
      <c r="AN207" s="400"/>
      <c r="AO207" s="400"/>
      <c r="AP207" s="400"/>
      <c r="AQ207" s="400"/>
      <c r="AR207" s="400"/>
      <c r="AS207" s="400"/>
      <c r="AT207" s="400"/>
      <c r="AU207" s="400"/>
      <c r="AV207" s="400"/>
      <c r="AW207" s="400"/>
      <c r="AX207" s="400"/>
      <c r="AY207" s="400"/>
      <c r="AZ207" s="400"/>
      <c r="BA207" s="400"/>
      <c r="BB207" s="400"/>
      <c r="BC207" s="400"/>
      <c r="BD207" s="400"/>
      <c r="BE207" s="400"/>
      <c r="BF207" s="400"/>
      <c r="BG207" s="619"/>
    </row>
    <row r="208" spans="1:63">
      <c r="A208" s="18"/>
      <c r="D208" s="400"/>
      <c r="E208" s="400"/>
      <c r="F208" s="400"/>
      <c r="G208" s="400"/>
      <c r="H208" s="400"/>
      <c r="I208" s="400"/>
      <c r="J208" s="400"/>
      <c r="K208" s="400"/>
      <c r="L208" s="400"/>
      <c r="M208" s="400"/>
      <c r="N208" s="400"/>
      <c r="O208" s="400"/>
      <c r="P208" s="400"/>
      <c r="Q208" s="400"/>
      <c r="R208" s="400"/>
      <c r="S208" s="400"/>
      <c r="T208" s="400"/>
      <c r="U208" s="400"/>
      <c r="V208" s="400"/>
      <c r="W208" s="400"/>
      <c r="X208" s="400"/>
      <c r="Y208" s="400"/>
      <c r="Z208" s="400"/>
      <c r="AA208" s="400"/>
      <c r="AB208" s="400"/>
      <c r="AC208" s="400"/>
      <c r="AD208" s="400"/>
      <c r="AE208" s="400"/>
      <c r="AF208" s="400"/>
      <c r="AG208" s="400"/>
      <c r="AH208" s="400"/>
      <c r="AI208" s="400"/>
      <c r="AJ208" s="400"/>
      <c r="AK208" s="400"/>
      <c r="AL208" s="400"/>
      <c r="AM208" s="400"/>
      <c r="AN208" s="400"/>
      <c r="AO208" s="400"/>
      <c r="AP208" s="400"/>
      <c r="AQ208" s="400"/>
      <c r="AR208" s="400"/>
      <c r="AS208" s="400"/>
      <c r="AT208" s="400"/>
      <c r="AU208" s="400"/>
      <c r="AV208" s="400"/>
      <c r="AW208" s="400"/>
      <c r="AX208" s="400"/>
      <c r="AY208" s="400"/>
      <c r="AZ208" s="400"/>
      <c r="BA208" s="400"/>
      <c r="BB208" s="400"/>
      <c r="BC208" s="400"/>
      <c r="BD208" s="400"/>
      <c r="BE208" s="400"/>
      <c r="BF208" s="400"/>
      <c r="BG208" s="619"/>
    </row>
    <row r="209" spans="1:59">
      <c r="A209" s="18"/>
      <c r="D209" s="400"/>
      <c r="E209" s="400"/>
      <c r="F209" s="400"/>
      <c r="G209" s="400"/>
      <c r="H209" s="400"/>
      <c r="I209" s="400"/>
      <c r="J209" s="400"/>
      <c r="K209" s="400"/>
      <c r="L209" s="400"/>
      <c r="M209" s="400"/>
      <c r="N209" s="400"/>
      <c r="O209" s="400"/>
      <c r="P209" s="400"/>
      <c r="Q209" s="400"/>
      <c r="R209" s="400"/>
      <c r="S209" s="400"/>
      <c r="T209" s="400"/>
      <c r="U209" s="400"/>
      <c r="V209" s="400"/>
      <c r="W209" s="400"/>
      <c r="X209" s="400"/>
      <c r="Y209" s="400"/>
      <c r="Z209" s="400"/>
      <c r="AA209" s="400"/>
      <c r="AB209" s="400"/>
      <c r="AC209" s="400"/>
      <c r="AD209" s="400"/>
      <c r="AE209" s="400"/>
      <c r="AF209" s="400"/>
      <c r="AG209" s="400"/>
      <c r="AH209" s="400"/>
      <c r="AI209" s="400"/>
      <c r="AJ209" s="400"/>
      <c r="AK209" s="400"/>
      <c r="AL209" s="400"/>
      <c r="AM209" s="400"/>
      <c r="AN209" s="400"/>
      <c r="AO209" s="400"/>
      <c r="AP209" s="400"/>
      <c r="AQ209" s="400"/>
      <c r="AR209" s="400"/>
      <c r="AS209" s="400"/>
      <c r="AT209" s="400"/>
      <c r="AU209" s="400"/>
      <c r="AV209" s="400"/>
      <c r="AW209" s="400"/>
      <c r="AX209" s="400"/>
      <c r="AY209" s="400"/>
      <c r="AZ209" s="400"/>
      <c r="BA209" s="400"/>
      <c r="BB209" s="400"/>
      <c r="BC209" s="400"/>
      <c r="BD209" s="400"/>
      <c r="BE209" s="400"/>
      <c r="BF209" s="400"/>
      <c r="BG209" s="619"/>
    </row>
    <row r="210" spans="1:59">
      <c r="A210" s="18"/>
      <c r="D210" s="400"/>
      <c r="E210" s="400"/>
      <c r="F210" s="400"/>
      <c r="G210" s="400"/>
      <c r="H210" s="400"/>
      <c r="I210" s="400"/>
      <c r="J210" s="400"/>
      <c r="K210" s="400"/>
      <c r="L210" s="400"/>
      <c r="M210" s="400"/>
      <c r="N210" s="400"/>
      <c r="O210" s="400"/>
      <c r="P210" s="400"/>
      <c r="Q210" s="400"/>
      <c r="R210" s="400"/>
      <c r="S210" s="400"/>
      <c r="T210" s="400"/>
      <c r="U210" s="400"/>
      <c r="V210" s="400"/>
      <c r="W210" s="400"/>
      <c r="X210" s="400"/>
      <c r="Y210" s="400"/>
      <c r="Z210" s="400"/>
      <c r="AA210" s="400"/>
      <c r="AB210" s="400"/>
      <c r="AC210" s="400"/>
      <c r="AD210" s="400"/>
      <c r="AE210" s="400"/>
      <c r="AF210" s="400"/>
      <c r="AG210" s="400"/>
      <c r="AH210" s="400"/>
      <c r="AI210" s="400"/>
      <c r="AJ210" s="400"/>
      <c r="AK210" s="400"/>
      <c r="AL210" s="400"/>
      <c r="AM210" s="400"/>
      <c r="AN210" s="400"/>
      <c r="AO210" s="400"/>
      <c r="AP210" s="400"/>
      <c r="AQ210" s="400"/>
      <c r="AR210" s="400"/>
      <c r="AS210" s="400"/>
      <c r="AT210" s="400"/>
      <c r="AU210" s="400"/>
      <c r="AV210" s="400"/>
      <c r="AW210" s="400"/>
      <c r="AX210" s="400"/>
      <c r="AY210" s="400"/>
      <c r="AZ210" s="400"/>
      <c r="BA210" s="400"/>
      <c r="BB210" s="400"/>
      <c r="BC210" s="400"/>
      <c r="BD210" s="400"/>
      <c r="BE210" s="400"/>
      <c r="BF210" s="400"/>
      <c r="BG210" s="619"/>
    </row>
    <row r="211" spans="1:59">
      <c r="A211" s="18"/>
      <c r="D211" s="405"/>
      <c r="E211" s="406"/>
      <c r="F211" s="406"/>
      <c r="G211" s="406"/>
      <c r="H211" s="406"/>
      <c r="I211" s="406"/>
      <c r="J211" s="406"/>
      <c r="K211" s="406"/>
      <c r="L211" s="406"/>
      <c r="M211" s="406"/>
      <c r="N211" s="406"/>
      <c r="O211" s="406"/>
      <c r="P211" s="406"/>
      <c r="Q211" s="406"/>
      <c r="R211" s="406"/>
      <c r="S211" s="406"/>
      <c r="T211" s="406"/>
      <c r="U211" s="428"/>
      <c r="V211" s="400"/>
      <c r="W211" s="400"/>
      <c r="X211" s="400"/>
      <c r="Y211" s="400"/>
      <c r="Z211" s="400"/>
      <c r="AA211" s="400"/>
      <c r="AB211" s="400"/>
      <c r="AC211" s="400"/>
      <c r="AD211" s="400"/>
      <c r="AE211" s="400"/>
      <c r="AF211" s="400"/>
      <c r="AG211" s="400"/>
      <c r="AH211" s="400"/>
      <c r="AI211" s="400"/>
      <c r="AJ211" s="400"/>
      <c r="AK211" s="400"/>
      <c r="AL211" s="400"/>
      <c r="AM211" s="400"/>
      <c r="AN211" s="405"/>
      <c r="AO211" s="406"/>
      <c r="AP211" s="406"/>
      <c r="AQ211" s="406"/>
      <c r="AR211" s="406"/>
      <c r="AS211" s="406"/>
      <c r="AT211" s="406"/>
      <c r="AU211" s="406"/>
      <c r="AV211" s="406"/>
      <c r="AW211" s="406"/>
      <c r="AX211" s="406"/>
      <c r="AY211" s="406"/>
      <c r="AZ211" s="406"/>
      <c r="BA211" s="406"/>
      <c r="BB211" s="406"/>
      <c r="BC211" s="406"/>
      <c r="BD211" s="406"/>
      <c r="BE211" s="406"/>
      <c r="BF211" s="406"/>
      <c r="BG211" s="407"/>
    </row>
    <row r="212" spans="1:59">
      <c r="A212" s="18"/>
      <c r="D212" s="405"/>
      <c r="E212" s="406"/>
      <c r="F212" s="406"/>
      <c r="G212" s="406"/>
      <c r="H212" s="406"/>
      <c r="I212" s="406"/>
      <c r="J212" s="406"/>
      <c r="K212" s="406"/>
      <c r="L212" s="406"/>
      <c r="M212" s="406"/>
      <c r="N212" s="406"/>
      <c r="O212" s="406"/>
      <c r="P212" s="406"/>
      <c r="Q212" s="406"/>
      <c r="R212" s="406"/>
      <c r="S212" s="406"/>
      <c r="T212" s="406"/>
      <c r="U212" s="428"/>
      <c r="V212" s="400"/>
      <c r="W212" s="400"/>
      <c r="X212" s="400"/>
      <c r="Y212" s="400"/>
      <c r="Z212" s="400"/>
      <c r="AA212" s="400"/>
      <c r="AB212" s="400"/>
      <c r="AC212" s="400"/>
      <c r="AD212" s="400"/>
      <c r="AE212" s="400"/>
      <c r="AF212" s="400"/>
      <c r="AG212" s="400"/>
      <c r="AH212" s="400"/>
      <c r="AI212" s="400"/>
      <c r="AJ212" s="400"/>
      <c r="AK212" s="400"/>
      <c r="AL212" s="400"/>
      <c r="AM212" s="400"/>
      <c r="AN212" s="405"/>
      <c r="AO212" s="406"/>
      <c r="AP212" s="406"/>
      <c r="AQ212" s="406"/>
      <c r="AR212" s="406"/>
      <c r="AS212" s="406"/>
      <c r="AT212" s="406"/>
      <c r="AU212" s="406"/>
      <c r="AV212" s="406"/>
      <c r="AW212" s="406"/>
      <c r="AX212" s="406"/>
      <c r="AY212" s="406"/>
      <c r="AZ212" s="406"/>
      <c r="BA212" s="406"/>
      <c r="BB212" s="406"/>
      <c r="BC212" s="406"/>
      <c r="BD212" s="406"/>
      <c r="BE212" s="406"/>
      <c r="BF212" s="406"/>
      <c r="BG212" s="407"/>
    </row>
    <row r="213" spans="1:59">
      <c r="A213" s="18"/>
      <c r="D213" s="405"/>
      <c r="E213" s="406"/>
      <c r="F213" s="406"/>
      <c r="G213" s="406"/>
      <c r="H213" s="406"/>
      <c r="I213" s="406"/>
      <c r="J213" s="406"/>
      <c r="K213" s="406"/>
      <c r="L213" s="406"/>
      <c r="M213" s="406"/>
      <c r="N213" s="406"/>
      <c r="O213" s="406"/>
      <c r="P213" s="406"/>
      <c r="Q213" s="406"/>
      <c r="R213" s="406"/>
      <c r="S213" s="406"/>
      <c r="T213" s="406"/>
      <c r="U213" s="428"/>
      <c r="V213" s="400"/>
      <c r="W213" s="400"/>
      <c r="X213" s="400"/>
      <c r="Y213" s="400"/>
      <c r="Z213" s="400"/>
      <c r="AA213" s="400"/>
      <c r="AB213" s="400"/>
      <c r="AC213" s="400"/>
      <c r="AD213" s="400"/>
      <c r="AE213" s="400"/>
      <c r="AF213" s="400"/>
      <c r="AG213" s="400"/>
      <c r="AH213" s="400"/>
      <c r="AI213" s="400"/>
      <c r="AJ213" s="400"/>
      <c r="AK213" s="400"/>
      <c r="AL213" s="400"/>
      <c r="AM213" s="400"/>
      <c r="AN213" s="405"/>
      <c r="AO213" s="406"/>
      <c r="AP213" s="406"/>
      <c r="AQ213" s="406"/>
      <c r="AR213" s="406"/>
      <c r="AS213" s="406"/>
      <c r="AT213" s="406"/>
      <c r="AU213" s="406"/>
      <c r="AV213" s="406"/>
      <c r="AW213" s="406"/>
      <c r="AX213" s="406"/>
      <c r="AY213" s="406"/>
      <c r="AZ213" s="406"/>
      <c r="BA213" s="406"/>
      <c r="BB213" s="406"/>
      <c r="BC213" s="406"/>
      <c r="BD213" s="406"/>
      <c r="BE213" s="406"/>
      <c r="BF213" s="406"/>
      <c r="BG213" s="407"/>
    </row>
    <row r="214" spans="1:59">
      <c r="A214" s="18"/>
      <c r="D214" s="405"/>
      <c r="E214" s="406"/>
      <c r="F214" s="406"/>
      <c r="G214" s="406"/>
      <c r="H214" s="406"/>
      <c r="I214" s="406"/>
      <c r="J214" s="406"/>
      <c r="K214" s="406"/>
      <c r="L214" s="406"/>
      <c r="M214" s="406"/>
      <c r="N214" s="406"/>
      <c r="O214" s="406"/>
      <c r="P214" s="406"/>
      <c r="Q214" s="406"/>
      <c r="R214" s="406"/>
      <c r="S214" s="406"/>
      <c r="T214" s="406"/>
      <c r="U214" s="428"/>
      <c r="V214" s="400"/>
      <c r="W214" s="400"/>
      <c r="X214" s="400"/>
      <c r="Y214" s="400"/>
      <c r="Z214" s="400"/>
      <c r="AA214" s="400"/>
      <c r="AB214" s="400"/>
      <c r="AC214" s="400"/>
      <c r="AD214" s="400"/>
      <c r="AE214" s="400"/>
      <c r="AF214" s="400"/>
      <c r="AG214" s="400"/>
      <c r="AH214" s="400"/>
      <c r="AI214" s="400"/>
      <c r="AJ214" s="400"/>
      <c r="AK214" s="400"/>
      <c r="AL214" s="400"/>
      <c r="AM214" s="400"/>
      <c r="AN214" s="405"/>
      <c r="AO214" s="406"/>
      <c r="AP214" s="406"/>
      <c r="AQ214" s="406"/>
      <c r="AR214" s="406"/>
      <c r="AS214" s="406"/>
      <c r="AT214" s="406"/>
      <c r="AU214" s="406"/>
      <c r="AV214" s="406"/>
      <c r="AW214" s="406"/>
      <c r="AX214" s="406"/>
      <c r="AY214" s="406"/>
      <c r="AZ214" s="406"/>
      <c r="BA214" s="406"/>
      <c r="BB214" s="406"/>
      <c r="BC214" s="406"/>
      <c r="BD214" s="406"/>
      <c r="BE214" s="406"/>
      <c r="BF214" s="406"/>
      <c r="BG214" s="407"/>
    </row>
    <row r="215" spans="1:59" ht="15" customHeight="1">
      <c r="A215" s="18"/>
      <c r="D215" s="434" t="str">
        <f>IF(AK13=Datos!$A$6,"* Si los efectos no deseados de la oportunidad se presentan incluir este plan en el Sistema de Administración de Acciones Preventivas y Correctivas con fuente -Administración de oportunidades (contingencia)-","* Si el riesgo se presenta incluir este plan en el Sistema de Administración de Acciones Preventivas y Correctivas con fuente -Administración de riesgos (contingencia)-")</f>
        <v>* Si el riesgo se presenta incluir este plan en el Sistema de Administración de Acciones Preventivas y Correctivas con fuente -Administración de riesgos (contingencia)-</v>
      </c>
      <c r="E215" s="434"/>
      <c r="F215" s="434"/>
      <c r="G215" s="434"/>
      <c r="H215" s="434"/>
      <c r="I215" s="434"/>
      <c r="J215" s="434"/>
      <c r="K215" s="434"/>
      <c r="L215" s="434"/>
      <c r="M215" s="434"/>
      <c r="N215" s="434"/>
      <c r="O215" s="434"/>
      <c r="P215" s="434"/>
      <c r="Q215" s="434"/>
      <c r="R215" s="434"/>
      <c r="S215" s="434"/>
      <c r="T215" s="434"/>
      <c r="U215" s="434"/>
      <c r="V215" s="434"/>
      <c r="W215" s="434"/>
      <c r="X215" s="434"/>
      <c r="Y215" s="434"/>
      <c r="Z215" s="434"/>
      <c r="AA215" s="434"/>
      <c r="AB215" s="434"/>
      <c r="AC215" s="434"/>
      <c r="AD215" s="434"/>
      <c r="AE215" s="434"/>
      <c r="AF215" s="434"/>
      <c r="AG215" s="434"/>
      <c r="AH215" s="434"/>
      <c r="AI215" s="434"/>
      <c r="AJ215" s="434"/>
      <c r="AK215" s="434"/>
      <c r="AL215" s="434"/>
      <c r="AM215" s="434"/>
      <c r="AN215" s="434"/>
      <c r="AO215" s="434"/>
      <c r="AP215" s="434"/>
      <c r="AQ215" s="434"/>
      <c r="AR215" s="434"/>
      <c r="AS215" s="434"/>
      <c r="AT215" s="434"/>
      <c r="AU215" s="434"/>
      <c r="AV215" s="434"/>
      <c r="AW215" s="434"/>
      <c r="AX215" s="434"/>
      <c r="AY215" s="434"/>
      <c r="AZ215" s="434"/>
      <c r="BA215" s="434"/>
      <c r="BB215" s="434"/>
      <c r="BG215" s="20"/>
    </row>
    <row r="216" spans="1:59" ht="15" customHeight="1">
      <c r="A216" s="18"/>
      <c r="BG216" s="20"/>
    </row>
    <row r="217" spans="1:59" ht="15.75" thickBot="1">
      <c r="A217" s="51"/>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c r="AS217" s="52"/>
      <c r="AT217" s="52"/>
      <c r="AU217" s="52"/>
      <c r="AV217" s="52"/>
      <c r="AW217" s="52"/>
      <c r="AX217" s="52"/>
      <c r="AY217" s="52"/>
      <c r="AZ217" s="52"/>
      <c r="BA217" s="52"/>
      <c r="BB217" s="52"/>
      <c r="BC217" s="52"/>
      <c r="BD217" s="52"/>
      <c r="BE217" s="52"/>
      <c r="BF217" s="52"/>
      <c r="BG217" s="54"/>
    </row>
    <row r="231" spans="63:64" ht="30">
      <c r="BK231" s="26" t="s">
        <v>587</v>
      </c>
      <c r="BL231" s="103">
        <v>1</v>
      </c>
    </row>
    <row r="232" spans="63:64">
      <c r="BK232" s="41"/>
    </row>
  </sheetData>
  <sheetProtection password="A10A" sheet="1" objects="1" scenarios="1" formatCells="0" formatRows="0"/>
  <mergeCells count="870">
    <mergeCell ref="BG1:BG2"/>
    <mergeCell ref="P3:U4"/>
    <mergeCell ref="V3:AZ4"/>
    <mergeCell ref="BA3:BF4"/>
    <mergeCell ref="BG3:BG4"/>
    <mergeCell ref="D6:G6"/>
    <mergeCell ref="K6:BF6"/>
    <mergeCell ref="D8:G8"/>
    <mergeCell ref="K8:BF8"/>
    <mergeCell ref="D10:I10"/>
    <mergeCell ref="K10:AJ10"/>
    <mergeCell ref="AQ10:AW10"/>
    <mergeCell ref="AX10:BF10"/>
    <mergeCell ref="A1:J4"/>
    <mergeCell ref="P1:U2"/>
    <mergeCell ref="V1:AZ2"/>
    <mergeCell ref="BA1:BF2"/>
    <mergeCell ref="D18:Q18"/>
    <mergeCell ref="S18:V18"/>
    <mergeCell ref="X18:BF18"/>
    <mergeCell ref="D20:BC20"/>
    <mergeCell ref="D21:BF21"/>
    <mergeCell ref="D22:BF22"/>
    <mergeCell ref="AT11:BC11"/>
    <mergeCell ref="M13:T13"/>
    <mergeCell ref="V13:AJ13"/>
    <mergeCell ref="A15:J15"/>
    <mergeCell ref="D17:Q17"/>
    <mergeCell ref="S17:V17"/>
    <mergeCell ref="X17:BB17"/>
    <mergeCell ref="D29:AB29"/>
    <mergeCell ref="AD29:BF34"/>
    <mergeCell ref="D30:AB30"/>
    <mergeCell ref="D31:AB31"/>
    <mergeCell ref="D32:AB32"/>
    <mergeCell ref="D33:AB33"/>
    <mergeCell ref="D34:AB34"/>
    <mergeCell ref="D23:AR23"/>
    <mergeCell ref="AY23:BF23"/>
    <mergeCell ref="D24:AV24"/>
    <mergeCell ref="AY24:BF24"/>
    <mergeCell ref="D28:AB28"/>
    <mergeCell ref="AD28:BF28"/>
    <mergeCell ref="D26:O26"/>
    <mergeCell ref="R26:S26"/>
    <mergeCell ref="W26:AC26"/>
    <mergeCell ref="AI26:AR26"/>
    <mergeCell ref="AU26:AV26"/>
    <mergeCell ref="D39:I39"/>
    <mergeCell ref="J39:AB39"/>
    <mergeCell ref="AD39:BF39"/>
    <mergeCell ref="D40:I40"/>
    <mergeCell ref="J40:AB40"/>
    <mergeCell ref="AD40:BF40"/>
    <mergeCell ref="D36:AB36"/>
    <mergeCell ref="AD36:BF37"/>
    <mergeCell ref="D37:AB37"/>
    <mergeCell ref="D38:I38"/>
    <mergeCell ref="J38:AB38"/>
    <mergeCell ref="AD38:BF38"/>
    <mergeCell ref="D43:I43"/>
    <mergeCell ref="J43:AB43"/>
    <mergeCell ref="AD43:BF43"/>
    <mergeCell ref="D44:I44"/>
    <mergeCell ref="J44:AB44"/>
    <mergeCell ref="AD44:BF44"/>
    <mergeCell ref="D41:I41"/>
    <mergeCell ref="J41:AB41"/>
    <mergeCell ref="AD41:BF41"/>
    <mergeCell ref="D42:I42"/>
    <mergeCell ref="J42:AB42"/>
    <mergeCell ref="AD42:BF42"/>
    <mergeCell ref="D47:I47"/>
    <mergeCell ref="J47:AB47"/>
    <mergeCell ref="AD47:BF47"/>
    <mergeCell ref="D48:I48"/>
    <mergeCell ref="J48:AB48"/>
    <mergeCell ref="AD48:BF48"/>
    <mergeCell ref="D45:I45"/>
    <mergeCell ref="J45:AB45"/>
    <mergeCell ref="AD45:BF45"/>
    <mergeCell ref="D46:I46"/>
    <mergeCell ref="J46:AB46"/>
    <mergeCell ref="AD46:BF46"/>
    <mergeCell ref="D52:I52"/>
    <mergeCell ref="J52:AB52"/>
    <mergeCell ref="AD52:BF52"/>
    <mergeCell ref="D53:I53"/>
    <mergeCell ref="J53:AB53"/>
    <mergeCell ref="AD53:BF53"/>
    <mergeCell ref="D49:AB49"/>
    <mergeCell ref="AD49:BF49"/>
    <mergeCell ref="D50:I50"/>
    <mergeCell ref="J50:AB50"/>
    <mergeCell ref="AD50:BF50"/>
    <mergeCell ref="D51:I51"/>
    <mergeCell ref="J51:AB51"/>
    <mergeCell ref="AD51:BF51"/>
    <mergeCell ref="D56:I56"/>
    <mergeCell ref="J56:AB56"/>
    <mergeCell ref="AD56:BF56"/>
    <mergeCell ref="D57:I57"/>
    <mergeCell ref="J57:AB57"/>
    <mergeCell ref="AD57:BF57"/>
    <mergeCell ref="D54:I54"/>
    <mergeCell ref="J54:AB54"/>
    <mergeCell ref="AD54:BF54"/>
    <mergeCell ref="D55:I55"/>
    <mergeCell ref="J55:AB55"/>
    <mergeCell ref="AD55:BF55"/>
    <mergeCell ref="D60:I60"/>
    <mergeCell ref="J60:AB60"/>
    <mergeCell ref="AD60:BF60"/>
    <mergeCell ref="BK60:BM61"/>
    <mergeCell ref="BP61:BP62"/>
    <mergeCell ref="BQ61:BQ62"/>
    <mergeCell ref="A62:J62"/>
    <mergeCell ref="D58:I58"/>
    <mergeCell ref="J58:AB58"/>
    <mergeCell ref="AD58:BF58"/>
    <mergeCell ref="D59:I59"/>
    <mergeCell ref="J59:AB59"/>
    <mergeCell ref="AD59:BF59"/>
    <mergeCell ref="Z63:AK63"/>
    <mergeCell ref="D64:G64"/>
    <mergeCell ref="E65:Z65"/>
    <mergeCell ref="AB65:AK65"/>
    <mergeCell ref="E66:H66"/>
    <mergeCell ref="I66:V66"/>
    <mergeCell ref="AB66:AC66"/>
    <mergeCell ref="AD66:AE66"/>
    <mergeCell ref="AF66:AG66"/>
    <mergeCell ref="AH66:AI66"/>
    <mergeCell ref="AJ66:AK66"/>
    <mergeCell ref="E67:H67"/>
    <mergeCell ref="I67:V67"/>
    <mergeCell ref="Z67:Z76"/>
    <mergeCell ref="AA67:AA68"/>
    <mergeCell ref="AB67:AC68"/>
    <mergeCell ref="AD67:AE68"/>
    <mergeCell ref="AF67:AG68"/>
    <mergeCell ref="AH67:AI68"/>
    <mergeCell ref="AJ67:AK68"/>
    <mergeCell ref="E70:P70"/>
    <mergeCell ref="J72:P72"/>
    <mergeCell ref="E76:H76"/>
    <mergeCell ref="I76:L76"/>
    <mergeCell ref="M76:P76"/>
    <mergeCell ref="AP67:BF67"/>
    <mergeCell ref="AP68:BF69"/>
    <mergeCell ref="R69:W69"/>
    <mergeCell ref="AA69:AA70"/>
    <mergeCell ref="AB69:AC70"/>
    <mergeCell ref="AD69:AE70"/>
    <mergeCell ref="AF69:AG70"/>
    <mergeCell ref="AH69:AI70"/>
    <mergeCell ref="AJ69:AK70"/>
    <mergeCell ref="R70:W70"/>
    <mergeCell ref="BS70:BS71"/>
    <mergeCell ref="BT70:BT71"/>
    <mergeCell ref="BU70:BU71"/>
    <mergeCell ref="R71:W71"/>
    <mergeCell ref="AA71:AA72"/>
    <mergeCell ref="AB71:AC72"/>
    <mergeCell ref="AD71:AE72"/>
    <mergeCell ref="AF71:AG72"/>
    <mergeCell ref="AH71:AI72"/>
    <mergeCell ref="AJ71:AK72"/>
    <mergeCell ref="AP71:BF71"/>
    <mergeCell ref="R72:W72"/>
    <mergeCell ref="AP72:BF76"/>
    <mergeCell ref="R73:W73"/>
    <mergeCell ref="AA73:AA74"/>
    <mergeCell ref="AB73:AC74"/>
    <mergeCell ref="AD73:AE74"/>
    <mergeCell ref="AJ75:AK76"/>
    <mergeCell ref="R76:W76"/>
    <mergeCell ref="AF73:AG74"/>
    <mergeCell ref="AH73:AI74"/>
    <mergeCell ref="AJ73:AK74"/>
    <mergeCell ref="AF75:AG76"/>
    <mergeCell ref="AH75:AI76"/>
    <mergeCell ref="C74:D78"/>
    <mergeCell ref="E75:H75"/>
    <mergeCell ref="I75:L75"/>
    <mergeCell ref="M75:P75"/>
    <mergeCell ref="AA75:AA76"/>
    <mergeCell ref="AB75:AC76"/>
    <mergeCell ref="AD75:AE76"/>
    <mergeCell ref="E77:P77"/>
    <mergeCell ref="R77:W77"/>
    <mergeCell ref="E78:I80"/>
    <mergeCell ref="R78:W78"/>
    <mergeCell ref="J79:P79"/>
    <mergeCell ref="R79:W79"/>
    <mergeCell ref="R80:W80"/>
    <mergeCell ref="AJ85:AK85"/>
    <mergeCell ref="AL85:AM86"/>
    <mergeCell ref="AN85:AQ85"/>
    <mergeCell ref="AR85:AS86"/>
    <mergeCell ref="BS85:BU85"/>
    <mergeCell ref="BV85:BX85"/>
    <mergeCell ref="AZ86:BB86"/>
    <mergeCell ref="BC86:BG86"/>
    <mergeCell ref="F81:G81"/>
    <mergeCell ref="H81:I81"/>
    <mergeCell ref="A84:J84"/>
    <mergeCell ref="X84:AM84"/>
    <mergeCell ref="AN84:AS84"/>
    <mergeCell ref="X85:AA85"/>
    <mergeCell ref="AB85:AC85"/>
    <mergeCell ref="AD85:AE85"/>
    <mergeCell ref="AF85:AG85"/>
    <mergeCell ref="AH85:AI85"/>
    <mergeCell ref="AF86:AG86"/>
    <mergeCell ref="AH86:AI86"/>
    <mergeCell ref="AJ86:AK86"/>
    <mergeCell ref="AN86:AQ86"/>
    <mergeCell ref="AT86:AV86"/>
    <mergeCell ref="AW86:AY86"/>
    <mergeCell ref="D86:S86"/>
    <mergeCell ref="T86:W86"/>
    <mergeCell ref="X86:Y86"/>
    <mergeCell ref="Z86:AA86"/>
    <mergeCell ref="AB86:AC86"/>
    <mergeCell ref="AD86:AE86"/>
    <mergeCell ref="AT87:AV87"/>
    <mergeCell ref="AW87:AY96"/>
    <mergeCell ref="AZ87:BB96"/>
    <mergeCell ref="AJ89:AK89"/>
    <mergeCell ref="AL89:AM89"/>
    <mergeCell ref="AN89:AQ89"/>
    <mergeCell ref="AR89:AS89"/>
    <mergeCell ref="AT89:AV89"/>
    <mergeCell ref="X92:Y92"/>
    <mergeCell ref="Z92:AA92"/>
    <mergeCell ref="AB92:AC92"/>
    <mergeCell ref="AD92:AE92"/>
    <mergeCell ref="AL91:AM91"/>
    <mergeCell ref="AN91:AQ91"/>
    <mergeCell ref="AR91:AS91"/>
    <mergeCell ref="AT91:AV91"/>
    <mergeCell ref="AJ93:AK93"/>
    <mergeCell ref="AL93:AM93"/>
    <mergeCell ref="BC87:BG87"/>
    <mergeCell ref="D88:S88"/>
    <mergeCell ref="T88:W88"/>
    <mergeCell ref="X88:Y88"/>
    <mergeCell ref="Z88:AA88"/>
    <mergeCell ref="AB88:AC88"/>
    <mergeCell ref="AD88:AE88"/>
    <mergeCell ref="AF87:AG87"/>
    <mergeCell ref="AH87:AI87"/>
    <mergeCell ref="AJ87:AK87"/>
    <mergeCell ref="AL87:AM87"/>
    <mergeCell ref="AN87:AQ87"/>
    <mergeCell ref="AR87:AS87"/>
    <mergeCell ref="D87:S87"/>
    <mergeCell ref="T87:W87"/>
    <mergeCell ref="X87:Y87"/>
    <mergeCell ref="Z87:AA87"/>
    <mergeCell ref="AB87:AC87"/>
    <mergeCell ref="AD87:AE87"/>
    <mergeCell ref="BC89:BG89"/>
    <mergeCell ref="AT88:AV88"/>
    <mergeCell ref="BC88:BG88"/>
    <mergeCell ref="D89:S89"/>
    <mergeCell ref="T89:W89"/>
    <mergeCell ref="X89:Y89"/>
    <mergeCell ref="Z89:AA89"/>
    <mergeCell ref="AB89:AC89"/>
    <mergeCell ref="AD89:AE89"/>
    <mergeCell ref="AF89:AG89"/>
    <mergeCell ref="AH89:AI89"/>
    <mergeCell ref="AF88:AG88"/>
    <mergeCell ref="AH88:AI88"/>
    <mergeCell ref="AJ88:AK88"/>
    <mergeCell ref="AL88:AM88"/>
    <mergeCell ref="AN88:AQ88"/>
    <mergeCell ref="AR88:AS88"/>
    <mergeCell ref="BC91:BG91"/>
    <mergeCell ref="AT90:AV90"/>
    <mergeCell ref="BC90:BG90"/>
    <mergeCell ref="D91:S91"/>
    <mergeCell ref="T91:W91"/>
    <mergeCell ref="X91:Y91"/>
    <mergeCell ref="Z91:AA91"/>
    <mergeCell ref="AB91:AC91"/>
    <mergeCell ref="AD91:AE91"/>
    <mergeCell ref="AF91:AG91"/>
    <mergeCell ref="AH91:AI91"/>
    <mergeCell ref="AF90:AG90"/>
    <mergeCell ref="AH90:AI90"/>
    <mergeCell ref="AJ90:AK90"/>
    <mergeCell ref="AL90:AM90"/>
    <mergeCell ref="AN90:AQ90"/>
    <mergeCell ref="AR90:AS90"/>
    <mergeCell ref="D90:S90"/>
    <mergeCell ref="T90:W90"/>
    <mergeCell ref="X90:Y90"/>
    <mergeCell ref="Z90:AA90"/>
    <mergeCell ref="AB90:AC90"/>
    <mergeCell ref="AD90:AE90"/>
    <mergeCell ref="AJ91:AK91"/>
    <mergeCell ref="AN93:AQ93"/>
    <mergeCell ref="AR93:AS93"/>
    <mergeCell ref="AT93:AV93"/>
    <mergeCell ref="BC93:BG93"/>
    <mergeCell ref="AT92:AV92"/>
    <mergeCell ref="BC92:BG92"/>
    <mergeCell ref="D93:S93"/>
    <mergeCell ref="T93:W93"/>
    <mergeCell ref="X93:Y93"/>
    <mergeCell ref="Z93:AA93"/>
    <mergeCell ref="AB93:AC93"/>
    <mergeCell ref="AD93:AE93"/>
    <mergeCell ref="AF93:AG93"/>
    <mergeCell ref="AH93:AI93"/>
    <mergeCell ref="AF92:AG92"/>
    <mergeCell ref="AH92:AI92"/>
    <mergeCell ref="AJ92:AK92"/>
    <mergeCell ref="AL92:AM92"/>
    <mergeCell ref="AN92:AQ92"/>
    <mergeCell ref="AR92:AS92"/>
    <mergeCell ref="D92:S92"/>
    <mergeCell ref="T92:W92"/>
    <mergeCell ref="AT95:AV95"/>
    <mergeCell ref="BC95:BG95"/>
    <mergeCell ref="AT94:AV94"/>
    <mergeCell ref="BC94:BG94"/>
    <mergeCell ref="D95:S95"/>
    <mergeCell ref="T95:W95"/>
    <mergeCell ref="X95:Y95"/>
    <mergeCell ref="Z95:AA95"/>
    <mergeCell ref="AB95:AC95"/>
    <mergeCell ref="AD95:AE95"/>
    <mergeCell ref="AF95:AG95"/>
    <mergeCell ref="AH95:AI95"/>
    <mergeCell ref="AF94:AG94"/>
    <mergeCell ref="AH94:AI94"/>
    <mergeCell ref="AJ94:AK94"/>
    <mergeCell ref="AL94:AM94"/>
    <mergeCell ref="AN94:AQ94"/>
    <mergeCell ref="AR94:AS94"/>
    <mergeCell ref="D94:S94"/>
    <mergeCell ref="T94:W94"/>
    <mergeCell ref="X94:Y94"/>
    <mergeCell ref="Z94:AA94"/>
    <mergeCell ref="AB94:AC94"/>
    <mergeCell ref="AD94:AE94"/>
    <mergeCell ref="T96:W96"/>
    <mergeCell ref="X96:Y96"/>
    <mergeCell ref="Z96:AA96"/>
    <mergeCell ref="AB96:AC96"/>
    <mergeCell ref="AD96:AE96"/>
    <mergeCell ref="AJ95:AK95"/>
    <mergeCell ref="AL95:AM95"/>
    <mergeCell ref="AN95:AQ95"/>
    <mergeCell ref="AR95:AS95"/>
    <mergeCell ref="BS100:BU100"/>
    <mergeCell ref="BV100:BX100"/>
    <mergeCell ref="D101:S101"/>
    <mergeCell ref="T101:W101"/>
    <mergeCell ref="X101:Y101"/>
    <mergeCell ref="Z101:AA101"/>
    <mergeCell ref="AB101:AC101"/>
    <mergeCell ref="AT96:AV96"/>
    <mergeCell ref="BC96:BG96"/>
    <mergeCell ref="X99:AM99"/>
    <mergeCell ref="AN99:AS99"/>
    <mergeCell ref="X100:AA100"/>
    <mergeCell ref="AB100:AC100"/>
    <mergeCell ref="AD100:AE100"/>
    <mergeCell ref="AF100:AG100"/>
    <mergeCell ref="AH100:AI100"/>
    <mergeCell ref="AJ100:AK100"/>
    <mergeCell ref="AF96:AG96"/>
    <mergeCell ref="AH96:AI96"/>
    <mergeCell ref="AJ96:AK96"/>
    <mergeCell ref="AL96:AM96"/>
    <mergeCell ref="AN96:AQ96"/>
    <mergeCell ref="AR96:AS96"/>
    <mergeCell ref="D96:S96"/>
    <mergeCell ref="AZ101:BB101"/>
    <mergeCell ref="BC101:BG101"/>
    <mergeCell ref="D102:S102"/>
    <mergeCell ref="T102:W102"/>
    <mergeCell ref="X102:Y102"/>
    <mergeCell ref="Z102:AA102"/>
    <mergeCell ref="AB102:AC102"/>
    <mergeCell ref="AD102:AE102"/>
    <mergeCell ref="AF102:AG102"/>
    <mergeCell ref="AD101:AE101"/>
    <mergeCell ref="AF101:AG101"/>
    <mergeCell ref="AH101:AI101"/>
    <mergeCell ref="AJ101:AK101"/>
    <mergeCell ref="AN101:AQ101"/>
    <mergeCell ref="AT101:AV101"/>
    <mergeCell ref="AL100:AM101"/>
    <mergeCell ref="AN100:AQ100"/>
    <mergeCell ref="AR100:AS101"/>
    <mergeCell ref="AD103:AE103"/>
    <mergeCell ref="AF103:AG103"/>
    <mergeCell ref="AH102:AI102"/>
    <mergeCell ref="AJ102:AK102"/>
    <mergeCell ref="AL102:AM102"/>
    <mergeCell ref="AN102:AQ102"/>
    <mergeCell ref="AR102:AS102"/>
    <mergeCell ref="AT102:AV102"/>
    <mergeCell ref="AW101:AY101"/>
    <mergeCell ref="BC103:BG103"/>
    <mergeCell ref="D104:S104"/>
    <mergeCell ref="T104:W104"/>
    <mergeCell ref="X104:Y104"/>
    <mergeCell ref="Z104:AA104"/>
    <mergeCell ref="AB104:AC104"/>
    <mergeCell ref="AD104:AE104"/>
    <mergeCell ref="AF104:AG104"/>
    <mergeCell ref="AH104:AI104"/>
    <mergeCell ref="AJ104:AK104"/>
    <mergeCell ref="AH103:AI103"/>
    <mergeCell ref="AJ103:AK103"/>
    <mergeCell ref="AL103:AM103"/>
    <mergeCell ref="AN103:AQ103"/>
    <mergeCell ref="AR103:AS103"/>
    <mergeCell ref="AT103:AV103"/>
    <mergeCell ref="AW102:AY111"/>
    <mergeCell ref="AZ102:BB111"/>
    <mergeCell ref="BC102:BG102"/>
    <mergeCell ref="D103:S103"/>
    <mergeCell ref="T103:W103"/>
    <mergeCell ref="X103:Y103"/>
    <mergeCell ref="Z103:AA103"/>
    <mergeCell ref="AB103:AC103"/>
    <mergeCell ref="AT104:AV104"/>
    <mergeCell ref="BC104:BG104"/>
    <mergeCell ref="D105:S105"/>
    <mergeCell ref="T105:W105"/>
    <mergeCell ref="X105:Y105"/>
    <mergeCell ref="Z105:AA105"/>
    <mergeCell ref="AB105:AC105"/>
    <mergeCell ref="AR105:AS105"/>
    <mergeCell ref="AT105:AV105"/>
    <mergeCell ref="BC105:BG105"/>
    <mergeCell ref="AH105:AI105"/>
    <mergeCell ref="AJ105:AK105"/>
    <mergeCell ref="AL105:AM105"/>
    <mergeCell ref="AN105:AQ105"/>
    <mergeCell ref="Z106:AA106"/>
    <mergeCell ref="AB106:AC106"/>
    <mergeCell ref="AD106:AE106"/>
    <mergeCell ref="AF106:AG106"/>
    <mergeCell ref="AD105:AE105"/>
    <mergeCell ref="AF105:AG105"/>
    <mergeCell ref="AL104:AM104"/>
    <mergeCell ref="AN104:AQ104"/>
    <mergeCell ref="AR104:AS104"/>
    <mergeCell ref="BC106:BG106"/>
    <mergeCell ref="D107:S107"/>
    <mergeCell ref="T107:W107"/>
    <mergeCell ref="X107:Y107"/>
    <mergeCell ref="Z107:AA107"/>
    <mergeCell ref="AB107:AC107"/>
    <mergeCell ref="AD107:AE107"/>
    <mergeCell ref="AF107:AG107"/>
    <mergeCell ref="AH107:AI107"/>
    <mergeCell ref="AJ107:AK107"/>
    <mergeCell ref="AH106:AI106"/>
    <mergeCell ref="AJ106:AK106"/>
    <mergeCell ref="AL106:AM106"/>
    <mergeCell ref="AN106:AQ106"/>
    <mergeCell ref="AR106:AS106"/>
    <mergeCell ref="AT106:AV106"/>
    <mergeCell ref="AL107:AM107"/>
    <mergeCell ref="AN107:AQ107"/>
    <mergeCell ref="AR107:AS107"/>
    <mergeCell ref="AT107:AV107"/>
    <mergeCell ref="BC107:BG107"/>
    <mergeCell ref="D106:S106"/>
    <mergeCell ref="T106:W106"/>
    <mergeCell ref="X106:Y106"/>
    <mergeCell ref="D108:S108"/>
    <mergeCell ref="T108:W108"/>
    <mergeCell ref="X108:Y108"/>
    <mergeCell ref="Z108:AA108"/>
    <mergeCell ref="AB108:AC108"/>
    <mergeCell ref="AR108:AS108"/>
    <mergeCell ref="AT108:AV108"/>
    <mergeCell ref="BC108:BG108"/>
    <mergeCell ref="D109:S109"/>
    <mergeCell ref="T109:W109"/>
    <mergeCell ref="X109:Y109"/>
    <mergeCell ref="Z109:AA109"/>
    <mergeCell ref="AB109:AC109"/>
    <mergeCell ref="AD109:AE109"/>
    <mergeCell ref="AF109:AG109"/>
    <mergeCell ref="AD108:AE108"/>
    <mergeCell ref="AF108:AG108"/>
    <mergeCell ref="AH108:AI108"/>
    <mergeCell ref="AJ108:AK108"/>
    <mergeCell ref="AL108:AM108"/>
    <mergeCell ref="AN108:AQ108"/>
    <mergeCell ref="BC109:BG109"/>
    <mergeCell ref="AH109:AI109"/>
    <mergeCell ref="AJ109:AK109"/>
    <mergeCell ref="D110:S110"/>
    <mergeCell ref="T110:W110"/>
    <mergeCell ref="X110:Y110"/>
    <mergeCell ref="Z110:AA110"/>
    <mergeCell ref="AB110:AC110"/>
    <mergeCell ref="AD110:AE110"/>
    <mergeCell ref="AF110:AG110"/>
    <mergeCell ref="AH110:AI110"/>
    <mergeCell ref="AJ110:AK110"/>
    <mergeCell ref="AL109:AM109"/>
    <mergeCell ref="AN109:AQ109"/>
    <mergeCell ref="AR109:AS109"/>
    <mergeCell ref="AT109:AV109"/>
    <mergeCell ref="AL110:AM110"/>
    <mergeCell ref="AN110:AQ110"/>
    <mergeCell ref="AR110:AS110"/>
    <mergeCell ref="AT110:AV110"/>
    <mergeCell ref="BC110:BG110"/>
    <mergeCell ref="D111:S111"/>
    <mergeCell ref="T111:W111"/>
    <mergeCell ref="X111:Y111"/>
    <mergeCell ref="Z111:AA111"/>
    <mergeCell ref="AB111:AC111"/>
    <mergeCell ref="BP122:BP123"/>
    <mergeCell ref="BQ122:BQ123"/>
    <mergeCell ref="R123:W123"/>
    <mergeCell ref="AB123:AK123"/>
    <mergeCell ref="AR111:AS111"/>
    <mergeCell ref="AT111:AV111"/>
    <mergeCell ref="BC111:BG111"/>
    <mergeCell ref="A114:J114"/>
    <mergeCell ref="U116:AK116"/>
    <mergeCell ref="U117:Y117"/>
    <mergeCell ref="Z117:AA117"/>
    <mergeCell ref="AE117:AI117"/>
    <mergeCell ref="AJ117:AK117"/>
    <mergeCell ref="AD111:AE111"/>
    <mergeCell ref="AF111:AG111"/>
    <mergeCell ref="AH111:AI111"/>
    <mergeCell ref="AJ111:AK111"/>
    <mergeCell ref="AL111:AM111"/>
    <mergeCell ref="AN111:AQ111"/>
    <mergeCell ref="R124:W124"/>
    <mergeCell ref="AB124:AC124"/>
    <mergeCell ref="AD124:AE124"/>
    <mergeCell ref="AF124:AG124"/>
    <mergeCell ref="AH124:AI124"/>
    <mergeCell ref="AJ124:AK124"/>
    <mergeCell ref="Z121:AK121"/>
    <mergeCell ref="BK121:BM122"/>
    <mergeCell ref="D122:G122"/>
    <mergeCell ref="BL126:BN126"/>
    <mergeCell ref="BQ126:BS126"/>
    <mergeCell ref="J127:P127"/>
    <mergeCell ref="R127:W127"/>
    <mergeCell ref="AA127:AA128"/>
    <mergeCell ref="AB127:AC128"/>
    <mergeCell ref="AD127:AE128"/>
    <mergeCell ref="AF127:AG128"/>
    <mergeCell ref="AH127:AI128"/>
    <mergeCell ref="AJ127:AK128"/>
    <mergeCell ref="AF125:AG126"/>
    <mergeCell ref="AH125:AI126"/>
    <mergeCell ref="AJ125:AK126"/>
    <mergeCell ref="AP125:BF125"/>
    <mergeCell ref="R126:W126"/>
    <mergeCell ref="AP126:BF127"/>
    <mergeCell ref="E125:P125"/>
    <mergeCell ref="R125:W125"/>
    <mergeCell ref="Z125:Z134"/>
    <mergeCell ref="AA125:AA126"/>
    <mergeCell ref="AB125:AC126"/>
    <mergeCell ref="AD125:AE126"/>
    <mergeCell ref="AA129:AA130"/>
    <mergeCell ref="AB129:AC130"/>
    <mergeCell ref="AF129:AG130"/>
    <mergeCell ref="AH129:AI130"/>
    <mergeCell ref="AJ129:AK130"/>
    <mergeCell ref="AP129:BF129"/>
    <mergeCell ref="R130:W130"/>
    <mergeCell ref="AP130:BF134"/>
    <mergeCell ref="R131:W131"/>
    <mergeCell ref="AA131:AA132"/>
    <mergeCell ref="AB131:AC132"/>
    <mergeCell ref="AD131:AE132"/>
    <mergeCell ref="AD129:AE130"/>
    <mergeCell ref="AJ133:AK134"/>
    <mergeCell ref="J134:P134"/>
    <mergeCell ref="R134:W134"/>
    <mergeCell ref="A141:J141"/>
    <mergeCell ref="G144:K146"/>
    <mergeCell ref="T145:U145"/>
    <mergeCell ref="V145:W145"/>
    <mergeCell ref="AF131:AG132"/>
    <mergeCell ref="AH131:AI132"/>
    <mergeCell ref="AJ131:AK132"/>
    <mergeCell ref="R132:W132"/>
    <mergeCell ref="R133:W133"/>
    <mergeCell ref="AA133:AA134"/>
    <mergeCell ref="AB133:AC134"/>
    <mergeCell ref="AD133:AE134"/>
    <mergeCell ref="AF133:AG134"/>
    <mergeCell ref="AH133:AI134"/>
    <mergeCell ref="AM145:AN145"/>
    <mergeCell ref="AO145:AR145"/>
    <mergeCell ref="D149:J150"/>
    <mergeCell ref="L149:BF150"/>
    <mergeCell ref="D152:BG152"/>
    <mergeCell ref="D153:U154"/>
    <mergeCell ref="V153:BG153"/>
    <mergeCell ref="V154:AG154"/>
    <mergeCell ref="AH154:AP154"/>
    <mergeCell ref="AQ154:AZ154"/>
    <mergeCell ref="AQ156:AZ156"/>
    <mergeCell ref="BA156:BF156"/>
    <mergeCell ref="E157:U157"/>
    <mergeCell ref="V157:AG157"/>
    <mergeCell ref="AH157:AP157"/>
    <mergeCell ref="AQ157:AZ157"/>
    <mergeCell ref="BA157:BF157"/>
    <mergeCell ref="BA154:BF154"/>
    <mergeCell ref="D155:D164"/>
    <mergeCell ref="E155:U155"/>
    <mergeCell ref="V155:AG155"/>
    <mergeCell ref="AH155:AP155"/>
    <mergeCell ref="AQ155:AZ155"/>
    <mergeCell ref="BA155:BF155"/>
    <mergeCell ref="E156:U156"/>
    <mergeCell ref="V156:AG156"/>
    <mergeCell ref="AH156:AP156"/>
    <mergeCell ref="E158:U158"/>
    <mergeCell ref="V158:AG158"/>
    <mergeCell ref="AH158:AP158"/>
    <mergeCell ref="AQ158:AZ158"/>
    <mergeCell ref="BA158:BF158"/>
    <mergeCell ref="E159:U159"/>
    <mergeCell ref="V159:AG159"/>
    <mergeCell ref="AH159:AP159"/>
    <mergeCell ref="AQ159:AZ159"/>
    <mergeCell ref="BA159:BF159"/>
    <mergeCell ref="E160:U160"/>
    <mergeCell ref="V160:AG160"/>
    <mergeCell ref="AH160:AP160"/>
    <mergeCell ref="AQ160:AZ160"/>
    <mergeCell ref="BA160:BF160"/>
    <mergeCell ref="E161:U161"/>
    <mergeCell ref="V161:AG161"/>
    <mergeCell ref="AH161:AP161"/>
    <mergeCell ref="AQ161:AZ161"/>
    <mergeCell ref="BA161:BF161"/>
    <mergeCell ref="E162:U162"/>
    <mergeCell ref="V162:AG162"/>
    <mergeCell ref="AH162:AP162"/>
    <mergeCell ref="AQ162:AZ162"/>
    <mergeCell ref="BA162:BF162"/>
    <mergeCell ref="E163:U163"/>
    <mergeCell ref="V163:AG163"/>
    <mergeCell ref="AH163:AP163"/>
    <mergeCell ref="AQ163:AZ163"/>
    <mergeCell ref="BA163:BF163"/>
    <mergeCell ref="E164:U164"/>
    <mergeCell ref="V164:AG164"/>
    <mergeCell ref="AH164:AP164"/>
    <mergeCell ref="AQ164:AZ164"/>
    <mergeCell ref="BA164:BF164"/>
    <mergeCell ref="E165:U165"/>
    <mergeCell ref="V165:AG165"/>
    <mergeCell ref="AH165:AP165"/>
    <mergeCell ref="AQ165:AZ165"/>
    <mergeCell ref="AQ167:AZ167"/>
    <mergeCell ref="BA167:BF167"/>
    <mergeCell ref="E168:U168"/>
    <mergeCell ref="V168:AG168"/>
    <mergeCell ref="AH168:AP168"/>
    <mergeCell ref="AQ168:AZ168"/>
    <mergeCell ref="BA168:BF168"/>
    <mergeCell ref="BA165:BF165"/>
    <mergeCell ref="E166:U166"/>
    <mergeCell ref="V166:AG166"/>
    <mergeCell ref="AH166:AP166"/>
    <mergeCell ref="AQ166:AZ166"/>
    <mergeCell ref="BA166:BF166"/>
    <mergeCell ref="D165:D174"/>
    <mergeCell ref="E171:U171"/>
    <mergeCell ref="V171:AG171"/>
    <mergeCell ref="AH171:AP171"/>
    <mergeCell ref="AQ171:AZ171"/>
    <mergeCell ref="BA171:BF171"/>
    <mergeCell ref="E172:U172"/>
    <mergeCell ref="V172:AG172"/>
    <mergeCell ref="AH172:AP172"/>
    <mergeCell ref="AQ172:AZ172"/>
    <mergeCell ref="BA172:BF172"/>
    <mergeCell ref="E169:U169"/>
    <mergeCell ref="V169:AG169"/>
    <mergeCell ref="AH169:AP169"/>
    <mergeCell ref="AQ169:AZ169"/>
    <mergeCell ref="BA169:BF169"/>
    <mergeCell ref="E170:U170"/>
    <mergeCell ref="V170:AG170"/>
    <mergeCell ref="AH170:AP170"/>
    <mergeCell ref="AQ170:AZ170"/>
    <mergeCell ref="BA170:BF170"/>
    <mergeCell ref="E167:U167"/>
    <mergeCell ref="V167:AG167"/>
    <mergeCell ref="AH167:AP167"/>
    <mergeCell ref="E173:U173"/>
    <mergeCell ref="V173:AG173"/>
    <mergeCell ref="AH173:AP173"/>
    <mergeCell ref="AQ173:AZ173"/>
    <mergeCell ref="BA173:BF173"/>
    <mergeCell ref="E174:U174"/>
    <mergeCell ref="V174:AG174"/>
    <mergeCell ref="AH174:AP174"/>
    <mergeCell ref="AQ174:AZ174"/>
    <mergeCell ref="BA174:BF174"/>
    <mergeCell ref="D177:BG177"/>
    <mergeCell ref="D178:U179"/>
    <mergeCell ref="V178:BG178"/>
    <mergeCell ref="V179:AG179"/>
    <mergeCell ref="AH179:AP179"/>
    <mergeCell ref="AQ179:AZ179"/>
    <mergeCell ref="BA179:BF179"/>
    <mergeCell ref="BA181:BF181"/>
    <mergeCell ref="E182:U182"/>
    <mergeCell ref="V182:AG182"/>
    <mergeCell ref="AH182:AP182"/>
    <mergeCell ref="AQ182:AZ182"/>
    <mergeCell ref="BA182:BF182"/>
    <mergeCell ref="E180:U180"/>
    <mergeCell ref="V180:AG180"/>
    <mergeCell ref="AH180:AP180"/>
    <mergeCell ref="AQ180:AZ180"/>
    <mergeCell ref="BA180:BF180"/>
    <mergeCell ref="E181:U181"/>
    <mergeCell ref="V181:AG181"/>
    <mergeCell ref="AH181:AP181"/>
    <mergeCell ref="AQ181:AZ181"/>
    <mergeCell ref="D180:D189"/>
    <mergeCell ref="AQ184:AZ184"/>
    <mergeCell ref="BA184:BF184"/>
    <mergeCell ref="E185:U185"/>
    <mergeCell ref="V185:AG185"/>
    <mergeCell ref="AH185:AP185"/>
    <mergeCell ref="AQ185:AZ185"/>
    <mergeCell ref="BA185:BF185"/>
    <mergeCell ref="E183:U183"/>
    <mergeCell ref="V183:AG183"/>
    <mergeCell ref="AH183:AP183"/>
    <mergeCell ref="AQ183:AZ183"/>
    <mergeCell ref="BA183:BF183"/>
    <mergeCell ref="E184:U184"/>
    <mergeCell ref="V184:AG184"/>
    <mergeCell ref="AH184:AP184"/>
    <mergeCell ref="E186:U186"/>
    <mergeCell ref="V186:AG186"/>
    <mergeCell ref="AH186:AP186"/>
    <mergeCell ref="AQ186:AZ186"/>
    <mergeCell ref="BA186:BF186"/>
    <mergeCell ref="E189:U189"/>
    <mergeCell ref="V189:AG189"/>
    <mergeCell ref="AH189:AP189"/>
    <mergeCell ref="AQ189:AZ189"/>
    <mergeCell ref="BA189:BF189"/>
    <mergeCell ref="E187:U187"/>
    <mergeCell ref="V187:AG187"/>
    <mergeCell ref="AH187:AP187"/>
    <mergeCell ref="AQ187:AZ187"/>
    <mergeCell ref="BA187:BF187"/>
    <mergeCell ref="E188:U188"/>
    <mergeCell ref="V188:AG188"/>
    <mergeCell ref="AH188:AP188"/>
    <mergeCell ref="AQ188:AZ188"/>
    <mergeCell ref="BA188:BF188"/>
    <mergeCell ref="BA191:BF191"/>
    <mergeCell ref="E192:U192"/>
    <mergeCell ref="V192:AG192"/>
    <mergeCell ref="AH192:AP192"/>
    <mergeCell ref="AQ192:AZ192"/>
    <mergeCell ref="BA192:BF192"/>
    <mergeCell ref="D190:D199"/>
    <mergeCell ref="E190:U190"/>
    <mergeCell ref="V190:AG190"/>
    <mergeCell ref="AH190:AP190"/>
    <mergeCell ref="AQ190:AZ190"/>
    <mergeCell ref="BA190:BF190"/>
    <mergeCell ref="E191:U191"/>
    <mergeCell ref="V191:AG191"/>
    <mergeCell ref="AH191:AP191"/>
    <mergeCell ref="AQ191:AZ191"/>
    <mergeCell ref="E193:U193"/>
    <mergeCell ref="V193:AG193"/>
    <mergeCell ref="AH193:AP193"/>
    <mergeCell ref="AQ193:AZ193"/>
    <mergeCell ref="BA193:BF193"/>
    <mergeCell ref="E194:U194"/>
    <mergeCell ref="V194:AG194"/>
    <mergeCell ref="AH194:AP194"/>
    <mergeCell ref="AQ194:AZ194"/>
    <mergeCell ref="BA194:BF194"/>
    <mergeCell ref="E195:U195"/>
    <mergeCell ref="V195:AG195"/>
    <mergeCell ref="AH195:AP195"/>
    <mergeCell ref="AQ195:AZ195"/>
    <mergeCell ref="BA195:BF195"/>
    <mergeCell ref="E196:U196"/>
    <mergeCell ref="V196:AG196"/>
    <mergeCell ref="AH196:AP196"/>
    <mergeCell ref="AQ196:AZ196"/>
    <mergeCell ref="BA196:BF196"/>
    <mergeCell ref="E197:U197"/>
    <mergeCell ref="V197:AG197"/>
    <mergeCell ref="AH197:AP197"/>
    <mergeCell ref="AQ197:AZ197"/>
    <mergeCell ref="BA197:BF197"/>
    <mergeCell ref="E198:U198"/>
    <mergeCell ref="V198:AG198"/>
    <mergeCell ref="AH198:AP198"/>
    <mergeCell ref="AQ198:AZ198"/>
    <mergeCell ref="BA198:BF198"/>
    <mergeCell ref="D205:U205"/>
    <mergeCell ref="V205:AM205"/>
    <mergeCell ref="AN205:BG205"/>
    <mergeCell ref="D206:U206"/>
    <mergeCell ref="E199:U199"/>
    <mergeCell ref="V199:AG199"/>
    <mergeCell ref="AH199:AP199"/>
    <mergeCell ref="AQ199:AZ199"/>
    <mergeCell ref="BA199:BF199"/>
    <mergeCell ref="D200:BB200"/>
    <mergeCell ref="BC200:BG200"/>
    <mergeCell ref="D214:U214"/>
    <mergeCell ref="V214:AM214"/>
    <mergeCell ref="AN214:BG214"/>
    <mergeCell ref="D215:BB215"/>
    <mergeCell ref="D212:U212"/>
    <mergeCell ref="V212:AM212"/>
    <mergeCell ref="AN212:BG212"/>
    <mergeCell ref="D213:U213"/>
    <mergeCell ref="V213:AM213"/>
    <mergeCell ref="AN213:BG213"/>
    <mergeCell ref="BG155:BL155"/>
    <mergeCell ref="BG164:BL164"/>
    <mergeCell ref="D210:U210"/>
    <mergeCell ref="V210:AM210"/>
    <mergeCell ref="AN210:BG210"/>
    <mergeCell ref="D211:U211"/>
    <mergeCell ref="V211:AM211"/>
    <mergeCell ref="AN211:BG211"/>
    <mergeCell ref="D208:U208"/>
    <mergeCell ref="V208:AM208"/>
    <mergeCell ref="AN208:BG208"/>
    <mergeCell ref="D209:U209"/>
    <mergeCell ref="V209:AM209"/>
    <mergeCell ref="AN209:BG209"/>
    <mergeCell ref="V206:AM206"/>
    <mergeCell ref="AN206:BG206"/>
    <mergeCell ref="D207:U207"/>
    <mergeCell ref="V207:AM207"/>
    <mergeCell ref="AN207:BG207"/>
    <mergeCell ref="D201:BB201"/>
    <mergeCell ref="D203:BG203"/>
    <mergeCell ref="D204:U204"/>
    <mergeCell ref="V204:AM204"/>
    <mergeCell ref="AN204:BG204"/>
  </mergeCells>
  <conditionalFormatting sqref="X87:Y87">
    <cfRule type="expression" dxfId="6194" priority="393">
      <formula>AND($D87&lt;&gt;"",$X87="")</formula>
    </cfRule>
  </conditionalFormatting>
  <conditionalFormatting sqref="Z87:AA87">
    <cfRule type="expression" dxfId="6193" priority="392">
      <formula>AND($D87&lt;&gt;"",$Z87="")</formula>
    </cfRule>
  </conditionalFormatting>
  <conditionalFormatting sqref="AB87:AC87">
    <cfRule type="expression" dxfId="6192" priority="391">
      <formula>AND($D87&lt;&gt;"",$AB87="")</formula>
    </cfRule>
  </conditionalFormatting>
  <conditionalFormatting sqref="AD87:AE87">
    <cfRule type="expression" dxfId="6191" priority="390">
      <formula>AND($D87&lt;&gt;"",$AD87="")</formula>
    </cfRule>
  </conditionalFormatting>
  <conditionalFormatting sqref="AF87:AG87">
    <cfRule type="expression" dxfId="6190" priority="389">
      <formula>AND($D87&lt;&gt;"",$AF87="")</formula>
    </cfRule>
  </conditionalFormatting>
  <conditionalFormatting sqref="AH87:AI87">
    <cfRule type="expression" dxfId="6189" priority="388">
      <formula>AND($D87&lt;&gt;"",$AH87="")</formula>
    </cfRule>
  </conditionalFormatting>
  <conditionalFormatting sqref="AJ87:AK87">
    <cfRule type="expression" dxfId="6188" priority="387">
      <formula>AND($D87&lt;&gt;"",$AJ87="")</formula>
    </cfRule>
  </conditionalFormatting>
  <conditionalFormatting sqref="E66:H66">
    <cfRule type="expression" dxfId="6187" priority="386">
      <formula>$I$67&lt;&gt;""</formula>
    </cfRule>
  </conditionalFormatting>
  <conditionalFormatting sqref="I66:V66">
    <cfRule type="expression" dxfId="6186" priority="385">
      <formula>$I$67&lt;&gt;""</formula>
    </cfRule>
  </conditionalFormatting>
  <conditionalFormatting sqref="AD125:AE134">
    <cfRule type="expression" dxfId="6185" priority="344">
      <formula>$AK$13=1</formula>
    </cfRule>
  </conditionalFormatting>
  <conditionalFormatting sqref="AB67:AC68">
    <cfRule type="expression" dxfId="6184" priority="380">
      <formula>$AK$13=1</formula>
    </cfRule>
  </conditionalFormatting>
  <conditionalFormatting sqref="AB69:AC70">
    <cfRule type="expression" dxfId="6183" priority="379">
      <formula>$AK$13=1</formula>
    </cfRule>
  </conditionalFormatting>
  <conditionalFormatting sqref="AB71:AC72">
    <cfRule type="expression" dxfId="6182" priority="378">
      <formula>$AK$13=1</formula>
    </cfRule>
  </conditionalFormatting>
  <conditionalFormatting sqref="AB73:AC74">
    <cfRule type="expression" dxfId="6181" priority="377">
      <formula>$AK$13=1</formula>
    </cfRule>
  </conditionalFormatting>
  <conditionalFormatting sqref="AB75:AC76">
    <cfRule type="expression" dxfId="6180" priority="376">
      <formula>$AK$13=1</formula>
    </cfRule>
  </conditionalFormatting>
  <conditionalFormatting sqref="AD67:AE76">
    <cfRule type="expression" dxfId="6179" priority="375">
      <formula>$AK$13=1</formula>
    </cfRule>
  </conditionalFormatting>
  <conditionalFormatting sqref="AB125:AC126">
    <cfRule type="expression" dxfId="6178" priority="369">
      <formula>$AB$67=x</formula>
    </cfRule>
    <cfRule type="expression" dxfId="6177" priority="374">
      <formula>$AK$13=1</formula>
    </cfRule>
  </conditionalFormatting>
  <conditionalFormatting sqref="AB127:AC128">
    <cfRule type="expression" dxfId="6176" priority="364">
      <formula>$AB$69=x</formula>
    </cfRule>
    <cfRule type="expression" dxfId="6175" priority="373">
      <formula>$AK$13=1</formula>
    </cfRule>
  </conditionalFormatting>
  <conditionalFormatting sqref="AB129:AC130">
    <cfRule type="expression" dxfId="6174" priority="359">
      <formula>$AB$71=x</formula>
    </cfRule>
    <cfRule type="expression" dxfId="6173" priority="372">
      <formula>$AK$13=1</formula>
    </cfRule>
  </conditionalFormatting>
  <conditionalFormatting sqref="AB131:AC132">
    <cfRule type="expression" dxfId="6172" priority="354">
      <formula>$AB$73=x</formula>
    </cfRule>
    <cfRule type="expression" dxfId="6171" priority="371">
      <formula>$AK$13=1</formula>
    </cfRule>
  </conditionalFormatting>
  <conditionalFormatting sqref="AB133:AC134">
    <cfRule type="expression" dxfId="6170" priority="349">
      <formula>$AB$75=x</formula>
    </cfRule>
    <cfRule type="expression" dxfId="6169" priority="370">
      <formula>$AK$13=1</formula>
    </cfRule>
  </conditionalFormatting>
  <conditionalFormatting sqref="AJ125:AK126">
    <cfRule type="expression" dxfId="6168" priority="365">
      <formula>$AJ$67=x</formula>
    </cfRule>
  </conditionalFormatting>
  <conditionalFormatting sqref="AJ127:AK128">
    <cfRule type="expression" dxfId="6167" priority="360">
      <formula>$AJ$69=x</formula>
    </cfRule>
  </conditionalFormatting>
  <conditionalFormatting sqref="AJ129:AK130">
    <cfRule type="expression" dxfId="6166" priority="355">
      <formula>$AJ$71=x</formula>
    </cfRule>
  </conditionalFormatting>
  <conditionalFormatting sqref="AJ131:AK132">
    <cfRule type="expression" dxfId="6165" priority="350">
      <formula>$AJ$73=x</formula>
    </cfRule>
  </conditionalFormatting>
  <conditionalFormatting sqref="AJ133:AK134">
    <cfRule type="expression" dxfId="6164" priority="345">
      <formula>$AJ$75=x</formula>
    </cfRule>
  </conditionalFormatting>
  <conditionalFormatting sqref="AD125:AE126">
    <cfRule type="expression" dxfId="6163" priority="368">
      <formula>$AD$67=x</formula>
    </cfRule>
  </conditionalFormatting>
  <conditionalFormatting sqref="AF125:AG126">
    <cfRule type="expression" dxfId="6162" priority="367">
      <formula>$AF$67=x</formula>
    </cfRule>
  </conditionalFormatting>
  <conditionalFormatting sqref="AH125:AI126">
    <cfRule type="expression" dxfId="6161" priority="366">
      <formula>$AH$67=x</formula>
    </cfRule>
  </conditionalFormatting>
  <conditionalFormatting sqref="AD127:AE128">
    <cfRule type="expression" dxfId="6160" priority="363">
      <formula>$AD$69=x</formula>
    </cfRule>
  </conditionalFormatting>
  <conditionalFormatting sqref="AF127:AG128">
    <cfRule type="expression" dxfId="6159" priority="362">
      <formula>$AF$69=x</formula>
    </cfRule>
  </conditionalFormatting>
  <conditionalFormatting sqref="AH127:AI128">
    <cfRule type="expression" dxfId="6158" priority="361">
      <formula>$AH$69=x</formula>
    </cfRule>
  </conditionalFormatting>
  <conditionalFormatting sqref="AD129:AE130">
    <cfRule type="expression" dxfId="6157" priority="358">
      <formula>$AD$71=x</formula>
    </cfRule>
  </conditionalFormatting>
  <conditionalFormatting sqref="AF129:AG130">
    <cfRule type="expression" dxfId="6156" priority="357">
      <formula>$AF$71=x</formula>
    </cfRule>
  </conditionalFormatting>
  <conditionalFormatting sqref="AH129:AI130">
    <cfRule type="expression" dxfId="6155" priority="356">
      <formula>$AH$71=x</formula>
    </cfRule>
  </conditionalFormatting>
  <conditionalFormatting sqref="AD131:AE132">
    <cfRule type="expression" dxfId="6154" priority="353">
      <formula>$AD$73=x</formula>
    </cfRule>
  </conditionalFormatting>
  <conditionalFormatting sqref="AF131:AG132">
    <cfRule type="expression" dxfId="6153" priority="352">
      <formula>$AF$73=x</formula>
    </cfRule>
  </conditionalFormatting>
  <conditionalFormatting sqref="AH131:AI132">
    <cfRule type="expression" dxfId="6152" priority="351">
      <formula>$AH$73=x</formula>
    </cfRule>
  </conditionalFormatting>
  <conditionalFormatting sqref="AD133:AE134">
    <cfRule type="expression" dxfId="6151" priority="348">
      <formula>$AD$75=x</formula>
    </cfRule>
  </conditionalFormatting>
  <conditionalFormatting sqref="AF133:AG134">
    <cfRule type="expression" dxfId="6150" priority="347">
      <formula>$AF$75=x</formula>
    </cfRule>
  </conditionalFormatting>
  <conditionalFormatting sqref="AH133:AI134">
    <cfRule type="expression" dxfId="6149" priority="346">
      <formula>$AH$75=x</formula>
    </cfRule>
  </conditionalFormatting>
  <conditionalFormatting sqref="D29:AB34">
    <cfRule type="cellIs" dxfId="6148" priority="343" operator="notEqual">
      <formula>$BF$19</formula>
    </cfRule>
  </conditionalFormatting>
  <conditionalFormatting sqref="AD29">
    <cfRule type="cellIs" dxfId="6147" priority="342" operator="notEqual">
      <formula>$BF$19</formula>
    </cfRule>
  </conditionalFormatting>
  <conditionalFormatting sqref="E67:H67">
    <cfRule type="expression" dxfId="6146" priority="341">
      <formula>$I$66&lt;&gt;""</formula>
    </cfRule>
  </conditionalFormatting>
  <conditionalFormatting sqref="I67:V67">
    <cfRule type="expression" dxfId="6145" priority="340">
      <formula>$I$66&lt;&gt;""</formula>
    </cfRule>
  </conditionalFormatting>
  <conditionalFormatting sqref="D22">
    <cfRule type="expression" dxfId="6144" priority="339">
      <formula>$AK$13&lt;&gt;1</formula>
    </cfRule>
  </conditionalFormatting>
  <conditionalFormatting sqref="X89:Y89">
    <cfRule type="expression" dxfId="6143" priority="333">
      <formula>AND($D89&lt;&gt;"",$X89="")</formula>
    </cfRule>
  </conditionalFormatting>
  <conditionalFormatting sqref="Z89:AA89">
    <cfRule type="expression" dxfId="6142" priority="332">
      <formula>AND($D89&lt;&gt;"",$Z89="")</formula>
    </cfRule>
  </conditionalFormatting>
  <conditionalFormatting sqref="AB89:AC89">
    <cfRule type="expression" dxfId="6141" priority="331">
      <formula>AND($D89&lt;&gt;"",$AB89="")</formula>
    </cfRule>
  </conditionalFormatting>
  <conditionalFormatting sqref="AD89:AE89">
    <cfRule type="expression" dxfId="6140" priority="330">
      <formula>AND($D89&lt;&gt;"",$AD89="")</formula>
    </cfRule>
  </conditionalFormatting>
  <conditionalFormatting sqref="AF89:AG89">
    <cfRule type="expression" dxfId="6139" priority="329">
      <formula>AND($D89&lt;&gt;"",$AF89="")</formula>
    </cfRule>
  </conditionalFormatting>
  <conditionalFormatting sqref="AH89:AI89">
    <cfRule type="expression" dxfId="6138" priority="328">
      <formula>AND($D89&lt;&gt;"",$AH89="")</formula>
    </cfRule>
  </conditionalFormatting>
  <conditionalFormatting sqref="AJ89:AK89">
    <cfRule type="expression" dxfId="6137" priority="327">
      <formula>AND($D89&lt;&gt;"",$AJ89="")</formula>
    </cfRule>
  </conditionalFormatting>
  <conditionalFormatting sqref="X90:Y90">
    <cfRule type="expression" dxfId="6136" priority="326">
      <formula>AND($D90&lt;&gt;"",$X90="")</formula>
    </cfRule>
  </conditionalFormatting>
  <conditionalFormatting sqref="Z90:AA90">
    <cfRule type="expression" dxfId="6135" priority="325">
      <formula>AND($D90&lt;&gt;"",$Z90="")</formula>
    </cfRule>
  </conditionalFormatting>
  <conditionalFormatting sqref="AB90:AC90">
    <cfRule type="expression" dxfId="6134" priority="324">
      <formula>AND($D90&lt;&gt;"",$AB90="")</formula>
    </cfRule>
  </conditionalFormatting>
  <conditionalFormatting sqref="AD90:AE90">
    <cfRule type="expression" dxfId="6133" priority="323">
      <formula>AND($D90&lt;&gt;"",$AD90="")</formula>
    </cfRule>
  </conditionalFormatting>
  <conditionalFormatting sqref="AF90:AG90">
    <cfRule type="expression" dxfId="6132" priority="322">
      <formula>AND($D90&lt;&gt;"",$AF90="")</formula>
    </cfRule>
  </conditionalFormatting>
  <conditionalFormatting sqref="AH90:AI90">
    <cfRule type="expression" dxfId="6131" priority="321">
      <formula>AND($D90&lt;&gt;"",$AH90="")</formula>
    </cfRule>
  </conditionalFormatting>
  <conditionalFormatting sqref="AJ90:AK90">
    <cfRule type="expression" dxfId="6130" priority="320">
      <formula>AND($D90&lt;&gt;"",$AJ90="")</formula>
    </cfRule>
  </conditionalFormatting>
  <conditionalFormatting sqref="X91:Y91">
    <cfRule type="expression" dxfId="6129" priority="319">
      <formula>AND($D91&lt;&gt;"",$X91="")</formula>
    </cfRule>
  </conditionalFormatting>
  <conditionalFormatting sqref="Z91:AA91">
    <cfRule type="expression" dxfId="6128" priority="318">
      <formula>AND($D91&lt;&gt;"",$Z91="")</formula>
    </cfRule>
  </conditionalFormatting>
  <conditionalFormatting sqref="AB91:AC91">
    <cfRule type="expression" dxfId="6127" priority="317">
      <formula>AND($D91&lt;&gt;"",$AB91="")</formula>
    </cfRule>
  </conditionalFormatting>
  <conditionalFormatting sqref="AD91:AE91">
    <cfRule type="expression" dxfId="6126" priority="316">
      <formula>AND($D91&lt;&gt;"",$AD91="")</formula>
    </cfRule>
  </conditionalFormatting>
  <conditionalFormatting sqref="AF91:AG91">
    <cfRule type="expression" dxfId="6125" priority="315">
      <formula>AND($D91&lt;&gt;"",$AF91="")</formula>
    </cfRule>
  </conditionalFormatting>
  <conditionalFormatting sqref="AH91:AI91">
    <cfRule type="expression" dxfId="6124" priority="314">
      <formula>AND($D91&lt;&gt;"",$AH91="")</formula>
    </cfRule>
  </conditionalFormatting>
  <conditionalFormatting sqref="AJ91:AK91">
    <cfRule type="expression" dxfId="6123" priority="313">
      <formula>AND($D91&lt;&gt;"",$AJ91="")</formula>
    </cfRule>
  </conditionalFormatting>
  <conditionalFormatting sqref="X92:Y92">
    <cfRule type="expression" dxfId="6122" priority="312">
      <formula>AND($D92&lt;&gt;"",$X92="")</formula>
    </cfRule>
  </conditionalFormatting>
  <conditionalFormatting sqref="Z92:AA92">
    <cfRule type="expression" dxfId="6121" priority="311">
      <formula>AND($D92&lt;&gt;"",$Z92="")</formula>
    </cfRule>
  </conditionalFormatting>
  <conditionalFormatting sqref="AB92:AC92">
    <cfRule type="expression" dxfId="6120" priority="310">
      <formula>AND($D92&lt;&gt;"",$AB92="")</formula>
    </cfRule>
  </conditionalFormatting>
  <conditionalFormatting sqref="AD92:AE92">
    <cfRule type="expression" dxfId="6119" priority="309">
      <formula>AND($D92&lt;&gt;"",$AD92="")</formula>
    </cfRule>
  </conditionalFormatting>
  <conditionalFormatting sqref="AF92:AG92">
    <cfRule type="expression" dxfId="6118" priority="308">
      <formula>AND($D92&lt;&gt;"",$AF92="")</formula>
    </cfRule>
  </conditionalFormatting>
  <conditionalFormatting sqref="AH92:AI92">
    <cfRule type="expression" dxfId="6117" priority="307">
      <formula>AND($D92&lt;&gt;"",$AH92="")</formula>
    </cfRule>
  </conditionalFormatting>
  <conditionalFormatting sqref="AJ92:AK92">
    <cfRule type="expression" dxfId="6116" priority="306">
      <formula>AND($D92&lt;&gt;"",$AJ92="")</formula>
    </cfRule>
  </conditionalFormatting>
  <conditionalFormatting sqref="X93:Y93">
    <cfRule type="expression" dxfId="6115" priority="305">
      <formula>AND($D93&lt;&gt;"",$X93="")</formula>
    </cfRule>
  </conditionalFormatting>
  <conditionalFormatting sqref="Z93:AA93">
    <cfRule type="expression" dxfId="6114" priority="304">
      <formula>AND($D93&lt;&gt;"",$Z93="")</formula>
    </cfRule>
  </conditionalFormatting>
  <conditionalFormatting sqref="AB93:AC93">
    <cfRule type="expression" dxfId="6113" priority="303">
      <formula>AND($D93&lt;&gt;"",$AB93="")</formula>
    </cfRule>
  </conditionalFormatting>
  <conditionalFormatting sqref="AD93:AE93">
    <cfRule type="expression" dxfId="6112" priority="302">
      <formula>AND($D93&lt;&gt;"",$AD93="")</formula>
    </cfRule>
  </conditionalFormatting>
  <conditionalFormatting sqref="AF93:AG93">
    <cfRule type="expression" dxfId="6111" priority="301">
      <formula>AND($D93&lt;&gt;"",$AF93="")</formula>
    </cfRule>
  </conditionalFormatting>
  <conditionalFormatting sqref="AH93:AI93">
    <cfRule type="expression" dxfId="6110" priority="300">
      <formula>AND($D93&lt;&gt;"",$AH93="")</formula>
    </cfRule>
  </conditionalFormatting>
  <conditionalFormatting sqref="AJ93:AK93">
    <cfRule type="expression" dxfId="6109" priority="299">
      <formula>AND($D93&lt;&gt;"",$AJ93="")</formula>
    </cfRule>
  </conditionalFormatting>
  <conditionalFormatting sqref="X94:Y94">
    <cfRule type="expression" dxfId="6108" priority="298">
      <formula>AND($D94&lt;&gt;"",$X94="")</formula>
    </cfRule>
  </conditionalFormatting>
  <conditionalFormatting sqref="Z94:AA94">
    <cfRule type="expression" dxfId="6107" priority="297">
      <formula>AND($D94&lt;&gt;"",$Z94="")</formula>
    </cfRule>
  </conditionalFormatting>
  <conditionalFormatting sqref="AB94:AC94">
    <cfRule type="expression" dxfId="6106" priority="296">
      <formula>AND($D94&lt;&gt;"",$AB94="")</formula>
    </cfRule>
  </conditionalFormatting>
  <conditionalFormatting sqref="AD94:AE94">
    <cfRule type="expression" dxfId="6105" priority="295">
      <formula>AND($D94&lt;&gt;"",$AD94="")</formula>
    </cfRule>
  </conditionalFormatting>
  <conditionalFormatting sqref="AF94:AG94">
    <cfRule type="expression" dxfId="6104" priority="294">
      <formula>AND($D94&lt;&gt;"",$AF94="")</formula>
    </cfRule>
  </conditionalFormatting>
  <conditionalFormatting sqref="AH94:AI94">
    <cfRule type="expression" dxfId="6103" priority="293">
      <formula>AND($D94&lt;&gt;"",$AH94="")</formula>
    </cfRule>
  </conditionalFormatting>
  <conditionalFormatting sqref="AJ94:AK94">
    <cfRule type="expression" dxfId="6102" priority="292">
      <formula>AND($D94&lt;&gt;"",$AJ94="")</formula>
    </cfRule>
  </conditionalFormatting>
  <conditionalFormatting sqref="X95:Y95">
    <cfRule type="expression" dxfId="6101" priority="291">
      <formula>AND($D95&lt;&gt;"",$X95="")</formula>
    </cfRule>
  </conditionalFormatting>
  <conditionalFormatting sqref="Z95:AA95">
    <cfRule type="expression" dxfId="6100" priority="290">
      <formula>AND($D95&lt;&gt;"",$Z95="")</formula>
    </cfRule>
  </conditionalFormatting>
  <conditionalFormatting sqref="AB95:AC95">
    <cfRule type="expression" dxfId="6099" priority="289">
      <formula>AND($D95&lt;&gt;"",$AB95="")</formula>
    </cfRule>
  </conditionalFormatting>
  <conditionalFormatting sqref="AD95:AE95">
    <cfRule type="expression" dxfId="6098" priority="288">
      <formula>AND($D95&lt;&gt;"",$AD95="")</formula>
    </cfRule>
  </conditionalFormatting>
  <conditionalFormatting sqref="AF95:AG95">
    <cfRule type="expression" dxfId="6097" priority="287">
      <formula>AND($D95&lt;&gt;"",$AF95="")</formula>
    </cfRule>
  </conditionalFormatting>
  <conditionalFormatting sqref="AH95:AI95">
    <cfRule type="expression" dxfId="6096" priority="286">
      <formula>AND($D95&lt;&gt;"",$AH95="")</formula>
    </cfRule>
  </conditionalFormatting>
  <conditionalFormatting sqref="AJ95:AK95">
    <cfRule type="expression" dxfId="6095" priority="285">
      <formula>AND($D95&lt;&gt;"",$AJ95="")</formula>
    </cfRule>
  </conditionalFormatting>
  <conditionalFormatting sqref="X96:Y96">
    <cfRule type="expression" dxfId="6094" priority="284">
      <formula>AND($D96&lt;&gt;"",$X96="")</formula>
    </cfRule>
  </conditionalFormatting>
  <conditionalFormatting sqref="Z96:AA96">
    <cfRule type="expression" dxfId="6093" priority="283">
      <formula>AND($D96&lt;&gt;"",$Z96="")</formula>
    </cfRule>
  </conditionalFormatting>
  <conditionalFormatting sqref="AB96:AC96">
    <cfRule type="expression" dxfId="6092" priority="282">
      <formula>AND($D96&lt;&gt;"",$AB96="")</formula>
    </cfRule>
  </conditionalFormatting>
  <conditionalFormatting sqref="AD96:AE96">
    <cfRule type="expression" dxfId="6091" priority="281">
      <formula>AND($D96&lt;&gt;"",$AD96="")</formula>
    </cfRule>
  </conditionalFormatting>
  <conditionalFormatting sqref="AF96:AG96">
    <cfRule type="expression" dxfId="6090" priority="280">
      <formula>AND($D96&lt;&gt;"",$AF96="")</formula>
    </cfRule>
  </conditionalFormatting>
  <conditionalFormatting sqref="AH96:AI96">
    <cfRule type="expression" dxfId="6089" priority="279">
      <formula>AND($D96&lt;&gt;"",$AH96="")</formula>
    </cfRule>
  </conditionalFormatting>
  <conditionalFormatting sqref="AJ96:AK96">
    <cfRule type="expression" dxfId="6088" priority="278">
      <formula>AND($D96&lt;&gt;"",$AJ96="")</formula>
    </cfRule>
  </conditionalFormatting>
  <conditionalFormatting sqref="X105:Y105">
    <cfRule type="expression" dxfId="6087" priority="237">
      <formula>AND($D105&lt;&gt;"",$X105="")</formula>
    </cfRule>
  </conditionalFormatting>
  <conditionalFormatting sqref="Z105:AA105">
    <cfRule type="expression" dxfId="6086" priority="236">
      <formula>AND($D105&lt;&gt;"",$Z105="")</formula>
    </cfRule>
  </conditionalFormatting>
  <conditionalFormatting sqref="AB105:AC105">
    <cfRule type="expression" dxfId="6085" priority="235">
      <formula>AND($D105&lt;&gt;"",$AB105="")</formula>
    </cfRule>
  </conditionalFormatting>
  <conditionalFormatting sqref="AD105:AE105">
    <cfRule type="expression" dxfId="6084" priority="234">
      <formula>AND($D105&lt;&gt;"",$AD105="")</formula>
    </cfRule>
  </conditionalFormatting>
  <conditionalFormatting sqref="AF105:AG105">
    <cfRule type="expression" dxfId="6083" priority="233">
      <formula>AND($D105&lt;&gt;"",$AF105="")</formula>
    </cfRule>
  </conditionalFormatting>
  <conditionalFormatting sqref="AH105:AI105">
    <cfRule type="expression" dxfId="6082" priority="232">
      <formula>AND($D105&lt;&gt;"",$AH105="")</formula>
    </cfRule>
  </conditionalFormatting>
  <conditionalFormatting sqref="AJ105:AK105">
    <cfRule type="expression" dxfId="6081" priority="231">
      <formula>AND($D105&lt;&gt;"",$AJ105="")</formula>
    </cfRule>
  </conditionalFormatting>
  <conditionalFormatting sqref="X104:Y104">
    <cfRule type="expression" dxfId="6080" priority="244">
      <formula>AND($D104&lt;&gt;"",$X104="")</formula>
    </cfRule>
  </conditionalFormatting>
  <conditionalFormatting sqref="Z104:AA104">
    <cfRule type="expression" dxfId="6079" priority="243">
      <formula>AND($D104&lt;&gt;"",$Z104="")</formula>
    </cfRule>
  </conditionalFormatting>
  <conditionalFormatting sqref="AB104:AC104">
    <cfRule type="expression" dxfId="6078" priority="242">
      <formula>AND($D104&lt;&gt;"",$AB104="")</formula>
    </cfRule>
  </conditionalFormatting>
  <conditionalFormatting sqref="AD104:AE104">
    <cfRule type="expression" dxfId="6077" priority="241">
      <formula>AND($D104&lt;&gt;"",$AD104="")</formula>
    </cfRule>
  </conditionalFormatting>
  <conditionalFormatting sqref="AF104:AG104">
    <cfRule type="expression" dxfId="6076" priority="240">
      <formula>AND($D104&lt;&gt;"",$AF104="")</formula>
    </cfRule>
  </conditionalFormatting>
  <conditionalFormatting sqref="AH104:AI104">
    <cfRule type="expression" dxfId="6075" priority="239">
      <formula>AND($D104&lt;&gt;"",$AH104="")</formula>
    </cfRule>
  </conditionalFormatting>
  <conditionalFormatting sqref="AJ104:AK104">
    <cfRule type="expression" dxfId="6074" priority="238">
      <formula>AND($D104&lt;&gt;"",$AJ104="")</formula>
    </cfRule>
  </conditionalFormatting>
  <conditionalFormatting sqref="X106:Y106">
    <cfRule type="expression" dxfId="6073" priority="230">
      <formula>AND($D106&lt;&gt;"",$X106="")</formula>
    </cfRule>
  </conditionalFormatting>
  <conditionalFormatting sqref="Z106:AA106">
    <cfRule type="expression" dxfId="6072" priority="229">
      <formula>AND($D106&lt;&gt;"",$Z106="")</formula>
    </cfRule>
  </conditionalFormatting>
  <conditionalFormatting sqref="AB106:AC106">
    <cfRule type="expression" dxfId="6071" priority="228">
      <formula>AND($D106&lt;&gt;"",$AB106="")</formula>
    </cfRule>
  </conditionalFormatting>
  <conditionalFormatting sqref="AD106:AE106">
    <cfRule type="expression" dxfId="6070" priority="227">
      <formula>AND($D106&lt;&gt;"",$AD106="")</formula>
    </cfRule>
  </conditionalFormatting>
  <conditionalFormatting sqref="AF106:AG106">
    <cfRule type="expression" dxfId="6069" priority="226">
      <formula>AND($D106&lt;&gt;"",$AF106="")</formula>
    </cfRule>
  </conditionalFormatting>
  <conditionalFormatting sqref="AH106:AI106">
    <cfRule type="expression" dxfId="6068" priority="225">
      <formula>AND($D106&lt;&gt;"",$AH106="")</formula>
    </cfRule>
  </conditionalFormatting>
  <conditionalFormatting sqref="AJ106:AK106">
    <cfRule type="expression" dxfId="6067" priority="224">
      <formula>AND($D106&lt;&gt;"",$AJ106="")</formula>
    </cfRule>
  </conditionalFormatting>
  <conditionalFormatting sqref="X107:Y107">
    <cfRule type="expression" dxfId="6066" priority="223">
      <formula>AND($D107&lt;&gt;"",$X107="")</formula>
    </cfRule>
  </conditionalFormatting>
  <conditionalFormatting sqref="Z107:AA107">
    <cfRule type="expression" dxfId="6065" priority="222">
      <formula>AND($D107&lt;&gt;"",$Z107="")</formula>
    </cfRule>
  </conditionalFormatting>
  <conditionalFormatting sqref="AB107:AC107">
    <cfRule type="expression" dxfId="6064" priority="221">
      <formula>AND($D107&lt;&gt;"",$AB107="")</formula>
    </cfRule>
  </conditionalFormatting>
  <conditionalFormatting sqref="AD107:AE107">
    <cfRule type="expression" dxfId="6063" priority="220">
      <formula>AND($D107&lt;&gt;"",$AD107="")</formula>
    </cfRule>
  </conditionalFormatting>
  <conditionalFormatting sqref="AF107:AG107">
    <cfRule type="expression" dxfId="6062" priority="219">
      <formula>AND($D107&lt;&gt;"",$AF107="")</formula>
    </cfRule>
  </conditionalFormatting>
  <conditionalFormatting sqref="AH107:AI107">
    <cfRule type="expression" dxfId="6061" priority="218">
      <formula>AND($D107&lt;&gt;"",$AH107="")</formula>
    </cfRule>
  </conditionalFormatting>
  <conditionalFormatting sqref="AJ107:AK107">
    <cfRule type="expression" dxfId="6060" priority="217">
      <formula>AND($D107&lt;&gt;"",$AJ107="")</formula>
    </cfRule>
  </conditionalFormatting>
  <conditionalFormatting sqref="X108:Y108">
    <cfRule type="expression" dxfId="6059" priority="216">
      <formula>AND($D108&lt;&gt;"",$X108="")</formula>
    </cfRule>
  </conditionalFormatting>
  <conditionalFormatting sqref="Z108:AA108">
    <cfRule type="expression" dxfId="6058" priority="215">
      <formula>AND($D108&lt;&gt;"",$Z108="")</formula>
    </cfRule>
  </conditionalFormatting>
  <conditionalFormatting sqref="AB108:AC108">
    <cfRule type="expression" dxfId="6057" priority="214">
      <formula>AND($D108&lt;&gt;"",$AB108="")</formula>
    </cfRule>
  </conditionalFormatting>
  <conditionalFormatting sqref="AD108:AE108">
    <cfRule type="expression" dxfId="6056" priority="213">
      <formula>AND($D108&lt;&gt;"",$AD108="")</formula>
    </cfRule>
  </conditionalFormatting>
  <conditionalFormatting sqref="AF108:AG108">
    <cfRule type="expression" dxfId="6055" priority="212">
      <formula>AND($D108&lt;&gt;"",$AF108="")</formula>
    </cfRule>
  </conditionalFormatting>
  <conditionalFormatting sqref="AH108:AI108">
    <cfRule type="expression" dxfId="6054" priority="211">
      <formula>AND($D108&lt;&gt;"",$AH108="")</formula>
    </cfRule>
  </conditionalFormatting>
  <conditionalFormatting sqref="AJ108:AK108">
    <cfRule type="expression" dxfId="6053" priority="210">
      <formula>AND($D108&lt;&gt;"",$AJ108="")</formula>
    </cfRule>
  </conditionalFormatting>
  <conditionalFormatting sqref="X109:Y109">
    <cfRule type="expression" dxfId="6052" priority="209">
      <formula>AND($D109&lt;&gt;"",$X109="")</formula>
    </cfRule>
  </conditionalFormatting>
  <conditionalFormatting sqref="Z109:AA109">
    <cfRule type="expression" dxfId="6051" priority="208">
      <formula>AND($D109&lt;&gt;"",$Z109="")</formula>
    </cfRule>
  </conditionalFormatting>
  <conditionalFormatting sqref="AB109:AC109">
    <cfRule type="expression" dxfId="6050" priority="207">
      <formula>AND($D109&lt;&gt;"",$AB109="")</formula>
    </cfRule>
  </conditionalFormatting>
  <conditionalFormatting sqref="AD109:AE109">
    <cfRule type="expression" dxfId="6049" priority="206">
      <formula>AND($D109&lt;&gt;"",$AD109="")</formula>
    </cfRule>
  </conditionalFormatting>
  <conditionalFormatting sqref="AF109:AG109">
    <cfRule type="expression" dxfId="6048" priority="205">
      <formula>AND($D109&lt;&gt;"",$AF109="")</formula>
    </cfRule>
  </conditionalFormatting>
  <conditionalFormatting sqref="AH109:AI109">
    <cfRule type="expression" dxfId="6047" priority="204">
      <formula>AND($D109&lt;&gt;"",$AH109="")</formula>
    </cfRule>
  </conditionalFormatting>
  <conditionalFormatting sqref="AJ109:AK109">
    <cfRule type="expression" dxfId="6046" priority="203">
      <formula>AND($D109&lt;&gt;"",$AJ109="")</formula>
    </cfRule>
  </conditionalFormatting>
  <conditionalFormatting sqref="X110:Y110">
    <cfRule type="expression" dxfId="6045" priority="202">
      <formula>AND($D110&lt;&gt;"",$X110="")</formula>
    </cfRule>
  </conditionalFormatting>
  <conditionalFormatting sqref="Z110:AA110">
    <cfRule type="expression" dxfId="6044" priority="201">
      <formula>AND($D110&lt;&gt;"",$Z110="")</formula>
    </cfRule>
  </conditionalFormatting>
  <conditionalFormatting sqref="AB110:AC110">
    <cfRule type="expression" dxfId="6043" priority="200">
      <formula>AND($D110&lt;&gt;"",$AB110="")</formula>
    </cfRule>
  </conditionalFormatting>
  <conditionalFormatting sqref="AD110:AE110">
    <cfRule type="expression" dxfId="6042" priority="199">
      <formula>AND($D110&lt;&gt;"",$AD110="")</formula>
    </cfRule>
  </conditionalFormatting>
  <conditionalFormatting sqref="AF110:AG110">
    <cfRule type="expression" dxfId="6041" priority="198">
      <formula>AND($D110&lt;&gt;"",$AF110="")</formula>
    </cfRule>
  </conditionalFormatting>
  <conditionalFormatting sqref="AH110:AI110">
    <cfRule type="expression" dxfId="6040" priority="197">
      <formula>AND($D110&lt;&gt;"",$AH110="")</formula>
    </cfRule>
  </conditionalFormatting>
  <conditionalFormatting sqref="AJ110:AK110">
    <cfRule type="expression" dxfId="6039" priority="196">
      <formula>AND($D110&lt;&gt;"",$AJ110="")</formula>
    </cfRule>
  </conditionalFormatting>
  <conditionalFormatting sqref="X111:Y111">
    <cfRule type="expression" dxfId="6038" priority="195">
      <formula>AND($D111&lt;&gt;"",$X111="")</formula>
    </cfRule>
  </conditionalFormatting>
  <conditionalFormatting sqref="Z111:AA111">
    <cfRule type="expression" dxfId="6037" priority="194">
      <formula>AND($D111&lt;&gt;"",$Z111="")</formula>
    </cfRule>
  </conditionalFormatting>
  <conditionalFormatting sqref="AB111:AC111">
    <cfRule type="expression" dxfId="6036" priority="193">
      <formula>AND($D111&lt;&gt;"",$AB111="")</formula>
    </cfRule>
  </conditionalFormatting>
  <conditionalFormatting sqref="AD111:AE111">
    <cfRule type="expression" dxfId="6035" priority="192">
      <formula>AND($D111&lt;&gt;"",$AD111="")</formula>
    </cfRule>
  </conditionalFormatting>
  <conditionalFormatting sqref="AF111:AG111">
    <cfRule type="expression" dxfId="6034" priority="191">
      <formula>AND($D111&lt;&gt;"",$AF111="")</formula>
    </cfRule>
  </conditionalFormatting>
  <conditionalFormatting sqref="AH111:AI111">
    <cfRule type="expression" dxfId="6033" priority="190">
      <formula>AND($D111&lt;&gt;"",$AH111="")</formula>
    </cfRule>
  </conditionalFormatting>
  <conditionalFormatting sqref="AJ111:AK111">
    <cfRule type="expression" dxfId="6032" priority="189">
      <formula>AND($D111&lt;&gt;"",$AJ111="")</formula>
    </cfRule>
  </conditionalFormatting>
  <conditionalFormatting sqref="S144:W146">
    <cfRule type="expression" dxfId="6031" priority="40">
      <formula>$AM$145=x</formula>
    </cfRule>
  </conditionalFormatting>
  <conditionalFormatting sqref="AL144:AR146">
    <cfRule type="expression" dxfId="6030" priority="39">
      <formula>$T$145=x</formula>
    </cfRule>
  </conditionalFormatting>
  <conditionalFormatting sqref="R69:W73 R123:W127 R76:W80 R130:W134">
    <cfRule type="expression" dxfId="6029" priority="398">
      <formula>$BL$231=1</formula>
    </cfRule>
  </conditionalFormatting>
  <conditionalFormatting sqref="AK13">
    <cfRule type="expression" dxfId="6028" priority="399">
      <formula>$BL$231=1</formula>
    </cfRule>
  </conditionalFormatting>
  <conditionalFormatting sqref="BF19">
    <cfRule type="expression" dxfId="6027" priority="37">
      <formula>$BL$231=1</formula>
    </cfRule>
  </conditionalFormatting>
  <conditionalFormatting sqref="X88:Y88">
    <cfRule type="expression" dxfId="6026" priority="36">
      <formula>AND($D88&lt;&gt;"",$X88="")</formula>
    </cfRule>
  </conditionalFormatting>
  <conditionalFormatting sqref="Z88:AA88">
    <cfRule type="expression" dxfId="6025" priority="35">
      <formula>AND($D88&lt;&gt;"",$Z88="")</formula>
    </cfRule>
  </conditionalFormatting>
  <conditionalFormatting sqref="AB88:AC88">
    <cfRule type="expression" dxfId="6024" priority="34">
      <formula>AND($D88&lt;&gt;"",$AB88="")</formula>
    </cfRule>
  </conditionalFormatting>
  <conditionalFormatting sqref="AD88:AE88">
    <cfRule type="expression" dxfId="6023" priority="33">
      <formula>AND($D88&lt;&gt;"",$AD88="")</formula>
    </cfRule>
  </conditionalFormatting>
  <conditionalFormatting sqref="AF88:AG88">
    <cfRule type="expression" dxfId="6022" priority="32">
      <formula>AND($D88&lt;&gt;"",$AF88="")</formula>
    </cfRule>
  </conditionalFormatting>
  <conditionalFormatting sqref="AH88:AI88">
    <cfRule type="expression" dxfId="6021" priority="31">
      <formula>AND($D88&lt;&gt;"",$AH88="")</formula>
    </cfRule>
  </conditionalFormatting>
  <conditionalFormatting sqref="AJ88:AK88">
    <cfRule type="expression" dxfId="6020" priority="30">
      <formula>AND($D88&lt;&gt;"",$AJ88="")</formula>
    </cfRule>
  </conditionalFormatting>
  <conditionalFormatting sqref="X102:Y102">
    <cfRule type="expression" dxfId="6019" priority="29">
      <formula>AND($D102&lt;&gt;"",$X102="")</formula>
    </cfRule>
  </conditionalFormatting>
  <conditionalFormatting sqref="Z102:AA102">
    <cfRule type="expression" dxfId="6018" priority="28">
      <formula>AND($D102&lt;&gt;"",$Z102="")</formula>
    </cfRule>
  </conditionalFormatting>
  <conditionalFormatting sqref="AB102:AC102">
    <cfRule type="expression" dxfId="6017" priority="27">
      <formula>AND($D102&lt;&gt;"",$AB102="")</formula>
    </cfRule>
  </conditionalFormatting>
  <conditionalFormatting sqref="AD102:AE102">
    <cfRule type="expression" dxfId="6016" priority="26">
      <formula>AND($D102&lt;&gt;"",$AD102="")</formula>
    </cfRule>
  </conditionalFormatting>
  <conditionalFormatting sqref="AF102:AG102">
    <cfRule type="expression" dxfId="6015" priority="25">
      <formula>AND($D102&lt;&gt;"",$AF102="")</formula>
    </cfRule>
  </conditionalFormatting>
  <conditionalFormatting sqref="AH102:AI102">
    <cfRule type="expression" dxfId="6014" priority="24">
      <formula>AND($D102&lt;&gt;"",$AH102="")</formula>
    </cfRule>
  </conditionalFormatting>
  <conditionalFormatting sqref="AJ102:AK102">
    <cfRule type="expression" dxfId="6013" priority="23">
      <formula>AND($D102&lt;&gt;"",$AJ102="")</formula>
    </cfRule>
  </conditionalFormatting>
  <conditionalFormatting sqref="X103:Y103">
    <cfRule type="expression" dxfId="6012" priority="22">
      <formula>AND($D103&lt;&gt;"",$X103="")</formula>
    </cfRule>
  </conditionalFormatting>
  <conditionalFormatting sqref="Z103:AA103">
    <cfRule type="expression" dxfId="6011" priority="21">
      <formula>AND($D103&lt;&gt;"",$Z103="")</formula>
    </cfRule>
  </conditionalFormatting>
  <conditionalFormatting sqref="AB103:AC103">
    <cfRule type="expression" dxfId="6010" priority="20">
      <formula>AND($D103&lt;&gt;"",$AB103="")</formula>
    </cfRule>
  </conditionalFormatting>
  <conditionalFormatting sqref="AD103:AE103">
    <cfRule type="expression" dxfId="6009" priority="19">
      <formula>AND($D103&lt;&gt;"",$AD103="")</formula>
    </cfRule>
  </conditionalFormatting>
  <conditionalFormatting sqref="AF103:AG103">
    <cfRule type="expression" dxfId="6008" priority="18">
      <formula>AND($D103&lt;&gt;"",$AF103="")</formula>
    </cfRule>
  </conditionalFormatting>
  <conditionalFormatting sqref="AH103:AI103">
    <cfRule type="expression" dxfId="6007" priority="17">
      <formula>AND($D103&lt;&gt;"",$AH103="")</formula>
    </cfRule>
  </conditionalFormatting>
  <conditionalFormatting sqref="AJ103:AK103">
    <cfRule type="expression" dxfId="6006" priority="16">
      <formula>AND($D103&lt;&gt;"",$AJ103="")</formula>
    </cfRule>
  </conditionalFormatting>
  <conditionalFormatting sqref="D177:BG179 D190:AZ199 E181:AZ189 D180:AZ180">
    <cfRule type="expression" dxfId="6005" priority="15">
      <formula>$AM$145=x</formula>
    </cfRule>
  </conditionalFormatting>
  <conditionalFormatting sqref="BA180:BF189">
    <cfRule type="expression" dxfId="6004" priority="9">
      <formula>$AM$145=x</formula>
    </cfRule>
  </conditionalFormatting>
  <conditionalFormatting sqref="BA190:BF199">
    <cfRule type="expression" dxfId="6003" priority="8">
      <formula>$AM$145=x</formula>
    </cfRule>
  </conditionalFormatting>
  <conditionalFormatting sqref="BG181:BG199">
    <cfRule type="expression" dxfId="6002" priority="7">
      <formula>$AM$145=x</formula>
    </cfRule>
  </conditionalFormatting>
  <conditionalFormatting sqref="BG181:BG189">
    <cfRule type="expression" dxfId="6001" priority="6">
      <formula>$AM$145=x</formula>
    </cfRule>
  </conditionalFormatting>
  <conditionalFormatting sqref="BG180:BG189">
    <cfRule type="expression" dxfId="6000" priority="5">
      <formula>$AM$145=x</formula>
    </cfRule>
  </conditionalFormatting>
  <conditionalFormatting sqref="BG180:BG189">
    <cfRule type="expression" dxfId="5999" priority="4">
      <formula>$AM$145=x</formula>
    </cfRule>
  </conditionalFormatting>
  <conditionalFormatting sqref="BG190:BG199">
    <cfRule type="expression" dxfId="5998" priority="3">
      <formula>$AM$145=x</formula>
    </cfRule>
  </conditionalFormatting>
  <conditionalFormatting sqref="BG190:BG199">
    <cfRule type="expression" dxfId="5997" priority="2">
      <formula>$AM$145=x</formula>
    </cfRule>
  </conditionalFormatting>
  <conditionalFormatting sqref="BG190:BG199">
    <cfRule type="expression" dxfId="5996" priority="1">
      <formula>$AM$145=x</formula>
    </cfRule>
  </conditionalFormatting>
  <dataValidations count="26">
    <dataValidation type="list" allowBlank="1" showInputMessage="1" showErrorMessage="1" sqref="E190:U199" xr:uid="{00000000-0002-0000-0B00-000000000000}">
      <formula1>$BK$189:$BK$199</formula1>
    </dataValidation>
    <dataValidation type="list" allowBlank="1" showInputMessage="1" sqref="J51:AB60" xr:uid="{00000000-0002-0000-0B00-000001000000}">
      <formula1>IF($AK$13=1,Amenazas_contexto_proceso,IF($AK$13=2,$CG$20:$CG$41,IF($AK$13=3,Amenazas_contexto_proceso,IF($AK$13=4,Amenazas_contexto_proceso,IF($AK$13=5,Oportunidades)))))</formula1>
    </dataValidation>
    <dataValidation type="list" allowBlank="1" showInputMessage="1" sqref="J39:AB48" xr:uid="{00000000-0002-0000-0B00-000002000000}">
      <formula1>IF($AK$13=1,Debilidades_contexto_proceso,IF($AK$13=2,$BQ$20:$BQ$41,IF($AK$13=3,Debilidades_contexto_proceso,IF($AK$13=4,Debilidades_contexto_proceso,IF($AK$13=5,$BY$20:$BY$41)))))</formula1>
    </dataValidation>
    <dataValidation type="list" allowBlank="1" showInputMessage="1" showErrorMessage="1" sqref="AT27 AY24:AY25" xr:uid="{00000000-0002-0000-0B00-000003000000}">
      <formula1>Clase_riesgo</formula1>
    </dataValidation>
    <dataValidation type="list" allowBlank="1" showInputMessage="1" showErrorMessage="1" sqref="AN87:AQ96 AN102:AQ111" xr:uid="{00000000-0002-0000-0B00-000004000000}">
      <formula1>IF($D87&lt;&gt;"",Pregunta8)</formula1>
    </dataValidation>
    <dataValidation type="list" allowBlank="1" showInputMessage="1" showErrorMessage="1" sqref="AJ87:AK96 AJ102:AK111" xr:uid="{00000000-0002-0000-0B00-000005000000}">
      <formula1>IF($D87&lt;&gt;"",Pregunta7)</formula1>
    </dataValidation>
    <dataValidation type="list" allowBlank="1" showInputMessage="1" showErrorMessage="1" sqref="AH87:AI96 AH102:AI111" xr:uid="{00000000-0002-0000-0B00-000006000000}">
      <formula1>IF($D87&lt;&gt;"",Pregunta6)</formula1>
    </dataValidation>
    <dataValidation type="list" allowBlank="1" showInputMessage="1" showErrorMessage="1" sqref="AF87:AG96 AF102:AG111" xr:uid="{00000000-0002-0000-0B00-000007000000}">
      <formula1>IF($D87&lt;&gt;"",Pregunta5)</formula1>
    </dataValidation>
    <dataValidation type="list" allowBlank="1" showInputMessage="1" showErrorMessage="1" sqref="AD87:AE96 AD102:AE111" xr:uid="{00000000-0002-0000-0B00-000008000000}">
      <formula1>IF($D87&lt;&gt;"",Pregunta4)</formula1>
    </dataValidation>
    <dataValidation type="list" allowBlank="1" showInputMessage="1" showErrorMessage="1" sqref="AB87:AC96 AB102:AC111" xr:uid="{00000000-0002-0000-0B00-000009000000}">
      <formula1>IF($D87&lt;&gt;"",Pregunta3)</formula1>
    </dataValidation>
    <dataValidation type="list" allowBlank="1" showInputMessage="1" showErrorMessage="1" sqref="Z87:AA96 Z102:AA111" xr:uid="{00000000-0002-0000-0B00-00000A000000}">
      <formula1>IF($D87&lt;&gt;"",Pregunta2)</formula1>
    </dataValidation>
    <dataValidation type="list" allowBlank="1" showInputMessage="1" showErrorMessage="1" sqref="X87:Y96 X102:Y111" xr:uid="{00000000-0002-0000-0B00-00000B000000}">
      <formula1>IF($D87&lt;&gt;"",Pregunta1)</formula1>
    </dataValidation>
    <dataValidation type="list" allowBlank="1" showErrorMessage="1" promptTitle="Seleccione según corresponda" sqref="D29:AB34" xr:uid="{00000000-0002-0000-0B00-00000C000000}">
      <formula1>IF($AK$13=1,Trámites_y_OPAS_afectados,IF($AK$13=2,Objetivos_estratégicos,IF($AK$13=3,Trámites_y_OPAS_afectados,IF($AK$13=4,Trámites_y_OPAS_afectados,IF($AK$13=5,Objetivos_estratégicos)))))</formula1>
    </dataValidation>
    <dataValidation allowBlank="1" showInputMessage="1" sqref="X18" xr:uid="{00000000-0002-0000-0B00-00000D000000}"/>
    <dataValidation showInputMessage="1" showErrorMessage="1" sqref="D205:D214" xr:uid="{00000000-0002-0000-0B00-00000E000000}"/>
    <dataValidation type="list" allowBlank="1" showInputMessage="1" showErrorMessage="1" sqref="T145 AM145" xr:uid="{00000000-0002-0000-0B00-00000F000000}">
      <formula1>x</formula1>
    </dataValidation>
    <dataValidation type="list" allowBlank="1" showInputMessage="1" showErrorMessage="1" sqref="D51:I60" xr:uid="{00000000-0002-0000-0B00-000010000000}">
      <formula1>Agente_generador_externas</formula1>
    </dataValidation>
    <dataValidation type="list" allowBlank="1" showInputMessage="1" showErrorMessage="1" sqref="D39:I48" xr:uid="{00000000-0002-0000-0B00-000011000000}">
      <formula1>Agente_generador_internas</formula1>
    </dataValidation>
    <dataValidation type="list" allowBlank="1" showInputMessage="1" showErrorMessage="1" sqref="V13" xr:uid="{00000000-0002-0000-0B00-000012000000}">
      <formula1>Enfoque</formula1>
    </dataValidation>
    <dataValidation type="list" allowBlank="1" showInputMessage="1" showErrorMessage="1" sqref="S18" xr:uid="{00000000-0002-0000-0B00-000013000000}">
      <formula1>Preposiciones</formula1>
    </dataValidation>
    <dataValidation type="list" allowBlank="1" showInputMessage="1" showErrorMessage="1" promptTitle="Categorías" prompt="Las categorías establecidas para riesgos u oportunidades están descritas al final de la Hoja de Contexto del Proceso." sqref="D18:Q18" xr:uid="{00000000-0002-0000-0B00-000014000000}">
      <formula1>IF(AK13=1,Categoría_corrupción,IF(AK13=2,Categoría_estratégica,IF(AK13=3, Categoría_gestión_procesos,IF(AK13=4, Categoría_seguridad_información,IF(AK13=5, Categoría_oportunidad)))))</formula1>
    </dataValidation>
    <dataValidation type="list" showInputMessage="1" showErrorMessage="1" sqref="E180:U189" xr:uid="{00000000-0002-0000-0B00-000015000000}">
      <formula1>$BK$177:$BK$187</formula1>
    </dataValidation>
    <dataValidation type="list" allowBlank="1" showInputMessage="1" showErrorMessage="1" errorTitle="Seleccionar de lista" error="Por favor seleccionar de la lista desplegable. Gracias." sqref="AD29:BF34" xr:uid="{00000000-0002-0000-0B00-000016000000}">
      <formula1>IF($AK$13=1,Otros_procesos_afectados,IF($AK$13=2,Otros_procesos_afectados,IF($AK$13=3,Otros_procesos_afectados,IF($AK$13=4,Otros_procesos_afectados,IF($AK$13=5,Otros_procesos_afectados)))))</formula1>
    </dataValidation>
    <dataValidation type="date" allowBlank="1" showInputMessage="1" showErrorMessage="1" errorTitle="FORMATO FECHA" error="Ingresar fecha en formato dd/mm/aaaa. Gracias." sqref="AX10:BF10" xr:uid="{00000000-0002-0000-0B00-000017000000}">
      <formula1>42370</formula1>
      <formula2>43830</formula2>
    </dataValidation>
    <dataValidation type="date" operator="greaterThanOrEqual" allowBlank="1" showInputMessage="1" showErrorMessage="1" errorTitle="Error de fecha" error="-La fecha final debe ser mayor o igual a la inicial._x000a__x000a_-La fecha debe estar en formato dd/mm/aaaa." sqref="BG155:BG174 BG180:BG199" xr:uid="{00000000-0002-0000-0B00-000018000000}">
      <formula1>BA155</formula1>
    </dataValidation>
    <dataValidation type="date" allowBlank="1" showInputMessage="1" showErrorMessage="1" errorTitle="FORMATO DE FECHA" error="La fecha debe estar en formato dd/mm/aaaa." sqref="BA155:BF174 BA180:BF199" xr:uid="{00000000-0002-0000-0B00-000019000000}">
      <formula1>1</formula1>
      <formula2>2958465</formula2>
    </dataValidation>
  </dataValidations>
  <hyperlinks>
    <hyperlink ref="E75:H75" location="Enc_Imp_Corrupción!L3" display="Enc_Imp_Corrupción!L3" xr:uid="{00000000-0004-0000-0B00-000000000000}"/>
    <hyperlink ref="I75:L75" location="Imp_Est_Pro_Seg!C21" display="Imp_Est_Pro_Seg!C21" xr:uid="{00000000-0004-0000-0B00-000001000000}"/>
    <hyperlink ref="M75:P75" location="Imp_Est_Pro_Seg!C21" display="G. Procesos" xr:uid="{00000000-0004-0000-0B00-000002000000}"/>
    <hyperlink ref="E76:H76" location="'Seguridad Información'!A1" display="Seguridad Inf." xr:uid="{00000000-0004-0000-0B00-000003000000}"/>
    <hyperlink ref="I76:L76" location="Imp_oportunidad!C21" display="Imp_oportunidad!C21" xr:uid="{00000000-0004-0000-0B00-000004000000}"/>
    <hyperlink ref="E66:H66" location="Frecuencia!C21" display="Frecuencia" xr:uid="{00000000-0004-0000-0B00-000005000000}"/>
    <hyperlink ref="E67:H67" location="Factibilidad!C20" display="Factibilidad" xr:uid="{00000000-0004-0000-0B00-000006000000}"/>
  </hyperlinks>
  <printOptions horizontalCentered="1" verticalCentered="1"/>
  <pageMargins left="0.19685039370078741" right="0.23622047244094491" top="0.19685039370078741" bottom="0.19685039370078741" header="0.31496062992125984" footer="0.31496062992125984"/>
  <pageSetup paperSize="14" scale="29" orientation="portrait" horizontalDpi="4294967294" verticalDpi="4294967294" r:id="rId1"/>
  <headerFooter>
    <oddFooter>&amp;R&amp;"Arial Narrow,Normal"&amp;7Fecha de versión: 08 de abril de 2019</oddFooter>
  </headerFooter>
  <rowBreaks count="1" manualBreakCount="1">
    <brk id="113" max="58" man="1"/>
  </rowBreaks>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16</xdr:col>
                    <xdr:colOff>104775</xdr:colOff>
                    <xdr:row>25</xdr:row>
                    <xdr:rowOff>47625</xdr:rowOff>
                  </from>
                  <to>
                    <xdr:col>17</xdr:col>
                    <xdr:colOff>104775</xdr:colOff>
                    <xdr:row>25</xdr:row>
                    <xdr:rowOff>352425</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19</xdr:col>
                    <xdr:colOff>57150</xdr:colOff>
                    <xdr:row>25</xdr:row>
                    <xdr:rowOff>66675</xdr:rowOff>
                  </from>
                  <to>
                    <xdr:col>20</xdr:col>
                    <xdr:colOff>142875</xdr:colOff>
                    <xdr:row>25</xdr:row>
                    <xdr:rowOff>352425</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29</xdr:col>
                    <xdr:colOff>276225</xdr:colOff>
                    <xdr:row>25</xdr:row>
                    <xdr:rowOff>47625</xdr:rowOff>
                  </from>
                  <to>
                    <xdr:col>30</xdr:col>
                    <xdr:colOff>219075</xdr:colOff>
                    <xdr:row>25</xdr:row>
                    <xdr:rowOff>352425</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31</xdr:col>
                    <xdr:colOff>352425</xdr:colOff>
                    <xdr:row>25</xdr:row>
                    <xdr:rowOff>57150</xdr:rowOff>
                  </from>
                  <to>
                    <xdr:col>32</xdr:col>
                    <xdr:colOff>257175</xdr:colOff>
                    <xdr:row>25</xdr:row>
                    <xdr:rowOff>342900</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44</xdr:col>
                    <xdr:colOff>247650</xdr:colOff>
                    <xdr:row>25</xdr:row>
                    <xdr:rowOff>47625</xdr:rowOff>
                  </from>
                  <to>
                    <xdr:col>45</xdr:col>
                    <xdr:colOff>104775</xdr:colOff>
                    <xdr:row>25</xdr:row>
                    <xdr:rowOff>371475</xdr:rowOff>
                  </to>
                </anchor>
              </controlPr>
            </control>
          </mc:Choice>
        </mc:AlternateContent>
        <mc:AlternateContent xmlns:mc="http://schemas.openxmlformats.org/markup-compatibility/2006">
          <mc:Choice Requires="x14">
            <control shapeId="9222" r:id="rId9" name="Check Box 6">
              <controlPr defaultSize="0" autoFill="0" autoLine="0" autoPict="0">
                <anchor moveWithCells="1">
                  <from>
                    <xdr:col>48</xdr:col>
                    <xdr:colOff>19050</xdr:colOff>
                    <xdr:row>25</xdr:row>
                    <xdr:rowOff>57150</xdr:rowOff>
                  </from>
                  <to>
                    <xdr:col>49</xdr:col>
                    <xdr:colOff>104775</xdr:colOff>
                    <xdr:row>25</xdr:row>
                    <xdr:rowOff>342900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94" id="{D020B587-DC54-4535-BDEC-3B11C80E5AA9}">
            <xm:f>OR($AP$68=Datos!$S$5,$AP$68=Datos!$T$5)</xm:f>
            <x14:dxf>
              <fill>
                <patternFill>
                  <bgColor rgb="FF92D050"/>
                </patternFill>
              </fill>
            </x14:dxf>
          </x14:cfRule>
          <x14:cfRule type="expression" priority="395" id="{D44AB20B-09DA-44E8-B4ED-4A1F248C80D9}">
            <xm:f>OR($AP$68=Datos!$S$4,$AP$68=Datos!$T$4)</xm:f>
            <x14:dxf>
              <fill>
                <patternFill>
                  <bgColor rgb="FFFFFF00"/>
                </patternFill>
              </fill>
            </x14:dxf>
          </x14:cfRule>
          <x14:cfRule type="expression" priority="396" id="{89C3AF62-B55A-4548-AD87-62C8BE544A67}">
            <xm:f>OR($AP$68=Datos!$S$3,$AP$68=Datos!$T$3)</xm:f>
            <x14:dxf>
              <fill>
                <patternFill>
                  <bgColor rgb="FFFFC000"/>
                </patternFill>
              </fill>
            </x14:dxf>
          </x14:cfRule>
          <x14:cfRule type="expression" priority="397" id="{394392F1-ACC1-4FC2-8B3F-468755E05D1F}">
            <xm:f>OR($AP$68=Datos!$S$2,$AP$68=Datos!$T$2)</xm:f>
            <x14:dxf>
              <fill>
                <patternFill>
                  <bgColor rgb="FFFF0000"/>
                </patternFill>
              </fill>
            </x14:dxf>
          </x14:cfRule>
          <xm:sqref>AP68</xm:sqref>
        </x14:conditionalFormatting>
        <x14:conditionalFormatting xmlns:xm="http://schemas.microsoft.com/office/excel/2006/main">
          <x14:cfRule type="expression" priority="381" id="{D70307C4-D1E4-4D5B-8921-F4A30E8E7FF1}">
            <xm:f>OR($AP$126=Datos!$S$2,$AP$126=Datos!$T$2)</xm:f>
            <x14:dxf>
              <fill>
                <patternFill>
                  <bgColor rgb="FFFF0000"/>
                </patternFill>
              </fill>
            </x14:dxf>
          </x14:cfRule>
          <x14:cfRule type="expression" priority="382" id="{3150EDC0-4123-445A-AB19-C30181D86350}">
            <xm:f>OR($AP$126=Datos!$S$3,$AP$126=Datos!$T$3)</xm:f>
            <x14:dxf>
              <fill>
                <patternFill>
                  <bgColor rgb="FFFFC000"/>
                </patternFill>
              </fill>
            </x14:dxf>
          </x14:cfRule>
          <x14:cfRule type="expression" priority="383" id="{D0E35E2B-EB71-4CC1-9BFB-BA042C935C63}">
            <xm:f>OR($AP$126=Datos!$S$4,$AP$126=Datos!$T$4)</xm:f>
            <x14:dxf>
              <fill>
                <patternFill>
                  <bgColor rgb="FFFFFF00"/>
                </patternFill>
              </fill>
            </x14:dxf>
          </x14:cfRule>
          <x14:cfRule type="expression" priority="384" id="{1D229908-47C5-4428-AE55-C51D8E1E5938}">
            <xm:f>OR($AP$126=Datos!$S$5,$AP$126=Datos!$T$5)</xm:f>
            <x14:dxf>
              <fill>
                <patternFill>
                  <bgColor rgb="FF92D050"/>
                </patternFill>
              </fill>
            </x14:dxf>
          </x14:cfRule>
          <xm:sqref>AP126</xm:sqref>
        </x14:conditionalFormatting>
        <x14:conditionalFormatting xmlns:xm="http://schemas.microsoft.com/office/excel/2006/main">
          <x14:cfRule type="cellIs" priority="277" operator="equal" id="{941477B3-E0F2-4846-BE95-56BAA0DC5F2D}">
            <xm:f>Datos!$AO$2</xm:f>
            <x14:dxf>
              <fill>
                <patternFill>
                  <bgColor rgb="FF92D050"/>
                </patternFill>
              </fill>
            </x14:dxf>
          </x14:cfRule>
          <x14:cfRule type="cellIs" priority="337" operator="equal" id="{EB669D9D-3601-43E4-8B30-D086BD4E29C0}">
            <xm:f>Datos!$AO$4</xm:f>
            <x14:dxf>
              <fill>
                <patternFill>
                  <bgColor theme="5" tint="0.39994506668294322"/>
                </patternFill>
              </fill>
            </x14:dxf>
          </x14:cfRule>
          <x14:cfRule type="cellIs" priority="338" operator="equal" id="{0CC2C4D4-FCE3-498A-AC18-84B1E7729BBA}">
            <xm:f>Datos!$AO$3</xm:f>
            <x14:dxf>
              <fill>
                <patternFill>
                  <bgColor rgb="FFFFFF00"/>
                </patternFill>
              </fill>
            </x14:dxf>
          </x14:cfRule>
          <xm:sqref>AL87</xm:sqref>
        </x14:conditionalFormatting>
        <x14:conditionalFormatting xmlns:xm="http://schemas.microsoft.com/office/excel/2006/main">
          <x14:cfRule type="cellIs" priority="274" operator="equal" id="{2FCF77C0-FB88-4357-B2F9-2BEE77F428DE}">
            <xm:f>Datos!$AO$2</xm:f>
            <x14:dxf>
              <fill>
                <patternFill>
                  <bgColor rgb="FF92D050"/>
                </patternFill>
              </fill>
            </x14:dxf>
          </x14:cfRule>
          <x14:cfRule type="cellIs" priority="275" operator="equal" id="{B3FF398E-48C3-4D76-B5F9-47C2890FCA4C}">
            <xm:f>Datos!$AO$4</xm:f>
            <x14:dxf>
              <fill>
                <patternFill>
                  <bgColor theme="5" tint="0.39994506668294322"/>
                </patternFill>
              </fill>
            </x14:dxf>
          </x14:cfRule>
          <x14:cfRule type="cellIs" priority="276" operator="equal" id="{08DC9D80-7B34-4970-9D29-C5150619819D}">
            <xm:f>Datos!$AO$3</xm:f>
            <x14:dxf>
              <fill>
                <patternFill>
                  <bgColor rgb="FFFFFF00"/>
                </patternFill>
              </fill>
            </x14:dxf>
          </x14:cfRule>
          <xm:sqref>AL88</xm:sqref>
        </x14:conditionalFormatting>
        <x14:conditionalFormatting xmlns:xm="http://schemas.microsoft.com/office/excel/2006/main">
          <x14:cfRule type="cellIs" priority="271" operator="equal" id="{CE10406D-599E-45B5-9DB1-C015129F9DB7}">
            <xm:f>Datos!$AO$2</xm:f>
            <x14:dxf>
              <fill>
                <patternFill>
                  <bgColor rgb="FF92D050"/>
                </patternFill>
              </fill>
            </x14:dxf>
          </x14:cfRule>
          <x14:cfRule type="cellIs" priority="272" operator="equal" id="{263FD854-5A59-49F2-A4C5-7F01A21E4DEE}">
            <xm:f>Datos!$AO$4</xm:f>
            <x14:dxf>
              <fill>
                <patternFill>
                  <bgColor theme="5" tint="0.39994506668294322"/>
                </patternFill>
              </fill>
            </x14:dxf>
          </x14:cfRule>
          <x14:cfRule type="cellIs" priority="273" operator="equal" id="{5C899650-6E90-420E-BE5B-B26CFC68875B}">
            <xm:f>Datos!$AO$3</xm:f>
            <x14:dxf>
              <fill>
                <patternFill>
                  <bgColor rgb="FFFFFF00"/>
                </patternFill>
              </fill>
            </x14:dxf>
          </x14:cfRule>
          <xm:sqref>AL89</xm:sqref>
        </x14:conditionalFormatting>
        <x14:conditionalFormatting xmlns:xm="http://schemas.microsoft.com/office/excel/2006/main">
          <x14:cfRule type="cellIs" priority="268" operator="equal" id="{5924B57D-5403-4600-8117-595FC16375EA}">
            <xm:f>Datos!$AO$2</xm:f>
            <x14:dxf>
              <fill>
                <patternFill>
                  <bgColor rgb="FF92D050"/>
                </patternFill>
              </fill>
            </x14:dxf>
          </x14:cfRule>
          <x14:cfRule type="cellIs" priority="269" operator="equal" id="{09E39FF5-0A51-4F10-9FE4-2ECCD4EC4681}">
            <xm:f>Datos!$AO$4</xm:f>
            <x14:dxf>
              <fill>
                <patternFill>
                  <bgColor theme="5" tint="0.39994506668294322"/>
                </patternFill>
              </fill>
            </x14:dxf>
          </x14:cfRule>
          <x14:cfRule type="cellIs" priority="270" operator="equal" id="{2E81452F-FB5E-4FFF-ACED-B12FC2560838}">
            <xm:f>Datos!$AO$3</xm:f>
            <x14:dxf>
              <fill>
                <patternFill>
                  <bgColor rgb="FFFFFF00"/>
                </patternFill>
              </fill>
            </x14:dxf>
          </x14:cfRule>
          <xm:sqref>AL90</xm:sqref>
        </x14:conditionalFormatting>
        <x14:conditionalFormatting xmlns:xm="http://schemas.microsoft.com/office/excel/2006/main">
          <x14:cfRule type="cellIs" priority="265" operator="equal" id="{87A0FA37-AD50-4D8E-853C-11DF3835C88D}">
            <xm:f>Datos!$AO$2</xm:f>
            <x14:dxf>
              <fill>
                <patternFill>
                  <bgColor rgb="FF92D050"/>
                </patternFill>
              </fill>
            </x14:dxf>
          </x14:cfRule>
          <x14:cfRule type="cellIs" priority="266" operator="equal" id="{56ACDF66-AEBE-4721-84F7-13C5EB40DBC3}">
            <xm:f>Datos!$AO$4</xm:f>
            <x14:dxf>
              <fill>
                <patternFill>
                  <bgColor theme="5" tint="0.39994506668294322"/>
                </patternFill>
              </fill>
            </x14:dxf>
          </x14:cfRule>
          <x14:cfRule type="cellIs" priority="267" operator="equal" id="{C2A98A51-AF11-483D-839A-63F69662A76C}">
            <xm:f>Datos!$AO$3</xm:f>
            <x14:dxf>
              <fill>
                <patternFill>
                  <bgColor rgb="FFFFFF00"/>
                </patternFill>
              </fill>
            </x14:dxf>
          </x14:cfRule>
          <xm:sqref>AL91</xm:sqref>
        </x14:conditionalFormatting>
        <x14:conditionalFormatting xmlns:xm="http://schemas.microsoft.com/office/excel/2006/main">
          <x14:cfRule type="cellIs" priority="262" operator="equal" id="{07DB8DE2-A7BE-4B60-B36B-8480F885A6A2}">
            <xm:f>Datos!$AO$2</xm:f>
            <x14:dxf>
              <fill>
                <patternFill>
                  <bgColor rgb="FF92D050"/>
                </patternFill>
              </fill>
            </x14:dxf>
          </x14:cfRule>
          <x14:cfRule type="cellIs" priority="263" operator="equal" id="{14496E7B-4DF5-46EE-80FE-6624D2E4DD24}">
            <xm:f>Datos!$AO$4</xm:f>
            <x14:dxf>
              <fill>
                <patternFill>
                  <bgColor theme="5" tint="0.39994506668294322"/>
                </patternFill>
              </fill>
            </x14:dxf>
          </x14:cfRule>
          <x14:cfRule type="cellIs" priority="264" operator="equal" id="{5469C223-CF68-4699-B323-64051B8F513C}">
            <xm:f>Datos!$AO$3</xm:f>
            <x14:dxf>
              <fill>
                <patternFill>
                  <bgColor rgb="FFFFFF00"/>
                </patternFill>
              </fill>
            </x14:dxf>
          </x14:cfRule>
          <xm:sqref>AL92</xm:sqref>
        </x14:conditionalFormatting>
        <x14:conditionalFormatting xmlns:xm="http://schemas.microsoft.com/office/excel/2006/main">
          <x14:cfRule type="cellIs" priority="259" operator="equal" id="{584AB564-E7DE-4362-87A2-E02B9CA769E6}">
            <xm:f>Datos!$AO$2</xm:f>
            <x14:dxf>
              <fill>
                <patternFill>
                  <bgColor rgb="FF92D050"/>
                </patternFill>
              </fill>
            </x14:dxf>
          </x14:cfRule>
          <x14:cfRule type="cellIs" priority="260" operator="equal" id="{3A439030-D3E9-42C4-865E-68DCDBA686EE}">
            <xm:f>Datos!$AO$4</xm:f>
            <x14:dxf>
              <fill>
                <patternFill>
                  <bgColor theme="5" tint="0.39994506668294322"/>
                </patternFill>
              </fill>
            </x14:dxf>
          </x14:cfRule>
          <x14:cfRule type="cellIs" priority="261" operator="equal" id="{38901F5E-0366-4D8D-ADD6-243D0B8E9DFF}">
            <xm:f>Datos!$AO$3</xm:f>
            <x14:dxf>
              <fill>
                <patternFill>
                  <bgColor rgb="FFFFFF00"/>
                </patternFill>
              </fill>
            </x14:dxf>
          </x14:cfRule>
          <xm:sqref>AL93</xm:sqref>
        </x14:conditionalFormatting>
        <x14:conditionalFormatting xmlns:xm="http://schemas.microsoft.com/office/excel/2006/main">
          <x14:cfRule type="cellIs" priority="256" operator="equal" id="{E9229DA7-67BF-44C4-8985-0CEC38EA9436}">
            <xm:f>Datos!$AO$2</xm:f>
            <x14:dxf>
              <fill>
                <patternFill>
                  <bgColor rgb="FF92D050"/>
                </patternFill>
              </fill>
            </x14:dxf>
          </x14:cfRule>
          <x14:cfRule type="cellIs" priority="257" operator="equal" id="{51F4CAC5-EF43-4B73-9751-3A9BCF080ED9}">
            <xm:f>Datos!$AO$4</xm:f>
            <x14:dxf>
              <fill>
                <patternFill>
                  <bgColor theme="5" tint="0.39994506668294322"/>
                </patternFill>
              </fill>
            </x14:dxf>
          </x14:cfRule>
          <x14:cfRule type="cellIs" priority="258" operator="equal" id="{BC6B805B-03DC-4B6F-BEF2-F929071452F6}">
            <xm:f>Datos!$AO$3</xm:f>
            <x14:dxf>
              <fill>
                <patternFill>
                  <bgColor rgb="FFFFFF00"/>
                </patternFill>
              </fill>
            </x14:dxf>
          </x14:cfRule>
          <xm:sqref>AL94</xm:sqref>
        </x14:conditionalFormatting>
        <x14:conditionalFormatting xmlns:xm="http://schemas.microsoft.com/office/excel/2006/main">
          <x14:cfRule type="cellIs" priority="253" operator="equal" id="{A90B1B68-63CB-4CB7-9605-D4CEF7018ABD}">
            <xm:f>Datos!$AO$2</xm:f>
            <x14:dxf>
              <fill>
                <patternFill>
                  <bgColor rgb="FF92D050"/>
                </patternFill>
              </fill>
            </x14:dxf>
          </x14:cfRule>
          <x14:cfRule type="cellIs" priority="254" operator="equal" id="{A54BD5F0-C13A-487C-B2D9-9F846B4A4D1F}">
            <xm:f>Datos!$AO$4</xm:f>
            <x14:dxf>
              <fill>
                <patternFill>
                  <bgColor theme="5" tint="0.39994506668294322"/>
                </patternFill>
              </fill>
            </x14:dxf>
          </x14:cfRule>
          <x14:cfRule type="cellIs" priority="255" operator="equal" id="{85FBDBF3-99AF-4C42-AABD-5FE085ED9054}">
            <xm:f>Datos!$AO$3</xm:f>
            <x14:dxf>
              <fill>
                <patternFill>
                  <bgColor rgb="FFFFFF00"/>
                </patternFill>
              </fill>
            </x14:dxf>
          </x14:cfRule>
          <xm:sqref>AL95</xm:sqref>
        </x14:conditionalFormatting>
        <x14:conditionalFormatting xmlns:xm="http://schemas.microsoft.com/office/excel/2006/main">
          <x14:cfRule type="cellIs" priority="250" operator="equal" id="{FC7723E6-FF53-4A37-92D9-B0D1B48D10F0}">
            <xm:f>Datos!$AO$2</xm:f>
            <x14:dxf>
              <fill>
                <patternFill>
                  <bgColor rgb="FF92D050"/>
                </patternFill>
              </fill>
            </x14:dxf>
          </x14:cfRule>
          <x14:cfRule type="cellIs" priority="251" operator="equal" id="{478C3081-1534-46DA-8374-33E8AB10BE7A}">
            <xm:f>Datos!$AO$4</xm:f>
            <x14:dxf>
              <fill>
                <patternFill>
                  <bgColor theme="5" tint="0.39994506668294322"/>
                </patternFill>
              </fill>
            </x14:dxf>
          </x14:cfRule>
          <x14:cfRule type="cellIs" priority="252" operator="equal" id="{9439A7AD-94D3-4BF8-A3B5-78E370075EA2}">
            <xm:f>Datos!$AO$3</xm:f>
            <x14:dxf>
              <fill>
                <patternFill>
                  <bgColor rgb="FFFFFF00"/>
                </patternFill>
              </fill>
            </x14:dxf>
          </x14:cfRule>
          <xm:sqref>AL96</xm:sqref>
        </x14:conditionalFormatting>
        <x14:conditionalFormatting xmlns:xm="http://schemas.microsoft.com/office/excel/2006/main">
          <x14:cfRule type="cellIs" priority="247" operator="equal" id="{55BD26ED-62FF-4BB0-9E32-7E6FE0F4DB85}">
            <xm:f>Datos!$AO$4</xm:f>
            <x14:dxf>
              <fill>
                <patternFill>
                  <bgColor theme="5" tint="0.39994506668294322"/>
                </patternFill>
              </fill>
            </x14:dxf>
          </x14:cfRule>
          <x14:cfRule type="cellIs" priority="248" operator="equal" id="{6823833D-1C30-4032-8242-4E1B85937AA9}">
            <xm:f>Datos!$AO$3</xm:f>
            <x14:dxf>
              <fill>
                <patternFill>
                  <bgColor rgb="FFFFFF00"/>
                </patternFill>
              </fill>
            </x14:dxf>
          </x14:cfRule>
          <x14:cfRule type="cellIs" priority="249" operator="equal" id="{8226EB47-99F0-4C57-88DB-A40D7AA9BC58}">
            <xm:f>Datos!$AO$2</xm:f>
            <x14:dxf>
              <fill>
                <patternFill>
                  <bgColor rgb="FF92D050"/>
                </patternFill>
              </fill>
            </x14:dxf>
          </x14:cfRule>
          <xm:sqref>AT88</xm:sqref>
        </x14:conditionalFormatting>
        <x14:conditionalFormatting xmlns:xm="http://schemas.microsoft.com/office/excel/2006/main">
          <x14:cfRule type="cellIs" priority="188" operator="equal" id="{B659B730-ADE0-4660-A82E-9D9619872557}">
            <xm:f>Datos!$AO$2</xm:f>
            <x14:dxf>
              <fill>
                <patternFill>
                  <bgColor rgb="FF92D050"/>
                </patternFill>
              </fill>
            </x14:dxf>
          </x14:cfRule>
          <x14:cfRule type="cellIs" priority="245" operator="equal" id="{4DDFC4B0-6C39-49CE-A0A3-5D3270196C5E}">
            <xm:f>Datos!$AO$4</xm:f>
            <x14:dxf>
              <fill>
                <patternFill>
                  <bgColor theme="5" tint="0.39994506668294322"/>
                </patternFill>
              </fill>
            </x14:dxf>
          </x14:cfRule>
          <x14:cfRule type="cellIs" priority="246" operator="equal" id="{903EE1D6-3F45-484F-BED1-5D3C22289996}">
            <xm:f>Datos!$AO$3</xm:f>
            <x14:dxf>
              <fill>
                <patternFill>
                  <bgColor rgb="FFFFFF00"/>
                </patternFill>
              </fill>
            </x14:dxf>
          </x14:cfRule>
          <xm:sqref>AL102</xm:sqref>
        </x14:conditionalFormatting>
        <x14:conditionalFormatting xmlns:xm="http://schemas.microsoft.com/office/excel/2006/main">
          <x14:cfRule type="cellIs" priority="185" operator="equal" id="{C618675F-A54C-40A7-AFA0-F458DDFCAE35}">
            <xm:f>Datos!$AO$4</xm:f>
            <x14:dxf>
              <fill>
                <patternFill>
                  <bgColor theme="5" tint="0.39994506668294322"/>
                </patternFill>
              </fill>
            </x14:dxf>
          </x14:cfRule>
          <x14:cfRule type="cellIs" priority="186" operator="equal" id="{B6550879-BC3A-4BD9-8FE0-A59543400183}">
            <xm:f>Datos!$AO$3</xm:f>
            <x14:dxf>
              <fill>
                <patternFill>
                  <bgColor rgb="FFFFFF00"/>
                </patternFill>
              </fill>
            </x14:dxf>
          </x14:cfRule>
          <x14:cfRule type="cellIs" priority="187" operator="equal" id="{7C440A2E-7C13-4B4B-A456-D1DB0EACC385}">
            <xm:f>Datos!$AO$2</xm:f>
            <x14:dxf>
              <fill>
                <patternFill>
                  <bgColor rgb="FF92D050"/>
                </patternFill>
              </fill>
            </x14:dxf>
          </x14:cfRule>
          <xm:sqref>AR103</xm:sqref>
        </x14:conditionalFormatting>
        <x14:conditionalFormatting xmlns:xm="http://schemas.microsoft.com/office/excel/2006/main">
          <x14:cfRule type="cellIs" priority="182" operator="equal" id="{63F01332-9FA8-488B-8699-9394614C1CC5}">
            <xm:f>Datos!$AO$4</xm:f>
            <x14:dxf>
              <fill>
                <patternFill>
                  <bgColor theme="5" tint="0.39994506668294322"/>
                </patternFill>
              </fill>
            </x14:dxf>
          </x14:cfRule>
          <x14:cfRule type="cellIs" priority="183" operator="equal" id="{295301CA-E6CC-4F7D-8C5C-33DDB028D00D}">
            <xm:f>Datos!$AO$3</xm:f>
            <x14:dxf>
              <fill>
                <patternFill>
                  <bgColor rgb="FFFFFF00"/>
                </patternFill>
              </fill>
            </x14:dxf>
          </x14:cfRule>
          <x14:cfRule type="cellIs" priority="184" operator="equal" id="{55414AF3-196C-45FA-B251-047794F123F1}">
            <xm:f>Datos!$AO$2</xm:f>
            <x14:dxf>
              <fill>
                <patternFill>
                  <bgColor rgb="FF92D050"/>
                </patternFill>
              </fill>
            </x14:dxf>
          </x14:cfRule>
          <xm:sqref>AT103</xm:sqref>
        </x14:conditionalFormatting>
        <x14:conditionalFormatting xmlns:xm="http://schemas.microsoft.com/office/excel/2006/main">
          <x14:cfRule type="cellIs" priority="334" operator="equal" id="{37FE55F1-CA95-4F3A-80EF-8B99B7C3EA73}">
            <xm:f>Datos!$AO$4</xm:f>
            <x14:dxf>
              <fill>
                <patternFill>
                  <bgColor theme="5" tint="0.39994506668294322"/>
                </patternFill>
              </fill>
            </x14:dxf>
          </x14:cfRule>
          <x14:cfRule type="cellIs" priority="335" operator="equal" id="{09A49353-5AC8-4BA5-831B-30CF9D12F360}">
            <xm:f>Datos!$AO$3</xm:f>
            <x14:dxf>
              <fill>
                <patternFill>
                  <bgColor rgb="FFFFFF00"/>
                </patternFill>
              </fill>
            </x14:dxf>
          </x14:cfRule>
          <x14:cfRule type="cellIs" priority="336" operator="equal" id="{A0BD2323-A200-4D2B-B299-28A68BCC3F91}">
            <xm:f>Datos!$AO2</xm:f>
            <x14:dxf>
              <fill>
                <patternFill>
                  <bgColor rgb="FF92D050"/>
                </patternFill>
              </fill>
            </x14:dxf>
          </x14:cfRule>
          <xm:sqref>AR87</xm:sqref>
        </x14:conditionalFormatting>
        <x14:conditionalFormatting xmlns:xm="http://schemas.microsoft.com/office/excel/2006/main">
          <x14:cfRule type="cellIs" priority="179" operator="equal" id="{774BAE36-19F8-460A-9F3D-026BFECFFD66}">
            <xm:f>Datos!$AO$4</xm:f>
            <x14:dxf>
              <fill>
                <patternFill>
                  <bgColor theme="5" tint="0.39994506668294322"/>
                </patternFill>
              </fill>
            </x14:dxf>
          </x14:cfRule>
          <x14:cfRule type="cellIs" priority="180" operator="equal" id="{EE1E67B7-7C89-466B-93F5-EAE07C1F7564}">
            <xm:f>Datos!$AO$3</xm:f>
            <x14:dxf>
              <fill>
                <patternFill>
                  <bgColor rgb="FFFFFF00"/>
                </patternFill>
              </fill>
            </x14:dxf>
          </x14:cfRule>
          <x14:cfRule type="cellIs" priority="181" operator="equal" id="{76CE1E65-89E6-4049-9285-C92A0E14A207}">
            <xm:f>Datos!$AO$2</xm:f>
            <x14:dxf>
              <fill>
                <patternFill>
                  <bgColor rgb="FF92D050"/>
                </patternFill>
              </fill>
            </x14:dxf>
          </x14:cfRule>
          <xm:sqref>AR88</xm:sqref>
        </x14:conditionalFormatting>
        <x14:conditionalFormatting xmlns:xm="http://schemas.microsoft.com/office/excel/2006/main">
          <x14:cfRule type="cellIs" priority="176" operator="equal" id="{0C97887E-A839-4C6D-9FF3-31714603FB27}">
            <xm:f>Datos!$AO$4</xm:f>
            <x14:dxf>
              <fill>
                <patternFill>
                  <bgColor theme="5" tint="0.39994506668294322"/>
                </patternFill>
              </fill>
            </x14:dxf>
          </x14:cfRule>
          <x14:cfRule type="cellIs" priority="177" operator="equal" id="{6BC31231-A713-4784-BF68-EE4A04392576}">
            <xm:f>Datos!$AO$3</xm:f>
            <x14:dxf>
              <fill>
                <patternFill>
                  <bgColor rgb="FFFFFF00"/>
                </patternFill>
              </fill>
            </x14:dxf>
          </x14:cfRule>
          <x14:cfRule type="cellIs" priority="178" operator="equal" id="{BBC4B398-2C1C-4AD4-9293-7BFC17D96EC3}">
            <xm:f>Datos!$AO$2</xm:f>
            <x14:dxf>
              <fill>
                <patternFill>
                  <bgColor rgb="FF92D050"/>
                </patternFill>
              </fill>
            </x14:dxf>
          </x14:cfRule>
          <xm:sqref>AR89</xm:sqref>
        </x14:conditionalFormatting>
        <x14:conditionalFormatting xmlns:xm="http://schemas.microsoft.com/office/excel/2006/main">
          <x14:cfRule type="cellIs" priority="173" operator="equal" id="{D10CCABB-02C7-4749-BB06-FD2E2A4CE9AA}">
            <xm:f>Datos!$AO$4</xm:f>
            <x14:dxf>
              <fill>
                <patternFill>
                  <bgColor theme="5" tint="0.39994506668294322"/>
                </patternFill>
              </fill>
            </x14:dxf>
          </x14:cfRule>
          <x14:cfRule type="cellIs" priority="174" operator="equal" id="{14BCC588-4227-4278-956E-8A8706B73FE3}">
            <xm:f>Datos!$AO$3</xm:f>
            <x14:dxf>
              <fill>
                <patternFill>
                  <bgColor rgb="FFFFFF00"/>
                </patternFill>
              </fill>
            </x14:dxf>
          </x14:cfRule>
          <x14:cfRule type="cellIs" priority="175" operator="equal" id="{E5AAECF3-AA47-414E-A00B-1D1230AB2545}">
            <xm:f>Datos!$AO$2</xm:f>
            <x14:dxf>
              <fill>
                <patternFill>
                  <bgColor rgb="FF92D050"/>
                </patternFill>
              </fill>
            </x14:dxf>
          </x14:cfRule>
          <xm:sqref>AR90</xm:sqref>
        </x14:conditionalFormatting>
        <x14:conditionalFormatting xmlns:xm="http://schemas.microsoft.com/office/excel/2006/main">
          <x14:cfRule type="cellIs" priority="170" operator="equal" id="{9DFD5183-958B-4AF1-B0BC-59A061C3D5BB}">
            <xm:f>Datos!$AO$4</xm:f>
            <x14:dxf>
              <fill>
                <patternFill>
                  <bgColor theme="5" tint="0.39994506668294322"/>
                </patternFill>
              </fill>
            </x14:dxf>
          </x14:cfRule>
          <x14:cfRule type="cellIs" priority="171" operator="equal" id="{3EDF8AE6-84B5-4C36-BA0A-E715A4AF7F0E}">
            <xm:f>Datos!$AO$3</xm:f>
            <x14:dxf>
              <fill>
                <patternFill>
                  <bgColor rgb="FFFFFF00"/>
                </patternFill>
              </fill>
            </x14:dxf>
          </x14:cfRule>
          <x14:cfRule type="cellIs" priority="172" operator="equal" id="{EE7A8570-5967-40D5-B13D-8F159553D186}">
            <xm:f>Datos!$AO$2</xm:f>
            <x14:dxf>
              <fill>
                <patternFill>
                  <bgColor rgb="FF92D050"/>
                </patternFill>
              </fill>
            </x14:dxf>
          </x14:cfRule>
          <xm:sqref>AR91</xm:sqref>
        </x14:conditionalFormatting>
        <x14:conditionalFormatting xmlns:xm="http://schemas.microsoft.com/office/excel/2006/main">
          <x14:cfRule type="cellIs" priority="167" operator="equal" id="{FD57900C-20A4-4F15-AACD-DB6019FC6297}">
            <xm:f>Datos!$AO$4</xm:f>
            <x14:dxf>
              <fill>
                <patternFill>
                  <bgColor theme="5" tint="0.39994506668294322"/>
                </patternFill>
              </fill>
            </x14:dxf>
          </x14:cfRule>
          <x14:cfRule type="cellIs" priority="168" operator="equal" id="{28A9D017-A899-4F11-A53C-1E89557AF246}">
            <xm:f>Datos!$AO$3</xm:f>
            <x14:dxf>
              <fill>
                <patternFill>
                  <bgColor rgb="FFFFFF00"/>
                </patternFill>
              </fill>
            </x14:dxf>
          </x14:cfRule>
          <x14:cfRule type="cellIs" priority="169" operator="equal" id="{4D0CC0F0-EEF6-494D-92A7-C9FF3D9A5CB8}">
            <xm:f>Datos!$AO$2</xm:f>
            <x14:dxf>
              <fill>
                <patternFill>
                  <bgColor rgb="FF92D050"/>
                </patternFill>
              </fill>
            </x14:dxf>
          </x14:cfRule>
          <xm:sqref>AR92</xm:sqref>
        </x14:conditionalFormatting>
        <x14:conditionalFormatting xmlns:xm="http://schemas.microsoft.com/office/excel/2006/main">
          <x14:cfRule type="cellIs" priority="164" operator="equal" id="{794D7810-FC7B-4912-88E8-30D2F0CAF637}">
            <xm:f>Datos!$AO$4</xm:f>
            <x14:dxf>
              <fill>
                <patternFill>
                  <bgColor theme="5" tint="0.39994506668294322"/>
                </patternFill>
              </fill>
            </x14:dxf>
          </x14:cfRule>
          <x14:cfRule type="cellIs" priority="165" operator="equal" id="{EA133DBE-C407-4F7D-B81F-C028C4DEAF49}">
            <xm:f>Datos!$AO$3</xm:f>
            <x14:dxf>
              <fill>
                <patternFill>
                  <bgColor rgb="FFFFFF00"/>
                </patternFill>
              </fill>
            </x14:dxf>
          </x14:cfRule>
          <x14:cfRule type="cellIs" priority="166" operator="equal" id="{2FAB9AE1-6A8D-4D20-BA7E-DC2632C4C8C4}">
            <xm:f>Datos!$AO$2</xm:f>
            <x14:dxf>
              <fill>
                <patternFill>
                  <bgColor rgb="FF92D050"/>
                </patternFill>
              </fill>
            </x14:dxf>
          </x14:cfRule>
          <xm:sqref>AR93</xm:sqref>
        </x14:conditionalFormatting>
        <x14:conditionalFormatting xmlns:xm="http://schemas.microsoft.com/office/excel/2006/main">
          <x14:cfRule type="cellIs" priority="161" operator="equal" id="{8EAF8C13-1257-4C85-A1FB-8D7669B464DF}">
            <xm:f>Datos!$AO$4</xm:f>
            <x14:dxf>
              <fill>
                <patternFill>
                  <bgColor theme="5" tint="0.39994506668294322"/>
                </patternFill>
              </fill>
            </x14:dxf>
          </x14:cfRule>
          <x14:cfRule type="cellIs" priority="162" operator="equal" id="{611B81A6-053B-426B-935A-E7D03811FFD6}">
            <xm:f>Datos!$AO$3</xm:f>
            <x14:dxf>
              <fill>
                <patternFill>
                  <bgColor rgb="FFFFFF00"/>
                </patternFill>
              </fill>
            </x14:dxf>
          </x14:cfRule>
          <x14:cfRule type="cellIs" priority="163" operator="equal" id="{172510C7-8EF4-482C-9064-CB498A2E7023}">
            <xm:f>Datos!$AO$2</xm:f>
            <x14:dxf>
              <fill>
                <patternFill>
                  <bgColor rgb="FF92D050"/>
                </patternFill>
              </fill>
            </x14:dxf>
          </x14:cfRule>
          <xm:sqref>AR94</xm:sqref>
        </x14:conditionalFormatting>
        <x14:conditionalFormatting xmlns:xm="http://schemas.microsoft.com/office/excel/2006/main">
          <x14:cfRule type="cellIs" priority="158" operator="equal" id="{A07176D1-13A1-48B8-B536-D86EF356B74B}">
            <xm:f>Datos!$AO$4</xm:f>
            <x14:dxf>
              <fill>
                <patternFill>
                  <bgColor theme="5" tint="0.39994506668294322"/>
                </patternFill>
              </fill>
            </x14:dxf>
          </x14:cfRule>
          <x14:cfRule type="cellIs" priority="159" operator="equal" id="{F738429E-E68E-4315-94ED-FED0F7B52449}">
            <xm:f>Datos!$AO$3</xm:f>
            <x14:dxf>
              <fill>
                <patternFill>
                  <bgColor rgb="FFFFFF00"/>
                </patternFill>
              </fill>
            </x14:dxf>
          </x14:cfRule>
          <x14:cfRule type="cellIs" priority="160" operator="equal" id="{9CE40B11-D8A2-4C2B-B3AB-F183F69B8267}">
            <xm:f>Datos!$AO$2</xm:f>
            <x14:dxf>
              <fill>
                <patternFill>
                  <bgColor rgb="FF92D050"/>
                </patternFill>
              </fill>
            </x14:dxf>
          </x14:cfRule>
          <xm:sqref>AR95</xm:sqref>
        </x14:conditionalFormatting>
        <x14:conditionalFormatting xmlns:xm="http://schemas.microsoft.com/office/excel/2006/main">
          <x14:cfRule type="cellIs" priority="155" operator="equal" id="{0E6B010D-AA6C-471E-A836-C89B25201EFD}">
            <xm:f>Datos!$AO$4</xm:f>
            <x14:dxf>
              <fill>
                <patternFill>
                  <bgColor theme="5" tint="0.39994506668294322"/>
                </patternFill>
              </fill>
            </x14:dxf>
          </x14:cfRule>
          <x14:cfRule type="cellIs" priority="156" operator="equal" id="{EADCB683-DFD7-4FAC-8CEF-1E07BE243026}">
            <xm:f>Datos!$AO$3</xm:f>
            <x14:dxf>
              <fill>
                <patternFill>
                  <bgColor rgb="FFFFFF00"/>
                </patternFill>
              </fill>
            </x14:dxf>
          </x14:cfRule>
          <x14:cfRule type="cellIs" priority="157" operator="equal" id="{F986E19F-934A-4B92-8B04-F40FCB27206E}">
            <xm:f>Datos!$AO$2</xm:f>
            <x14:dxf>
              <fill>
                <patternFill>
                  <bgColor rgb="FF92D050"/>
                </patternFill>
              </fill>
            </x14:dxf>
          </x14:cfRule>
          <xm:sqref>AR96</xm:sqref>
        </x14:conditionalFormatting>
        <x14:conditionalFormatting xmlns:xm="http://schemas.microsoft.com/office/excel/2006/main">
          <x14:cfRule type="cellIs" priority="152" operator="equal" id="{487102D7-5A5D-4771-9A10-DF9E16719228}">
            <xm:f>Datos!$AO$4</xm:f>
            <x14:dxf>
              <fill>
                <patternFill>
                  <bgColor theme="5" tint="0.39994506668294322"/>
                </patternFill>
              </fill>
            </x14:dxf>
          </x14:cfRule>
          <x14:cfRule type="cellIs" priority="153" operator="equal" id="{FA492BC8-DB7E-45F3-A605-B215996C7DB5}">
            <xm:f>Datos!$AO$3</xm:f>
            <x14:dxf>
              <fill>
                <patternFill>
                  <bgColor rgb="FFFFFF00"/>
                </patternFill>
              </fill>
            </x14:dxf>
          </x14:cfRule>
          <x14:cfRule type="cellIs" priority="154" operator="equal" id="{FA9F4946-CDE9-4266-9BB3-65495800B516}">
            <xm:f>Datos!$AO$2</xm:f>
            <x14:dxf>
              <fill>
                <patternFill>
                  <bgColor rgb="FF92D050"/>
                </patternFill>
              </fill>
            </x14:dxf>
          </x14:cfRule>
          <xm:sqref>AT87</xm:sqref>
        </x14:conditionalFormatting>
        <x14:conditionalFormatting xmlns:xm="http://schemas.microsoft.com/office/excel/2006/main">
          <x14:cfRule type="cellIs" priority="149" operator="equal" id="{0A50A581-4CCA-4A66-AE39-8FBD5E8AFFFF}">
            <xm:f>Datos!$AO$4</xm:f>
            <x14:dxf>
              <fill>
                <patternFill>
                  <bgColor theme="5" tint="0.39994506668294322"/>
                </patternFill>
              </fill>
            </x14:dxf>
          </x14:cfRule>
          <x14:cfRule type="cellIs" priority="150" operator="equal" id="{763D8757-FAC7-435C-8EC9-BCECA0801C45}">
            <xm:f>Datos!$AO$3</xm:f>
            <x14:dxf>
              <fill>
                <patternFill>
                  <bgColor rgb="FFFFFF00"/>
                </patternFill>
              </fill>
            </x14:dxf>
          </x14:cfRule>
          <x14:cfRule type="cellIs" priority="151" operator="equal" id="{BB7FFC8F-5C60-41F0-BB78-8D624046E3D1}">
            <xm:f>Datos!$AO$2</xm:f>
            <x14:dxf>
              <fill>
                <patternFill>
                  <bgColor rgb="FF92D050"/>
                </patternFill>
              </fill>
            </x14:dxf>
          </x14:cfRule>
          <xm:sqref>AT89</xm:sqref>
        </x14:conditionalFormatting>
        <x14:conditionalFormatting xmlns:xm="http://schemas.microsoft.com/office/excel/2006/main">
          <x14:cfRule type="cellIs" priority="146" operator="equal" id="{2973B833-28B7-41F9-B633-C4C33450D715}">
            <xm:f>Datos!$AO$4</xm:f>
            <x14:dxf>
              <fill>
                <patternFill>
                  <bgColor theme="5" tint="0.39994506668294322"/>
                </patternFill>
              </fill>
            </x14:dxf>
          </x14:cfRule>
          <x14:cfRule type="cellIs" priority="147" operator="equal" id="{89736E93-CF8A-4A58-A955-2EFE79C23E6E}">
            <xm:f>Datos!$AO$3</xm:f>
            <x14:dxf>
              <fill>
                <patternFill>
                  <bgColor rgb="FFFFFF00"/>
                </patternFill>
              </fill>
            </x14:dxf>
          </x14:cfRule>
          <x14:cfRule type="cellIs" priority="148" operator="equal" id="{6EA53E98-CE80-41A3-AC9E-700E6A37A103}">
            <xm:f>Datos!$AO$2</xm:f>
            <x14:dxf>
              <fill>
                <patternFill>
                  <bgColor rgb="FF92D050"/>
                </patternFill>
              </fill>
            </x14:dxf>
          </x14:cfRule>
          <xm:sqref>AT90</xm:sqref>
        </x14:conditionalFormatting>
        <x14:conditionalFormatting xmlns:xm="http://schemas.microsoft.com/office/excel/2006/main">
          <x14:cfRule type="cellIs" priority="143" operator="equal" id="{346D76A5-ACF9-40B2-AB97-A2B0BEB1FB5C}">
            <xm:f>Datos!$AO$4</xm:f>
            <x14:dxf>
              <fill>
                <patternFill>
                  <bgColor theme="5" tint="0.39994506668294322"/>
                </patternFill>
              </fill>
            </x14:dxf>
          </x14:cfRule>
          <x14:cfRule type="cellIs" priority="144" operator="equal" id="{4E6D4199-883F-4773-B59F-AE2B80522A6B}">
            <xm:f>Datos!$AO$3</xm:f>
            <x14:dxf>
              <fill>
                <patternFill>
                  <bgColor rgb="FFFFFF00"/>
                </patternFill>
              </fill>
            </x14:dxf>
          </x14:cfRule>
          <x14:cfRule type="cellIs" priority="145" operator="equal" id="{DBE9245B-CD20-4814-9606-33BB6453EF93}">
            <xm:f>Datos!$AO$2</xm:f>
            <x14:dxf>
              <fill>
                <patternFill>
                  <bgColor rgb="FF92D050"/>
                </patternFill>
              </fill>
            </x14:dxf>
          </x14:cfRule>
          <xm:sqref>AT91</xm:sqref>
        </x14:conditionalFormatting>
        <x14:conditionalFormatting xmlns:xm="http://schemas.microsoft.com/office/excel/2006/main">
          <x14:cfRule type="cellIs" priority="140" operator="equal" id="{EE4F1FAA-3195-44E9-9E10-9341615EA46F}">
            <xm:f>Datos!$AO$4</xm:f>
            <x14:dxf>
              <fill>
                <patternFill>
                  <bgColor theme="5" tint="0.39994506668294322"/>
                </patternFill>
              </fill>
            </x14:dxf>
          </x14:cfRule>
          <x14:cfRule type="cellIs" priority="141" operator="equal" id="{0592F9FA-0B61-4B6E-9480-64F7D40B87CD}">
            <xm:f>Datos!$AO$3</xm:f>
            <x14:dxf>
              <fill>
                <patternFill>
                  <bgColor rgb="FFFFFF00"/>
                </patternFill>
              </fill>
            </x14:dxf>
          </x14:cfRule>
          <x14:cfRule type="cellIs" priority="142" operator="equal" id="{AE9F4B74-7BC4-4014-81F2-081156CF7F64}">
            <xm:f>Datos!$AO$2</xm:f>
            <x14:dxf>
              <fill>
                <patternFill>
                  <bgColor rgb="FF92D050"/>
                </patternFill>
              </fill>
            </x14:dxf>
          </x14:cfRule>
          <xm:sqref>AT92</xm:sqref>
        </x14:conditionalFormatting>
        <x14:conditionalFormatting xmlns:xm="http://schemas.microsoft.com/office/excel/2006/main">
          <x14:cfRule type="cellIs" priority="137" operator="equal" id="{AC113F53-9EA4-4895-BEC8-5621DF987EDB}">
            <xm:f>Datos!$AO$4</xm:f>
            <x14:dxf>
              <fill>
                <patternFill>
                  <bgColor theme="5" tint="0.39994506668294322"/>
                </patternFill>
              </fill>
            </x14:dxf>
          </x14:cfRule>
          <x14:cfRule type="cellIs" priority="138" operator="equal" id="{0592DFE6-F929-4D98-9FB1-4C2C86BCEFB0}">
            <xm:f>Datos!$AO$3</xm:f>
            <x14:dxf>
              <fill>
                <patternFill>
                  <bgColor rgb="FFFFFF00"/>
                </patternFill>
              </fill>
            </x14:dxf>
          </x14:cfRule>
          <x14:cfRule type="cellIs" priority="139" operator="equal" id="{E3EF1A4E-949B-43D1-8040-5FB673B5EBD4}">
            <xm:f>Datos!$AO$2</xm:f>
            <x14:dxf>
              <fill>
                <patternFill>
                  <bgColor rgb="FF92D050"/>
                </patternFill>
              </fill>
            </x14:dxf>
          </x14:cfRule>
          <xm:sqref>AT93</xm:sqref>
        </x14:conditionalFormatting>
        <x14:conditionalFormatting xmlns:xm="http://schemas.microsoft.com/office/excel/2006/main">
          <x14:cfRule type="cellIs" priority="134" operator="equal" id="{A06B0D55-CA5A-4463-A4B2-5068821B664E}">
            <xm:f>Datos!$AO$4</xm:f>
            <x14:dxf>
              <fill>
                <patternFill>
                  <bgColor theme="5" tint="0.39994506668294322"/>
                </patternFill>
              </fill>
            </x14:dxf>
          </x14:cfRule>
          <x14:cfRule type="cellIs" priority="135" operator="equal" id="{4E710472-7AFA-4008-84DB-9AE39DC4C6B4}">
            <xm:f>Datos!$AO$3</xm:f>
            <x14:dxf>
              <fill>
                <patternFill>
                  <bgColor rgb="FFFFFF00"/>
                </patternFill>
              </fill>
            </x14:dxf>
          </x14:cfRule>
          <x14:cfRule type="cellIs" priority="136" operator="equal" id="{9B23C57A-E361-4A85-A77E-B319C6564199}">
            <xm:f>Datos!$AO$2</xm:f>
            <x14:dxf>
              <fill>
                <patternFill>
                  <bgColor rgb="FF92D050"/>
                </patternFill>
              </fill>
            </x14:dxf>
          </x14:cfRule>
          <xm:sqref>AT94</xm:sqref>
        </x14:conditionalFormatting>
        <x14:conditionalFormatting xmlns:xm="http://schemas.microsoft.com/office/excel/2006/main">
          <x14:cfRule type="cellIs" priority="131" operator="equal" id="{FF6C6BE4-6F8E-4EBB-A998-993818E41C3E}">
            <xm:f>Datos!$AO$4</xm:f>
            <x14:dxf>
              <fill>
                <patternFill>
                  <bgColor theme="5" tint="0.39994506668294322"/>
                </patternFill>
              </fill>
            </x14:dxf>
          </x14:cfRule>
          <x14:cfRule type="cellIs" priority="132" operator="equal" id="{D88B169F-0641-4852-B93F-B53D5205FBAB}">
            <xm:f>Datos!$AO$3</xm:f>
            <x14:dxf>
              <fill>
                <patternFill>
                  <bgColor rgb="FFFFFF00"/>
                </patternFill>
              </fill>
            </x14:dxf>
          </x14:cfRule>
          <x14:cfRule type="cellIs" priority="133" operator="equal" id="{1CE9F201-D686-4FB1-8DA8-110382261B48}">
            <xm:f>Datos!$AO$2</xm:f>
            <x14:dxf>
              <fill>
                <patternFill>
                  <bgColor rgb="FF92D050"/>
                </patternFill>
              </fill>
            </x14:dxf>
          </x14:cfRule>
          <xm:sqref>AT95</xm:sqref>
        </x14:conditionalFormatting>
        <x14:conditionalFormatting xmlns:xm="http://schemas.microsoft.com/office/excel/2006/main">
          <x14:cfRule type="cellIs" priority="128" operator="equal" id="{836F87D9-21A3-4A57-8121-C4A0FC05D106}">
            <xm:f>Datos!$AO$4</xm:f>
            <x14:dxf>
              <fill>
                <patternFill>
                  <bgColor theme="5" tint="0.39994506668294322"/>
                </patternFill>
              </fill>
            </x14:dxf>
          </x14:cfRule>
          <x14:cfRule type="cellIs" priority="129" operator="equal" id="{E6E2E03B-0767-4C8F-907E-2F94EBC155F7}">
            <xm:f>Datos!$AO$3</xm:f>
            <x14:dxf>
              <fill>
                <patternFill>
                  <bgColor rgb="FFFFFF00"/>
                </patternFill>
              </fill>
            </x14:dxf>
          </x14:cfRule>
          <x14:cfRule type="cellIs" priority="130" operator="equal" id="{B25CC20D-E997-48F7-97F6-2D24A5AA7217}">
            <xm:f>Datos!$AO$2</xm:f>
            <x14:dxf>
              <fill>
                <patternFill>
                  <bgColor rgb="FF92D050"/>
                </patternFill>
              </fill>
            </x14:dxf>
          </x14:cfRule>
          <xm:sqref>AT96</xm:sqref>
        </x14:conditionalFormatting>
        <x14:conditionalFormatting xmlns:xm="http://schemas.microsoft.com/office/excel/2006/main">
          <x14:cfRule type="cellIs" priority="125" operator="equal" id="{959CEF97-52D3-4587-A318-4EFFDF4F9889}">
            <xm:f>Datos!$AO$2</xm:f>
            <x14:dxf>
              <fill>
                <patternFill>
                  <bgColor rgb="FF92D050"/>
                </patternFill>
              </fill>
            </x14:dxf>
          </x14:cfRule>
          <x14:cfRule type="cellIs" priority="126" operator="equal" id="{D5E4B3B6-7B77-4C21-AC34-BB534AFD3903}">
            <xm:f>Datos!$AO$4</xm:f>
            <x14:dxf>
              <fill>
                <patternFill>
                  <bgColor theme="5" tint="0.39994506668294322"/>
                </patternFill>
              </fill>
            </x14:dxf>
          </x14:cfRule>
          <x14:cfRule type="cellIs" priority="127" operator="equal" id="{D7CE85CD-4764-4852-A721-97E2D9142CFB}">
            <xm:f>Datos!$AO$3</xm:f>
            <x14:dxf>
              <fill>
                <patternFill>
                  <bgColor rgb="FFFFFF00"/>
                </patternFill>
              </fill>
            </x14:dxf>
          </x14:cfRule>
          <xm:sqref>AL103</xm:sqref>
        </x14:conditionalFormatting>
        <x14:conditionalFormatting xmlns:xm="http://schemas.microsoft.com/office/excel/2006/main">
          <x14:cfRule type="cellIs" priority="122" operator="equal" id="{87D7BAC3-6FA5-418F-915E-9E19C0E3A1FB}">
            <xm:f>Datos!$AO$2</xm:f>
            <x14:dxf>
              <fill>
                <patternFill>
                  <bgColor rgb="FF92D050"/>
                </patternFill>
              </fill>
            </x14:dxf>
          </x14:cfRule>
          <x14:cfRule type="cellIs" priority="123" operator="equal" id="{B72F7A65-4C38-44AE-BF3C-D3C9CE65F93F}">
            <xm:f>Datos!$AO$4</xm:f>
            <x14:dxf>
              <fill>
                <patternFill>
                  <bgColor theme="5" tint="0.39994506668294322"/>
                </patternFill>
              </fill>
            </x14:dxf>
          </x14:cfRule>
          <x14:cfRule type="cellIs" priority="124" operator="equal" id="{5382A05A-C1C5-4D9E-97DF-E051EA916E76}">
            <xm:f>Datos!$AO$3</xm:f>
            <x14:dxf>
              <fill>
                <patternFill>
                  <bgColor rgb="FFFFFF00"/>
                </patternFill>
              </fill>
            </x14:dxf>
          </x14:cfRule>
          <xm:sqref>AL104</xm:sqref>
        </x14:conditionalFormatting>
        <x14:conditionalFormatting xmlns:xm="http://schemas.microsoft.com/office/excel/2006/main">
          <x14:cfRule type="cellIs" priority="119" operator="equal" id="{8F22C6D1-E2F0-4306-9FF8-BC50382B429B}">
            <xm:f>Datos!$AO$2</xm:f>
            <x14:dxf>
              <fill>
                <patternFill>
                  <bgColor rgb="FF92D050"/>
                </patternFill>
              </fill>
            </x14:dxf>
          </x14:cfRule>
          <x14:cfRule type="cellIs" priority="120" operator="equal" id="{AC84097E-5040-4769-AB14-7D3EFD010B1B}">
            <xm:f>Datos!$AO$4</xm:f>
            <x14:dxf>
              <fill>
                <patternFill>
                  <bgColor theme="5" tint="0.39994506668294322"/>
                </patternFill>
              </fill>
            </x14:dxf>
          </x14:cfRule>
          <x14:cfRule type="cellIs" priority="121" operator="equal" id="{A6A5944F-DA98-4B13-AEF6-58FF7C333E19}">
            <xm:f>Datos!$AO$3</xm:f>
            <x14:dxf>
              <fill>
                <patternFill>
                  <bgColor rgb="FFFFFF00"/>
                </patternFill>
              </fill>
            </x14:dxf>
          </x14:cfRule>
          <xm:sqref>AL105</xm:sqref>
        </x14:conditionalFormatting>
        <x14:conditionalFormatting xmlns:xm="http://schemas.microsoft.com/office/excel/2006/main">
          <x14:cfRule type="cellIs" priority="116" operator="equal" id="{EB0E4875-F974-438F-BEB5-61CBE7D1AFD3}">
            <xm:f>Datos!$AO$2</xm:f>
            <x14:dxf>
              <fill>
                <patternFill>
                  <bgColor rgb="FF92D050"/>
                </patternFill>
              </fill>
            </x14:dxf>
          </x14:cfRule>
          <x14:cfRule type="cellIs" priority="117" operator="equal" id="{1D8549E2-B352-4D87-A481-0D59B93D352C}">
            <xm:f>Datos!$AO$4</xm:f>
            <x14:dxf>
              <fill>
                <patternFill>
                  <bgColor theme="5" tint="0.39994506668294322"/>
                </patternFill>
              </fill>
            </x14:dxf>
          </x14:cfRule>
          <x14:cfRule type="cellIs" priority="118" operator="equal" id="{B8EBB331-F78A-4B92-95D0-9591FFD27AE1}">
            <xm:f>Datos!$AO$3</xm:f>
            <x14:dxf>
              <fill>
                <patternFill>
                  <bgColor rgb="FFFFFF00"/>
                </patternFill>
              </fill>
            </x14:dxf>
          </x14:cfRule>
          <xm:sqref>AL106</xm:sqref>
        </x14:conditionalFormatting>
        <x14:conditionalFormatting xmlns:xm="http://schemas.microsoft.com/office/excel/2006/main">
          <x14:cfRule type="cellIs" priority="113" operator="equal" id="{72111C48-6721-4F29-B065-7ED50316FD69}">
            <xm:f>Datos!$AO$2</xm:f>
            <x14:dxf>
              <fill>
                <patternFill>
                  <bgColor rgb="FF92D050"/>
                </patternFill>
              </fill>
            </x14:dxf>
          </x14:cfRule>
          <x14:cfRule type="cellIs" priority="114" operator="equal" id="{6F71A620-34DA-4DCB-A0AD-445057ACAC9D}">
            <xm:f>Datos!$AO$4</xm:f>
            <x14:dxf>
              <fill>
                <patternFill>
                  <bgColor theme="5" tint="0.39994506668294322"/>
                </patternFill>
              </fill>
            </x14:dxf>
          </x14:cfRule>
          <x14:cfRule type="cellIs" priority="115" operator="equal" id="{A95608E2-4F0C-4F4D-8857-2F5120F5D635}">
            <xm:f>Datos!$AO$3</xm:f>
            <x14:dxf>
              <fill>
                <patternFill>
                  <bgColor rgb="FFFFFF00"/>
                </patternFill>
              </fill>
            </x14:dxf>
          </x14:cfRule>
          <xm:sqref>AL107</xm:sqref>
        </x14:conditionalFormatting>
        <x14:conditionalFormatting xmlns:xm="http://schemas.microsoft.com/office/excel/2006/main">
          <x14:cfRule type="cellIs" priority="110" operator="equal" id="{57FB06E9-D84C-4ACD-8170-35C432BB2E2B}">
            <xm:f>Datos!$AO$2</xm:f>
            <x14:dxf>
              <fill>
                <patternFill>
                  <bgColor rgb="FF92D050"/>
                </patternFill>
              </fill>
            </x14:dxf>
          </x14:cfRule>
          <x14:cfRule type="cellIs" priority="111" operator="equal" id="{4458102E-98C2-4B50-803A-C9B789A98779}">
            <xm:f>Datos!$AO$4</xm:f>
            <x14:dxf>
              <fill>
                <patternFill>
                  <bgColor theme="5" tint="0.39994506668294322"/>
                </patternFill>
              </fill>
            </x14:dxf>
          </x14:cfRule>
          <x14:cfRule type="cellIs" priority="112" operator="equal" id="{6EFF4C56-FE92-4354-9854-8CCA99D5D0F9}">
            <xm:f>Datos!$AO$3</xm:f>
            <x14:dxf>
              <fill>
                <patternFill>
                  <bgColor rgb="FFFFFF00"/>
                </patternFill>
              </fill>
            </x14:dxf>
          </x14:cfRule>
          <xm:sqref>AL108</xm:sqref>
        </x14:conditionalFormatting>
        <x14:conditionalFormatting xmlns:xm="http://schemas.microsoft.com/office/excel/2006/main">
          <x14:cfRule type="cellIs" priority="107" operator="equal" id="{8FF7C317-74B8-4F1F-8CC6-C6FB64168749}">
            <xm:f>Datos!$AO$2</xm:f>
            <x14:dxf>
              <fill>
                <patternFill>
                  <bgColor rgb="FF92D050"/>
                </patternFill>
              </fill>
            </x14:dxf>
          </x14:cfRule>
          <x14:cfRule type="cellIs" priority="108" operator="equal" id="{83737820-F0F8-4F0B-8C0F-AE4E2A6C31B6}">
            <xm:f>Datos!$AO$4</xm:f>
            <x14:dxf>
              <fill>
                <patternFill>
                  <bgColor theme="5" tint="0.39994506668294322"/>
                </patternFill>
              </fill>
            </x14:dxf>
          </x14:cfRule>
          <x14:cfRule type="cellIs" priority="109" operator="equal" id="{270DD0B7-07CD-4133-8ECE-6356E66DA972}">
            <xm:f>Datos!$AO$3</xm:f>
            <x14:dxf>
              <fill>
                <patternFill>
                  <bgColor rgb="FFFFFF00"/>
                </patternFill>
              </fill>
            </x14:dxf>
          </x14:cfRule>
          <xm:sqref>AL109</xm:sqref>
        </x14:conditionalFormatting>
        <x14:conditionalFormatting xmlns:xm="http://schemas.microsoft.com/office/excel/2006/main">
          <x14:cfRule type="cellIs" priority="104" operator="equal" id="{68F12543-CC01-4BC6-AF93-E512B1E386BE}">
            <xm:f>Datos!$AO$2</xm:f>
            <x14:dxf>
              <fill>
                <patternFill>
                  <bgColor rgb="FF92D050"/>
                </patternFill>
              </fill>
            </x14:dxf>
          </x14:cfRule>
          <x14:cfRule type="cellIs" priority="105" operator="equal" id="{7E34A694-F77C-4E1B-BE09-46A89AD6E28C}">
            <xm:f>Datos!$AO$4</xm:f>
            <x14:dxf>
              <fill>
                <patternFill>
                  <bgColor theme="5" tint="0.39994506668294322"/>
                </patternFill>
              </fill>
            </x14:dxf>
          </x14:cfRule>
          <x14:cfRule type="cellIs" priority="106" operator="equal" id="{A37FF239-0DF9-4E99-BD0F-E65DFFDFD140}">
            <xm:f>Datos!$AO$3</xm:f>
            <x14:dxf>
              <fill>
                <patternFill>
                  <bgColor rgb="FFFFFF00"/>
                </patternFill>
              </fill>
            </x14:dxf>
          </x14:cfRule>
          <xm:sqref>AL110</xm:sqref>
        </x14:conditionalFormatting>
        <x14:conditionalFormatting xmlns:xm="http://schemas.microsoft.com/office/excel/2006/main">
          <x14:cfRule type="cellIs" priority="101" operator="equal" id="{F09CB85C-AB95-4F54-9A5D-61AFEA32017D}">
            <xm:f>Datos!$AO$2</xm:f>
            <x14:dxf>
              <fill>
                <patternFill>
                  <bgColor rgb="FF92D050"/>
                </patternFill>
              </fill>
            </x14:dxf>
          </x14:cfRule>
          <x14:cfRule type="cellIs" priority="102" operator="equal" id="{CAFC5D4A-8EEE-4EC0-A472-F73F217E12F1}">
            <xm:f>Datos!$AO$4</xm:f>
            <x14:dxf>
              <fill>
                <patternFill>
                  <bgColor theme="5" tint="0.39994506668294322"/>
                </patternFill>
              </fill>
            </x14:dxf>
          </x14:cfRule>
          <x14:cfRule type="cellIs" priority="103" operator="equal" id="{618D6FAA-AAB0-4D3C-B399-F3EDCBEF398B}">
            <xm:f>Datos!$AO$3</xm:f>
            <x14:dxf>
              <fill>
                <patternFill>
                  <bgColor rgb="FFFFFF00"/>
                </patternFill>
              </fill>
            </x14:dxf>
          </x14:cfRule>
          <xm:sqref>AL111</xm:sqref>
        </x14:conditionalFormatting>
        <x14:conditionalFormatting xmlns:xm="http://schemas.microsoft.com/office/excel/2006/main">
          <x14:cfRule type="cellIs" priority="98" operator="equal" id="{46727EB7-D09E-4DFD-AD88-0A983AE20DE4}">
            <xm:f>Datos!$AO$4</xm:f>
            <x14:dxf>
              <fill>
                <patternFill>
                  <bgColor theme="5" tint="0.39994506668294322"/>
                </patternFill>
              </fill>
            </x14:dxf>
          </x14:cfRule>
          <x14:cfRule type="cellIs" priority="99" operator="equal" id="{1C056D29-0318-413F-B81F-9F545DDA9518}">
            <xm:f>Datos!$AO$3</xm:f>
            <x14:dxf>
              <fill>
                <patternFill>
                  <bgColor rgb="FFFFFF00"/>
                </patternFill>
              </fill>
            </x14:dxf>
          </x14:cfRule>
          <x14:cfRule type="cellIs" priority="100" operator="equal" id="{03CF0B2B-816A-41FE-8AF1-B31BEF92600A}">
            <xm:f>Datos!$AO$2</xm:f>
            <x14:dxf>
              <fill>
                <patternFill>
                  <bgColor rgb="FF92D050"/>
                </patternFill>
              </fill>
            </x14:dxf>
          </x14:cfRule>
          <xm:sqref>AR102</xm:sqref>
        </x14:conditionalFormatting>
        <x14:conditionalFormatting xmlns:xm="http://schemas.microsoft.com/office/excel/2006/main">
          <x14:cfRule type="cellIs" priority="95" operator="equal" id="{9AED8142-8943-4A6E-9DD6-A2024E86F2A6}">
            <xm:f>Datos!$AO$4</xm:f>
            <x14:dxf>
              <fill>
                <patternFill>
                  <bgColor theme="5" tint="0.39994506668294322"/>
                </patternFill>
              </fill>
            </x14:dxf>
          </x14:cfRule>
          <x14:cfRule type="cellIs" priority="96" operator="equal" id="{5A17ED1D-24B6-43E0-867A-4ACFC1438DB7}">
            <xm:f>Datos!$AO$3</xm:f>
            <x14:dxf>
              <fill>
                <patternFill>
                  <bgColor rgb="FFFFFF00"/>
                </patternFill>
              </fill>
            </x14:dxf>
          </x14:cfRule>
          <x14:cfRule type="cellIs" priority="97" operator="equal" id="{3CB373E9-7102-4F66-BB45-CFCF6771BB30}">
            <xm:f>Datos!$AO$2</xm:f>
            <x14:dxf>
              <fill>
                <patternFill>
                  <bgColor rgb="FF92D050"/>
                </patternFill>
              </fill>
            </x14:dxf>
          </x14:cfRule>
          <xm:sqref>AR104</xm:sqref>
        </x14:conditionalFormatting>
        <x14:conditionalFormatting xmlns:xm="http://schemas.microsoft.com/office/excel/2006/main">
          <x14:cfRule type="cellIs" priority="92" operator="equal" id="{FFC573F0-51D6-47C9-8DA7-D90A123825E0}">
            <xm:f>Datos!$AO$4</xm:f>
            <x14:dxf>
              <fill>
                <patternFill>
                  <bgColor theme="5" tint="0.39994506668294322"/>
                </patternFill>
              </fill>
            </x14:dxf>
          </x14:cfRule>
          <x14:cfRule type="cellIs" priority="93" operator="equal" id="{FD898E85-BDD0-4731-AF1D-79643DD23B7D}">
            <xm:f>Datos!$AO$3</xm:f>
            <x14:dxf>
              <fill>
                <patternFill>
                  <bgColor rgb="FFFFFF00"/>
                </patternFill>
              </fill>
            </x14:dxf>
          </x14:cfRule>
          <x14:cfRule type="cellIs" priority="94" operator="equal" id="{FC4B0352-7EFC-4297-BED9-2544791227B4}">
            <xm:f>Datos!$AO$2</xm:f>
            <x14:dxf>
              <fill>
                <patternFill>
                  <bgColor rgb="FF92D050"/>
                </patternFill>
              </fill>
            </x14:dxf>
          </x14:cfRule>
          <xm:sqref>AR105</xm:sqref>
        </x14:conditionalFormatting>
        <x14:conditionalFormatting xmlns:xm="http://schemas.microsoft.com/office/excel/2006/main">
          <x14:cfRule type="cellIs" priority="89" operator="equal" id="{B70E7328-483F-466E-996C-90CC674DBD74}">
            <xm:f>Datos!$AO$4</xm:f>
            <x14:dxf>
              <fill>
                <patternFill>
                  <bgColor theme="5" tint="0.39994506668294322"/>
                </patternFill>
              </fill>
            </x14:dxf>
          </x14:cfRule>
          <x14:cfRule type="cellIs" priority="90" operator="equal" id="{F75968C4-64DB-4750-A931-CC799BF20B39}">
            <xm:f>Datos!$AO$3</xm:f>
            <x14:dxf>
              <fill>
                <patternFill>
                  <bgColor rgb="FFFFFF00"/>
                </patternFill>
              </fill>
            </x14:dxf>
          </x14:cfRule>
          <x14:cfRule type="cellIs" priority="91" operator="equal" id="{2B14F079-ACED-4EB7-9EBB-340F6CE3FF1B}">
            <xm:f>Datos!$AO$2</xm:f>
            <x14:dxf>
              <fill>
                <patternFill>
                  <bgColor rgb="FF92D050"/>
                </patternFill>
              </fill>
            </x14:dxf>
          </x14:cfRule>
          <xm:sqref>AR106</xm:sqref>
        </x14:conditionalFormatting>
        <x14:conditionalFormatting xmlns:xm="http://schemas.microsoft.com/office/excel/2006/main">
          <x14:cfRule type="cellIs" priority="86" operator="equal" id="{EEE7AD9E-B6E7-40C2-BE66-8D98E02504E3}">
            <xm:f>Datos!$AO$4</xm:f>
            <x14:dxf>
              <fill>
                <patternFill>
                  <bgColor theme="5" tint="0.39994506668294322"/>
                </patternFill>
              </fill>
            </x14:dxf>
          </x14:cfRule>
          <x14:cfRule type="cellIs" priority="87" operator="equal" id="{0AFA0BF6-5898-4D2A-8B9D-57E4BC1E3860}">
            <xm:f>Datos!$AO$3</xm:f>
            <x14:dxf>
              <fill>
                <patternFill>
                  <bgColor rgb="FFFFFF00"/>
                </patternFill>
              </fill>
            </x14:dxf>
          </x14:cfRule>
          <x14:cfRule type="cellIs" priority="88" operator="equal" id="{7296CC80-788A-48EC-A7A9-50DFA9AEBDD9}">
            <xm:f>Datos!$AO$2</xm:f>
            <x14:dxf>
              <fill>
                <patternFill>
                  <bgColor rgb="FF92D050"/>
                </patternFill>
              </fill>
            </x14:dxf>
          </x14:cfRule>
          <xm:sqref>AR107</xm:sqref>
        </x14:conditionalFormatting>
        <x14:conditionalFormatting xmlns:xm="http://schemas.microsoft.com/office/excel/2006/main">
          <x14:cfRule type="cellIs" priority="83" operator="equal" id="{3440EE75-0F10-4C87-BCB1-A63BAD62E5D5}">
            <xm:f>Datos!$AO$4</xm:f>
            <x14:dxf>
              <fill>
                <patternFill>
                  <bgColor theme="5" tint="0.39994506668294322"/>
                </patternFill>
              </fill>
            </x14:dxf>
          </x14:cfRule>
          <x14:cfRule type="cellIs" priority="84" operator="equal" id="{1DA586C0-E064-4D24-A5B3-FE008F96F70A}">
            <xm:f>Datos!$AO$3</xm:f>
            <x14:dxf>
              <fill>
                <patternFill>
                  <bgColor rgb="FFFFFF00"/>
                </patternFill>
              </fill>
            </x14:dxf>
          </x14:cfRule>
          <x14:cfRule type="cellIs" priority="85" operator="equal" id="{98082F06-D591-419E-8FD0-887486CA8797}">
            <xm:f>Datos!$AO$2</xm:f>
            <x14:dxf>
              <fill>
                <patternFill>
                  <bgColor rgb="FF92D050"/>
                </patternFill>
              </fill>
            </x14:dxf>
          </x14:cfRule>
          <xm:sqref>AR108</xm:sqref>
        </x14:conditionalFormatting>
        <x14:conditionalFormatting xmlns:xm="http://schemas.microsoft.com/office/excel/2006/main">
          <x14:cfRule type="cellIs" priority="80" operator="equal" id="{113337AE-2969-4FD6-BBDB-C1A9E2DDCA12}">
            <xm:f>Datos!$AO$4</xm:f>
            <x14:dxf>
              <fill>
                <patternFill>
                  <bgColor theme="5" tint="0.39994506668294322"/>
                </patternFill>
              </fill>
            </x14:dxf>
          </x14:cfRule>
          <x14:cfRule type="cellIs" priority="81" operator="equal" id="{1CD5F080-4908-44BA-8ABB-A60D6325AD01}">
            <xm:f>Datos!$AO$3</xm:f>
            <x14:dxf>
              <fill>
                <patternFill>
                  <bgColor rgb="FFFFFF00"/>
                </patternFill>
              </fill>
            </x14:dxf>
          </x14:cfRule>
          <x14:cfRule type="cellIs" priority="82" operator="equal" id="{73FBECEE-12A1-4CCA-9D26-81C67E008789}">
            <xm:f>Datos!$AO$2</xm:f>
            <x14:dxf>
              <fill>
                <patternFill>
                  <bgColor rgb="FF92D050"/>
                </patternFill>
              </fill>
            </x14:dxf>
          </x14:cfRule>
          <xm:sqref>AR109</xm:sqref>
        </x14:conditionalFormatting>
        <x14:conditionalFormatting xmlns:xm="http://schemas.microsoft.com/office/excel/2006/main">
          <x14:cfRule type="cellIs" priority="77" operator="equal" id="{F7E0D34D-C9ED-49E7-A854-EA8AAB81C6B1}">
            <xm:f>Datos!$AO$4</xm:f>
            <x14:dxf>
              <fill>
                <patternFill>
                  <bgColor theme="5" tint="0.39994506668294322"/>
                </patternFill>
              </fill>
            </x14:dxf>
          </x14:cfRule>
          <x14:cfRule type="cellIs" priority="78" operator="equal" id="{B507F6CA-4818-436E-BAE7-3E19DBFBD387}">
            <xm:f>Datos!$AO$3</xm:f>
            <x14:dxf>
              <fill>
                <patternFill>
                  <bgColor rgb="FFFFFF00"/>
                </patternFill>
              </fill>
            </x14:dxf>
          </x14:cfRule>
          <x14:cfRule type="cellIs" priority="79" operator="equal" id="{0F419DD1-F4A3-4F96-A421-5646B38B6163}">
            <xm:f>Datos!$AO$2</xm:f>
            <x14:dxf>
              <fill>
                <patternFill>
                  <bgColor rgb="FF92D050"/>
                </patternFill>
              </fill>
            </x14:dxf>
          </x14:cfRule>
          <xm:sqref>AR110</xm:sqref>
        </x14:conditionalFormatting>
        <x14:conditionalFormatting xmlns:xm="http://schemas.microsoft.com/office/excel/2006/main">
          <x14:cfRule type="cellIs" priority="74" operator="equal" id="{0D9F563B-61D9-45E0-8815-DDE6E91D9862}">
            <xm:f>Datos!$AO$4</xm:f>
            <x14:dxf>
              <fill>
                <patternFill>
                  <bgColor theme="5" tint="0.39994506668294322"/>
                </patternFill>
              </fill>
            </x14:dxf>
          </x14:cfRule>
          <x14:cfRule type="cellIs" priority="75" operator="equal" id="{2FA8AE8E-75E2-4EE2-AE80-CA358F22BE10}">
            <xm:f>Datos!$AO$3</xm:f>
            <x14:dxf>
              <fill>
                <patternFill>
                  <bgColor rgb="FFFFFF00"/>
                </patternFill>
              </fill>
            </x14:dxf>
          </x14:cfRule>
          <x14:cfRule type="cellIs" priority="76" operator="equal" id="{392F68F5-B6DA-4B92-9974-862F6A0291D0}">
            <xm:f>Datos!$AO$2</xm:f>
            <x14:dxf>
              <fill>
                <patternFill>
                  <bgColor rgb="FF92D050"/>
                </patternFill>
              </fill>
            </x14:dxf>
          </x14:cfRule>
          <xm:sqref>AR111</xm:sqref>
        </x14:conditionalFormatting>
        <x14:conditionalFormatting xmlns:xm="http://schemas.microsoft.com/office/excel/2006/main">
          <x14:cfRule type="cellIs" priority="71" operator="equal" id="{17D96CE6-D055-4B9C-B65E-FC96B0502A1D}">
            <xm:f>Datos!$AO$4</xm:f>
            <x14:dxf>
              <fill>
                <patternFill>
                  <bgColor theme="5" tint="0.39994506668294322"/>
                </patternFill>
              </fill>
            </x14:dxf>
          </x14:cfRule>
          <x14:cfRule type="cellIs" priority="72" operator="equal" id="{334A94B8-F0F8-4965-B2C2-505883CC528D}">
            <xm:f>Datos!$AO$3</xm:f>
            <x14:dxf>
              <fill>
                <patternFill>
                  <bgColor rgb="FFFFFF00"/>
                </patternFill>
              </fill>
            </x14:dxf>
          </x14:cfRule>
          <x14:cfRule type="cellIs" priority="73" operator="equal" id="{ADFC04CB-B4EF-4BCC-A305-6BDDAE01483A}">
            <xm:f>Datos!$AO$2</xm:f>
            <x14:dxf>
              <fill>
                <patternFill>
                  <bgColor rgb="FF92D050"/>
                </patternFill>
              </fill>
            </x14:dxf>
          </x14:cfRule>
          <xm:sqref>AT102</xm:sqref>
        </x14:conditionalFormatting>
        <x14:conditionalFormatting xmlns:xm="http://schemas.microsoft.com/office/excel/2006/main">
          <x14:cfRule type="cellIs" priority="68" operator="equal" id="{B1C11BD2-74F6-4515-9A3F-ACE45B761139}">
            <xm:f>Datos!$AO$4</xm:f>
            <x14:dxf>
              <fill>
                <patternFill>
                  <bgColor theme="5" tint="0.39994506668294322"/>
                </patternFill>
              </fill>
            </x14:dxf>
          </x14:cfRule>
          <x14:cfRule type="cellIs" priority="69" operator="equal" id="{700ED2DD-CF3A-46F0-9907-C7BFEFF47936}">
            <xm:f>Datos!$AO$3</xm:f>
            <x14:dxf>
              <fill>
                <patternFill>
                  <bgColor rgb="FFFFFF00"/>
                </patternFill>
              </fill>
            </x14:dxf>
          </x14:cfRule>
          <x14:cfRule type="cellIs" priority="70" operator="equal" id="{F5EF2C11-66B9-42D3-8FDC-1060B50125B3}">
            <xm:f>Datos!$AO$2</xm:f>
            <x14:dxf>
              <fill>
                <patternFill>
                  <bgColor rgb="FF92D050"/>
                </patternFill>
              </fill>
            </x14:dxf>
          </x14:cfRule>
          <xm:sqref>AT104</xm:sqref>
        </x14:conditionalFormatting>
        <x14:conditionalFormatting xmlns:xm="http://schemas.microsoft.com/office/excel/2006/main">
          <x14:cfRule type="cellIs" priority="65" operator="equal" id="{E3FDC29A-7F0F-43BD-A763-9C9BD5C1EEBF}">
            <xm:f>Datos!$AO$4</xm:f>
            <x14:dxf>
              <fill>
                <patternFill>
                  <bgColor theme="5" tint="0.39994506668294322"/>
                </patternFill>
              </fill>
            </x14:dxf>
          </x14:cfRule>
          <x14:cfRule type="cellIs" priority="66" operator="equal" id="{670F5708-CE30-4CB1-9EA2-0EEB00BE1C3F}">
            <xm:f>Datos!$AO$3</xm:f>
            <x14:dxf>
              <fill>
                <patternFill>
                  <bgColor rgb="FFFFFF00"/>
                </patternFill>
              </fill>
            </x14:dxf>
          </x14:cfRule>
          <x14:cfRule type="cellIs" priority="67" operator="equal" id="{595C7997-07EE-4A32-9BAE-9291BB2E765B}">
            <xm:f>Datos!$AO$2</xm:f>
            <x14:dxf>
              <fill>
                <patternFill>
                  <bgColor rgb="FF92D050"/>
                </patternFill>
              </fill>
            </x14:dxf>
          </x14:cfRule>
          <xm:sqref>AT105</xm:sqref>
        </x14:conditionalFormatting>
        <x14:conditionalFormatting xmlns:xm="http://schemas.microsoft.com/office/excel/2006/main">
          <x14:cfRule type="cellIs" priority="62" operator="equal" id="{8A805743-9612-477A-8FFF-5FAC9592C943}">
            <xm:f>Datos!$AO$4</xm:f>
            <x14:dxf>
              <fill>
                <patternFill>
                  <bgColor theme="5" tint="0.39994506668294322"/>
                </patternFill>
              </fill>
            </x14:dxf>
          </x14:cfRule>
          <x14:cfRule type="cellIs" priority="63" operator="equal" id="{83DAA831-A919-4B4B-8FEA-1F69BEF16046}">
            <xm:f>Datos!$AO$3</xm:f>
            <x14:dxf>
              <fill>
                <patternFill>
                  <bgColor rgb="FFFFFF00"/>
                </patternFill>
              </fill>
            </x14:dxf>
          </x14:cfRule>
          <x14:cfRule type="cellIs" priority="64" operator="equal" id="{A0662AEF-F6EE-4EC4-8DFB-6F07061FDDB3}">
            <xm:f>Datos!$AO$2</xm:f>
            <x14:dxf>
              <fill>
                <patternFill>
                  <bgColor rgb="FF92D050"/>
                </patternFill>
              </fill>
            </x14:dxf>
          </x14:cfRule>
          <xm:sqref>AT106</xm:sqref>
        </x14:conditionalFormatting>
        <x14:conditionalFormatting xmlns:xm="http://schemas.microsoft.com/office/excel/2006/main">
          <x14:cfRule type="cellIs" priority="59" operator="equal" id="{21EED0E8-C26E-4582-BF90-DE1C70B911E0}">
            <xm:f>Datos!$AO$4</xm:f>
            <x14:dxf>
              <fill>
                <patternFill>
                  <bgColor theme="5" tint="0.39994506668294322"/>
                </patternFill>
              </fill>
            </x14:dxf>
          </x14:cfRule>
          <x14:cfRule type="cellIs" priority="60" operator="equal" id="{5228A4BF-BDFA-4B39-A2FC-B76BE1F6CAB1}">
            <xm:f>Datos!$AO$3</xm:f>
            <x14:dxf>
              <fill>
                <patternFill>
                  <bgColor rgb="FFFFFF00"/>
                </patternFill>
              </fill>
            </x14:dxf>
          </x14:cfRule>
          <x14:cfRule type="cellIs" priority="61" operator="equal" id="{FC5344F1-41D0-45D5-B013-47B74757C6FB}">
            <xm:f>Datos!$AO$2</xm:f>
            <x14:dxf>
              <fill>
                <patternFill>
                  <bgColor rgb="FF92D050"/>
                </patternFill>
              </fill>
            </x14:dxf>
          </x14:cfRule>
          <xm:sqref>AT107</xm:sqref>
        </x14:conditionalFormatting>
        <x14:conditionalFormatting xmlns:xm="http://schemas.microsoft.com/office/excel/2006/main">
          <x14:cfRule type="cellIs" priority="56" operator="equal" id="{018049CC-EC03-4332-98A7-A594AEEDBF66}">
            <xm:f>Datos!$AO$4</xm:f>
            <x14:dxf>
              <fill>
                <patternFill>
                  <bgColor theme="5" tint="0.39994506668294322"/>
                </patternFill>
              </fill>
            </x14:dxf>
          </x14:cfRule>
          <x14:cfRule type="cellIs" priority="57" operator="equal" id="{CA64FDAB-096A-45F9-99AD-2E70EFF02239}">
            <xm:f>Datos!$AO$3</xm:f>
            <x14:dxf>
              <fill>
                <patternFill>
                  <bgColor rgb="FFFFFF00"/>
                </patternFill>
              </fill>
            </x14:dxf>
          </x14:cfRule>
          <x14:cfRule type="cellIs" priority="58" operator="equal" id="{39AD5CBC-D1B6-4C0E-B5BB-CDCDEA2E9E8A}">
            <xm:f>Datos!$AO$2</xm:f>
            <x14:dxf>
              <fill>
                <patternFill>
                  <bgColor rgb="FF92D050"/>
                </patternFill>
              </fill>
            </x14:dxf>
          </x14:cfRule>
          <xm:sqref>AT108</xm:sqref>
        </x14:conditionalFormatting>
        <x14:conditionalFormatting xmlns:xm="http://schemas.microsoft.com/office/excel/2006/main">
          <x14:cfRule type="cellIs" priority="53" operator="equal" id="{68CBE565-3351-4003-8E6B-52CA222F85CA}">
            <xm:f>Datos!$AO$4</xm:f>
            <x14:dxf>
              <fill>
                <patternFill>
                  <bgColor theme="5" tint="0.39994506668294322"/>
                </patternFill>
              </fill>
            </x14:dxf>
          </x14:cfRule>
          <x14:cfRule type="cellIs" priority="54" operator="equal" id="{787E1C21-88A9-4755-AFF7-04DC5E63E55C}">
            <xm:f>Datos!$AO$3</xm:f>
            <x14:dxf>
              <fill>
                <patternFill>
                  <bgColor rgb="FFFFFF00"/>
                </patternFill>
              </fill>
            </x14:dxf>
          </x14:cfRule>
          <x14:cfRule type="cellIs" priority="55" operator="equal" id="{BA4A23A1-01CE-46C4-89CD-A00CFC54CA74}">
            <xm:f>Datos!$AO$2</xm:f>
            <x14:dxf>
              <fill>
                <patternFill>
                  <bgColor rgb="FF92D050"/>
                </patternFill>
              </fill>
            </x14:dxf>
          </x14:cfRule>
          <xm:sqref>AT109</xm:sqref>
        </x14:conditionalFormatting>
        <x14:conditionalFormatting xmlns:xm="http://schemas.microsoft.com/office/excel/2006/main">
          <x14:cfRule type="cellIs" priority="50" operator="equal" id="{AEE358EA-C209-49B6-A948-35C8ED639894}">
            <xm:f>Datos!$AO$4</xm:f>
            <x14:dxf>
              <fill>
                <patternFill>
                  <bgColor theme="5" tint="0.39994506668294322"/>
                </patternFill>
              </fill>
            </x14:dxf>
          </x14:cfRule>
          <x14:cfRule type="cellIs" priority="51" operator="equal" id="{2C50D85B-A2EC-4FD6-A56C-0673E537BBA5}">
            <xm:f>Datos!$AO$3</xm:f>
            <x14:dxf>
              <fill>
                <patternFill>
                  <bgColor rgb="FFFFFF00"/>
                </patternFill>
              </fill>
            </x14:dxf>
          </x14:cfRule>
          <x14:cfRule type="cellIs" priority="52" operator="equal" id="{572FD1C6-68E8-4DDF-A0C7-512D65FFB7FC}">
            <xm:f>Datos!$AO$2</xm:f>
            <x14:dxf>
              <fill>
                <patternFill>
                  <bgColor rgb="FF92D050"/>
                </patternFill>
              </fill>
            </x14:dxf>
          </x14:cfRule>
          <xm:sqref>AT110</xm:sqref>
        </x14:conditionalFormatting>
        <x14:conditionalFormatting xmlns:xm="http://schemas.microsoft.com/office/excel/2006/main">
          <x14:cfRule type="cellIs" priority="47" operator="equal" id="{988DD985-85D2-441D-A693-0E679205FB19}">
            <xm:f>Datos!$AO$4</xm:f>
            <x14:dxf>
              <fill>
                <patternFill>
                  <bgColor theme="5" tint="0.39994506668294322"/>
                </patternFill>
              </fill>
            </x14:dxf>
          </x14:cfRule>
          <x14:cfRule type="cellIs" priority="48" operator="equal" id="{D7AB1C21-34D8-4722-80D6-DBCB3312C161}">
            <xm:f>Datos!$AO$3</xm:f>
            <x14:dxf>
              <fill>
                <patternFill>
                  <bgColor rgb="FFFFFF00"/>
                </patternFill>
              </fill>
            </x14:dxf>
          </x14:cfRule>
          <x14:cfRule type="cellIs" priority="49" operator="equal" id="{84C3221F-0515-4A81-98EE-A47F45DD06BE}">
            <xm:f>Datos!$AO$2</xm:f>
            <x14:dxf>
              <fill>
                <patternFill>
                  <bgColor rgb="FF92D050"/>
                </patternFill>
              </fill>
            </x14:dxf>
          </x14:cfRule>
          <xm:sqref>AT111</xm:sqref>
        </x14:conditionalFormatting>
        <x14:conditionalFormatting xmlns:xm="http://schemas.microsoft.com/office/excel/2006/main">
          <x14:cfRule type="cellIs" priority="44" operator="equal" id="{00A3CE04-DCE2-4050-9A21-7D57709BECB6}">
            <xm:f>Datos!$AO$4</xm:f>
            <x14:dxf>
              <fill>
                <patternFill>
                  <bgColor theme="5" tint="0.39994506668294322"/>
                </patternFill>
              </fill>
            </x14:dxf>
          </x14:cfRule>
          <x14:cfRule type="cellIs" priority="45" operator="equal" id="{99B5C6EA-151C-4CAB-A06F-A3D47DCF21B9}">
            <xm:f>Datos!$AO$3</xm:f>
            <x14:dxf>
              <fill>
                <patternFill>
                  <bgColor rgb="FFFFFF00"/>
                </patternFill>
              </fill>
            </x14:dxf>
          </x14:cfRule>
          <x14:cfRule type="cellIs" priority="46" operator="equal" id="{553EBDD6-526C-4CB5-9F9B-86F2187D5454}">
            <xm:f>Datos!$AO$2</xm:f>
            <x14:dxf>
              <fill>
                <patternFill>
                  <bgColor rgb="FF92D050"/>
                </patternFill>
              </fill>
            </x14:dxf>
          </x14:cfRule>
          <xm:sqref>AW87</xm:sqref>
        </x14:conditionalFormatting>
        <x14:conditionalFormatting xmlns:xm="http://schemas.microsoft.com/office/excel/2006/main">
          <x14:cfRule type="cellIs" priority="41" operator="equal" id="{A1AB852C-2CC1-4AC6-BD51-2A332EA085F9}">
            <xm:f>Datos!$AO$4</xm:f>
            <x14:dxf>
              <fill>
                <patternFill>
                  <bgColor theme="5" tint="0.39994506668294322"/>
                </patternFill>
              </fill>
            </x14:dxf>
          </x14:cfRule>
          <x14:cfRule type="cellIs" priority="42" operator="equal" id="{A8E67F1C-A111-4F34-838B-9ABCCD54FD11}">
            <xm:f>Datos!$AO$3</xm:f>
            <x14:dxf>
              <fill>
                <patternFill>
                  <bgColor rgb="FFFFFF00"/>
                </patternFill>
              </fill>
            </x14:dxf>
          </x14:cfRule>
          <x14:cfRule type="cellIs" priority="43" operator="equal" id="{5DB922BD-C6DB-4DE6-B3A6-6004E0CA9059}">
            <xm:f>Datos!$AO$2</xm:f>
            <x14:dxf>
              <fill>
                <patternFill>
                  <bgColor rgb="FF92D050"/>
                </patternFill>
              </fill>
            </x14:dxf>
          </x14:cfRule>
          <xm:sqref>AW102</xm:sqref>
        </x14:conditionalFormatting>
        <x14:conditionalFormatting xmlns:xm="http://schemas.microsoft.com/office/excel/2006/main">
          <x14:cfRule type="expression" priority="38" id="{09328CB6-F6C7-4A70-B42C-FC6DE20D5134}">
            <xm:f>AND($AP$126&lt;&gt;Datos!$S$5,$AP$126&lt;&gt;Datos!$T$5)</xm:f>
            <x14:dxf>
              <font>
                <color theme="0"/>
              </font>
              <fill>
                <patternFill patternType="none">
                  <bgColor auto="1"/>
                </patternFill>
              </fill>
              <border>
                <left/>
                <right/>
                <top/>
                <bottom/>
              </border>
            </x14:dxf>
          </x14:cfRule>
          <xm:sqref>AL144:AR146</xm:sqref>
        </x14:conditionalFormatting>
        <x14:conditionalFormatting xmlns:xm="http://schemas.microsoft.com/office/excel/2006/main">
          <x14:cfRule type="cellIs" priority="13" operator="equal" id="{BD3A4775-4D89-4A4A-A7BD-B00CE9F05559}">
            <xm:f>Datos!$AQ$3</xm:f>
            <x14:dxf>
              <fill>
                <patternFill>
                  <bgColor theme="5" tint="0.39994506668294322"/>
                </patternFill>
              </fill>
            </x14:dxf>
          </x14:cfRule>
          <x14:cfRule type="cellIs" priority="14" operator="equal" id="{98E83366-158C-42C6-85F8-7BC43C77227B}">
            <xm:f>Datos!$AQ$2</xm:f>
            <x14:dxf>
              <fill>
                <patternFill>
                  <bgColor rgb="FF92D050"/>
                </patternFill>
              </fill>
            </x14:dxf>
          </x14:cfRule>
          <xm:sqref>AZ87:BB96</xm:sqref>
        </x14:conditionalFormatting>
        <x14:conditionalFormatting xmlns:xm="http://schemas.microsoft.com/office/excel/2006/main">
          <x14:cfRule type="cellIs" priority="10" operator="equal" id="{C9B5287B-060A-4D77-B642-4978321C158C}">
            <xm:f>Datos!$AR$4</xm:f>
            <x14:dxf>
              <fill>
                <patternFill>
                  <bgColor theme="5" tint="0.39994506668294322"/>
                </patternFill>
              </fill>
            </x14:dxf>
          </x14:cfRule>
          <x14:cfRule type="cellIs" priority="11" operator="equal" id="{EA572CBF-BB78-497D-BDF9-8C34F3436CCD}">
            <xm:f>Datos!$AR$3</xm:f>
            <x14:dxf>
              <fill>
                <patternFill>
                  <bgColor rgb="FFFFFF00"/>
                </patternFill>
              </fill>
            </x14:dxf>
          </x14:cfRule>
          <x14:cfRule type="cellIs" priority="12" operator="equal" id="{30C347D8-B97F-44F2-9265-2078F603FEAF}">
            <xm:f>Datos!$AR$2</xm:f>
            <x14:dxf>
              <fill>
                <patternFill>
                  <bgColor rgb="FF92D050"/>
                </patternFill>
              </fill>
            </x14:dxf>
          </x14:cfRule>
          <xm:sqref>AZ102</xm:sqref>
        </x14:conditionalFormatting>
      </x14:conditionalFormatting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1">
    <tabColor rgb="FF0070C0"/>
  </sheetPr>
  <dimension ref="A1:CH232"/>
  <sheetViews>
    <sheetView showGridLines="0" view="pageBreakPreview" topLeftCell="O1" zoomScale="85" zoomScaleNormal="100" zoomScaleSheetLayoutView="85" workbookViewId="0">
      <selection activeCell="C14" sqref="A14:J15"/>
    </sheetView>
  </sheetViews>
  <sheetFormatPr defaultColWidth="11.5703125" defaultRowHeight="15"/>
  <cols>
    <col min="1" max="6" width="2.7109375" style="11" customWidth="1"/>
    <col min="7" max="7" width="3.140625" style="11" customWidth="1"/>
    <col min="8" max="8" width="4.42578125" style="11" customWidth="1"/>
    <col min="9" max="9" width="3.7109375" style="11" customWidth="1"/>
    <col min="10" max="11" width="2.7109375" style="11" customWidth="1"/>
    <col min="12" max="12" width="3.42578125" style="11" customWidth="1"/>
    <col min="13" max="15" width="2.7109375" style="11" customWidth="1"/>
    <col min="16" max="17" width="4.7109375" style="11" customWidth="1"/>
    <col min="18" max="20" width="2.7109375" style="11" customWidth="1"/>
    <col min="21" max="21" width="4.28515625" style="11" customWidth="1"/>
    <col min="22" max="22" width="7.42578125" style="11" customWidth="1"/>
    <col min="23" max="23" width="5.28515625" style="11" customWidth="1"/>
    <col min="24" max="25" width="5" style="11" customWidth="1"/>
    <col min="26" max="26" width="6.28515625" style="11" customWidth="1"/>
    <col min="27" max="27" width="5" style="11" customWidth="1"/>
    <col min="28" max="37" width="5.42578125" style="11" customWidth="1"/>
    <col min="38" max="38" width="3.5703125" style="11" customWidth="1"/>
    <col min="39" max="39" width="5.28515625" style="11" customWidth="1"/>
    <col min="40" max="44" width="2.7109375" style="11" customWidth="1"/>
    <col min="45" max="45" width="6.85546875" style="11" customWidth="1"/>
    <col min="46" max="47" width="2.7109375" style="11" customWidth="1"/>
    <col min="48" max="48" width="4.7109375" style="11" customWidth="1"/>
    <col min="49" max="50" width="2.7109375" style="11" customWidth="1"/>
    <col min="51" max="51" width="4" style="11" customWidth="1"/>
    <col min="52" max="53" width="2.7109375" style="11" customWidth="1"/>
    <col min="54" max="54" width="7.42578125" style="11" customWidth="1"/>
    <col min="55" max="58" width="2.7109375" style="11" customWidth="1"/>
    <col min="59" max="59" width="37.85546875" style="11" customWidth="1"/>
    <col min="60" max="62" width="2.7109375" style="11" hidden="1" customWidth="1"/>
    <col min="63" max="63" width="31.140625" style="11" hidden="1" customWidth="1"/>
    <col min="64" max="68" width="27.85546875" style="11" hidden="1" customWidth="1"/>
    <col min="69" max="69" width="37.5703125" style="11" hidden="1" customWidth="1"/>
    <col min="70" max="70" width="11.5703125" style="11" hidden="1" customWidth="1"/>
    <col min="71" max="71" width="33.7109375" style="11" hidden="1" customWidth="1"/>
    <col min="72" max="72" width="24.5703125" style="11" hidden="1" customWidth="1"/>
    <col min="73" max="73" width="22" style="11" hidden="1" customWidth="1"/>
    <col min="74" max="74" width="22.42578125" style="11" hidden="1" customWidth="1"/>
    <col min="75" max="76" width="11.5703125" style="11" hidden="1" customWidth="1"/>
    <col min="77" max="77" width="40.42578125" style="11" hidden="1" customWidth="1"/>
    <col min="78" max="78" width="13.140625" style="11" hidden="1" customWidth="1"/>
    <col min="79" max="84" width="11.5703125" style="11" hidden="1" customWidth="1"/>
    <col min="85" max="85" width="36.7109375" style="11" hidden="1" customWidth="1"/>
    <col min="86" max="91" width="11.5703125" style="11" customWidth="1"/>
    <col min="92" max="16384" width="11.5703125" style="11"/>
  </cols>
  <sheetData>
    <row r="1" spans="1:64" ht="15.6" customHeight="1">
      <c r="A1" s="440"/>
      <c r="B1" s="441"/>
      <c r="C1" s="441"/>
      <c r="D1" s="441"/>
      <c r="E1" s="441"/>
      <c r="F1" s="441"/>
      <c r="G1" s="441"/>
      <c r="H1" s="441"/>
      <c r="I1" s="441"/>
      <c r="J1" s="441"/>
      <c r="K1" s="9"/>
      <c r="L1" s="9"/>
      <c r="M1" s="9"/>
      <c r="N1" s="9"/>
      <c r="O1" s="10"/>
      <c r="P1" s="446" t="s">
        <v>350</v>
      </c>
      <c r="Q1" s="447"/>
      <c r="R1" s="447"/>
      <c r="S1" s="447"/>
      <c r="T1" s="447"/>
      <c r="U1" s="448"/>
      <c r="V1" s="580" t="s">
        <v>422</v>
      </c>
      <c r="W1" s="581"/>
      <c r="X1" s="581"/>
      <c r="Y1" s="581"/>
      <c r="Z1" s="581"/>
      <c r="AA1" s="581"/>
      <c r="AB1" s="581"/>
      <c r="AC1" s="581"/>
      <c r="AD1" s="581"/>
      <c r="AE1" s="581"/>
      <c r="AF1" s="581"/>
      <c r="AG1" s="581"/>
      <c r="AH1" s="581"/>
      <c r="AI1" s="581"/>
      <c r="AJ1" s="581"/>
      <c r="AK1" s="581"/>
      <c r="AL1" s="581"/>
      <c r="AM1" s="581"/>
      <c r="AN1" s="581"/>
      <c r="AO1" s="581"/>
      <c r="AP1" s="581"/>
      <c r="AQ1" s="581"/>
      <c r="AR1" s="581"/>
      <c r="AS1" s="581"/>
      <c r="AT1" s="581"/>
      <c r="AU1" s="581"/>
      <c r="AV1" s="581"/>
      <c r="AW1" s="581"/>
      <c r="AX1" s="581"/>
      <c r="AY1" s="581"/>
      <c r="AZ1" s="582"/>
      <c r="BA1" s="568" t="s">
        <v>423</v>
      </c>
      <c r="BB1" s="569"/>
      <c r="BC1" s="569"/>
      <c r="BD1" s="569"/>
      <c r="BE1" s="569"/>
      <c r="BF1" s="570"/>
      <c r="BG1" s="565" t="s">
        <v>424</v>
      </c>
    </row>
    <row r="2" spans="1:64" ht="15.6" customHeight="1">
      <c r="A2" s="442"/>
      <c r="B2" s="443"/>
      <c r="C2" s="443"/>
      <c r="D2" s="443"/>
      <c r="E2" s="443"/>
      <c r="F2" s="443"/>
      <c r="G2" s="443"/>
      <c r="H2" s="443"/>
      <c r="I2" s="443"/>
      <c r="J2" s="443"/>
      <c r="K2" s="12"/>
      <c r="L2" s="12"/>
      <c r="M2" s="12"/>
      <c r="N2" s="12"/>
      <c r="O2" s="13"/>
      <c r="P2" s="449"/>
      <c r="Q2" s="450"/>
      <c r="R2" s="450"/>
      <c r="S2" s="450"/>
      <c r="T2" s="450"/>
      <c r="U2" s="451"/>
      <c r="V2" s="583"/>
      <c r="W2" s="584"/>
      <c r="X2" s="584"/>
      <c r="Y2" s="584"/>
      <c r="Z2" s="584"/>
      <c r="AA2" s="584"/>
      <c r="AB2" s="584"/>
      <c r="AC2" s="584"/>
      <c r="AD2" s="584"/>
      <c r="AE2" s="584"/>
      <c r="AF2" s="584"/>
      <c r="AG2" s="584"/>
      <c r="AH2" s="584"/>
      <c r="AI2" s="584"/>
      <c r="AJ2" s="584"/>
      <c r="AK2" s="584"/>
      <c r="AL2" s="584"/>
      <c r="AM2" s="584"/>
      <c r="AN2" s="584"/>
      <c r="AO2" s="584"/>
      <c r="AP2" s="584"/>
      <c r="AQ2" s="584"/>
      <c r="AR2" s="584"/>
      <c r="AS2" s="584"/>
      <c r="AT2" s="584"/>
      <c r="AU2" s="584"/>
      <c r="AV2" s="584"/>
      <c r="AW2" s="584"/>
      <c r="AX2" s="584"/>
      <c r="AY2" s="584"/>
      <c r="AZ2" s="585"/>
      <c r="BA2" s="571"/>
      <c r="BB2" s="572"/>
      <c r="BC2" s="572"/>
      <c r="BD2" s="572"/>
      <c r="BE2" s="572"/>
      <c r="BF2" s="573"/>
      <c r="BG2" s="566"/>
    </row>
    <row r="3" spans="1:64" ht="15.6" customHeight="1">
      <c r="A3" s="442"/>
      <c r="B3" s="443"/>
      <c r="C3" s="443"/>
      <c r="D3" s="443"/>
      <c r="E3" s="443"/>
      <c r="F3" s="443"/>
      <c r="G3" s="443"/>
      <c r="H3" s="443"/>
      <c r="I3" s="443"/>
      <c r="J3" s="443"/>
      <c r="K3" s="12"/>
      <c r="L3" s="12"/>
      <c r="M3" s="12"/>
      <c r="N3" s="12"/>
      <c r="O3" s="13"/>
      <c r="P3" s="449" t="s">
        <v>425</v>
      </c>
      <c r="Q3" s="450"/>
      <c r="R3" s="450"/>
      <c r="S3" s="450"/>
      <c r="T3" s="450"/>
      <c r="U3" s="451"/>
      <c r="V3" s="586" t="s">
        <v>426</v>
      </c>
      <c r="W3" s="587"/>
      <c r="X3" s="587"/>
      <c r="Y3" s="587"/>
      <c r="Z3" s="587"/>
      <c r="AA3" s="587"/>
      <c r="AB3" s="587"/>
      <c r="AC3" s="587"/>
      <c r="AD3" s="587"/>
      <c r="AE3" s="587"/>
      <c r="AF3" s="587"/>
      <c r="AG3" s="587"/>
      <c r="AH3" s="587"/>
      <c r="AI3" s="587"/>
      <c r="AJ3" s="587"/>
      <c r="AK3" s="587"/>
      <c r="AL3" s="587"/>
      <c r="AM3" s="587"/>
      <c r="AN3" s="587"/>
      <c r="AO3" s="587"/>
      <c r="AP3" s="587"/>
      <c r="AQ3" s="587"/>
      <c r="AR3" s="587"/>
      <c r="AS3" s="587"/>
      <c r="AT3" s="587"/>
      <c r="AU3" s="587"/>
      <c r="AV3" s="587"/>
      <c r="AW3" s="587"/>
      <c r="AX3" s="587"/>
      <c r="AY3" s="587"/>
      <c r="AZ3" s="588"/>
      <c r="BA3" s="574" t="s">
        <v>427</v>
      </c>
      <c r="BB3" s="575"/>
      <c r="BC3" s="575"/>
      <c r="BD3" s="575"/>
      <c r="BE3" s="575"/>
      <c r="BF3" s="576"/>
      <c r="BG3" s="566" t="str">
        <f>+"06"</f>
        <v>06</v>
      </c>
    </row>
    <row r="4" spans="1:64" ht="15.6" customHeight="1" thickBot="1">
      <c r="A4" s="444"/>
      <c r="B4" s="445"/>
      <c r="C4" s="445"/>
      <c r="D4" s="445"/>
      <c r="E4" s="445"/>
      <c r="F4" s="445"/>
      <c r="G4" s="445"/>
      <c r="H4" s="445"/>
      <c r="I4" s="445"/>
      <c r="J4" s="445"/>
      <c r="K4" s="14"/>
      <c r="L4" s="14"/>
      <c r="M4" s="14"/>
      <c r="N4" s="14"/>
      <c r="O4" s="15"/>
      <c r="P4" s="452"/>
      <c r="Q4" s="453"/>
      <c r="R4" s="453"/>
      <c r="S4" s="453"/>
      <c r="T4" s="453"/>
      <c r="U4" s="454"/>
      <c r="V4" s="589"/>
      <c r="W4" s="590"/>
      <c r="X4" s="590"/>
      <c r="Y4" s="590"/>
      <c r="Z4" s="590"/>
      <c r="AA4" s="590"/>
      <c r="AB4" s="590"/>
      <c r="AC4" s="590"/>
      <c r="AD4" s="590"/>
      <c r="AE4" s="590"/>
      <c r="AF4" s="590"/>
      <c r="AG4" s="590"/>
      <c r="AH4" s="590"/>
      <c r="AI4" s="590"/>
      <c r="AJ4" s="590"/>
      <c r="AK4" s="590"/>
      <c r="AL4" s="590"/>
      <c r="AM4" s="590"/>
      <c r="AN4" s="590"/>
      <c r="AO4" s="590"/>
      <c r="AP4" s="590"/>
      <c r="AQ4" s="590"/>
      <c r="AR4" s="590"/>
      <c r="AS4" s="590"/>
      <c r="AT4" s="590"/>
      <c r="AU4" s="590"/>
      <c r="AV4" s="590"/>
      <c r="AW4" s="590"/>
      <c r="AX4" s="590"/>
      <c r="AY4" s="590"/>
      <c r="AZ4" s="591"/>
      <c r="BA4" s="577"/>
      <c r="BB4" s="578"/>
      <c r="BC4" s="578"/>
      <c r="BD4" s="578"/>
      <c r="BE4" s="578"/>
      <c r="BF4" s="579"/>
      <c r="BG4" s="567"/>
    </row>
    <row r="5" spans="1:64" ht="15.6" customHeight="1">
      <c r="A5" s="18"/>
      <c r="BG5" s="20"/>
    </row>
    <row r="6" spans="1:64" ht="31.15" customHeight="1">
      <c r="A6" s="18"/>
      <c r="C6" s="19"/>
      <c r="D6" s="488" t="s">
        <v>2</v>
      </c>
      <c r="E6" s="488"/>
      <c r="F6" s="488"/>
      <c r="G6" s="488"/>
      <c r="J6" s="19"/>
      <c r="K6" s="596" t="str">
        <f>IF('Contexto Proceso'!$B$2="","",'Contexto Proceso'!$B$2)</f>
        <v>Planeación del Sistema de Gestión Integrado</v>
      </c>
      <c r="L6" s="596"/>
      <c r="M6" s="596"/>
      <c r="N6" s="596"/>
      <c r="O6" s="596"/>
      <c r="P6" s="596"/>
      <c r="Q6" s="596"/>
      <c r="R6" s="596"/>
      <c r="S6" s="596"/>
      <c r="T6" s="596"/>
      <c r="U6" s="596"/>
      <c r="V6" s="596"/>
      <c r="W6" s="596"/>
      <c r="X6" s="596"/>
      <c r="Y6" s="596"/>
      <c r="Z6" s="596"/>
      <c r="AA6" s="596"/>
      <c r="AB6" s="596"/>
      <c r="AC6" s="596"/>
      <c r="AD6" s="596"/>
      <c r="AE6" s="596"/>
      <c r="AF6" s="596"/>
      <c r="AG6" s="596"/>
      <c r="AH6" s="596"/>
      <c r="AI6" s="596"/>
      <c r="AJ6" s="596"/>
      <c r="AK6" s="596"/>
      <c r="AL6" s="596"/>
      <c r="AM6" s="596"/>
      <c r="AN6" s="596"/>
      <c r="AO6" s="596"/>
      <c r="AP6" s="596"/>
      <c r="AQ6" s="596"/>
      <c r="AR6" s="596"/>
      <c r="AS6" s="596"/>
      <c r="AT6" s="596"/>
      <c r="AU6" s="596"/>
      <c r="AV6" s="596"/>
      <c r="AW6" s="596"/>
      <c r="AX6" s="596"/>
      <c r="AY6" s="596"/>
      <c r="AZ6" s="596"/>
      <c r="BA6" s="596"/>
      <c r="BB6" s="596"/>
      <c r="BC6" s="596"/>
      <c r="BD6" s="596"/>
      <c r="BE6" s="596"/>
      <c r="BF6" s="596"/>
      <c r="BG6" s="20"/>
    </row>
    <row r="7" spans="1:64" ht="11.45" customHeight="1">
      <c r="A7" s="18"/>
      <c r="C7" s="19"/>
      <c r="D7" s="19"/>
      <c r="E7" s="19"/>
      <c r="F7" s="19"/>
      <c r="H7" s="19"/>
      <c r="I7" s="19"/>
      <c r="J7" s="19"/>
      <c r="O7" s="19"/>
      <c r="P7" s="176"/>
      <c r="Q7" s="176"/>
      <c r="R7" s="176"/>
      <c r="S7" s="176"/>
      <c r="T7" s="19"/>
      <c r="U7" s="19"/>
      <c r="V7" s="21"/>
      <c r="W7" s="21"/>
      <c r="X7" s="21"/>
      <c r="Y7" s="21"/>
      <c r="Z7" s="21"/>
      <c r="AA7" s="21"/>
      <c r="AB7" s="21"/>
      <c r="AC7" s="21"/>
      <c r="AD7" s="21"/>
      <c r="AE7" s="21"/>
      <c r="AF7" s="21"/>
      <c r="AG7" s="21"/>
      <c r="AH7" s="21"/>
      <c r="AI7" s="21"/>
      <c r="AJ7" s="21"/>
      <c r="AK7" s="21"/>
      <c r="AL7" s="21"/>
      <c r="AM7" s="21"/>
      <c r="AN7" s="21"/>
      <c r="AO7" s="21"/>
      <c r="AP7" s="21"/>
      <c r="BG7" s="20"/>
    </row>
    <row r="8" spans="1:64" ht="31.15" customHeight="1">
      <c r="A8" s="18"/>
      <c r="C8" s="19"/>
      <c r="D8" s="488" t="s">
        <v>360</v>
      </c>
      <c r="E8" s="488"/>
      <c r="F8" s="488"/>
      <c r="G8" s="488"/>
      <c r="J8" s="22"/>
      <c r="K8" s="596" t="str">
        <f>IF('Contexto Proceso'!$B$10="","",'Contexto Proceso'!$B$10)</f>
        <v>Realizar una adecuada planeación del sistema de gestión integrado mediante la identificación de requisitos de las normas de calidad y medio ambiente necesarios para el establecidmiento de la información documentada requerida, con el fin de contribuir con la eficacia y efectividad institucional</v>
      </c>
      <c r="L8" s="596"/>
      <c r="M8" s="596"/>
      <c r="N8" s="596"/>
      <c r="O8" s="596"/>
      <c r="P8" s="596"/>
      <c r="Q8" s="596"/>
      <c r="R8" s="596"/>
      <c r="S8" s="596"/>
      <c r="T8" s="596"/>
      <c r="U8" s="596"/>
      <c r="V8" s="596"/>
      <c r="W8" s="596"/>
      <c r="X8" s="596"/>
      <c r="Y8" s="596"/>
      <c r="Z8" s="596"/>
      <c r="AA8" s="596"/>
      <c r="AB8" s="596"/>
      <c r="AC8" s="596"/>
      <c r="AD8" s="596"/>
      <c r="AE8" s="596"/>
      <c r="AF8" s="596"/>
      <c r="AG8" s="596"/>
      <c r="AH8" s="596"/>
      <c r="AI8" s="596"/>
      <c r="AJ8" s="596"/>
      <c r="AK8" s="596"/>
      <c r="AL8" s="596"/>
      <c r="AM8" s="596"/>
      <c r="AN8" s="596"/>
      <c r="AO8" s="596"/>
      <c r="AP8" s="596"/>
      <c r="AQ8" s="596"/>
      <c r="AR8" s="596"/>
      <c r="AS8" s="596"/>
      <c r="AT8" s="596"/>
      <c r="AU8" s="596"/>
      <c r="AV8" s="596"/>
      <c r="AW8" s="596"/>
      <c r="AX8" s="596"/>
      <c r="AY8" s="596"/>
      <c r="AZ8" s="596"/>
      <c r="BA8" s="596"/>
      <c r="BB8" s="596"/>
      <c r="BC8" s="596"/>
      <c r="BD8" s="596"/>
      <c r="BE8" s="596"/>
      <c r="BF8" s="596"/>
      <c r="BG8" s="20"/>
    </row>
    <row r="9" spans="1:64" ht="11.45" customHeight="1">
      <c r="A9" s="18"/>
      <c r="C9" s="19"/>
      <c r="D9" s="176"/>
      <c r="E9" s="176"/>
      <c r="F9" s="176"/>
      <c r="G9" s="176"/>
      <c r="J9" s="22"/>
      <c r="K9" s="177"/>
      <c r="L9" s="177"/>
      <c r="M9" s="177"/>
      <c r="N9" s="177"/>
      <c r="O9" s="177"/>
      <c r="P9" s="177"/>
      <c r="Q9" s="177"/>
      <c r="R9" s="177"/>
      <c r="S9" s="177"/>
      <c r="T9" s="177"/>
      <c r="U9" s="177"/>
      <c r="V9" s="177"/>
      <c r="W9" s="177"/>
      <c r="X9" s="177"/>
      <c r="Y9" s="177"/>
      <c r="Z9" s="177"/>
      <c r="AA9" s="177"/>
      <c r="AB9" s="177"/>
      <c r="AC9" s="177"/>
      <c r="AD9" s="177"/>
      <c r="AE9" s="177"/>
      <c r="AF9" s="177"/>
      <c r="AG9" s="177"/>
      <c r="AH9" s="177"/>
      <c r="AI9" s="177"/>
      <c r="AJ9" s="177"/>
      <c r="AK9" s="177"/>
      <c r="AL9" s="177"/>
      <c r="AM9" s="177"/>
      <c r="AN9" s="177"/>
      <c r="AO9" s="177"/>
      <c r="AP9" s="177"/>
      <c r="AQ9" s="177"/>
      <c r="AR9" s="177"/>
      <c r="AS9" s="177"/>
      <c r="AT9" s="177"/>
      <c r="AU9" s="177"/>
      <c r="AV9" s="177"/>
      <c r="AW9" s="177"/>
      <c r="AX9" s="177"/>
      <c r="AY9" s="177"/>
      <c r="AZ9" s="177"/>
      <c r="BA9" s="177"/>
      <c r="BB9" s="177"/>
      <c r="BG9" s="20"/>
    </row>
    <row r="10" spans="1:64" ht="31.15" customHeight="1">
      <c r="A10" s="18"/>
      <c r="C10" s="19"/>
      <c r="D10" s="488" t="s">
        <v>428</v>
      </c>
      <c r="E10" s="488"/>
      <c r="F10" s="488"/>
      <c r="G10" s="488"/>
      <c r="H10" s="488"/>
      <c r="I10" s="488"/>
      <c r="J10" s="22"/>
      <c r="K10" s="497"/>
      <c r="L10" s="498"/>
      <c r="M10" s="498"/>
      <c r="N10" s="498"/>
      <c r="O10" s="498"/>
      <c r="P10" s="498"/>
      <c r="Q10" s="498"/>
      <c r="R10" s="498"/>
      <c r="S10" s="498"/>
      <c r="T10" s="498"/>
      <c r="U10" s="498"/>
      <c r="V10" s="498"/>
      <c r="W10" s="498"/>
      <c r="X10" s="498"/>
      <c r="Y10" s="498"/>
      <c r="Z10" s="498"/>
      <c r="AA10" s="498"/>
      <c r="AB10" s="498"/>
      <c r="AC10" s="498"/>
      <c r="AD10" s="498"/>
      <c r="AE10" s="498"/>
      <c r="AF10" s="498"/>
      <c r="AG10" s="498"/>
      <c r="AH10" s="498"/>
      <c r="AI10" s="498"/>
      <c r="AJ10" s="499"/>
      <c r="AK10" s="101"/>
      <c r="AL10" s="22"/>
      <c r="AM10" s="22"/>
      <c r="AN10" s="22"/>
      <c r="AO10" s="22"/>
      <c r="AP10" s="22"/>
      <c r="AQ10" s="500" t="s">
        <v>430</v>
      </c>
      <c r="AR10" s="500"/>
      <c r="AS10" s="500"/>
      <c r="AT10" s="500"/>
      <c r="AU10" s="500"/>
      <c r="AV10" s="500"/>
      <c r="AW10" s="595"/>
      <c r="AX10" s="592"/>
      <c r="AY10" s="593"/>
      <c r="AZ10" s="593"/>
      <c r="BA10" s="593"/>
      <c r="BB10" s="593"/>
      <c r="BC10" s="593"/>
      <c r="BD10" s="593"/>
      <c r="BE10" s="593"/>
      <c r="BF10" s="594"/>
      <c r="BG10" s="20"/>
    </row>
    <row r="11" spans="1:64" ht="18" customHeight="1">
      <c r="A11" s="18"/>
      <c r="C11" s="19"/>
      <c r="D11" s="19"/>
      <c r="E11" s="19"/>
      <c r="F11" s="176"/>
      <c r="G11" s="176"/>
      <c r="H11" s="176"/>
      <c r="I11" s="176"/>
      <c r="J11" s="22"/>
      <c r="K11" s="177"/>
      <c r="L11" s="177"/>
      <c r="M11" s="177"/>
      <c r="N11" s="177"/>
      <c r="O11" s="177"/>
      <c r="P11" s="177"/>
      <c r="Q11" s="177"/>
      <c r="R11" s="177"/>
      <c r="S11" s="177"/>
      <c r="T11" s="177"/>
      <c r="U11" s="177"/>
      <c r="V11" s="177"/>
      <c r="W11" s="177"/>
      <c r="X11" s="177"/>
      <c r="Y11" s="177"/>
      <c r="Z11" s="177"/>
      <c r="AA11" s="177"/>
      <c r="AB11" s="177"/>
      <c r="AC11" s="177"/>
      <c r="AD11" s="177"/>
      <c r="AE11" s="177"/>
      <c r="AF11" s="177"/>
      <c r="AG11" s="177"/>
      <c r="AH11" s="177"/>
      <c r="AI11" s="177"/>
      <c r="AJ11" s="177"/>
      <c r="AK11" s="177"/>
      <c r="AL11" s="177"/>
      <c r="AM11" s="177"/>
      <c r="AN11" s="177"/>
      <c r="AO11" s="177"/>
      <c r="AP11" s="177"/>
      <c r="AQ11" s="177"/>
      <c r="AR11" s="177"/>
      <c r="AS11" s="177"/>
      <c r="AT11" s="495" t="s">
        <v>431</v>
      </c>
      <c r="AU11" s="495"/>
      <c r="AV11" s="495"/>
      <c r="AW11" s="495"/>
      <c r="AX11" s="495"/>
      <c r="AY11" s="495"/>
      <c r="AZ11" s="495"/>
      <c r="BA11" s="495"/>
      <c r="BB11" s="495"/>
      <c r="BC11" s="495"/>
      <c r="BG11" s="20"/>
    </row>
    <row r="12" spans="1:64" ht="23.45" customHeight="1">
      <c r="A12" s="18"/>
      <c r="C12" s="19"/>
      <c r="D12" s="19"/>
      <c r="E12" s="19"/>
      <c r="F12" s="176"/>
      <c r="G12" s="176"/>
      <c r="H12" s="176"/>
      <c r="I12" s="176"/>
      <c r="J12" s="22"/>
      <c r="K12" s="177"/>
      <c r="L12" s="177"/>
      <c r="M12" s="177"/>
      <c r="N12" s="177"/>
      <c r="O12" s="177"/>
      <c r="P12" s="177"/>
      <c r="Q12" s="177"/>
      <c r="R12" s="177"/>
      <c r="S12" s="177"/>
      <c r="T12" s="177"/>
      <c r="U12" s="177"/>
      <c r="V12" s="177"/>
      <c r="W12" s="177"/>
      <c r="X12" s="177"/>
      <c r="Y12" s="177"/>
      <c r="Z12" s="177"/>
      <c r="AA12" s="177"/>
      <c r="AB12" s="177"/>
      <c r="AC12" s="177"/>
      <c r="AD12" s="177"/>
      <c r="AE12" s="177"/>
      <c r="AF12" s="177"/>
      <c r="AG12" s="177"/>
      <c r="AH12" s="177"/>
      <c r="AI12" s="177"/>
      <c r="AJ12" s="177"/>
      <c r="AK12" s="177"/>
      <c r="AL12" s="177"/>
      <c r="AM12" s="177"/>
      <c r="AN12" s="177"/>
      <c r="AO12" s="177"/>
      <c r="AP12" s="177"/>
      <c r="AQ12" s="177"/>
      <c r="AR12" s="177"/>
      <c r="AS12" s="177"/>
      <c r="AT12" s="23"/>
      <c r="AU12" s="23"/>
      <c r="AV12" s="23"/>
      <c r="AW12" s="23"/>
      <c r="AX12" s="23"/>
      <c r="AY12" s="23"/>
      <c r="AZ12" s="23"/>
      <c r="BA12" s="23"/>
      <c r="BB12" s="23"/>
      <c r="BC12" s="23"/>
      <c r="BG12" s="20"/>
      <c r="BJ12" s="104" t="s">
        <v>0</v>
      </c>
      <c r="BK12" s="24" t="s">
        <v>432</v>
      </c>
    </row>
    <row r="13" spans="1:64" ht="31.15" customHeight="1">
      <c r="A13" s="18"/>
      <c r="C13" s="19"/>
      <c r="E13" s="22"/>
      <c r="F13" s="22"/>
      <c r="G13" s="22"/>
      <c r="H13" s="22"/>
      <c r="I13" s="22"/>
      <c r="J13" s="22"/>
      <c r="L13" s="22"/>
      <c r="M13" s="500" t="s">
        <v>1</v>
      </c>
      <c r="N13" s="500"/>
      <c r="O13" s="500"/>
      <c r="P13" s="500"/>
      <c r="Q13" s="500"/>
      <c r="R13" s="500"/>
      <c r="S13" s="500"/>
      <c r="T13" s="500"/>
      <c r="U13" s="22"/>
      <c r="V13" s="497"/>
      <c r="W13" s="498"/>
      <c r="X13" s="498"/>
      <c r="Y13" s="498"/>
      <c r="Z13" s="498"/>
      <c r="AA13" s="498"/>
      <c r="AB13" s="498"/>
      <c r="AC13" s="498"/>
      <c r="AD13" s="498"/>
      <c r="AE13" s="498"/>
      <c r="AF13" s="498"/>
      <c r="AG13" s="498"/>
      <c r="AH13" s="498"/>
      <c r="AI13" s="498"/>
      <c r="AJ13" s="499"/>
      <c r="AK13" s="25" t="str">
        <f>IF(V13=Datos!B2,1,IF(V13=Datos!B3,2,IF(V13=Datos!B4,3,IF(V13=Datos!B5,4,IF(V13=Datos!B6,5,"")))))</f>
        <v/>
      </c>
      <c r="AU13" s="177"/>
      <c r="AV13" s="177"/>
      <c r="AW13" s="177"/>
      <c r="AX13" s="177"/>
      <c r="AY13" s="177"/>
      <c r="AZ13" s="177"/>
      <c r="BA13" s="177"/>
      <c r="BB13" s="177"/>
      <c r="BG13" s="20"/>
      <c r="BJ13" s="26">
        <v>1</v>
      </c>
      <c r="BK13" s="26" t="s">
        <v>433</v>
      </c>
      <c r="BL13" s="11" t="s">
        <v>434</v>
      </c>
    </row>
    <row r="14" spans="1:64" ht="30" customHeight="1" thickBot="1">
      <c r="A14" s="34"/>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BG14" s="20"/>
      <c r="BJ14" s="26">
        <v>2</v>
      </c>
      <c r="BK14" s="26" t="s">
        <v>156</v>
      </c>
      <c r="BL14" s="11" t="s">
        <v>435</v>
      </c>
    </row>
    <row r="15" spans="1:64" ht="32.450000000000003" customHeight="1" thickBot="1">
      <c r="A15" s="380" t="str">
        <f>IF(AK13=Datos!$A$6,"IDENTIFICACIÓN DE LA OPORTUNIDAD","IDENTIFICACIÓN DEL RIESGO")</f>
        <v>IDENTIFICACIÓN DEL RIESGO</v>
      </c>
      <c r="B15" s="381"/>
      <c r="C15" s="381"/>
      <c r="D15" s="381"/>
      <c r="E15" s="381"/>
      <c r="F15" s="381"/>
      <c r="G15" s="381"/>
      <c r="H15" s="381"/>
      <c r="I15" s="381"/>
      <c r="J15" s="382"/>
      <c r="K15" s="27"/>
      <c r="L15" s="27"/>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7"/>
      <c r="BJ15" s="26">
        <v>3</v>
      </c>
      <c r="BK15" s="26" t="s">
        <v>436</v>
      </c>
      <c r="BL15" s="11" t="s">
        <v>437</v>
      </c>
    </row>
    <row r="16" spans="1:64" ht="15.6" customHeight="1">
      <c r="A16" s="18"/>
      <c r="B16" s="28"/>
      <c r="C16" s="28"/>
      <c r="D16" s="28"/>
      <c r="E16" s="28"/>
      <c r="F16" s="28"/>
      <c r="G16" s="28"/>
      <c r="H16" s="28"/>
      <c r="I16" s="28"/>
      <c r="J16" s="28"/>
      <c r="BG16" s="20"/>
      <c r="BJ16" s="26">
        <v>4</v>
      </c>
      <c r="BK16" s="26" t="s">
        <v>438</v>
      </c>
      <c r="BL16" s="11" t="s">
        <v>439</v>
      </c>
    </row>
    <row r="17" spans="1:85" ht="15.6" customHeight="1">
      <c r="A17" s="18"/>
      <c r="B17" s="28"/>
      <c r="C17" s="28"/>
      <c r="D17" s="455" t="s">
        <v>440</v>
      </c>
      <c r="E17" s="455"/>
      <c r="F17" s="455"/>
      <c r="G17" s="455"/>
      <c r="H17" s="455"/>
      <c r="I17" s="455"/>
      <c r="J17" s="455"/>
      <c r="K17" s="455"/>
      <c r="L17" s="455"/>
      <c r="M17" s="455"/>
      <c r="N17" s="455"/>
      <c r="O17" s="455"/>
      <c r="P17" s="455"/>
      <c r="Q17" s="455"/>
      <c r="S17" s="455" t="s">
        <v>441</v>
      </c>
      <c r="T17" s="455"/>
      <c r="U17" s="455"/>
      <c r="V17" s="455"/>
      <c r="X17" s="455" t="s">
        <v>442</v>
      </c>
      <c r="Y17" s="455"/>
      <c r="Z17" s="455"/>
      <c r="AA17" s="455"/>
      <c r="AB17" s="455"/>
      <c r="AC17" s="455"/>
      <c r="AD17" s="455"/>
      <c r="AE17" s="455"/>
      <c r="AF17" s="455"/>
      <c r="AG17" s="455"/>
      <c r="AH17" s="455"/>
      <c r="AI17" s="455"/>
      <c r="AJ17" s="455"/>
      <c r="AK17" s="455"/>
      <c r="AL17" s="455"/>
      <c r="AM17" s="455"/>
      <c r="AN17" s="455"/>
      <c r="AO17" s="455"/>
      <c r="AP17" s="455"/>
      <c r="AQ17" s="455"/>
      <c r="AR17" s="455"/>
      <c r="AS17" s="455"/>
      <c r="AT17" s="455"/>
      <c r="AU17" s="455"/>
      <c r="AV17" s="455"/>
      <c r="AW17" s="455"/>
      <c r="AX17" s="455"/>
      <c r="AY17" s="455"/>
      <c r="AZ17" s="455"/>
      <c r="BA17" s="455"/>
      <c r="BB17" s="455"/>
      <c r="BG17" s="20"/>
      <c r="BJ17" s="26">
        <v>5</v>
      </c>
      <c r="BK17" s="26" t="s">
        <v>171</v>
      </c>
      <c r="BL17" s="11" t="s">
        <v>443</v>
      </c>
    </row>
    <row r="18" spans="1:85" ht="31.15" customHeight="1">
      <c r="A18" s="18"/>
      <c r="D18" s="456"/>
      <c r="E18" s="456"/>
      <c r="F18" s="456"/>
      <c r="G18" s="456"/>
      <c r="H18" s="456"/>
      <c r="I18" s="456"/>
      <c r="J18" s="456"/>
      <c r="K18" s="456"/>
      <c r="L18" s="456"/>
      <c r="M18" s="456"/>
      <c r="N18" s="456"/>
      <c r="O18" s="456"/>
      <c r="P18" s="456"/>
      <c r="Q18" s="456"/>
      <c r="S18" s="456"/>
      <c r="T18" s="456"/>
      <c r="U18" s="456"/>
      <c r="V18" s="456"/>
      <c r="X18" s="456"/>
      <c r="Y18" s="456"/>
      <c r="Z18" s="456"/>
      <c r="AA18" s="456"/>
      <c r="AB18" s="456"/>
      <c r="AC18" s="456"/>
      <c r="AD18" s="456"/>
      <c r="AE18" s="456"/>
      <c r="AF18" s="456"/>
      <c r="AG18" s="456"/>
      <c r="AH18" s="456"/>
      <c r="AI18" s="456"/>
      <c r="AJ18" s="456"/>
      <c r="AK18" s="456"/>
      <c r="AL18" s="456"/>
      <c r="AM18" s="456"/>
      <c r="AN18" s="456"/>
      <c r="AO18" s="456"/>
      <c r="AP18" s="456"/>
      <c r="AQ18" s="456"/>
      <c r="AR18" s="456"/>
      <c r="AS18" s="456"/>
      <c r="AT18" s="456"/>
      <c r="AU18" s="456"/>
      <c r="AV18" s="456"/>
      <c r="AW18" s="456"/>
      <c r="AX18" s="456"/>
      <c r="AY18" s="456"/>
      <c r="AZ18" s="456"/>
      <c r="BA18" s="456"/>
      <c r="BB18" s="456"/>
      <c r="BC18" s="456"/>
      <c r="BD18" s="456"/>
      <c r="BE18" s="456"/>
      <c r="BF18" s="456"/>
      <c r="BG18" s="20"/>
    </row>
    <row r="19" spans="1:85" ht="15.6" customHeight="1">
      <c r="A19" s="18"/>
      <c r="B19" s="39"/>
      <c r="C19" s="39"/>
      <c r="D19" s="39"/>
      <c r="E19" s="39"/>
      <c r="BF19" s="140"/>
      <c r="BG19" s="102" t="s">
        <v>22</v>
      </c>
      <c r="BK19" s="11" t="s">
        <v>445</v>
      </c>
      <c r="BL19" s="11" t="s">
        <v>446</v>
      </c>
      <c r="BM19" s="11" t="s">
        <v>447</v>
      </c>
      <c r="BN19" s="11" t="s">
        <v>448</v>
      </c>
      <c r="BO19" s="11" t="s">
        <v>449</v>
      </c>
      <c r="BP19" s="11" t="s">
        <v>450</v>
      </c>
      <c r="BQ19" s="11" t="s">
        <v>451</v>
      </c>
      <c r="BS19" s="11" t="s">
        <v>452</v>
      </c>
      <c r="BT19" s="11" t="s">
        <v>453</v>
      </c>
      <c r="BU19" s="11" t="s">
        <v>454</v>
      </c>
      <c r="BV19" s="11" t="s">
        <v>455</v>
      </c>
      <c r="BW19" s="11" t="s">
        <v>456</v>
      </c>
      <c r="BX19" s="11" t="s">
        <v>457</v>
      </c>
      <c r="BY19" s="11" t="s">
        <v>458</v>
      </c>
      <c r="CA19" s="11" t="s">
        <v>459</v>
      </c>
      <c r="CB19" s="11" t="s">
        <v>460</v>
      </c>
      <c r="CC19" s="11" t="s">
        <v>461</v>
      </c>
      <c r="CD19" s="11" t="s">
        <v>462</v>
      </c>
      <c r="CE19" s="11" t="s">
        <v>463</v>
      </c>
      <c r="CF19" s="11" t="s">
        <v>464</v>
      </c>
      <c r="CG19" s="11" t="s">
        <v>465</v>
      </c>
    </row>
    <row r="20" spans="1:85" ht="15.6" customHeight="1">
      <c r="A20" s="18"/>
      <c r="B20" s="39"/>
      <c r="C20" s="39"/>
      <c r="D20" s="496" t="str">
        <f>IF(AK13=Datos!$A$6,"Nombre de la oportunidad","Nombre del riesgo")</f>
        <v>Nombre del riesgo</v>
      </c>
      <c r="E20" s="496"/>
      <c r="F20" s="496"/>
      <c r="G20" s="496"/>
      <c r="H20" s="496"/>
      <c r="I20" s="496"/>
      <c r="J20" s="496"/>
      <c r="K20" s="496"/>
      <c r="L20" s="496"/>
      <c r="M20" s="496"/>
      <c r="N20" s="496"/>
      <c r="O20" s="496"/>
      <c r="P20" s="496"/>
      <c r="Q20" s="496"/>
      <c r="R20" s="496"/>
      <c r="S20" s="496"/>
      <c r="T20" s="496"/>
      <c r="U20" s="496"/>
      <c r="V20" s="496"/>
      <c r="W20" s="496"/>
      <c r="X20" s="496"/>
      <c r="Y20" s="496"/>
      <c r="Z20" s="496"/>
      <c r="AA20" s="496"/>
      <c r="AB20" s="496"/>
      <c r="AC20" s="496"/>
      <c r="AD20" s="496"/>
      <c r="AE20" s="496"/>
      <c r="AF20" s="496"/>
      <c r="AG20" s="496"/>
      <c r="AH20" s="496"/>
      <c r="AI20" s="496"/>
      <c r="AJ20" s="496"/>
      <c r="AK20" s="496"/>
      <c r="AL20" s="496"/>
      <c r="AM20" s="496"/>
      <c r="AN20" s="496"/>
      <c r="AO20" s="496"/>
      <c r="AP20" s="496"/>
      <c r="AQ20" s="496"/>
      <c r="AR20" s="496"/>
      <c r="AS20" s="496"/>
      <c r="AT20" s="496"/>
      <c r="AU20" s="496"/>
      <c r="AV20" s="496"/>
      <c r="AW20" s="496"/>
      <c r="AX20" s="496"/>
      <c r="AY20" s="496"/>
      <c r="AZ20" s="496"/>
      <c r="BA20" s="496"/>
      <c r="BB20" s="496"/>
      <c r="BC20" s="496"/>
      <c r="BG20" s="20"/>
      <c r="BK20" s="26" t="str">
        <f>IF('Contexto Estrat. Ins'!$C$7&lt;&gt;"",'Contexto Estrat. Ins'!$C$6,"")</f>
        <v>Planta de personal autorizada insuficiente frente al crecimiento de requerimientos por parte de las partes interesadas</v>
      </c>
      <c r="BL20" s="26" t="str">
        <f>IF('Contexto Estrat. Ins'!$C$8&lt;&gt;"",'Contexto Estrat. Ins'!$C$6,"")</f>
        <v>Planta de personal autorizada insuficiente frente al crecimiento de requerimientos por parte de las partes interesadas</v>
      </c>
      <c r="BM20" s="26" t="str">
        <f>IF('Contexto Estrat. Ins'!$C$9&lt;&gt;"",'Contexto Estrat. Ins'!$C$6,"")</f>
        <v>Planta de personal autorizada insuficiente frente al crecimiento de requerimientos por parte de las partes interesadas</v>
      </c>
      <c r="BN20" s="26" t="str">
        <f>IF('Contexto Estrat. Ins'!$C$10&lt;&gt;"",'Contexto Estrat. Ins'!$C$6,"")</f>
        <v>Planta de personal autorizada insuficiente frente al crecimiento de requerimientos por parte de las partes interesadas</v>
      </c>
      <c r="BO20" s="26" t="str">
        <f>IF('Contexto Estrat. Ins'!$C$11&lt;&gt;"",'Contexto Estrat. Ins'!$C$6,"")</f>
        <v/>
      </c>
      <c r="BP20" s="26" t="str">
        <f>IF('Contexto Estrat. Ins'!$C$12&lt;&gt;"",'Contexto Estrat. Ins'!$C$6,"")</f>
        <v/>
      </c>
      <c r="BQ20" s="26" t="str">
        <f>IF($D$29='Contexto Estrat. Ins'!$B$7,BK20,IF($D$29='Contexto Estrat. Ins'!$B$8,BL20,IF($D$29='Contexto Estrat. Ins'!$B$9,BM20,IF($D$29='Contexto Estrat. Ins'!$B$10,BN20,IF($D$29='Contexto Estrat. Ins'!$B$11,BO20,IF($D$29='Contexto Estrat. Ins'!$B$12,BP20,""))))))</f>
        <v/>
      </c>
      <c r="BS20" s="26" t="str">
        <f>IF('Contexto Estrat. Ins'!$C$37&lt;&gt;"",'Contexto Estrat. Ins'!$C$36,"")</f>
        <v>Definición y aplicación de los modelos de riesgo sanitario IVC-SOA e IVC-SOA PAPF</v>
      </c>
      <c r="BT20" s="26" t="str">
        <f>IF('Contexto Estrat. Ins'!$C$38&lt;&gt;"",'Contexto Estrat. Ins'!$C$36,"")</f>
        <v/>
      </c>
      <c r="BU20" s="26" t="str">
        <f>IF('Contexto Estrat. Ins'!$C$39&lt;&gt;"",'Contexto Estrat. Ins'!$C$36,"")</f>
        <v/>
      </c>
      <c r="BV20" s="26" t="str">
        <f>IF('Contexto Estrat. Ins'!$C$40&lt;&gt;"",'Contexto Estrat. Ins'!$C$36,"")</f>
        <v>Definición y aplicación de los modelos de riesgo sanitario IVC-SOA e IVC-SOA PAPF</v>
      </c>
      <c r="BW20" s="26" t="str">
        <f>IF('Contexto Estrat. Ins'!$C$41&lt;&gt;"",'Contexto Estrat. Ins'!$C$36,"")</f>
        <v/>
      </c>
      <c r="BX20" s="26" t="str">
        <f>IF('Contexto Estrat. Ins'!$C$42&lt;&gt;"",'Contexto Estrat. Ins'!$C$36,"")</f>
        <v/>
      </c>
      <c r="BY20" s="26" t="str">
        <f>IF($D$29='Contexto Estrat. Ins'!$B$37,BS20,IF($D$29='Contexto Estrat. Ins'!$B$38,BT20,IF($D$29='Contexto Estrat. Ins'!$B$39,BU20,IF($D$29='Contexto Estrat. Ins'!$B$40,BV20,IF($D$29='Contexto Estrat. Ins'!$B$41,BW20,IF($D$29='Contexto Estrat. Ins'!$B$42,BX20,""))))))</f>
        <v/>
      </c>
      <c r="CA20" s="26" t="str">
        <f>IF('Contexto Estrat. Ins'!$C$17&lt;&gt;"",'Contexto Estrat. Ins'!$C$16,"")</f>
        <v>Aprobación de presupuesto inferior a las necesidades del Invima</v>
      </c>
      <c r="CB20" s="26" t="str">
        <f>IF('Contexto Estrat. Ins'!$C$18&lt;&gt;"",'Contexto Estrat. Ins'!$C$16,"")</f>
        <v>Aprobación de presupuesto inferior a las necesidades del Invima</v>
      </c>
      <c r="CC20" s="26" t="str">
        <f>IF('Contexto Estrat. Ins'!$C$19&lt;&gt;"",'Contexto Estrat. Ins'!$C$16,"")</f>
        <v>Aprobación de presupuesto inferior a las necesidades del Invima</v>
      </c>
      <c r="CD20" s="26" t="str">
        <f>IF('Contexto Estrat. Ins'!$C$20&lt;&gt;"",'Contexto Estrat. Ins'!$C$16,"")</f>
        <v>Aprobación de presupuesto inferior a las necesidades del Invima</v>
      </c>
      <c r="CE20" s="26" t="str">
        <f>IF('Contexto Estrat. Ins'!$C$21&lt;&gt;"",'Contexto Estrat. Ins'!$C$16,"")</f>
        <v/>
      </c>
      <c r="CF20" s="26" t="str">
        <f>IF('Contexto Estrat. Ins'!$C$22&lt;&gt;"",'Contexto Estrat. Ins'!$C$16,"")</f>
        <v/>
      </c>
      <c r="CG20" s="26" t="str">
        <f>IF($D$29='Contexto Estrat. Ins'!$B$17,CA20,IF($D$29='Contexto Estrat. Ins'!$B$18,CB20,IF($D$29='Contexto Estrat. Ins'!$B$19,CC20,IF($D$29='Contexto Estrat. Ins'!$B$20,CD20,IF($D$29='Contexto Estrat. Ins'!$B$21,CE20,IF($D$29='Contexto Estrat. Ins'!$B$22,CF20,""))))))</f>
        <v/>
      </c>
    </row>
    <row r="21" spans="1:85" ht="31.9" customHeight="1">
      <c r="A21" s="18"/>
      <c r="B21" s="39"/>
      <c r="C21" s="39"/>
      <c r="D21" s="489" t="str">
        <f>IF(X18="","",CONCATENATE(D18," ",S18," ",X18))</f>
        <v/>
      </c>
      <c r="E21" s="489"/>
      <c r="F21" s="489"/>
      <c r="G21" s="489"/>
      <c r="H21" s="489"/>
      <c r="I21" s="489"/>
      <c r="J21" s="489"/>
      <c r="K21" s="489"/>
      <c r="L21" s="489"/>
      <c r="M21" s="489"/>
      <c r="N21" s="489"/>
      <c r="O21" s="489"/>
      <c r="P21" s="489"/>
      <c r="Q21" s="489"/>
      <c r="R21" s="489"/>
      <c r="S21" s="489"/>
      <c r="T21" s="489"/>
      <c r="U21" s="489"/>
      <c r="V21" s="489"/>
      <c r="W21" s="489"/>
      <c r="X21" s="489"/>
      <c r="Y21" s="489"/>
      <c r="Z21" s="489"/>
      <c r="AA21" s="489"/>
      <c r="AB21" s="489"/>
      <c r="AC21" s="489"/>
      <c r="AD21" s="489"/>
      <c r="AE21" s="489"/>
      <c r="AF21" s="489"/>
      <c r="AG21" s="489"/>
      <c r="AH21" s="489"/>
      <c r="AI21" s="489"/>
      <c r="AJ21" s="489"/>
      <c r="AK21" s="489"/>
      <c r="AL21" s="489"/>
      <c r="AM21" s="489"/>
      <c r="AN21" s="489"/>
      <c r="AO21" s="489"/>
      <c r="AP21" s="489"/>
      <c r="AQ21" s="489"/>
      <c r="AR21" s="489"/>
      <c r="AS21" s="489"/>
      <c r="AT21" s="489"/>
      <c r="AU21" s="489"/>
      <c r="AV21" s="489"/>
      <c r="AW21" s="489"/>
      <c r="AX21" s="489"/>
      <c r="AY21" s="489"/>
      <c r="AZ21" s="489"/>
      <c r="BA21" s="489"/>
      <c r="BB21" s="489"/>
      <c r="BC21" s="489"/>
      <c r="BD21" s="489"/>
      <c r="BE21" s="489"/>
      <c r="BF21" s="489"/>
      <c r="BG21" s="20"/>
      <c r="BK21" s="26" t="str">
        <f>IF('Contexto Estrat. Ins'!$D$7&lt;&gt;"",'Contexto Estrat. Ins'!$D$6,"")</f>
        <v>Rotación de personal</v>
      </c>
      <c r="BL21" s="26" t="str">
        <f>IF('Contexto Estrat. Ins'!$D$8&lt;&gt;"",'Contexto Estrat. Ins'!$D$6,"")</f>
        <v>Rotación de personal</v>
      </c>
      <c r="BM21" s="26" t="str">
        <f>IF('Contexto Estrat. Ins'!$D$9&lt;&gt;"",'Contexto Estrat. Ins'!$D$6,"")</f>
        <v>Rotación de personal</v>
      </c>
      <c r="BN21" s="26" t="str">
        <f>IF('Contexto Estrat. Ins'!$D$10&lt;&gt;"",'Contexto Estrat. Ins'!$D$6,"")</f>
        <v/>
      </c>
      <c r="BO21" s="26" t="str">
        <f>IF('Contexto Estrat. Ins'!$D$11&lt;&gt;"",'Contexto Estrat. Ins'!$D$6,"")</f>
        <v/>
      </c>
      <c r="BP21" s="26" t="str">
        <f>IF('Contexto Estrat. Ins'!$D$12&lt;&gt;"",'Contexto Estrat. Ins'!$D$6,"")</f>
        <v/>
      </c>
      <c r="BQ21" s="26" t="str">
        <f>IF($D$29='Contexto Estrat. Ins'!$B$7,BK21,IF($D$29='Contexto Estrat. Ins'!$B$8,BL21,IF($D$29='Contexto Estrat. Ins'!$B$9,BM21,IF($D$29='Contexto Estrat. Ins'!$B$10,BN21,IF($D$29='Contexto Estrat. Ins'!$B$11,BO21,IF($D$29='Contexto Estrat. Ins'!$B$12,BP21,""))))))</f>
        <v/>
      </c>
      <c r="BS21" s="26" t="str">
        <f>IF('Contexto Estrat. Ins'!$D$37&lt;&gt;"",'Contexto Estrat. Ins'!$D$36,"")</f>
        <v>Conocimiento técnico del personal del Instituto</v>
      </c>
      <c r="BT21" s="26" t="str">
        <f>IF('Contexto Estrat. Ins'!$D$38&lt;&gt;"",'Contexto Estrat. Ins'!$D$36,"")</f>
        <v>Conocimiento técnico del personal del Instituto</v>
      </c>
      <c r="BU21" s="26" t="str">
        <f>IF('Contexto Estrat. Ins'!$D$39&lt;&gt;"",'Contexto Estrat. Ins'!$D$36,"")</f>
        <v>Conocimiento técnico del personal del Instituto</v>
      </c>
      <c r="BV21" s="26" t="str">
        <f>IF('Contexto Estrat. Ins'!$D$40&lt;&gt;"",'Contexto Estrat. Ins'!$D$36,"")</f>
        <v>Conocimiento técnico del personal del Instituto</v>
      </c>
      <c r="BW21" s="26" t="str">
        <f>IF('Contexto Estrat. Ins'!$D$41&lt;&gt;"",'Contexto Estrat. Ins'!$D$36,"")</f>
        <v/>
      </c>
      <c r="BX21" s="26" t="str">
        <f>IF('Contexto Estrat. Ins'!$D$42&lt;&gt;"",'Contexto Estrat. Ins'!$D$36,"")</f>
        <v/>
      </c>
      <c r="BY21" s="26" t="str">
        <f>IF($D$29='Contexto Estrat. Ins'!$B$37,BS21,IF($D$29='Contexto Estrat. Ins'!$B$38,BT21,IF($D$29='Contexto Estrat. Ins'!$B$39,BU21,IF($D$29='Contexto Estrat. Ins'!$B$40,BV21,IF($D$29='Contexto Estrat. Ins'!$B$41,BW21,IF($D$29='Contexto Estrat. Ins'!$B$42,BX21,""))))))</f>
        <v/>
      </c>
      <c r="CA21" s="26" t="str">
        <f>IF('Contexto Estrat. Ins'!$D$17&lt;&gt;"",'Contexto Estrat. Ins'!$D$16,"")</f>
        <v>Exceso de legislación sanitaria vigente y cambios continuos en la misma</v>
      </c>
      <c r="CB21" s="26" t="str">
        <f>IF('Contexto Estrat. Ins'!$D$18&lt;&gt;"",'Contexto Estrat. Ins'!$D$16,"")</f>
        <v/>
      </c>
      <c r="CC21" s="26" t="str">
        <f>IF('Contexto Estrat. Ins'!$D$19&lt;&gt;"",'Contexto Estrat. Ins'!$D$16,"")</f>
        <v/>
      </c>
      <c r="CD21" s="26" t="str">
        <f>IF('Contexto Estrat. Ins'!$D$20&lt;&gt;"",'Contexto Estrat. Ins'!$D$16,"")</f>
        <v/>
      </c>
      <c r="CE21" s="26" t="str">
        <f>IF('Contexto Estrat. Ins'!$D$21&lt;&gt;"",'Contexto Estrat. Ins'!$D$16,"")</f>
        <v/>
      </c>
      <c r="CF21" s="26" t="str">
        <f>IF('Contexto Estrat. Ins'!$D$22&lt;&gt;"",'Contexto Estrat. Ins'!$D$16,"")</f>
        <v/>
      </c>
      <c r="CG21" s="26" t="str">
        <f>IF($D$29='Contexto Estrat. Ins'!$B$17,CA21,IF($D$29='Contexto Estrat. Ins'!$B$18,CB21,IF($D$29='Contexto Estrat. Ins'!$B$19,CC21,IF($D$29='Contexto Estrat. Ins'!$B$20,CD21,IF($D$29='Contexto Estrat. Ins'!$B$21,CE21,IF($D$29='Contexto Estrat. Ins'!$B$22,CF21,""))))))</f>
        <v/>
      </c>
    </row>
    <row r="22" spans="1:85" ht="15" customHeight="1">
      <c r="A22" s="18"/>
      <c r="D22" s="492" t="s">
        <v>466</v>
      </c>
      <c r="E22" s="492"/>
      <c r="F22" s="492"/>
      <c r="G22" s="492"/>
      <c r="H22" s="492"/>
      <c r="I22" s="492"/>
      <c r="J22" s="492"/>
      <c r="K22" s="492"/>
      <c r="L22" s="492"/>
      <c r="M22" s="492"/>
      <c r="N22" s="492"/>
      <c r="O22" s="492"/>
      <c r="P22" s="492"/>
      <c r="Q22" s="492"/>
      <c r="R22" s="492"/>
      <c r="S22" s="492"/>
      <c r="T22" s="492"/>
      <c r="U22" s="492"/>
      <c r="V22" s="492"/>
      <c r="W22" s="492"/>
      <c r="X22" s="492"/>
      <c r="Y22" s="492"/>
      <c r="Z22" s="492"/>
      <c r="AA22" s="492"/>
      <c r="AB22" s="492"/>
      <c r="AC22" s="492"/>
      <c r="AD22" s="492"/>
      <c r="AE22" s="492"/>
      <c r="AF22" s="492"/>
      <c r="AG22" s="492"/>
      <c r="AH22" s="492"/>
      <c r="AI22" s="492"/>
      <c r="AJ22" s="492"/>
      <c r="AK22" s="492"/>
      <c r="AL22" s="492"/>
      <c r="AM22" s="492"/>
      <c r="AN22" s="492"/>
      <c r="AO22" s="492"/>
      <c r="AP22" s="492"/>
      <c r="AQ22" s="492"/>
      <c r="AR22" s="492"/>
      <c r="AS22" s="492"/>
      <c r="AT22" s="492"/>
      <c r="AU22" s="492"/>
      <c r="AV22" s="492"/>
      <c r="AW22" s="492"/>
      <c r="AX22" s="492"/>
      <c r="AY22" s="492"/>
      <c r="AZ22" s="492"/>
      <c r="BA22" s="492"/>
      <c r="BB22" s="492"/>
      <c r="BC22" s="492"/>
      <c r="BD22" s="492"/>
      <c r="BE22" s="492"/>
      <c r="BF22" s="492"/>
      <c r="BG22" s="20"/>
      <c r="BK22" s="26" t="str">
        <f>IF('Contexto Estrat. Ins'!$E$7&lt;&gt;"",'Contexto Estrat. Ins'!$E$6,"")</f>
        <v>Sistemas de información y plataforma tecnológica obsoleta y vulnerable</v>
      </c>
      <c r="BL22" s="26" t="str">
        <f>IF('Contexto Estrat. Ins'!$E$8&lt;&gt;"",'Contexto Estrat. Ins'!$E$6,"")</f>
        <v>Sistemas de información y plataforma tecnológica obsoleta y vulnerable</v>
      </c>
      <c r="BM22" s="26" t="str">
        <f>IF('Contexto Estrat. Ins'!$E$9&lt;&gt;"",'Contexto Estrat. Ins'!$E$6,"")</f>
        <v>Sistemas de información y plataforma tecnológica obsoleta y vulnerable</v>
      </c>
      <c r="BN22" s="26" t="str">
        <f>IF('Contexto Estrat. Ins'!$E$10&lt;&gt;"",'Contexto Estrat. Ins'!$E$6,"")</f>
        <v>Sistemas de información y plataforma tecnológica obsoleta y vulnerable</v>
      </c>
      <c r="BO22" s="26" t="str">
        <f>IF('Contexto Estrat. Ins'!$E$11&lt;&gt;"",'Contexto Estrat. Ins'!$E$6,"")</f>
        <v/>
      </c>
      <c r="BP22" s="26" t="str">
        <f>IF('Contexto Estrat. Ins'!$E$12&lt;&gt;"",'Contexto Estrat. Ins'!$E$6,"")</f>
        <v/>
      </c>
      <c r="BQ22" s="26" t="str">
        <f>IF($D$29='Contexto Estrat. Ins'!$B$7,BK22,IF($D$29='Contexto Estrat. Ins'!$B$8,BL22,IF($D$29='Contexto Estrat. Ins'!$B$9,BM22,IF($D$29='Contexto Estrat. Ins'!$B$10,BN22,IF($D$29='Contexto Estrat. Ins'!$B$11,BO22,IF($D$29='Contexto Estrat. Ins'!$B$12,BP22,""))))))</f>
        <v/>
      </c>
      <c r="BS22" s="26" t="str">
        <f>IF('Contexto Estrat. Ins'!$E$37&lt;&gt;"",'Contexto Estrat. Ins'!$E$36,"")</f>
        <v/>
      </c>
      <c r="BT22" s="26" t="str">
        <f>IF('Contexto Estrat. Ins'!$E$38&lt;&gt;"",'Contexto Estrat. Ins'!$E$36,"")</f>
        <v>Racionalización de trámites de acuerdo a la normatividad vigente</v>
      </c>
      <c r="BU22" s="26" t="str">
        <f>IF('Contexto Estrat. Ins'!$E$39&lt;&gt;"",'Contexto Estrat. Ins'!$E$36,"")</f>
        <v/>
      </c>
      <c r="BV22" s="26" t="str">
        <f>IF('Contexto Estrat. Ins'!$E$40&lt;&gt;"",'Contexto Estrat. Ins'!$E$36,"")</f>
        <v>Racionalización de trámites de acuerdo a la normatividad vigente</v>
      </c>
      <c r="BW22" s="26" t="str">
        <f>IF('Contexto Estrat. Ins'!$E$41&lt;&gt;"",'Contexto Estrat. Ins'!$E$36,"")</f>
        <v/>
      </c>
      <c r="BX22" s="26" t="str">
        <f>IF('Contexto Estrat. Ins'!$E$42&lt;&gt;"",'Contexto Estrat. Ins'!$E$36,"")</f>
        <v/>
      </c>
      <c r="BY22" s="26" t="str">
        <f>IF($D$29='Contexto Estrat. Ins'!$B$37,BS22,IF($D$29='Contexto Estrat. Ins'!$B$38,BT22,IF($D$29='Contexto Estrat. Ins'!$B$39,BU22,IF($D$29='Contexto Estrat. Ins'!$B$40,BV22,IF($D$29='Contexto Estrat. Ins'!$B$41,BW22,IF($D$29='Contexto Estrat. Ins'!$B$42,BX22,""))))))</f>
        <v/>
      </c>
      <c r="CA22" s="26" t="str">
        <f>IF('Contexto Estrat. Ins'!$E$17&lt;&gt;"",'Contexto Estrat. Ins'!$E$16,"")</f>
        <v>Capacidad de respuesta limitada en la Red Nacional de Laboratorios</v>
      </c>
      <c r="CB22" s="26" t="str">
        <f>IF('Contexto Estrat. Ins'!$E$18&lt;&gt;"",'Contexto Estrat. Ins'!$E$16,"")</f>
        <v/>
      </c>
      <c r="CC22" s="26" t="str">
        <f>IF('Contexto Estrat. Ins'!$E$19&lt;&gt;"",'Contexto Estrat. Ins'!$E$16,"")</f>
        <v/>
      </c>
      <c r="CD22" s="26" t="str">
        <f>IF('Contexto Estrat. Ins'!$E$20&lt;&gt;"",'Contexto Estrat. Ins'!$E$16,"")</f>
        <v/>
      </c>
      <c r="CE22" s="26" t="str">
        <f>IF('Contexto Estrat. Ins'!$E$21&lt;&gt;"",'Contexto Estrat. Ins'!$E$16,"")</f>
        <v/>
      </c>
      <c r="CF22" s="26" t="str">
        <f>IF('Contexto Estrat. Ins'!$E$22&lt;&gt;"",'Contexto Estrat. Ins'!$E$16,"")</f>
        <v/>
      </c>
      <c r="CG22" s="26" t="str">
        <f>IF($D$29='Contexto Estrat. Ins'!$B$17,CA22,IF($D$29='Contexto Estrat. Ins'!$B$18,CB22,IF($D$29='Contexto Estrat. Ins'!$B$19,CC22,IF($D$29='Contexto Estrat. Ins'!$B$20,CD22,IF($D$29='Contexto Estrat. Ins'!$B$21,CE22,IF($D$29='Contexto Estrat. Ins'!$B$22,CF22,""))))))</f>
        <v/>
      </c>
    </row>
    <row r="23" spans="1:85" ht="15" customHeight="1">
      <c r="A23" s="18"/>
      <c r="D23" s="496" t="str">
        <f>IF(AK13=Datos!$A$6,"Explicación de la oportunidad","Explicación del riesgo")</f>
        <v>Explicación del riesgo</v>
      </c>
      <c r="E23" s="496"/>
      <c r="F23" s="496"/>
      <c r="G23" s="496"/>
      <c r="H23" s="496"/>
      <c r="I23" s="496"/>
      <c r="J23" s="496"/>
      <c r="K23" s="496"/>
      <c r="L23" s="496"/>
      <c r="M23" s="496"/>
      <c r="N23" s="496"/>
      <c r="O23" s="496"/>
      <c r="P23" s="496"/>
      <c r="Q23" s="496"/>
      <c r="R23" s="496"/>
      <c r="S23" s="496"/>
      <c r="T23" s="496"/>
      <c r="U23" s="496"/>
      <c r="V23" s="496"/>
      <c r="W23" s="496"/>
      <c r="X23" s="496"/>
      <c r="Y23" s="496"/>
      <c r="Z23" s="496"/>
      <c r="AA23" s="496"/>
      <c r="AB23" s="496"/>
      <c r="AC23" s="496"/>
      <c r="AD23" s="496"/>
      <c r="AE23" s="496"/>
      <c r="AF23" s="496"/>
      <c r="AG23" s="496"/>
      <c r="AH23" s="496"/>
      <c r="AI23" s="496"/>
      <c r="AJ23" s="496"/>
      <c r="AK23" s="496"/>
      <c r="AL23" s="496"/>
      <c r="AM23" s="496"/>
      <c r="AN23" s="496"/>
      <c r="AO23" s="496"/>
      <c r="AP23" s="496"/>
      <c r="AQ23" s="496"/>
      <c r="AR23" s="496"/>
      <c r="AS23" s="30"/>
      <c r="AT23" s="30"/>
      <c r="AU23" s="30"/>
      <c r="AV23" s="30"/>
      <c r="AW23" s="30"/>
      <c r="AX23" s="30"/>
      <c r="AY23" s="490" t="str">
        <f>IF(AK13=Datos!$A$6,"Clase de oportunidad","Clase de riesgo")</f>
        <v>Clase de riesgo</v>
      </c>
      <c r="AZ23" s="490"/>
      <c r="BA23" s="490"/>
      <c r="BB23" s="490"/>
      <c r="BC23" s="490"/>
      <c r="BD23" s="490"/>
      <c r="BE23" s="490"/>
      <c r="BF23" s="490"/>
      <c r="BG23" s="20"/>
      <c r="BK23" s="26" t="str">
        <f>IF('Contexto Estrat. Ins'!$F$7&lt;&gt;"",'Contexto Estrat. Ins'!$F$6,"")</f>
        <v>Información sujeta a divulgación o modificación no autorizada</v>
      </c>
      <c r="BL23" s="26" t="str">
        <f>IF('Contexto Estrat. Ins'!$F$8&lt;&gt;"",'Contexto Estrat. Ins'!$F$6,"")</f>
        <v>Información sujeta a divulgación o modificación no autorizada</v>
      </c>
      <c r="BM23" s="26" t="str">
        <f>IF('Contexto Estrat. Ins'!$F$9&lt;&gt;"",'Contexto Estrat. Ins'!$F$6,"")</f>
        <v>Información sujeta a divulgación o modificación no autorizada</v>
      </c>
      <c r="BN23" s="26" t="str">
        <f>IF('Contexto Estrat. Ins'!$F$10&lt;&gt;"",'Contexto Estrat. Ins'!$F$6,"")</f>
        <v>Información sujeta a divulgación o modificación no autorizada</v>
      </c>
      <c r="BO23" s="26" t="str">
        <f>IF('Contexto Estrat. Ins'!$F$11&lt;&gt;"",'Contexto Estrat. Ins'!$F$6,"")</f>
        <v/>
      </c>
      <c r="BP23" s="26" t="str">
        <f>IF('Contexto Estrat. Ins'!$F$12&lt;&gt;"",'Contexto Estrat. Ins'!$F$6,"")</f>
        <v/>
      </c>
      <c r="BQ23" s="26" t="str">
        <f>IF($D$29='Contexto Estrat. Ins'!$B$7,BK23,IF($D$29='Contexto Estrat. Ins'!$B$8,BL23,IF($D$29='Contexto Estrat. Ins'!$B$9,BM23,IF($D$29='Contexto Estrat. Ins'!$B$10,BN23,IF($D$29='Contexto Estrat. Ins'!$B$11,BO23,IF($D$29='Contexto Estrat. Ins'!$B$12,BP23,""))))))</f>
        <v/>
      </c>
      <c r="BS23" s="26" t="str">
        <f>IF('Contexto Estrat. Ins'!$F$37&lt;&gt;"",'Contexto Estrat. Ins'!$F$36,"")</f>
        <v/>
      </c>
      <c r="BT23" s="26" t="str">
        <f>IF('Contexto Estrat. Ins'!$F$38&lt;&gt;"",'Contexto Estrat. Ins'!$F$36,"")</f>
        <v>Generación de recursos propios por concepto de tarifas y sanciones</v>
      </c>
      <c r="BU23" s="26" t="str">
        <f>IF('Contexto Estrat. Ins'!$F$39&lt;&gt;"",'Contexto Estrat. Ins'!$F$36,"")</f>
        <v/>
      </c>
      <c r="BV23" s="26" t="str">
        <f>IF('Contexto Estrat. Ins'!$F$40&lt;&gt;"",'Contexto Estrat. Ins'!$F$36,"")</f>
        <v/>
      </c>
      <c r="BW23" s="26" t="str">
        <f>IF('Contexto Estrat. Ins'!$F$41&lt;&gt;"",'Contexto Estrat. Ins'!$F$36,"")</f>
        <v/>
      </c>
      <c r="BX23" s="26" t="str">
        <f>IF('Contexto Estrat. Ins'!$F$42&lt;&gt;"",'Contexto Estrat. Ins'!$F$36,"")</f>
        <v/>
      </c>
      <c r="BY23" s="26" t="str">
        <f>IF($D$29='Contexto Estrat. Ins'!$B$37,BS23,IF($D$29='Contexto Estrat. Ins'!$B$38,BT23,IF($D$29='Contexto Estrat. Ins'!$B$39,BU23,IF($D$29='Contexto Estrat. Ins'!$B$40,BV23,IF($D$29='Contexto Estrat. Ins'!$B$41,BW23,IF($D$29='Contexto Estrat. Ins'!$B$42,BX23,""))))))</f>
        <v/>
      </c>
      <c r="CA23" s="26" t="str">
        <f>IF('Contexto Estrat. Ins'!$F$17&lt;&gt;"",'Contexto Estrat. Ins'!$F$16,"")</f>
        <v>Opinión neutral de los ciudadanos con respecto al Invima</v>
      </c>
      <c r="CB23" s="26" t="str">
        <f>IF('Contexto Estrat. Ins'!$F$18&lt;&gt;"",'Contexto Estrat. Ins'!$F$16,"")</f>
        <v>Opinión neutral de los ciudadanos con respecto al Invima</v>
      </c>
      <c r="CC23" s="26" t="str">
        <f>IF('Contexto Estrat. Ins'!$F$19&lt;&gt;"",'Contexto Estrat. Ins'!$F$16,"")</f>
        <v/>
      </c>
      <c r="CD23" s="26" t="str">
        <f>IF('Contexto Estrat. Ins'!$F$20&lt;&gt;"",'Contexto Estrat. Ins'!$F$16,"")</f>
        <v>Opinión neutral de los ciudadanos con respecto al Invima</v>
      </c>
      <c r="CE23" s="26" t="str">
        <f>IF('Contexto Estrat. Ins'!$F$21&lt;&gt;"",'Contexto Estrat. Ins'!$F$16,"")</f>
        <v/>
      </c>
      <c r="CF23" s="26" t="str">
        <f>IF('Contexto Estrat. Ins'!$F$22&lt;&gt;"",'Contexto Estrat. Ins'!$F$16,"")</f>
        <v/>
      </c>
      <c r="CG23" s="26" t="str">
        <f>IF($D$29='Contexto Estrat. Ins'!$B$17,CA23,IF($D$29='Contexto Estrat. Ins'!$B$18,CB23,IF($D$29='Contexto Estrat. Ins'!$B$19,CC23,IF($D$29='Contexto Estrat. Ins'!$B$20,CD23,IF($D$29='Contexto Estrat. Ins'!$B$21,CE23,IF($D$29='Contexto Estrat. Ins'!$B$22,CF23,""))))))</f>
        <v/>
      </c>
    </row>
    <row r="24" spans="1:85" ht="31.15" customHeight="1">
      <c r="A24" s="18"/>
      <c r="D24" s="491"/>
      <c r="E24" s="491"/>
      <c r="F24" s="491"/>
      <c r="G24" s="491"/>
      <c r="H24" s="491"/>
      <c r="I24" s="491"/>
      <c r="J24" s="491"/>
      <c r="K24" s="491"/>
      <c r="L24" s="491"/>
      <c r="M24" s="491"/>
      <c r="N24" s="491"/>
      <c r="O24" s="491"/>
      <c r="P24" s="491"/>
      <c r="Q24" s="491"/>
      <c r="R24" s="491"/>
      <c r="S24" s="491"/>
      <c r="T24" s="491"/>
      <c r="U24" s="491"/>
      <c r="V24" s="491"/>
      <c r="W24" s="491"/>
      <c r="X24" s="491"/>
      <c r="Y24" s="491"/>
      <c r="Z24" s="491"/>
      <c r="AA24" s="491"/>
      <c r="AB24" s="491"/>
      <c r="AC24" s="491"/>
      <c r="AD24" s="491"/>
      <c r="AE24" s="491"/>
      <c r="AF24" s="491"/>
      <c r="AG24" s="491"/>
      <c r="AH24" s="491"/>
      <c r="AI24" s="491"/>
      <c r="AJ24" s="491"/>
      <c r="AK24" s="491"/>
      <c r="AL24" s="491"/>
      <c r="AM24" s="491"/>
      <c r="AN24" s="491"/>
      <c r="AO24" s="491"/>
      <c r="AP24" s="491"/>
      <c r="AQ24" s="491"/>
      <c r="AR24" s="491"/>
      <c r="AS24" s="491"/>
      <c r="AT24" s="491"/>
      <c r="AU24" s="491"/>
      <c r="AV24" s="491"/>
      <c r="AW24" s="141"/>
      <c r="AX24" s="141"/>
      <c r="AY24" s="456"/>
      <c r="AZ24" s="456"/>
      <c r="BA24" s="456"/>
      <c r="BB24" s="456"/>
      <c r="BC24" s="456"/>
      <c r="BD24" s="456"/>
      <c r="BE24" s="456"/>
      <c r="BF24" s="456"/>
      <c r="BG24" s="20"/>
      <c r="BK24" s="26" t="str">
        <f>IF('Contexto Estrat. Ins'!$G$7&lt;&gt;"",'Contexto Estrat. Ins'!$G$6,"")</f>
        <v>Inoportunidad en la respuesta a trámites y capacidad de respuesta limitada en los laboratorios del Invima</v>
      </c>
      <c r="BL24" s="26" t="str">
        <f>IF('Contexto Estrat. Ins'!$G$8&lt;&gt;"",'Contexto Estrat. Ins'!$G$6,"")</f>
        <v>Inoportunidad en la respuesta a trámites y capacidad de respuesta limitada en los laboratorios del Invima</v>
      </c>
      <c r="BM24" s="26" t="str">
        <f>IF('Contexto Estrat. Ins'!$G$9&lt;&gt;"",'Contexto Estrat. Ins'!$G$6,"")</f>
        <v/>
      </c>
      <c r="BN24" s="26" t="str">
        <f>IF('Contexto Estrat. Ins'!$G$10&lt;&gt;"",'Contexto Estrat. Ins'!$G$6,"")</f>
        <v>Inoportunidad en la respuesta a trámites y capacidad de respuesta limitada en los laboratorios del Invima</v>
      </c>
      <c r="BO24" s="26" t="str">
        <f>IF('Contexto Estrat. Ins'!$G$11&lt;&gt;"",'Contexto Estrat. Ins'!$G$6,"")</f>
        <v/>
      </c>
      <c r="BP24" s="26" t="str">
        <f>IF('Contexto Estrat. Ins'!$G$12&lt;&gt;"",'Contexto Estrat. Ins'!$G$6,"")</f>
        <v/>
      </c>
      <c r="BQ24" s="26" t="str">
        <f>IF($D$29='Contexto Estrat. Ins'!$B$7,BK24,IF($D$29='Contexto Estrat. Ins'!$B$8,BL24,IF($D$29='Contexto Estrat. Ins'!$B$9,BM24,IF($D$29='Contexto Estrat. Ins'!$B$10,BN24,IF($D$29='Contexto Estrat. Ins'!$B$11,BO24,IF($D$29='Contexto Estrat. Ins'!$B$12,BP24,""))))))</f>
        <v/>
      </c>
      <c r="BS24" s="26" t="str">
        <f>IF('Contexto Estrat. Ins'!$G$37&lt;&gt;"",'Contexto Estrat. Ins'!$G$36,"")</f>
        <v>Mantenimiento del Sistema de Gestión Integrado</v>
      </c>
      <c r="BT24" s="26" t="str">
        <f>IF('Contexto Estrat. Ins'!$G$38&lt;&gt;"",'Contexto Estrat. Ins'!$G$36,"")</f>
        <v>Mantenimiento del Sistema de Gestión Integrado</v>
      </c>
      <c r="BU24" s="26" t="str">
        <f>IF('Contexto Estrat. Ins'!$G$39&lt;&gt;"",'Contexto Estrat. Ins'!$G$36,"")</f>
        <v>Mantenimiento del Sistema de Gestión Integrado</v>
      </c>
      <c r="BV24" s="26" t="str">
        <f>IF('Contexto Estrat. Ins'!$G$40&lt;&gt;"",'Contexto Estrat. Ins'!$G$36,"")</f>
        <v>Mantenimiento del Sistema de Gestión Integrado</v>
      </c>
      <c r="BW24" s="26" t="str">
        <f>IF('Contexto Estrat. Ins'!$G$41&lt;&gt;"",'Contexto Estrat. Ins'!$G$36,"")</f>
        <v/>
      </c>
      <c r="BX24" s="26" t="str">
        <f>IF('Contexto Estrat. Ins'!$G$42&lt;&gt;"",'Contexto Estrat. Ins'!$G$36,"")</f>
        <v/>
      </c>
      <c r="BY24" s="26" t="str">
        <f>IF($D$29='Contexto Estrat. Ins'!$B$37,BS24,IF($D$29='Contexto Estrat. Ins'!$B$38,BT24,IF($D$29='Contexto Estrat. Ins'!$B$39,BU24,IF($D$29='Contexto Estrat. Ins'!$B$40,BV24,IF($D$29='Contexto Estrat. Ins'!$B$41,BW24,IF($D$29='Contexto Estrat. Ins'!$B$42,BX24,""))))))</f>
        <v/>
      </c>
      <c r="CA24" s="26" t="str">
        <f>IF('Contexto Estrat. Ins'!$G$17&lt;&gt;"",'Contexto Estrat. Ins'!$G$16,"")</f>
        <v/>
      </c>
      <c r="CB24" s="26" t="str">
        <f>IF('Contexto Estrat. Ins'!$G$18&lt;&gt;"",'Contexto Estrat. Ins'!$G$16,"")</f>
        <v/>
      </c>
      <c r="CC24" s="26" t="str">
        <f>IF('Contexto Estrat. Ins'!$G$19&lt;&gt;"",'Contexto Estrat. Ins'!$G$16,"")</f>
        <v/>
      </c>
      <c r="CD24" s="26" t="str">
        <f>IF('Contexto Estrat. Ins'!$G$20&lt;&gt;"",'Contexto Estrat. Ins'!$G$16,"")</f>
        <v>Percepción negativa por parte de las partes interesadas con respecto a la transparencia de la Entidad</v>
      </c>
      <c r="CE24" s="26" t="str">
        <f>IF('Contexto Estrat. Ins'!$G$21&lt;&gt;"",'Contexto Estrat. Ins'!$G$16,"")</f>
        <v/>
      </c>
      <c r="CF24" s="26" t="str">
        <f>IF('Contexto Estrat. Ins'!$G$22&lt;&gt;"",'Contexto Estrat. Ins'!$G$16,"")</f>
        <v/>
      </c>
      <c r="CG24" s="26" t="str">
        <f>IF($D$29='Contexto Estrat. Ins'!$B$17,CA24,IF($D$29='Contexto Estrat. Ins'!$B$18,CB24,IF($D$29='Contexto Estrat. Ins'!$B$19,CC24,IF($D$29='Contexto Estrat. Ins'!$B$20,CD24,IF($D$29='Contexto Estrat. Ins'!$B$21,CE24,IF($D$29='Contexto Estrat. Ins'!$B$22,CF24,""))))))</f>
        <v/>
      </c>
    </row>
    <row r="25" spans="1:85" s="239" customFormat="1" ht="20.25" customHeight="1">
      <c r="A25" s="241"/>
      <c r="D25" s="240"/>
      <c r="E25" s="240"/>
      <c r="F25" s="240"/>
      <c r="G25" s="240"/>
      <c r="H25" s="240"/>
      <c r="I25" s="240"/>
      <c r="J25" s="240"/>
      <c r="K25" s="240"/>
      <c r="L25" s="240"/>
      <c r="M25" s="240"/>
      <c r="N25" s="240"/>
      <c r="O25" s="240"/>
      <c r="P25" s="240"/>
      <c r="Q25" s="236"/>
      <c r="R25" s="240"/>
      <c r="S25" s="236"/>
      <c r="T25" s="236"/>
      <c r="U25" s="236"/>
      <c r="V25" s="236"/>
      <c r="W25" s="240"/>
      <c r="X25" s="240"/>
      <c r="Y25" s="240"/>
      <c r="Z25" s="240"/>
      <c r="AA25" s="240"/>
      <c r="AB25" s="240"/>
      <c r="AC25" s="240"/>
      <c r="AD25" s="240"/>
      <c r="AE25" s="236"/>
      <c r="AF25" s="240"/>
      <c r="AG25" s="236"/>
      <c r="AH25" s="240"/>
      <c r="AI25" s="240"/>
      <c r="AJ25" s="240"/>
      <c r="AK25" s="240"/>
      <c r="AL25" s="240"/>
      <c r="AM25" s="240"/>
      <c r="AN25" s="240"/>
      <c r="AO25" s="240"/>
      <c r="AP25" s="240"/>
      <c r="AQ25" s="240"/>
      <c r="AR25" s="240"/>
      <c r="AS25" s="240"/>
      <c r="AT25" s="236"/>
      <c r="AU25" s="240"/>
      <c r="AV25" s="240"/>
      <c r="AW25" s="237"/>
      <c r="AX25" s="237"/>
      <c r="AY25" s="238"/>
      <c r="AZ25" s="238"/>
      <c r="BA25" s="238"/>
      <c r="BB25" s="238"/>
      <c r="BC25" s="238"/>
      <c r="BD25" s="238"/>
      <c r="BE25" s="238"/>
      <c r="BF25" s="238"/>
      <c r="BG25" s="242"/>
      <c r="BK25" s="243"/>
      <c r="BL25" s="243"/>
      <c r="BM25" s="243"/>
      <c r="BN25" s="243"/>
      <c r="BO25" s="243"/>
      <c r="BP25" s="243"/>
      <c r="BQ25" s="243"/>
      <c r="BS25" s="243"/>
      <c r="BT25" s="243"/>
      <c r="BU25" s="243"/>
      <c r="BV25" s="243"/>
      <c r="BW25" s="243"/>
      <c r="BX25" s="243"/>
      <c r="BY25" s="243"/>
      <c r="CA25" s="243"/>
      <c r="CB25" s="243"/>
      <c r="CC25" s="243"/>
      <c r="CD25" s="243"/>
      <c r="CE25" s="243"/>
      <c r="CF25" s="243"/>
      <c r="CG25" s="243"/>
    </row>
    <row r="26" spans="1:85" ht="31.15" customHeight="1">
      <c r="A26" s="18"/>
      <c r="C26" s="239"/>
      <c r="D26" s="647" t="s">
        <v>468</v>
      </c>
      <c r="E26" s="648"/>
      <c r="F26" s="648"/>
      <c r="G26" s="648"/>
      <c r="H26" s="648"/>
      <c r="I26" s="648"/>
      <c r="J26" s="648"/>
      <c r="K26" s="648"/>
      <c r="L26" s="648"/>
      <c r="M26" s="648"/>
      <c r="N26" s="648"/>
      <c r="O26" s="648"/>
      <c r="P26" s="249" t="s">
        <v>469</v>
      </c>
      <c r="Q26" s="245"/>
      <c r="R26" s="646" t="s">
        <v>470</v>
      </c>
      <c r="S26" s="646"/>
      <c r="T26" s="245"/>
      <c r="U26" s="246"/>
      <c r="V26" s="236"/>
      <c r="W26" s="647" t="s">
        <v>471</v>
      </c>
      <c r="X26" s="648"/>
      <c r="Y26" s="648"/>
      <c r="Z26" s="648"/>
      <c r="AA26" s="648"/>
      <c r="AB26" s="648"/>
      <c r="AC26" s="648"/>
      <c r="AD26" s="244" t="s">
        <v>469</v>
      </c>
      <c r="AE26" s="245"/>
      <c r="AF26" s="244" t="s">
        <v>470</v>
      </c>
      <c r="AG26" s="246"/>
      <c r="AH26" s="30"/>
      <c r="AI26" s="647" t="s">
        <v>472</v>
      </c>
      <c r="AJ26" s="648"/>
      <c r="AK26" s="648"/>
      <c r="AL26" s="648"/>
      <c r="AM26" s="648"/>
      <c r="AN26" s="648"/>
      <c r="AO26" s="648"/>
      <c r="AP26" s="648"/>
      <c r="AQ26" s="648"/>
      <c r="AR26" s="648"/>
      <c r="AS26" s="244" t="s">
        <v>469</v>
      </c>
      <c r="AT26" s="245"/>
      <c r="AU26" s="645" t="s">
        <v>470</v>
      </c>
      <c r="AV26" s="645"/>
      <c r="AW26" s="247"/>
      <c r="AX26" s="248"/>
      <c r="AY26" s="238"/>
      <c r="AZ26" s="238"/>
      <c r="BA26" s="238"/>
      <c r="BB26" s="238"/>
      <c r="BC26" s="238"/>
      <c r="BD26" s="238"/>
      <c r="BE26" s="238"/>
      <c r="BF26" s="238"/>
      <c r="BG26" s="20"/>
      <c r="BK26" s="26"/>
      <c r="BL26" s="26"/>
      <c r="BM26" s="26"/>
      <c r="BN26" s="26"/>
      <c r="BO26" s="26"/>
      <c r="BP26" s="26"/>
      <c r="BQ26" s="26"/>
      <c r="BS26" s="26"/>
      <c r="BT26" s="26"/>
      <c r="BU26" s="26"/>
      <c r="BV26" s="26"/>
      <c r="BW26" s="26"/>
      <c r="BX26" s="26"/>
      <c r="BY26" s="26"/>
      <c r="CA26" s="26"/>
      <c r="CB26" s="26"/>
      <c r="CC26" s="26"/>
      <c r="CD26" s="26"/>
      <c r="CE26" s="26"/>
      <c r="CF26" s="26"/>
      <c r="CG26" s="26"/>
    </row>
    <row r="27" spans="1:85" ht="15.6" customHeight="1">
      <c r="A27" s="18"/>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29"/>
      <c r="AT27" s="32"/>
      <c r="AU27" s="32"/>
      <c r="AV27" s="32"/>
      <c r="AW27" s="32"/>
      <c r="AX27" s="32"/>
      <c r="AY27" s="32"/>
      <c r="AZ27" s="32"/>
      <c r="BA27" s="32"/>
      <c r="BB27" s="32"/>
      <c r="BG27" s="20"/>
      <c r="BK27" s="26" t="str">
        <f>IF('Contexto Estrat. Ins'!$H$7&lt;&gt;"",'Contexto Estrat. Ins'!$H$6,"")</f>
        <v>Cultura de servicio y herramientas de atención al ciudadano limitadas</v>
      </c>
      <c r="BL27" s="26" t="str">
        <f>IF('Contexto Estrat. Ins'!$H$8&lt;&gt;"",'Contexto Estrat. Ins'!$H$6,"")</f>
        <v>Cultura de servicio y herramientas de atención al ciudadano limitadas</v>
      </c>
      <c r="BM27" s="26" t="str">
        <f>IF('Contexto Estrat. Ins'!$H$9&lt;&gt;"",'Contexto Estrat. Ins'!$H$6,"")</f>
        <v/>
      </c>
      <c r="BN27" s="26" t="str">
        <f>IF('Contexto Estrat. Ins'!$H$10&lt;&gt;"",'Contexto Estrat. Ins'!$H$6,"")</f>
        <v/>
      </c>
      <c r="BO27" s="26" t="str">
        <f>IF('Contexto Estrat. Ins'!$H$11&lt;&gt;"",'Contexto Estrat. Ins'!$H$6,"")</f>
        <v/>
      </c>
      <c r="BP27" s="26" t="str">
        <f>IF('Contexto Estrat. Ins'!$H$12&lt;&gt;"",'Contexto Estrat. Ins'!$H$6,"")</f>
        <v/>
      </c>
      <c r="BQ27" s="26" t="str">
        <f>IF($D$29='Contexto Estrat. Ins'!$B$7,BK27,IF($D$29='Contexto Estrat. Ins'!$B$8,BL27,IF($D$29='Contexto Estrat. Ins'!$B$9,BM27,IF($D$29='Contexto Estrat. Ins'!$B$10,BN27,IF($D$29='Contexto Estrat. Ins'!$B$11,BO27,IF($D$29='Contexto Estrat. Ins'!$B$12,BP27,""))))))</f>
        <v/>
      </c>
      <c r="BS27" s="26" t="str">
        <f>IF('Contexto Estrat. Ins'!$H$37&lt;&gt;"",'Contexto Estrat. Ins'!$H$36,"")</f>
        <v>Enfoque de mejoramiento continuo para el cumplimiento de requisitos legales en seguridad y salud en el trabajo y gestión ambiental</v>
      </c>
      <c r="BT27" s="26" t="str">
        <f>IF('Contexto Estrat. Ins'!$H$38&lt;&gt;"",'Contexto Estrat. Ins'!$H$36,"")</f>
        <v>Enfoque de mejoramiento continuo para el cumplimiento de requisitos legales en seguridad y salud en el trabajo y gestión ambiental</v>
      </c>
      <c r="BU27" s="26" t="str">
        <f>IF('Contexto Estrat. Ins'!$H$39&lt;&gt;"",'Contexto Estrat. Ins'!$H$36,"")</f>
        <v>Enfoque de mejoramiento continuo para el cumplimiento de requisitos legales en seguridad y salud en el trabajo y gestión ambiental</v>
      </c>
      <c r="BV27" s="26" t="str">
        <f>IF('Contexto Estrat. Ins'!$H$40&lt;&gt;"",'Contexto Estrat. Ins'!$H$36,"")</f>
        <v>Enfoque de mejoramiento continuo para el cumplimiento de requisitos legales en seguridad y salud en el trabajo y gestión ambiental</v>
      </c>
      <c r="BW27" s="26" t="str">
        <f>IF('Contexto Estrat. Ins'!$H$41&lt;&gt;"",'Contexto Estrat. Ins'!$H$36,"")</f>
        <v/>
      </c>
      <c r="BX27" s="26" t="str">
        <f>IF('Contexto Estrat. Ins'!$H$42&lt;&gt;"",'Contexto Estrat. Ins'!$H$36,"")</f>
        <v/>
      </c>
      <c r="BY27" s="26" t="str">
        <f>IF($D$29='Contexto Estrat. Ins'!$B$37,BS27,IF($D$29='Contexto Estrat. Ins'!$B$38,BT27,IF($D$29='Contexto Estrat. Ins'!$B$39,BU27,IF($D$29='Contexto Estrat. Ins'!$B$40,BV27,IF($D$29='Contexto Estrat. Ins'!$B$41,BW27,IF($D$29='Contexto Estrat. Ins'!$B$42,BX27,""))))))</f>
        <v/>
      </c>
      <c r="CA27" s="26" t="str">
        <f>IF('Contexto Estrat. Ins'!$H$17&lt;&gt;"",'Contexto Estrat. Ins'!$H$16,"")</f>
        <v>Actos de corrupción e ilegalidad o presión de los diferentes grupos de interés como gremios, actores políticos, usuarios, entidades gubernamentales e internacionales</v>
      </c>
      <c r="CB27" s="26" t="str">
        <f>IF('Contexto Estrat. Ins'!$H$18&lt;&gt;"",'Contexto Estrat. Ins'!$H$16,"")</f>
        <v>Actos de corrupción e ilegalidad o presión de los diferentes grupos de interés como gremios, actores políticos, usuarios, entidades gubernamentales e internacionales</v>
      </c>
      <c r="CC27" s="26" t="str">
        <f>IF('Contexto Estrat. Ins'!$H$19&lt;&gt;"",'Contexto Estrat. Ins'!$H$16,"")</f>
        <v/>
      </c>
      <c r="CD27" s="26" t="str">
        <f>IF('Contexto Estrat. Ins'!$H$20&lt;&gt;"",'Contexto Estrat. Ins'!$H$16,"")</f>
        <v>Actos de corrupción e ilegalidad o presión de los diferentes grupos de interés como gremios, actores políticos, usuarios, entidades gubernamentales e internacionales</v>
      </c>
      <c r="CE27" s="26" t="str">
        <f>IF('Contexto Estrat. Ins'!$H$21&lt;&gt;"",'Contexto Estrat. Ins'!$H$16,"")</f>
        <v/>
      </c>
      <c r="CF27" s="26" t="str">
        <f>IF('Contexto Estrat. Ins'!$H$22&lt;&gt;"",'Contexto Estrat. Ins'!$H$16,"")</f>
        <v/>
      </c>
      <c r="CG27" s="26" t="str">
        <f>IF($D$29='Contexto Estrat. Ins'!$B$17,CA27,IF($D$29='Contexto Estrat. Ins'!$B$18,CB27,IF($D$29='Contexto Estrat. Ins'!$B$19,CC27,IF($D$29='Contexto Estrat. Ins'!$B$20,CD27,IF($D$29='Contexto Estrat. Ins'!$B$21,CE27,IF($D$29='Contexto Estrat. Ins'!$B$22,CF27,""))))))</f>
        <v/>
      </c>
    </row>
    <row r="28" spans="1:85" ht="34.9" customHeight="1">
      <c r="A28" s="18"/>
      <c r="D28" s="376" t="str">
        <f>IF(OR(AK13=Datos!A2,AK13=Datos!A4,AK13=Datos!A5),"Seleccione los Trámites y OPA's posiblemente afectados",IF(AK13=Datos!A3,"Seleccione los Objetivos Estratégicos posiblemente afectados, inciando por el directamente relacionado",IF(AK13=Datos!A6,"Seleccione los Objetivos Estratégicos posiblemente favorecidos, iniciando por el directamente relacionado","")))</f>
        <v/>
      </c>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0"/>
      <c r="AD28" s="493" t="str">
        <f>IF(OR(AK13=Datos!A2,AK13=Datos!A3,AK13=Datos!A4,AK13=Datos!A5),"Seleccione o mencione otros procesos del SIG posiblemente afectados",IF(AK13=Datos!A6,"Seleccione o mencione otros procesos del SIG posiblemente favorecidos",""))</f>
        <v/>
      </c>
      <c r="AE28" s="493"/>
      <c r="AF28" s="493"/>
      <c r="AG28" s="493"/>
      <c r="AH28" s="493"/>
      <c r="AI28" s="493"/>
      <c r="AJ28" s="493"/>
      <c r="AK28" s="493"/>
      <c r="AL28" s="493"/>
      <c r="AM28" s="493"/>
      <c r="AN28" s="493"/>
      <c r="AO28" s="493"/>
      <c r="AP28" s="493"/>
      <c r="AQ28" s="493"/>
      <c r="AR28" s="493"/>
      <c r="AS28" s="493"/>
      <c r="AT28" s="493"/>
      <c r="AU28" s="493"/>
      <c r="AV28" s="493"/>
      <c r="AW28" s="493"/>
      <c r="AX28" s="493"/>
      <c r="AY28" s="493"/>
      <c r="AZ28" s="493"/>
      <c r="BA28" s="493"/>
      <c r="BB28" s="493"/>
      <c r="BC28" s="493"/>
      <c r="BD28" s="493"/>
      <c r="BE28" s="493"/>
      <c r="BF28" s="493"/>
      <c r="BG28" s="20"/>
      <c r="BK28" s="26" t="str">
        <f>IF('Contexto Estrat. Ins'!$I$7&lt;&gt;"",'Contexto Estrat. Ins'!$I$6,"")</f>
        <v/>
      </c>
      <c r="BL28" s="26" t="str">
        <f>IF('Contexto Estrat. Ins'!$I$8&lt;&gt;"",'Contexto Estrat. Ins'!$I$6,"")</f>
        <v/>
      </c>
      <c r="BM28" s="26" t="str">
        <f>IF('Contexto Estrat. Ins'!$I$9&lt;&gt;"",'Contexto Estrat. Ins'!$I$6,"")</f>
        <v>Divulgación de la plataforma estratégica y otros temas de interés inoportuna y que no cubre a la totalidad de los funcionarios y contratistas</v>
      </c>
      <c r="BN28" s="26" t="str">
        <f>IF('Contexto Estrat. Ins'!$I$10&lt;&gt;"",'Contexto Estrat. Ins'!$I$6,"")</f>
        <v/>
      </c>
      <c r="BO28" s="26" t="str">
        <f>IF('Contexto Estrat. Ins'!$I$11&lt;&gt;"",'Contexto Estrat. Ins'!$I$6,"")</f>
        <v/>
      </c>
      <c r="BP28" s="26" t="str">
        <f>IF('Contexto Estrat. Ins'!$I$12&lt;&gt;"",'Contexto Estrat. Ins'!$I$6,"")</f>
        <v/>
      </c>
      <c r="BQ28" s="26" t="str">
        <f>IF($D$29='Contexto Estrat. Ins'!$B$7,BK28,IF($D$29='Contexto Estrat. Ins'!$B$8,BL28,IF($D$29='Contexto Estrat. Ins'!$B$9,BM28,IF($D$29='Contexto Estrat. Ins'!$B$10,BN28,IF($D$29='Contexto Estrat. Ins'!$B$11,BO28,IF($D$29='Contexto Estrat. Ins'!$B$12,BP28,""))))))</f>
        <v/>
      </c>
      <c r="BS28" s="26" t="str">
        <f>IF('Contexto Estrat. Ins'!$I$37&lt;&gt;"",'Contexto Estrat. Ins'!$I$36,"")</f>
        <v>Implementación de nuevos mecanismos de atención a las partes interesadas</v>
      </c>
      <c r="BT28" s="26" t="str">
        <f>IF('Contexto Estrat. Ins'!$I$38&lt;&gt;"",'Contexto Estrat. Ins'!$I$36,"")</f>
        <v>Implementación de nuevos mecanismos de atención a las partes interesadas</v>
      </c>
      <c r="BU28" s="26" t="str">
        <f>IF('Contexto Estrat. Ins'!$I$39&lt;&gt;"",'Contexto Estrat. Ins'!$I$36,"")</f>
        <v/>
      </c>
      <c r="BV28" s="26" t="str">
        <f>IF('Contexto Estrat. Ins'!$I$40&lt;&gt;"",'Contexto Estrat. Ins'!$I$36,"")</f>
        <v>Implementación de nuevos mecanismos de atención a las partes interesadas</v>
      </c>
      <c r="BW28" s="26" t="str">
        <f>IF('Contexto Estrat. Ins'!$I$41&lt;&gt;"",'Contexto Estrat. Ins'!$I$36,"")</f>
        <v/>
      </c>
      <c r="BX28" s="26" t="str">
        <f>IF('Contexto Estrat. Ins'!$I$42&lt;&gt;"",'Contexto Estrat. Ins'!$I$36,"")</f>
        <v/>
      </c>
      <c r="BY28" s="26" t="str">
        <f>IF($D$29='Contexto Estrat. Ins'!$B$37,BS28,IF($D$29='Contexto Estrat. Ins'!$B$38,BT28,IF($D$29='Contexto Estrat. Ins'!$B$39,BU28,IF($D$29='Contexto Estrat. Ins'!$B$40,BV28,IF($D$29='Contexto Estrat. Ins'!$B$41,BW28,IF($D$29='Contexto Estrat. Ins'!$B$42,BX28,""))))))</f>
        <v/>
      </c>
      <c r="CA28" s="26" t="str">
        <f>IF('Contexto Estrat. Ins'!$I$17&lt;&gt;"",'Contexto Estrat. Ins'!$I$16,"")</f>
        <v/>
      </c>
      <c r="CB28" s="26" t="str">
        <f>IF('Contexto Estrat. Ins'!$I$18&lt;&gt;"",'Contexto Estrat. Ins'!$I$16,"")</f>
        <v/>
      </c>
      <c r="CC28" s="26" t="str">
        <f>IF('Contexto Estrat. Ins'!$I$19&lt;&gt;"",'Contexto Estrat. Ins'!$I$16,"")</f>
        <v/>
      </c>
      <c r="CD28" s="26" t="str">
        <f>IF('Contexto Estrat. Ins'!$I$20&lt;&gt;"",'Contexto Estrat. Ins'!$I$16,"")</f>
        <v/>
      </c>
      <c r="CE28" s="26" t="str">
        <f>IF('Contexto Estrat. Ins'!$I$21&lt;&gt;"",'Contexto Estrat. Ins'!$I$16,"")</f>
        <v/>
      </c>
      <c r="CF28" s="26" t="str">
        <f>IF('Contexto Estrat. Ins'!$I$22&lt;&gt;"",'Contexto Estrat. Ins'!$I$16,"")</f>
        <v/>
      </c>
      <c r="CG28" s="26" t="str">
        <f>IF($D$29='Contexto Estrat. Ins'!$B$17,CA28,IF($D$29='Contexto Estrat. Ins'!$B$18,CB28,IF($D$29='Contexto Estrat. Ins'!$B$19,CC28,IF($D$29='Contexto Estrat. Ins'!$B$20,CD28,IF($D$29='Contexto Estrat. Ins'!$B$21,CE28,IF($D$29='Contexto Estrat. Ins'!$B$22,CF28,""))))))</f>
        <v/>
      </c>
    </row>
    <row r="29" spans="1:85" ht="31.15" customHeight="1">
      <c r="A29" s="18"/>
      <c r="D29" s="373"/>
      <c r="E29" s="374"/>
      <c r="F29" s="374"/>
      <c r="G29" s="374"/>
      <c r="H29" s="374"/>
      <c r="I29" s="374"/>
      <c r="J29" s="374"/>
      <c r="K29" s="374"/>
      <c r="L29" s="374"/>
      <c r="M29" s="374"/>
      <c r="N29" s="374"/>
      <c r="O29" s="374"/>
      <c r="P29" s="374"/>
      <c r="Q29" s="374"/>
      <c r="R29" s="374"/>
      <c r="S29" s="374"/>
      <c r="T29" s="374"/>
      <c r="U29" s="374"/>
      <c r="V29" s="374"/>
      <c r="W29" s="374"/>
      <c r="X29" s="374"/>
      <c r="Y29" s="374"/>
      <c r="Z29" s="374"/>
      <c r="AA29" s="374"/>
      <c r="AB29" s="375"/>
      <c r="AC29" s="33"/>
      <c r="AD29" s="494"/>
      <c r="AE29" s="494"/>
      <c r="AF29" s="494"/>
      <c r="AG29" s="494"/>
      <c r="AH29" s="494"/>
      <c r="AI29" s="494"/>
      <c r="AJ29" s="494"/>
      <c r="AK29" s="494"/>
      <c r="AL29" s="494"/>
      <c r="AM29" s="494"/>
      <c r="AN29" s="494"/>
      <c r="AO29" s="494"/>
      <c r="AP29" s="494"/>
      <c r="AQ29" s="494"/>
      <c r="AR29" s="494"/>
      <c r="AS29" s="494"/>
      <c r="AT29" s="494"/>
      <c r="AU29" s="494"/>
      <c r="AV29" s="494"/>
      <c r="AW29" s="494"/>
      <c r="AX29" s="494"/>
      <c r="AY29" s="494"/>
      <c r="AZ29" s="494"/>
      <c r="BA29" s="494"/>
      <c r="BB29" s="494"/>
      <c r="BC29" s="494"/>
      <c r="BD29" s="494"/>
      <c r="BE29" s="494"/>
      <c r="BF29" s="494"/>
      <c r="BG29" s="20"/>
      <c r="BK29" s="26" t="str">
        <f>IF('Contexto Estrat. Ins'!$J$7&lt;&gt;"",'Contexto Estrat. Ins'!$J$6,"")</f>
        <v/>
      </c>
      <c r="BL29" s="26" t="str">
        <f>IF('Contexto Estrat. Ins'!$J$8&lt;&gt;"",'Contexto Estrat. Ins'!$J$6,"")</f>
        <v/>
      </c>
      <c r="BM29" s="26" t="str">
        <f>IF('Contexto Estrat. Ins'!$J$9&lt;&gt;"",'Contexto Estrat. Ins'!$J$6,"")</f>
        <v>Desconocimiento de los funcionarios de las herramientas de gestión y evaluación</v>
      </c>
      <c r="BN29" s="26" t="str">
        <f>IF('Contexto Estrat. Ins'!$J$10&lt;&gt;"",'Contexto Estrat. Ins'!$J$6,"")</f>
        <v>Desconocimiento de los funcionarios de las herramientas de gestión y evaluación</v>
      </c>
      <c r="BO29" s="26" t="str">
        <f>IF('Contexto Estrat. Ins'!$J$11&lt;&gt;"",'Contexto Estrat. Ins'!$J$6,"")</f>
        <v/>
      </c>
      <c r="BP29" s="26" t="str">
        <f>IF('Contexto Estrat. Ins'!$J$12&lt;&gt;"",'Contexto Estrat. Ins'!$J$6,"")</f>
        <v/>
      </c>
      <c r="BQ29" s="26" t="str">
        <f>IF($D$29='Contexto Estrat. Ins'!$B$7,BK29,IF($D$29='Contexto Estrat. Ins'!$B$8,BL29,IF($D$29='Contexto Estrat. Ins'!$B$9,BM29,IF($D$29='Contexto Estrat. Ins'!$B$10,BN29,IF($D$29='Contexto Estrat. Ins'!$B$11,BO29,IF($D$29='Contexto Estrat. Ins'!$B$12,BP29,""))))))</f>
        <v/>
      </c>
      <c r="BS29" s="26" t="str">
        <f>IF('Contexto Estrat. Ins'!$J$37&lt;&gt;"",'Contexto Estrat. Ins'!$J$36,"")</f>
        <v>Reconocimiento como autoridad sanitaria de referencia a nivel nacional e internacional</v>
      </c>
      <c r="BT29" s="26" t="str">
        <f>IF('Contexto Estrat. Ins'!$J$38&lt;&gt;"",'Contexto Estrat. Ins'!$J$36,"")</f>
        <v/>
      </c>
      <c r="BU29" s="26" t="str">
        <f>IF('Contexto Estrat. Ins'!$J$39&lt;&gt;"",'Contexto Estrat. Ins'!$J$36,"")</f>
        <v/>
      </c>
      <c r="BV29" s="26" t="str">
        <f>IF('Contexto Estrat. Ins'!$J$40&lt;&gt;"",'Contexto Estrat. Ins'!$J$36,"")</f>
        <v/>
      </c>
      <c r="BW29" s="26" t="str">
        <f>IF('Contexto Estrat. Ins'!$J$41&lt;&gt;"",'Contexto Estrat. Ins'!$J$36,"")</f>
        <v/>
      </c>
      <c r="BX29" s="26" t="str">
        <f>IF('Contexto Estrat. Ins'!$J$42&lt;&gt;"",'Contexto Estrat. Ins'!$J$36,"")</f>
        <v/>
      </c>
      <c r="BY29" s="26" t="str">
        <f>IF($D$29='Contexto Estrat. Ins'!$B$37,BS29,IF($D$29='Contexto Estrat. Ins'!$B$38,BT29,IF($D$29='Contexto Estrat. Ins'!$B$39,BU29,IF($D$29='Contexto Estrat. Ins'!$B$40,BV29,IF($D$29='Contexto Estrat. Ins'!$B$41,BW29,IF($D$29='Contexto Estrat. Ins'!$B$42,BX29,""))))))</f>
        <v/>
      </c>
      <c r="CA29" s="26" t="str">
        <f>IF('Contexto Estrat. Ins'!$J$17&lt;&gt;"",'Contexto Estrat. Ins'!$J$16,"")</f>
        <v/>
      </c>
      <c r="CB29" s="26" t="str">
        <f>IF('Contexto Estrat. Ins'!$J$18&lt;&gt;"",'Contexto Estrat. Ins'!$J$16,"")</f>
        <v/>
      </c>
      <c r="CC29" s="26" t="str">
        <f>IF('Contexto Estrat. Ins'!$J$19&lt;&gt;"",'Contexto Estrat. Ins'!$J$16,"")</f>
        <v/>
      </c>
      <c r="CD29" s="26" t="str">
        <f>IF('Contexto Estrat. Ins'!$J$20&lt;&gt;"",'Contexto Estrat. Ins'!$J$16,"")</f>
        <v/>
      </c>
      <c r="CE29" s="26" t="str">
        <f>IF('Contexto Estrat. Ins'!$J$21&lt;&gt;"",'Contexto Estrat. Ins'!$J$16,"")</f>
        <v/>
      </c>
      <c r="CF29" s="26" t="str">
        <f>IF('Contexto Estrat. Ins'!$J$22&lt;&gt;"",'Contexto Estrat. Ins'!$J$16,"")</f>
        <v/>
      </c>
      <c r="CG29" s="26" t="str">
        <f>IF($D$29='Contexto Estrat. Ins'!$B$17,CA29,IF($D$29='Contexto Estrat. Ins'!$B$18,CB29,IF($D$29='Contexto Estrat. Ins'!$B$19,CC29,IF($D$29='Contexto Estrat. Ins'!$B$20,CD29,IF($D$29='Contexto Estrat. Ins'!$B$21,CE29,IF($D$29='Contexto Estrat. Ins'!$B$22,CF29,""))))))</f>
        <v/>
      </c>
    </row>
    <row r="30" spans="1:85" ht="31.15" customHeight="1">
      <c r="A30" s="18"/>
      <c r="D30" s="373"/>
      <c r="E30" s="374"/>
      <c r="F30" s="374"/>
      <c r="G30" s="374"/>
      <c r="H30" s="374"/>
      <c r="I30" s="374"/>
      <c r="J30" s="374"/>
      <c r="K30" s="374"/>
      <c r="L30" s="374"/>
      <c r="M30" s="374"/>
      <c r="N30" s="374"/>
      <c r="O30" s="374"/>
      <c r="P30" s="374"/>
      <c r="Q30" s="374"/>
      <c r="R30" s="374"/>
      <c r="S30" s="374"/>
      <c r="T30" s="374"/>
      <c r="U30" s="374"/>
      <c r="V30" s="374"/>
      <c r="W30" s="374"/>
      <c r="X30" s="374"/>
      <c r="Y30" s="374"/>
      <c r="Z30" s="374"/>
      <c r="AA30" s="374"/>
      <c r="AB30" s="375"/>
      <c r="AC30" s="33"/>
      <c r="AD30" s="494"/>
      <c r="AE30" s="494"/>
      <c r="AF30" s="494"/>
      <c r="AG30" s="494"/>
      <c r="AH30" s="494"/>
      <c r="AI30" s="494"/>
      <c r="AJ30" s="494"/>
      <c r="AK30" s="494"/>
      <c r="AL30" s="494"/>
      <c r="AM30" s="494"/>
      <c r="AN30" s="494"/>
      <c r="AO30" s="494"/>
      <c r="AP30" s="494"/>
      <c r="AQ30" s="494"/>
      <c r="AR30" s="494"/>
      <c r="AS30" s="494"/>
      <c r="AT30" s="494"/>
      <c r="AU30" s="494"/>
      <c r="AV30" s="494"/>
      <c r="AW30" s="494"/>
      <c r="AX30" s="494"/>
      <c r="AY30" s="494"/>
      <c r="AZ30" s="494"/>
      <c r="BA30" s="494"/>
      <c r="BB30" s="494"/>
      <c r="BC30" s="494"/>
      <c r="BD30" s="494"/>
      <c r="BE30" s="494"/>
      <c r="BF30" s="494"/>
      <c r="BG30" s="20"/>
      <c r="BK30" s="26" t="str">
        <f>IF('Contexto Estrat. Ins'!$K$7&lt;&gt;"",'Contexto Estrat. Ins'!$K$6,"")</f>
        <v>Modelo de gestión documental poco eficiente</v>
      </c>
      <c r="BL30" s="26" t="str">
        <f>IF('Contexto Estrat. Ins'!$K$8&lt;&gt;"",'Contexto Estrat. Ins'!$K$6,"")</f>
        <v>Modelo de gestión documental poco eficiente</v>
      </c>
      <c r="BM30" s="26" t="str">
        <f>IF('Contexto Estrat. Ins'!$K$9&lt;&gt;"",'Contexto Estrat. Ins'!$K$6,"")</f>
        <v>Modelo de gestión documental poco eficiente</v>
      </c>
      <c r="BN30" s="26" t="str">
        <f>IF('Contexto Estrat. Ins'!$K$10&lt;&gt;"",'Contexto Estrat. Ins'!$K$6,"")</f>
        <v>Modelo de gestión documental poco eficiente</v>
      </c>
      <c r="BO30" s="26" t="str">
        <f>IF('Contexto Estrat. Ins'!$K$11&lt;&gt;"",'Contexto Estrat. Ins'!$K$6,"")</f>
        <v/>
      </c>
      <c r="BP30" s="26" t="str">
        <f>IF('Contexto Estrat. Ins'!$K$12&lt;&gt;"",'Contexto Estrat. Ins'!$K$6,"")</f>
        <v/>
      </c>
      <c r="BQ30" s="26" t="str">
        <f>IF($D$29='Contexto Estrat. Ins'!$B$7,BK30,IF($D$29='Contexto Estrat. Ins'!$B$8,BL30,IF($D$29='Contexto Estrat. Ins'!$B$9,BM30,IF($D$29='Contexto Estrat. Ins'!$B$10,BN30,IF($D$29='Contexto Estrat. Ins'!$B$11,BO30,IF($D$29='Contexto Estrat. Ins'!$B$12,BP30,""))))))</f>
        <v/>
      </c>
      <c r="BS30" s="26" t="str">
        <f>IF('Contexto Estrat. Ins'!$K$37&lt;&gt;"",'Contexto Estrat. Ins'!$K$36,"")</f>
        <v>Acuerdos de cooperación con otros países</v>
      </c>
      <c r="BT30" s="26" t="str">
        <f>IF('Contexto Estrat. Ins'!$K$38&lt;&gt;"",'Contexto Estrat. Ins'!$K$36,"")</f>
        <v/>
      </c>
      <c r="BU30" s="26" t="str">
        <f>IF('Contexto Estrat. Ins'!$K$39&lt;&gt;"",'Contexto Estrat. Ins'!$K$36,"")</f>
        <v/>
      </c>
      <c r="BV30" s="26" t="str">
        <f>IF('Contexto Estrat. Ins'!$K$40&lt;&gt;"",'Contexto Estrat. Ins'!$K$36,"")</f>
        <v/>
      </c>
      <c r="BW30" s="26" t="str">
        <f>IF('Contexto Estrat. Ins'!$K$41&lt;&gt;"",'Contexto Estrat. Ins'!$K$36,"")</f>
        <v/>
      </c>
      <c r="BX30" s="26" t="str">
        <f>IF('Contexto Estrat. Ins'!$K$42&lt;&gt;"",'Contexto Estrat. Ins'!$K$36,"")</f>
        <v/>
      </c>
      <c r="BY30" s="26" t="str">
        <f>IF($D$29='Contexto Estrat. Ins'!$B$37,BS30,IF($D$29='Contexto Estrat. Ins'!$B$38,BT30,IF($D$29='Contexto Estrat. Ins'!$B$39,BU30,IF($D$29='Contexto Estrat. Ins'!$B$40,BV30,IF($D$29='Contexto Estrat. Ins'!$B$41,BW30,IF($D$29='Contexto Estrat. Ins'!$B$42,BX30,""))))))</f>
        <v/>
      </c>
      <c r="CA30" s="26" t="str">
        <f>IF('Contexto Estrat. Ins'!$K$17&lt;&gt;"",'Contexto Estrat. Ins'!$K$16,"")</f>
        <v/>
      </c>
      <c r="CB30" s="26" t="str">
        <f>IF('Contexto Estrat. Ins'!$K$18&lt;&gt;"",'Contexto Estrat. Ins'!$K$16,"")</f>
        <v/>
      </c>
      <c r="CC30" s="26" t="str">
        <f>IF('Contexto Estrat. Ins'!$K$19&lt;&gt;"",'Contexto Estrat. Ins'!$K$16,"")</f>
        <v/>
      </c>
      <c r="CD30" s="26" t="str">
        <f>IF('Contexto Estrat. Ins'!$K$20&lt;&gt;"",'Contexto Estrat. Ins'!$K$16,"")</f>
        <v/>
      </c>
      <c r="CE30" s="26" t="str">
        <f>IF('Contexto Estrat. Ins'!$K$21&lt;&gt;"",'Contexto Estrat. Ins'!$K$16,"")</f>
        <v/>
      </c>
      <c r="CF30" s="26" t="str">
        <f>IF('Contexto Estrat. Ins'!$K$22&lt;&gt;"",'Contexto Estrat. Ins'!$K$16,"")</f>
        <v/>
      </c>
      <c r="CG30" s="26" t="str">
        <f>IF($D$29='Contexto Estrat. Ins'!$B$17,CA30,IF($D$29='Contexto Estrat. Ins'!$B$18,CB30,IF($D$29='Contexto Estrat. Ins'!$B$19,CC30,IF($D$29='Contexto Estrat. Ins'!$B$20,CD30,IF($D$29='Contexto Estrat. Ins'!$B$21,CE30,IF($D$29='Contexto Estrat. Ins'!$B$22,CF30,""))))))</f>
        <v/>
      </c>
    </row>
    <row r="31" spans="1:85" ht="31.15" customHeight="1">
      <c r="A31" s="18"/>
      <c r="D31" s="373"/>
      <c r="E31" s="374"/>
      <c r="F31" s="374"/>
      <c r="G31" s="374"/>
      <c r="H31" s="374"/>
      <c r="I31" s="374"/>
      <c r="J31" s="374"/>
      <c r="K31" s="374"/>
      <c r="L31" s="374"/>
      <c r="M31" s="374"/>
      <c r="N31" s="374"/>
      <c r="O31" s="374"/>
      <c r="P31" s="374"/>
      <c r="Q31" s="374"/>
      <c r="R31" s="374"/>
      <c r="S31" s="374"/>
      <c r="T31" s="374"/>
      <c r="U31" s="374"/>
      <c r="V31" s="374"/>
      <c r="W31" s="374"/>
      <c r="X31" s="374"/>
      <c r="Y31" s="374"/>
      <c r="Z31" s="374"/>
      <c r="AA31" s="374"/>
      <c r="AB31" s="375"/>
      <c r="AC31" s="33"/>
      <c r="AD31" s="494"/>
      <c r="AE31" s="494"/>
      <c r="AF31" s="494"/>
      <c r="AG31" s="494"/>
      <c r="AH31" s="494"/>
      <c r="AI31" s="494"/>
      <c r="AJ31" s="494"/>
      <c r="AK31" s="494"/>
      <c r="AL31" s="494"/>
      <c r="AM31" s="494"/>
      <c r="AN31" s="494"/>
      <c r="AO31" s="494"/>
      <c r="AP31" s="494"/>
      <c r="AQ31" s="494"/>
      <c r="AR31" s="494"/>
      <c r="AS31" s="494"/>
      <c r="AT31" s="494"/>
      <c r="AU31" s="494"/>
      <c r="AV31" s="494"/>
      <c r="AW31" s="494"/>
      <c r="AX31" s="494"/>
      <c r="AY31" s="494"/>
      <c r="AZ31" s="494"/>
      <c r="BA31" s="494"/>
      <c r="BB31" s="494"/>
      <c r="BC31" s="494"/>
      <c r="BD31" s="494"/>
      <c r="BE31" s="494"/>
      <c r="BF31" s="494"/>
      <c r="BG31" s="20"/>
      <c r="BK31" s="26" t="str">
        <f>IF('Contexto Estrat. Ins'!$L$7&lt;&gt;"",'Contexto Estrat. Ins'!$L$6,"")</f>
        <v>Deficiencia en la identificación de controles para mitigación de los riesgos institucionales</v>
      </c>
      <c r="BL31" s="26" t="str">
        <f>IF('Contexto Estrat. Ins'!$L$8&lt;&gt;"",'Contexto Estrat. Ins'!$L$6,"")</f>
        <v>Deficiencia en la identificación de controles para mitigación de los riesgos institucionales</v>
      </c>
      <c r="BM31" s="26" t="str">
        <f>IF('Contexto Estrat. Ins'!$L$9&lt;&gt;"",'Contexto Estrat. Ins'!$L$6,"")</f>
        <v>Deficiencia en la identificación de controles para mitigación de los riesgos institucionales</v>
      </c>
      <c r="BN31" s="26" t="str">
        <f>IF('Contexto Estrat. Ins'!$L$10&lt;&gt;"",'Contexto Estrat. Ins'!$L$6,"")</f>
        <v>Deficiencia en la identificación de controles para mitigación de los riesgos institucionales</v>
      </c>
      <c r="BO31" s="26" t="str">
        <f>IF('Contexto Estrat. Ins'!$L$11&lt;&gt;"",'Contexto Estrat. Ins'!$L$6,"")</f>
        <v/>
      </c>
      <c r="BP31" s="26" t="str">
        <f>IF('Contexto Estrat. Ins'!$L$12&lt;&gt;"",'Contexto Estrat. Ins'!$L$6,"")</f>
        <v/>
      </c>
      <c r="BQ31" s="26" t="str">
        <f>IF($D$29='Contexto Estrat. Ins'!$B$7,BK31,IF($D$29='Contexto Estrat. Ins'!$B$8,BL31,IF($D$29='Contexto Estrat. Ins'!$B$9,BM31,IF($D$29='Contexto Estrat. Ins'!$B$10,BN31,IF($D$29='Contexto Estrat. Ins'!$B$11,BO31,IF($D$29='Contexto Estrat. Ins'!$B$12,BP31,""))))))</f>
        <v/>
      </c>
      <c r="BS31" s="26" t="str">
        <f>IF('Contexto Estrat. Ins'!$L$37&lt;&gt;"",'Contexto Estrat. Ins'!$L$36,"")</f>
        <v>Planeación en los programas y proyectos institucionales</v>
      </c>
      <c r="BT31" s="26" t="str">
        <f>IF('Contexto Estrat. Ins'!$L$38&lt;&gt;"",'Contexto Estrat. Ins'!$L$36,"")</f>
        <v>Planeación en los programas y proyectos institucionales</v>
      </c>
      <c r="BU31" s="26" t="str">
        <f>IF('Contexto Estrat. Ins'!$L$39&lt;&gt;"",'Contexto Estrat. Ins'!$L$36,"")</f>
        <v>Planeación en los programas y proyectos institucionales</v>
      </c>
      <c r="BV31" s="26" t="str">
        <f>IF('Contexto Estrat. Ins'!$L$40&lt;&gt;"",'Contexto Estrat. Ins'!$L$36,"")</f>
        <v>Planeación en los programas y proyectos institucionales</v>
      </c>
      <c r="BW31" s="26" t="str">
        <f>IF('Contexto Estrat. Ins'!$L$41&lt;&gt;"",'Contexto Estrat. Ins'!$L$36,"")</f>
        <v/>
      </c>
      <c r="BX31" s="26" t="str">
        <f>IF('Contexto Estrat. Ins'!$L$42&lt;&gt;"",'Contexto Estrat. Ins'!$L$36,"")</f>
        <v/>
      </c>
      <c r="BY31" s="26" t="str">
        <f>IF($D$29='Contexto Estrat. Ins'!$B$37,BS31,IF($D$29='Contexto Estrat. Ins'!$B$38,BT31,IF($D$29='Contexto Estrat. Ins'!$B$39,BU31,IF($D$29='Contexto Estrat. Ins'!$B$40,BV31,IF($D$29='Contexto Estrat. Ins'!$B$41,BW31,IF($D$29='Contexto Estrat. Ins'!$B$42,BX31,""))))))</f>
        <v/>
      </c>
      <c r="CA31" s="26" t="str">
        <f>IF('Contexto Estrat. Ins'!$L$17&lt;&gt;"",'Contexto Estrat. Ins'!$L$16,"")</f>
        <v/>
      </c>
      <c r="CB31" s="26" t="str">
        <f>IF('Contexto Estrat. Ins'!$L$18&lt;&gt;"",'Contexto Estrat. Ins'!$L$16,"")</f>
        <v/>
      </c>
      <c r="CC31" s="26" t="str">
        <f>IF('Contexto Estrat. Ins'!$L$19&lt;&gt;"",'Contexto Estrat. Ins'!$L$16,"")</f>
        <v/>
      </c>
      <c r="CD31" s="26" t="str">
        <f>IF('Contexto Estrat. Ins'!$L$20&lt;&gt;"",'Contexto Estrat. Ins'!$L$16,"")</f>
        <v/>
      </c>
      <c r="CE31" s="26" t="str">
        <f>IF('Contexto Estrat. Ins'!$L$21&lt;&gt;"",'Contexto Estrat. Ins'!$L$16,"")</f>
        <v/>
      </c>
      <c r="CF31" s="26" t="str">
        <f>IF('Contexto Estrat. Ins'!$L$22&lt;&gt;"",'Contexto Estrat. Ins'!$L$16,"")</f>
        <v/>
      </c>
      <c r="CG31" s="26" t="str">
        <f>IF($D$29='Contexto Estrat. Ins'!$B$17,CA31,IF($D$29='Contexto Estrat. Ins'!$B$18,CB31,IF($D$29='Contexto Estrat. Ins'!$B$19,CC31,IF($D$29='Contexto Estrat. Ins'!$B$20,CD31,IF($D$29='Contexto Estrat. Ins'!$B$21,CE31,IF($D$29='Contexto Estrat. Ins'!$B$22,CF31,""))))))</f>
        <v/>
      </c>
    </row>
    <row r="32" spans="1:85" ht="31.15" customHeight="1">
      <c r="A32" s="18"/>
      <c r="D32" s="373"/>
      <c r="E32" s="374"/>
      <c r="F32" s="374"/>
      <c r="G32" s="374"/>
      <c r="H32" s="374"/>
      <c r="I32" s="374"/>
      <c r="J32" s="374"/>
      <c r="K32" s="374"/>
      <c r="L32" s="374"/>
      <c r="M32" s="374"/>
      <c r="N32" s="374"/>
      <c r="O32" s="374"/>
      <c r="P32" s="374"/>
      <c r="Q32" s="374"/>
      <c r="R32" s="374"/>
      <c r="S32" s="374"/>
      <c r="T32" s="374"/>
      <c r="U32" s="374"/>
      <c r="V32" s="374"/>
      <c r="W32" s="374"/>
      <c r="X32" s="374"/>
      <c r="Y32" s="374"/>
      <c r="Z32" s="374"/>
      <c r="AA32" s="374"/>
      <c r="AB32" s="375"/>
      <c r="AC32" s="33"/>
      <c r="AD32" s="494"/>
      <c r="AE32" s="494"/>
      <c r="AF32" s="494"/>
      <c r="AG32" s="494"/>
      <c r="AH32" s="494"/>
      <c r="AI32" s="494"/>
      <c r="AJ32" s="494"/>
      <c r="AK32" s="494"/>
      <c r="AL32" s="494"/>
      <c r="AM32" s="494"/>
      <c r="AN32" s="494"/>
      <c r="AO32" s="494"/>
      <c r="AP32" s="494"/>
      <c r="AQ32" s="494"/>
      <c r="AR32" s="494"/>
      <c r="AS32" s="494"/>
      <c r="AT32" s="494"/>
      <c r="AU32" s="494"/>
      <c r="AV32" s="494"/>
      <c r="AW32" s="494"/>
      <c r="AX32" s="494"/>
      <c r="AY32" s="494"/>
      <c r="AZ32" s="494"/>
      <c r="BA32" s="494"/>
      <c r="BB32" s="494"/>
      <c r="BC32" s="494"/>
      <c r="BD32" s="494"/>
      <c r="BE32" s="494"/>
      <c r="BF32" s="494"/>
      <c r="BG32" s="20"/>
      <c r="BK32" s="26" t="str">
        <f>IF('Contexto Estrat. Ins'!$M$7&lt;&gt;"",'Contexto Estrat. Ins'!$M$6,"")</f>
        <v>Insuficiente unificación de criterios técnico y legal</v>
      </c>
      <c r="BL32" s="26" t="str">
        <f>IF('Contexto Estrat. Ins'!$M$8&lt;&gt;"",'Contexto Estrat. Ins'!$M$6,"")</f>
        <v>Insuficiente unificación de criterios técnico y legal</v>
      </c>
      <c r="BM32" s="26" t="str">
        <f>IF('Contexto Estrat. Ins'!$M$9&lt;&gt;"",'Contexto Estrat. Ins'!$M$6,"")</f>
        <v>Insuficiente unificación de criterios técnico y legal</v>
      </c>
      <c r="BN32" s="26" t="str">
        <f>IF('Contexto Estrat. Ins'!$M$10&lt;&gt;"",'Contexto Estrat. Ins'!$M$6,"")</f>
        <v>Insuficiente unificación de criterios técnico y legal</v>
      </c>
      <c r="BO32" s="26" t="str">
        <f>IF('Contexto Estrat. Ins'!$M$11&lt;&gt;"",'Contexto Estrat. Ins'!$M$6,"")</f>
        <v/>
      </c>
      <c r="BP32" s="26" t="str">
        <f>IF('Contexto Estrat. Ins'!$M$12&lt;&gt;"",'Contexto Estrat. Ins'!$M$6,"")</f>
        <v/>
      </c>
      <c r="BQ32" s="26" t="str">
        <f>IF($D$29='Contexto Estrat. Ins'!$B$7,BK32,IF($D$29='Contexto Estrat. Ins'!$B$8,BL32,IF($D$29='Contexto Estrat. Ins'!$B$9,BM32,IF($D$29='Contexto Estrat. Ins'!$B$10,BN32,IF($D$29='Contexto Estrat. Ins'!$B$11,BO32,IF($D$29='Contexto Estrat. Ins'!$B$12,BP32,""))))))</f>
        <v/>
      </c>
      <c r="BS32" s="26" t="str">
        <f>IF('Contexto Estrat. Ins'!$M$37&lt;&gt;"",'Contexto Estrat. Ins'!$M$36,"")</f>
        <v>Adecuada divulgación de la plataforma estratégica y otros temas de interés</v>
      </c>
      <c r="BT32" s="26" t="str">
        <f>IF('Contexto Estrat. Ins'!$M$38&lt;&gt;"",'Contexto Estrat. Ins'!$M$36,"")</f>
        <v/>
      </c>
      <c r="BU32" s="26" t="str">
        <f>IF('Contexto Estrat. Ins'!$M$39&lt;&gt;"",'Contexto Estrat. Ins'!$M$36,"")</f>
        <v/>
      </c>
      <c r="BV32" s="26" t="str">
        <f>IF('Contexto Estrat. Ins'!$M$40&lt;&gt;"",'Contexto Estrat. Ins'!$M$36,"")</f>
        <v>Adecuada divulgación de la plataforma estratégica y otros temas de interés</v>
      </c>
      <c r="BW32" s="26" t="str">
        <f>IF('Contexto Estrat. Ins'!$M$41&lt;&gt;"",'Contexto Estrat. Ins'!$M$36,"")</f>
        <v/>
      </c>
      <c r="BX32" s="26" t="str">
        <f>IF('Contexto Estrat. Ins'!$M$42&lt;&gt;"",'Contexto Estrat. Ins'!$M$36,"")</f>
        <v/>
      </c>
      <c r="BY32" s="26" t="str">
        <f>IF($D$29='Contexto Estrat. Ins'!$B$37,BS32,IF($D$29='Contexto Estrat. Ins'!$B$38,BT32,IF($D$29='Contexto Estrat. Ins'!$B$39,BU32,IF($D$29='Contexto Estrat. Ins'!$B$40,BV32,IF($D$29='Contexto Estrat. Ins'!$B$41,BW32,IF($D$29='Contexto Estrat. Ins'!$B$42,BX32,""))))))</f>
        <v/>
      </c>
      <c r="CA32" s="26" t="str">
        <f>IF('Contexto Estrat. Ins'!$M$17&lt;&gt;"",'Contexto Estrat. Ins'!$M$16,"")</f>
        <v/>
      </c>
      <c r="CB32" s="26" t="str">
        <f>IF('Contexto Estrat. Ins'!$M$18&lt;&gt;"",'Contexto Estrat. Ins'!$M$16,"")</f>
        <v/>
      </c>
      <c r="CC32" s="26" t="str">
        <f>IF('Contexto Estrat. Ins'!$M$19&lt;&gt;"",'Contexto Estrat. Ins'!$M$16,"")</f>
        <v/>
      </c>
      <c r="CD32" s="26" t="str">
        <f>IF('Contexto Estrat. Ins'!$M$20&lt;&gt;"",'Contexto Estrat. Ins'!$M$16,"")</f>
        <v/>
      </c>
      <c r="CE32" s="26" t="str">
        <f>IF('Contexto Estrat. Ins'!$M$21&lt;&gt;"",'Contexto Estrat. Ins'!$M$16,"")</f>
        <v/>
      </c>
      <c r="CF32" s="26" t="str">
        <f>IF('Contexto Estrat. Ins'!$M$22&lt;&gt;"",'Contexto Estrat. Ins'!$M$16,"")</f>
        <v/>
      </c>
      <c r="CG32" s="26" t="str">
        <f>IF($D$29='Contexto Estrat. Ins'!$B$17,CA32,IF($D$29='Contexto Estrat. Ins'!$B$18,CB32,IF($D$29='Contexto Estrat. Ins'!$B$19,CC32,IF($D$29='Contexto Estrat. Ins'!$B$20,CD32,IF($D$29='Contexto Estrat. Ins'!$B$21,CE32,IF($D$29='Contexto Estrat. Ins'!$B$22,CF32,""))))))</f>
        <v/>
      </c>
    </row>
    <row r="33" spans="1:86" ht="31.15" customHeight="1">
      <c r="A33" s="18"/>
      <c r="D33" s="373"/>
      <c r="E33" s="374"/>
      <c r="F33" s="374"/>
      <c r="G33" s="374"/>
      <c r="H33" s="374"/>
      <c r="I33" s="374"/>
      <c r="J33" s="374"/>
      <c r="K33" s="374"/>
      <c r="L33" s="374"/>
      <c r="M33" s="374"/>
      <c r="N33" s="374"/>
      <c r="O33" s="374"/>
      <c r="P33" s="374"/>
      <c r="Q33" s="374"/>
      <c r="R33" s="374"/>
      <c r="S33" s="374"/>
      <c r="T33" s="374"/>
      <c r="U33" s="374"/>
      <c r="V33" s="374"/>
      <c r="W33" s="374"/>
      <c r="X33" s="374"/>
      <c r="Y33" s="374"/>
      <c r="Z33" s="374"/>
      <c r="AA33" s="374"/>
      <c r="AB33" s="375"/>
      <c r="AC33" s="33"/>
      <c r="AD33" s="494"/>
      <c r="AE33" s="494"/>
      <c r="AF33" s="494"/>
      <c r="AG33" s="494"/>
      <c r="AH33" s="494"/>
      <c r="AI33" s="494"/>
      <c r="AJ33" s="494"/>
      <c r="AK33" s="494"/>
      <c r="AL33" s="494"/>
      <c r="AM33" s="494"/>
      <c r="AN33" s="494"/>
      <c r="AO33" s="494"/>
      <c r="AP33" s="494"/>
      <c r="AQ33" s="494"/>
      <c r="AR33" s="494"/>
      <c r="AS33" s="494"/>
      <c r="AT33" s="494"/>
      <c r="AU33" s="494"/>
      <c r="AV33" s="494"/>
      <c r="AW33" s="494"/>
      <c r="AX33" s="494"/>
      <c r="AY33" s="494"/>
      <c r="AZ33" s="494"/>
      <c r="BA33" s="494"/>
      <c r="BB33" s="494"/>
      <c r="BC33" s="494"/>
      <c r="BD33" s="494"/>
      <c r="BE33" s="494"/>
      <c r="BF33" s="494"/>
      <c r="BG33" s="20"/>
      <c r="BK33" s="26" t="str">
        <f>IF('Contexto Estrat. Ins'!$N$7&lt;&gt;"",'Contexto Estrat. Ins'!$N$6,"")</f>
        <v/>
      </c>
      <c r="BL33" s="26" t="str">
        <f>IF('Contexto Estrat. Ins'!$N$8&lt;&gt;"",'Contexto Estrat. Ins'!$N$6,"")</f>
        <v/>
      </c>
      <c r="BM33" s="26" t="str">
        <f>IF('Contexto Estrat. Ins'!$N$9&lt;&gt;"",'Contexto Estrat. Ins'!$N$6,"")</f>
        <v/>
      </c>
      <c r="BN33" s="26" t="str">
        <f>IF('Contexto Estrat. Ins'!$N$10&lt;&gt;"",'Contexto Estrat. Ins'!$N$6,"")</f>
        <v/>
      </c>
      <c r="BO33" s="26" t="str">
        <f>IF('Contexto Estrat. Ins'!$N$11&lt;&gt;"",'Contexto Estrat. Ins'!$N$6,"")</f>
        <v/>
      </c>
      <c r="BP33" s="26" t="str">
        <f>IF('Contexto Estrat. Ins'!$N$12&lt;&gt;"",'Contexto Estrat. Ins'!$N$6,"")</f>
        <v/>
      </c>
      <c r="BQ33" s="26" t="str">
        <f>IF($D$29='Contexto Estrat. Ins'!$B$7,BK33,IF($D$29='Contexto Estrat. Ins'!$B$8,BL33,IF($D$29='Contexto Estrat. Ins'!$B$9,BM33,IF($D$29='Contexto Estrat. Ins'!$B$10,BN33,IF($D$29='Contexto Estrat. Ins'!$B$11,BO33,IF($D$29='Contexto Estrat. Ins'!$B$12,BP33,""))))))</f>
        <v/>
      </c>
      <c r="BS33" s="26" t="str">
        <f>IF('Contexto Estrat. Ins'!$N$37&lt;&gt;"",'Contexto Estrat. Ins'!$N$36,"")</f>
        <v/>
      </c>
      <c r="BT33" s="26" t="str">
        <f>IF('Contexto Estrat. Ins'!$N$38&lt;&gt;"",'Contexto Estrat. Ins'!$N$36,"")</f>
        <v/>
      </c>
      <c r="BU33" s="26" t="str">
        <f>IF('Contexto Estrat. Ins'!$N$39&lt;&gt;"",'Contexto Estrat. Ins'!$N$36,"")</f>
        <v/>
      </c>
      <c r="BV33" s="26" t="str">
        <f>IF('Contexto Estrat. Ins'!$N$40&lt;&gt;"",'Contexto Estrat. Ins'!$N$36,"")</f>
        <v/>
      </c>
      <c r="BW33" s="26" t="str">
        <f>IF('Contexto Estrat. Ins'!$N$41&lt;&gt;"",'Contexto Estrat. Ins'!$N$36,"")</f>
        <v/>
      </c>
      <c r="BX33" s="26" t="str">
        <f>IF('Contexto Estrat. Ins'!$N$42&lt;&gt;"",'Contexto Estrat. Ins'!$N$36,"")</f>
        <v/>
      </c>
      <c r="BY33" s="26" t="str">
        <f>IF($D$29='Contexto Estrat. Ins'!$B$37,BS33,IF($D$29='Contexto Estrat. Ins'!$B$38,BT33,IF($D$29='Contexto Estrat. Ins'!$B$39,BU33,IF($D$29='Contexto Estrat. Ins'!$B$40,BV33,IF($D$29='Contexto Estrat. Ins'!$B$41,BW33,IF($D$29='Contexto Estrat. Ins'!$B$42,BX33,""))))))</f>
        <v/>
      </c>
      <c r="CA33" s="26" t="str">
        <f>IF('Contexto Estrat. Ins'!$N$17&lt;&gt;"",'Contexto Estrat. Ins'!$N$16,"")</f>
        <v/>
      </c>
      <c r="CB33" s="26" t="str">
        <f>IF('Contexto Estrat. Ins'!$N$18&lt;&gt;"",'Contexto Estrat. Ins'!$N$16,"")</f>
        <v/>
      </c>
      <c r="CC33" s="26" t="str">
        <f>IF('Contexto Estrat. Ins'!$N$19&lt;&gt;"",'Contexto Estrat. Ins'!$N$16,"")</f>
        <v/>
      </c>
      <c r="CD33" s="26" t="str">
        <f>IF('Contexto Estrat. Ins'!$N$20&lt;&gt;"",'Contexto Estrat. Ins'!$N$16,"")</f>
        <v/>
      </c>
      <c r="CE33" s="26" t="str">
        <f>IF('Contexto Estrat. Ins'!$N$21&lt;&gt;"",'Contexto Estrat. Ins'!$N$16,"")</f>
        <v/>
      </c>
      <c r="CF33" s="26" t="str">
        <f>IF('Contexto Estrat. Ins'!$N$22&lt;&gt;"",'Contexto Estrat. Ins'!$N$16,"")</f>
        <v/>
      </c>
      <c r="CG33" s="26" t="str">
        <f>IF($D$29='Contexto Estrat. Ins'!$B$17,CA33,IF($D$29='Contexto Estrat. Ins'!$B$18,CB33,IF($D$29='Contexto Estrat. Ins'!$B$19,CC33,IF($D$29='Contexto Estrat. Ins'!$B$20,CD33,IF($D$29='Contexto Estrat. Ins'!$B$21,CE33,IF($D$29='Contexto Estrat. Ins'!$B$22,CF33,""))))))</f>
        <v/>
      </c>
    </row>
    <row r="34" spans="1:86" ht="31.15" customHeight="1">
      <c r="A34" s="18"/>
      <c r="D34" s="373"/>
      <c r="E34" s="374"/>
      <c r="F34" s="374"/>
      <c r="G34" s="374"/>
      <c r="H34" s="374"/>
      <c r="I34" s="374"/>
      <c r="J34" s="374"/>
      <c r="K34" s="374"/>
      <c r="L34" s="374"/>
      <c r="M34" s="374"/>
      <c r="N34" s="374"/>
      <c r="O34" s="374"/>
      <c r="P34" s="374"/>
      <c r="Q34" s="374"/>
      <c r="R34" s="374"/>
      <c r="S34" s="374"/>
      <c r="T34" s="374"/>
      <c r="U34" s="374"/>
      <c r="V34" s="374"/>
      <c r="W34" s="374"/>
      <c r="X34" s="374"/>
      <c r="Y34" s="374"/>
      <c r="Z34" s="374"/>
      <c r="AA34" s="374"/>
      <c r="AB34" s="375"/>
      <c r="AC34" s="33"/>
      <c r="AD34" s="494"/>
      <c r="AE34" s="494"/>
      <c r="AF34" s="494"/>
      <c r="AG34" s="494"/>
      <c r="AH34" s="494"/>
      <c r="AI34" s="494"/>
      <c r="AJ34" s="494"/>
      <c r="AK34" s="494"/>
      <c r="AL34" s="494"/>
      <c r="AM34" s="494"/>
      <c r="AN34" s="494"/>
      <c r="AO34" s="494"/>
      <c r="AP34" s="494"/>
      <c r="AQ34" s="494"/>
      <c r="AR34" s="494"/>
      <c r="AS34" s="494"/>
      <c r="AT34" s="494"/>
      <c r="AU34" s="494"/>
      <c r="AV34" s="494"/>
      <c r="AW34" s="494"/>
      <c r="AX34" s="494"/>
      <c r="AY34" s="494"/>
      <c r="AZ34" s="494"/>
      <c r="BA34" s="494"/>
      <c r="BB34" s="494"/>
      <c r="BC34" s="494"/>
      <c r="BD34" s="494"/>
      <c r="BE34" s="494"/>
      <c r="BF34" s="494"/>
      <c r="BG34" s="20"/>
      <c r="BK34" s="26" t="str">
        <f>IF('Contexto Estrat. Ins'!$O$7&lt;&gt;"",'Contexto Estrat. Ins'!$O$6,"")</f>
        <v/>
      </c>
      <c r="BL34" s="26" t="str">
        <f>IF('Contexto Estrat. Ins'!$O$8&lt;&gt;"",'Contexto Estrat. Ins'!$O$6,"")</f>
        <v/>
      </c>
      <c r="BM34" s="26" t="str">
        <f>IF('Contexto Estrat. Ins'!$O$9&lt;&gt;"",'Contexto Estrat. Ins'!$O$6,"")</f>
        <v/>
      </c>
      <c r="BN34" s="26" t="str">
        <f>IF('Contexto Estrat. Ins'!$O$10&lt;&gt;"",'Contexto Estrat. Ins'!$O$6,"")</f>
        <v/>
      </c>
      <c r="BO34" s="26" t="str">
        <f>IF('Contexto Estrat. Ins'!$O$11&lt;&gt;"",'Contexto Estrat. Ins'!$O$6,"")</f>
        <v/>
      </c>
      <c r="BP34" s="26" t="str">
        <f>IF('Contexto Estrat. Ins'!$O$12&lt;&gt;"",'Contexto Estrat. Ins'!$O$6,"")</f>
        <v/>
      </c>
      <c r="BQ34" s="26" t="str">
        <f>IF($D$29='Contexto Estrat. Ins'!$B$7,BK34,IF($D$29='Contexto Estrat. Ins'!$B$8,BL34,IF($D$29='Contexto Estrat. Ins'!$B$9,BM34,IF($D$29='Contexto Estrat. Ins'!$B$10,BN34,IF($D$29='Contexto Estrat. Ins'!$B$11,BO34,IF($D$29='Contexto Estrat. Ins'!$B$12,BP34,""))))))</f>
        <v/>
      </c>
      <c r="BS34" s="26" t="str">
        <f>IF('Contexto Estrat. Ins'!$O$37&lt;&gt;"",'Contexto Estrat. Ins'!$O$36,"")</f>
        <v/>
      </c>
      <c r="BT34" s="26" t="str">
        <f>IF('Contexto Estrat. Ins'!$O$38&lt;&gt;"",'Contexto Estrat. Ins'!$O$36,"")</f>
        <v/>
      </c>
      <c r="BU34" s="26" t="str">
        <f>IF('Contexto Estrat. Ins'!$O$39&lt;&gt;"",'Contexto Estrat. Ins'!$O$36,"")</f>
        <v/>
      </c>
      <c r="BV34" s="26" t="str">
        <f>IF('Contexto Estrat. Ins'!$O$40&lt;&gt;"",'Contexto Estrat. Ins'!$O$36,"")</f>
        <v/>
      </c>
      <c r="BW34" s="26" t="str">
        <f>IF('Contexto Estrat. Ins'!$O$41&lt;&gt;"",'Contexto Estrat. Ins'!$O$36,"")</f>
        <v/>
      </c>
      <c r="BX34" s="26" t="str">
        <f>IF('Contexto Estrat. Ins'!$O$42&lt;&gt;"",'Contexto Estrat. Ins'!$O$36,"")</f>
        <v/>
      </c>
      <c r="BY34" s="26" t="str">
        <f>IF($D$29='Contexto Estrat. Ins'!$B$37,BS34,IF($D$29='Contexto Estrat. Ins'!$B$38,BT34,IF($D$29='Contexto Estrat. Ins'!$B$39,BU34,IF($D$29='Contexto Estrat. Ins'!$B$40,BV34,IF($D$29='Contexto Estrat. Ins'!$B$41,BW34,IF($D$29='Contexto Estrat. Ins'!$B$42,BX34,""))))))</f>
        <v/>
      </c>
      <c r="CA34" s="26" t="str">
        <f>IF('Contexto Estrat. Ins'!$O$17&lt;&gt;"",'Contexto Estrat. Ins'!$O$16,"")</f>
        <v/>
      </c>
      <c r="CB34" s="26" t="str">
        <f>IF('Contexto Estrat. Ins'!$O$18&lt;&gt;"",'Contexto Estrat. Ins'!$O$16,"")</f>
        <v/>
      </c>
      <c r="CC34" s="26" t="str">
        <f>IF('Contexto Estrat. Ins'!$O$19&lt;&gt;"",'Contexto Estrat. Ins'!$O$16,"")</f>
        <v/>
      </c>
      <c r="CD34" s="26" t="str">
        <f>IF('Contexto Estrat. Ins'!$O$20&lt;&gt;"",'Contexto Estrat. Ins'!$O$16,"")</f>
        <v/>
      </c>
      <c r="CE34" s="26" t="str">
        <f>IF('Contexto Estrat. Ins'!$O$21&lt;&gt;"",'Contexto Estrat. Ins'!$O$16,"")</f>
        <v/>
      </c>
      <c r="CF34" s="26" t="str">
        <f>IF('Contexto Estrat. Ins'!$O$22&lt;&gt;"",'Contexto Estrat. Ins'!$O$16,"")</f>
        <v/>
      </c>
      <c r="CG34" s="26" t="str">
        <f>IF($D$29='Contexto Estrat. Ins'!$B$17,CA34,IF($D$29='Contexto Estrat. Ins'!$B$18,CB34,IF($D$29='Contexto Estrat. Ins'!$B$19,CC34,IF($D$29='Contexto Estrat. Ins'!$B$20,CD34,IF($D$29='Contexto Estrat. Ins'!$B$21,CE34,IF($D$29='Contexto Estrat. Ins'!$B$22,CF34,""))))))</f>
        <v/>
      </c>
    </row>
    <row r="35" spans="1:86" ht="15.6" customHeight="1">
      <c r="A35" s="34"/>
      <c r="B35" s="35"/>
      <c r="C35" s="35"/>
      <c r="BG35" s="20"/>
      <c r="BK35" s="26" t="str">
        <f>IF('Contexto Estrat. Ins'!$P$7&lt;&gt;"",'Contexto Estrat. Ins'!$P$6,"")</f>
        <v/>
      </c>
      <c r="BL35" s="26" t="str">
        <f>IF('Contexto Estrat. Ins'!$P$8&lt;&gt;"",'Contexto Estrat. Ins'!$P$6,"")</f>
        <v/>
      </c>
      <c r="BM35" s="26" t="str">
        <f>IF('Contexto Estrat. Ins'!$P$9&lt;&gt;"",'Contexto Estrat. Ins'!$P$6,"")</f>
        <v/>
      </c>
      <c r="BN35" s="26" t="str">
        <f>IF('Contexto Estrat. Ins'!$P$10&lt;&gt;"",'Contexto Estrat. Ins'!$P$6,"")</f>
        <v/>
      </c>
      <c r="BO35" s="26" t="str">
        <f>IF('Contexto Estrat. Ins'!$P$11&lt;&gt;"",'Contexto Estrat. Ins'!$P$6,"")</f>
        <v/>
      </c>
      <c r="BP35" s="26" t="str">
        <f>IF('Contexto Estrat. Ins'!$P$12&lt;&gt;"",'Contexto Estrat. Ins'!$P$6,"")</f>
        <v/>
      </c>
      <c r="BQ35" s="26" t="str">
        <f>IF($D$29='Contexto Estrat. Ins'!$B$7,BK35,IF($D$29='Contexto Estrat. Ins'!$B$8,BL35,IF($D$29='Contexto Estrat. Ins'!$B$9,BM35,IF($D$29='Contexto Estrat. Ins'!$B$10,BN35,IF($D$29='Contexto Estrat. Ins'!$B$11,BO35,IF($D$29='Contexto Estrat. Ins'!$B$12,BP35,""))))))</f>
        <v/>
      </c>
      <c r="BS35" s="26" t="str">
        <f>IF('Contexto Estrat. Ins'!$P$37&lt;&gt;"",'Contexto Estrat. Ins'!$P$36,"")</f>
        <v/>
      </c>
      <c r="BT35" s="26" t="str">
        <f>IF('Contexto Estrat. Ins'!$P$38&lt;&gt;"",'Contexto Estrat. Ins'!$P$36,"")</f>
        <v/>
      </c>
      <c r="BU35" s="26" t="str">
        <f>IF('Contexto Estrat. Ins'!$P$39&lt;&gt;"",'Contexto Estrat. Ins'!$P$36,"")</f>
        <v/>
      </c>
      <c r="BV35" s="26" t="str">
        <f>IF('Contexto Estrat. Ins'!$P$40&lt;&gt;"",'Contexto Estrat. Ins'!$P$36,"")</f>
        <v/>
      </c>
      <c r="BW35" s="26" t="str">
        <f>IF('Contexto Estrat. Ins'!$P$41&lt;&gt;"",'Contexto Estrat. Ins'!$P$36,"")</f>
        <v/>
      </c>
      <c r="BX35" s="26" t="str">
        <f>IF('Contexto Estrat. Ins'!$P$42&lt;&gt;"",'Contexto Estrat. Ins'!$P$36,"")</f>
        <v/>
      </c>
      <c r="BY35" s="26" t="str">
        <f>IF($D$29='Contexto Estrat. Ins'!$B$37,BS35,IF($D$29='Contexto Estrat. Ins'!$B$38,BT35,IF($D$29='Contexto Estrat. Ins'!$B$39,BU35,IF($D$29='Contexto Estrat. Ins'!$B$40,BV35,IF($D$29='Contexto Estrat. Ins'!$B$41,BW35,IF($D$29='Contexto Estrat. Ins'!$B$42,BX35,""))))))</f>
        <v/>
      </c>
      <c r="CA35" s="26" t="str">
        <f>IF('Contexto Estrat. Ins'!$P$17&lt;&gt;"",'Contexto Estrat. Ins'!$P$16,"")</f>
        <v/>
      </c>
      <c r="CB35" s="26" t="str">
        <f>IF('Contexto Estrat. Ins'!$P$18&lt;&gt;"",'Contexto Estrat. Ins'!$P$16,"")</f>
        <v/>
      </c>
      <c r="CC35" s="26" t="str">
        <f>IF('Contexto Estrat. Ins'!$P$19&lt;&gt;"",'Contexto Estrat. Ins'!$P$16,"")</f>
        <v/>
      </c>
      <c r="CD35" s="26" t="str">
        <f>IF('Contexto Estrat. Ins'!$P$20&lt;&gt;"",'Contexto Estrat. Ins'!$P$16,"")</f>
        <v/>
      </c>
      <c r="CE35" s="26" t="str">
        <f>IF('Contexto Estrat. Ins'!$P$21&lt;&gt;"",'Contexto Estrat. Ins'!$P$16,"")</f>
        <v/>
      </c>
      <c r="CF35" s="26" t="str">
        <f>IF('Contexto Estrat. Ins'!$P$22&lt;&gt;"",'Contexto Estrat. Ins'!$P$16,"")</f>
        <v/>
      </c>
      <c r="CG35" s="26" t="str">
        <f>IF($D$29='Contexto Estrat. Ins'!$B$17,CA35,IF($D$29='Contexto Estrat. Ins'!$B$18,CB35,IF($D$29='Contexto Estrat. Ins'!$B$19,CC35,IF($D$29='Contexto Estrat. Ins'!$B$20,CD35,IF($D$29='Contexto Estrat. Ins'!$B$21,CE35,IF($D$29='Contexto Estrat. Ins'!$B$22,CF35,""))))))</f>
        <v/>
      </c>
    </row>
    <row r="36" spans="1:86" ht="15.6" customHeight="1">
      <c r="A36" s="18"/>
      <c r="D36" s="484" t="str">
        <f>IF(AK13=Datos!$A$6,"Causas de la oportunidad (factores de la oportunidad)","Causas del riesgo (factores del riesgo)")</f>
        <v>Causas del riesgo (factores del riesgo)</v>
      </c>
      <c r="E36" s="484"/>
      <c r="F36" s="484"/>
      <c r="G36" s="484"/>
      <c r="H36" s="484"/>
      <c r="I36" s="484"/>
      <c r="J36" s="484"/>
      <c r="K36" s="484"/>
      <c r="L36" s="484"/>
      <c r="M36" s="484"/>
      <c r="N36" s="484"/>
      <c r="O36" s="484"/>
      <c r="P36" s="484"/>
      <c r="Q36" s="484"/>
      <c r="R36" s="484"/>
      <c r="S36" s="484"/>
      <c r="T36" s="484"/>
      <c r="U36" s="484"/>
      <c r="V36" s="484"/>
      <c r="W36" s="484"/>
      <c r="X36" s="484"/>
      <c r="Y36" s="484"/>
      <c r="Z36" s="484"/>
      <c r="AA36" s="484"/>
      <c r="AB36" s="484"/>
      <c r="AC36" s="36"/>
      <c r="AD36" s="484" t="str">
        <f>IF(AK13=Datos!$A$6,"Consecuencias (efectos de la oportunidad)","Consecuencias (efectos del riesgo)")</f>
        <v>Consecuencias (efectos del riesgo)</v>
      </c>
      <c r="AE36" s="484"/>
      <c r="AF36" s="484"/>
      <c r="AG36" s="484"/>
      <c r="AH36" s="484"/>
      <c r="AI36" s="484"/>
      <c r="AJ36" s="484"/>
      <c r="AK36" s="484"/>
      <c r="AL36" s="484"/>
      <c r="AM36" s="484"/>
      <c r="AN36" s="484"/>
      <c r="AO36" s="484"/>
      <c r="AP36" s="484"/>
      <c r="AQ36" s="484"/>
      <c r="AR36" s="484"/>
      <c r="AS36" s="484"/>
      <c r="AT36" s="484"/>
      <c r="AU36" s="484"/>
      <c r="AV36" s="484"/>
      <c r="AW36" s="484"/>
      <c r="AX36" s="484"/>
      <c r="AY36" s="484"/>
      <c r="AZ36" s="484"/>
      <c r="BA36" s="484"/>
      <c r="BB36" s="484"/>
      <c r="BC36" s="484"/>
      <c r="BD36" s="484"/>
      <c r="BE36" s="484"/>
      <c r="BF36" s="484"/>
      <c r="BG36" s="20"/>
      <c r="BK36" s="26" t="str">
        <f>IF('Contexto Estrat. Ins'!$Q$7&lt;&gt;"",'Contexto Estrat. Ins'!$Q$6,"")</f>
        <v/>
      </c>
      <c r="BL36" s="26" t="str">
        <f>IF('Contexto Estrat. Ins'!$Q$8&lt;&gt;"",'Contexto Estrat. Ins'!$Q$6,"")</f>
        <v/>
      </c>
      <c r="BM36" s="26" t="str">
        <f>IF('Contexto Estrat. Ins'!$Q$9&lt;&gt;"",'Contexto Estrat. Ins'!$Q$6,"")</f>
        <v/>
      </c>
      <c r="BN36" s="26" t="str">
        <f>IF('Contexto Estrat. Ins'!$Q$10&lt;&gt;"",'Contexto Estrat. Ins'!$Q$6,"")</f>
        <v/>
      </c>
      <c r="BO36" s="26" t="str">
        <f>IF('Contexto Estrat. Ins'!$Q$11&lt;&gt;"",'Contexto Estrat. Ins'!$Q$6,"")</f>
        <v/>
      </c>
      <c r="BP36" s="26" t="str">
        <f>IF('Contexto Estrat. Ins'!$Q$12&lt;&gt;"",'Contexto Estrat. Ins'!$Q$6,"")</f>
        <v/>
      </c>
      <c r="BQ36" s="26" t="str">
        <f>IF($D$29='Contexto Estrat. Ins'!$B$7,BK36,IF($D$29='Contexto Estrat. Ins'!$B$8,BL36,IF($D$29='Contexto Estrat. Ins'!$B$9,BM36,IF($D$29='Contexto Estrat. Ins'!$B$10,BN36,IF($D$29='Contexto Estrat. Ins'!$B$11,BO36,IF($D$29='Contexto Estrat. Ins'!$B$12,BP36,""))))))</f>
        <v/>
      </c>
      <c r="BS36" s="26" t="str">
        <f>IF('Contexto Estrat. Ins'!$Q$37&lt;&gt;"",'Contexto Estrat. Ins'!$Q$36,"")</f>
        <v/>
      </c>
      <c r="BT36" s="26" t="str">
        <f>IF('Contexto Estrat. Ins'!$Q$38&lt;&gt;"",'Contexto Estrat. Ins'!$Q$36,"")</f>
        <v/>
      </c>
      <c r="BU36" s="26" t="str">
        <f>IF('Contexto Estrat. Ins'!$Q$39&lt;&gt;"",'Contexto Estrat. Ins'!$Q$36,"")</f>
        <v/>
      </c>
      <c r="BV36" s="26" t="str">
        <f>IF('Contexto Estrat. Ins'!$Q$40&lt;&gt;"",'Contexto Estrat. Ins'!$Q$36,"")</f>
        <v/>
      </c>
      <c r="BW36" s="26" t="str">
        <f>IF('Contexto Estrat. Ins'!$Q$41&lt;&gt;"",'Contexto Estrat. Ins'!$Q$36,"")</f>
        <v/>
      </c>
      <c r="BX36" s="26" t="str">
        <f>IF('Contexto Estrat. Ins'!$Q$42&lt;&gt;"",'Contexto Estrat. Ins'!$Q$36,"")</f>
        <v/>
      </c>
      <c r="BY36" s="26" t="str">
        <f>IF($D$29='Contexto Estrat. Ins'!$B$37,BS36,IF($D$29='Contexto Estrat. Ins'!$B$38,BT36,IF($D$29='Contexto Estrat. Ins'!$B$39,BU36,IF($D$29='Contexto Estrat. Ins'!$B$40,BV36,IF($D$29='Contexto Estrat. Ins'!$B$41,BW36,IF($D$29='Contexto Estrat. Ins'!$B$42,BX36,""))))))</f>
        <v/>
      </c>
      <c r="CA36" s="26" t="str">
        <f>IF('Contexto Estrat. Ins'!$Q$17&lt;&gt;"",'Contexto Estrat. Ins'!$Q$16,"")</f>
        <v/>
      </c>
      <c r="CB36" s="26" t="str">
        <f>IF('Contexto Estrat. Ins'!$Q$18&lt;&gt;"",'Contexto Estrat. Ins'!$Q$16,"")</f>
        <v/>
      </c>
      <c r="CC36" s="26" t="str">
        <f>IF('Contexto Estrat. Ins'!$Q$19&lt;&gt;"",'Contexto Estrat. Ins'!$Q$16,"")</f>
        <v/>
      </c>
      <c r="CD36" s="26" t="str">
        <f>IF('Contexto Estrat. Ins'!$Q$20&lt;&gt;"",'Contexto Estrat. Ins'!$Q$16,"")</f>
        <v/>
      </c>
      <c r="CE36" s="26" t="str">
        <f>IF('Contexto Estrat. Ins'!$Q$21&lt;&gt;"",'Contexto Estrat. Ins'!$Q$16,"")</f>
        <v/>
      </c>
      <c r="CF36" s="26" t="str">
        <f>IF('Contexto Estrat. Ins'!$Q$22&lt;&gt;"",'Contexto Estrat. Ins'!$Q$16,"")</f>
        <v/>
      </c>
      <c r="CG36" s="26" t="str">
        <f>IF($D$29='Contexto Estrat. Ins'!$B$17,CA36,IF($D$29='Contexto Estrat. Ins'!$B$18,CB36,IF($D$29='Contexto Estrat. Ins'!$B$19,CC36,IF($D$29='Contexto Estrat. Ins'!$B$20,CD36,IF($D$29='Contexto Estrat. Ins'!$B$21,CE36,IF($D$29='Contexto Estrat. Ins'!$B$22,CF36,""))))))</f>
        <v/>
      </c>
    </row>
    <row r="37" spans="1:86" ht="15.6" customHeight="1">
      <c r="A37" s="18"/>
      <c r="D37" s="483" t="s">
        <v>473</v>
      </c>
      <c r="E37" s="483"/>
      <c r="F37" s="483"/>
      <c r="G37" s="483"/>
      <c r="H37" s="483"/>
      <c r="I37" s="483"/>
      <c r="J37" s="483"/>
      <c r="K37" s="483"/>
      <c r="L37" s="483"/>
      <c r="M37" s="483"/>
      <c r="N37" s="483"/>
      <c r="O37" s="483"/>
      <c r="P37" s="483"/>
      <c r="Q37" s="483"/>
      <c r="R37" s="483"/>
      <c r="S37" s="483"/>
      <c r="T37" s="483"/>
      <c r="U37" s="483"/>
      <c r="V37" s="483"/>
      <c r="W37" s="483"/>
      <c r="X37" s="483"/>
      <c r="Y37" s="483"/>
      <c r="Z37" s="483"/>
      <c r="AA37" s="483"/>
      <c r="AB37" s="483"/>
      <c r="AD37" s="484"/>
      <c r="AE37" s="484"/>
      <c r="AF37" s="484"/>
      <c r="AG37" s="484"/>
      <c r="AH37" s="484"/>
      <c r="AI37" s="484"/>
      <c r="AJ37" s="484"/>
      <c r="AK37" s="484"/>
      <c r="AL37" s="484"/>
      <c r="AM37" s="484"/>
      <c r="AN37" s="484"/>
      <c r="AO37" s="484"/>
      <c r="AP37" s="484"/>
      <c r="AQ37" s="484"/>
      <c r="AR37" s="484"/>
      <c r="AS37" s="484"/>
      <c r="AT37" s="484"/>
      <c r="AU37" s="484"/>
      <c r="AV37" s="484"/>
      <c r="AW37" s="484"/>
      <c r="AX37" s="484"/>
      <c r="AY37" s="484"/>
      <c r="AZ37" s="484"/>
      <c r="BA37" s="484"/>
      <c r="BB37" s="484"/>
      <c r="BC37" s="484"/>
      <c r="BD37" s="484"/>
      <c r="BE37" s="484"/>
      <c r="BF37" s="484"/>
      <c r="BG37" s="20"/>
      <c r="BK37" s="26" t="str">
        <f>IF('Contexto Estrat. Ins'!$R$7&lt;&gt;"",'Contexto Estrat. Ins'!$R$6,"")</f>
        <v/>
      </c>
      <c r="BL37" s="26" t="str">
        <f>IF('Contexto Estrat. Ins'!$R$8&lt;&gt;"",'Contexto Estrat. Ins'!$R$6,"")</f>
        <v/>
      </c>
      <c r="BM37" s="26" t="str">
        <f>IF('Contexto Estrat. Ins'!$R$9&lt;&gt;"",'Contexto Estrat. Ins'!$R$6,"")</f>
        <v/>
      </c>
      <c r="BN37" s="26" t="str">
        <f>IF('Contexto Estrat. Ins'!$R$10&lt;&gt;"",'Contexto Estrat. Ins'!$R$6,"")</f>
        <v/>
      </c>
      <c r="BO37" s="26" t="str">
        <f>IF('Contexto Estrat. Ins'!$R$11&lt;&gt;"",'Contexto Estrat. Ins'!$R$6,"")</f>
        <v/>
      </c>
      <c r="BP37" s="26" t="str">
        <f>IF('Contexto Estrat. Ins'!$R$12&lt;&gt;"",'Contexto Estrat. Ins'!$R$6,"")</f>
        <v/>
      </c>
      <c r="BQ37" s="26" t="str">
        <f>IF($D$29='Contexto Estrat. Ins'!$B$7,BK37,IF($D$29='Contexto Estrat. Ins'!$B$8,BL37,IF($D$29='Contexto Estrat. Ins'!$B$9,BM37,IF($D$29='Contexto Estrat. Ins'!$B$10,BN37,IF($D$29='Contexto Estrat. Ins'!$B$11,BO37,IF($D$29='Contexto Estrat. Ins'!$B$12,BP37,""))))))</f>
        <v/>
      </c>
      <c r="BS37" s="26" t="str">
        <f>IF('Contexto Estrat. Ins'!$R$37&lt;&gt;"",'Contexto Estrat. Ins'!$R$36,"")</f>
        <v/>
      </c>
      <c r="BT37" s="26" t="str">
        <f>IF('Contexto Estrat. Ins'!$R$38&lt;&gt;"",'Contexto Estrat. Ins'!$R$36,"")</f>
        <v/>
      </c>
      <c r="BU37" s="26" t="str">
        <f>IF('Contexto Estrat. Ins'!$R$39&lt;&gt;"",'Contexto Estrat. Ins'!$R$36,"")</f>
        <v/>
      </c>
      <c r="BV37" s="26" t="str">
        <f>IF('Contexto Estrat. Ins'!$R$40&lt;&gt;"",'Contexto Estrat. Ins'!$R$36,"")</f>
        <v/>
      </c>
      <c r="BW37" s="26" t="str">
        <f>IF('Contexto Estrat. Ins'!$R$41&lt;&gt;"",'Contexto Estrat. Ins'!$R$36,"")</f>
        <v/>
      </c>
      <c r="BX37" s="26" t="str">
        <f>IF('Contexto Estrat. Ins'!$R$42&lt;&gt;"",'Contexto Estrat. Ins'!$R$36,"")</f>
        <v/>
      </c>
      <c r="BY37" s="26" t="str">
        <f>IF($D$29='Contexto Estrat. Ins'!$B$37,BS37,IF($D$29='Contexto Estrat. Ins'!$B$38,BT37,IF($D$29='Contexto Estrat. Ins'!$B$39,BU37,IF($D$29='Contexto Estrat. Ins'!$B$40,BV37,IF($D$29='Contexto Estrat. Ins'!$B$41,BW37,IF($D$29='Contexto Estrat. Ins'!$B$42,BX37,""))))))</f>
        <v/>
      </c>
      <c r="CA37" s="26" t="str">
        <f>IF('Contexto Estrat. Ins'!$R$17&lt;&gt;"",'Contexto Estrat. Ins'!$R$16,"")</f>
        <v/>
      </c>
      <c r="CB37" s="26" t="str">
        <f>IF('Contexto Estrat. Ins'!$R$18&lt;&gt;"",'Contexto Estrat. Ins'!$R$16,"")</f>
        <v/>
      </c>
      <c r="CC37" s="26" t="str">
        <f>IF('Contexto Estrat. Ins'!$R$19&lt;&gt;"",'Contexto Estrat. Ins'!$R$16,"")</f>
        <v/>
      </c>
      <c r="CD37" s="26" t="str">
        <f>IF('Contexto Estrat. Ins'!$R$20&lt;&gt;"",'Contexto Estrat. Ins'!$R$16,"")</f>
        <v/>
      </c>
      <c r="CE37" s="26" t="str">
        <f>IF('Contexto Estrat. Ins'!$R$21&lt;&gt;"",'Contexto Estrat. Ins'!$R$16,"")</f>
        <v/>
      </c>
      <c r="CF37" s="26" t="str">
        <f>IF('Contexto Estrat. Ins'!$R$22&lt;&gt;"",'Contexto Estrat. Ins'!$R$16,"")</f>
        <v/>
      </c>
      <c r="CG37" s="26" t="str">
        <f>IF($D$29='Contexto Estrat. Ins'!$B$17,CA37,IF($D$29='Contexto Estrat. Ins'!$B$18,CB37,IF($D$29='Contexto Estrat. Ins'!$B$19,CC37,IF($D$29='Contexto Estrat. Ins'!$B$20,CD37,IF($D$29='Contexto Estrat. Ins'!$B$21,CE37,IF($D$29='Contexto Estrat. Ins'!$B$22,CF37,""))))))</f>
        <v/>
      </c>
    </row>
    <row r="38" spans="1:86" ht="15.6" customHeight="1">
      <c r="A38" s="18"/>
      <c r="D38" s="483" t="s">
        <v>474</v>
      </c>
      <c r="E38" s="483"/>
      <c r="F38" s="483"/>
      <c r="G38" s="483"/>
      <c r="H38" s="483"/>
      <c r="I38" s="483"/>
      <c r="J38" s="483" t="s">
        <v>475</v>
      </c>
      <c r="K38" s="483"/>
      <c r="L38" s="483"/>
      <c r="M38" s="483"/>
      <c r="N38" s="483"/>
      <c r="O38" s="483"/>
      <c r="P38" s="483"/>
      <c r="Q38" s="483"/>
      <c r="R38" s="483"/>
      <c r="S38" s="483"/>
      <c r="T38" s="483"/>
      <c r="U38" s="483"/>
      <c r="V38" s="483"/>
      <c r="W38" s="483"/>
      <c r="X38" s="483"/>
      <c r="Y38" s="483"/>
      <c r="Z38" s="483"/>
      <c r="AA38" s="483"/>
      <c r="AB38" s="483"/>
      <c r="AD38" s="483" t="str">
        <f>IF(AK13=Datos!$A$6,"Puede presentarse la oportunidad, lo que generaría…","Puede presentarse el riesgo, lo que generaría…")</f>
        <v>Puede presentarse el riesgo, lo que generaría…</v>
      </c>
      <c r="AE38" s="483"/>
      <c r="AF38" s="483"/>
      <c r="AG38" s="483"/>
      <c r="AH38" s="483"/>
      <c r="AI38" s="483"/>
      <c r="AJ38" s="483"/>
      <c r="AK38" s="483"/>
      <c r="AL38" s="483"/>
      <c r="AM38" s="483"/>
      <c r="AN38" s="483"/>
      <c r="AO38" s="483"/>
      <c r="AP38" s="483"/>
      <c r="AQ38" s="483"/>
      <c r="AR38" s="483"/>
      <c r="AS38" s="483"/>
      <c r="AT38" s="483"/>
      <c r="AU38" s="483"/>
      <c r="AV38" s="483"/>
      <c r="AW38" s="483"/>
      <c r="AX38" s="483"/>
      <c r="AY38" s="483"/>
      <c r="AZ38" s="483"/>
      <c r="BA38" s="483"/>
      <c r="BB38" s="483"/>
      <c r="BC38" s="483"/>
      <c r="BD38" s="483"/>
      <c r="BE38" s="483"/>
      <c r="BF38" s="483"/>
      <c r="BG38" s="20"/>
      <c r="BK38" s="26" t="str">
        <f>IF('Contexto Estrat. Ins'!$S$7&lt;&gt;"",'Contexto Estrat. Ins'!$S$6,"")</f>
        <v/>
      </c>
      <c r="BL38" s="26" t="str">
        <f>IF('Contexto Estrat. Ins'!$S$8&lt;&gt;"",'Contexto Estrat. Ins'!$S$6,"")</f>
        <v/>
      </c>
      <c r="BM38" s="26" t="str">
        <f>IF('Contexto Estrat. Ins'!$S$9&lt;&gt;"",'Contexto Estrat. Ins'!$S$6,"")</f>
        <v/>
      </c>
      <c r="BN38" s="26" t="str">
        <f>IF('Contexto Estrat. Ins'!$S$10&lt;&gt;"",'Contexto Estrat. Ins'!$S$6,"")</f>
        <v/>
      </c>
      <c r="BO38" s="26" t="str">
        <f>IF('Contexto Estrat. Ins'!$S$11&lt;&gt;"",'Contexto Estrat. Ins'!$S$6,"")</f>
        <v/>
      </c>
      <c r="BP38" s="26" t="str">
        <f>IF('Contexto Estrat. Ins'!$S$12&lt;&gt;"",'Contexto Estrat. Ins'!$S$6,"")</f>
        <v/>
      </c>
      <c r="BQ38" s="26" t="str">
        <f>IF($D$29='Contexto Estrat. Ins'!$B$7,BK38,IF($D$29='Contexto Estrat. Ins'!$B$8,BL38,IF($D$29='Contexto Estrat. Ins'!$B$9,BM38,IF($D$29='Contexto Estrat. Ins'!$B$10,BN38,IF($D$29='Contexto Estrat. Ins'!$B$11,BO38,IF($D$29='Contexto Estrat. Ins'!$B$12,BP38,""))))))</f>
        <v/>
      </c>
      <c r="BS38" s="26" t="str">
        <f>IF('Contexto Estrat. Ins'!$S$37&lt;&gt;"",'Contexto Estrat. Ins'!$S$36,"")</f>
        <v/>
      </c>
      <c r="BT38" s="26" t="str">
        <f>IF('Contexto Estrat. Ins'!$S$38&lt;&gt;"",'Contexto Estrat. Ins'!$S$36,"")</f>
        <v/>
      </c>
      <c r="BU38" s="26" t="str">
        <f>IF('Contexto Estrat. Ins'!$S$39&lt;&gt;"",'Contexto Estrat. Ins'!$S$36,"")</f>
        <v/>
      </c>
      <c r="BV38" s="26" t="str">
        <f>IF('Contexto Estrat. Ins'!$S$40&lt;&gt;"",'Contexto Estrat. Ins'!$S$36,"")</f>
        <v/>
      </c>
      <c r="BW38" s="26" t="str">
        <f>IF('Contexto Estrat. Ins'!$S$41&lt;&gt;"",'Contexto Estrat. Ins'!$S$36,"")</f>
        <v/>
      </c>
      <c r="BX38" s="26" t="str">
        <f>IF('Contexto Estrat. Ins'!$S$42&lt;&gt;"",'Contexto Estrat. Ins'!$S$36,"")</f>
        <v/>
      </c>
      <c r="BY38" s="26" t="str">
        <f>IF($D$29='Contexto Estrat. Ins'!$B$37,BS38,IF($D$29='Contexto Estrat. Ins'!$B$38,BT38,IF($D$29='Contexto Estrat. Ins'!$B$39,BU38,IF($D$29='Contexto Estrat. Ins'!$B$40,BV38,IF($D$29='Contexto Estrat. Ins'!$B$41,BW38,IF($D$29='Contexto Estrat. Ins'!$B$42,BX38,""))))))</f>
        <v/>
      </c>
      <c r="CA38" s="26" t="str">
        <f>IF('Contexto Estrat. Ins'!$S$17&lt;&gt;"",'Contexto Estrat. Ins'!$S$16,"")</f>
        <v/>
      </c>
      <c r="CB38" s="26" t="str">
        <f>IF('Contexto Estrat. Ins'!$S$18&lt;&gt;"",'Contexto Estrat. Ins'!$S$16,"")</f>
        <v/>
      </c>
      <c r="CC38" s="26" t="str">
        <f>IF('Contexto Estrat. Ins'!$S$19&lt;&gt;"",'Contexto Estrat. Ins'!$S$16,"")</f>
        <v/>
      </c>
      <c r="CD38" s="26" t="str">
        <f>IF('Contexto Estrat. Ins'!$S$20&lt;&gt;"",'Contexto Estrat. Ins'!$S$16,"")</f>
        <v/>
      </c>
      <c r="CE38" s="26" t="str">
        <f>IF('Contexto Estrat. Ins'!$S$21&lt;&gt;"",'Contexto Estrat. Ins'!$S$16,"")</f>
        <v/>
      </c>
      <c r="CF38" s="26" t="str">
        <f>IF('Contexto Estrat. Ins'!$S$22&lt;&gt;"",'Contexto Estrat. Ins'!$S$16,"")</f>
        <v/>
      </c>
      <c r="CG38" s="26" t="str">
        <f>IF($D$29='Contexto Estrat. Ins'!$B$17,CA38,IF($D$29='Contexto Estrat. Ins'!$B$18,CB38,IF($D$29='Contexto Estrat. Ins'!$B$19,CC38,IF($D$29='Contexto Estrat. Ins'!$B$20,CD38,IF($D$29='Contexto Estrat. Ins'!$B$21,CE38,IF($D$29='Contexto Estrat. Ins'!$B$22,CF38,""))))))</f>
        <v/>
      </c>
    </row>
    <row r="39" spans="1:86" ht="15.6" customHeight="1">
      <c r="A39" s="18"/>
      <c r="D39" s="456"/>
      <c r="E39" s="456"/>
      <c r="F39" s="456"/>
      <c r="G39" s="456"/>
      <c r="H39" s="456"/>
      <c r="I39" s="456"/>
      <c r="J39" s="400" t="s">
        <v>625</v>
      </c>
      <c r="K39" s="400"/>
      <c r="L39" s="400"/>
      <c r="M39" s="400"/>
      <c r="N39" s="400"/>
      <c r="O39" s="400"/>
      <c r="P39" s="400"/>
      <c r="Q39" s="400"/>
      <c r="R39" s="400"/>
      <c r="S39" s="400"/>
      <c r="T39" s="400"/>
      <c r="U39" s="400"/>
      <c r="V39" s="400"/>
      <c r="W39" s="400"/>
      <c r="X39" s="400"/>
      <c r="Y39" s="400"/>
      <c r="Z39" s="400"/>
      <c r="AA39" s="400"/>
      <c r="AB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20"/>
      <c r="BK39" s="26" t="str">
        <f>IF('Contexto Estrat. Ins'!$T$7&lt;&gt;"",'Contexto Estrat. Ins'!$T$6,"")</f>
        <v/>
      </c>
      <c r="BL39" s="26" t="str">
        <f>IF('Contexto Estrat. Ins'!$T$8&lt;&gt;"",'Contexto Estrat. Ins'!$T$6,"")</f>
        <v/>
      </c>
      <c r="BM39" s="26" t="str">
        <f>IF('Contexto Estrat. Ins'!$T$9&lt;&gt;"",'Contexto Estrat. Ins'!$T$6,"")</f>
        <v/>
      </c>
      <c r="BN39" s="26" t="str">
        <f>IF('Contexto Estrat. Ins'!$T$10&lt;&gt;"",'Contexto Estrat. Ins'!$T$6,"")</f>
        <v/>
      </c>
      <c r="BO39" s="26" t="str">
        <f>IF('Contexto Estrat. Ins'!$T$11&lt;&gt;"",'Contexto Estrat. Ins'!$T$6,"")</f>
        <v/>
      </c>
      <c r="BP39" s="26" t="str">
        <f>IF('Contexto Estrat. Ins'!$T$12&lt;&gt;"",'Contexto Estrat. Ins'!$T$6,"")</f>
        <v/>
      </c>
      <c r="BQ39" s="26" t="str">
        <f>IF($D$29='Contexto Estrat. Ins'!$B$7,BK39,IF($D$29='Contexto Estrat. Ins'!$B$8,BL39,IF($D$29='Contexto Estrat. Ins'!$B$9,BM39,IF($D$29='Contexto Estrat. Ins'!$B$10,BN39,IF($D$29='Contexto Estrat. Ins'!$B$11,BO39,IF($D$29='Contexto Estrat. Ins'!$B$12,BP39,""))))))</f>
        <v/>
      </c>
      <c r="BR39" s="142"/>
      <c r="BS39" s="26" t="str">
        <f>IF('Contexto Estrat. Ins'!$T$37&lt;&gt;"",'Contexto Estrat. Ins'!$T$36,"")</f>
        <v/>
      </c>
      <c r="BT39" s="26" t="str">
        <f>IF('Contexto Estrat. Ins'!$T$38&lt;&gt;"",'Contexto Estrat. Ins'!$T$36,"")</f>
        <v/>
      </c>
      <c r="BU39" s="26" t="str">
        <f>IF('Contexto Estrat. Ins'!$T$39&lt;&gt;"",'Contexto Estrat. Ins'!$T$36,"")</f>
        <v/>
      </c>
      <c r="BV39" s="26" t="str">
        <f>IF('Contexto Estrat. Ins'!$T$40&lt;&gt;"",'Contexto Estrat. Ins'!$T$36,"")</f>
        <v/>
      </c>
      <c r="BW39" s="26" t="str">
        <f>IF('Contexto Estrat. Ins'!$T$41&lt;&gt;"",'Contexto Estrat. Ins'!$T$36,"")</f>
        <v/>
      </c>
      <c r="BX39" s="26" t="str">
        <f>IF('Contexto Estrat. Ins'!$T$42&lt;&gt;"",'Contexto Estrat. Ins'!$T$36,"")</f>
        <v/>
      </c>
      <c r="BY39" s="26" t="str">
        <f>IF($D$29='Contexto Estrat. Ins'!$B$37,BS39,IF($D$29='Contexto Estrat. Ins'!$B$38,BT39,IF($D$29='Contexto Estrat. Ins'!$B$39,BU39,IF($D$29='Contexto Estrat. Ins'!$B$40,BV39,IF($D$29='Contexto Estrat. Ins'!$B$41,BW39,IF($D$29='Contexto Estrat. Ins'!$B$42,BX39,""))))))</f>
        <v/>
      </c>
      <c r="BZ39" s="142"/>
      <c r="CA39" s="26" t="str">
        <f>IF('Contexto Estrat. Ins'!$T$17&lt;&gt;"",'Contexto Estrat. Ins'!$T$16,"")</f>
        <v/>
      </c>
      <c r="CB39" s="26" t="str">
        <f>IF('Contexto Estrat. Ins'!$T$18&lt;&gt;"",'Contexto Estrat. Ins'!$T$16,"")</f>
        <v/>
      </c>
      <c r="CC39" s="26" t="str">
        <f>IF('Contexto Estrat. Ins'!$T$19&lt;&gt;"",'Contexto Estrat. Ins'!$T$16,"")</f>
        <v/>
      </c>
      <c r="CD39" s="26" t="str">
        <f>IF('Contexto Estrat. Ins'!$T$20&lt;&gt;"",'Contexto Estrat. Ins'!$T$16,"")</f>
        <v/>
      </c>
      <c r="CE39" s="26" t="str">
        <f>IF('Contexto Estrat. Ins'!$T$21&lt;&gt;"",'Contexto Estrat. Ins'!$T$16,"")</f>
        <v/>
      </c>
      <c r="CF39" s="26" t="str">
        <f>IF('Contexto Estrat. Ins'!$T$22&lt;&gt;"",'Contexto Estrat. Ins'!$T$16,"")</f>
        <v/>
      </c>
      <c r="CG39" s="26" t="str">
        <f>IF($D$29='Contexto Estrat. Ins'!$B$17,CA39,IF($D$29='Contexto Estrat. Ins'!$B$18,CB39,IF($D$29='Contexto Estrat. Ins'!$B$19,CC39,IF($D$29='Contexto Estrat. Ins'!$B$20,CD39,IF($D$29='Contexto Estrat. Ins'!$B$21,CE39,IF($D$29='Contexto Estrat. Ins'!$B$22,CF39,""))))))</f>
        <v/>
      </c>
      <c r="CH39" s="142"/>
    </row>
    <row r="40" spans="1:86" ht="15.6" customHeight="1">
      <c r="A40" s="18"/>
      <c r="D40" s="456"/>
      <c r="E40" s="456"/>
      <c r="F40" s="456"/>
      <c r="G40" s="456"/>
      <c r="H40" s="456"/>
      <c r="I40" s="456"/>
      <c r="J40" s="400"/>
      <c r="K40" s="400"/>
      <c r="L40" s="400"/>
      <c r="M40" s="400"/>
      <c r="N40" s="400"/>
      <c r="O40" s="400"/>
      <c r="P40" s="400"/>
      <c r="Q40" s="400"/>
      <c r="R40" s="400"/>
      <c r="S40" s="400"/>
      <c r="T40" s="400"/>
      <c r="U40" s="400"/>
      <c r="V40" s="400"/>
      <c r="W40" s="400"/>
      <c r="X40" s="400"/>
      <c r="Y40" s="400"/>
      <c r="Z40" s="400"/>
      <c r="AA40" s="400"/>
      <c r="AB40" s="400"/>
      <c r="AD40" s="400"/>
      <c r="AE40" s="400"/>
      <c r="AF40" s="400"/>
      <c r="AG40" s="400"/>
      <c r="AH40" s="400"/>
      <c r="AI40" s="400"/>
      <c r="AJ40" s="400"/>
      <c r="AK40" s="400"/>
      <c r="AL40" s="400"/>
      <c r="AM40" s="400"/>
      <c r="AN40" s="400"/>
      <c r="AO40" s="400"/>
      <c r="AP40" s="400"/>
      <c r="AQ40" s="400"/>
      <c r="AR40" s="400"/>
      <c r="AS40" s="400"/>
      <c r="AT40" s="400"/>
      <c r="AU40" s="400"/>
      <c r="AV40" s="400"/>
      <c r="AW40" s="400"/>
      <c r="AX40" s="400"/>
      <c r="AY40" s="400"/>
      <c r="AZ40" s="400"/>
      <c r="BA40" s="400"/>
      <c r="BB40" s="400"/>
      <c r="BC40" s="400"/>
      <c r="BD40" s="400"/>
      <c r="BE40" s="400"/>
      <c r="BF40" s="400"/>
      <c r="BG40" s="20"/>
      <c r="BK40" s="26" t="str">
        <f>IF('Contexto Estrat. Ins'!$U$7&lt;&gt;"",'Contexto Estrat. Ins'!$U$6,"")</f>
        <v/>
      </c>
      <c r="BL40" s="26" t="str">
        <f>IF('Contexto Estrat. Ins'!$U$8&lt;&gt;"",'Contexto Estrat. Ins'!$U$6,"")</f>
        <v/>
      </c>
      <c r="BM40" s="26" t="str">
        <f>IF('Contexto Estrat. Ins'!$U$9&lt;&gt;"",'Contexto Estrat. Ins'!$U$6,"")</f>
        <v/>
      </c>
      <c r="BN40" s="26" t="str">
        <f>IF('Contexto Estrat. Ins'!$U$10&lt;&gt;"",'Contexto Estrat. Ins'!$U$6,"")</f>
        <v/>
      </c>
      <c r="BO40" s="26" t="str">
        <f>IF('Contexto Estrat. Ins'!$U$11&lt;&gt;"",'Contexto Estrat. Ins'!$U$6,"")</f>
        <v/>
      </c>
      <c r="BP40" s="26" t="str">
        <f>IF('Contexto Estrat. Ins'!$U$12&lt;&gt;"",'Contexto Estrat. Ins'!$U$6,"")</f>
        <v/>
      </c>
      <c r="BQ40" s="26" t="str">
        <f>IF($D$29='Contexto Estrat. Ins'!$B$7,BK40,IF($D$29='Contexto Estrat. Ins'!$B$8,BL40,IF($D$29='Contexto Estrat. Ins'!$B$9,BM40,IF($D$29='Contexto Estrat. Ins'!$B$10,BN40,IF($D$29='Contexto Estrat. Ins'!$B$11,BO40,IF($D$29='Contexto Estrat. Ins'!$B$12,BP40,""))))))</f>
        <v/>
      </c>
      <c r="BR40" s="142"/>
      <c r="BS40" s="26" t="str">
        <f>IF('Contexto Estrat. Ins'!$U$37&lt;&gt;"",'Contexto Estrat. Ins'!$U$36,"")</f>
        <v/>
      </c>
      <c r="BT40" s="26" t="str">
        <f>IF('Contexto Estrat. Ins'!$U$38&lt;&gt;"",'Contexto Estrat. Ins'!$U$36,"")</f>
        <v/>
      </c>
      <c r="BU40" s="26" t="str">
        <f>IF('Contexto Estrat. Ins'!$U$39&lt;&gt;"",'Contexto Estrat. Ins'!$U$36,"")</f>
        <v/>
      </c>
      <c r="BV40" s="26" t="str">
        <f>IF('Contexto Estrat. Ins'!$U$40&lt;&gt;"",'Contexto Estrat. Ins'!$U$36,"")</f>
        <v/>
      </c>
      <c r="BW40" s="26" t="str">
        <f>IF('Contexto Estrat. Ins'!$U$41&lt;&gt;"",'Contexto Estrat. Ins'!$U$36,"")</f>
        <v/>
      </c>
      <c r="BX40" s="26" t="str">
        <f>IF('Contexto Estrat. Ins'!$U$42&lt;&gt;"",'Contexto Estrat. Ins'!$U$36,"")</f>
        <v/>
      </c>
      <c r="BY40" s="26" t="str">
        <f>IF($D$29='Contexto Estrat. Ins'!$B$37,BS40,IF($D$29='Contexto Estrat. Ins'!$B$38,BT40,IF($D$29='Contexto Estrat. Ins'!$B$39,BU40,IF($D$29='Contexto Estrat. Ins'!$B$40,BV40,IF($D$29='Contexto Estrat. Ins'!$B$41,BW40,IF($D$29='Contexto Estrat. Ins'!$B$42,BX40,""))))))</f>
        <v/>
      </c>
      <c r="BZ40" s="142"/>
      <c r="CA40" s="26" t="str">
        <f>IF('Contexto Estrat. Ins'!$U$17&lt;&gt;"",'Contexto Estrat. Ins'!$U$16,"")</f>
        <v/>
      </c>
      <c r="CB40" s="26" t="str">
        <f>IF('Contexto Estrat. Ins'!$U$18&lt;&gt;"",'Contexto Estrat. Ins'!$U$16,"")</f>
        <v/>
      </c>
      <c r="CC40" s="26" t="str">
        <f>IF('Contexto Estrat. Ins'!$U$19&lt;&gt;"",'Contexto Estrat. Ins'!$U$16,"")</f>
        <v/>
      </c>
      <c r="CD40" s="26" t="str">
        <f>IF('Contexto Estrat. Ins'!$U$20&lt;&gt;"",'Contexto Estrat. Ins'!$U$16,"")</f>
        <v/>
      </c>
      <c r="CE40" s="26" t="str">
        <f>IF('Contexto Estrat. Ins'!$U$21&lt;&gt;"",'Contexto Estrat. Ins'!$U$16,"")</f>
        <v/>
      </c>
      <c r="CF40" s="26" t="str">
        <f>IF('Contexto Estrat. Ins'!$U$22&lt;&gt;"",'Contexto Estrat. Ins'!$U$16,"")</f>
        <v/>
      </c>
      <c r="CG40" s="26" t="str">
        <f>IF($D$29='Contexto Estrat. Ins'!$B$17,CA40,IF($D$29='Contexto Estrat. Ins'!$B$18,CB40,IF($D$29='Contexto Estrat. Ins'!$B$19,CC40,IF($D$29='Contexto Estrat. Ins'!$B$20,CD40,IF($D$29='Contexto Estrat. Ins'!$B$21,CE40,IF($D$29='Contexto Estrat. Ins'!$B$22,CF40,""))))))</f>
        <v/>
      </c>
      <c r="CH40" s="142"/>
    </row>
    <row r="41" spans="1:86" ht="15.6" customHeight="1">
      <c r="A41" s="18"/>
      <c r="D41" s="456"/>
      <c r="E41" s="456"/>
      <c r="F41" s="456"/>
      <c r="G41" s="456"/>
      <c r="H41" s="456"/>
      <c r="I41" s="456"/>
      <c r="J41" s="400"/>
      <c r="K41" s="400"/>
      <c r="L41" s="400"/>
      <c r="M41" s="400"/>
      <c r="N41" s="400"/>
      <c r="O41" s="400"/>
      <c r="P41" s="400"/>
      <c r="Q41" s="400"/>
      <c r="R41" s="400"/>
      <c r="S41" s="400"/>
      <c r="T41" s="400"/>
      <c r="U41" s="400"/>
      <c r="V41" s="400"/>
      <c r="W41" s="400"/>
      <c r="X41" s="400"/>
      <c r="Y41" s="400"/>
      <c r="Z41" s="400"/>
      <c r="AA41" s="400"/>
      <c r="AB41" s="400"/>
      <c r="AD41" s="400"/>
      <c r="AE41" s="400"/>
      <c r="AF41" s="400"/>
      <c r="AG41" s="400"/>
      <c r="AH41" s="400"/>
      <c r="AI41" s="400"/>
      <c r="AJ41" s="400"/>
      <c r="AK41" s="400"/>
      <c r="AL41" s="400"/>
      <c r="AM41" s="400"/>
      <c r="AN41" s="400"/>
      <c r="AO41" s="400"/>
      <c r="AP41" s="400"/>
      <c r="AQ41" s="400"/>
      <c r="AR41" s="400"/>
      <c r="AS41" s="400"/>
      <c r="AT41" s="400"/>
      <c r="AU41" s="400"/>
      <c r="AV41" s="400"/>
      <c r="AW41" s="400"/>
      <c r="AX41" s="400"/>
      <c r="AY41" s="400"/>
      <c r="AZ41" s="400"/>
      <c r="BA41" s="400"/>
      <c r="BB41" s="400"/>
      <c r="BC41" s="400"/>
      <c r="BD41" s="400"/>
      <c r="BE41" s="400"/>
      <c r="BF41" s="400"/>
      <c r="BG41" s="20"/>
      <c r="BK41" s="26" t="str">
        <f>IF('Contexto Estrat. Ins'!$V$7&lt;&gt;"",'Contexto Estrat. Ins'!$V$6,"")</f>
        <v/>
      </c>
      <c r="BL41" s="26" t="str">
        <f>IF('Contexto Estrat. Ins'!$V$8&lt;&gt;"",'Contexto Estrat. Ins'!$V$6,"")</f>
        <v/>
      </c>
      <c r="BM41" s="26" t="str">
        <f>IF('Contexto Estrat. Ins'!$V$9&lt;&gt;"",'Contexto Estrat. Ins'!$V$6,"")</f>
        <v/>
      </c>
      <c r="BN41" s="26" t="str">
        <f>IF('Contexto Estrat. Ins'!$V$10&lt;&gt;"",'Contexto Estrat. Ins'!$V$6,"")</f>
        <v/>
      </c>
      <c r="BO41" s="26" t="str">
        <f>IF('Contexto Estrat. Ins'!$V$11&lt;&gt;"",'Contexto Estrat. Ins'!$V$6,"")</f>
        <v/>
      </c>
      <c r="BP41" s="26" t="str">
        <f>IF('Contexto Estrat. Ins'!$V$12&lt;&gt;"",'Contexto Estrat. Ins'!$V$6,"")</f>
        <v/>
      </c>
      <c r="BQ41" s="26" t="str">
        <f>IF($D$29='Contexto Estrat. Ins'!$B$7,BK41,IF($D$29='Contexto Estrat. Ins'!$B$8,BL41,IF($D$29='Contexto Estrat. Ins'!$B$9,BM41,IF($D$29='Contexto Estrat. Ins'!$B$10,BN41,IF($D$29='Contexto Estrat. Ins'!$B$11,BO41,IF($D$29='Contexto Estrat. Ins'!$B$12,BP41,""))))))</f>
        <v/>
      </c>
      <c r="BR41" s="142"/>
      <c r="BS41" s="26" t="str">
        <f>IF('Contexto Estrat. Ins'!$V$37&lt;&gt;"",'Contexto Estrat. Ins'!$V$36,"")</f>
        <v/>
      </c>
      <c r="BT41" s="26" t="str">
        <f>IF('Contexto Estrat. Ins'!$V$38&lt;&gt;"",'Contexto Estrat. Ins'!$V$36,"")</f>
        <v/>
      </c>
      <c r="BU41" s="26" t="str">
        <f>IF('Contexto Estrat. Ins'!$V$39&lt;&gt;"",'Contexto Estrat. Ins'!$V$36,"")</f>
        <v/>
      </c>
      <c r="BV41" s="26" t="str">
        <f>IF('Contexto Estrat. Ins'!$V$40&lt;&gt;"",'Contexto Estrat. Ins'!$V$36,"")</f>
        <v/>
      </c>
      <c r="BW41" s="26" t="str">
        <f>IF('Contexto Estrat. Ins'!$V$41&lt;&gt;"",'Contexto Estrat. Ins'!$V$36,"")</f>
        <v/>
      </c>
      <c r="BX41" s="26" t="str">
        <f>IF('Contexto Estrat. Ins'!$V$42&lt;&gt;"",'Contexto Estrat. Ins'!$V$36,"")</f>
        <v/>
      </c>
      <c r="BY41" s="26" t="str">
        <f>IF($D$29='Contexto Estrat. Ins'!$B$37,BS41,IF($D$29='Contexto Estrat. Ins'!$B$38,BT41,IF($D$29='Contexto Estrat. Ins'!$B$39,BU41,IF($D$29='Contexto Estrat. Ins'!$B$40,BV41,IF($D$29='Contexto Estrat. Ins'!$B$41,BW41,IF($D$29='Contexto Estrat. Ins'!$B$42,BX41,""))))))</f>
        <v/>
      </c>
      <c r="BZ41" s="142"/>
      <c r="CA41" s="26" t="str">
        <f>IF('Contexto Estrat. Ins'!$V$17&lt;&gt;"",'Contexto Estrat. Ins'!$V$16,"")</f>
        <v/>
      </c>
      <c r="CB41" s="26" t="str">
        <f>IF('Contexto Estrat. Ins'!$V$18&lt;&gt;"",'Contexto Estrat. Ins'!$V$16,"")</f>
        <v/>
      </c>
      <c r="CC41" s="26" t="str">
        <f>IF('Contexto Estrat. Ins'!$V$19&lt;&gt;"",'Contexto Estrat. Ins'!$V$16,"")</f>
        <v/>
      </c>
      <c r="CD41" s="26" t="str">
        <f>IF('Contexto Estrat. Ins'!$V$20&lt;&gt;"",'Contexto Estrat. Ins'!$V$16,"")</f>
        <v/>
      </c>
      <c r="CE41" s="26" t="str">
        <f>IF('Contexto Estrat. Ins'!$V$21&lt;&gt;"",'Contexto Estrat. Ins'!$V$16,"")</f>
        <v/>
      </c>
      <c r="CF41" s="26" t="str">
        <f>IF('Contexto Estrat. Ins'!$V$22&lt;&gt;"",'Contexto Estrat. Ins'!$V$16,"")</f>
        <v/>
      </c>
      <c r="CG41" s="26" t="str">
        <f>IF($D$29='Contexto Estrat. Ins'!$B$17,CA41,IF($D$29='Contexto Estrat. Ins'!$B$18,CB41,IF($D$29='Contexto Estrat. Ins'!$B$19,CC41,IF($D$29='Contexto Estrat. Ins'!$B$20,CD41,IF($D$29='Contexto Estrat. Ins'!$B$21,CE41,IF($D$29='Contexto Estrat. Ins'!$B$22,CF41,""))))))</f>
        <v/>
      </c>
      <c r="CH41" s="142"/>
    </row>
    <row r="42" spans="1:86" ht="15.6" customHeight="1">
      <c r="A42" s="18"/>
      <c r="D42" s="456"/>
      <c r="E42" s="456"/>
      <c r="F42" s="456"/>
      <c r="G42" s="456"/>
      <c r="H42" s="456"/>
      <c r="I42" s="456"/>
      <c r="J42" s="400"/>
      <c r="K42" s="400"/>
      <c r="L42" s="400"/>
      <c r="M42" s="400"/>
      <c r="N42" s="400"/>
      <c r="O42" s="400"/>
      <c r="P42" s="400"/>
      <c r="Q42" s="400"/>
      <c r="R42" s="400"/>
      <c r="S42" s="400"/>
      <c r="T42" s="400"/>
      <c r="U42" s="400"/>
      <c r="V42" s="400"/>
      <c r="W42" s="400"/>
      <c r="X42" s="400"/>
      <c r="Y42" s="400"/>
      <c r="Z42" s="400"/>
      <c r="AA42" s="400"/>
      <c r="AB42" s="400"/>
      <c r="AD42" s="400"/>
      <c r="AE42" s="400"/>
      <c r="AF42" s="400"/>
      <c r="AG42" s="400"/>
      <c r="AH42" s="400"/>
      <c r="AI42" s="400"/>
      <c r="AJ42" s="400"/>
      <c r="AK42" s="400"/>
      <c r="AL42" s="400"/>
      <c r="AM42" s="400"/>
      <c r="AN42" s="400"/>
      <c r="AO42" s="400"/>
      <c r="AP42" s="400"/>
      <c r="AQ42" s="400"/>
      <c r="AR42" s="400"/>
      <c r="AS42" s="400"/>
      <c r="AT42" s="400"/>
      <c r="AU42" s="400"/>
      <c r="AV42" s="400"/>
      <c r="AW42" s="400"/>
      <c r="AX42" s="400"/>
      <c r="AY42" s="400"/>
      <c r="AZ42" s="400"/>
      <c r="BA42" s="400"/>
      <c r="BB42" s="400"/>
      <c r="BC42" s="400"/>
      <c r="BD42" s="400"/>
      <c r="BE42" s="400"/>
      <c r="BF42" s="400"/>
      <c r="BG42" s="20"/>
      <c r="BK42" s="142"/>
      <c r="BL42" s="142"/>
      <c r="BM42" s="142"/>
      <c r="BN42" s="142"/>
      <c r="BO42" s="142"/>
      <c r="BP42" s="142"/>
      <c r="BQ42" s="142"/>
      <c r="BR42" s="142"/>
      <c r="BS42" s="142"/>
      <c r="BT42" s="142"/>
      <c r="BU42" s="142"/>
      <c r="BV42" s="142"/>
      <c r="BW42" s="142"/>
      <c r="BX42" s="142"/>
      <c r="BY42" s="142"/>
      <c r="BZ42" s="142"/>
      <c r="CA42" s="142"/>
      <c r="CB42" s="142"/>
      <c r="CC42" s="142"/>
      <c r="CD42" s="142"/>
    </row>
    <row r="43" spans="1:86" ht="15.6" customHeight="1">
      <c r="A43" s="18"/>
      <c r="D43" s="456"/>
      <c r="E43" s="456"/>
      <c r="F43" s="456"/>
      <c r="G43" s="456"/>
      <c r="H43" s="456"/>
      <c r="I43" s="456"/>
      <c r="J43" s="400"/>
      <c r="K43" s="400"/>
      <c r="L43" s="400"/>
      <c r="M43" s="400"/>
      <c r="N43" s="400"/>
      <c r="O43" s="400"/>
      <c r="P43" s="400"/>
      <c r="Q43" s="400"/>
      <c r="R43" s="400"/>
      <c r="S43" s="400"/>
      <c r="T43" s="400"/>
      <c r="U43" s="400"/>
      <c r="V43" s="400"/>
      <c r="W43" s="400"/>
      <c r="X43" s="400"/>
      <c r="Y43" s="400"/>
      <c r="Z43" s="400"/>
      <c r="AA43" s="400"/>
      <c r="AB43" s="400"/>
      <c r="AD43" s="400"/>
      <c r="AE43" s="400"/>
      <c r="AF43" s="400"/>
      <c r="AG43" s="400"/>
      <c r="AH43" s="400"/>
      <c r="AI43" s="400"/>
      <c r="AJ43" s="400"/>
      <c r="AK43" s="400"/>
      <c r="AL43" s="400"/>
      <c r="AM43" s="400"/>
      <c r="AN43" s="400"/>
      <c r="AO43" s="400"/>
      <c r="AP43" s="400"/>
      <c r="AQ43" s="400"/>
      <c r="AR43" s="400"/>
      <c r="AS43" s="400"/>
      <c r="AT43" s="400"/>
      <c r="AU43" s="400"/>
      <c r="AV43" s="400"/>
      <c r="AW43" s="400"/>
      <c r="AX43" s="400"/>
      <c r="AY43" s="400"/>
      <c r="AZ43" s="400"/>
      <c r="BA43" s="400"/>
      <c r="BB43" s="400"/>
      <c r="BC43" s="400"/>
      <c r="BD43" s="400"/>
      <c r="BE43" s="400"/>
      <c r="BF43" s="400"/>
      <c r="BG43" s="20"/>
      <c r="BK43" s="142"/>
      <c r="BL43" s="142"/>
      <c r="BM43" s="142"/>
      <c r="BN43" s="142"/>
      <c r="BO43" s="142"/>
      <c r="BP43" s="142"/>
      <c r="BQ43" s="142"/>
      <c r="BR43" s="142"/>
      <c r="BS43" s="142"/>
      <c r="BT43" s="142"/>
      <c r="BU43" s="142"/>
      <c r="BV43" s="142"/>
      <c r="BW43" s="142"/>
      <c r="BX43" s="142"/>
      <c r="BY43" s="142"/>
      <c r="BZ43" s="142"/>
      <c r="CA43" s="142"/>
      <c r="CB43" s="142"/>
      <c r="CC43" s="142"/>
      <c r="CD43" s="142"/>
    </row>
    <row r="44" spans="1:86" ht="15.6" customHeight="1">
      <c r="A44" s="18"/>
      <c r="D44" s="456"/>
      <c r="E44" s="456"/>
      <c r="F44" s="456"/>
      <c r="G44" s="456"/>
      <c r="H44" s="456"/>
      <c r="I44" s="456"/>
      <c r="J44" s="400"/>
      <c r="K44" s="400"/>
      <c r="L44" s="400"/>
      <c r="M44" s="400"/>
      <c r="N44" s="400"/>
      <c r="O44" s="400"/>
      <c r="P44" s="400"/>
      <c r="Q44" s="400"/>
      <c r="R44" s="400"/>
      <c r="S44" s="400"/>
      <c r="T44" s="400"/>
      <c r="U44" s="400"/>
      <c r="V44" s="400"/>
      <c r="W44" s="400"/>
      <c r="X44" s="400"/>
      <c r="Y44" s="400"/>
      <c r="Z44" s="400"/>
      <c r="AA44" s="400"/>
      <c r="AB44" s="400"/>
      <c r="AD44" s="400"/>
      <c r="AE44" s="400"/>
      <c r="AF44" s="400"/>
      <c r="AG44" s="400"/>
      <c r="AH44" s="400"/>
      <c r="AI44" s="400"/>
      <c r="AJ44" s="400"/>
      <c r="AK44" s="400"/>
      <c r="AL44" s="400"/>
      <c r="AM44" s="400"/>
      <c r="AN44" s="400"/>
      <c r="AO44" s="400"/>
      <c r="AP44" s="400"/>
      <c r="AQ44" s="400"/>
      <c r="AR44" s="400"/>
      <c r="AS44" s="400"/>
      <c r="AT44" s="400"/>
      <c r="AU44" s="400"/>
      <c r="AV44" s="400"/>
      <c r="AW44" s="400"/>
      <c r="AX44" s="400"/>
      <c r="AY44" s="400"/>
      <c r="AZ44" s="400"/>
      <c r="BA44" s="400"/>
      <c r="BB44" s="400"/>
      <c r="BC44" s="400"/>
      <c r="BD44" s="400"/>
      <c r="BE44" s="400"/>
      <c r="BF44" s="400"/>
      <c r="BG44" s="20"/>
      <c r="BK44" s="142"/>
      <c r="BL44" s="142"/>
      <c r="BM44" s="142"/>
      <c r="BN44" s="142"/>
      <c r="BO44" s="142"/>
      <c r="BP44" s="142"/>
      <c r="BQ44" s="142"/>
      <c r="BR44" s="142"/>
      <c r="BS44" s="142"/>
      <c r="BT44" s="142"/>
      <c r="BU44" s="142"/>
      <c r="BV44" s="142"/>
      <c r="BW44" s="142"/>
      <c r="BX44" s="142"/>
      <c r="BY44" s="142"/>
      <c r="BZ44" s="142"/>
      <c r="CA44" s="142"/>
      <c r="CB44" s="142"/>
      <c r="CC44" s="142"/>
      <c r="CD44" s="142"/>
    </row>
    <row r="45" spans="1:86" ht="15.6" customHeight="1">
      <c r="A45" s="18"/>
      <c r="D45" s="456"/>
      <c r="E45" s="456"/>
      <c r="F45" s="456"/>
      <c r="G45" s="456"/>
      <c r="H45" s="456"/>
      <c r="I45" s="456"/>
      <c r="J45" s="400"/>
      <c r="K45" s="400"/>
      <c r="L45" s="400"/>
      <c r="M45" s="400"/>
      <c r="N45" s="400"/>
      <c r="O45" s="400"/>
      <c r="P45" s="400"/>
      <c r="Q45" s="400"/>
      <c r="R45" s="400"/>
      <c r="S45" s="400"/>
      <c r="T45" s="400"/>
      <c r="U45" s="400"/>
      <c r="V45" s="400"/>
      <c r="W45" s="400"/>
      <c r="X45" s="400"/>
      <c r="Y45" s="400"/>
      <c r="Z45" s="400"/>
      <c r="AA45" s="400"/>
      <c r="AB45" s="400"/>
      <c r="AD45" s="400"/>
      <c r="AE45" s="400"/>
      <c r="AF45" s="400"/>
      <c r="AG45" s="400"/>
      <c r="AH45" s="400"/>
      <c r="AI45" s="400"/>
      <c r="AJ45" s="400"/>
      <c r="AK45" s="400"/>
      <c r="AL45" s="400"/>
      <c r="AM45" s="400"/>
      <c r="AN45" s="400"/>
      <c r="AO45" s="400"/>
      <c r="AP45" s="400"/>
      <c r="AQ45" s="400"/>
      <c r="AR45" s="400"/>
      <c r="AS45" s="400"/>
      <c r="AT45" s="400"/>
      <c r="AU45" s="400"/>
      <c r="AV45" s="400"/>
      <c r="AW45" s="400"/>
      <c r="AX45" s="400"/>
      <c r="AY45" s="400"/>
      <c r="AZ45" s="400"/>
      <c r="BA45" s="400"/>
      <c r="BB45" s="400"/>
      <c r="BC45" s="400"/>
      <c r="BD45" s="400"/>
      <c r="BE45" s="400"/>
      <c r="BF45" s="400"/>
      <c r="BG45" s="20"/>
    </row>
    <row r="46" spans="1:86" ht="15.6" customHeight="1">
      <c r="A46" s="18"/>
      <c r="D46" s="456"/>
      <c r="E46" s="456"/>
      <c r="F46" s="456"/>
      <c r="G46" s="456"/>
      <c r="H46" s="456"/>
      <c r="I46" s="456"/>
      <c r="J46" s="400"/>
      <c r="K46" s="400"/>
      <c r="L46" s="400"/>
      <c r="M46" s="400"/>
      <c r="N46" s="400"/>
      <c r="O46" s="400"/>
      <c r="P46" s="400"/>
      <c r="Q46" s="400"/>
      <c r="R46" s="400"/>
      <c r="S46" s="400"/>
      <c r="T46" s="400"/>
      <c r="U46" s="400"/>
      <c r="V46" s="400"/>
      <c r="W46" s="400"/>
      <c r="X46" s="400"/>
      <c r="Y46" s="400"/>
      <c r="Z46" s="400"/>
      <c r="AA46" s="400"/>
      <c r="AB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c r="BA46" s="400"/>
      <c r="BB46" s="400"/>
      <c r="BC46" s="400"/>
      <c r="BD46" s="400"/>
      <c r="BE46" s="400"/>
      <c r="BF46" s="400"/>
      <c r="BG46" s="20"/>
    </row>
    <row r="47" spans="1:86" ht="15.6" customHeight="1">
      <c r="A47" s="18"/>
      <c r="D47" s="456"/>
      <c r="E47" s="456"/>
      <c r="F47" s="456"/>
      <c r="G47" s="456"/>
      <c r="H47" s="456"/>
      <c r="I47" s="456"/>
      <c r="J47" s="400"/>
      <c r="K47" s="400"/>
      <c r="L47" s="400"/>
      <c r="M47" s="400"/>
      <c r="N47" s="400"/>
      <c r="O47" s="400"/>
      <c r="P47" s="400"/>
      <c r="Q47" s="400"/>
      <c r="R47" s="400"/>
      <c r="S47" s="400"/>
      <c r="T47" s="400"/>
      <c r="U47" s="400"/>
      <c r="V47" s="400"/>
      <c r="W47" s="400"/>
      <c r="X47" s="400"/>
      <c r="Y47" s="400"/>
      <c r="Z47" s="400"/>
      <c r="AA47" s="400"/>
      <c r="AB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20"/>
    </row>
    <row r="48" spans="1:86" ht="15.6" customHeight="1">
      <c r="A48" s="18"/>
      <c r="D48" s="456"/>
      <c r="E48" s="456"/>
      <c r="F48" s="456"/>
      <c r="G48" s="456"/>
      <c r="H48" s="456"/>
      <c r="I48" s="456"/>
      <c r="J48" s="400"/>
      <c r="K48" s="400"/>
      <c r="L48" s="400"/>
      <c r="M48" s="400"/>
      <c r="N48" s="400"/>
      <c r="O48" s="400"/>
      <c r="P48" s="400"/>
      <c r="Q48" s="400"/>
      <c r="R48" s="400"/>
      <c r="S48" s="400"/>
      <c r="T48" s="400"/>
      <c r="U48" s="400"/>
      <c r="V48" s="400"/>
      <c r="W48" s="400"/>
      <c r="X48" s="400"/>
      <c r="Y48" s="400"/>
      <c r="Z48" s="400"/>
      <c r="AA48" s="400"/>
      <c r="AB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20"/>
    </row>
    <row r="49" spans="1:73" ht="15.6" customHeight="1">
      <c r="A49" s="18"/>
      <c r="D49" s="482" t="s">
        <v>480</v>
      </c>
      <c r="E49" s="482"/>
      <c r="F49" s="482"/>
      <c r="G49" s="482"/>
      <c r="H49" s="482"/>
      <c r="I49" s="482"/>
      <c r="J49" s="482"/>
      <c r="K49" s="482"/>
      <c r="L49" s="482"/>
      <c r="M49" s="482"/>
      <c r="N49" s="482"/>
      <c r="O49" s="482"/>
      <c r="P49" s="482"/>
      <c r="Q49" s="482"/>
      <c r="R49" s="482"/>
      <c r="S49" s="482"/>
      <c r="T49" s="482"/>
      <c r="U49" s="482"/>
      <c r="V49" s="482"/>
      <c r="W49" s="482"/>
      <c r="X49" s="482"/>
      <c r="Y49" s="482"/>
      <c r="Z49" s="482"/>
      <c r="AA49" s="482"/>
      <c r="AB49" s="482"/>
      <c r="AD49" s="400"/>
      <c r="AE49" s="400"/>
      <c r="AF49" s="400"/>
      <c r="AG49" s="400"/>
      <c r="AH49" s="400"/>
      <c r="AI49" s="400"/>
      <c r="AJ49" s="400"/>
      <c r="AK49" s="400"/>
      <c r="AL49" s="400"/>
      <c r="AM49" s="400"/>
      <c r="AN49" s="400"/>
      <c r="AO49" s="400"/>
      <c r="AP49" s="400"/>
      <c r="AQ49" s="400"/>
      <c r="AR49" s="400"/>
      <c r="AS49" s="400"/>
      <c r="AT49" s="400"/>
      <c r="AU49" s="400"/>
      <c r="AV49" s="400"/>
      <c r="AW49" s="400"/>
      <c r="AX49" s="400"/>
      <c r="AY49" s="400"/>
      <c r="AZ49" s="400"/>
      <c r="BA49" s="400"/>
      <c r="BB49" s="400"/>
      <c r="BC49" s="400"/>
      <c r="BD49" s="400"/>
      <c r="BE49" s="400"/>
      <c r="BF49" s="400"/>
      <c r="BG49" s="20"/>
    </row>
    <row r="50" spans="1:73" ht="15.6" customHeight="1">
      <c r="A50" s="18"/>
      <c r="D50" s="483" t="s">
        <v>474</v>
      </c>
      <c r="E50" s="483"/>
      <c r="F50" s="483"/>
      <c r="G50" s="483"/>
      <c r="H50" s="483"/>
      <c r="I50" s="483"/>
      <c r="J50" s="483" t="s">
        <v>475</v>
      </c>
      <c r="K50" s="483"/>
      <c r="L50" s="483"/>
      <c r="M50" s="483"/>
      <c r="N50" s="483"/>
      <c r="O50" s="483"/>
      <c r="P50" s="483"/>
      <c r="Q50" s="483"/>
      <c r="R50" s="483"/>
      <c r="S50" s="483"/>
      <c r="T50" s="483"/>
      <c r="U50" s="483"/>
      <c r="V50" s="483"/>
      <c r="W50" s="483"/>
      <c r="X50" s="483"/>
      <c r="Y50" s="483"/>
      <c r="Z50" s="483"/>
      <c r="AA50" s="483"/>
      <c r="AB50" s="483"/>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20"/>
    </row>
    <row r="51" spans="1:73" ht="15.6" customHeight="1">
      <c r="A51" s="18"/>
      <c r="D51" s="456"/>
      <c r="E51" s="456"/>
      <c r="F51" s="456"/>
      <c r="G51" s="456"/>
      <c r="H51" s="456"/>
      <c r="I51" s="456"/>
      <c r="J51" s="400"/>
      <c r="K51" s="400"/>
      <c r="L51" s="400"/>
      <c r="M51" s="400"/>
      <c r="N51" s="400"/>
      <c r="O51" s="400"/>
      <c r="P51" s="400"/>
      <c r="Q51" s="400"/>
      <c r="R51" s="400"/>
      <c r="S51" s="400"/>
      <c r="T51" s="400"/>
      <c r="U51" s="400"/>
      <c r="V51" s="400"/>
      <c r="W51" s="400"/>
      <c r="X51" s="400"/>
      <c r="Y51" s="400"/>
      <c r="Z51" s="400"/>
      <c r="AA51" s="400"/>
      <c r="AB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20"/>
    </row>
    <row r="52" spans="1:73" ht="15.6" customHeight="1">
      <c r="A52" s="18"/>
      <c r="D52" s="456"/>
      <c r="E52" s="456"/>
      <c r="F52" s="456"/>
      <c r="G52" s="456"/>
      <c r="H52" s="456"/>
      <c r="I52" s="456"/>
      <c r="J52" s="400"/>
      <c r="K52" s="400"/>
      <c r="L52" s="400"/>
      <c r="M52" s="400"/>
      <c r="N52" s="400"/>
      <c r="O52" s="400"/>
      <c r="P52" s="400"/>
      <c r="Q52" s="400"/>
      <c r="R52" s="400"/>
      <c r="S52" s="400"/>
      <c r="T52" s="400"/>
      <c r="U52" s="400"/>
      <c r="V52" s="400"/>
      <c r="W52" s="400"/>
      <c r="X52" s="400"/>
      <c r="Y52" s="400"/>
      <c r="Z52" s="400"/>
      <c r="AA52" s="400"/>
      <c r="AB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20"/>
    </row>
    <row r="53" spans="1:73" ht="15.6" customHeight="1">
      <c r="A53" s="18"/>
      <c r="D53" s="456"/>
      <c r="E53" s="456"/>
      <c r="F53" s="456"/>
      <c r="G53" s="456"/>
      <c r="H53" s="456"/>
      <c r="I53" s="456"/>
      <c r="J53" s="400"/>
      <c r="K53" s="400"/>
      <c r="L53" s="400"/>
      <c r="M53" s="400"/>
      <c r="N53" s="400"/>
      <c r="O53" s="400"/>
      <c r="P53" s="400"/>
      <c r="Q53" s="400"/>
      <c r="R53" s="400"/>
      <c r="S53" s="400"/>
      <c r="T53" s="400"/>
      <c r="U53" s="400"/>
      <c r="V53" s="400"/>
      <c r="W53" s="400"/>
      <c r="X53" s="400"/>
      <c r="Y53" s="400"/>
      <c r="Z53" s="400"/>
      <c r="AA53" s="400"/>
      <c r="AB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20"/>
    </row>
    <row r="54" spans="1:73" ht="15.6" customHeight="1">
      <c r="A54" s="18"/>
      <c r="D54" s="456"/>
      <c r="E54" s="456"/>
      <c r="F54" s="456"/>
      <c r="G54" s="456"/>
      <c r="H54" s="456"/>
      <c r="I54" s="456"/>
      <c r="J54" s="400"/>
      <c r="K54" s="400"/>
      <c r="L54" s="400"/>
      <c r="M54" s="400"/>
      <c r="N54" s="400"/>
      <c r="O54" s="400"/>
      <c r="P54" s="400"/>
      <c r="Q54" s="400"/>
      <c r="R54" s="400"/>
      <c r="S54" s="400"/>
      <c r="T54" s="400"/>
      <c r="U54" s="400"/>
      <c r="V54" s="400"/>
      <c r="W54" s="400"/>
      <c r="X54" s="400"/>
      <c r="Y54" s="400"/>
      <c r="Z54" s="400"/>
      <c r="AA54" s="400"/>
      <c r="AB54" s="400"/>
      <c r="AD54" s="400"/>
      <c r="AE54" s="400"/>
      <c r="AF54" s="400"/>
      <c r="AG54" s="400"/>
      <c r="AH54" s="400"/>
      <c r="AI54" s="400"/>
      <c r="AJ54" s="400"/>
      <c r="AK54" s="400"/>
      <c r="AL54" s="400"/>
      <c r="AM54" s="400"/>
      <c r="AN54" s="400"/>
      <c r="AO54" s="400"/>
      <c r="AP54" s="400"/>
      <c r="AQ54" s="400"/>
      <c r="AR54" s="400"/>
      <c r="AS54" s="400"/>
      <c r="AT54" s="400"/>
      <c r="AU54" s="400"/>
      <c r="AV54" s="400"/>
      <c r="AW54" s="400"/>
      <c r="AX54" s="400"/>
      <c r="AY54" s="400"/>
      <c r="AZ54" s="400"/>
      <c r="BA54" s="400"/>
      <c r="BB54" s="400"/>
      <c r="BC54" s="400"/>
      <c r="BD54" s="400"/>
      <c r="BE54" s="400"/>
      <c r="BF54" s="400"/>
      <c r="BG54" s="20"/>
    </row>
    <row r="55" spans="1:73" ht="15" customHeight="1">
      <c r="A55" s="18"/>
      <c r="D55" s="456"/>
      <c r="E55" s="456"/>
      <c r="F55" s="456"/>
      <c r="G55" s="456"/>
      <c r="H55" s="456"/>
      <c r="I55" s="456"/>
      <c r="J55" s="400"/>
      <c r="K55" s="400"/>
      <c r="L55" s="400"/>
      <c r="M55" s="400"/>
      <c r="N55" s="400"/>
      <c r="O55" s="400"/>
      <c r="P55" s="400"/>
      <c r="Q55" s="400"/>
      <c r="R55" s="400"/>
      <c r="S55" s="400"/>
      <c r="T55" s="400"/>
      <c r="U55" s="400"/>
      <c r="V55" s="400"/>
      <c r="W55" s="400"/>
      <c r="X55" s="400"/>
      <c r="Y55" s="400"/>
      <c r="Z55" s="400"/>
      <c r="AA55" s="400"/>
      <c r="AB55" s="400"/>
      <c r="AD55" s="400"/>
      <c r="AE55" s="400"/>
      <c r="AF55" s="400"/>
      <c r="AG55" s="400"/>
      <c r="AH55" s="400"/>
      <c r="AI55" s="400"/>
      <c r="AJ55" s="400"/>
      <c r="AK55" s="400"/>
      <c r="AL55" s="400"/>
      <c r="AM55" s="400"/>
      <c r="AN55" s="400"/>
      <c r="AO55" s="400"/>
      <c r="AP55" s="400"/>
      <c r="AQ55" s="400"/>
      <c r="AR55" s="400"/>
      <c r="AS55" s="400"/>
      <c r="AT55" s="400"/>
      <c r="AU55" s="400"/>
      <c r="AV55" s="400"/>
      <c r="AW55" s="400"/>
      <c r="AX55" s="400"/>
      <c r="AY55" s="400"/>
      <c r="AZ55" s="400"/>
      <c r="BA55" s="400"/>
      <c r="BB55" s="400"/>
      <c r="BC55" s="400"/>
      <c r="BD55" s="400"/>
      <c r="BE55" s="400"/>
      <c r="BF55" s="400"/>
      <c r="BG55" s="20"/>
    </row>
    <row r="56" spans="1:73" ht="15" customHeight="1">
      <c r="A56" s="18"/>
      <c r="D56" s="456"/>
      <c r="E56" s="456"/>
      <c r="F56" s="456"/>
      <c r="G56" s="456"/>
      <c r="H56" s="456"/>
      <c r="I56" s="456"/>
      <c r="J56" s="400"/>
      <c r="K56" s="400"/>
      <c r="L56" s="400"/>
      <c r="M56" s="400"/>
      <c r="N56" s="400"/>
      <c r="O56" s="400"/>
      <c r="P56" s="400"/>
      <c r="Q56" s="400"/>
      <c r="R56" s="400"/>
      <c r="S56" s="400"/>
      <c r="T56" s="400"/>
      <c r="U56" s="400"/>
      <c r="V56" s="400"/>
      <c r="W56" s="400"/>
      <c r="X56" s="400"/>
      <c r="Y56" s="400"/>
      <c r="Z56" s="400"/>
      <c r="AA56" s="400"/>
      <c r="AB56" s="400"/>
      <c r="AD56" s="400"/>
      <c r="AE56" s="400"/>
      <c r="AF56" s="400"/>
      <c r="AG56" s="400"/>
      <c r="AH56" s="400"/>
      <c r="AI56" s="400"/>
      <c r="AJ56" s="400"/>
      <c r="AK56" s="400"/>
      <c r="AL56" s="400"/>
      <c r="AM56" s="400"/>
      <c r="AN56" s="400"/>
      <c r="AO56" s="400"/>
      <c r="AP56" s="400"/>
      <c r="AQ56" s="400"/>
      <c r="AR56" s="400"/>
      <c r="AS56" s="400"/>
      <c r="AT56" s="400"/>
      <c r="AU56" s="400"/>
      <c r="AV56" s="400"/>
      <c r="AW56" s="400"/>
      <c r="AX56" s="400"/>
      <c r="AY56" s="400"/>
      <c r="AZ56" s="400"/>
      <c r="BA56" s="400"/>
      <c r="BB56" s="400"/>
      <c r="BC56" s="400"/>
      <c r="BD56" s="400"/>
      <c r="BE56" s="400"/>
      <c r="BF56" s="400"/>
      <c r="BG56" s="20"/>
    </row>
    <row r="57" spans="1:73" ht="15" customHeight="1">
      <c r="A57" s="18"/>
      <c r="D57" s="456"/>
      <c r="E57" s="456"/>
      <c r="F57" s="456"/>
      <c r="G57" s="456"/>
      <c r="H57" s="456"/>
      <c r="I57" s="456"/>
      <c r="J57" s="400"/>
      <c r="K57" s="400"/>
      <c r="L57" s="400"/>
      <c r="M57" s="400"/>
      <c r="N57" s="400"/>
      <c r="O57" s="400"/>
      <c r="P57" s="400"/>
      <c r="Q57" s="400"/>
      <c r="R57" s="400"/>
      <c r="S57" s="400"/>
      <c r="T57" s="400"/>
      <c r="U57" s="400"/>
      <c r="V57" s="400"/>
      <c r="W57" s="400"/>
      <c r="X57" s="400"/>
      <c r="Y57" s="400"/>
      <c r="Z57" s="400"/>
      <c r="AA57" s="400"/>
      <c r="AB57" s="400"/>
      <c r="AD57" s="400"/>
      <c r="AE57" s="400"/>
      <c r="AF57" s="400"/>
      <c r="AG57" s="400"/>
      <c r="AH57" s="400"/>
      <c r="AI57" s="400"/>
      <c r="AJ57" s="400"/>
      <c r="AK57" s="400"/>
      <c r="AL57" s="400"/>
      <c r="AM57" s="400"/>
      <c r="AN57" s="400"/>
      <c r="AO57" s="400"/>
      <c r="AP57" s="400"/>
      <c r="AQ57" s="400"/>
      <c r="AR57" s="400"/>
      <c r="AS57" s="400"/>
      <c r="AT57" s="400"/>
      <c r="AU57" s="400"/>
      <c r="AV57" s="400"/>
      <c r="AW57" s="400"/>
      <c r="AX57" s="400"/>
      <c r="AY57" s="400"/>
      <c r="AZ57" s="400"/>
      <c r="BA57" s="400"/>
      <c r="BB57" s="400"/>
      <c r="BC57" s="400"/>
      <c r="BD57" s="400"/>
      <c r="BE57" s="400"/>
      <c r="BF57" s="400"/>
      <c r="BG57" s="20"/>
    </row>
    <row r="58" spans="1:73" ht="15" customHeight="1">
      <c r="A58" s="18"/>
      <c r="D58" s="456"/>
      <c r="E58" s="456"/>
      <c r="F58" s="456"/>
      <c r="G58" s="456"/>
      <c r="H58" s="456"/>
      <c r="I58" s="456"/>
      <c r="J58" s="400"/>
      <c r="K58" s="400"/>
      <c r="L58" s="400"/>
      <c r="M58" s="400"/>
      <c r="N58" s="400"/>
      <c r="O58" s="400"/>
      <c r="P58" s="400"/>
      <c r="Q58" s="400"/>
      <c r="R58" s="400"/>
      <c r="S58" s="400"/>
      <c r="T58" s="400"/>
      <c r="U58" s="400"/>
      <c r="V58" s="400"/>
      <c r="W58" s="400"/>
      <c r="X58" s="400"/>
      <c r="Y58" s="400"/>
      <c r="Z58" s="400"/>
      <c r="AA58" s="400"/>
      <c r="AB58" s="400"/>
      <c r="AD58" s="400"/>
      <c r="AE58" s="400"/>
      <c r="AF58" s="400"/>
      <c r="AG58" s="400"/>
      <c r="AH58" s="400"/>
      <c r="AI58" s="400"/>
      <c r="AJ58" s="400"/>
      <c r="AK58" s="400"/>
      <c r="AL58" s="400"/>
      <c r="AM58" s="400"/>
      <c r="AN58" s="400"/>
      <c r="AO58" s="400"/>
      <c r="AP58" s="400"/>
      <c r="AQ58" s="400"/>
      <c r="AR58" s="400"/>
      <c r="AS58" s="400"/>
      <c r="AT58" s="400"/>
      <c r="AU58" s="400"/>
      <c r="AV58" s="400"/>
      <c r="AW58" s="400"/>
      <c r="AX58" s="400"/>
      <c r="AY58" s="400"/>
      <c r="AZ58" s="400"/>
      <c r="BA58" s="400"/>
      <c r="BB58" s="400"/>
      <c r="BC58" s="400"/>
      <c r="BD58" s="400"/>
      <c r="BE58" s="400"/>
      <c r="BF58" s="400"/>
      <c r="BG58" s="20"/>
    </row>
    <row r="59" spans="1:73">
      <c r="A59" s="18"/>
      <c r="D59" s="456"/>
      <c r="E59" s="456"/>
      <c r="F59" s="456"/>
      <c r="G59" s="456"/>
      <c r="H59" s="456"/>
      <c r="I59" s="456"/>
      <c r="J59" s="400"/>
      <c r="K59" s="400"/>
      <c r="L59" s="400"/>
      <c r="M59" s="400"/>
      <c r="N59" s="400"/>
      <c r="O59" s="400"/>
      <c r="P59" s="400"/>
      <c r="Q59" s="400"/>
      <c r="R59" s="400"/>
      <c r="S59" s="400"/>
      <c r="T59" s="400"/>
      <c r="U59" s="400"/>
      <c r="V59" s="400"/>
      <c r="W59" s="400"/>
      <c r="X59" s="400"/>
      <c r="Y59" s="400"/>
      <c r="Z59" s="400"/>
      <c r="AA59" s="400"/>
      <c r="AB59" s="400"/>
      <c r="AD59" s="400"/>
      <c r="AE59" s="400"/>
      <c r="AF59" s="400"/>
      <c r="AG59" s="400"/>
      <c r="AH59" s="400"/>
      <c r="AI59" s="400"/>
      <c r="AJ59" s="400"/>
      <c r="AK59" s="400"/>
      <c r="AL59" s="400"/>
      <c r="AM59" s="400"/>
      <c r="AN59" s="400"/>
      <c r="AO59" s="400"/>
      <c r="AP59" s="400"/>
      <c r="AQ59" s="400"/>
      <c r="AR59" s="400"/>
      <c r="AS59" s="400"/>
      <c r="AT59" s="400"/>
      <c r="AU59" s="400"/>
      <c r="AV59" s="400"/>
      <c r="AW59" s="400"/>
      <c r="AX59" s="400"/>
      <c r="AY59" s="400"/>
      <c r="AZ59" s="400"/>
      <c r="BA59" s="400"/>
      <c r="BB59" s="400"/>
      <c r="BC59" s="400"/>
      <c r="BD59" s="400"/>
      <c r="BE59" s="400"/>
      <c r="BF59" s="400"/>
      <c r="BG59" s="20"/>
      <c r="BL59" s="39"/>
      <c r="BM59" s="39"/>
      <c r="BN59" s="39"/>
      <c r="BO59" s="39"/>
    </row>
    <row r="60" spans="1:73">
      <c r="A60" s="18"/>
      <c r="D60" s="456"/>
      <c r="E60" s="456"/>
      <c r="F60" s="456"/>
      <c r="G60" s="456"/>
      <c r="H60" s="456"/>
      <c r="I60" s="456"/>
      <c r="J60" s="400"/>
      <c r="K60" s="400"/>
      <c r="L60" s="400"/>
      <c r="M60" s="400"/>
      <c r="N60" s="400"/>
      <c r="O60" s="400"/>
      <c r="P60" s="400"/>
      <c r="Q60" s="400"/>
      <c r="R60" s="400"/>
      <c r="S60" s="400"/>
      <c r="T60" s="400"/>
      <c r="U60" s="400"/>
      <c r="V60" s="400"/>
      <c r="W60" s="400"/>
      <c r="X60" s="400"/>
      <c r="Y60" s="400"/>
      <c r="Z60" s="400"/>
      <c r="AA60" s="400"/>
      <c r="AB60" s="400"/>
      <c r="AD60" s="400"/>
      <c r="AE60" s="400"/>
      <c r="AF60" s="400"/>
      <c r="AG60" s="400"/>
      <c r="AH60" s="400"/>
      <c r="AI60" s="400"/>
      <c r="AJ60" s="400"/>
      <c r="AK60" s="400"/>
      <c r="AL60" s="400"/>
      <c r="AM60" s="400"/>
      <c r="AN60" s="400"/>
      <c r="AO60" s="400"/>
      <c r="AP60" s="400"/>
      <c r="AQ60" s="400"/>
      <c r="AR60" s="400"/>
      <c r="AS60" s="400"/>
      <c r="AT60" s="400"/>
      <c r="AU60" s="400"/>
      <c r="AV60" s="400"/>
      <c r="AW60" s="400"/>
      <c r="AX60" s="400"/>
      <c r="AY60" s="400"/>
      <c r="AZ60" s="400"/>
      <c r="BA60" s="400"/>
      <c r="BB60" s="400"/>
      <c r="BC60" s="400"/>
      <c r="BD60" s="400"/>
      <c r="BE60" s="400"/>
      <c r="BF60" s="400"/>
      <c r="BG60" s="20"/>
      <c r="BK60" s="378" t="s">
        <v>481</v>
      </c>
      <c r="BL60" s="378"/>
      <c r="BM60" s="378"/>
      <c r="BN60" s="39"/>
      <c r="BO60" s="39"/>
    </row>
    <row r="61" spans="1:73" ht="30" customHeight="1" thickBot="1">
      <c r="A61" s="51"/>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c r="AM61" s="52"/>
      <c r="AN61" s="52"/>
      <c r="AO61" s="52"/>
      <c r="AP61" s="52"/>
      <c r="AQ61" s="52"/>
      <c r="AR61" s="52"/>
      <c r="AS61" s="52"/>
      <c r="AT61" s="52"/>
      <c r="AU61" s="52"/>
      <c r="AV61" s="52"/>
      <c r="AW61" s="52"/>
      <c r="AX61" s="52"/>
      <c r="AY61" s="52"/>
      <c r="AZ61" s="52"/>
      <c r="BA61" s="52"/>
      <c r="BB61" s="52"/>
      <c r="BC61" s="52"/>
      <c r="BD61" s="52"/>
      <c r="BE61" s="52"/>
      <c r="BF61" s="52"/>
      <c r="BG61" s="54"/>
      <c r="BK61" s="378"/>
      <c r="BL61" s="378"/>
      <c r="BM61" s="378"/>
      <c r="BN61" s="39"/>
      <c r="BO61" s="85"/>
      <c r="BP61" s="378" t="s">
        <v>482</v>
      </c>
      <c r="BQ61" s="378" t="s">
        <v>483</v>
      </c>
      <c r="BR61" s="85"/>
      <c r="BS61" s="85" t="s">
        <v>484</v>
      </c>
    </row>
    <row r="62" spans="1:73" ht="32.25" customHeight="1" thickBot="1">
      <c r="A62" s="380" t="str">
        <f>IF(AK13=Datos!$A$6,"ANÁLISIS DE LA OPORTUNIDAD","ANÁLISIS DEL RIESGO")</f>
        <v>ANÁLISIS DEL RIESGO</v>
      </c>
      <c r="B62" s="381"/>
      <c r="C62" s="381"/>
      <c r="D62" s="381"/>
      <c r="E62" s="381"/>
      <c r="F62" s="381"/>
      <c r="G62" s="381"/>
      <c r="H62" s="381"/>
      <c r="I62" s="381"/>
      <c r="J62" s="382"/>
      <c r="K62" s="27"/>
      <c r="L62" s="27"/>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7"/>
      <c r="BK62" s="85" t="s">
        <v>485</v>
      </c>
      <c r="BL62" s="86">
        <f>BS77</f>
        <v>0</v>
      </c>
      <c r="BM62" s="86" t="str">
        <f>IF(AND(I66="",I67=""),"",INDEX($R$69:$R$73,$BL$62,1))</f>
        <v/>
      </c>
      <c r="BO62" s="85"/>
      <c r="BP62" s="379"/>
      <c r="BQ62" s="379"/>
      <c r="BR62" s="85"/>
      <c r="BS62" s="85" t="s">
        <v>485</v>
      </c>
      <c r="BT62" s="86" t="str">
        <f>IF($AK$13&lt;&gt;"",BL62,"")</f>
        <v/>
      </c>
      <c r="BU62" s="86" t="str">
        <f>IF($AK$13&lt;&gt;"",$BM$62,"")</f>
        <v/>
      </c>
    </row>
    <row r="63" spans="1:73" ht="14.45" customHeight="1">
      <c r="A63" s="18"/>
      <c r="Z63" s="401" t="s">
        <v>486</v>
      </c>
      <c r="AA63" s="401"/>
      <c r="AB63" s="401"/>
      <c r="AC63" s="401"/>
      <c r="AD63" s="401"/>
      <c r="AE63" s="401"/>
      <c r="AF63" s="401"/>
      <c r="AG63" s="401"/>
      <c r="AH63" s="401"/>
      <c r="AI63" s="401"/>
      <c r="AJ63" s="401"/>
      <c r="AK63" s="401"/>
      <c r="BG63" s="20"/>
      <c r="BK63" s="85" t="s">
        <v>487</v>
      </c>
      <c r="BL63" s="86" t="str">
        <f>H82</f>
        <v/>
      </c>
      <c r="BM63" s="86" t="e">
        <f>INDEX($R$76:$R$80,$BL$63,1)</f>
        <v>#VALUE!</v>
      </c>
      <c r="BO63" s="85" t="s">
        <v>488</v>
      </c>
      <c r="BP63" s="86" t="e">
        <f>BL63-1</f>
        <v>#VALUE!</v>
      </c>
      <c r="BQ63" s="86" t="e">
        <f>BM63</f>
        <v>#VALUE!</v>
      </c>
      <c r="BR63" s="85"/>
      <c r="BS63" s="85" t="s">
        <v>487</v>
      </c>
      <c r="BT63" s="86" t="str">
        <f>IF($AK$13="","",IF($AK$13=1,$BP$63,$BL$63))</f>
        <v/>
      </c>
      <c r="BU63" s="86" t="str">
        <f>IF($AK$13="","",IF($AK$13=1,$BQ$63,$BM$63))</f>
        <v/>
      </c>
    </row>
    <row r="64" spans="1:73" ht="14.45" customHeight="1">
      <c r="A64" s="18"/>
      <c r="D64" s="455" t="s">
        <v>489</v>
      </c>
      <c r="E64" s="455"/>
      <c r="F64" s="455"/>
      <c r="G64" s="455"/>
      <c r="Z64" s="28"/>
      <c r="BG64" s="20"/>
    </row>
    <row r="65" spans="1:73" ht="14.45" customHeight="1">
      <c r="A65" s="18"/>
      <c r="E65" s="455" t="str">
        <f>IF(AK13=Datos!$A$6,"Seleccione la factibilidad o frecuencia de presencia de la oportunidad","Seleccione la factibilidad o frecuencia de presencia del riesgo")</f>
        <v>Seleccione la factibilidad o frecuencia de presencia del riesgo</v>
      </c>
      <c r="F65" s="455"/>
      <c r="G65" s="455"/>
      <c r="H65" s="455"/>
      <c r="I65" s="455"/>
      <c r="J65" s="455"/>
      <c r="K65" s="455"/>
      <c r="L65" s="455"/>
      <c r="M65" s="455"/>
      <c r="N65" s="455"/>
      <c r="O65" s="455"/>
      <c r="P65" s="455"/>
      <c r="Q65" s="455"/>
      <c r="R65" s="455"/>
      <c r="S65" s="455"/>
      <c r="T65" s="455"/>
      <c r="U65" s="455"/>
      <c r="V65" s="455"/>
      <c r="W65" s="455"/>
      <c r="X65" s="455"/>
      <c r="Y65" s="455"/>
      <c r="Z65" s="455"/>
      <c r="AB65" s="519" t="str">
        <f>IF(AK13=Datos!$A$6,"Escala de impacto-beneficio resultante","Escala de impacto resultante")</f>
        <v>Escala de impacto resultante</v>
      </c>
      <c r="AC65" s="432"/>
      <c r="AD65" s="432"/>
      <c r="AE65" s="432"/>
      <c r="AF65" s="432"/>
      <c r="AG65" s="432"/>
      <c r="AH65" s="432"/>
      <c r="AI65" s="432"/>
      <c r="AJ65" s="432"/>
      <c r="AK65" s="520"/>
      <c r="BG65" s="20"/>
      <c r="BK65" s="86"/>
      <c r="BL65" s="86" t="str">
        <f>IF($AK$13=1,Datos!$P$2,IF(OR($AK$13=2,$AK$13=3,$AK$13=4),Datos!$Q$2,IF($AK$13=5,Datos!$R$2,"")))</f>
        <v/>
      </c>
      <c r="BM65" s="86" t="str">
        <f>IF($AK$13=1,Datos!$P$3,IF(OR($AK$13=2,$AK$13=3,$AK$13=4),Datos!$Q$3,IF($AK$13=5,Datos!$R$3,"")))</f>
        <v/>
      </c>
      <c r="BN65" s="86" t="str">
        <f>IF($AK$13=1,Datos!$P$4,IF(OR($AK$13=2,$AK$13=3,$AK$13=4),Datos!$Q$4,IF($AK$13=5,Datos!$R$4,"")))</f>
        <v/>
      </c>
      <c r="BO65" s="86" t="str">
        <f>IF($AK$13=1,Datos!$P$5,IF(OR($AK$13=2,$AK$13=3,$AK$13=4),Datos!$Q$5,IF($AK$13=5,Datos!$R$5,"")))</f>
        <v/>
      </c>
      <c r="BP65" s="86" t="str">
        <f>IF($AK$13=1,Datos!$P$6,IF(OR($AK$13=2,$AK$13=3,$AK$13=4),Datos!$Q$6,IF($AK$13=5,Datos!$R$6,"")))</f>
        <v/>
      </c>
    </row>
    <row r="66" spans="1:73" ht="14.45" customHeight="1">
      <c r="A66" s="18"/>
      <c r="E66" s="477" t="s">
        <v>490</v>
      </c>
      <c r="F66" s="477"/>
      <c r="G66" s="477"/>
      <c r="H66" s="478"/>
      <c r="I66" s="517" t="str">
        <f>IF(Frecuencia!V24="","",Frecuencia!V24)</f>
        <v/>
      </c>
      <c r="J66" s="518"/>
      <c r="K66" s="518"/>
      <c r="L66" s="518"/>
      <c r="M66" s="518"/>
      <c r="N66" s="518"/>
      <c r="O66" s="518"/>
      <c r="P66" s="518"/>
      <c r="Q66" s="518"/>
      <c r="R66" s="518"/>
      <c r="S66" s="518"/>
      <c r="T66" s="518"/>
      <c r="U66" s="518"/>
      <c r="V66" s="518"/>
      <c r="W66" s="37"/>
      <c r="AB66" s="399">
        <f>IF($AK$13=1,"",IF($AK$13=5,5,1))</f>
        <v>1</v>
      </c>
      <c r="AC66" s="399"/>
      <c r="AD66" s="399">
        <f>IF($AK$13=1,"",IF($AK$13=5,4,2))</f>
        <v>2</v>
      </c>
      <c r="AE66" s="399"/>
      <c r="AF66" s="399">
        <f>IF($AK$13=1,1,IF($AK$13=5,3,3))</f>
        <v>3</v>
      </c>
      <c r="AG66" s="399"/>
      <c r="AH66" s="399">
        <f>IF($AK$13=1,2,IF($AK$13=5,2,4))</f>
        <v>4</v>
      </c>
      <c r="AI66" s="399"/>
      <c r="AJ66" s="399">
        <f>IF($AK$13=1,3,IF($AK$13=5,1,5))</f>
        <v>5</v>
      </c>
      <c r="AK66" s="399"/>
      <c r="BG66" s="20"/>
      <c r="BK66" s="86" t="str">
        <f>IF(OR($AK$13=1,$AK$13=2,$AK$13=3,$AK$13=4),Datos!O2,IF($AK$13=5,Datos!O6,""))</f>
        <v/>
      </c>
      <c r="BL66" s="86" t="str">
        <f>IF($AK$13=Datos!A2,"",IF($AK$13=Datos!A6,Datos!T5,Datos!$S$5))</f>
        <v>Baja</v>
      </c>
      <c r="BM66" s="86" t="str">
        <f>IF($AK$13=Datos!A2,"",IF($AK$13=Datos!A6,Datos!T5,Datos!$S$5))</f>
        <v>Baja</v>
      </c>
      <c r="BN66" s="86" t="str">
        <f>IF($AK$13=Datos!A6,Datos!T4,Datos!S4)</f>
        <v>Moderada</v>
      </c>
      <c r="BO66" s="86" t="str">
        <f>IF($AK$13=Datos!A6,Datos!T3,Datos!S3)</f>
        <v>Alta</v>
      </c>
      <c r="BP66" s="86" t="str">
        <f>IF($AK$13=Datos!A6,Datos!T2,Datos!S2)</f>
        <v>Extrema</v>
      </c>
    </row>
    <row r="67" spans="1:73" ht="14.45" customHeight="1">
      <c r="A67" s="18"/>
      <c r="E67" s="477" t="s">
        <v>491</v>
      </c>
      <c r="F67" s="477"/>
      <c r="G67" s="477"/>
      <c r="H67" s="478"/>
      <c r="I67" s="517" t="str">
        <f>IF(Factibilidad!P21="","",Factibilidad!P21)</f>
        <v/>
      </c>
      <c r="J67" s="518"/>
      <c r="K67" s="518"/>
      <c r="L67" s="518"/>
      <c r="M67" s="518"/>
      <c r="N67" s="518"/>
      <c r="O67" s="518"/>
      <c r="P67" s="518"/>
      <c r="Q67" s="518"/>
      <c r="R67" s="518"/>
      <c r="S67" s="518"/>
      <c r="T67" s="518"/>
      <c r="U67" s="518"/>
      <c r="V67" s="518"/>
      <c r="W67" s="37"/>
      <c r="Z67" s="402" t="s">
        <v>492</v>
      </c>
      <c r="AA67" s="479">
        <f>IF($AK$13=5,5,1)</f>
        <v>1</v>
      </c>
      <c r="AB67" s="383" t="str">
        <f>IF(ISERROR(BL72=TRUE),"",IF(BL72="","",BL72))</f>
        <v/>
      </c>
      <c r="AC67" s="384"/>
      <c r="AD67" s="383" t="str">
        <f>IF(ISERROR(BM72=TRUE),"",IF(BM72="","",BM72))</f>
        <v/>
      </c>
      <c r="AE67" s="384"/>
      <c r="AF67" s="387" t="str">
        <f>IF(ISERROR(BN72=TRUE),"",IF(BN72="","",BN72))</f>
        <v/>
      </c>
      <c r="AG67" s="388"/>
      <c r="AH67" s="391" t="str">
        <f>IF(ISERROR(BO72=TRUE),"",IF(BO72="","",BO72))</f>
        <v/>
      </c>
      <c r="AI67" s="392"/>
      <c r="AJ67" s="395" t="str">
        <f>IF(ISERROR(BP72=TRUE),"",IF(BP72="","",BP72))</f>
        <v/>
      </c>
      <c r="AK67" s="396"/>
      <c r="AP67" s="484" t="str">
        <f>IF(AK13=Datos!$A$6,"Zona de ubicación de la oportunidad","Zona de ubicación del riesgo")</f>
        <v>Zona de ubicación del riesgo</v>
      </c>
      <c r="AQ67" s="484"/>
      <c r="AR67" s="484"/>
      <c r="AS67" s="484"/>
      <c r="AT67" s="484"/>
      <c r="AU67" s="484"/>
      <c r="AV67" s="484"/>
      <c r="AW67" s="484"/>
      <c r="AX67" s="484"/>
      <c r="AY67" s="484"/>
      <c r="AZ67" s="484"/>
      <c r="BA67" s="484"/>
      <c r="BB67" s="484"/>
      <c r="BC67" s="484"/>
      <c r="BD67" s="484"/>
      <c r="BE67" s="484"/>
      <c r="BF67" s="484"/>
      <c r="BG67" s="20"/>
      <c r="BK67" s="86" t="str">
        <f>IF(OR($AK$13=1,$AK$13=2,$AK$13=3,$AK$13=4),Datos!O3,IF($AK$13=5,Datos!O5,""))</f>
        <v/>
      </c>
      <c r="BL67" s="86" t="str">
        <f>IF($AK$13=Datos!A2,"",IF($AK$13=Datos!A6,Datos!T5,Datos!$S$5))</f>
        <v>Baja</v>
      </c>
      <c r="BM67" s="86" t="str">
        <f>IF($AK$13=Datos!A2,"",IF($AK$13=Datos!A6,Datos!T5,Datos!$S$5))</f>
        <v>Baja</v>
      </c>
      <c r="BN67" s="86" t="str">
        <f>IF($AK$13=Datos!A6,Datos!T4,Datos!S4)</f>
        <v>Moderada</v>
      </c>
      <c r="BO67" s="86" t="str">
        <f>IF($AK$13=Datos!A6,Datos!T3,Datos!S3)</f>
        <v>Alta</v>
      </c>
      <c r="BP67" s="86" t="str">
        <f>IF($AK$13=Datos!A6,Datos!T2,Datos!S2)</f>
        <v>Extrema</v>
      </c>
      <c r="BQ67" s="85">
        <v>1</v>
      </c>
    </row>
    <row r="68" spans="1:73" ht="28.5" customHeight="1">
      <c r="A68" s="18"/>
      <c r="Z68" s="403"/>
      <c r="AA68" s="479"/>
      <c r="AB68" s="385"/>
      <c r="AC68" s="386"/>
      <c r="AD68" s="385"/>
      <c r="AE68" s="386"/>
      <c r="AF68" s="389"/>
      <c r="AG68" s="390"/>
      <c r="AH68" s="393"/>
      <c r="AI68" s="394"/>
      <c r="AJ68" s="397"/>
      <c r="AK68" s="398"/>
      <c r="AP68" s="516" t="str">
        <f>IF(OR(J72="",J79=""),"",INDEX($BK$65:$BP$70,MATCH($BM$62,$BK$65:$BK$70,0),MATCH($BM$63,$BK$65:$BP$65,0)))</f>
        <v/>
      </c>
      <c r="AQ68" s="516"/>
      <c r="AR68" s="516"/>
      <c r="AS68" s="516"/>
      <c r="AT68" s="516"/>
      <c r="AU68" s="516"/>
      <c r="AV68" s="516"/>
      <c r="AW68" s="516"/>
      <c r="AX68" s="516"/>
      <c r="AY68" s="516"/>
      <c r="AZ68" s="516"/>
      <c r="BA68" s="516"/>
      <c r="BB68" s="516"/>
      <c r="BC68" s="516"/>
      <c r="BD68" s="516"/>
      <c r="BE68" s="516"/>
      <c r="BF68" s="516"/>
      <c r="BG68" s="20"/>
      <c r="BK68" s="86" t="str">
        <f>IF(OR($AK$13=1,$AK$13=2,$AK$13=3,$AK$13=4),Datos!O4,IF($AK$13=5,Datos!O4,""))</f>
        <v/>
      </c>
      <c r="BL68" s="86" t="str">
        <f>IF($AK$13=Datos!A2,"",IF($AK$13=Datos!A6,Datos!T5,Datos!$S$5))</f>
        <v>Baja</v>
      </c>
      <c r="BM68" s="86" t="str">
        <f>IF($AK$13=Datos!A2,"",IF($AK$13=Datos!A6,Datos!T4,Datos!S4))</f>
        <v>Moderada</v>
      </c>
      <c r="BN68" s="86" t="str">
        <f>IF($AK$13=Datos!A6,Datos!T3,Datos!S3)</f>
        <v>Alta</v>
      </c>
      <c r="BO68" s="86" t="str">
        <f>IF($AK$13=Datos!A6,Datos!T2,Datos!S2)</f>
        <v>Extrema</v>
      </c>
      <c r="BP68" s="86" t="str">
        <f>IF($AK$13=Datos!A6,Datos!T2,Datos!S2)</f>
        <v>Extrema</v>
      </c>
    </row>
    <row r="69" spans="1:73" ht="28.5" customHeight="1">
      <c r="A69" s="18"/>
      <c r="R69" s="662" t="str">
        <f>IF(OR($AK$13=1,$AK$13=2,$AK$13=3,$AK$13=4),Datos!O2,IF($AK$13=5,Datos!O6,""))</f>
        <v/>
      </c>
      <c r="S69" s="662"/>
      <c r="T69" s="662"/>
      <c r="U69" s="662"/>
      <c r="V69" s="662"/>
      <c r="W69" s="662"/>
      <c r="Z69" s="403"/>
      <c r="AA69" s="479">
        <f>IF($AK$13=5,4,2)</f>
        <v>2</v>
      </c>
      <c r="AB69" s="383" t="str">
        <f>IF(ISERROR(BL73=TRUE),"",IF(BL73="","",BL73))</f>
        <v/>
      </c>
      <c r="AC69" s="384"/>
      <c r="AD69" s="383" t="str">
        <f>IF(ISERROR(BM73=TRUE),"",IF(BM73="","",BM73))</f>
        <v/>
      </c>
      <c r="AE69" s="384"/>
      <c r="AF69" s="387" t="str">
        <f>IF(ISERROR(BN73=TRUE),"",IF(BN73="","",BN73))</f>
        <v/>
      </c>
      <c r="AG69" s="388"/>
      <c r="AH69" s="391" t="str">
        <f>IF(ISERROR(BO73=TRUE),"",IF(BO73="","",BO73))</f>
        <v/>
      </c>
      <c r="AI69" s="392"/>
      <c r="AJ69" s="395" t="str">
        <f>IF(ISERROR(BP73=TRUE),"",IF(BP73="","",BP73))</f>
        <v/>
      </c>
      <c r="AK69" s="396"/>
      <c r="AP69" s="516"/>
      <c r="AQ69" s="516"/>
      <c r="AR69" s="516"/>
      <c r="AS69" s="516"/>
      <c r="AT69" s="516"/>
      <c r="AU69" s="516"/>
      <c r="AV69" s="516"/>
      <c r="AW69" s="516"/>
      <c r="AX69" s="516"/>
      <c r="AY69" s="516"/>
      <c r="AZ69" s="516"/>
      <c r="BA69" s="516"/>
      <c r="BB69" s="516"/>
      <c r="BC69" s="516"/>
      <c r="BD69" s="516"/>
      <c r="BE69" s="516"/>
      <c r="BF69" s="516"/>
      <c r="BG69" s="20"/>
      <c r="BK69" s="86" t="str">
        <f>IF(OR($AK$13=1,$AK$13=2,$AK$13=3,$AK$13=4),Datos!O5,IF($AK$13=5,Datos!O3,""))</f>
        <v/>
      </c>
      <c r="BL69" s="86" t="str">
        <f>IF($AK$13=Datos!A2,"",IF($AK$13=Datos!A6,Datos!T4,Datos!S4))</f>
        <v>Moderada</v>
      </c>
      <c r="BM69" s="86" t="str">
        <f>IF($AK$13=Datos!A2,"",IF($AK$13=Datos!A6,Datos!T3,Datos!S3))</f>
        <v>Alta</v>
      </c>
      <c r="BN69" s="86" t="str">
        <f>IF($AK$13=Datos!A6,Datos!T3,Datos!S3)</f>
        <v>Alta</v>
      </c>
      <c r="BO69" s="86" t="str">
        <f>IF($AK$13=Datos!A6,Datos!T2,Datos!S2)</f>
        <v>Extrema</v>
      </c>
      <c r="BP69" s="86" t="str">
        <f>IF($AK$13=Datos!A6,Datos!T2,Datos!S2)</f>
        <v>Extrema</v>
      </c>
    </row>
    <row r="70" spans="1:73" ht="14.45" customHeight="1">
      <c r="A70" s="18"/>
      <c r="E70" s="525" t="s">
        <v>492</v>
      </c>
      <c r="F70" s="525"/>
      <c r="G70" s="525"/>
      <c r="H70" s="525"/>
      <c r="I70" s="525"/>
      <c r="J70" s="525"/>
      <c r="K70" s="525"/>
      <c r="L70" s="525"/>
      <c r="M70" s="525"/>
      <c r="N70" s="525"/>
      <c r="O70" s="525"/>
      <c r="P70" s="525"/>
      <c r="R70" s="662" t="str">
        <f>IF(OR($AK$13=1,$AK$13=2,$AK$13=3,$AK$13=4),Datos!O3,IF($AK$13=5,Datos!O5,""))</f>
        <v/>
      </c>
      <c r="S70" s="662"/>
      <c r="T70" s="662"/>
      <c r="U70" s="662"/>
      <c r="V70" s="662"/>
      <c r="W70" s="662"/>
      <c r="Z70" s="403"/>
      <c r="AA70" s="479"/>
      <c r="AB70" s="385"/>
      <c r="AC70" s="386"/>
      <c r="AD70" s="385"/>
      <c r="AE70" s="386"/>
      <c r="AF70" s="389"/>
      <c r="AG70" s="390"/>
      <c r="AH70" s="393"/>
      <c r="AI70" s="394"/>
      <c r="AJ70" s="397"/>
      <c r="AK70" s="398"/>
      <c r="BG70" s="20"/>
      <c r="BK70" s="86" t="str">
        <f>IF(OR($AK$13=1,$AK$13=2,$AK$13=3,$AK$13=4),Datos!O6,IF($AK$13=5,Datos!O2,""))</f>
        <v/>
      </c>
      <c r="BL70" s="86" t="str">
        <f>IF($AK$13=Datos!A2,"",IF($AK$13=Datos!A6,Datos!T3,Datos!S3))</f>
        <v>Alta</v>
      </c>
      <c r="BM70" s="86" t="str">
        <f>IF($AK$13=Datos!A2,"",IF($AK$13=Datos!A6,Datos!T3,Datos!S3))</f>
        <v>Alta</v>
      </c>
      <c r="BN70" s="86" t="str">
        <f>IF($AK$13=Datos!A6,Datos!T2,Datos!S2)</f>
        <v>Extrema</v>
      </c>
      <c r="BO70" s="86" t="str">
        <f>IF($AK$13=Datos!A6,Datos!T2,Datos!S2)</f>
        <v>Extrema</v>
      </c>
      <c r="BP70" s="86" t="str">
        <f>IF($AK$13=Datos!A6,Datos!T2,Datos!S2)</f>
        <v>Extrema</v>
      </c>
      <c r="BR70" s="85"/>
      <c r="BS70" s="378" t="s">
        <v>493</v>
      </c>
      <c r="BT70" s="378" t="s">
        <v>494</v>
      </c>
      <c r="BU70" s="372"/>
    </row>
    <row r="71" spans="1:73" ht="14.45" customHeight="1">
      <c r="A71" s="18"/>
      <c r="J71" s="40"/>
      <c r="K71" s="41"/>
      <c r="L71" s="41"/>
      <c r="M71" s="41"/>
      <c r="N71" s="41"/>
      <c r="O71" s="41"/>
      <c r="P71" s="42"/>
      <c r="R71" s="662" t="str">
        <f>IF(OR($AK$13=1,$AK$13=2,$AK$13=3,$AK$13=4),Datos!O4,IF($AK$13=5,Datos!O4,""))</f>
        <v/>
      </c>
      <c r="S71" s="662"/>
      <c r="T71" s="662"/>
      <c r="U71" s="662"/>
      <c r="V71" s="662"/>
      <c r="W71" s="662"/>
      <c r="Z71" s="403"/>
      <c r="AA71" s="479">
        <f>IF($AK$13=5,3,3)</f>
        <v>3</v>
      </c>
      <c r="AB71" s="383" t="str">
        <f>IF(ISERROR(BL74=TRUE),"",IF(BL74="","",BL74))</f>
        <v/>
      </c>
      <c r="AC71" s="384"/>
      <c r="AD71" s="387" t="str">
        <f>IF(ISERROR(BM74=TRUE),"",IF(BM74="","",BM74))</f>
        <v/>
      </c>
      <c r="AE71" s="388"/>
      <c r="AF71" s="391" t="str">
        <f>IF(ISERROR(BN74=TRUE),"",IF(BN74="","",BN74))</f>
        <v/>
      </c>
      <c r="AG71" s="392"/>
      <c r="AH71" s="395" t="str">
        <f>IF(ISERROR(BO74=TRUE),"",IF(BO74="","",BO74))</f>
        <v/>
      </c>
      <c r="AI71" s="396"/>
      <c r="AJ71" s="395" t="str">
        <f>IF(ISERROR(BP74=TRUE),"",IF(BP74="","",BP74))</f>
        <v/>
      </c>
      <c r="AK71" s="396"/>
      <c r="AP71" s="484" t="s">
        <v>495</v>
      </c>
      <c r="AQ71" s="484"/>
      <c r="AR71" s="484"/>
      <c r="AS71" s="484"/>
      <c r="AT71" s="484"/>
      <c r="AU71" s="484"/>
      <c r="AV71" s="484"/>
      <c r="AW71" s="484"/>
      <c r="AX71" s="484"/>
      <c r="AY71" s="484"/>
      <c r="AZ71" s="484"/>
      <c r="BA71" s="484"/>
      <c r="BB71" s="484"/>
      <c r="BC71" s="484"/>
      <c r="BD71" s="484"/>
      <c r="BE71" s="484"/>
      <c r="BF71" s="484"/>
      <c r="BG71" s="20"/>
      <c r="BL71" s="11" t="s">
        <v>496</v>
      </c>
      <c r="BM71" s="11" t="s">
        <v>497</v>
      </c>
      <c r="BR71" s="85"/>
      <c r="BS71" s="379"/>
      <c r="BT71" s="379"/>
      <c r="BU71" s="372"/>
    </row>
    <row r="72" spans="1:73" ht="28.5" customHeight="1">
      <c r="A72" s="18"/>
      <c r="J72" s="667" t="str">
        <f>BM62</f>
        <v/>
      </c>
      <c r="K72" s="667"/>
      <c r="L72" s="667"/>
      <c r="M72" s="667"/>
      <c r="N72" s="667"/>
      <c r="O72" s="667"/>
      <c r="P72" s="667"/>
      <c r="R72" s="662" t="str">
        <f>IF(OR($AK$13=1,$AK$13=2,$AK$13=3,$AK$13=4),Datos!O5,IF($AK$13=5,Datos!O3,""))</f>
        <v/>
      </c>
      <c r="S72" s="662"/>
      <c r="T72" s="662"/>
      <c r="U72" s="662"/>
      <c r="V72" s="662"/>
      <c r="W72" s="662"/>
      <c r="Z72" s="403"/>
      <c r="AA72" s="479"/>
      <c r="AB72" s="385"/>
      <c r="AC72" s="386"/>
      <c r="AD72" s="389"/>
      <c r="AE72" s="390"/>
      <c r="AF72" s="393"/>
      <c r="AG72" s="394"/>
      <c r="AH72" s="397"/>
      <c r="AI72" s="398"/>
      <c r="AJ72" s="397"/>
      <c r="AK72" s="398"/>
      <c r="AP72" s="400"/>
      <c r="AQ72" s="400"/>
      <c r="AR72" s="400"/>
      <c r="AS72" s="400"/>
      <c r="AT72" s="400"/>
      <c r="AU72" s="400"/>
      <c r="AV72" s="400"/>
      <c r="AW72" s="400"/>
      <c r="AX72" s="400"/>
      <c r="AY72" s="400"/>
      <c r="AZ72" s="400"/>
      <c r="BA72" s="400"/>
      <c r="BB72" s="400"/>
      <c r="BC72" s="400"/>
      <c r="BD72" s="400"/>
      <c r="BE72" s="400"/>
      <c r="BF72" s="400"/>
      <c r="BG72" s="20"/>
      <c r="BK72" s="85">
        <f>AA67</f>
        <v>1</v>
      </c>
      <c r="BL72" s="86" t="str">
        <f>IF(AK13="","",IF(AND(BK66=$BU$62,$BL$65=$BU$63),"X",""))</f>
        <v/>
      </c>
      <c r="BM72" s="86" t="str">
        <f>IF(AK13="","",IF(AND(BK66=$BU$62,$BM$65=$BU$63),"X",""))</f>
        <v/>
      </c>
      <c r="BN72" s="86" t="str">
        <f>IF(AK13="","",IF(AND(BK66=$BU$62,$BN$65=$BU$63),"X",""))</f>
        <v/>
      </c>
      <c r="BO72" s="86" t="str">
        <f>IF(AK13="","",IF(AND(BK66=$BU$62,$BO$65=$BU$63),"X",""))</f>
        <v/>
      </c>
      <c r="BP72" s="86" t="str">
        <f>IF(AK13="","",IF(AND(BK66=$BU$62,$BP$65=$BU$63),"X",""))</f>
        <v/>
      </c>
      <c r="BR72" s="85" t="str">
        <f>AH67</f>
        <v/>
      </c>
      <c r="BS72" s="86">
        <f>IF(AND($AK$13&lt;&gt;Datos!$A$6,OR($I$66=Datos!M2,$I$67=Datos!N2)),1,0)</f>
        <v>0</v>
      </c>
      <c r="BT72" s="86">
        <f>IF(AND($AK$13=Datos!$A$6,OR($I$66=Datos!M2,$I$67=Datos!N2)),5,0)</f>
        <v>0</v>
      </c>
      <c r="BU72" s="37"/>
    </row>
    <row r="73" spans="1:73" ht="14.25" customHeight="1">
      <c r="A73" s="18"/>
      <c r="J73" s="43"/>
      <c r="K73" s="44"/>
      <c r="L73" s="44"/>
      <c r="M73" s="44"/>
      <c r="N73" s="44"/>
      <c r="O73" s="44"/>
      <c r="P73" s="45"/>
      <c r="R73" s="662" t="str">
        <f>IF(OR($AK$13=1,$AK$13=2,$AK$13=3,$AK$13=4),Datos!O6,IF($AK$13=5,Datos!O2,""))</f>
        <v/>
      </c>
      <c r="S73" s="662"/>
      <c r="T73" s="662"/>
      <c r="U73" s="662"/>
      <c r="V73" s="662"/>
      <c r="W73" s="662"/>
      <c r="Z73" s="403"/>
      <c r="AA73" s="479">
        <f>IF($AK$13=5,2,4)</f>
        <v>4</v>
      </c>
      <c r="AB73" s="387" t="str">
        <f>IF(ISERROR(BL75=TRUE),"",IF(BL75="","",BL75))</f>
        <v/>
      </c>
      <c r="AC73" s="388"/>
      <c r="AD73" s="391" t="str">
        <f>IF(ISERROR(BM75=TRUE),"",IF(BM75="","",BM75))</f>
        <v/>
      </c>
      <c r="AE73" s="392"/>
      <c r="AF73" s="391" t="str">
        <f>IF(ISERROR(BN75=TRUE),"",IF(BN75="","",BN75))</f>
        <v/>
      </c>
      <c r="AG73" s="392"/>
      <c r="AH73" s="395" t="str">
        <f>IF(ISERROR(BO75=TRUE),"",IF(BO75="","",BO75))</f>
        <v/>
      </c>
      <c r="AI73" s="396"/>
      <c r="AJ73" s="395" t="str">
        <f>IF(ISERROR(BP75=TRUE),"",IF(BP75="","",BP75))</f>
        <v/>
      </c>
      <c r="AK73" s="396"/>
      <c r="AP73" s="400"/>
      <c r="AQ73" s="400"/>
      <c r="AR73" s="400"/>
      <c r="AS73" s="400"/>
      <c r="AT73" s="400"/>
      <c r="AU73" s="400"/>
      <c r="AV73" s="400"/>
      <c r="AW73" s="400"/>
      <c r="AX73" s="400"/>
      <c r="AY73" s="400"/>
      <c r="AZ73" s="400"/>
      <c r="BA73" s="400"/>
      <c r="BB73" s="400"/>
      <c r="BC73" s="400"/>
      <c r="BD73" s="400"/>
      <c r="BE73" s="400"/>
      <c r="BF73" s="400"/>
      <c r="BG73" s="20"/>
      <c r="BK73" s="85">
        <f>AA69</f>
        <v>2</v>
      </c>
      <c r="BL73" s="86" t="str">
        <f>IF(AK13="","",IF(AND(BK67=$BU$62,$BL$65=$BU$63),"X",""))</f>
        <v/>
      </c>
      <c r="BM73" s="86" t="str">
        <f>IF(AK13="","",IF(AND(BK67=$BU$62,$BM$65=$BU$63),"X",""))</f>
        <v/>
      </c>
      <c r="BN73" s="86" t="str">
        <f>IF(AK13="","",IF(AND(BK67=$BU$62,$BN$65=$BU$63),"X",""))</f>
        <v/>
      </c>
      <c r="BO73" s="86" t="str">
        <f>IF(AK13="","",IF(AND(BK67=$BU$62,$BO$65=$BU$63),"X",""))</f>
        <v/>
      </c>
      <c r="BP73" s="86" t="str">
        <f>IF(AK13="","",IF(AND(BK67=$BU$62,$BP$65=$BU$63),"X",""))</f>
        <v/>
      </c>
      <c r="BR73" s="85" t="str">
        <f>AH69</f>
        <v/>
      </c>
      <c r="BS73" s="86">
        <f>IF(AND($AK$13&lt;&gt;Datos!$A$6,OR($I$66=Datos!M3,$I$67=Datos!N3)),2,0)</f>
        <v>0</v>
      </c>
      <c r="BT73" s="86">
        <f>IF(AND($AK$13=Datos!$A$6,OR($I$66=Datos!M3,$I$67=Datos!N3)),4,0)</f>
        <v>0</v>
      </c>
      <c r="BU73" s="37"/>
    </row>
    <row r="74" spans="1:73" ht="28.5" customHeight="1">
      <c r="A74" s="18"/>
      <c r="C74" s="523" t="s">
        <v>499</v>
      </c>
      <c r="D74" s="523"/>
      <c r="Z74" s="403"/>
      <c r="AA74" s="479"/>
      <c r="AB74" s="389"/>
      <c r="AC74" s="390"/>
      <c r="AD74" s="393"/>
      <c r="AE74" s="394"/>
      <c r="AF74" s="393"/>
      <c r="AG74" s="394"/>
      <c r="AH74" s="397"/>
      <c r="AI74" s="398"/>
      <c r="AJ74" s="397"/>
      <c r="AK74" s="398"/>
      <c r="AP74" s="400"/>
      <c r="AQ74" s="400"/>
      <c r="AR74" s="400"/>
      <c r="AS74" s="400"/>
      <c r="AT74" s="400"/>
      <c r="AU74" s="400"/>
      <c r="AV74" s="400"/>
      <c r="AW74" s="400"/>
      <c r="AX74" s="400"/>
      <c r="AY74" s="400"/>
      <c r="AZ74" s="400"/>
      <c r="BA74" s="400"/>
      <c r="BB74" s="400"/>
      <c r="BC74" s="400"/>
      <c r="BD74" s="400"/>
      <c r="BE74" s="400"/>
      <c r="BF74" s="400"/>
      <c r="BG74" s="20"/>
      <c r="BK74" s="85">
        <f>AA71</f>
        <v>3</v>
      </c>
      <c r="BL74" s="86" t="str">
        <f>IF(AK13="","",IF(AND(BK68=$BU$62,$BL$65=$BU$63),"X",""))</f>
        <v/>
      </c>
      <c r="BM74" s="86" t="str">
        <f>IF(AK13="","",IF(AND(BK68=$BU$62,$BM$65=$BU$63),"X",""))</f>
        <v/>
      </c>
      <c r="BN74" s="86" t="str">
        <f>IF(AK13="","",IF(AND(BK68=$BU$62,$BN$65=$BU$63),"X",""))</f>
        <v/>
      </c>
      <c r="BO74" s="86" t="str">
        <f>IF(AK13="","",IF(AND(BK68=$BU$62,$BO$65=$BU$63),"X",""))</f>
        <v/>
      </c>
      <c r="BP74" s="86" t="str">
        <f>IF(AK13="","",IF(AND(BK68=$BU$62,$BP$65=$BU$63),"X",""))</f>
        <v/>
      </c>
      <c r="BR74" s="85" t="str">
        <f>AH71</f>
        <v/>
      </c>
      <c r="BS74" s="86">
        <f>IF(AND($AK$13&lt;&gt;Datos!$A$6,OR($I$66=Datos!M4,$I$67=Datos!N4)),3,0)</f>
        <v>0</v>
      </c>
      <c r="BT74" s="86">
        <f>IF(AND($AK$13=Datos!$A$6,OR($I$66=Datos!M4,$I$67=Datos!N4)),3,0)</f>
        <v>0</v>
      </c>
      <c r="BU74" s="37"/>
    </row>
    <row r="75" spans="1:73" ht="28.5" customHeight="1">
      <c r="A75" s="18"/>
      <c r="C75" s="523"/>
      <c r="D75" s="523"/>
      <c r="E75" s="655" t="str">
        <f>Datos!B2</f>
        <v>Riesgo de Corrupción</v>
      </c>
      <c r="F75" s="656"/>
      <c r="G75" s="656"/>
      <c r="H75" s="657"/>
      <c r="I75" s="658" t="str">
        <f>Datos!B3</f>
        <v>Riesgo Estratégico</v>
      </c>
      <c r="J75" s="658"/>
      <c r="K75" s="658"/>
      <c r="L75" s="658"/>
      <c r="M75" s="658" t="s">
        <v>500</v>
      </c>
      <c r="N75" s="658"/>
      <c r="O75" s="658"/>
      <c r="P75" s="658"/>
      <c r="Q75" s="46"/>
      <c r="R75" s="46"/>
      <c r="S75" s="47"/>
      <c r="Z75" s="403"/>
      <c r="AA75" s="479">
        <f>IF($AK$13=5,1,5)</f>
        <v>5</v>
      </c>
      <c r="AB75" s="391" t="str">
        <f>IF(ISERROR(BL76=TRUE),"",IF(BL76="","",BL76))</f>
        <v/>
      </c>
      <c r="AC75" s="392"/>
      <c r="AD75" s="391" t="str">
        <f>IF(ISERROR(BM76=TRUE),"",IF(BM76="","",BM76))</f>
        <v/>
      </c>
      <c r="AE75" s="392"/>
      <c r="AF75" s="395" t="str">
        <f>IF(ISERROR(BN76=TRUE),"",IF(BN76="","",BN76))</f>
        <v/>
      </c>
      <c r="AG75" s="396"/>
      <c r="AH75" s="395" t="str">
        <f>IF(ISERROR(BO76=TRUE),"",IF(BO76="","",BO76))</f>
        <v/>
      </c>
      <c r="AI75" s="396"/>
      <c r="AJ75" s="395" t="str">
        <f>IF(ISERROR(BP76=TRUE),"",IF(BP76="","",BP76))</f>
        <v/>
      </c>
      <c r="AK75" s="396"/>
      <c r="AP75" s="400"/>
      <c r="AQ75" s="400"/>
      <c r="AR75" s="400"/>
      <c r="AS75" s="400"/>
      <c r="AT75" s="400"/>
      <c r="AU75" s="400"/>
      <c r="AV75" s="400"/>
      <c r="AW75" s="400"/>
      <c r="AX75" s="400"/>
      <c r="AY75" s="400"/>
      <c r="AZ75" s="400"/>
      <c r="BA75" s="400"/>
      <c r="BB75" s="400"/>
      <c r="BC75" s="400"/>
      <c r="BD75" s="400"/>
      <c r="BE75" s="400"/>
      <c r="BF75" s="400"/>
      <c r="BG75" s="20"/>
      <c r="BK75" s="85">
        <f>AA73</f>
        <v>4</v>
      </c>
      <c r="BL75" s="86" t="str">
        <f>IF(AK13="","",IF(AND(BK69=$BU$62,$BL$65=$BU$63),"X",""))</f>
        <v/>
      </c>
      <c r="BM75" s="86" t="str">
        <f>IF(AK13="","",IF(AND(BK69=$BU$62,$BM$65=$BU$63),"X",""))</f>
        <v/>
      </c>
      <c r="BN75" s="86" t="str">
        <f>IF(AK13="","",IF(AND(BK69=$BU$62,$BN$65=$BU$63),"X",""))</f>
        <v/>
      </c>
      <c r="BO75" s="86" t="str">
        <f>IF(AK13="","",IF(AND(BK69=$BU$62,$BO$65=$BU$63),"X",""))</f>
        <v/>
      </c>
      <c r="BP75" s="86" t="str">
        <f>IF(AK13="","",IF(AND(BK69=$BU$62,$BP$65=$BU$63),"X",""))</f>
        <v/>
      </c>
      <c r="BR75" s="85" t="str">
        <f>AH73</f>
        <v/>
      </c>
      <c r="BS75" s="86">
        <f>IF(AND($AK$13&lt;&gt;Datos!$A$6,OR($I$66=Datos!M5,$I$67=Datos!N5)),4,0)</f>
        <v>0</v>
      </c>
      <c r="BT75" s="86">
        <f>IF(AND($AK$13=Datos!$A$6,OR($I$66=Datos!M5,$I$67=Datos!N5)),2,0)</f>
        <v>0</v>
      </c>
      <c r="BU75" s="37"/>
    </row>
    <row r="76" spans="1:73" ht="33.75" customHeight="1">
      <c r="A76" s="18"/>
      <c r="C76" s="523"/>
      <c r="D76" s="523"/>
      <c r="E76" s="658" t="s">
        <v>501</v>
      </c>
      <c r="F76" s="658"/>
      <c r="G76" s="658"/>
      <c r="H76" s="658"/>
      <c r="I76" s="658" t="str">
        <f>Datos!B6</f>
        <v>Oportunidad</v>
      </c>
      <c r="J76" s="658"/>
      <c r="K76" s="658"/>
      <c r="L76" s="658"/>
      <c r="M76" s="671"/>
      <c r="N76" s="672"/>
      <c r="O76" s="672"/>
      <c r="P76" s="673"/>
      <c r="Q76" s="46"/>
      <c r="R76" s="666" t="str">
        <f>IF($AK$13=1,Datos!P2,IF(OR($AK$13=2,$AK$13=3),Imp_Est_Pro_Seg!AJ24,IF($AK$13=4,'Seguridad Información'!AJ24,IF($AK$13=5,Imp_oportunidad!AN24,""))))</f>
        <v/>
      </c>
      <c r="S76" s="666"/>
      <c r="T76" s="666"/>
      <c r="U76" s="666"/>
      <c r="V76" s="666"/>
      <c r="W76" s="666"/>
      <c r="Z76" s="404"/>
      <c r="AA76" s="479"/>
      <c r="AB76" s="393"/>
      <c r="AC76" s="394"/>
      <c r="AD76" s="393"/>
      <c r="AE76" s="394"/>
      <c r="AF76" s="397"/>
      <c r="AG76" s="398"/>
      <c r="AH76" s="397"/>
      <c r="AI76" s="398"/>
      <c r="AJ76" s="397"/>
      <c r="AK76" s="398"/>
      <c r="AP76" s="400"/>
      <c r="AQ76" s="400"/>
      <c r="AR76" s="400"/>
      <c r="AS76" s="400"/>
      <c r="AT76" s="400"/>
      <c r="AU76" s="400"/>
      <c r="AV76" s="400"/>
      <c r="AW76" s="400"/>
      <c r="AX76" s="400"/>
      <c r="AY76" s="400"/>
      <c r="AZ76" s="400"/>
      <c r="BA76" s="400"/>
      <c r="BB76" s="400"/>
      <c r="BC76" s="400"/>
      <c r="BD76" s="400"/>
      <c r="BE76" s="400"/>
      <c r="BF76" s="400"/>
      <c r="BG76" s="20"/>
      <c r="BK76" s="85">
        <f>AA75</f>
        <v>5</v>
      </c>
      <c r="BL76" s="86" t="str">
        <f>IF(AK13="","",IF(AND(BK70=$BU$62,$BL$65=$BU$63),"X",""))</f>
        <v/>
      </c>
      <c r="BM76" s="86" t="str">
        <f>IF(AK13="","",IF(AND(BK70=$BU$62,$BM$65=$BU$63),"X",""))</f>
        <v/>
      </c>
      <c r="BN76" s="86" t="str">
        <f>IF(AK13="","",IF(AND(BK70=$BU$62,$BN$65=$BU$63),"X",""))</f>
        <v/>
      </c>
      <c r="BO76" s="86" t="str">
        <f>IF(AK13="","",IF(AND(BK70=$BU$62,$BO$65=$BU$63),"X",""))</f>
        <v/>
      </c>
      <c r="BP76" s="86" t="str">
        <f>IF(AK13="","",IF(AND(BK70=$BU$62,$BP$65=$BU$63),"X",""))</f>
        <v/>
      </c>
      <c r="BR76" s="85" t="str">
        <f>AH75</f>
        <v/>
      </c>
      <c r="BS76" s="86">
        <f>IF(AND($AK$13&lt;&gt;Datos!$A$6,OR($I$66=Datos!M6,$I$67=Datos!N6)),5,0)</f>
        <v>0</v>
      </c>
      <c r="BT76" s="86">
        <f>IF(AND($AK$13=Datos!$A$6,OR($I$66=Datos!M6,$I$67=Datos!N6)),1,0)</f>
        <v>0</v>
      </c>
      <c r="BU76" s="37"/>
    </row>
    <row r="77" spans="1:73" ht="14.45" customHeight="1">
      <c r="A77" s="18"/>
      <c r="C77" s="523"/>
      <c r="D77" s="523"/>
      <c r="E77" s="455"/>
      <c r="F77" s="455"/>
      <c r="G77" s="455"/>
      <c r="H77" s="455"/>
      <c r="I77" s="455"/>
      <c r="J77" s="525"/>
      <c r="K77" s="525"/>
      <c r="L77" s="525"/>
      <c r="M77" s="525"/>
      <c r="N77" s="525"/>
      <c r="O77" s="525"/>
      <c r="P77" s="525"/>
      <c r="Q77" s="46"/>
      <c r="R77" s="659" t="str">
        <f>IF($AK$13=1,Datos!P3,IF(OR($AK$13=2,$AK$13=3),Imp_Est_Pro_Seg!AK24,IF($AK$13=4,'Seguridad Información'!AK24,IF($AK$13=5,Imp_oportunidad!AM24,""))))</f>
        <v/>
      </c>
      <c r="S77" s="659"/>
      <c r="T77" s="659"/>
      <c r="U77" s="659"/>
      <c r="V77" s="659"/>
      <c r="W77" s="659"/>
      <c r="Z77" s="48"/>
      <c r="AP77" s="143"/>
      <c r="AQ77" s="143"/>
      <c r="AR77" s="143"/>
      <c r="AS77" s="143"/>
      <c r="AT77" s="143"/>
      <c r="AU77" s="143"/>
      <c r="AV77" s="143"/>
      <c r="AW77" s="143"/>
      <c r="AX77" s="143"/>
      <c r="AY77" s="143"/>
      <c r="AZ77" s="143"/>
      <c r="BA77" s="143"/>
      <c r="BB77" s="143"/>
      <c r="BG77" s="20"/>
      <c r="BK77" s="85"/>
      <c r="BL77" s="85">
        <v>1</v>
      </c>
      <c r="BM77" s="85">
        <v>2</v>
      </c>
      <c r="BN77" s="85">
        <v>3</v>
      </c>
      <c r="BO77" s="85">
        <v>4</v>
      </c>
      <c r="BP77" s="85">
        <v>5</v>
      </c>
      <c r="BR77" s="85" t="s">
        <v>371</v>
      </c>
      <c r="BS77" s="86">
        <f>SUM(BS72:BT76)</f>
        <v>0</v>
      </c>
      <c r="BT77" s="85"/>
    </row>
    <row r="78" spans="1:73" ht="14.25" customHeight="1">
      <c r="A78" s="18"/>
      <c r="C78" s="523"/>
      <c r="D78" s="523"/>
      <c r="E78" s="660" t="str">
        <f>IF(AK13=Datos!$A$6,"Escala de impacto
(beneficio)","Escala de impacto")</f>
        <v>Escala de impacto</v>
      </c>
      <c r="F78" s="660"/>
      <c r="G78" s="660"/>
      <c r="H78" s="660"/>
      <c r="I78" s="661"/>
      <c r="J78" s="37"/>
      <c r="P78" s="38"/>
      <c r="R78" s="662" t="str">
        <f>IF($AK$13=1,Enc_Imp_Corrupción!$M$25,IF(OR($AK$13=2,$AK$13=3),Imp_Est_Pro_Seg!AL24,IF($AK$13=4,'Seguridad Información'!AL24,IF($AK$13=5,Imp_oportunidad!AL24,""))))</f>
        <v/>
      </c>
      <c r="S78" s="662"/>
      <c r="T78" s="662"/>
      <c r="U78" s="662"/>
      <c r="V78" s="662"/>
      <c r="W78" s="662"/>
      <c r="BG78" s="20"/>
      <c r="BR78" s="85"/>
      <c r="BS78" s="85"/>
      <c r="BT78" s="85"/>
    </row>
    <row r="79" spans="1:73" ht="28.5" customHeight="1">
      <c r="A79" s="18"/>
      <c r="E79" s="660"/>
      <c r="F79" s="660"/>
      <c r="G79" s="660"/>
      <c r="H79" s="660"/>
      <c r="I79" s="661"/>
      <c r="J79" s="663" t="str">
        <f>IF(J72="","", IF(ISERROR(BU63=TRUE),"",BU63))</f>
        <v/>
      </c>
      <c r="K79" s="664"/>
      <c r="L79" s="664"/>
      <c r="M79" s="664"/>
      <c r="N79" s="664"/>
      <c r="O79" s="664"/>
      <c r="P79" s="665"/>
      <c r="R79" s="662" t="str">
        <f>IF($AK$13=1,Enc_Imp_Corrupción!$M$26,IF(OR($AK$13=2,$AK$13=3),Imp_Est_Pro_Seg!AM24,IF($AK$13=4,'Seguridad Información'!AM24,IF($AK$13=5,Imp_oportunidad!AK24,""))))</f>
        <v/>
      </c>
      <c r="S79" s="662"/>
      <c r="T79" s="662"/>
      <c r="U79" s="662"/>
      <c r="V79" s="662"/>
      <c r="W79" s="662"/>
      <c r="Z79" s="49"/>
      <c r="BG79" s="20"/>
    </row>
    <row r="80" spans="1:73">
      <c r="A80" s="18"/>
      <c r="E80" s="660"/>
      <c r="F80" s="660"/>
      <c r="G80" s="660"/>
      <c r="H80" s="660"/>
      <c r="I80" s="661"/>
      <c r="J80" s="43"/>
      <c r="K80" s="44"/>
      <c r="L80" s="44"/>
      <c r="M80" s="44"/>
      <c r="N80" s="44"/>
      <c r="O80" s="44"/>
      <c r="P80" s="45"/>
      <c r="R80" s="662" t="str">
        <f>IF($AK$13=1,Enc_Imp_Corrupción!$M$27,IF(OR($AK$13=2,$AK$13=3),Imp_Est_Pro_Seg!AN24,IF($AK$13=4,'Seguridad Información'!AN24,IF($AK$13=5,Imp_oportunidad!AJ24,""))))</f>
        <v/>
      </c>
      <c r="S80" s="662"/>
      <c r="T80" s="662"/>
      <c r="U80" s="662"/>
      <c r="V80" s="662"/>
      <c r="W80" s="662"/>
      <c r="Z80" s="49"/>
      <c r="BG80" s="20"/>
    </row>
    <row r="81" spans="1:78" ht="30" hidden="1" customHeight="1">
      <c r="A81" s="18"/>
      <c r="F81" s="460" t="s">
        <v>502</v>
      </c>
      <c r="G81" s="460"/>
      <c r="H81" s="460" t="s">
        <v>503</v>
      </c>
      <c r="I81" s="460"/>
      <c r="Z81" s="49"/>
      <c r="BG81" s="20"/>
    </row>
    <row r="82" spans="1:78" ht="32.450000000000003" hidden="1" customHeight="1">
      <c r="A82" s="18"/>
      <c r="F82" s="50"/>
      <c r="G82" s="25"/>
      <c r="H82" s="87" t="str">
        <f>IF(R76&lt;&gt;"",1,IF(R77&lt;&gt;"",2,IF(R78&lt;&gt;"",3,IF(R79&lt;&gt;"",4,IF(R80&lt;&gt;"",5,"")))))</f>
        <v/>
      </c>
      <c r="I82" s="25"/>
      <c r="Z82" s="49"/>
      <c r="BG82" s="20"/>
      <c r="BL82" s="39"/>
      <c r="BM82" s="39"/>
      <c r="BN82" s="39"/>
      <c r="BO82" s="39"/>
    </row>
    <row r="83" spans="1:78" ht="30" customHeight="1" thickBot="1">
      <c r="A83" s="51"/>
      <c r="B83" s="52"/>
      <c r="C83" s="52"/>
      <c r="D83" s="52"/>
      <c r="E83" s="52"/>
      <c r="F83" s="52"/>
      <c r="G83" s="52"/>
      <c r="H83" s="52"/>
      <c r="I83" s="52"/>
      <c r="J83" s="52"/>
      <c r="K83" s="52"/>
      <c r="L83" s="52"/>
      <c r="M83" s="52"/>
      <c r="N83" s="52"/>
      <c r="O83" s="52"/>
      <c r="P83" s="52"/>
      <c r="Q83" s="52"/>
      <c r="R83" s="52"/>
      <c r="S83" s="52"/>
      <c r="T83" s="52"/>
      <c r="U83" s="52"/>
      <c r="V83" s="52"/>
      <c r="W83" s="52"/>
      <c r="X83" s="52"/>
      <c r="Y83" s="52"/>
      <c r="Z83" s="53"/>
      <c r="AA83" s="52"/>
      <c r="AB83" s="52"/>
      <c r="AC83" s="52"/>
      <c r="AD83" s="52"/>
      <c r="AE83" s="52"/>
      <c r="AF83" s="52"/>
      <c r="AG83" s="52"/>
      <c r="AH83" s="52"/>
      <c r="AI83" s="52"/>
      <c r="AJ83" s="52"/>
      <c r="AK83" s="52"/>
      <c r="AL83" s="52"/>
      <c r="AM83" s="52"/>
      <c r="AN83" s="52"/>
      <c r="AO83" s="52"/>
      <c r="AP83" s="52"/>
      <c r="AQ83" s="52"/>
      <c r="AR83" s="52"/>
      <c r="AS83" s="52"/>
      <c r="AT83" s="52"/>
      <c r="AU83" s="52"/>
      <c r="AV83" s="52"/>
      <c r="AW83" s="52"/>
      <c r="AX83" s="52"/>
      <c r="AY83" s="52"/>
      <c r="AZ83" s="52"/>
      <c r="BA83" s="52"/>
      <c r="BB83" s="52"/>
      <c r="BC83" s="52"/>
      <c r="BD83" s="52"/>
      <c r="BE83" s="52"/>
      <c r="BF83" s="52"/>
      <c r="BG83" s="54"/>
    </row>
    <row r="84" spans="1:78" ht="32.25" customHeight="1" thickBot="1">
      <c r="A84" s="380" t="s">
        <v>504</v>
      </c>
      <c r="B84" s="381"/>
      <c r="C84" s="381"/>
      <c r="D84" s="381"/>
      <c r="E84" s="381"/>
      <c r="F84" s="381"/>
      <c r="G84" s="381"/>
      <c r="H84" s="381"/>
      <c r="I84" s="381"/>
      <c r="J84" s="382"/>
      <c r="K84" s="27"/>
      <c r="L84" s="27"/>
      <c r="M84" s="16"/>
      <c r="N84" s="16"/>
      <c r="O84" s="16"/>
      <c r="P84" s="16"/>
      <c r="Q84" s="16"/>
      <c r="R84" s="16"/>
      <c r="S84" s="16"/>
      <c r="T84" s="16"/>
      <c r="U84" s="16"/>
      <c r="V84" s="16"/>
      <c r="W84" s="16"/>
      <c r="X84" s="529" t="s">
        <v>505</v>
      </c>
      <c r="Y84" s="530"/>
      <c r="Z84" s="530"/>
      <c r="AA84" s="530"/>
      <c r="AB84" s="530"/>
      <c r="AC84" s="530"/>
      <c r="AD84" s="530"/>
      <c r="AE84" s="530"/>
      <c r="AF84" s="530"/>
      <c r="AG84" s="530"/>
      <c r="AH84" s="530"/>
      <c r="AI84" s="530"/>
      <c r="AJ84" s="530"/>
      <c r="AK84" s="530"/>
      <c r="AL84" s="530"/>
      <c r="AM84" s="531"/>
      <c r="AN84" s="535" t="s">
        <v>506</v>
      </c>
      <c r="AO84" s="536"/>
      <c r="AP84" s="536"/>
      <c r="AQ84" s="536"/>
      <c r="AR84" s="536"/>
      <c r="AS84" s="537"/>
      <c r="AT84" s="16"/>
      <c r="AU84" s="98"/>
      <c r="AV84" s="98"/>
      <c r="AW84" s="16"/>
      <c r="AX84" s="16"/>
      <c r="AY84" s="16"/>
      <c r="AZ84" s="16"/>
      <c r="BA84" s="16"/>
      <c r="BB84" s="16"/>
      <c r="BC84" s="16"/>
      <c r="BD84" s="16"/>
      <c r="BE84" s="16"/>
      <c r="BF84" s="16"/>
      <c r="BG84" s="17"/>
    </row>
    <row r="85" spans="1:78" ht="15" customHeight="1">
      <c r="A85" s="18"/>
      <c r="X85" s="526" t="s">
        <v>507</v>
      </c>
      <c r="Y85" s="526"/>
      <c r="Z85" s="526"/>
      <c r="AA85" s="526"/>
      <c r="AB85" s="526" t="s">
        <v>508</v>
      </c>
      <c r="AC85" s="526"/>
      <c r="AD85" s="526" t="s">
        <v>509</v>
      </c>
      <c r="AE85" s="526"/>
      <c r="AF85" s="526" t="s">
        <v>510</v>
      </c>
      <c r="AG85" s="526"/>
      <c r="AH85" s="527" t="s">
        <v>511</v>
      </c>
      <c r="AI85" s="528"/>
      <c r="AJ85" s="526" t="s">
        <v>512</v>
      </c>
      <c r="AK85" s="526"/>
      <c r="AL85" s="532" t="s">
        <v>513</v>
      </c>
      <c r="AM85" s="532"/>
      <c r="AN85" s="538" t="s">
        <v>514</v>
      </c>
      <c r="AO85" s="538"/>
      <c r="AP85" s="538"/>
      <c r="AQ85" s="538"/>
      <c r="AR85" s="542" t="s">
        <v>515</v>
      </c>
      <c r="AS85" s="542"/>
      <c r="AT85" s="99"/>
      <c r="AU85" s="100"/>
      <c r="AV85" s="100"/>
      <c r="AZ85" s="93"/>
      <c r="BA85" s="93"/>
      <c r="BB85" s="93"/>
      <c r="BE85" s="44"/>
      <c r="BG85" s="20"/>
      <c r="BS85" s="556" t="s">
        <v>516</v>
      </c>
      <c r="BT85" s="557"/>
      <c r="BU85" s="558"/>
      <c r="BV85" s="556" t="s">
        <v>517</v>
      </c>
      <c r="BW85" s="557"/>
      <c r="BX85" s="558"/>
    </row>
    <row r="86" spans="1:78" ht="217.5" customHeight="1">
      <c r="A86" s="18"/>
      <c r="D86" s="484" t="s">
        <v>518</v>
      </c>
      <c r="E86" s="484"/>
      <c r="F86" s="484"/>
      <c r="G86" s="484"/>
      <c r="H86" s="484"/>
      <c r="I86" s="484"/>
      <c r="J86" s="484"/>
      <c r="K86" s="484"/>
      <c r="L86" s="484"/>
      <c r="M86" s="484"/>
      <c r="N86" s="484"/>
      <c r="O86" s="484"/>
      <c r="P86" s="484"/>
      <c r="Q86" s="484"/>
      <c r="R86" s="484"/>
      <c r="S86" s="484"/>
      <c r="T86" s="521" t="s">
        <v>519</v>
      </c>
      <c r="U86" s="521"/>
      <c r="V86" s="521"/>
      <c r="W86" s="521"/>
      <c r="X86" s="522" t="s">
        <v>520</v>
      </c>
      <c r="Y86" s="522"/>
      <c r="Z86" s="522" t="s">
        <v>521</v>
      </c>
      <c r="AA86" s="522"/>
      <c r="AB86" s="522" t="s">
        <v>522</v>
      </c>
      <c r="AC86" s="522"/>
      <c r="AD86" s="522" t="s">
        <v>523</v>
      </c>
      <c r="AE86" s="522"/>
      <c r="AF86" s="522" t="s">
        <v>524</v>
      </c>
      <c r="AG86" s="522"/>
      <c r="AH86" s="522" t="s">
        <v>525</v>
      </c>
      <c r="AI86" s="522"/>
      <c r="AJ86" s="522" t="s">
        <v>526</v>
      </c>
      <c r="AK86" s="522"/>
      <c r="AL86" s="532"/>
      <c r="AM86" s="532"/>
      <c r="AN86" s="539" t="s">
        <v>527</v>
      </c>
      <c r="AO86" s="540"/>
      <c r="AP86" s="540"/>
      <c r="AQ86" s="541"/>
      <c r="AR86" s="542"/>
      <c r="AS86" s="542"/>
      <c r="AT86" s="534" t="s">
        <v>528</v>
      </c>
      <c r="AU86" s="510"/>
      <c r="AV86" s="511"/>
      <c r="AW86" s="534" t="s">
        <v>529</v>
      </c>
      <c r="AX86" s="510"/>
      <c r="AY86" s="511"/>
      <c r="AZ86" s="559" t="str">
        <f>IF(AK13=Datos!A6,"¿El conjunto de controles ayuda a incrementar la probabilidad?","¿El conjunto de controles ayuda a disminunir la probabilidad?")</f>
        <v>¿El conjunto de controles ayuda a disminunir la probabilidad?</v>
      </c>
      <c r="BA86" s="560"/>
      <c r="BB86" s="561"/>
      <c r="BC86" s="562" t="s">
        <v>530</v>
      </c>
      <c r="BD86" s="563"/>
      <c r="BE86" s="563"/>
      <c r="BF86" s="563"/>
      <c r="BG86" s="564"/>
      <c r="BI86" s="55" t="str">
        <f>$X$85</f>
        <v>Responsable</v>
      </c>
      <c r="BJ86" s="55" t="str">
        <f>$X$85</f>
        <v>Responsable</v>
      </c>
      <c r="BK86" s="55" t="str">
        <f>$AB$85</f>
        <v>Periodicidad</v>
      </c>
      <c r="BL86" s="55" t="str">
        <f>$AD$85</f>
        <v>Propósito</v>
      </c>
      <c r="BM86" s="55" t="str">
        <f>$AF$85</f>
        <v>Realización</v>
      </c>
      <c r="BN86" s="55" t="str">
        <f>$AH$85</f>
        <v>Observación</v>
      </c>
      <c r="BO86" s="55" t="str">
        <f>$AJ$85</f>
        <v>Evidencia</v>
      </c>
      <c r="BP86" s="56" t="s">
        <v>531</v>
      </c>
      <c r="BQ86" s="89" t="s">
        <v>532</v>
      </c>
      <c r="BR86" s="89" t="s">
        <v>533</v>
      </c>
      <c r="BS86" s="86" t="str">
        <f>Datos!$AO$2</f>
        <v>Fuerte</v>
      </c>
      <c r="BT86" s="86" t="str">
        <f>Datos!$AO$3</f>
        <v>Moderado</v>
      </c>
      <c r="BU86" s="86" t="str">
        <f>Datos!$AO$4</f>
        <v>Débil</v>
      </c>
      <c r="BV86" s="86" t="s">
        <v>534</v>
      </c>
      <c r="BW86" s="86" t="s">
        <v>535</v>
      </c>
      <c r="BX86" s="86" t="s">
        <v>536</v>
      </c>
      <c r="BY86" s="86" t="s">
        <v>537</v>
      </c>
      <c r="BZ86" s="86" t="s">
        <v>538</v>
      </c>
    </row>
    <row r="87" spans="1:78" ht="26.25" customHeight="1">
      <c r="A87" s="18"/>
      <c r="D87" s="436"/>
      <c r="E87" s="436"/>
      <c r="F87" s="436"/>
      <c r="G87" s="436"/>
      <c r="H87" s="436"/>
      <c r="I87" s="436"/>
      <c r="J87" s="436"/>
      <c r="K87" s="436"/>
      <c r="L87" s="436"/>
      <c r="M87" s="436"/>
      <c r="N87" s="436"/>
      <c r="O87" s="436"/>
      <c r="P87" s="436"/>
      <c r="Q87" s="436"/>
      <c r="R87" s="436"/>
      <c r="S87" s="436"/>
      <c r="T87" s="437" t="str">
        <f t="shared" ref="T87:T96" si="0">IF(D87&lt;&gt;"","Preventivo","")</f>
        <v/>
      </c>
      <c r="U87" s="437"/>
      <c r="V87" s="437"/>
      <c r="W87" s="437"/>
      <c r="X87" s="438"/>
      <c r="Y87" s="439"/>
      <c r="Z87" s="438"/>
      <c r="AA87" s="439"/>
      <c r="AB87" s="438"/>
      <c r="AC87" s="439"/>
      <c r="AD87" s="438"/>
      <c r="AE87" s="439"/>
      <c r="AF87" s="438"/>
      <c r="AG87" s="439"/>
      <c r="AH87" s="438"/>
      <c r="AI87" s="439"/>
      <c r="AJ87" s="438"/>
      <c r="AK87" s="439"/>
      <c r="AL87" s="457" t="str">
        <f t="shared" ref="AL87:AL96" si="1">IF(D87&lt;&gt;"",BQ87,"")</f>
        <v/>
      </c>
      <c r="AM87" s="458"/>
      <c r="AN87" s="438"/>
      <c r="AO87" s="459"/>
      <c r="AP87" s="459"/>
      <c r="AQ87" s="439"/>
      <c r="AR87" s="457" t="str">
        <f>IF(AN87&lt;&gt;"",BR87,"")</f>
        <v/>
      </c>
      <c r="AS87" s="458"/>
      <c r="AT87" s="457" t="str">
        <f t="shared" ref="AT87:AT96" si="2">IF(BV87="","",BV87)</f>
        <v/>
      </c>
      <c r="AU87" s="533"/>
      <c r="AV87" s="458"/>
      <c r="AW87" s="547" t="str">
        <f>IF(OR(AT87="",BX97=""),"",BX97)</f>
        <v/>
      </c>
      <c r="AX87" s="548"/>
      <c r="AY87" s="549"/>
      <c r="AZ87" s="547" t="str">
        <f>IF(AW87="","",IF(BW$97&gt;=Datos!$AS$2,Datos!AQ2,Datos!AQ3))</f>
        <v/>
      </c>
      <c r="BA87" s="548"/>
      <c r="BB87" s="549"/>
      <c r="BC87" s="347"/>
      <c r="BD87" s="348"/>
      <c r="BE87" s="348"/>
      <c r="BF87" s="348"/>
      <c r="BG87" s="349"/>
      <c r="BI87" s="86" t="str">
        <f>IF(X87=Datos!$AH$2,15,"")</f>
        <v/>
      </c>
      <c r="BJ87" s="86" t="str">
        <f>IF(Z87=Datos!$AI$2,15,"")</f>
        <v/>
      </c>
      <c r="BK87" s="86" t="str">
        <f>IF(AB87=Datos!$AJ$2,15,"")</f>
        <v/>
      </c>
      <c r="BL87" s="86" t="str">
        <f>IF(AD87=Datos!$AK$2,15,"")</f>
        <v/>
      </c>
      <c r="BM87" s="86" t="str">
        <f>IF(AF87=Datos!$AL$2,15,"")</f>
        <v/>
      </c>
      <c r="BN87" s="86" t="str">
        <f>IF(AH87=Datos!$AM$2,15,"")</f>
        <v/>
      </c>
      <c r="BO87" s="86" t="str">
        <f>IF(AJ87=Datos!$AN$2,10,IF(AJ87=Datos!$AN$3,5,IF(AJ87=Datos!$AN$4,"","")))</f>
        <v/>
      </c>
      <c r="BP87" s="86">
        <f>SUM(BI87:BO87)</f>
        <v>0</v>
      </c>
      <c r="BQ87" s="86" t="str">
        <f>IF(D87="","",IF(BP87&gt;=96,Datos!$AO$2,IF(BP87&gt;=86,Datos!$AO$3,IF(BP87&lt;86,Datos!$AO$4,""))))</f>
        <v/>
      </c>
      <c r="BR87" s="86" t="str">
        <f>IF(AN87="","",IF(AN87=Datos!$AP$2,Datos!$AO$2,IF(AN87=Datos!$AP$3,Datos!$AO$3,IF(AN87=Datos!$AP$4,Datos!$AO$4,""))))</f>
        <v/>
      </c>
      <c r="BS87" s="86" t="str">
        <f>IF(AND(BQ87=$BS$86,BR87=$BS$86),$BS$86,"")</f>
        <v/>
      </c>
      <c r="BT87" s="86" t="str">
        <f>IF(AND(BQ87=$BS$86,BR87=$BT$86),$BT$86,IF(AND(BQ87=$BT$86,BR87=$BS$86),$BT$86,IF(AND(BQ87=$BT$86,BR87=$BT$86),$BT$86,"")))</f>
        <v/>
      </c>
      <c r="BU87" s="86" t="str">
        <f>IF(AND(BQ87=$BS$86,BR87=$BU$86),$BU$86,IF(AND(BQ87=$BT$86,BR87=$BU$86),$BU$86,IF(AND(BQ87=$BU$86,BR87=$BS$86),$BU$86,IF(AND(BQ87=$BU$86,BR87=$BT$86),$BU$86,IF(AND(BQ87=$BU$86,BR87=$BU$86),$BU$86,"")))))</f>
        <v/>
      </c>
      <c r="BV87" s="86" t="str">
        <f>IF(BS87&lt;&gt;"",BS87,IF(BT87&lt;&gt;"",BT87,IF(BU87&lt;&gt;"",BU87,"")))</f>
        <v/>
      </c>
      <c r="BW87" s="86" t="str">
        <f>IF(BV87=Datos!$AO$2,100,IF(BV87=Datos!$AO$3,50,IF(BV87=Datos!$AO$4,0,"")))</f>
        <v/>
      </c>
      <c r="BX87" s="92"/>
      <c r="BY87" s="94"/>
      <c r="BZ87" s="91"/>
    </row>
    <row r="88" spans="1:78" ht="26.25" customHeight="1">
      <c r="A88" s="18"/>
      <c r="D88" s="436"/>
      <c r="E88" s="436"/>
      <c r="F88" s="436"/>
      <c r="G88" s="436"/>
      <c r="H88" s="436"/>
      <c r="I88" s="436"/>
      <c r="J88" s="436"/>
      <c r="K88" s="436"/>
      <c r="L88" s="436"/>
      <c r="M88" s="436"/>
      <c r="N88" s="436"/>
      <c r="O88" s="436"/>
      <c r="P88" s="436"/>
      <c r="Q88" s="436"/>
      <c r="R88" s="436"/>
      <c r="S88" s="436"/>
      <c r="T88" s="437" t="str">
        <f t="shared" si="0"/>
        <v/>
      </c>
      <c r="U88" s="437"/>
      <c r="V88" s="437"/>
      <c r="W88" s="437"/>
      <c r="X88" s="438"/>
      <c r="Y88" s="439"/>
      <c r="Z88" s="438"/>
      <c r="AA88" s="439"/>
      <c r="AB88" s="438"/>
      <c r="AC88" s="439"/>
      <c r="AD88" s="438"/>
      <c r="AE88" s="439"/>
      <c r="AF88" s="438"/>
      <c r="AG88" s="439"/>
      <c r="AH88" s="438"/>
      <c r="AI88" s="439"/>
      <c r="AJ88" s="438"/>
      <c r="AK88" s="439"/>
      <c r="AL88" s="457" t="str">
        <f t="shared" si="1"/>
        <v/>
      </c>
      <c r="AM88" s="458"/>
      <c r="AN88" s="438"/>
      <c r="AO88" s="459"/>
      <c r="AP88" s="459"/>
      <c r="AQ88" s="439"/>
      <c r="AR88" s="457" t="str">
        <f t="shared" ref="AR88:AR96" si="3">IF(AN88&lt;&gt;"",BR88,"")</f>
        <v/>
      </c>
      <c r="AS88" s="458"/>
      <c r="AT88" s="457" t="str">
        <f t="shared" si="2"/>
        <v/>
      </c>
      <c r="AU88" s="533"/>
      <c r="AV88" s="458"/>
      <c r="AW88" s="550"/>
      <c r="AX88" s="551"/>
      <c r="AY88" s="552"/>
      <c r="AZ88" s="550"/>
      <c r="BA88" s="551"/>
      <c r="BB88" s="552"/>
      <c r="BC88" s="347"/>
      <c r="BD88" s="348"/>
      <c r="BE88" s="348"/>
      <c r="BF88" s="348"/>
      <c r="BG88" s="349"/>
      <c r="BI88" s="86" t="str">
        <f>IF(X88=Datos!$AH$2,15,"")</f>
        <v/>
      </c>
      <c r="BJ88" s="86" t="str">
        <f>IF(Z88=Datos!$AI$2,15,"")</f>
        <v/>
      </c>
      <c r="BK88" s="86" t="str">
        <f>IF(AB88=Datos!$AJ$2,15,"")</f>
        <v/>
      </c>
      <c r="BL88" s="86" t="str">
        <f>IF(AD88=Datos!$AK$2,15,"")</f>
        <v/>
      </c>
      <c r="BM88" s="86" t="str">
        <f>IF(AF88=Datos!$AL$2,15,"")</f>
        <v/>
      </c>
      <c r="BN88" s="86" t="str">
        <f>IF(AH88=Datos!$AM$2,15,"")</f>
        <v/>
      </c>
      <c r="BO88" s="86" t="str">
        <f>IF(AJ88=Datos!$AN$2,10,IF(AJ88=Datos!$AN$3,5,IF(AJ88=Datos!$AN$4,"","")))</f>
        <v/>
      </c>
      <c r="BP88" s="86">
        <f t="shared" ref="BP88:BP96" si="4">SUM(BI88:BO88)</f>
        <v>0</v>
      </c>
      <c r="BQ88" s="86" t="str">
        <f>IF(D88="","",IF(BP88&gt;=96,Datos!$AO$2,IF(BP88&gt;=86,Datos!$AO$3,IF(BP88&lt;86,Datos!$AO$4,""))))</f>
        <v/>
      </c>
      <c r="BR88" s="86" t="str">
        <f>IF(AN88="","",IF(AN88=Datos!$AP$2,Datos!$AO$2,IF(AN88=Datos!$AP$3,Datos!$AO$3,IF(AN88=Datos!$AP$4,Datos!$AO$4,""))))</f>
        <v/>
      </c>
      <c r="BS88" s="86" t="str">
        <f t="shared" ref="BS88:BS96" si="5">IF(AND(BQ88=$BS$86,BR88=$BS$86),$BS$86,"")</f>
        <v/>
      </c>
      <c r="BT88" s="86" t="str">
        <f t="shared" ref="BT88:BT96" si="6">IF(AND(BQ88=$BS$86,BR88=$BT$86),$BT$86,IF(AND(BQ88=$BT$86,BR88=$BS$86),$BT$86,IF(AND(BQ88=$BT$86,BR88=$BT$86),$BT$86,"")))</f>
        <v/>
      </c>
      <c r="BU88" s="86" t="str">
        <f t="shared" ref="BU88:BU96" si="7">IF(AND(BQ88=$BS$86,BR88=$BU$86),$BU$86,IF(AND(BQ88=$BT$86,BR88=$BU$86),$BU$86,IF(AND(BQ88=$BU$86,BR88=$BS$86),$BU$86,IF(AND(BQ88=$BU$86,BR88=$BT$86),$BU$86,IF(AND(BQ88=$BU$86,BR88=$BU$86),$BU$86,"")))))</f>
        <v/>
      </c>
      <c r="BV88" s="86" t="str">
        <f t="shared" ref="BV88:BV96" si="8">IF(BS88&lt;&gt;"",BS88,IF(BT88&lt;&gt;"",BT88,IF(BU88&lt;&gt;"",BU88,"")))</f>
        <v/>
      </c>
      <c r="BW88" s="86" t="str">
        <f>IF(BV88=Datos!$AO$2,100,IF(BV88=Datos!$AO$3,50,IF(BV88=Datos!$AO$4,0,"")))</f>
        <v/>
      </c>
      <c r="BX88" s="92"/>
      <c r="BY88" s="92"/>
      <c r="BZ88" s="91"/>
    </row>
    <row r="89" spans="1:78" ht="26.25" customHeight="1">
      <c r="A89" s="18"/>
      <c r="D89" s="436"/>
      <c r="E89" s="436"/>
      <c r="F89" s="436"/>
      <c r="G89" s="436"/>
      <c r="H89" s="436"/>
      <c r="I89" s="436"/>
      <c r="J89" s="436"/>
      <c r="K89" s="436"/>
      <c r="L89" s="436"/>
      <c r="M89" s="436"/>
      <c r="N89" s="436"/>
      <c r="O89" s="436"/>
      <c r="P89" s="436"/>
      <c r="Q89" s="436"/>
      <c r="R89" s="436"/>
      <c r="S89" s="436"/>
      <c r="T89" s="437" t="str">
        <f t="shared" si="0"/>
        <v/>
      </c>
      <c r="U89" s="437"/>
      <c r="V89" s="437"/>
      <c r="W89" s="437"/>
      <c r="X89" s="438"/>
      <c r="Y89" s="439"/>
      <c r="Z89" s="438"/>
      <c r="AA89" s="439"/>
      <c r="AB89" s="438"/>
      <c r="AC89" s="439"/>
      <c r="AD89" s="438"/>
      <c r="AE89" s="439"/>
      <c r="AF89" s="438"/>
      <c r="AG89" s="439"/>
      <c r="AH89" s="438"/>
      <c r="AI89" s="439"/>
      <c r="AJ89" s="438"/>
      <c r="AK89" s="439"/>
      <c r="AL89" s="457" t="str">
        <f t="shared" si="1"/>
        <v/>
      </c>
      <c r="AM89" s="458"/>
      <c r="AN89" s="438"/>
      <c r="AO89" s="459"/>
      <c r="AP89" s="459"/>
      <c r="AQ89" s="439"/>
      <c r="AR89" s="457" t="str">
        <f t="shared" si="3"/>
        <v/>
      </c>
      <c r="AS89" s="458"/>
      <c r="AT89" s="457" t="str">
        <f t="shared" si="2"/>
        <v/>
      </c>
      <c r="AU89" s="533"/>
      <c r="AV89" s="458"/>
      <c r="AW89" s="550"/>
      <c r="AX89" s="551"/>
      <c r="AY89" s="552"/>
      <c r="AZ89" s="550"/>
      <c r="BA89" s="551"/>
      <c r="BB89" s="552"/>
      <c r="BC89" s="347"/>
      <c r="BD89" s="348"/>
      <c r="BE89" s="348"/>
      <c r="BF89" s="348"/>
      <c r="BG89" s="349"/>
      <c r="BI89" s="86" t="str">
        <f>IF(X89=Datos!$AH$2,15,"")</f>
        <v/>
      </c>
      <c r="BJ89" s="86" t="str">
        <f>IF(Z89=Datos!$AI$2,15,"")</f>
        <v/>
      </c>
      <c r="BK89" s="86" t="str">
        <f>IF(AB89=Datos!$AJ$2,15,"")</f>
        <v/>
      </c>
      <c r="BL89" s="86" t="str">
        <f>IF(AD89=Datos!$AK$2,15,"")</f>
        <v/>
      </c>
      <c r="BM89" s="86" t="str">
        <f>IF(AF89=Datos!$AL$2,15,"")</f>
        <v/>
      </c>
      <c r="BN89" s="86" t="str">
        <f>IF(AH89=Datos!$AM$2,15,"")</f>
        <v/>
      </c>
      <c r="BO89" s="86" t="str">
        <f>IF(AJ89=Datos!$AN$2,10,IF(AJ89=Datos!$AN$3,5,IF(AJ89=Datos!$AN$4,"","")))</f>
        <v/>
      </c>
      <c r="BP89" s="86">
        <f t="shared" si="4"/>
        <v>0</v>
      </c>
      <c r="BQ89" s="86" t="str">
        <f>IF(D89="","",IF(BP89&gt;=96,Datos!$AO$2,IF(BP89&gt;=86,Datos!$AO$3,IF(BP89&lt;86,Datos!$AO$4,""))))</f>
        <v/>
      </c>
      <c r="BR89" s="86" t="str">
        <f>IF(AN89="","",IF(AN89=Datos!$AP$2,Datos!$AO$2,IF(AN89=Datos!$AP$3,Datos!$AO$3,IF(AN89=Datos!$AP$4,Datos!$AO$4,""))))</f>
        <v/>
      </c>
      <c r="BS89" s="86" t="str">
        <f t="shared" si="5"/>
        <v/>
      </c>
      <c r="BT89" s="86" t="str">
        <f t="shared" si="6"/>
        <v/>
      </c>
      <c r="BU89" s="86" t="str">
        <f t="shared" si="7"/>
        <v/>
      </c>
      <c r="BV89" s="86" t="str">
        <f t="shared" si="8"/>
        <v/>
      </c>
      <c r="BW89" s="86" t="str">
        <f>IF(BV89=Datos!$AO$2,100,IF(BV89=Datos!$AO$3,50,IF(BV89=Datos!$AO$4,0,"")))</f>
        <v/>
      </c>
      <c r="BX89" s="92"/>
      <c r="BY89" s="92"/>
      <c r="BZ89" s="91"/>
    </row>
    <row r="90" spans="1:78" ht="26.25" customHeight="1">
      <c r="A90" s="18"/>
      <c r="D90" s="436"/>
      <c r="E90" s="436"/>
      <c r="F90" s="436"/>
      <c r="G90" s="436"/>
      <c r="H90" s="436"/>
      <c r="I90" s="436"/>
      <c r="J90" s="436"/>
      <c r="K90" s="436"/>
      <c r="L90" s="436"/>
      <c r="M90" s="436"/>
      <c r="N90" s="436"/>
      <c r="O90" s="436"/>
      <c r="P90" s="436"/>
      <c r="Q90" s="436"/>
      <c r="R90" s="436"/>
      <c r="S90" s="436"/>
      <c r="T90" s="437" t="str">
        <f t="shared" si="0"/>
        <v/>
      </c>
      <c r="U90" s="437"/>
      <c r="V90" s="437"/>
      <c r="W90" s="437"/>
      <c r="X90" s="438"/>
      <c r="Y90" s="439"/>
      <c r="Z90" s="438"/>
      <c r="AA90" s="439"/>
      <c r="AB90" s="438"/>
      <c r="AC90" s="439"/>
      <c r="AD90" s="438"/>
      <c r="AE90" s="439"/>
      <c r="AF90" s="438"/>
      <c r="AG90" s="439"/>
      <c r="AH90" s="438"/>
      <c r="AI90" s="439"/>
      <c r="AJ90" s="438"/>
      <c r="AK90" s="439"/>
      <c r="AL90" s="457" t="str">
        <f t="shared" si="1"/>
        <v/>
      </c>
      <c r="AM90" s="458"/>
      <c r="AN90" s="438"/>
      <c r="AO90" s="459"/>
      <c r="AP90" s="459"/>
      <c r="AQ90" s="439"/>
      <c r="AR90" s="457" t="str">
        <f t="shared" si="3"/>
        <v/>
      </c>
      <c r="AS90" s="458"/>
      <c r="AT90" s="457" t="str">
        <f t="shared" si="2"/>
        <v/>
      </c>
      <c r="AU90" s="533"/>
      <c r="AV90" s="458"/>
      <c r="AW90" s="550"/>
      <c r="AX90" s="551"/>
      <c r="AY90" s="552"/>
      <c r="AZ90" s="550"/>
      <c r="BA90" s="551"/>
      <c r="BB90" s="552"/>
      <c r="BC90" s="347"/>
      <c r="BD90" s="348"/>
      <c r="BE90" s="348"/>
      <c r="BF90" s="348"/>
      <c r="BG90" s="349"/>
      <c r="BI90" s="86" t="str">
        <f>IF(X90=Datos!$AH$2,15,"")</f>
        <v/>
      </c>
      <c r="BJ90" s="86" t="str">
        <f>IF(Z90=Datos!$AI$2,15,"")</f>
        <v/>
      </c>
      <c r="BK90" s="86" t="str">
        <f>IF(AB90=Datos!$AJ$2,15,"")</f>
        <v/>
      </c>
      <c r="BL90" s="86" t="str">
        <f>IF(AD90=Datos!$AK$2,15,"")</f>
        <v/>
      </c>
      <c r="BM90" s="86" t="str">
        <f>IF(AF90=Datos!$AL$2,15,"")</f>
        <v/>
      </c>
      <c r="BN90" s="86" t="str">
        <f>IF(AH90=Datos!$AM$2,15,"")</f>
        <v/>
      </c>
      <c r="BO90" s="86" t="str">
        <f>IF(AJ90=Datos!$AN$2,10,IF(AJ90=Datos!$AN$3,5,IF(AJ90=Datos!$AN$4,"","")))</f>
        <v/>
      </c>
      <c r="BP90" s="86">
        <f t="shared" si="4"/>
        <v>0</v>
      </c>
      <c r="BQ90" s="86" t="str">
        <f>IF(D90="","",IF(BP90&gt;=96,Datos!$AO$2,IF(BP90&gt;=86,Datos!$AO$3,IF(BP90&lt;86,Datos!$AO$4,""))))</f>
        <v/>
      </c>
      <c r="BR90" s="86" t="str">
        <f>IF(AN90="","",IF(AN90=Datos!$AP$2,Datos!$AO$2,IF(AN90=Datos!$AP$3,Datos!$AO$3,IF(AN90=Datos!$AP$4,Datos!$AO$4,""))))</f>
        <v/>
      </c>
      <c r="BS90" s="86" t="str">
        <f t="shared" si="5"/>
        <v/>
      </c>
      <c r="BT90" s="86" t="str">
        <f t="shared" si="6"/>
        <v/>
      </c>
      <c r="BU90" s="86" t="str">
        <f t="shared" si="7"/>
        <v/>
      </c>
      <c r="BV90" s="86" t="str">
        <f t="shared" si="8"/>
        <v/>
      </c>
      <c r="BW90" s="86" t="str">
        <f>IF(BV90=Datos!$AO$2,100,IF(BV90=Datos!$AO$3,50,IF(BV90=Datos!$AO$4,0,"")))</f>
        <v/>
      </c>
      <c r="BX90" s="92"/>
      <c r="BY90" s="92"/>
      <c r="BZ90" s="91"/>
    </row>
    <row r="91" spans="1:78" ht="26.25" customHeight="1">
      <c r="A91" s="18"/>
      <c r="D91" s="436"/>
      <c r="E91" s="436"/>
      <c r="F91" s="436"/>
      <c r="G91" s="436"/>
      <c r="H91" s="436"/>
      <c r="I91" s="436"/>
      <c r="J91" s="436"/>
      <c r="K91" s="436"/>
      <c r="L91" s="436"/>
      <c r="M91" s="436"/>
      <c r="N91" s="436"/>
      <c r="O91" s="436"/>
      <c r="P91" s="436"/>
      <c r="Q91" s="436"/>
      <c r="R91" s="436"/>
      <c r="S91" s="436"/>
      <c r="T91" s="437" t="str">
        <f t="shared" si="0"/>
        <v/>
      </c>
      <c r="U91" s="437"/>
      <c r="V91" s="437"/>
      <c r="W91" s="437"/>
      <c r="X91" s="438"/>
      <c r="Y91" s="439"/>
      <c r="Z91" s="438"/>
      <c r="AA91" s="439"/>
      <c r="AB91" s="438"/>
      <c r="AC91" s="439"/>
      <c r="AD91" s="438"/>
      <c r="AE91" s="439"/>
      <c r="AF91" s="438"/>
      <c r="AG91" s="439"/>
      <c r="AH91" s="438"/>
      <c r="AI91" s="439"/>
      <c r="AJ91" s="438"/>
      <c r="AK91" s="439"/>
      <c r="AL91" s="457" t="str">
        <f t="shared" si="1"/>
        <v/>
      </c>
      <c r="AM91" s="458"/>
      <c r="AN91" s="438"/>
      <c r="AO91" s="459"/>
      <c r="AP91" s="459"/>
      <c r="AQ91" s="439"/>
      <c r="AR91" s="457" t="str">
        <f t="shared" si="3"/>
        <v/>
      </c>
      <c r="AS91" s="458"/>
      <c r="AT91" s="457" t="str">
        <f t="shared" si="2"/>
        <v/>
      </c>
      <c r="AU91" s="533"/>
      <c r="AV91" s="458"/>
      <c r="AW91" s="550"/>
      <c r="AX91" s="551"/>
      <c r="AY91" s="552"/>
      <c r="AZ91" s="550"/>
      <c r="BA91" s="551"/>
      <c r="BB91" s="552"/>
      <c r="BC91" s="347"/>
      <c r="BD91" s="348"/>
      <c r="BE91" s="348"/>
      <c r="BF91" s="348"/>
      <c r="BG91" s="349"/>
      <c r="BI91" s="86" t="str">
        <f>IF(X91=Datos!$AH$2,15,"")</f>
        <v/>
      </c>
      <c r="BJ91" s="86" t="str">
        <f>IF(Z91=Datos!$AI$2,15,"")</f>
        <v/>
      </c>
      <c r="BK91" s="86" t="str">
        <f>IF(AB91=Datos!$AJ$2,15,"")</f>
        <v/>
      </c>
      <c r="BL91" s="86" t="str">
        <f>IF(AD91=Datos!$AK$2,15,"")</f>
        <v/>
      </c>
      <c r="BM91" s="86" t="str">
        <f>IF(AF91=Datos!$AL$2,15,"")</f>
        <v/>
      </c>
      <c r="BN91" s="86" t="str">
        <f>IF(AH91=Datos!$AM$2,15,"")</f>
        <v/>
      </c>
      <c r="BO91" s="86" t="str">
        <f>IF(AJ91=Datos!$AN$2,10,IF(AJ91=Datos!$AN$3,5,IF(AJ91=Datos!$AN$4,"","")))</f>
        <v/>
      </c>
      <c r="BP91" s="86">
        <f t="shared" si="4"/>
        <v>0</v>
      </c>
      <c r="BQ91" s="86" t="str">
        <f>IF(D91="","",IF(BP91&gt;=96,Datos!$AO$2,IF(BP91&gt;=86,Datos!$AO$3,IF(BP91&lt;86,Datos!$AO$4,""))))</f>
        <v/>
      </c>
      <c r="BR91" s="86" t="str">
        <f>IF(AN91="","",IF(AN91=Datos!$AP$2,Datos!$AO$2,IF(AN91=Datos!$AP$3,Datos!$AO$3,IF(AN91=Datos!$AP$4,Datos!$AO$4,""))))</f>
        <v/>
      </c>
      <c r="BS91" s="86" t="str">
        <f t="shared" si="5"/>
        <v/>
      </c>
      <c r="BT91" s="86" t="str">
        <f t="shared" si="6"/>
        <v/>
      </c>
      <c r="BU91" s="86" t="str">
        <f t="shared" si="7"/>
        <v/>
      </c>
      <c r="BV91" s="86" t="str">
        <f t="shared" si="8"/>
        <v/>
      </c>
      <c r="BW91" s="86" t="str">
        <f>IF(BV91=Datos!$AO$2,100,IF(BV91=Datos!$AO$3,50,IF(BV91=Datos!$AO$4,0,"")))</f>
        <v/>
      </c>
      <c r="BX91" s="92"/>
      <c r="BY91" s="92"/>
      <c r="BZ91" s="91"/>
    </row>
    <row r="92" spans="1:78" ht="26.25" customHeight="1">
      <c r="A92" s="18"/>
      <c r="D92" s="436"/>
      <c r="E92" s="436"/>
      <c r="F92" s="436"/>
      <c r="G92" s="436"/>
      <c r="H92" s="436"/>
      <c r="I92" s="436"/>
      <c r="J92" s="436"/>
      <c r="K92" s="436"/>
      <c r="L92" s="436"/>
      <c r="M92" s="436"/>
      <c r="N92" s="436"/>
      <c r="O92" s="436"/>
      <c r="P92" s="436"/>
      <c r="Q92" s="436"/>
      <c r="R92" s="436"/>
      <c r="S92" s="436"/>
      <c r="T92" s="437" t="str">
        <f t="shared" si="0"/>
        <v/>
      </c>
      <c r="U92" s="437"/>
      <c r="V92" s="437"/>
      <c r="W92" s="437"/>
      <c r="X92" s="438"/>
      <c r="Y92" s="439"/>
      <c r="Z92" s="438"/>
      <c r="AA92" s="439"/>
      <c r="AB92" s="438"/>
      <c r="AC92" s="439"/>
      <c r="AD92" s="438"/>
      <c r="AE92" s="439"/>
      <c r="AF92" s="438"/>
      <c r="AG92" s="439"/>
      <c r="AH92" s="438"/>
      <c r="AI92" s="439"/>
      <c r="AJ92" s="438"/>
      <c r="AK92" s="439"/>
      <c r="AL92" s="457" t="str">
        <f t="shared" si="1"/>
        <v/>
      </c>
      <c r="AM92" s="458"/>
      <c r="AN92" s="438"/>
      <c r="AO92" s="459"/>
      <c r="AP92" s="459"/>
      <c r="AQ92" s="439"/>
      <c r="AR92" s="457" t="str">
        <f t="shared" si="3"/>
        <v/>
      </c>
      <c r="AS92" s="458"/>
      <c r="AT92" s="457" t="str">
        <f t="shared" si="2"/>
        <v/>
      </c>
      <c r="AU92" s="533"/>
      <c r="AV92" s="458"/>
      <c r="AW92" s="550"/>
      <c r="AX92" s="551"/>
      <c r="AY92" s="552"/>
      <c r="AZ92" s="550"/>
      <c r="BA92" s="551"/>
      <c r="BB92" s="552"/>
      <c r="BC92" s="347"/>
      <c r="BD92" s="348"/>
      <c r="BE92" s="348"/>
      <c r="BF92" s="348"/>
      <c r="BG92" s="349"/>
      <c r="BI92" s="86" t="str">
        <f>IF(X92=Datos!$AH$2,15,"")</f>
        <v/>
      </c>
      <c r="BJ92" s="86" t="str">
        <f>IF(Z92=Datos!$AI$2,15,"")</f>
        <v/>
      </c>
      <c r="BK92" s="86" t="str">
        <f>IF(AB92=Datos!$AJ$2,15,"")</f>
        <v/>
      </c>
      <c r="BL92" s="86" t="str">
        <f>IF(AD92=Datos!$AK$2,15,"")</f>
        <v/>
      </c>
      <c r="BM92" s="86" t="str">
        <f>IF(AF92=Datos!$AL$2,15,"")</f>
        <v/>
      </c>
      <c r="BN92" s="86" t="str">
        <f>IF(AH92=Datos!$AM$2,15,"")</f>
        <v/>
      </c>
      <c r="BO92" s="86" t="str">
        <f>IF(AJ92=Datos!$AN$2,10,IF(AJ92=Datos!$AN$3,5,IF(AJ92=Datos!$AN$4,"","")))</f>
        <v/>
      </c>
      <c r="BP92" s="86">
        <f t="shared" si="4"/>
        <v>0</v>
      </c>
      <c r="BQ92" s="86" t="str">
        <f>IF(D92="","",IF(BP92&gt;=96,Datos!$AO$2,IF(BP92&gt;=86,Datos!$AO$3,IF(BP92&lt;86,Datos!$AO$4,""))))</f>
        <v/>
      </c>
      <c r="BR92" s="86" t="str">
        <f>IF(AN92="","",IF(AN92=Datos!$AP$2,Datos!$AO$2,IF(AN92=Datos!$AP$3,Datos!$AO$3,IF(AN92=Datos!$AP$4,Datos!$AO$4,""))))</f>
        <v/>
      </c>
      <c r="BS92" s="86" t="str">
        <f t="shared" si="5"/>
        <v/>
      </c>
      <c r="BT92" s="86" t="str">
        <f t="shared" si="6"/>
        <v/>
      </c>
      <c r="BU92" s="86" t="str">
        <f t="shared" si="7"/>
        <v/>
      </c>
      <c r="BV92" s="86" t="str">
        <f t="shared" si="8"/>
        <v/>
      </c>
      <c r="BW92" s="86" t="str">
        <f>IF(BV92=Datos!$AO$2,100,IF(BV92=Datos!$AO$3,50,IF(BV92=Datos!$AO$4,0,"")))</f>
        <v/>
      </c>
      <c r="BX92" s="92"/>
      <c r="BY92" s="92"/>
      <c r="BZ92" s="91"/>
    </row>
    <row r="93" spans="1:78" ht="26.25" customHeight="1">
      <c r="A93" s="18"/>
      <c r="D93" s="436"/>
      <c r="E93" s="436"/>
      <c r="F93" s="436"/>
      <c r="G93" s="436"/>
      <c r="H93" s="436"/>
      <c r="I93" s="436"/>
      <c r="J93" s="436"/>
      <c r="K93" s="436"/>
      <c r="L93" s="436"/>
      <c r="M93" s="436"/>
      <c r="N93" s="436"/>
      <c r="O93" s="436"/>
      <c r="P93" s="436"/>
      <c r="Q93" s="436"/>
      <c r="R93" s="436"/>
      <c r="S93" s="436"/>
      <c r="T93" s="437" t="str">
        <f t="shared" si="0"/>
        <v/>
      </c>
      <c r="U93" s="437"/>
      <c r="V93" s="437"/>
      <c r="W93" s="437"/>
      <c r="X93" s="438"/>
      <c r="Y93" s="439"/>
      <c r="Z93" s="438"/>
      <c r="AA93" s="439"/>
      <c r="AB93" s="438"/>
      <c r="AC93" s="439"/>
      <c r="AD93" s="438"/>
      <c r="AE93" s="439"/>
      <c r="AF93" s="438"/>
      <c r="AG93" s="439"/>
      <c r="AH93" s="438"/>
      <c r="AI93" s="439"/>
      <c r="AJ93" s="438"/>
      <c r="AK93" s="439"/>
      <c r="AL93" s="457" t="str">
        <f t="shared" si="1"/>
        <v/>
      </c>
      <c r="AM93" s="458"/>
      <c r="AN93" s="438"/>
      <c r="AO93" s="459"/>
      <c r="AP93" s="459"/>
      <c r="AQ93" s="439"/>
      <c r="AR93" s="457" t="str">
        <f t="shared" si="3"/>
        <v/>
      </c>
      <c r="AS93" s="458"/>
      <c r="AT93" s="457" t="str">
        <f t="shared" si="2"/>
        <v/>
      </c>
      <c r="AU93" s="533"/>
      <c r="AV93" s="458"/>
      <c r="AW93" s="550"/>
      <c r="AX93" s="551"/>
      <c r="AY93" s="552"/>
      <c r="AZ93" s="550"/>
      <c r="BA93" s="551"/>
      <c r="BB93" s="552"/>
      <c r="BC93" s="347"/>
      <c r="BD93" s="348"/>
      <c r="BE93" s="348"/>
      <c r="BF93" s="348"/>
      <c r="BG93" s="349"/>
      <c r="BI93" s="86" t="str">
        <f>IF(X93=Datos!$AH$2,15,"")</f>
        <v/>
      </c>
      <c r="BJ93" s="86" t="str">
        <f>IF(Z93=Datos!$AI$2,15,"")</f>
        <v/>
      </c>
      <c r="BK93" s="86" t="str">
        <f>IF(AB93=Datos!$AJ$2,15,"")</f>
        <v/>
      </c>
      <c r="BL93" s="86" t="str">
        <f>IF(AD93=Datos!$AK$2,15,"")</f>
        <v/>
      </c>
      <c r="BM93" s="86" t="str">
        <f>IF(AF93=Datos!$AL$2,15,"")</f>
        <v/>
      </c>
      <c r="BN93" s="86" t="str">
        <f>IF(AH93=Datos!$AM$2,15,"")</f>
        <v/>
      </c>
      <c r="BO93" s="86" t="str">
        <f>IF(AJ93=Datos!$AN$2,10,IF(AJ93=Datos!$AN$3,5,IF(AJ93=Datos!$AN$4,"","")))</f>
        <v/>
      </c>
      <c r="BP93" s="86">
        <f t="shared" si="4"/>
        <v>0</v>
      </c>
      <c r="BQ93" s="86" t="str">
        <f>IF(D93="","",IF(BP93&gt;=96,Datos!$AO$2,IF(BP93&gt;=86,Datos!$AO$3,IF(BP93&lt;86,Datos!$AO$4,""))))</f>
        <v/>
      </c>
      <c r="BR93" s="86" t="str">
        <f>IF(AN93="","",IF(AN93=Datos!$AP$2,Datos!$AO$2,IF(AN93=Datos!$AP$3,Datos!$AO$3,IF(AN93=Datos!$AP$4,Datos!$AO$4,""))))</f>
        <v/>
      </c>
      <c r="BS93" s="86" t="str">
        <f t="shared" si="5"/>
        <v/>
      </c>
      <c r="BT93" s="86" t="str">
        <f t="shared" si="6"/>
        <v/>
      </c>
      <c r="BU93" s="86" t="str">
        <f t="shared" si="7"/>
        <v/>
      </c>
      <c r="BV93" s="86" t="str">
        <f t="shared" si="8"/>
        <v/>
      </c>
      <c r="BW93" s="86" t="str">
        <f>IF(BV93=Datos!$AO$2,100,IF(BV93=Datos!$AO$3,50,IF(BV93=Datos!$AO$4,0,"")))</f>
        <v/>
      </c>
      <c r="BX93" s="92"/>
      <c r="BY93" s="92"/>
      <c r="BZ93" s="91"/>
    </row>
    <row r="94" spans="1:78" ht="26.25" customHeight="1">
      <c r="A94" s="18"/>
      <c r="D94" s="436"/>
      <c r="E94" s="436"/>
      <c r="F94" s="436"/>
      <c r="G94" s="436"/>
      <c r="H94" s="436"/>
      <c r="I94" s="436"/>
      <c r="J94" s="436"/>
      <c r="K94" s="436"/>
      <c r="L94" s="436"/>
      <c r="M94" s="436"/>
      <c r="N94" s="436"/>
      <c r="O94" s="436"/>
      <c r="P94" s="436"/>
      <c r="Q94" s="436"/>
      <c r="R94" s="436"/>
      <c r="S94" s="436"/>
      <c r="T94" s="437" t="str">
        <f t="shared" si="0"/>
        <v/>
      </c>
      <c r="U94" s="437"/>
      <c r="V94" s="437"/>
      <c r="W94" s="437"/>
      <c r="X94" s="438"/>
      <c r="Y94" s="439"/>
      <c r="Z94" s="438"/>
      <c r="AA94" s="439"/>
      <c r="AB94" s="438"/>
      <c r="AC94" s="439"/>
      <c r="AD94" s="438"/>
      <c r="AE94" s="439"/>
      <c r="AF94" s="438"/>
      <c r="AG94" s="439"/>
      <c r="AH94" s="438"/>
      <c r="AI94" s="439"/>
      <c r="AJ94" s="438"/>
      <c r="AK94" s="439"/>
      <c r="AL94" s="457" t="str">
        <f t="shared" si="1"/>
        <v/>
      </c>
      <c r="AM94" s="458"/>
      <c r="AN94" s="438"/>
      <c r="AO94" s="459"/>
      <c r="AP94" s="459"/>
      <c r="AQ94" s="439"/>
      <c r="AR94" s="457" t="str">
        <f t="shared" si="3"/>
        <v/>
      </c>
      <c r="AS94" s="458"/>
      <c r="AT94" s="457" t="str">
        <f t="shared" si="2"/>
        <v/>
      </c>
      <c r="AU94" s="533"/>
      <c r="AV94" s="458"/>
      <c r="AW94" s="550"/>
      <c r="AX94" s="551"/>
      <c r="AY94" s="552"/>
      <c r="AZ94" s="550"/>
      <c r="BA94" s="551"/>
      <c r="BB94" s="552"/>
      <c r="BC94" s="347"/>
      <c r="BD94" s="348"/>
      <c r="BE94" s="348"/>
      <c r="BF94" s="348"/>
      <c r="BG94" s="349"/>
      <c r="BI94" s="86" t="str">
        <f>IF(X94=Datos!$AH$2,15,"")</f>
        <v/>
      </c>
      <c r="BJ94" s="86" t="str">
        <f>IF(Z94=Datos!$AI$2,15,"")</f>
        <v/>
      </c>
      <c r="BK94" s="86" t="str">
        <f>IF(AB94=Datos!$AJ$2,15,"")</f>
        <v/>
      </c>
      <c r="BL94" s="86" t="str">
        <f>IF(AD94=Datos!$AK$2,15,"")</f>
        <v/>
      </c>
      <c r="BM94" s="86" t="str">
        <f>IF(AF94=Datos!$AL$2,15,"")</f>
        <v/>
      </c>
      <c r="BN94" s="86" t="str">
        <f>IF(AH94=Datos!$AM$2,15,"")</f>
        <v/>
      </c>
      <c r="BO94" s="86" t="str">
        <f>IF(AJ94=Datos!$AN$2,10,IF(AJ94=Datos!$AN$3,5,IF(AJ94=Datos!$AN$4,"","")))</f>
        <v/>
      </c>
      <c r="BP94" s="86">
        <f t="shared" si="4"/>
        <v>0</v>
      </c>
      <c r="BQ94" s="86" t="str">
        <f>IF(D94="","",IF(BP94&gt;=96,Datos!$AO$2,IF(BP94&gt;=86,Datos!$AO$3,IF(BP94&lt;86,Datos!$AO$4,""))))</f>
        <v/>
      </c>
      <c r="BR94" s="86" t="str">
        <f>IF(AN94="","",IF(AN94=Datos!$AP$2,Datos!$AO$2,IF(AN94=Datos!$AP$3,Datos!$AO$3,IF(AN94=Datos!$AP$4,Datos!$AO$4,""))))</f>
        <v/>
      </c>
      <c r="BS94" s="86" t="str">
        <f t="shared" si="5"/>
        <v/>
      </c>
      <c r="BT94" s="86" t="str">
        <f t="shared" si="6"/>
        <v/>
      </c>
      <c r="BU94" s="86" t="str">
        <f t="shared" si="7"/>
        <v/>
      </c>
      <c r="BV94" s="86" t="str">
        <f t="shared" si="8"/>
        <v/>
      </c>
      <c r="BW94" s="86" t="str">
        <f>IF(BV94=Datos!$AO$2,100,IF(BV94=Datos!$AO$3,50,IF(BV94=Datos!$AO$4,0,"")))</f>
        <v/>
      </c>
      <c r="BX94" s="92"/>
      <c r="BY94" s="92"/>
      <c r="BZ94" s="91"/>
    </row>
    <row r="95" spans="1:78" ht="26.25" customHeight="1">
      <c r="A95" s="18"/>
      <c r="D95" s="436"/>
      <c r="E95" s="436"/>
      <c r="F95" s="436"/>
      <c r="G95" s="436"/>
      <c r="H95" s="436"/>
      <c r="I95" s="436"/>
      <c r="J95" s="436"/>
      <c r="K95" s="436"/>
      <c r="L95" s="436"/>
      <c r="M95" s="436"/>
      <c r="N95" s="436"/>
      <c r="O95" s="436"/>
      <c r="P95" s="436"/>
      <c r="Q95" s="436"/>
      <c r="R95" s="436"/>
      <c r="S95" s="436"/>
      <c r="T95" s="437" t="str">
        <f t="shared" si="0"/>
        <v/>
      </c>
      <c r="U95" s="437"/>
      <c r="V95" s="437"/>
      <c r="W95" s="437"/>
      <c r="X95" s="438"/>
      <c r="Y95" s="439"/>
      <c r="Z95" s="438"/>
      <c r="AA95" s="439"/>
      <c r="AB95" s="438"/>
      <c r="AC95" s="439"/>
      <c r="AD95" s="438"/>
      <c r="AE95" s="439"/>
      <c r="AF95" s="438"/>
      <c r="AG95" s="439"/>
      <c r="AH95" s="438"/>
      <c r="AI95" s="439"/>
      <c r="AJ95" s="438"/>
      <c r="AK95" s="439"/>
      <c r="AL95" s="457" t="str">
        <f t="shared" si="1"/>
        <v/>
      </c>
      <c r="AM95" s="458"/>
      <c r="AN95" s="438"/>
      <c r="AO95" s="459"/>
      <c r="AP95" s="459"/>
      <c r="AQ95" s="439"/>
      <c r="AR95" s="457" t="str">
        <f t="shared" si="3"/>
        <v/>
      </c>
      <c r="AS95" s="458"/>
      <c r="AT95" s="457" t="str">
        <f t="shared" si="2"/>
        <v/>
      </c>
      <c r="AU95" s="533"/>
      <c r="AV95" s="458"/>
      <c r="AW95" s="550"/>
      <c r="AX95" s="551"/>
      <c r="AY95" s="552"/>
      <c r="AZ95" s="550"/>
      <c r="BA95" s="551"/>
      <c r="BB95" s="552"/>
      <c r="BC95" s="347"/>
      <c r="BD95" s="348"/>
      <c r="BE95" s="348"/>
      <c r="BF95" s="348"/>
      <c r="BG95" s="349"/>
      <c r="BI95" s="86" t="str">
        <f>IF(X95=Datos!$AH$2,15,"")</f>
        <v/>
      </c>
      <c r="BJ95" s="86" t="str">
        <f>IF(Z95=Datos!$AI$2,15,"")</f>
        <v/>
      </c>
      <c r="BK95" s="86" t="str">
        <f>IF(AB95=Datos!$AJ$2,15,"")</f>
        <v/>
      </c>
      <c r="BL95" s="86" t="str">
        <f>IF(AD95=Datos!$AK$2,15,"")</f>
        <v/>
      </c>
      <c r="BM95" s="86" t="str">
        <f>IF(AF95=Datos!$AL$2,15,"")</f>
        <v/>
      </c>
      <c r="BN95" s="86" t="str">
        <f>IF(AH95=Datos!$AM$2,15,"")</f>
        <v/>
      </c>
      <c r="BO95" s="86" t="str">
        <f>IF(AJ95=Datos!$AN$2,10,IF(AJ95=Datos!$AN$3,5,IF(AJ95=Datos!$AN$4,"","")))</f>
        <v/>
      </c>
      <c r="BP95" s="86">
        <f t="shared" si="4"/>
        <v>0</v>
      </c>
      <c r="BQ95" s="86" t="str">
        <f>IF(D95="","",IF(BP95&gt;=96,Datos!$AO$2,IF(BP95&gt;=86,Datos!$AO$3,IF(BP95&lt;86,Datos!$AO$4,""))))</f>
        <v/>
      </c>
      <c r="BR95" s="86" t="str">
        <f>IF(AN95="","",IF(AN95=Datos!$AP$2,Datos!$AO$2,IF(AN95=Datos!$AP$3,Datos!$AO$3,IF(AN95=Datos!$AP$4,Datos!$AO$4,""))))</f>
        <v/>
      </c>
      <c r="BS95" s="86" t="str">
        <f t="shared" si="5"/>
        <v/>
      </c>
      <c r="BT95" s="86" t="str">
        <f t="shared" si="6"/>
        <v/>
      </c>
      <c r="BU95" s="86" t="str">
        <f t="shared" si="7"/>
        <v/>
      </c>
      <c r="BV95" s="86" t="str">
        <f t="shared" si="8"/>
        <v/>
      </c>
      <c r="BW95" s="86" t="str">
        <f>IF(BV95=Datos!$AO$2,100,IF(BV95=Datos!$AO$3,50,IF(BV95=Datos!$AO$4,0,"")))</f>
        <v/>
      </c>
      <c r="BX95" s="92"/>
      <c r="BY95" s="92"/>
      <c r="BZ95" s="91"/>
    </row>
    <row r="96" spans="1:78" ht="26.25" customHeight="1">
      <c r="A96" s="18"/>
      <c r="D96" s="436"/>
      <c r="E96" s="436"/>
      <c r="F96" s="436"/>
      <c r="G96" s="436"/>
      <c r="H96" s="436"/>
      <c r="I96" s="436"/>
      <c r="J96" s="436"/>
      <c r="K96" s="436"/>
      <c r="L96" s="436"/>
      <c r="M96" s="436"/>
      <c r="N96" s="436"/>
      <c r="O96" s="436"/>
      <c r="P96" s="436"/>
      <c r="Q96" s="436"/>
      <c r="R96" s="436"/>
      <c r="S96" s="436"/>
      <c r="T96" s="437" t="str">
        <f t="shared" si="0"/>
        <v/>
      </c>
      <c r="U96" s="437"/>
      <c r="V96" s="437"/>
      <c r="W96" s="437"/>
      <c r="X96" s="438"/>
      <c r="Y96" s="439"/>
      <c r="Z96" s="438"/>
      <c r="AA96" s="439"/>
      <c r="AB96" s="438"/>
      <c r="AC96" s="439"/>
      <c r="AD96" s="438"/>
      <c r="AE96" s="439"/>
      <c r="AF96" s="438"/>
      <c r="AG96" s="439"/>
      <c r="AH96" s="438"/>
      <c r="AI96" s="439"/>
      <c r="AJ96" s="438"/>
      <c r="AK96" s="439"/>
      <c r="AL96" s="457" t="str">
        <f t="shared" si="1"/>
        <v/>
      </c>
      <c r="AM96" s="458"/>
      <c r="AN96" s="438"/>
      <c r="AO96" s="459"/>
      <c r="AP96" s="459"/>
      <c r="AQ96" s="439"/>
      <c r="AR96" s="457" t="str">
        <f t="shared" si="3"/>
        <v/>
      </c>
      <c r="AS96" s="458"/>
      <c r="AT96" s="457" t="str">
        <f t="shared" si="2"/>
        <v/>
      </c>
      <c r="AU96" s="533"/>
      <c r="AV96" s="458"/>
      <c r="AW96" s="553"/>
      <c r="AX96" s="554"/>
      <c r="AY96" s="555"/>
      <c r="AZ96" s="553"/>
      <c r="BA96" s="554"/>
      <c r="BB96" s="555"/>
      <c r="BC96" s="347"/>
      <c r="BD96" s="348"/>
      <c r="BE96" s="348"/>
      <c r="BF96" s="348"/>
      <c r="BG96" s="349"/>
      <c r="BI96" s="86" t="str">
        <f>IF(X96=Datos!$AH$2,15,"")</f>
        <v/>
      </c>
      <c r="BJ96" s="86" t="str">
        <f>IF(Z96=Datos!$AI$2,15,"")</f>
        <v/>
      </c>
      <c r="BK96" s="86" t="str">
        <f>IF(AB96=Datos!$AJ$2,15,"")</f>
        <v/>
      </c>
      <c r="BL96" s="86" t="str">
        <f>IF(AD96=Datos!$AK$2,15,"")</f>
        <v/>
      </c>
      <c r="BM96" s="86" t="str">
        <f>IF(AF96=Datos!$AL$2,15,"")</f>
        <v/>
      </c>
      <c r="BN96" s="86" t="str">
        <f>IF(AH96=Datos!$AM$2,15,"")</f>
        <v/>
      </c>
      <c r="BO96" s="86" t="str">
        <f>IF(AJ96=Datos!$AN$2,10,IF(AJ96=Datos!$AN$3,5,IF(AJ96=Datos!$AN$4,"","")))</f>
        <v/>
      </c>
      <c r="BP96" s="86">
        <f t="shared" si="4"/>
        <v>0</v>
      </c>
      <c r="BQ96" s="86" t="str">
        <f>IF(D96="","",IF(BP96&gt;=96,Datos!$AO$2,IF(BP96&gt;=86,Datos!$AO$3,IF(BP96&lt;86,Datos!$AO$4,""))))</f>
        <v/>
      </c>
      <c r="BR96" s="86" t="str">
        <f>IF(AN96="","",IF(AN96=Datos!$AP$2,Datos!$AO$2,IF(AN96=Datos!$AP$3,Datos!$AO$3,IF(AN96=Datos!$AP$4,Datos!$AO$4,""))))</f>
        <v/>
      </c>
      <c r="BS96" s="86" t="str">
        <f t="shared" si="5"/>
        <v/>
      </c>
      <c r="BT96" s="86" t="str">
        <f t="shared" si="6"/>
        <v/>
      </c>
      <c r="BU96" s="86" t="str">
        <f t="shared" si="7"/>
        <v/>
      </c>
      <c r="BV96" s="86" t="str">
        <f t="shared" si="8"/>
        <v/>
      </c>
      <c r="BW96" s="86" t="str">
        <f>IF(BV96=Datos!$AO$2,100,IF(BV96=Datos!$AO$3,50,IF(BV96=Datos!$AO$4,0,"")))</f>
        <v/>
      </c>
      <c r="BX96" s="92"/>
      <c r="BY96" s="92"/>
      <c r="BZ96" s="91"/>
    </row>
    <row r="97" spans="1:78" ht="15" customHeight="1">
      <c r="A97" s="18"/>
      <c r="BE97" s="41"/>
      <c r="BG97" s="20"/>
      <c r="BI97" s="85"/>
      <c r="BJ97" s="85"/>
      <c r="BK97" s="85"/>
      <c r="BL97" s="85"/>
      <c r="BM97" s="85"/>
      <c r="BN97" s="85"/>
      <c r="BO97" s="85" t="s">
        <v>545</v>
      </c>
      <c r="BP97" s="85">
        <f>IF(COUNTA(D87:D96)=0,0,SUM(BP87:BP96)/(COUNTA(D87:D96)))</f>
        <v>0</v>
      </c>
      <c r="BV97" s="86" t="s">
        <v>546</v>
      </c>
      <c r="BW97" s="86">
        <f>IF(COUNTA(D87:D96)=0,0,SUM(BW87:BW96)/(COUNTA(D87:S96)))</f>
        <v>0</v>
      </c>
      <c r="BX97" s="90" t="str">
        <f>IF(BW97="","",IF(BW97=100,Datos!$AO$2,IF(BW97&gt;=50,Datos!$AO$3,Datos!$AO$4)))</f>
        <v>Débil</v>
      </c>
      <c r="BY97" s="90" t="str">
        <f>IF(AZ87="","",AZ87)</f>
        <v/>
      </c>
      <c r="BZ97" s="90" t="str">
        <f>IF(OR(BX97="",BY97=""),"",IF(AND(BX97=Datos!$AO$2,BY97=Datos!$AQ$2),2,IF(AND(BX97=Datos!$AO$2,BY97=Datos!$AQ$3),0,IF(AND(BX97=Datos!$AO$3,BY97=Datos!$AQ$2),1,IF(AND(BX97=Datos!$AO$3,BY97=Datos!$AQ$3),0,IF(BX97=Datos!$AO$4,0,""))))))</f>
        <v/>
      </c>
    </row>
    <row r="98" spans="1:78" ht="15" customHeight="1" thickBot="1">
      <c r="A98" s="18"/>
      <c r="BG98" s="20"/>
    </row>
    <row r="99" spans="1:78" ht="32.25" customHeight="1">
      <c r="A99" s="18"/>
      <c r="X99" s="529" t="s">
        <v>505</v>
      </c>
      <c r="Y99" s="530"/>
      <c r="Z99" s="530"/>
      <c r="AA99" s="530"/>
      <c r="AB99" s="530"/>
      <c r="AC99" s="530"/>
      <c r="AD99" s="530"/>
      <c r="AE99" s="530"/>
      <c r="AF99" s="530"/>
      <c r="AG99" s="530"/>
      <c r="AH99" s="530"/>
      <c r="AI99" s="530"/>
      <c r="AJ99" s="530"/>
      <c r="AK99" s="530"/>
      <c r="AL99" s="530"/>
      <c r="AM99" s="531"/>
      <c r="AN99" s="535" t="s">
        <v>506</v>
      </c>
      <c r="AO99" s="536"/>
      <c r="AP99" s="536"/>
      <c r="AQ99" s="536"/>
      <c r="AR99" s="536"/>
      <c r="AS99" s="537"/>
      <c r="BG99" s="20"/>
    </row>
    <row r="100" spans="1:78" ht="15" customHeight="1">
      <c r="A100" s="18"/>
      <c r="X100" s="526" t="s">
        <v>507</v>
      </c>
      <c r="Y100" s="526"/>
      <c r="Z100" s="526"/>
      <c r="AA100" s="526"/>
      <c r="AB100" s="526" t="s">
        <v>508</v>
      </c>
      <c r="AC100" s="526"/>
      <c r="AD100" s="526" t="s">
        <v>509</v>
      </c>
      <c r="AE100" s="526"/>
      <c r="AF100" s="526" t="s">
        <v>510</v>
      </c>
      <c r="AG100" s="526"/>
      <c r="AH100" s="527" t="s">
        <v>511</v>
      </c>
      <c r="AI100" s="528"/>
      <c r="AJ100" s="526" t="s">
        <v>512</v>
      </c>
      <c r="AK100" s="526"/>
      <c r="AL100" s="532" t="s">
        <v>513</v>
      </c>
      <c r="AM100" s="532"/>
      <c r="AN100" s="538" t="s">
        <v>514</v>
      </c>
      <c r="AO100" s="538"/>
      <c r="AP100" s="538"/>
      <c r="AQ100" s="538"/>
      <c r="AR100" s="542" t="s">
        <v>515</v>
      </c>
      <c r="AS100" s="542"/>
      <c r="BE100" s="44"/>
      <c r="BG100" s="20"/>
      <c r="BS100" s="556" t="s">
        <v>516</v>
      </c>
      <c r="BT100" s="557"/>
      <c r="BU100" s="558"/>
      <c r="BV100" s="556" t="s">
        <v>517</v>
      </c>
      <c r="BW100" s="557"/>
      <c r="BX100" s="558"/>
    </row>
    <row r="101" spans="1:78" ht="217.5" customHeight="1">
      <c r="A101" s="18"/>
      <c r="D101" s="543" t="s">
        <v>547</v>
      </c>
      <c r="E101" s="543"/>
      <c r="F101" s="543"/>
      <c r="G101" s="543"/>
      <c r="H101" s="543"/>
      <c r="I101" s="543"/>
      <c r="J101" s="543"/>
      <c r="K101" s="543"/>
      <c r="L101" s="543"/>
      <c r="M101" s="543"/>
      <c r="N101" s="543"/>
      <c r="O101" s="543"/>
      <c r="P101" s="543"/>
      <c r="Q101" s="543"/>
      <c r="R101" s="543"/>
      <c r="S101" s="543"/>
      <c r="T101" s="521" t="s">
        <v>519</v>
      </c>
      <c r="U101" s="521"/>
      <c r="V101" s="521"/>
      <c r="W101" s="521"/>
      <c r="X101" s="522" t="s">
        <v>520</v>
      </c>
      <c r="Y101" s="522"/>
      <c r="Z101" s="522" t="s">
        <v>521</v>
      </c>
      <c r="AA101" s="522"/>
      <c r="AB101" s="522" t="s">
        <v>522</v>
      </c>
      <c r="AC101" s="522"/>
      <c r="AD101" s="522" t="s">
        <v>523</v>
      </c>
      <c r="AE101" s="522"/>
      <c r="AF101" s="522" t="s">
        <v>524</v>
      </c>
      <c r="AG101" s="522"/>
      <c r="AH101" s="522" t="s">
        <v>525</v>
      </c>
      <c r="AI101" s="522"/>
      <c r="AJ101" s="522" t="s">
        <v>526</v>
      </c>
      <c r="AK101" s="522"/>
      <c r="AL101" s="532"/>
      <c r="AM101" s="532"/>
      <c r="AN101" s="539" t="s">
        <v>527</v>
      </c>
      <c r="AO101" s="540"/>
      <c r="AP101" s="540"/>
      <c r="AQ101" s="541"/>
      <c r="AR101" s="542"/>
      <c r="AS101" s="542"/>
      <c r="AT101" s="544" t="s">
        <v>528</v>
      </c>
      <c r="AU101" s="545"/>
      <c r="AV101" s="546"/>
      <c r="AW101" s="544" t="s">
        <v>529</v>
      </c>
      <c r="AX101" s="545"/>
      <c r="AY101" s="546"/>
      <c r="AZ101" s="559" t="str">
        <f>IF(AK13=Datos!A6,"¿El conjunto de controles ayuda a incrementar el impacto?","¿El conjunto de controles ayuda a disminunir el impacto?")</f>
        <v>¿El conjunto de controles ayuda a disminunir el impacto?</v>
      </c>
      <c r="BA101" s="560"/>
      <c r="BB101" s="561"/>
      <c r="BC101" s="562" t="s">
        <v>530</v>
      </c>
      <c r="BD101" s="563"/>
      <c r="BE101" s="563"/>
      <c r="BF101" s="563"/>
      <c r="BG101" s="564"/>
      <c r="BI101" s="55" t="str">
        <f>$X$85</f>
        <v>Responsable</v>
      </c>
      <c r="BJ101" s="55" t="str">
        <f>$X$85</f>
        <v>Responsable</v>
      </c>
      <c r="BK101" s="55" t="str">
        <f>$AB$85</f>
        <v>Periodicidad</v>
      </c>
      <c r="BL101" s="55" t="str">
        <f>$AD$85</f>
        <v>Propósito</v>
      </c>
      <c r="BM101" s="55" t="str">
        <f>$AF$85</f>
        <v>Realización</v>
      </c>
      <c r="BN101" s="55" t="str">
        <f>$AH$85</f>
        <v>Observación</v>
      </c>
      <c r="BO101" s="55" t="str">
        <f>$AJ$85</f>
        <v>Evidencia</v>
      </c>
      <c r="BP101" s="56" t="s">
        <v>531</v>
      </c>
      <c r="BQ101" s="89" t="s">
        <v>532</v>
      </c>
      <c r="BR101" s="89" t="s">
        <v>533</v>
      </c>
      <c r="BS101" s="86" t="str">
        <f>Datos!$AO$2</f>
        <v>Fuerte</v>
      </c>
      <c r="BT101" s="86" t="str">
        <f>Datos!$AO$3</f>
        <v>Moderado</v>
      </c>
      <c r="BU101" s="86" t="str">
        <f>Datos!$AO$4</f>
        <v>Débil</v>
      </c>
      <c r="BV101" s="86" t="s">
        <v>548</v>
      </c>
      <c r="BW101" s="86" t="s">
        <v>535</v>
      </c>
      <c r="BX101" s="86" t="s">
        <v>536</v>
      </c>
      <c r="BY101" s="86" t="s">
        <v>537</v>
      </c>
      <c r="BZ101" s="86" t="s">
        <v>538</v>
      </c>
    </row>
    <row r="102" spans="1:78" ht="26.25" customHeight="1">
      <c r="A102" s="18"/>
      <c r="D102" s="436"/>
      <c r="E102" s="436"/>
      <c r="F102" s="436"/>
      <c r="G102" s="436"/>
      <c r="H102" s="436"/>
      <c r="I102" s="436"/>
      <c r="J102" s="436"/>
      <c r="K102" s="436"/>
      <c r="L102" s="436"/>
      <c r="M102" s="436"/>
      <c r="N102" s="436"/>
      <c r="O102" s="436"/>
      <c r="P102" s="436"/>
      <c r="Q102" s="436"/>
      <c r="R102" s="436"/>
      <c r="S102" s="436"/>
      <c r="T102" s="437" t="str">
        <f>IF(D102&lt;&gt;"","Detectivo","")</f>
        <v/>
      </c>
      <c r="U102" s="437"/>
      <c r="V102" s="437"/>
      <c r="W102" s="437"/>
      <c r="X102" s="438"/>
      <c r="Y102" s="439"/>
      <c r="Z102" s="438"/>
      <c r="AA102" s="439"/>
      <c r="AB102" s="438"/>
      <c r="AC102" s="439"/>
      <c r="AD102" s="438"/>
      <c r="AE102" s="439"/>
      <c r="AF102" s="438"/>
      <c r="AG102" s="439"/>
      <c r="AH102" s="438"/>
      <c r="AI102" s="439"/>
      <c r="AJ102" s="438"/>
      <c r="AK102" s="439"/>
      <c r="AL102" s="457" t="str">
        <f t="shared" ref="AL102:AL111" si="9">IF(D102&lt;&gt;"",BQ102,"")</f>
        <v/>
      </c>
      <c r="AM102" s="458"/>
      <c r="AN102" s="438"/>
      <c r="AO102" s="459"/>
      <c r="AP102" s="459"/>
      <c r="AQ102" s="439"/>
      <c r="AR102" s="457" t="str">
        <f t="shared" ref="AR102:AR111" si="10">IF(AN102&lt;&gt;"",BR102,"")</f>
        <v/>
      </c>
      <c r="AS102" s="458"/>
      <c r="AT102" s="457" t="str">
        <f t="shared" ref="AT102:AT111" si="11">IF(BV102="","",BV102)</f>
        <v/>
      </c>
      <c r="AU102" s="533"/>
      <c r="AV102" s="458"/>
      <c r="AW102" s="547" t="str">
        <f>IF(OR(AT102="",BX112=""),"",BX112)</f>
        <v/>
      </c>
      <c r="AX102" s="548"/>
      <c r="AY102" s="549"/>
      <c r="AZ102" s="547" t="str">
        <f>IF(AW102="","",IF($AK$13=1,Datos!$AR$4,IF(BW$112&gt;=Datos!$AT$2,Datos!$AR$2,IF(BW$112&gt;=Datos!$AT$3,Datos!$AR$3,IF(BW$112&lt;Datos!$AT$3,Datos!$AR$4,"")))))</f>
        <v/>
      </c>
      <c r="BA102" s="548"/>
      <c r="BB102" s="549"/>
      <c r="BC102" s="347"/>
      <c r="BD102" s="348"/>
      <c r="BE102" s="348"/>
      <c r="BF102" s="348"/>
      <c r="BG102" s="349"/>
      <c r="BI102" s="86" t="str">
        <f>IF(X102=Datos!$AH$2,15,"")</f>
        <v/>
      </c>
      <c r="BJ102" s="86" t="str">
        <f>IF(Z102=Datos!$AI$2,15,"")</f>
        <v/>
      </c>
      <c r="BK102" s="86" t="str">
        <f>IF(AB102=Datos!$AJ$2,15,"")</f>
        <v/>
      </c>
      <c r="BL102" s="86" t="str">
        <f>IF(AD102=Datos!$AK$2,15,"")</f>
        <v/>
      </c>
      <c r="BM102" s="86" t="str">
        <f>IF(AF102=Datos!$AL$2,15,"")</f>
        <v/>
      </c>
      <c r="BN102" s="86" t="str">
        <f>IF(AH102=Datos!$AM$2,15,"")</f>
        <v/>
      </c>
      <c r="BO102" s="86" t="str">
        <f>IF(AJ102=Datos!$AN$2,10,IF(AJ102=Datos!$AN$3,5,IF(AJ102=Datos!$AN$4,"","")))</f>
        <v/>
      </c>
      <c r="BP102" s="86">
        <f>SUM(BI102:BO102)</f>
        <v>0</v>
      </c>
      <c r="BQ102" s="86" t="str">
        <f>IF(D102="","",IF(BP102&gt;=96,Datos!$AO$2,IF(BP102&gt;=86,Datos!$AO$3,IF(BP102&lt;86,Datos!$AO$4,""))))</f>
        <v/>
      </c>
      <c r="BR102" s="86" t="str">
        <f>IF(AN102="","",IF(AN102=Datos!$AP$2,Datos!$AO$2,IF(AN102=Datos!$AP$3,Datos!$AO$3,IF(AN102=Datos!$AP$4,Datos!$AO$4,""))))</f>
        <v/>
      </c>
      <c r="BS102" s="86" t="str">
        <f>IF(AND(BQ102=$BS$101,BR102=$BS$101),$BS$101,"")</f>
        <v/>
      </c>
      <c r="BT102" s="86" t="str">
        <f>IF(AND(BQ102=$BS$101,BR102=$BT$101),$BT$101,IF(AND(BQ102=$BT$101,BR102=$BS$101),$BT$101,IF(AND(BQ102=$BT$101,BR102=$BT$101),$BT$101,"")))</f>
        <v/>
      </c>
      <c r="BU102" s="86" t="str">
        <f>IF(AND(BQ102=$BS$101,BR102=$BU$101),$BU$101,IF(AND(BQ102=$BT$101,BR102=$BU$101),$BU$101,IF(AND(BQ102=$BU$101,BR102=$BS$101),$BU$101,IF(AND(BQ102=$BU$101,BR102=$BT$101),$BU$101,IF(AND(BQ102=$BU$101,BR102=$BU$101),$BU$101,"")))))</f>
        <v/>
      </c>
      <c r="BV102" s="86" t="str">
        <f>IF(BS102&lt;&gt;"",BS102,IF(BT102&lt;&gt;"",BT102,IF(BU102&lt;&gt;"",BU102,"")))</f>
        <v/>
      </c>
      <c r="BW102" s="86" t="str">
        <f>IF(BV102=Datos!$AO$2,100,IF(BV102=Datos!$AO$3,50,IF(BV102=Datos!$AO$4,0,"")))</f>
        <v/>
      </c>
      <c r="BX102" s="92"/>
      <c r="BY102" s="94"/>
      <c r="BZ102" s="91"/>
    </row>
    <row r="103" spans="1:78" ht="26.25" customHeight="1">
      <c r="A103" s="18"/>
      <c r="D103" s="436"/>
      <c r="E103" s="436"/>
      <c r="F103" s="436"/>
      <c r="G103" s="436"/>
      <c r="H103" s="436"/>
      <c r="I103" s="436"/>
      <c r="J103" s="436"/>
      <c r="K103" s="436"/>
      <c r="L103" s="436"/>
      <c r="M103" s="436"/>
      <c r="N103" s="436"/>
      <c r="O103" s="436"/>
      <c r="P103" s="436"/>
      <c r="Q103" s="436"/>
      <c r="R103" s="436"/>
      <c r="S103" s="436"/>
      <c r="T103" s="437" t="str">
        <f t="shared" ref="T103:T111" si="12">IF(D103&lt;&gt;"","Detectivo","")</f>
        <v/>
      </c>
      <c r="U103" s="437"/>
      <c r="V103" s="437"/>
      <c r="W103" s="437"/>
      <c r="X103" s="438"/>
      <c r="Y103" s="439"/>
      <c r="Z103" s="438"/>
      <c r="AA103" s="439"/>
      <c r="AB103" s="438"/>
      <c r="AC103" s="439"/>
      <c r="AD103" s="438"/>
      <c r="AE103" s="439"/>
      <c r="AF103" s="438"/>
      <c r="AG103" s="439"/>
      <c r="AH103" s="438"/>
      <c r="AI103" s="439"/>
      <c r="AJ103" s="438"/>
      <c r="AK103" s="439"/>
      <c r="AL103" s="457" t="str">
        <f t="shared" si="9"/>
        <v/>
      </c>
      <c r="AM103" s="458"/>
      <c r="AN103" s="438"/>
      <c r="AO103" s="459"/>
      <c r="AP103" s="459"/>
      <c r="AQ103" s="439"/>
      <c r="AR103" s="457" t="str">
        <f t="shared" si="10"/>
        <v/>
      </c>
      <c r="AS103" s="458"/>
      <c r="AT103" s="457" t="str">
        <f t="shared" si="11"/>
        <v/>
      </c>
      <c r="AU103" s="533"/>
      <c r="AV103" s="458"/>
      <c r="AW103" s="550"/>
      <c r="AX103" s="551"/>
      <c r="AY103" s="552"/>
      <c r="AZ103" s="550"/>
      <c r="BA103" s="551"/>
      <c r="BB103" s="552"/>
      <c r="BC103" s="347"/>
      <c r="BD103" s="348"/>
      <c r="BE103" s="348"/>
      <c r="BF103" s="348"/>
      <c r="BG103" s="349"/>
      <c r="BI103" s="86" t="str">
        <f>IF(X103=Datos!$AH$2,15,"")</f>
        <v/>
      </c>
      <c r="BJ103" s="86" t="str">
        <f>IF(Z103=Datos!$AI$2,15,"")</f>
        <v/>
      </c>
      <c r="BK103" s="86" t="str">
        <f>IF(AB103=Datos!$AJ$2,15,"")</f>
        <v/>
      </c>
      <c r="BL103" s="86" t="str">
        <f>IF(AD103=Datos!$AK$2,15,"")</f>
        <v/>
      </c>
      <c r="BM103" s="86" t="str">
        <f>IF(AF103=Datos!$AL$2,15,"")</f>
        <v/>
      </c>
      <c r="BN103" s="86" t="str">
        <f>IF(AH103=Datos!$AM$2,15,"")</f>
        <v/>
      </c>
      <c r="BO103" s="86" t="str">
        <f>IF(AJ103=Datos!$AN$2,10,IF(AJ103=Datos!$AN$3,5,IF(AJ103=Datos!$AN$4,"","")))</f>
        <v/>
      </c>
      <c r="BP103" s="86">
        <f t="shared" ref="BP103:BP111" si="13">SUM(BI103:BO103)</f>
        <v>0</v>
      </c>
      <c r="BQ103" s="86" t="str">
        <f>IF(D103="","",IF(BP103&gt;=96,Datos!$AO$2,IF(BP103&gt;=86,Datos!$AO$3,IF(BP103&lt;86,Datos!$AO$4,""))))</f>
        <v/>
      </c>
      <c r="BR103" s="86" t="str">
        <f>IF(AN103="","",IF(AN103=Datos!$AP$2,Datos!$AO$2,IF(AN103=Datos!$AP$3,Datos!$AO$3,IF(AN103=Datos!$AP$4,Datos!$AO$4,""))))</f>
        <v/>
      </c>
      <c r="BS103" s="86" t="str">
        <f t="shared" ref="BS103:BS111" si="14">IF(AND(BQ103=$BS$101,BR103=$BS$101),$BS$101,"")</f>
        <v/>
      </c>
      <c r="BT103" s="86" t="str">
        <f t="shared" ref="BT103:BT111" si="15">IF(AND(BQ103=$BS$101,BR103=$BT$101),$BT$101,IF(AND(BQ103=$BT$101,BR103=$BS$101),$BT$101,IF(AND(BQ103=$BT$101,BR103=$BT$101),$BT$101,"")))</f>
        <v/>
      </c>
      <c r="BU103" s="86" t="str">
        <f t="shared" ref="BU103:BU111" si="16">IF(AND(BQ103=$BS$101,BR103=$BU$101),$BU$101,IF(AND(BQ103=$BT$101,BR103=$BU$101),$BU$101,IF(AND(BQ103=$BU$101,BR103=$BS$101),$BU$101,IF(AND(BQ103=$BU$101,BR103=$BT$101),$BU$101,IF(AND(BQ103=$BU$101,BR103=$BU$101),$BU$101,"")))))</f>
        <v/>
      </c>
      <c r="BV103" s="86" t="str">
        <f t="shared" ref="BV103:BV111" si="17">IF(BS103&lt;&gt;"",BS103,IF(BT103&lt;&gt;"",BT103,IF(BU103&lt;&gt;"",BU103,"")))</f>
        <v/>
      </c>
      <c r="BW103" s="86" t="str">
        <f>IF(BV103=Datos!$AO$2,100,IF(BV103=Datos!$AO$3,50,IF(BV103=Datos!$AO$4,0,"")))</f>
        <v/>
      </c>
      <c r="BX103" s="92"/>
      <c r="BY103" s="92"/>
      <c r="BZ103" s="91"/>
    </row>
    <row r="104" spans="1:78" ht="26.25" customHeight="1">
      <c r="A104" s="18"/>
      <c r="D104" s="436"/>
      <c r="E104" s="436"/>
      <c r="F104" s="436"/>
      <c r="G104" s="436"/>
      <c r="H104" s="436"/>
      <c r="I104" s="436"/>
      <c r="J104" s="436"/>
      <c r="K104" s="436"/>
      <c r="L104" s="436"/>
      <c r="M104" s="436"/>
      <c r="N104" s="436"/>
      <c r="O104" s="436"/>
      <c r="P104" s="436"/>
      <c r="Q104" s="436"/>
      <c r="R104" s="436"/>
      <c r="S104" s="436"/>
      <c r="T104" s="437" t="str">
        <f t="shared" si="12"/>
        <v/>
      </c>
      <c r="U104" s="437"/>
      <c r="V104" s="437"/>
      <c r="W104" s="437"/>
      <c r="X104" s="438"/>
      <c r="Y104" s="439"/>
      <c r="Z104" s="438"/>
      <c r="AA104" s="439"/>
      <c r="AB104" s="438"/>
      <c r="AC104" s="439"/>
      <c r="AD104" s="438"/>
      <c r="AE104" s="439"/>
      <c r="AF104" s="438"/>
      <c r="AG104" s="439"/>
      <c r="AH104" s="438"/>
      <c r="AI104" s="439"/>
      <c r="AJ104" s="438"/>
      <c r="AK104" s="439"/>
      <c r="AL104" s="457" t="str">
        <f t="shared" si="9"/>
        <v/>
      </c>
      <c r="AM104" s="458"/>
      <c r="AN104" s="438"/>
      <c r="AO104" s="459"/>
      <c r="AP104" s="459"/>
      <c r="AQ104" s="439"/>
      <c r="AR104" s="457" t="str">
        <f t="shared" si="10"/>
        <v/>
      </c>
      <c r="AS104" s="458"/>
      <c r="AT104" s="457" t="str">
        <f t="shared" si="11"/>
        <v/>
      </c>
      <c r="AU104" s="533"/>
      <c r="AV104" s="458"/>
      <c r="AW104" s="550"/>
      <c r="AX104" s="551"/>
      <c r="AY104" s="552"/>
      <c r="AZ104" s="550"/>
      <c r="BA104" s="551"/>
      <c r="BB104" s="552"/>
      <c r="BC104" s="347"/>
      <c r="BD104" s="348"/>
      <c r="BE104" s="348"/>
      <c r="BF104" s="348"/>
      <c r="BG104" s="349"/>
      <c r="BI104" s="86" t="str">
        <f>IF(X104=Datos!$AH$2,15,"")</f>
        <v/>
      </c>
      <c r="BJ104" s="86" t="str">
        <f>IF(Z104=Datos!$AI$2,15,"")</f>
        <v/>
      </c>
      <c r="BK104" s="86" t="str">
        <f>IF(AB104=Datos!$AJ$2,15,"")</f>
        <v/>
      </c>
      <c r="BL104" s="86" t="str">
        <f>IF(AD104=Datos!$AK$2,15,"")</f>
        <v/>
      </c>
      <c r="BM104" s="86" t="str">
        <f>IF(AF104=Datos!$AL$2,15,"")</f>
        <v/>
      </c>
      <c r="BN104" s="86" t="str">
        <f>IF(AH104=Datos!$AM$2,15,"")</f>
        <v/>
      </c>
      <c r="BO104" s="86" t="str">
        <f>IF(AJ104=Datos!$AN$2,10,IF(AJ104=Datos!$AN$3,5,IF(AJ104=Datos!$AN$4,"","")))</f>
        <v/>
      </c>
      <c r="BP104" s="86">
        <f t="shared" si="13"/>
        <v>0</v>
      </c>
      <c r="BQ104" s="86" t="str">
        <f>IF(D104="","",IF(BP104&gt;=96,Datos!$AO$2,IF(BP104&gt;=86,Datos!$AO$3,IF(BP104&lt;86,Datos!$AO$4,""))))</f>
        <v/>
      </c>
      <c r="BR104" s="86" t="str">
        <f>IF(AN104="","",IF(AN104=Datos!$AP$2,Datos!$AO$2,IF(AN104=Datos!$AP$3,Datos!$AO$3,IF(AN104=Datos!$AP$4,Datos!$AO$4,""))))</f>
        <v/>
      </c>
      <c r="BS104" s="86" t="str">
        <f t="shared" si="14"/>
        <v/>
      </c>
      <c r="BT104" s="86" t="str">
        <f t="shared" si="15"/>
        <v/>
      </c>
      <c r="BU104" s="86" t="str">
        <f t="shared" si="16"/>
        <v/>
      </c>
      <c r="BV104" s="86" t="str">
        <f t="shared" si="17"/>
        <v/>
      </c>
      <c r="BW104" s="86" t="str">
        <f>IF(BV104=Datos!$AO$2,100,IF(BV104=Datos!$AO$3,50,IF(BV104=Datos!$AO$4,0,"")))</f>
        <v/>
      </c>
      <c r="BX104" s="92"/>
      <c r="BY104" s="92"/>
      <c r="BZ104" s="91"/>
    </row>
    <row r="105" spans="1:78" ht="26.25" customHeight="1">
      <c r="A105" s="18"/>
      <c r="D105" s="436"/>
      <c r="E105" s="436"/>
      <c r="F105" s="436"/>
      <c r="G105" s="436"/>
      <c r="H105" s="436"/>
      <c r="I105" s="436"/>
      <c r="J105" s="436"/>
      <c r="K105" s="436"/>
      <c r="L105" s="436"/>
      <c r="M105" s="436"/>
      <c r="N105" s="436"/>
      <c r="O105" s="436"/>
      <c r="P105" s="436"/>
      <c r="Q105" s="436"/>
      <c r="R105" s="436"/>
      <c r="S105" s="436"/>
      <c r="T105" s="437" t="str">
        <f t="shared" si="12"/>
        <v/>
      </c>
      <c r="U105" s="437"/>
      <c r="V105" s="437"/>
      <c r="W105" s="437"/>
      <c r="X105" s="438"/>
      <c r="Y105" s="439"/>
      <c r="Z105" s="438"/>
      <c r="AA105" s="439"/>
      <c r="AB105" s="438"/>
      <c r="AC105" s="439"/>
      <c r="AD105" s="438"/>
      <c r="AE105" s="439"/>
      <c r="AF105" s="438"/>
      <c r="AG105" s="439"/>
      <c r="AH105" s="438"/>
      <c r="AI105" s="439"/>
      <c r="AJ105" s="438"/>
      <c r="AK105" s="439"/>
      <c r="AL105" s="457" t="str">
        <f t="shared" si="9"/>
        <v/>
      </c>
      <c r="AM105" s="458"/>
      <c r="AN105" s="438"/>
      <c r="AO105" s="459"/>
      <c r="AP105" s="459"/>
      <c r="AQ105" s="439"/>
      <c r="AR105" s="457" t="str">
        <f t="shared" si="10"/>
        <v/>
      </c>
      <c r="AS105" s="458"/>
      <c r="AT105" s="457" t="str">
        <f t="shared" si="11"/>
        <v/>
      </c>
      <c r="AU105" s="533"/>
      <c r="AV105" s="458"/>
      <c r="AW105" s="550"/>
      <c r="AX105" s="551"/>
      <c r="AY105" s="552"/>
      <c r="AZ105" s="550"/>
      <c r="BA105" s="551"/>
      <c r="BB105" s="552"/>
      <c r="BC105" s="347"/>
      <c r="BD105" s="348"/>
      <c r="BE105" s="348"/>
      <c r="BF105" s="348"/>
      <c r="BG105" s="349"/>
      <c r="BI105" s="86" t="str">
        <f>IF(X105=Datos!$AH$2,15,"")</f>
        <v/>
      </c>
      <c r="BJ105" s="86" t="str">
        <f>IF(Z105=Datos!$AI$2,15,"")</f>
        <v/>
      </c>
      <c r="BK105" s="86" t="str">
        <f>IF(AB105=Datos!$AJ$2,15,"")</f>
        <v/>
      </c>
      <c r="BL105" s="86" t="str">
        <f>IF(AD105=Datos!$AK$2,15,"")</f>
        <v/>
      </c>
      <c r="BM105" s="86" t="str">
        <f>IF(AF105=Datos!$AL$2,15,"")</f>
        <v/>
      </c>
      <c r="BN105" s="86" t="str">
        <f>IF(AH105=Datos!$AM$2,15,"")</f>
        <v/>
      </c>
      <c r="BO105" s="86" t="str">
        <f>IF(AJ105=Datos!$AN$2,10,IF(AJ105=Datos!$AN$3,5,IF(AJ105=Datos!$AN$4,"","")))</f>
        <v/>
      </c>
      <c r="BP105" s="86">
        <f t="shared" si="13"/>
        <v>0</v>
      </c>
      <c r="BQ105" s="86" t="str">
        <f>IF(D105="","",IF(BP105&gt;=96,Datos!$AO$2,IF(BP105&gt;=86,Datos!$AO$3,IF(BP105&lt;86,Datos!$AO$4,""))))</f>
        <v/>
      </c>
      <c r="BR105" s="86" t="str">
        <f>IF(AN105="","",IF(AN105=Datos!$AP$2,Datos!$AO$2,IF(AN105=Datos!$AP$3,Datos!$AO$3,IF(AN105=Datos!$AP$4,Datos!$AO$4,""))))</f>
        <v/>
      </c>
      <c r="BS105" s="86" t="str">
        <f t="shared" si="14"/>
        <v/>
      </c>
      <c r="BT105" s="86" t="str">
        <f t="shared" si="15"/>
        <v/>
      </c>
      <c r="BU105" s="86" t="str">
        <f t="shared" si="16"/>
        <v/>
      </c>
      <c r="BV105" s="86" t="str">
        <f t="shared" si="17"/>
        <v/>
      </c>
      <c r="BW105" s="86" t="str">
        <f>IF(BV105=Datos!$AO$2,100,IF(BV105=Datos!$AO$3,50,IF(BV105=Datos!$AO$4,0,"")))</f>
        <v/>
      </c>
      <c r="BX105" s="92"/>
      <c r="BY105" s="92"/>
      <c r="BZ105" s="91"/>
    </row>
    <row r="106" spans="1:78" ht="26.25" customHeight="1">
      <c r="A106" s="18"/>
      <c r="D106" s="436"/>
      <c r="E106" s="436"/>
      <c r="F106" s="436"/>
      <c r="G106" s="436"/>
      <c r="H106" s="436"/>
      <c r="I106" s="436"/>
      <c r="J106" s="436"/>
      <c r="K106" s="436"/>
      <c r="L106" s="436"/>
      <c r="M106" s="436"/>
      <c r="N106" s="436"/>
      <c r="O106" s="436"/>
      <c r="P106" s="436"/>
      <c r="Q106" s="436"/>
      <c r="R106" s="436"/>
      <c r="S106" s="436"/>
      <c r="T106" s="437" t="str">
        <f t="shared" si="12"/>
        <v/>
      </c>
      <c r="U106" s="437"/>
      <c r="V106" s="437"/>
      <c r="W106" s="437"/>
      <c r="X106" s="438"/>
      <c r="Y106" s="439"/>
      <c r="Z106" s="438"/>
      <c r="AA106" s="439"/>
      <c r="AB106" s="438"/>
      <c r="AC106" s="439"/>
      <c r="AD106" s="438"/>
      <c r="AE106" s="439"/>
      <c r="AF106" s="438"/>
      <c r="AG106" s="439"/>
      <c r="AH106" s="438"/>
      <c r="AI106" s="439"/>
      <c r="AJ106" s="438"/>
      <c r="AK106" s="439"/>
      <c r="AL106" s="457" t="str">
        <f t="shared" si="9"/>
        <v/>
      </c>
      <c r="AM106" s="458"/>
      <c r="AN106" s="438"/>
      <c r="AO106" s="459"/>
      <c r="AP106" s="459"/>
      <c r="AQ106" s="439"/>
      <c r="AR106" s="457" t="str">
        <f t="shared" si="10"/>
        <v/>
      </c>
      <c r="AS106" s="458"/>
      <c r="AT106" s="457" t="str">
        <f t="shared" si="11"/>
        <v/>
      </c>
      <c r="AU106" s="533"/>
      <c r="AV106" s="458"/>
      <c r="AW106" s="550"/>
      <c r="AX106" s="551"/>
      <c r="AY106" s="552"/>
      <c r="AZ106" s="550"/>
      <c r="BA106" s="551"/>
      <c r="BB106" s="552"/>
      <c r="BC106" s="347"/>
      <c r="BD106" s="348"/>
      <c r="BE106" s="348"/>
      <c r="BF106" s="348"/>
      <c r="BG106" s="349"/>
      <c r="BI106" s="86" t="str">
        <f>IF(X106=Datos!$AH$2,15,"")</f>
        <v/>
      </c>
      <c r="BJ106" s="86" t="str">
        <f>IF(Z106=Datos!$AI$2,15,"")</f>
        <v/>
      </c>
      <c r="BK106" s="86" t="str">
        <f>IF(AB106=Datos!$AJ$2,15,"")</f>
        <v/>
      </c>
      <c r="BL106" s="86" t="str">
        <f>IF(AD106=Datos!$AK$2,15,"")</f>
        <v/>
      </c>
      <c r="BM106" s="86" t="str">
        <f>IF(AF106=Datos!$AL$2,15,"")</f>
        <v/>
      </c>
      <c r="BN106" s="86" t="str">
        <f>IF(AH106=Datos!$AM$2,15,"")</f>
        <v/>
      </c>
      <c r="BO106" s="86" t="str">
        <f>IF(AJ106=Datos!$AN$2,10,IF(AJ106=Datos!$AN$3,5,IF(AJ106=Datos!$AN$4,"","")))</f>
        <v/>
      </c>
      <c r="BP106" s="86">
        <f t="shared" si="13"/>
        <v>0</v>
      </c>
      <c r="BQ106" s="86" t="str">
        <f>IF(D106="","",IF(BP106&gt;=96,Datos!$AO$2,IF(BP106&gt;=86,Datos!$AO$3,IF(BP106&lt;86,Datos!$AO$4,""))))</f>
        <v/>
      </c>
      <c r="BR106" s="86" t="str">
        <f>IF(AN106="","",IF(AN106=Datos!$AP$2,Datos!$AO$2,IF(AN106=Datos!$AP$3,Datos!$AO$3,IF(AN106=Datos!$AP$4,Datos!$AO$4,""))))</f>
        <v/>
      </c>
      <c r="BS106" s="86" t="str">
        <f t="shared" si="14"/>
        <v/>
      </c>
      <c r="BT106" s="86" t="str">
        <f t="shared" si="15"/>
        <v/>
      </c>
      <c r="BU106" s="86" t="str">
        <f t="shared" si="16"/>
        <v/>
      </c>
      <c r="BV106" s="86" t="str">
        <f t="shared" si="17"/>
        <v/>
      </c>
      <c r="BW106" s="86" t="str">
        <f>IF(BV106=Datos!$AO$2,100,IF(BV106=Datos!$AO$3,50,IF(BV106=Datos!$AO$4,0,"")))</f>
        <v/>
      </c>
      <c r="BX106" s="92"/>
      <c r="BY106" s="92"/>
      <c r="BZ106" s="91"/>
    </row>
    <row r="107" spans="1:78" ht="26.25" customHeight="1">
      <c r="A107" s="18"/>
      <c r="D107" s="436"/>
      <c r="E107" s="436"/>
      <c r="F107" s="436"/>
      <c r="G107" s="436"/>
      <c r="H107" s="436"/>
      <c r="I107" s="436"/>
      <c r="J107" s="436"/>
      <c r="K107" s="436"/>
      <c r="L107" s="436"/>
      <c r="M107" s="436"/>
      <c r="N107" s="436"/>
      <c r="O107" s="436"/>
      <c r="P107" s="436"/>
      <c r="Q107" s="436"/>
      <c r="R107" s="436"/>
      <c r="S107" s="436"/>
      <c r="T107" s="437" t="str">
        <f t="shared" si="12"/>
        <v/>
      </c>
      <c r="U107" s="437"/>
      <c r="V107" s="437"/>
      <c r="W107" s="437"/>
      <c r="X107" s="438"/>
      <c r="Y107" s="439"/>
      <c r="Z107" s="438"/>
      <c r="AA107" s="439"/>
      <c r="AB107" s="438"/>
      <c r="AC107" s="439"/>
      <c r="AD107" s="438"/>
      <c r="AE107" s="439"/>
      <c r="AF107" s="438"/>
      <c r="AG107" s="439"/>
      <c r="AH107" s="438"/>
      <c r="AI107" s="439"/>
      <c r="AJ107" s="438"/>
      <c r="AK107" s="439"/>
      <c r="AL107" s="457" t="str">
        <f t="shared" si="9"/>
        <v/>
      </c>
      <c r="AM107" s="458"/>
      <c r="AN107" s="438"/>
      <c r="AO107" s="459"/>
      <c r="AP107" s="459"/>
      <c r="AQ107" s="439"/>
      <c r="AR107" s="457" t="str">
        <f t="shared" si="10"/>
        <v/>
      </c>
      <c r="AS107" s="458"/>
      <c r="AT107" s="457" t="str">
        <f t="shared" si="11"/>
        <v/>
      </c>
      <c r="AU107" s="533"/>
      <c r="AV107" s="458"/>
      <c r="AW107" s="550"/>
      <c r="AX107" s="551"/>
      <c r="AY107" s="552"/>
      <c r="AZ107" s="550"/>
      <c r="BA107" s="551"/>
      <c r="BB107" s="552"/>
      <c r="BC107" s="347"/>
      <c r="BD107" s="348"/>
      <c r="BE107" s="348"/>
      <c r="BF107" s="348"/>
      <c r="BG107" s="349"/>
      <c r="BI107" s="86" t="str">
        <f>IF(X107=Datos!$AH$2,15,"")</f>
        <v/>
      </c>
      <c r="BJ107" s="86" t="str">
        <f>IF(Z107=Datos!$AI$2,15,"")</f>
        <v/>
      </c>
      <c r="BK107" s="86" t="str">
        <f>IF(AB107=Datos!$AJ$2,15,"")</f>
        <v/>
      </c>
      <c r="BL107" s="86" t="str">
        <f>IF(AD107=Datos!$AK$2,15,"")</f>
        <v/>
      </c>
      <c r="BM107" s="86" t="str">
        <f>IF(AF107=Datos!$AL$2,15,"")</f>
        <v/>
      </c>
      <c r="BN107" s="86" t="str">
        <f>IF(AH107=Datos!$AM$2,15,"")</f>
        <v/>
      </c>
      <c r="BO107" s="86" t="str">
        <f>IF(AJ107=Datos!$AN$2,10,IF(AJ107=Datos!$AN$3,5,IF(AJ107=Datos!$AN$4,"","")))</f>
        <v/>
      </c>
      <c r="BP107" s="86">
        <f t="shared" si="13"/>
        <v>0</v>
      </c>
      <c r="BQ107" s="86" t="str">
        <f>IF(D107="","",IF(BP107&gt;=96,Datos!$AO$2,IF(BP107&gt;=86,Datos!$AO$3,IF(BP107&lt;86,Datos!$AO$4,""))))</f>
        <v/>
      </c>
      <c r="BR107" s="86" t="str">
        <f>IF(AN107="","",IF(AN107=Datos!$AP$2,Datos!$AO$2,IF(AN107=Datos!$AP$3,Datos!$AO$3,IF(AN107=Datos!$AP$4,Datos!$AO$4,""))))</f>
        <v/>
      </c>
      <c r="BS107" s="86" t="str">
        <f t="shared" si="14"/>
        <v/>
      </c>
      <c r="BT107" s="86" t="str">
        <f t="shared" si="15"/>
        <v/>
      </c>
      <c r="BU107" s="86" t="str">
        <f t="shared" si="16"/>
        <v/>
      </c>
      <c r="BV107" s="86" t="str">
        <f t="shared" si="17"/>
        <v/>
      </c>
      <c r="BW107" s="86" t="str">
        <f>IF(BV107=Datos!$AO$2,100,IF(BV107=Datos!$AO$3,50,IF(BV107=Datos!$AO$4,0,"")))</f>
        <v/>
      </c>
      <c r="BX107" s="92"/>
      <c r="BY107" s="92"/>
      <c r="BZ107" s="91"/>
    </row>
    <row r="108" spans="1:78" ht="26.25" customHeight="1">
      <c r="A108" s="18"/>
      <c r="D108" s="436"/>
      <c r="E108" s="436"/>
      <c r="F108" s="436"/>
      <c r="G108" s="436"/>
      <c r="H108" s="436"/>
      <c r="I108" s="436"/>
      <c r="J108" s="436"/>
      <c r="K108" s="436"/>
      <c r="L108" s="436"/>
      <c r="M108" s="436"/>
      <c r="N108" s="436"/>
      <c r="O108" s="436"/>
      <c r="P108" s="436"/>
      <c r="Q108" s="436"/>
      <c r="R108" s="436"/>
      <c r="S108" s="436"/>
      <c r="T108" s="437" t="str">
        <f t="shared" si="12"/>
        <v/>
      </c>
      <c r="U108" s="437"/>
      <c r="V108" s="437"/>
      <c r="W108" s="437"/>
      <c r="X108" s="438"/>
      <c r="Y108" s="439"/>
      <c r="Z108" s="438"/>
      <c r="AA108" s="439"/>
      <c r="AB108" s="438"/>
      <c r="AC108" s="439"/>
      <c r="AD108" s="438"/>
      <c r="AE108" s="439"/>
      <c r="AF108" s="438"/>
      <c r="AG108" s="439"/>
      <c r="AH108" s="438"/>
      <c r="AI108" s="439"/>
      <c r="AJ108" s="438"/>
      <c r="AK108" s="439"/>
      <c r="AL108" s="457" t="str">
        <f t="shared" si="9"/>
        <v/>
      </c>
      <c r="AM108" s="458"/>
      <c r="AN108" s="438"/>
      <c r="AO108" s="459"/>
      <c r="AP108" s="459"/>
      <c r="AQ108" s="439"/>
      <c r="AR108" s="457" t="str">
        <f t="shared" si="10"/>
        <v/>
      </c>
      <c r="AS108" s="458"/>
      <c r="AT108" s="457" t="str">
        <f t="shared" si="11"/>
        <v/>
      </c>
      <c r="AU108" s="533"/>
      <c r="AV108" s="458"/>
      <c r="AW108" s="550"/>
      <c r="AX108" s="551"/>
      <c r="AY108" s="552"/>
      <c r="AZ108" s="550"/>
      <c r="BA108" s="551"/>
      <c r="BB108" s="552"/>
      <c r="BC108" s="347"/>
      <c r="BD108" s="348"/>
      <c r="BE108" s="348"/>
      <c r="BF108" s="348"/>
      <c r="BG108" s="349"/>
      <c r="BI108" s="86" t="str">
        <f>IF(X108=Datos!$AH$2,15,"")</f>
        <v/>
      </c>
      <c r="BJ108" s="86" t="str">
        <f>IF(Z108=Datos!$AI$2,15,"")</f>
        <v/>
      </c>
      <c r="BK108" s="86" t="str">
        <f>IF(AB108=Datos!$AJ$2,15,"")</f>
        <v/>
      </c>
      <c r="BL108" s="86" t="str">
        <f>IF(AD108=Datos!$AK$2,15,"")</f>
        <v/>
      </c>
      <c r="BM108" s="86" t="str">
        <f>IF(AF108=Datos!$AL$2,15,"")</f>
        <v/>
      </c>
      <c r="BN108" s="86" t="str">
        <f>IF(AH108=Datos!$AM$2,15,"")</f>
        <v/>
      </c>
      <c r="BO108" s="86" t="str">
        <f>IF(AJ108=Datos!$AN$2,10,IF(AJ108=Datos!$AN$3,5,IF(AJ108=Datos!$AN$4,"","")))</f>
        <v/>
      </c>
      <c r="BP108" s="86">
        <f t="shared" si="13"/>
        <v>0</v>
      </c>
      <c r="BQ108" s="86" t="str">
        <f>IF(D108="","",IF(BP108&gt;=96,Datos!$AO$2,IF(BP108&gt;=86,Datos!$AO$3,IF(BP108&lt;86,Datos!$AO$4,""))))</f>
        <v/>
      </c>
      <c r="BR108" s="86" t="str">
        <f>IF(AN108="","",IF(AN108=Datos!$AP$2,Datos!$AO$2,IF(AN108=Datos!$AP$3,Datos!$AO$3,IF(AN108=Datos!$AP$4,Datos!$AO$4,""))))</f>
        <v/>
      </c>
      <c r="BS108" s="86" t="str">
        <f t="shared" si="14"/>
        <v/>
      </c>
      <c r="BT108" s="86" t="str">
        <f t="shared" si="15"/>
        <v/>
      </c>
      <c r="BU108" s="86" t="str">
        <f t="shared" si="16"/>
        <v/>
      </c>
      <c r="BV108" s="86" t="str">
        <f t="shared" si="17"/>
        <v/>
      </c>
      <c r="BW108" s="86" t="str">
        <f>IF(BV108=Datos!$AO$2,100,IF(BV108=Datos!$AO$3,50,IF(BV108=Datos!$AO$4,0,"")))</f>
        <v/>
      </c>
      <c r="BX108" s="92"/>
      <c r="BY108" s="92"/>
      <c r="BZ108" s="91"/>
    </row>
    <row r="109" spans="1:78" ht="26.25" customHeight="1">
      <c r="A109" s="18"/>
      <c r="D109" s="436"/>
      <c r="E109" s="436"/>
      <c r="F109" s="436"/>
      <c r="G109" s="436"/>
      <c r="H109" s="436"/>
      <c r="I109" s="436"/>
      <c r="J109" s="436"/>
      <c r="K109" s="436"/>
      <c r="L109" s="436"/>
      <c r="M109" s="436"/>
      <c r="N109" s="436"/>
      <c r="O109" s="436"/>
      <c r="P109" s="436"/>
      <c r="Q109" s="436"/>
      <c r="R109" s="436"/>
      <c r="S109" s="436"/>
      <c r="T109" s="437" t="str">
        <f t="shared" si="12"/>
        <v/>
      </c>
      <c r="U109" s="437"/>
      <c r="V109" s="437"/>
      <c r="W109" s="437"/>
      <c r="X109" s="438"/>
      <c r="Y109" s="439"/>
      <c r="Z109" s="438"/>
      <c r="AA109" s="439"/>
      <c r="AB109" s="438"/>
      <c r="AC109" s="439"/>
      <c r="AD109" s="438"/>
      <c r="AE109" s="439"/>
      <c r="AF109" s="438"/>
      <c r="AG109" s="439"/>
      <c r="AH109" s="438"/>
      <c r="AI109" s="439"/>
      <c r="AJ109" s="438"/>
      <c r="AK109" s="439"/>
      <c r="AL109" s="457" t="str">
        <f t="shared" si="9"/>
        <v/>
      </c>
      <c r="AM109" s="458"/>
      <c r="AN109" s="438"/>
      <c r="AO109" s="459"/>
      <c r="AP109" s="459"/>
      <c r="AQ109" s="439"/>
      <c r="AR109" s="457" t="str">
        <f t="shared" si="10"/>
        <v/>
      </c>
      <c r="AS109" s="458"/>
      <c r="AT109" s="457" t="str">
        <f t="shared" si="11"/>
        <v/>
      </c>
      <c r="AU109" s="533"/>
      <c r="AV109" s="458"/>
      <c r="AW109" s="550"/>
      <c r="AX109" s="551"/>
      <c r="AY109" s="552"/>
      <c r="AZ109" s="550"/>
      <c r="BA109" s="551"/>
      <c r="BB109" s="552"/>
      <c r="BC109" s="347"/>
      <c r="BD109" s="348"/>
      <c r="BE109" s="348"/>
      <c r="BF109" s="348"/>
      <c r="BG109" s="349"/>
      <c r="BI109" s="86" t="str">
        <f>IF(X109=Datos!$AH$2,15,"")</f>
        <v/>
      </c>
      <c r="BJ109" s="86" t="str">
        <f>IF(Z109=Datos!$AI$2,15,"")</f>
        <v/>
      </c>
      <c r="BK109" s="86" t="str">
        <f>IF(AB109=Datos!$AJ$2,15,"")</f>
        <v/>
      </c>
      <c r="BL109" s="86" t="str">
        <f>IF(AD109=Datos!$AK$2,15,"")</f>
        <v/>
      </c>
      <c r="BM109" s="86" t="str">
        <f>IF(AF109=Datos!$AL$2,15,"")</f>
        <v/>
      </c>
      <c r="BN109" s="86" t="str">
        <f>IF(AH109=Datos!$AM$2,15,"")</f>
        <v/>
      </c>
      <c r="BO109" s="86" t="str">
        <f>IF(AJ109=Datos!$AN$2,10,IF(AJ109=Datos!$AN$3,5,IF(AJ109=Datos!$AN$4,"","")))</f>
        <v/>
      </c>
      <c r="BP109" s="86">
        <f t="shared" si="13"/>
        <v>0</v>
      </c>
      <c r="BQ109" s="86" t="str">
        <f>IF(D109="","",IF(BP109&gt;=96,Datos!$AO$2,IF(BP109&gt;=86,Datos!$AO$3,IF(BP109&lt;86,Datos!$AO$4,""))))</f>
        <v/>
      </c>
      <c r="BR109" s="86" t="str">
        <f>IF(AN109="","",IF(AN109=Datos!$AP$2,Datos!$AO$2,IF(AN109=Datos!$AP$3,Datos!$AO$3,IF(AN109=Datos!$AP$4,Datos!$AO$4,""))))</f>
        <v/>
      </c>
      <c r="BS109" s="86" t="str">
        <f t="shared" si="14"/>
        <v/>
      </c>
      <c r="BT109" s="86" t="str">
        <f t="shared" si="15"/>
        <v/>
      </c>
      <c r="BU109" s="86" t="str">
        <f t="shared" si="16"/>
        <v/>
      </c>
      <c r="BV109" s="86" t="str">
        <f t="shared" si="17"/>
        <v/>
      </c>
      <c r="BW109" s="86" t="str">
        <f>IF(BV109=Datos!$AO$2,100,IF(BV109=Datos!$AO$3,50,IF(BV109=Datos!$AO$4,0,"")))</f>
        <v/>
      </c>
      <c r="BX109" s="92"/>
      <c r="BY109" s="92"/>
      <c r="BZ109" s="91"/>
    </row>
    <row r="110" spans="1:78" ht="26.25" customHeight="1">
      <c r="A110" s="18"/>
      <c r="D110" s="436"/>
      <c r="E110" s="436"/>
      <c r="F110" s="436"/>
      <c r="G110" s="436"/>
      <c r="H110" s="436"/>
      <c r="I110" s="436"/>
      <c r="J110" s="436"/>
      <c r="K110" s="436"/>
      <c r="L110" s="436"/>
      <c r="M110" s="436"/>
      <c r="N110" s="436"/>
      <c r="O110" s="436"/>
      <c r="P110" s="436"/>
      <c r="Q110" s="436"/>
      <c r="R110" s="436"/>
      <c r="S110" s="436"/>
      <c r="T110" s="437" t="str">
        <f t="shared" si="12"/>
        <v/>
      </c>
      <c r="U110" s="437"/>
      <c r="V110" s="437"/>
      <c r="W110" s="437"/>
      <c r="X110" s="438"/>
      <c r="Y110" s="439"/>
      <c r="Z110" s="438"/>
      <c r="AA110" s="439"/>
      <c r="AB110" s="438"/>
      <c r="AC110" s="439"/>
      <c r="AD110" s="438"/>
      <c r="AE110" s="439"/>
      <c r="AF110" s="438"/>
      <c r="AG110" s="439"/>
      <c r="AH110" s="438"/>
      <c r="AI110" s="439"/>
      <c r="AJ110" s="438"/>
      <c r="AK110" s="439"/>
      <c r="AL110" s="457" t="str">
        <f t="shared" si="9"/>
        <v/>
      </c>
      <c r="AM110" s="458"/>
      <c r="AN110" s="438"/>
      <c r="AO110" s="459"/>
      <c r="AP110" s="459"/>
      <c r="AQ110" s="439"/>
      <c r="AR110" s="457" t="str">
        <f t="shared" si="10"/>
        <v/>
      </c>
      <c r="AS110" s="458"/>
      <c r="AT110" s="457" t="str">
        <f t="shared" si="11"/>
        <v/>
      </c>
      <c r="AU110" s="533"/>
      <c r="AV110" s="458"/>
      <c r="AW110" s="550"/>
      <c r="AX110" s="551"/>
      <c r="AY110" s="552"/>
      <c r="AZ110" s="550"/>
      <c r="BA110" s="551"/>
      <c r="BB110" s="552"/>
      <c r="BC110" s="347"/>
      <c r="BD110" s="348"/>
      <c r="BE110" s="348"/>
      <c r="BF110" s="348"/>
      <c r="BG110" s="349"/>
      <c r="BI110" s="86" t="str">
        <f>IF(X110=Datos!$AH$2,15,"")</f>
        <v/>
      </c>
      <c r="BJ110" s="86" t="str">
        <f>IF(Z110=Datos!$AI$2,15,"")</f>
        <v/>
      </c>
      <c r="BK110" s="86" t="str">
        <f>IF(AB110=Datos!$AJ$2,15,"")</f>
        <v/>
      </c>
      <c r="BL110" s="86" t="str">
        <f>IF(AD110=Datos!$AK$2,15,"")</f>
        <v/>
      </c>
      <c r="BM110" s="86" t="str">
        <f>IF(AF110=Datos!$AL$2,15,"")</f>
        <v/>
      </c>
      <c r="BN110" s="86" t="str">
        <f>IF(AH110=Datos!$AM$2,15,"")</f>
        <v/>
      </c>
      <c r="BO110" s="86" t="str">
        <f>IF(AJ110=Datos!$AN$2,10,IF(AJ110=Datos!$AN$3,5,IF(AJ110=Datos!$AN$4,"","")))</f>
        <v/>
      </c>
      <c r="BP110" s="86">
        <f t="shared" si="13"/>
        <v>0</v>
      </c>
      <c r="BQ110" s="86" t="str">
        <f>IF(D110="","",IF(BP110&gt;=96,Datos!$AO$2,IF(BP110&gt;=86,Datos!$AO$3,IF(BP110&lt;86,Datos!$AO$4,""))))</f>
        <v/>
      </c>
      <c r="BR110" s="86" t="str">
        <f>IF(AN110="","",IF(AN110=Datos!$AP$2,Datos!$AO$2,IF(AN110=Datos!$AP$3,Datos!$AO$3,IF(AN110=Datos!$AP$4,Datos!$AO$4,""))))</f>
        <v/>
      </c>
      <c r="BS110" s="86" t="str">
        <f t="shared" si="14"/>
        <v/>
      </c>
      <c r="BT110" s="86" t="str">
        <f t="shared" si="15"/>
        <v/>
      </c>
      <c r="BU110" s="86" t="str">
        <f t="shared" si="16"/>
        <v/>
      </c>
      <c r="BV110" s="86" t="str">
        <f t="shared" si="17"/>
        <v/>
      </c>
      <c r="BW110" s="86" t="str">
        <f>IF(BV110=Datos!$AO$2,100,IF(BV110=Datos!$AO$3,50,IF(BV110=Datos!$AO$4,0,"")))</f>
        <v/>
      </c>
      <c r="BX110" s="92"/>
      <c r="BY110" s="92"/>
      <c r="BZ110" s="91"/>
    </row>
    <row r="111" spans="1:78" ht="26.25" customHeight="1">
      <c r="A111" s="18"/>
      <c r="D111" s="436"/>
      <c r="E111" s="436"/>
      <c r="F111" s="436"/>
      <c r="G111" s="436"/>
      <c r="H111" s="436"/>
      <c r="I111" s="436"/>
      <c r="J111" s="436"/>
      <c r="K111" s="436"/>
      <c r="L111" s="436"/>
      <c r="M111" s="436"/>
      <c r="N111" s="436"/>
      <c r="O111" s="436"/>
      <c r="P111" s="436"/>
      <c r="Q111" s="436"/>
      <c r="R111" s="436"/>
      <c r="S111" s="436"/>
      <c r="T111" s="437" t="str">
        <f t="shared" si="12"/>
        <v/>
      </c>
      <c r="U111" s="437"/>
      <c r="V111" s="437"/>
      <c r="W111" s="437"/>
      <c r="X111" s="438"/>
      <c r="Y111" s="439"/>
      <c r="Z111" s="438"/>
      <c r="AA111" s="439"/>
      <c r="AB111" s="438"/>
      <c r="AC111" s="439"/>
      <c r="AD111" s="438"/>
      <c r="AE111" s="439"/>
      <c r="AF111" s="438"/>
      <c r="AG111" s="439"/>
      <c r="AH111" s="438"/>
      <c r="AI111" s="439"/>
      <c r="AJ111" s="438"/>
      <c r="AK111" s="439"/>
      <c r="AL111" s="457" t="str">
        <f t="shared" si="9"/>
        <v/>
      </c>
      <c r="AM111" s="458"/>
      <c r="AN111" s="438"/>
      <c r="AO111" s="459"/>
      <c r="AP111" s="459"/>
      <c r="AQ111" s="439"/>
      <c r="AR111" s="457" t="str">
        <f t="shared" si="10"/>
        <v/>
      </c>
      <c r="AS111" s="458"/>
      <c r="AT111" s="457" t="str">
        <f t="shared" si="11"/>
        <v/>
      </c>
      <c r="AU111" s="533"/>
      <c r="AV111" s="458"/>
      <c r="AW111" s="553"/>
      <c r="AX111" s="554"/>
      <c r="AY111" s="555"/>
      <c r="AZ111" s="553"/>
      <c r="BA111" s="554"/>
      <c r="BB111" s="555"/>
      <c r="BC111" s="347"/>
      <c r="BD111" s="348"/>
      <c r="BE111" s="348"/>
      <c r="BF111" s="348"/>
      <c r="BG111" s="349"/>
      <c r="BI111" s="86" t="str">
        <f>IF(X111=Datos!$AH$2,15,"")</f>
        <v/>
      </c>
      <c r="BJ111" s="86" t="str">
        <f>IF(Z111=Datos!$AI$2,15,"")</f>
        <v/>
      </c>
      <c r="BK111" s="86" t="str">
        <f>IF(AB111=Datos!$AJ$2,15,"")</f>
        <v/>
      </c>
      <c r="BL111" s="86" t="str">
        <f>IF(AD111=Datos!$AK$2,15,"")</f>
        <v/>
      </c>
      <c r="BM111" s="86" t="str">
        <f>IF(AF111=Datos!$AL$2,15,"")</f>
        <v/>
      </c>
      <c r="BN111" s="86" t="str">
        <f>IF(AH111=Datos!$AM$2,15,"")</f>
        <v/>
      </c>
      <c r="BO111" s="86" t="str">
        <f>IF(AJ111=Datos!$AN$2,10,IF(AJ111=Datos!$AN$3,5,IF(AJ111=Datos!$AN$4,"","")))</f>
        <v/>
      </c>
      <c r="BP111" s="86">
        <f t="shared" si="13"/>
        <v>0</v>
      </c>
      <c r="BQ111" s="86" t="str">
        <f>IF(D111="","",IF(BP111&gt;=96,Datos!$AO$2,IF(BP111&gt;=86,Datos!$AO$3,IF(BP111&lt;86,Datos!$AO$4,""))))</f>
        <v/>
      </c>
      <c r="BR111" s="86" t="str">
        <f>IF(AN111="","",IF(AN111=Datos!$AP$2,Datos!$AO$2,IF(AN111=Datos!$AP$3,Datos!$AO$3,IF(AN111=Datos!$AP$4,Datos!$AO$4,""))))</f>
        <v/>
      </c>
      <c r="BS111" s="86" t="str">
        <f t="shared" si="14"/>
        <v/>
      </c>
      <c r="BT111" s="86" t="str">
        <f t="shared" si="15"/>
        <v/>
      </c>
      <c r="BU111" s="86" t="str">
        <f t="shared" si="16"/>
        <v/>
      </c>
      <c r="BV111" s="86" t="str">
        <f t="shared" si="17"/>
        <v/>
      </c>
      <c r="BW111" s="86" t="str">
        <f>IF(BV111=Datos!$AO$2,100,IF(BV111=Datos!$AO$3,50,IF(BV111=Datos!$AO$4,0,"")))</f>
        <v/>
      </c>
      <c r="BX111" s="92"/>
      <c r="BY111" s="92"/>
      <c r="BZ111" s="91"/>
    </row>
    <row r="112" spans="1:78" ht="15" customHeight="1">
      <c r="A112" s="18"/>
      <c r="BF112" s="41"/>
      <c r="BG112" s="20"/>
      <c r="BI112" s="85"/>
      <c r="BJ112" s="85"/>
      <c r="BK112" s="85"/>
      <c r="BL112" s="85"/>
      <c r="BM112" s="85"/>
      <c r="BN112" s="85"/>
      <c r="BO112" s="85" t="s">
        <v>545</v>
      </c>
      <c r="BP112" s="85">
        <f>IF(COUNTA(D102:D111)=0,0,SUM(BP102:BP111)/(COUNTA(D102:D111)))</f>
        <v>0</v>
      </c>
      <c r="BV112" s="86" t="s">
        <v>546</v>
      </c>
      <c r="BW112" s="86">
        <f>IF(COUNTA(D102:D111)=0,0,SUM(BW102:BW111)/(COUNTA(D102:S111)))</f>
        <v>0</v>
      </c>
      <c r="BX112" s="90" t="str">
        <f>IF(BW112="","",IF(BW112=100,Datos!$AO$2,IF(BW112&gt;=50,Datos!$AO$3,Datos!$AO$4)))</f>
        <v>Débil</v>
      </c>
      <c r="BY112" s="90" t="str">
        <f>IF(AZ102="","",AZ102)</f>
        <v/>
      </c>
      <c r="BZ112" s="90" t="str">
        <f>IF(OR(BX112="",BY112=""),"",IF($AK$13=1,0,IF(AND(BX112=Datos!$AO$2,BY112=Datos!$AR$2),2,IF(AND(BX112=Datos!$AO$2,BY112=Datos!$AR$3),1,IF(AND(BX112=Datos!$AO$2,BY112=Datos!$AR$4),0,IF(AND(BX112=Datos!$AO$3,BY112=Datos!$AR$2),1,IF(AND(BX112=Datos!$AO$3,BY112=Datos!$AR$3),0,IF(AND(BX112=Datos!$AO$3,BY112=Datos!$AR$4),0,IF(BX112=Datos!$AO$4,0,"")))))))))</f>
        <v/>
      </c>
    </row>
    <row r="113" spans="1:73" ht="15" customHeight="1" thickBot="1">
      <c r="A113" s="51"/>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52"/>
      <c r="AV113" s="52"/>
      <c r="AW113" s="52"/>
      <c r="AX113" s="52"/>
      <c r="AY113" s="52"/>
      <c r="AZ113" s="52"/>
      <c r="BA113" s="52"/>
      <c r="BB113" s="52"/>
      <c r="BC113" s="52"/>
      <c r="BD113" s="52"/>
      <c r="BE113" s="52"/>
      <c r="BF113" s="52"/>
      <c r="BG113" s="54"/>
    </row>
    <row r="114" spans="1:73" ht="32.25" customHeight="1" thickBot="1">
      <c r="A114" s="380" t="str">
        <f>IF(AK13=Datos!$A$6,"VALORACIÓN DE LA OPORTUNIDAD","VALORACIÓN DEL RIESGO")</f>
        <v>VALORACIÓN DEL RIESGO</v>
      </c>
      <c r="B114" s="381"/>
      <c r="C114" s="381"/>
      <c r="D114" s="381"/>
      <c r="E114" s="381"/>
      <c r="F114" s="381"/>
      <c r="G114" s="381"/>
      <c r="H114" s="381"/>
      <c r="I114" s="381"/>
      <c r="J114" s="382"/>
      <c r="K114" s="27"/>
      <c r="L114" s="27"/>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7"/>
      <c r="BO114" s="11" t="s">
        <v>545</v>
      </c>
      <c r="BP114" s="11">
        <f>IF(COUNTA(D102:S111)=0,0,SUM(BP102:BP106)/(COUNTA(D102:S111)))</f>
        <v>0</v>
      </c>
    </row>
    <row r="115" spans="1:73" ht="27" customHeight="1">
      <c r="A115" s="57"/>
      <c r="B115" s="175"/>
      <c r="C115" s="175"/>
      <c r="D115" s="175"/>
      <c r="E115" s="175"/>
      <c r="F115" s="175"/>
      <c r="G115" s="175"/>
      <c r="H115" s="175"/>
      <c r="I115" s="175"/>
      <c r="J115" s="175"/>
      <c r="K115" s="19"/>
      <c r="L115" s="19"/>
      <c r="BG115" s="20"/>
    </row>
    <row r="116" spans="1:73" ht="21" customHeight="1">
      <c r="A116" s="57"/>
      <c r="B116" s="175"/>
      <c r="C116" s="175"/>
      <c r="D116" s="175"/>
      <c r="E116" s="175"/>
      <c r="F116" s="175"/>
      <c r="G116" s="175"/>
      <c r="H116" s="175"/>
      <c r="I116" s="175"/>
      <c r="J116" s="175"/>
      <c r="K116" s="19"/>
      <c r="L116" s="19"/>
      <c r="U116" s="508" t="str">
        <f>IF(AK13=Datos!$A$6,"Número máximo de cuadrantes a aumentar","Número máximo de cuadrantes a disminuir")</f>
        <v>Número máximo de cuadrantes a disminuir</v>
      </c>
      <c r="V116" s="509"/>
      <c r="W116" s="510"/>
      <c r="X116" s="510"/>
      <c r="Y116" s="510"/>
      <c r="Z116" s="510"/>
      <c r="AA116" s="510"/>
      <c r="AB116" s="510"/>
      <c r="AC116" s="510"/>
      <c r="AD116" s="510"/>
      <c r="AE116" s="510"/>
      <c r="AF116" s="510"/>
      <c r="AG116" s="510"/>
      <c r="AH116" s="510"/>
      <c r="AI116" s="510"/>
      <c r="AJ116" s="510"/>
      <c r="AK116" s="511"/>
      <c r="BG116" s="20"/>
    </row>
    <row r="117" spans="1:73">
      <c r="A117" s="57"/>
      <c r="B117" s="175"/>
      <c r="C117" s="175"/>
      <c r="D117" s="175"/>
      <c r="E117" s="175"/>
      <c r="F117" s="175"/>
      <c r="G117" s="175"/>
      <c r="H117" s="175"/>
      <c r="I117" s="175"/>
      <c r="J117" s="175"/>
      <c r="K117" s="19"/>
      <c r="L117" s="19"/>
      <c r="U117" s="512" t="s">
        <v>485</v>
      </c>
      <c r="V117" s="513"/>
      <c r="W117" s="513"/>
      <c r="X117" s="513"/>
      <c r="Y117" s="513"/>
      <c r="Z117" s="514">
        <f>IF(COUNTA(D87:D96)=0,0,IF(BZ97=0,0,BZ97))</f>
        <v>0</v>
      </c>
      <c r="AA117" s="515"/>
      <c r="AE117" s="524" t="s">
        <v>487</v>
      </c>
      <c r="AF117" s="524"/>
      <c r="AG117" s="524"/>
      <c r="AH117" s="524"/>
      <c r="AI117" s="512"/>
      <c r="AJ117" s="516">
        <f>IF(COUNTA(D102:D111)=0,0,IF(BZ112=0,0,BZ112))</f>
        <v>0</v>
      </c>
      <c r="AK117" s="516"/>
      <c r="BG117" s="20"/>
    </row>
    <row r="118" spans="1:73">
      <c r="A118" s="57"/>
      <c r="B118" s="175"/>
      <c r="C118" s="175"/>
      <c r="D118" s="175"/>
      <c r="E118" s="175"/>
      <c r="F118" s="175"/>
      <c r="G118" s="175"/>
      <c r="H118" s="175"/>
      <c r="I118" s="175"/>
      <c r="J118" s="175"/>
      <c r="K118" s="19"/>
      <c r="L118" s="19"/>
      <c r="U118" s="32"/>
      <c r="V118" s="32"/>
      <c r="W118" s="32"/>
      <c r="X118" s="32"/>
      <c r="Y118" s="32"/>
      <c r="Z118" s="32"/>
      <c r="AA118" s="32"/>
      <c r="AE118" s="32"/>
      <c r="AF118" s="32"/>
      <c r="AG118" s="32"/>
      <c r="AH118" s="32"/>
      <c r="AI118" s="32"/>
      <c r="AJ118" s="32"/>
      <c r="AK118" s="32"/>
      <c r="BG118" s="20"/>
    </row>
    <row r="119" spans="1:73" ht="14.45" customHeight="1">
      <c r="A119" s="57"/>
      <c r="B119" s="175"/>
      <c r="C119" s="175"/>
      <c r="D119" s="175"/>
      <c r="E119" s="175"/>
      <c r="F119" s="175"/>
      <c r="G119" s="175"/>
      <c r="H119" s="175"/>
      <c r="I119" s="175"/>
      <c r="J119" s="175"/>
      <c r="K119" s="19"/>
      <c r="L119" s="19"/>
      <c r="BG119" s="20"/>
    </row>
    <row r="120" spans="1:73">
      <c r="A120" s="57"/>
      <c r="B120" s="175"/>
      <c r="C120" s="175"/>
      <c r="D120" s="175"/>
      <c r="E120" s="175"/>
      <c r="F120" s="175"/>
      <c r="G120" s="175"/>
      <c r="H120" s="175"/>
      <c r="I120" s="175"/>
      <c r="J120" s="175"/>
      <c r="K120" s="19"/>
      <c r="L120" s="19"/>
      <c r="BG120" s="20"/>
    </row>
    <row r="121" spans="1:73" ht="14.45" customHeight="1">
      <c r="A121" s="18"/>
      <c r="Z121" s="401" t="s">
        <v>486</v>
      </c>
      <c r="AA121" s="401"/>
      <c r="AB121" s="401"/>
      <c r="AC121" s="401"/>
      <c r="AD121" s="401"/>
      <c r="AE121" s="401"/>
      <c r="AF121" s="401"/>
      <c r="AG121" s="401"/>
      <c r="AH121" s="401"/>
      <c r="AI121" s="401"/>
      <c r="AJ121" s="401"/>
      <c r="AK121" s="401"/>
      <c r="BG121" s="20"/>
      <c r="BK121" s="372" t="s">
        <v>551</v>
      </c>
      <c r="BL121" s="372"/>
      <c r="BM121" s="372"/>
    </row>
    <row r="122" spans="1:73" ht="14.45" customHeight="1">
      <c r="A122" s="18"/>
      <c r="D122" s="455" t="s">
        <v>489</v>
      </c>
      <c r="E122" s="455"/>
      <c r="F122" s="455"/>
      <c r="G122" s="455"/>
      <c r="Z122" s="28"/>
      <c r="BG122" s="20"/>
      <c r="BK122" s="372"/>
      <c r="BL122" s="372"/>
      <c r="BM122" s="372"/>
      <c r="BN122" s="39"/>
      <c r="BO122" s="39"/>
      <c r="BP122" s="372" t="s">
        <v>482</v>
      </c>
      <c r="BQ122" s="372" t="s">
        <v>483</v>
      </c>
      <c r="BS122" s="11" t="s">
        <v>484</v>
      </c>
    </row>
    <row r="123" spans="1:73" ht="14.45" customHeight="1">
      <c r="A123" s="18"/>
      <c r="R123" s="460" t="str">
        <f>Datos!O2</f>
        <v>Rara vez   -  (1)</v>
      </c>
      <c r="S123" s="460"/>
      <c r="T123" s="460"/>
      <c r="U123" s="460"/>
      <c r="V123" s="460"/>
      <c r="W123" s="460"/>
      <c r="AB123" s="519" t="str">
        <f>IF(AK13=Datos!$A$6,"Escala de impacto-beneficio resultante","Escala de impacto resultante")</f>
        <v>Escala de impacto resultante</v>
      </c>
      <c r="AC123" s="432"/>
      <c r="AD123" s="432"/>
      <c r="AE123" s="432"/>
      <c r="AF123" s="432"/>
      <c r="AG123" s="432"/>
      <c r="AH123" s="432"/>
      <c r="AI123" s="432"/>
      <c r="AJ123" s="432"/>
      <c r="AK123" s="520"/>
      <c r="BG123" s="20"/>
      <c r="BK123" s="11" t="s">
        <v>485</v>
      </c>
      <c r="BL123" s="26" t="str">
        <f>IF(AK13=Datos!A6,BQ133,BL133)</f>
        <v/>
      </c>
      <c r="BM123" s="26" t="e">
        <f>INDEX($R$123:$W$127,$BL$123,1)</f>
        <v>#VALUE!</v>
      </c>
      <c r="BP123" s="399"/>
      <c r="BQ123" s="399"/>
      <c r="BS123" s="11" t="s">
        <v>485</v>
      </c>
      <c r="BT123" s="26" t="str">
        <f>IF($AK$13&lt;&gt;"",BL123,"")</f>
        <v/>
      </c>
      <c r="BU123" s="26" t="str">
        <f>IF($AK$13&lt;&gt;"",$BM$123,"")</f>
        <v/>
      </c>
    </row>
    <row r="124" spans="1:73" ht="14.45" customHeight="1">
      <c r="A124" s="18"/>
      <c r="R124" s="460" t="str">
        <f>Datos!O3</f>
        <v>Improbable   -  (2)</v>
      </c>
      <c r="S124" s="460"/>
      <c r="T124" s="460"/>
      <c r="U124" s="460"/>
      <c r="V124" s="460"/>
      <c r="W124" s="460"/>
      <c r="AB124" s="432">
        <f>AB66</f>
        <v>1</v>
      </c>
      <c r="AC124" s="432"/>
      <c r="AD124" s="432">
        <f>AD66</f>
        <v>2</v>
      </c>
      <c r="AE124" s="432"/>
      <c r="AF124" s="432">
        <f>AF66</f>
        <v>3</v>
      </c>
      <c r="AG124" s="432"/>
      <c r="AH124" s="432">
        <f>AH66</f>
        <v>4</v>
      </c>
      <c r="AI124" s="432"/>
      <c r="AJ124" s="432">
        <f>AJ66</f>
        <v>5</v>
      </c>
      <c r="AK124" s="432"/>
      <c r="BG124" s="20"/>
      <c r="BK124" s="11" t="s">
        <v>487</v>
      </c>
      <c r="BL124" s="26" t="str">
        <f>IF($AK$13&lt;&gt;"",(INDEX($BK$126:$BN$132,MATCH($BT$63,$BK$126:$BK$132,0),MATCH($AJ$117,$BK$127:$BN$127,0))),"")</f>
        <v/>
      </c>
      <c r="BM124" s="26" t="e">
        <f>INDEX($R$130:$W$134,$BL$124,1)</f>
        <v>#VALUE!</v>
      </c>
      <c r="BO124" s="11" t="s">
        <v>552</v>
      </c>
      <c r="BP124" s="26" t="str">
        <f>IF($AK$13&lt;&gt;"",(INDEX($BK$126:$BN$132,MATCH($BT$63,$BK$126:$BK$132,0),MATCH($AJ$117,$BK$127:$BN$127,0))),"")</f>
        <v/>
      </c>
      <c r="BQ124" s="26" t="e">
        <f>INDEX($R$130:$W$134,$BP$124+1,1)</f>
        <v>#VALUE!</v>
      </c>
      <c r="BS124" s="11" t="s">
        <v>487</v>
      </c>
      <c r="BT124" s="26" t="str">
        <f>IF($AK$13="","",IF($AK$13=1,$BP$124,$BL$124))</f>
        <v/>
      </c>
      <c r="BU124" s="26" t="str">
        <f>IF($AK$13="","",IF($AK$13=1,$BQ$124,$BM$124))</f>
        <v/>
      </c>
    </row>
    <row r="125" spans="1:73" ht="28.5" customHeight="1">
      <c r="A125" s="18"/>
      <c r="E125" s="525" t="s">
        <v>553</v>
      </c>
      <c r="F125" s="525"/>
      <c r="G125" s="525"/>
      <c r="H125" s="525"/>
      <c r="I125" s="525"/>
      <c r="J125" s="525"/>
      <c r="K125" s="525"/>
      <c r="L125" s="525"/>
      <c r="M125" s="525"/>
      <c r="N125" s="525"/>
      <c r="O125" s="525"/>
      <c r="P125" s="525"/>
      <c r="R125" s="460" t="str">
        <f>Datos!O4</f>
        <v>Posible   -  (3)</v>
      </c>
      <c r="S125" s="460"/>
      <c r="T125" s="460"/>
      <c r="U125" s="460"/>
      <c r="V125" s="460"/>
      <c r="W125" s="460"/>
      <c r="Z125" s="402" t="s">
        <v>492</v>
      </c>
      <c r="AA125" s="433">
        <f>AA67</f>
        <v>1</v>
      </c>
      <c r="AB125" s="383" t="str">
        <f>IF(ISERROR(BL140=TRUE),"",IF(BL140="","",BL140))</f>
        <v/>
      </c>
      <c r="AC125" s="384"/>
      <c r="AD125" s="383" t="str">
        <f>IF(ISERROR(BM140=TRUE),"",IF(BM140="","",BM140))</f>
        <v/>
      </c>
      <c r="AE125" s="384"/>
      <c r="AF125" s="387" t="str">
        <f>IF(ISERROR(BN140=TRUE),"",IF(BN140="","",BN140))</f>
        <v/>
      </c>
      <c r="AG125" s="388"/>
      <c r="AH125" s="391" t="str">
        <f>IF(ISERROR(BO140=TRUE),"",IF(BO140="","",BO140))</f>
        <v/>
      </c>
      <c r="AI125" s="392"/>
      <c r="AJ125" s="395" t="str">
        <f>IF(ISERROR(BP140=TRUE),"",IF(BP140="","",BP140))</f>
        <v/>
      </c>
      <c r="AK125" s="396"/>
      <c r="AP125" s="484" t="str">
        <f>IF(AK13=Datos!$A$6,"Zona de ubicación de la oportunidad","Zona de ubicación del riesgo")</f>
        <v>Zona de ubicación del riesgo</v>
      </c>
      <c r="AQ125" s="484"/>
      <c r="AR125" s="484"/>
      <c r="AS125" s="484"/>
      <c r="AT125" s="484"/>
      <c r="AU125" s="484"/>
      <c r="AV125" s="484"/>
      <c r="AW125" s="484"/>
      <c r="AX125" s="484"/>
      <c r="AY125" s="484"/>
      <c r="AZ125" s="484"/>
      <c r="BA125" s="484"/>
      <c r="BB125" s="484"/>
      <c r="BC125" s="484"/>
      <c r="BD125" s="484"/>
      <c r="BE125" s="484"/>
      <c r="BF125" s="484"/>
      <c r="BG125" s="20"/>
    </row>
    <row r="126" spans="1:73" ht="14.45" customHeight="1">
      <c r="A126" s="18"/>
      <c r="J126" s="40"/>
      <c r="K126" s="41"/>
      <c r="L126" s="41"/>
      <c r="M126" s="41"/>
      <c r="N126" s="41"/>
      <c r="O126" s="41"/>
      <c r="P126" s="42"/>
      <c r="R126" s="460" t="str">
        <f>Datos!O5</f>
        <v>Probable   -  (4)</v>
      </c>
      <c r="S126" s="460"/>
      <c r="T126" s="460"/>
      <c r="U126" s="460"/>
      <c r="V126" s="460"/>
      <c r="W126" s="460"/>
      <c r="Z126" s="403"/>
      <c r="AA126" s="433"/>
      <c r="AB126" s="385"/>
      <c r="AC126" s="386"/>
      <c r="AD126" s="385"/>
      <c r="AE126" s="386"/>
      <c r="AF126" s="389"/>
      <c r="AG126" s="390"/>
      <c r="AH126" s="393"/>
      <c r="AI126" s="394"/>
      <c r="AJ126" s="397"/>
      <c r="AK126" s="398"/>
      <c r="AP126" s="516" t="str">
        <f>IF(OR(J127="",J134=""),"",(INDEX($BK$65:$BP$70,MATCH($BU$123,$BK$65:$BK$70,0),MATCH($BU$124,$BK$65:$BP$65,0))))</f>
        <v/>
      </c>
      <c r="AQ126" s="516"/>
      <c r="AR126" s="516"/>
      <c r="AS126" s="516"/>
      <c r="AT126" s="516"/>
      <c r="AU126" s="516"/>
      <c r="AV126" s="516"/>
      <c r="AW126" s="516"/>
      <c r="AX126" s="516"/>
      <c r="AY126" s="516"/>
      <c r="AZ126" s="516"/>
      <c r="BA126" s="516"/>
      <c r="BB126" s="516"/>
      <c r="BC126" s="516"/>
      <c r="BD126" s="516"/>
      <c r="BE126" s="516"/>
      <c r="BF126" s="516"/>
      <c r="BG126" s="20"/>
      <c r="BK126" s="95"/>
      <c r="BL126" s="504" t="s">
        <v>554</v>
      </c>
      <c r="BM126" s="505"/>
      <c r="BN126" s="506"/>
      <c r="BP126" s="95"/>
      <c r="BQ126" s="504" t="s">
        <v>555</v>
      </c>
      <c r="BR126" s="505"/>
      <c r="BS126" s="506"/>
    </row>
    <row r="127" spans="1:73" ht="28.5" customHeight="1">
      <c r="A127" s="18"/>
      <c r="J127" s="507" t="str">
        <f>IF(J72="","",BU123)</f>
        <v/>
      </c>
      <c r="K127" s="507"/>
      <c r="L127" s="507"/>
      <c r="M127" s="507"/>
      <c r="N127" s="507"/>
      <c r="O127" s="507"/>
      <c r="P127" s="507"/>
      <c r="R127" s="460" t="str">
        <f>Datos!O6</f>
        <v>Casi seguro   -  (5)</v>
      </c>
      <c r="S127" s="460"/>
      <c r="T127" s="460"/>
      <c r="U127" s="460"/>
      <c r="V127" s="460"/>
      <c r="W127" s="460"/>
      <c r="Z127" s="403"/>
      <c r="AA127" s="433">
        <f>AA69</f>
        <v>2</v>
      </c>
      <c r="AB127" s="383" t="str">
        <f>IF(ISERROR(BL141=TRUE),"",IF(BL141="","",BL141))</f>
        <v/>
      </c>
      <c r="AC127" s="384"/>
      <c r="AD127" s="383" t="str">
        <f>IF(ISERROR(BM141=TRUE),"",IF(BM141="","",BM141))</f>
        <v/>
      </c>
      <c r="AE127" s="384"/>
      <c r="AF127" s="387" t="str">
        <f>IF(ISERROR(BN141=TRUE),"",IF(BN141="","",BN141))</f>
        <v/>
      </c>
      <c r="AG127" s="388"/>
      <c r="AH127" s="391" t="str">
        <f>IF(ISERROR(BO141=TRUE),"",IF(BO141="","",BO141))</f>
        <v/>
      </c>
      <c r="AI127" s="392"/>
      <c r="AJ127" s="395" t="str">
        <f>IF(ISERROR(BP141=TRUE),"",IF(BP141="","",BP141))</f>
        <v/>
      </c>
      <c r="AK127" s="396"/>
      <c r="AP127" s="516"/>
      <c r="AQ127" s="516"/>
      <c r="AR127" s="516"/>
      <c r="AS127" s="516"/>
      <c r="AT127" s="516"/>
      <c r="AU127" s="516"/>
      <c r="AV127" s="516"/>
      <c r="AW127" s="516"/>
      <c r="AX127" s="516"/>
      <c r="AY127" s="516"/>
      <c r="AZ127" s="516"/>
      <c r="BA127" s="516"/>
      <c r="BB127" s="516"/>
      <c r="BC127" s="516"/>
      <c r="BD127" s="516"/>
      <c r="BE127" s="516"/>
      <c r="BF127" s="516"/>
      <c r="BG127" s="20"/>
      <c r="BK127" s="96" t="s">
        <v>556</v>
      </c>
      <c r="BL127" s="96">
        <v>0</v>
      </c>
      <c r="BM127" s="96">
        <v>1</v>
      </c>
      <c r="BN127" s="96">
        <v>2</v>
      </c>
      <c r="BO127" s="37"/>
      <c r="BP127" s="96" t="s">
        <v>556</v>
      </c>
      <c r="BQ127" s="96">
        <v>0</v>
      </c>
      <c r="BR127" s="96">
        <v>1</v>
      </c>
      <c r="BS127" s="96">
        <v>2</v>
      </c>
    </row>
    <row r="128" spans="1:73" ht="14.45" customHeight="1">
      <c r="A128" s="18"/>
      <c r="J128" s="43"/>
      <c r="K128" s="44"/>
      <c r="L128" s="44"/>
      <c r="M128" s="44"/>
      <c r="N128" s="44"/>
      <c r="O128" s="44"/>
      <c r="P128" s="45"/>
      <c r="Z128" s="403"/>
      <c r="AA128" s="433"/>
      <c r="AB128" s="385"/>
      <c r="AC128" s="386"/>
      <c r="AD128" s="385"/>
      <c r="AE128" s="386"/>
      <c r="AF128" s="389"/>
      <c r="AG128" s="390"/>
      <c r="AH128" s="393"/>
      <c r="AI128" s="394"/>
      <c r="AJ128" s="397"/>
      <c r="AK128" s="398"/>
      <c r="BG128" s="20"/>
      <c r="BK128" s="96">
        <v>1</v>
      </c>
      <c r="BL128" s="96">
        <v>1</v>
      </c>
      <c r="BM128" s="96">
        <v>1</v>
      </c>
      <c r="BN128" s="96">
        <v>1</v>
      </c>
      <c r="BO128" s="37"/>
      <c r="BP128" s="96">
        <v>1</v>
      </c>
      <c r="BQ128" s="96">
        <v>1</v>
      </c>
      <c r="BR128" s="96">
        <v>2</v>
      </c>
      <c r="BS128" s="96">
        <v>3</v>
      </c>
    </row>
    <row r="129" spans="1:71" ht="14.45" customHeight="1">
      <c r="A129" s="18"/>
      <c r="R129" s="58"/>
      <c r="S129" s="58"/>
      <c r="Z129" s="403"/>
      <c r="AA129" s="433">
        <f>AA71</f>
        <v>3</v>
      </c>
      <c r="AB129" s="383" t="str">
        <f>IF(ISERROR(BL142=TRUE),"",IF(BL142="","",BL142))</f>
        <v/>
      </c>
      <c r="AC129" s="384"/>
      <c r="AD129" s="387" t="str">
        <f>IF(ISERROR(BM142=TRUE),"",IF(BM142="","",BM142))</f>
        <v/>
      </c>
      <c r="AE129" s="388"/>
      <c r="AF129" s="391" t="str">
        <f>IF(ISERROR(BN142=TRUE),"",IF(BN142="","",BN142))</f>
        <v/>
      </c>
      <c r="AG129" s="392"/>
      <c r="AH129" s="395" t="str">
        <f>IF(ISERROR(BO142=TRUE),"",IF(BO142="","",BO142))</f>
        <v/>
      </c>
      <c r="AI129" s="396"/>
      <c r="AJ129" s="395" t="str">
        <f>IF(ISERROR(BP142=TRUE),"",IF(BP142="","",BP142))</f>
        <v/>
      </c>
      <c r="AK129" s="396"/>
      <c r="AP129" s="484" t="s">
        <v>495</v>
      </c>
      <c r="AQ129" s="484"/>
      <c r="AR129" s="484"/>
      <c r="AS129" s="484"/>
      <c r="AT129" s="484"/>
      <c r="AU129" s="484"/>
      <c r="AV129" s="484"/>
      <c r="AW129" s="484"/>
      <c r="AX129" s="484"/>
      <c r="AY129" s="484"/>
      <c r="AZ129" s="484"/>
      <c r="BA129" s="484"/>
      <c r="BB129" s="484"/>
      <c r="BC129" s="484"/>
      <c r="BD129" s="484"/>
      <c r="BE129" s="484"/>
      <c r="BF129" s="484"/>
      <c r="BG129" s="20"/>
      <c r="BK129" s="96">
        <v>2</v>
      </c>
      <c r="BL129" s="96">
        <v>2</v>
      </c>
      <c r="BM129" s="96">
        <v>1</v>
      </c>
      <c r="BN129" s="96">
        <v>1</v>
      </c>
      <c r="BO129" s="37"/>
      <c r="BP129" s="96">
        <v>2</v>
      </c>
      <c r="BQ129" s="96">
        <v>2</v>
      </c>
      <c r="BR129" s="96">
        <v>3</v>
      </c>
      <c r="BS129" s="96">
        <v>4</v>
      </c>
    </row>
    <row r="130" spans="1:71" ht="28.5" customHeight="1">
      <c r="A130" s="18"/>
      <c r="R130" s="460" t="str">
        <f>IF($AK$13=1,Datos!P2,IF(OR($AK$13=2,$AK$13=3,$AK$13=4),Datos!Q2,IF($AK$13=5,Datos!R2,"")))</f>
        <v/>
      </c>
      <c r="S130" s="460"/>
      <c r="T130" s="460"/>
      <c r="U130" s="460"/>
      <c r="V130" s="460"/>
      <c r="W130" s="460"/>
      <c r="Z130" s="403"/>
      <c r="AA130" s="433"/>
      <c r="AB130" s="385"/>
      <c r="AC130" s="386"/>
      <c r="AD130" s="389"/>
      <c r="AE130" s="390"/>
      <c r="AF130" s="393"/>
      <c r="AG130" s="394"/>
      <c r="AH130" s="397"/>
      <c r="AI130" s="398"/>
      <c r="AJ130" s="397"/>
      <c r="AK130" s="398"/>
      <c r="AP130" s="400"/>
      <c r="AQ130" s="400"/>
      <c r="AR130" s="400"/>
      <c r="AS130" s="400"/>
      <c r="AT130" s="400"/>
      <c r="AU130" s="400"/>
      <c r="AV130" s="400"/>
      <c r="AW130" s="400"/>
      <c r="AX130" s="400"/>
      <c r="AY130" s="400"/>
      <c r="AZ130" s="400"/>
      <c r="BA130" s="400"/>
      <c r="BB130" s="400"/>
      <c r="BC130" s="400"/>
      <c r="BD130" s="400"/>
      <c r="BE130" s="400"/>
      <c r="BF130" s="400"/>
      <c r="BG130" s="20"/>
      <c r="BK130" s="96">
        <v>3</v>
      </c>
      <c r="BL130" s="96">
        <v>3</v>
      </c>
      <c r="BM130" s="96">
        <v>2</v>
      </c>
      <c r="BN130" s="96">
        <v>1</v>
      </c>
      <c r="BO130" s="37"/>
      <c r="BP130" s="96">
        <v>3</v>
      </c>
      <c r="BQ130" s="96">
        <v>3</v>
      </c>
      <c r="BR130" s="96">
        <v>4</v>
      </c>
      <c r="BS130" s="96">
        <v>5</v>
      </c>
    </row>
    <row r="131" spans="1:71" ht="14.45" customHeight="1">
      <c r="A131" s="18"/>
      <c r="R131" s="460" t="str">
        <f>IF($AK$13=1,Datos!P3,IF(OR($AK$13=2,$AK$13=3,$AK$13=4),Datos!Q3,IF($AK$13=5,Datos!R3,"")))</f>
        <v/>
      </c>
      <c r="S131" s="460"/>
      <c r="T131" s="460"/>
      <c r="U131" s="460"/>
      <c r="V131" s="460"/>
      <c r="W131" s="460"/>
      <c r="Z131" s="403"/>
      <c r="AA131" s="433">
        <f>AA73</f>
        <v>4</v>
      </c>
      <c r="AB131" s="387" t="str">
        <f>IF(ISERROR(BL143=TRUE),"",IF(BL143="","",BL143))</f>
        <v/>
      </c>
      <c r="AC131" s="388"/>
      <c r="AD131" s="391" t="str">
        <f>IF(ISERROR(BM143=TRUE),"",IF(BM143="","",BM143))</f>
        <v/>
      </c>
      <c r="AE131" s="392"/>
      <c r="AF131" s="391" t="str">
        <f>IF(ISERROR(BN143=TRUE),"",IF(BN143="","",BN143))</f>
        <v/>
      </c>
      <c r="AG131" s="392"/>
      <c r="AH131" s="395" t="str">
        <f>IF(ISERROR(BO143=TRUE),"",IF(BO143="","",BO143))</f>
        <v/>
      </c>
      <c r="AI131" s="396"/>
      <c r="AJ131" s="395" t="str">
        <f>IF(ISERROR(BP143=TRUE),"",IF(BP143="","",BP143))</f>
        <v/>
      </c>
      <c r="AK131" s="396"/>
      <c r="AP131" s="400"/>
      <c r="AQ131" s="400"/>
      <c r="AR131" s="400"/>
      <c r="AS131" s="400"/>
      <c r="AT131" s="400"/>
      <c r="AU131" s="400"/>
      <c r="AV131" s="400"/>
      <c r="AW131" s="400"/>
      <c r="AX131" s="400"/>
      <c r="AY131" s="400"/>
      <c r="AZ131" s="400"/>
      <c r="BA131" s="400"/>
      <c r="BB131" s="400"/>
      <c r="BC131" s="400"/>
      <c r="BD131" s="400"/>
      <c r="BE131" s="400"/>
      <c r="BF131" s="400"/>
      <c r="BG131" s="20"/>
      <c r="BK131" s="96">
        <v>4</v>
      </c>
      <c r="BL131" s="96">
        <v>4</v>
      </c>
      <c r="BM131" s="96">
        <v>3</v>
      </c>
      <c r="BN131" s="96">
        <v>2</v>
      </c>
      <c r="BO131" s="37"/>
      <c r="BP131" s="96">
        <v>4</v>
      </c>
      <c r="BQ131" s="96">
        <v>4</v>
      </c>
      <c r="BR131" s="96">
        <v>5</v>
      </c>
      <c r="BS131" s="96">
        <v>5</v>
      </c>
    </row>
    <row r="132" spans="1:71" ht="28.5" customHeight="1">
      <c r="A132" s="18"/>
      <c r="E132" s="97" t="str">
        <f>IF(AK13=Datos!$A$6,"Nueva escala de impacto-beneficio","Nueva escala de impacto")</f>
        <v>Nueva escala de impacto</v>
      </c>
      <c r="F132" s="97"/>
      <c r="G132" s="59"/>
      <c r="H132" s="59"/>
      <c r="I132" s="59"/>
      <c r="J132" s="59"/>
      <c r="K132" s="59"/>
      <c r="L132" s="59"/>
      <c r="M132" s="59"/>
      <c r="N132" s="59"/>
      <c r="O132" s="59"/>
      <c r="P132" s="59"/>
      <c r="R132" s="460" t="str">
        <f>IF($AK$13=1,Datos!P4,IF(OR($AK$13=2,$AK$13=3,$AK$13=4),Datos!Q4,IF($AK$13=5,Datos!R4,"")))</f>
        <v/>
      </c>
      <c r="S132" s="460"/>
      <c r="T132" s="460"/>
      <c r="U132" s="460"/>
      <c r="V132" s="460"/>
      <c r="W132" s="460"/>
      <c r="Z132" s="403"/>
      <c r="AA132" s="433"/>
      <c r="AB132" s="389"/>
      <c r="AC132" s="390"/>
      <c r="AD132" s="393"/>
      <c r="AE132" s="394"/>
      <c r="AF132" s="393"/>
      <c r="AG132" s="394"/>
      <c r="AH132" s="397"/>
      <c r="AI132" s="398"/>
      <c r="AJ132" s="397"/>
      <c r="AK132" s="398"/>
      <c r="AP132" s="400"/>
      <c r="AQ132" s="400"/>
      <c r="AR132" s="400"/>
      <c r="AS132" s="400"/>
      <c r="AT132" s="400"/>
      <c r="AU132" s="400"/>
      <c r="AV132" s="400"/>
      <c r="AW132" s="400"/>
      <c r="AX132" s="400"/>
      <c r="AY132" s="400"/>
      <c r="AZ132" s="400"/>
      <c r="BA132" s="400"/>
      <c r="BB132" s="400"/>
      <c r="BC132" s="400"/>
      <c r="BD132" s="400"/>
      <c r="BE132" s="400"/>
      <c r="BF132" s="400"/>
      <c r="BG132" s="20"/>
      <c r="BK132" s="96">
        <v>5</v>
      </c>
      <c r="BL132" s="96">
        <v>5</v>
      </c>
      <c r="BM132" s="96">
        <v>4</v>
      </c>
      <c r="BN132" s="96">
        <v>3</v>
      </c>
      <c r="BO132" s="37"/>
      <c r="BP132" s="96">
        <v>5</v>
      </c>
      <c r="BQ132" s="96">
        <v>5</v>
      </c>
      <c r="BR132" s="96">
        <v>5</v>
      </c>
      <c r="BS132" s="96">
        <v>5</v>
      </c>
    </row>
    <row r="133" spans="1:71" ht="14.45" customHeight="1">
      <c r="A133" s="18"/>
      <c r="J133" s="60"/>
      <c r="K133" s="61"/>
      <c r="L133" s="61"/>
      <c r="M133" s="61"/>
      <c r="N133" s="61"/>
      <c r="O133" s="61"/>
      <c r="P133" s="62"/>
      <c r="Q133" s="63"/>
      <c r="R133" s="460" t="str">
        <f>IF($AK$13=1,Datos!P5,IF(OR($AK$13=2,$AK$13=3,$AK$13=4),Datos!Q5,IF($AK$13=5,Datos!R5,"")))</f>
        <v/>
      </c>
      <c r="S133" s="460"/>
      <c r="T133" s="460"/>
      <c r="U133" s="460"/>
      <c r="V133" s="460"/>
      <c r="W133" s="460"/>
      <c r="Z133" s="403"/>
      <c r="AA133" s="433">
        <f>AA75</f>
        <v>5</v>
      </c>
      <c r="AB133" s="391" t="str">
        <f>IF(ISERROR(BL144=TRUE),"",IF(BL144="","",BL144))</f>
        <v/>
      </c>
      <c r="AC133" s="392"/>
      <c r="AD133" s="391" t="str">
        <f>IF(ISERROR(BM144=TRUE),"",IF(BM144="","",BM144))</f>
        <v/>
      </c>
      <c r="AE133" s="392"/>
      <c r="AF133" s="395" t="str">
        <f>IF(ISERROR(BN144=TRUE),"",IF(BN144="","",BN144))</f>
        <v/>
      </c>
      <c r="AG133" s="396"/>
      <c r="AH133" s="395" t="str">
        <f>IF(ISERROR(BO144=TRUE),"",IF(BO144="","",BO144))</f>
        <v/>
      </c>
      <c r="AI133" s="396"/>
      <c r="AJ133" s="395" t="str">
        <f>IF(ISERROR(BP144=TRUE),"",IF(BP144="","",BP144))</f>
        <v/>
      </c>
      <c r="AK133" s="396"/>
      <c r="AP133" s="400"/>
      <c r="AQ133" s="400"/>
      <c r="AR133" s="400"/>
      <c r="AS133" s="400"/>
      <c r="AT133" s="400"/>
      <c r="AU133" s="400"/>
      <c r="AV133" s="400"/>
      <c r="AW133" s="400"/>
      <c r="AX133" s="400"/>
      <c r="AY133" s="400"/>
      <c r="AZ133" s="400"/>
      <c r="BA133" s="400"/>
      <c r="BB133" s="400"/>
      <c r="BC133" s="400"/>
      <c r="BD133" s="400"/>
      <c r="BE133" s="400"/>
      <c r="BF133" s="400"/>
      <c r="BG133" s="20"/>
      <c r="BK133" s="11" t="s">
        <v>485</v>
      </c>
      <c r="BL133" s="86" t="str">
        <f>IF($AK$13="","",IF($AK$13&lt;&gt;Datos!A6,(INDEX($BK$126:$BN$132,MATCH($BT$62,$BK$126:$BK$132,0),MATCH($Z$117,$BK$127:$BN$127,0)))))</f>
        <v/>
      </c>
      <c r="BP133" s="11" t="s">
        <v>485</v>
      </c>
      <c r="BQ133" s="64" t="str">
        <f>IF($AK$13="","",IF($AK$13=Datos!A6,(INDEX(BP126:BS132,MATCH($BT$62,BP126:BP132,0),MATCH($Z$117,BP127:BS127,0)))))</f>
        <v/>
      </c>
    </row>
    <row r="134" spans="1:71" ht="28.5" customHeight="1">
      <c r="A134" s="18"/>
      <c r="J134" s="507" t="str">
        <f>IF(J79="","",BU124)</f>
        <v/>
      </c>
      <c r="K134" s="507"/>
      <c r="L134" s="507"/>
      <c r="M134" s="507"/>
      <c r="N134" s="507"/>
      <c r="O134" s="507"/>
      <c r="P134" s="507"/>
      <c r="R134" s="460" t="str">
        <f>IF($AK$13=1,Datos!P6,IF(OR($AK$13=2,$AK$13=3,$AK$13=4),Datos!Q6,IF($AK$13=5,Datos!R6,"")))</f>
        <v/>
      </c>
      <c r="S134" s="460"/>
      <c r="T134" s="460"/>
      <c r="U134" s="460"/>
      <c r="V134" s="460"/>
      <c r="W134" s="460"/>
      <c r="Z134" s="404"/>
      <c r="AA134" s="433"/>
      <c r="AB134" s="393"/>
      <c r="AC134" s="394"/>
      <c r="AD134" s="393"/>
      <c r="AE134" s="394"/>
      <c r="AF134" s="397"/>
      <c r="AG134" s="398"/>
      <c r="AH134" s="397"/>
      <c r="AI134" s="398"/>
      <c r="AJ134" s="397"/>
      <c r="AK134" s="398"/>
      <c r="AP134" s="400"/>
      <c r="AQ134" s="400"/>
      <c r="AR134" s="400"/>
      <c r="AS134" s="400"/>
      <c r="AT134" s="400"/>
      <c r="AU134" s="400"/>
      <c r="AV134" s="400"/>
      <c r="AW134" s="400"/>
      <c r="AX134" s="400"/>
      <c r="AY134" s="400"/>
      <c r="AZ134" s="400"/>
      <c r="BA134" s="400"/>
      <c r="BB134" s="400"/>
      <c r="BC134" s="400"/>
      <c r="BD134" s="400"/>
      <c r="BE134" s="400"/>
      <c r="BF134" s="400"/>
      <c r="BG134" s="20"/>
      <c r="BK134" s="11" t="s">
        <v>487</v>
      </c>
      <c r="BL134" s="26" t="str">
        <f>IF($AK$13="","",IF($AK$13&lt;&gt;Datos!A6,(INDEX($BK$126:$BN$132,MATCH($BT$63,$BK$126:$BK$132,0),MATCH($AJ$117,$BK$127:$BN$127,0)))))</f>
        <v/>
      </c>
      <c r="BP134" s="11" t="s">
        <v>487</v>
      </c>
      <c r="BQ134" s="64" t="str">
        <f>IF($AK$13="","",IF($AK$13=Datos!A6,(INDEX(BP126:BS132,MATCH($BT$63,BP126:BP132,0),MATCH($AJ$117,BP127:BS127,0)))))</f>
        <v/>
      </c>
    </row>
    <row r="135" spans="1:71" ht="15" customHeight="1">
      <c r="A135" s="18"/>
      <c r="J135" s="43"/>
      <c r="K135" s="44"/>
      <c r="L135" s="44"/>
      <c r="M135" s="44"/>
      <c r="N135" s="44"/>
      <c r="O135" s="44"/>
      <c r="P135" s="45"/>
      <c r="Z135" s="48"/>
      <c r="AP135" s="141"/>
      <c r="AQ135" s="141"/>
      <c r="AR135" s="141"/>
      <c r="AS135" s="141"/>
      <c r="AT135" s="141"/>
      <c r="AU135" s="141"/>
      <c r="AV135" s="141"/>
      <c r="AW135" s="141"/>
      <c r="AX135" s="141"/>
      <c r="AY135" s="141"/>
      <c r="AZ135" s="141"/>
      <c r="BA135" s="141"/>
      <c r="BB135" s="141"/>
      <c r="BG135" s="20"/>
    </row>
    <row r="136" spans="1:71" ht="15" hidden="1" customHeight="1">
      <c r="A136" s="18"/>
      <c r="AP136" s="141"/>
      <c r="AQ136" s="141"/>
      <c r="AR136" s="141"/>
      <c r="AS136" s="141"/>
      <c r="AT136" s="141"/>
      <c r="AU136" s="141"/>
      <c r="AV136" s="141"/>
      <c r="AW136" s="141"/>
      <c r="AX136" s="141"/>
      <c r="AY136" s="141"/>
      <c r="AZ136" s="141"/>
      <c r="BA136" s="141"/>
      <c r="BB136" s="141"/>
      <c r="BG136" s="20"/>
    </row>
    <row r="137" spans="1:71" ht="15" hidden="1" customHeight="1">
      <c r="A137" s="18"/>
      <c r="Z137" s="49"/>
      <c r="BG137" s="20"/>
    </row>
    <row r="138" spans="1:71" ht="15" hidden="1" customHeight="1">
      <c r="A138" s="18"/>
      <c r="J138" s="60"/>
      <c r="K138" s="61"/>
      <c r="L138" s="61"/>
      <c r="M138" s="61"/>
      <c r="N138" s="61"/>
      <c r="O138" s="61"/>
      <c r="P138" s="62"/>
      <c r="Z138" s="49"/>
      <c r="BG138" s="20"/>
    </row>
    <row r="139" spans="1:71" ht="15" customHeight="1">
      <c r="A139" s="18"/>
      <c r="Z139" s="49"/>
      <c r="BG139" s="20"/>
      <c r="BL139" s="11" t="s">
        <v>558</v>
      </c>
    </row>
    <row r="140" spans="1:71" ht="15" customHeight="1" thickBot="1">
      <c r="A140" s="51"/>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3"/>
      <c r="AA140" s="52"/>
      <c r="AB140" s="52"/>
      <c r="AC140" s="52"/>
      <c r="AD140" s="52"/>
      <c r="AE140" s="52"/>
      <c r="AF140" s="52"/>
      <c r="AG140" s="52"/>
      <c r="AH140" s="52"/>
      <c r="AI140" s="52"/>
      <c r="AJ140" s="52"/>
      <c r="AK140" s="52"/>
      <c r="AL140" s="52"/>
      <c r="AM140" s="52"/>
      <c r="AN140" s="52"/>
      <c r="AO140" s="52"/>
      <c r="AP140" s="52"/>
      <c r="AQ140" s="52"/>
      <c r="AR140" s="52"/>
      <c r="AS140" s="52"/>
      <c r="AT140" s="52"/>
      <c r="AU140" s="52"/>
      <c r="AV140" s="52"/>
      <c r="AW140" s="52"/>
      <c r="AX140" s="52"/>
      <c r="AY140" s="52"/>
      <c r="AZ140" s="52"/>
      <c r="BA140" s="52"/>
      <c r="BB140" s="52"/>
      <c r="BC140" s="52"/>
      <c r="BD140" s="52"/>
      <c r="BE140" s="52"/>
      <c r="BF140" s="52"/>
      <c r="BG140" s="54"/>
      <c r="BK140" s="11">
        <f>AA125</f>
        <v>1</v>
      </c>
      <c r="BL140" s="26" t="str">
        <f>IF(AK13="","",IF(AND(BK66=$BU$123,$BL$65=$BU$124),"X",""))</f>
        <v/>
      </c>
      <c r="BM140" s="26" t="str">
        <f>IF(AK13="","",IF(AND(BK66=$BU$123,$BM$65=$BU$124),"X",""))</f>
        <v/>
      </c>
      <c r="BN140" s="26" t="str">
        <f>IF(AK13="","",IF(AND(BK66=$BU$123,$BN$65=$BU$124),"X",""))</f>
        <v/>
      </c>
      <c r="BO140" s="26" t="str">
        <f>IF(AK13="","",IF(AND(BK66=$BU$123,$BO$65=$BU$124),"X",""))</f>
        <v/>
      </c>
      <c r="BP140" s="26" t="str">
        <f>IF(AK13="","",IF(AND(BK66=$BU$123,$BP$65=$BU$124),"X",""))</f>
        <v/>
      </c>
    </row>
    <row r="141" spans="1:71" ht="32.25" customHeight="1" thickBot="1">
      <c r="A141" s="501" t="str">
        <f>IF(AK13=Datos!$A$6,"TRATAMIENTO DE LA OPORTUNIDAD","TRATAMIENTO DEL RIESGO")</f>
        <v>TRATAMIENTO DEL RIESGO</v>
      </c>
      <c r="B141" s="502"/>
      <c r="C141" s="502"/>
      <c r="D141" s="502"/>
      <c r="E141" s="502"/>
      <c r="F141" s="502"/>
      <c r="G141" s="502"/>
      <c r="H141" s="502"/>
      <c r="I141" s="502"/>
      <c r="J141" s="503"/>
      <c r="BF141" s="16"/>
      <c r="BG141" s="20"/>
      <c r="BK141" s="11">
        <f>AA127</f>
        <v>2</v>
      </c>
      <c r="BL141" s="26" t="str">
        <f>IF(AK13="","",IF(AND(BK67=$BU$123,$BL$65=$BU$124),"X",""))</f>
        <v/>
      </c>
      <c r="BM141" s="26" t="str">
        <f>IF(AK13="","",IF(AND(BK67=$BU$123,$BM$65=$BU$124),"X",""))</f>
        <v/>
      </c>
      <c r="BN141" s="26" t="str">
        <f>IF(AK13="","",IF(AND(BK67=$BU$123,$BN$65=$BU$124),"X",""))</f>
        <v/>
      </c>
      <c r="BO141" s="26" t="str">
        <f>IF(AK13="","",IF(AND(BK67=$BU$123,$BO$65=$BU$124),"X",""))</f>
        <v/>
      </c>
      <c r="BP141" s="26" t="str">
        <f>IF(AK13="","",IF(AND(BK67=$BU$123,$BP$65=$BU$124),"X",""))</f>
        <v/>
      </c>
    </row>
    <row r="142" spans="1:71" ht="14.45" customHeight="1">
      <c r="A142" s="65"/>
      <c r="B142" s="66"/>
      <c r="C142" s="66"/>
      <c r="D142" s="67"/>
      <c r="E142" s="67"/>
      <c r="F142" s="67"/>
      <c r="G142" s="67"/>
      <c r="H142" s="67"/>
      <c r="I142" s="67"/>
      <c r="J142" s="67"/>
      <c r="BG142" s="20"/>
      <c r="BK142" s="11">
        <f>AA129</f>
        <v>3</v>
      </c>
      <c r="BL142" s="26" t="str">
        <f>IF(AK13="","",IF(AND(BK68=$BU$123,$BL$65=$BU$124),"X",""))</f>
        <v/>
      </c>
      <c r="BM142" s="26" t="str">
        <f>IF(AK13="","",IF(AND(BK68=$BU$123,$BM$65=$BU$124),"X",""))</f>
        <v/>
      </c>
      <c r="BN142" s="26" t="str">
        <f>IF(AK13="","",IF(AND(BK68=$BU$123,$BN$65=$BU$124),"X",""))</f>
        <v/>
      </c>
      <c r="BO142" s="26" t="str">
        <f>IF(AK13="","",IF(AND(BK68=$BU$123,$BO$65=$BU$124),"X",""))</f>
        <v/>
      </c>
      <c r="BP142" s="26" t="str">
        <f>IF(AK13="","",IF(AND(BK68=$BU$123,$BP$65=$BU$124),"X",""))</f>
        <v/>
      </c>
    </row>
    <row r="143" spans="1:71" ht="15.75" thickBot="1">
      <c r="A143" s="18"/>
      <c r="D143" s="40"/>
      <c r="E143" s="41"/>
      <c r="F143" s="41"/>
      <c r="G143" s="41"/>
      <c r="H143" s="41"/>
      <c r="I143" s="41"/>
      <c r="J143" s="41"/>
      <c r="K143" s="41"/>
      <c r="L143" s="41"/>
      <c r="M143" s="41"/>
      <c r="N143" s="41"/>
      <c r="O143" s="41"/>
      <c r="P143" s="41"/>
      <c r="Q143" s="41"/>
      <c r="R143" s="41"/>
      <c r="S143" s="41"/>
      <c r="T143" s="41"/>
      <c r="U143" s="41"/>
      <c r="V143" s="41"/>
      <c r="W143" s="41"/>
      <c r="X143" s="41"/>
      <c r="Y143" s="41"/>
      <c r="Z143" s="41"/>
      <c r="AA143" s="41"/>
      <c r="AB143" s="41"/>
      <c r="AC143" s="41"/>
      <c r="AD143" s="41"/>
      <c r="AE143" s="41"/>
      <c r="AF143" s="41"/>
      <c r="AG143" s="41"/>
      <c r="AH143" s="41"/>
      <c r="AI143" s="41"/>
      <c r="AJ143" s="41"/>
      <c r="AK143" s="41"/>
      <c r="AL143" s="41"/>
      <c r="AM143" s="41"/>
      <c r="AN143" s="41"/>
      <c r="AO143" s="41"/>
      <c r="AP143" s="41"/>
      <c r="AQ143" s="41"/>
      <c r="AR143" s="41"/>
      <c r="AS143" s="41"/>
      <c r="AT143" s="41"/>
      <c r="AU143" s="41"/>
      <c r="AV143" s="41"/>
      <c r="AW143" s="41"/>
      <c r="AX143" s="41"/>
      <c r="AY143" s="41"/>
      <c r="AZ143" s="41"/>
      <c r="BA143" s="41"/>
      <c r="BB143" s="41"/>
      <c r="BC143" s="41"/>
      <c r="BD143" s="41"/>
      <c r="BE143" s="41"/>
      <c r="BF143" s="42"/>
      <c r="BG143" s="20"/>
      <c r="BK143" s="11">
        <f>AA131</f>
        <v>4</v>
      </c>
      <c r="BL143" s="26" t="str">
        <f>IF(AK13="","",IF(AND(BK69=$BU$123,$BL$65=$BU$124),"X",""))</f>
        <v/>
      </c>
      <c r="BM143" s="26" t="str">
        <f>IF(AK13="","",IF(AND(BK69=$BU$123,$BM$65=$BU$124),"X",""))</f>
        <v/>
      </c>
      <c r="BN143" s="26" t="str">
        <f>IF(AK13="","",IF(AND(BK69=$BU$123,$BN$65=$BU$124),"X",""))</f>
        <v/>
      </c>
      <c r="BO143" s="26" t="str">
        <f>IF(AK13="","",IF(AND(BK69=$BU$123,$BO$65=$BU$124),"X",""))</f>
        <v/>
      </c>
      <c r="BP143" s="26" t="str">
        <f>IF(AK13="","",IF(AND(BK69=$BU$123,$BP$65=$BU$124),"X",""))</f>
        <v/>
      </c>
    </row>
    <row r="144" spans="1:71" ht="15" customHeight="1">
      <c r="A144" s="18"/>
      <c r="D144" s="37"/>
      <c r="F144" s="19"/>
      <c r="G144" s="603" t="str">
        <f>IF(AK13=Datos!$A$6,"Manejo de la oportunidad:","Manejo del riesgo:")</f>
        <v>Manejo del riesgo:</v>
      </c>
      <c r="H144" s="603"/>
      <c r="I144" s="603"/>
      <c r="J144" s="603"/>
      <c r="K144" s="603"/>
      <c r="S144" s="68"/>
      <c r="T144" s="69"/>
      <c r="U144" s="69"/>
      <c r="V144" s="69"/>
      <c r="W144" s="70"/>
      <c r="AL144" s="68"/>
      <c r="AM144" s="69"/>
      <c r="AN144" s="69"/>
      <c r="AO144" s="69"/>
      <c r="AP144" s="69"/>
      <c r="AQ144" s="69"/>
      <c r="AR144" s="70"/>
      <c r="BF144" s="38"/>
      <c r="BG144" s="20"/>
      <c r="BK144" s="11">
        <f>AA133</f>
        <v>5</v>
      </c>
      <c r="BL144" s="26" t="str">
        <f>IF(AK13="","",IF(AND(BK70=$BU$123,$BL$65=$BU$124),"X",""))</f>
        <v/>
      </c>
      <c r="BM144" s="26" t="str">
        <f>IF(AK13="","",IF(AND(BK70=$BU$123,$BM$65=$BU$124),"X",""))</f>
        <v/>
      </c>
      <c r="BN144" s="26" t="str">
        <f>IF(AK13="","",IF(AND(BK70=$BU$123,$BN$65=$BU$124),"X",""))</f>
        <v/>
      </c>
      <c r="BO144" s="26" t="str">
        <f>IF(AK13="","",IF(AND(BK70=$BU$123,$BO$65=$BU$124),"X",""))</f>
        <v/>
      </c>
      <c r="BP144" s="26" t="str">
        <f>IF(AK13="","",IF(AND(BK70=$BU$123,$BP$65=$BU$124),"X",""))</f>
        <v/>
      </c>
    </row>
    <row r="145" spans="1:68" ht="21.95" customHeight="1">
      <c r="A145" s="18"/>
      <c r="D145" s="71"/>
      <c r="E145" s="19"/>
      <c r="F145" s="19"/>
      <c r="G145" s="603"/>
      <c r="H145" s="603"/>
      <c r="I145" s="603"/>
      <c r="J145" s="603"/>
      <c r="K145" s="603"/>
      <c r="S145" s="72"/>
      <c r="T145" s="598"/>
      <c r="U145" s="599"/>
      <c r="V145" s="600" t="str">
        <f>IF(AK13=Datos!$A$6,"Fortalecer","Reducir")</f>
        <v>Reducir</v>
      </c>
      <c r="W145" s="601"/>
      <c r="AL145" s="72"/>
      <c r="AM145" s="602"/>
      <c r="AN145" s="602"/>
      <c r="AO145" s="600" t="str">
        <f>IF(AK13=Datos!$A$6,"Aceptar","Aceptar")</f>
        <v>Aceptar</v>
      </c>
      <c r="AP145" s="603"/>
      <c r="AQ145" s="603"/>
      <c r="AR145" s="601"/>
      <c r="BF145" s="38"/>
      <c r="BG145" s="20"/>
      <c r="BL145" s="11">
        <v>1</v>
      </c>
      <c r="BM145" s="11">
        <v>2</v>
      </c>
      <c r="BN145" s="11">
        <v>3</v>
      </c>
      <c r="BO145" s="11">
        <v>4</v>
      </c>
      <c r="BP145" s="11">
        <v>5</v>
      </c>
    </row>
    <row r="146" spans="1:68" ht="24" customHeight="1" thickBot="1">
      <c r="A146" s="18"/>
      <c r="D146" s="37"/>
      <c r="E146" s="19"/>
      <c r="F146" s="19"/>
      <c r="G146" s="603"/>
      <c r="H146" s="603"/>
      <c r="I146" s="603"/>
      <c r="J146" s="603"/>
      <c r="K146" s="603"/>
      <c r="S146" s="73"/>
      <c r="T146" s="74"/>
      <c r="U146" s="74"/>
      <c r="V146" s="74"/>
      <c r="W146" s="75"/>
      <c r="AL146" s="73"/>
      <c r="AM146" s="74"/>
      <c r="AN146" s="74"/>
      <c r="AO146" s="74"/>
      <c r="AP146" s="74"/>
      <c r="AQ146" s="74"/>
      <c r="AR146" s="75"/>
      <c r="BF146" s="38"/>
      <c r="BG146" s="20"/>
    </row>
    <row r="147" spans="1:68" ht="15.75" customHeight="1">
      <c r="A147" s="18"/>
      <c r="D147" s="43"/>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4"/>
      <c r="AH147" s="44"/>
      <c r="AI147" s="44"/>
      <c r="AJ147" s="44"/>
      <c r="AK147" s="44"/>
      <c r="AL147" s="44"/>
      <c r="AM147" s="44"/>
      <c r="AN147" s="44"/>
      <c r="AO147" s="44"/>
      <c r="AP147" s="44"/>
      <c r="AQ147" s="44"/>
      <c r="AR147" s="44"/>
      <c r="AS147" s="44"/>
      <c r="AT147" s="44"/>
      <c r="AU147" s="44"/>
      <c r="AV147" s="44"/>
      <c r="AW147" s="44"/>
      <c r="AX147" s="44"/>
      <c r="AY147" s="44"/>
      <c r="AZ147" s="44"/>
      <c r="BA147" s="44"/>
      <c r="BB147" s="44"/>
      <c r="BC147" s="44"/>
      <c r="BD147" s="44"/>
      <c r="BE147" s="44"/>
      <c r="BF147" s="45"/>
      <c r="BG147" s="20"/>
    </row>
    <row r="148" spans="1:68" ht="21.95" customHeight="1">
      <c r="A148" s="18"/>
      <c r="BG148" s="20"/>
    </row>
    <row r="149" spans="1:68" ht="90.6" customHeight="1">
      <c r="A149" s="18"/>
      <c r="D149" s="603" t="s">
        <v>559</v>
      </c>
      <c r="E149" s="603"/>
      <c r="F149" s="603"/>
      <c r="G149" s="603"/>
      <c r="H149" s="603"/>
      <c r="I149" s="603"/>
      <c r="J149" s="603"/>
      <c r="L149" s="644" t="s">
        <v>560</v>
      </c>
      <c r="M149" s="644"/>
      <c r="N149" s="644"/>
      <c r="O149" s="644"/>
      <c r="P149" s="644"/>
      <c r="Q149" s="644"/>
      <c r="R149" s="644"/>
      <c r="S149" s="644"/>
      <c r="T149" s="644"/>
      <c r="U149" s="644"/>
      <c r="V149" s="644"/>
      <c r="W149" s="644"/>
      <c r="X149" s="644"/>
      <c r="Y149" s="644"/>
      <c r="Z149" s="644"/>
      <c r="AA149" s="644"/>
      <c r="AB149" s="644"/>
      <c r="AC149" s="644"/>
      <c r="AD149" s="644"/>
      <c r="AE149" s="644"/>
      <c r="AF149" s="644"/>
      <c r="AG149" s="644"/>
      <c r="AH149" s="644"/>
      <c r="AI149" s="644"/>
      <c r="AJ149" s="644"/>
      <c r="AK149" s="644"/>
      <c r="AL149" s="644"/>
      <c r="AM149" s="644"/>
      <c r="AN149" s="644"/>
      <c r="AO149" s="644"/>
      <c r="AP149" s="644"/>
      <c r="AQ149" s="644"/>
      <c r="AR149" s="644"/>
      <c r="AS149" s="644"/>
      <c r="AT149" s="644"/>
      <c r="AU149" s="644"/>
      <c r="AV149" s="644"/>
      <c r="AW149" s="644"/>
      <c r="AX149" s="644"/>
      <c r="AY149" s="644"/>
      <c r="AZ149" s="644"/>
      <c r="BA149" s="644"/>
      <c r="BB149" s="644"/>
      <c r="BC149" s="644"/>
      <c r="BD149" s="644"/>
      <c r="BE149" s="644"/>
      <c r="BF149" s="644"/>
      <c r="BG149" s="20"/>
    </row>
    <row r="150" spans="1:68" ht="29.45" customHeight="1">
      <c r="A150" s="18"/>
      <c r="D150" s="603"/>
      <c r="E150" s="603"/>
      <c r="F150" s="603"/>
      <c r="G150" s="603"/>
      <c r="H150" s="603"/>
      <c r="I150" s="603"/>
      <c r="J150" s="603"/>
      <c r="L150" s="644"/>
      <c r="M150" s="644"/>
      <c r="N150" s="644"/>
      <c r="O150" s="644"/>
      <c r="P150" s="644"/>
      <c r="Q150" s="644"/>
      <c r="R150" s="644"/>
      <c r="S150" s="644"/>
      <c r="T150" s="644"/>
      <c r="U150" s="644"/>
      <c r="V150" s="644"/>
      <c r="W150" s="644"/>
      <c r="X150" s="644"/>
      <c r="Y150" s="644"/>
      <c r="Z150" s="644"/>
      <c r="AA150" s="644"/>
      <c r="AB150" s="644"/>
      <c r="AC150" s="644"/>
      <c r="AD150" s="644"/>
      <c r="AE150" s="644"/>
      <c r="AF150" s="644"/>
      <c r="AG150" s="644"/>
      <c r="AH150" s="644"/>
      <c r="AI150" s="644"/>
      <c r="AJ150" s="644"/>
      <c r="AK150" s="644"/>
      <c r="AL150" s="644"/>
      <c r="AM150" s="644"/>
      <c r="AN150" s="644"/>
      <c r="AO150" s="644"/>
      <c r="AP150" s="644"/>
      <c r="AQ150" s="644"/>
      <c r="AR150" s="644"/>
      <c r="AS150" s="644"/>
      <c r="AT150" s="644"/>
      <c r="AU150" s="644"/>
      <c r="AV150" s="644"/>
      <c r="AW150" s="644"/>
      <c r="AX150" s="644"/>
      <c r="AY150" s="644"/>
      <c r="AZ150" s="644"/>
      <c r="BA150" s="644"/>
      <c r="BB150" s="644"/>
      <c r="BC150" s="644"/>
      <c r="BD150" s="644"/>
      <c r="BE150" s="644"/>
      <c r="BF150" s="644"/>
      <c r="BG150" s="20"/>
    </row>
    <row r="151" spans="1:68" ht="15.95" customHeight="1">
      <c r="A151" s="18"/>
      <c r="BG151" s="20"/>
    </row>
    <row r="152" spans="1:68" ht="31.9" customHeight="1">
      <c r="A152" s="18"/>
      <c r="D152" s="493" t="s">
        <v>561</v>
      </c>
      <c r="E152" s="493"/>
      <c r="F152" s="493"/>
      <c r="G152" s="493"/>
      <c r="H152" s="493"/>
      <c r="I152" s="493"/>
      <c r="J152" s="493"/>
      <c r="K152" s="493"/>
      <c r="L152" s="493"/>
      <c r="M152" s="493"/>
      <c r="N152" s="493"/>
      <c r="O152" s="493"/>
      <c r="P152" s="493"/>
      <c r="Q152" s="493"/>
      <c r="R152" s="493"/>
      <c r="S152" s="493"/>
      <c r="T152" s="493"/>
      <c r="U152" s="493"/>
      <c r="V152" s="493"/>
      <c r="W152" s="493"/>
      <c r="X152" s="493"/>
      <c r="Y152" s="493"/>
      <c r="Z152" s="493"/>
      <c r="AA152" s="493"/>
      <c r="AB152" s="493"/>
      <c r="AC152" s="493"/>
      <c r="AD152" s="493"/>
      <c r="AE152" s="493"/>
      <c r="AF152" s="493"/>
      <c r="AG152" s="493"/>
      <c r="AH152" s="493"/>
      <c r="AI152" s="493"/>
      <c r="AJ152" s="493"/>
      <c r="AK152" s="493"/>
      <c r="AL152" s="493"/>
      <c r="AM152" s="493"/>
      <c r="AN152" s="493"/>
      <c r="AO152" s="493"/>
      <c r="AP152" s="493"/>
      <c r="AQ152" s="493"/>
      <c r="AR152" s="493"/>
      <c r="AS152" s="493"/>
      <c r="AT152" s="493"/>
      <c r="AU152" s="493"/>
      <c r="AV152" s="493"/>
      <c r="AW152" s="493"/>
      <c r="AX152" s="493"/>
      <c r="AY152" s="493"/>
      <c r="AZ152" s="493"/>
      <c r="BA152" s="493"/>
      <c r="BB152" s="493"/>
      <c r="BC152" s="493"/>
      <c r="BD152" s="493"/>
      <c r="BE152" s="493"/>
      <c r="BF152" s="493"/>
      <c r="BG152" s="651"/>
    </row>
    <row r="153" spans="1:68" ht="20.100000000000001" customHeight="1">
      <c r="A153" s="18"/>
      <c r="D153" s="605" t="s">
        <v>562</v>
      </c>
      <c r="E153" s="605"/>
      <c r="F153" s="605"/>
      <c r="G153" s="605"/>
      <c r="H153" s="605"/>
      <c r="I153" s="605"/>
      <c r="J153" s="605"/>
      <c r="K153" s="605"/>
      <c r="L153" s="605"/>
      <c r="M153" s="605"/>
      <c r="N153" s="605"/>
      <c r="O153" s="605"/>
      <c r="P153" s="605"/>
      <c r="Q153" s="605"/>
      <c r="R153" s="605"/>
      <c r="S153" s="605"/>
      <c r="T153" s="605"/>
      <c r="U153" s="605"/>
      <c r="V153" s="649" t="s">
        <v>563</v>
      </c>
      <c r="W153" s="649"/>
      <c r="X153" s="649"/>
      <c r="Y153" s="649"/>
      <c r="Z153" s="649"/>
      <c r="AA153" s="649"/>
      <c r="AB153" s="649"/>
      <c r="AC153" s="649"/>
      <c r="AD153" s="649"/>
      <c r="AE153" s="649"/>
      <c r="AF153" s="649"/>
      <c r="AG153" s="649"/>
      <c r="AH153" s="649"/>
      <c r="AI153" s="649"/>
      <c r="AJ153" s="649"/>
      <c r="AK153" s="649"/>
      <c r="AL153" s="649"/>
      <c r="AM153" s="649"/>
      <c r="AN153" s="649"/>
      <c r="AO153" s="649"/>
      <c r="AP153" s="649"/>
      <c r="AQ153" s="649"/>
      <c r="AR153" s="649"/>
      <c r="AS153" s="649"/>
      <c r="AT153" s="649"/>
      <c r="AU153" s="649"/>
      <c r="AV153" s="649"/>
      <c r="AW153" s="649"/>
      <c r="AX153" s="649"/>
      <c r="AY153" s="649"/>
      <c r="AZ153" s="649"/>
      <c r="BA153" s="649"/>
      <c r="BB153" s="649"/>
      <c r="BC153" s="649"/>
      <c r="BD153" s="649"/>
      <c r="BE153" s="649"/>
      <c r="BF153" s="649"/>
      <c r="BG153" s="650"/>
    </row>
    <row r="154" spans="1:68" ht="20.100000000000001" customHeight="1">
      <c r="A154" s="18"/>
      <c r="D154" s="606"/>
      <c r="E154" s="606"/>
      <c r="F154" s="606"/>
      <c r="G154" s="606"/>
      <c r="H154" s="606"/>
      <c r="I154" s="606"/>
      <c r="J154" s="606"/>
      <c r="K154" s="606"/>
      <c r="L154" s="606"/>
      <c r="M154" s="606"/>
      <c r="N154" s="606"/>
      <c r="O154" s="606"/>
      <c r="P154" s="606"/>
      <c r="Q154" s="606"/>
      <c r="R154" s="606"/>
      <c r="S154" s="606"/>
      <c r="T154" s="606"/>
      <c r="U154" s="606"/>
      <c r="V154" s="604" t="s">
        <v>564</v>
      </c>
      <c r="W154" s="604"/>
      <c r="X154" s="604"/>
      <c r="Y154" s="604"/>
      <c r="Z154" s="604"/>
      <c r="AA154" s="604"/>
      <c r="AB154" s="604"/>
      <c r="AC154" s="604"/>
      <c r="AD154" s="604"/>
      <c r="AE154" s="604"/>
      <c r="AF154" s="604"/>
      <c r="AG154" s="604"/>
      <c r="AH154" s="604" t="s">
        <v>565</v>
      </c>
      <c r="AI154" s="604"/>
      <c r="AJ154" s="604"/>
      <c r="AK154" s="604"/>
      <c r="AL154" s="604"/>
      <c r="AM154" s="604"/>
      <c r="AN154" s="604"/>
      <c r="AO154" s="604"/>
      <c r="AP154" s="604"/>
      <c r="AQ154" s="604" t="s">
        <v>566</v>
      </c>
      <c r="AR154" s="604"/>
      <c r="AS154" s="604"/>
      <c r="AT154" s="604"/>
      <c r="AU154" s="604"/>
      <c r="AV154" s="604"/>
      <c r="AW154" s="604"/>
      <c r="AX154" s="604"/>
      <c r="AY154" s="604"/>
      <c r="AZ154" s="604"/>
      <c r="BA154" s="604" t="s">
        <v>567</v>
      </c>
      <c r="BB154" s="604"/>
      <c r="BC154" s="604"/>
      <c r="BD154" s="604"/>
      <c r="BE154" s="604"/>
      <c r="BF154" s="604"/>
      <c r="BG154" s="182" t="s">
        <v>568</v>
      </c>
    </row>
    <row r="155" spans="1:68" ht="14.25" customHeight="1">
      <c r="A155" s="18"/>
      <c r="D155" s="408" t="s">
        <v>569</v>
      </c>
      <c r="E155" s="413" t="str">
        <f>IF(D87="","",IF(AT87&lt;&gt;Datos!$AO$2,D87,""))</f>
        <v/>
      </c>
      <c r="F155" s="414"/>
      <c r="G155" s="414"/>
      <c r="H155" s="414"/>
      <c r="I155" s="414"/>
      <c r="J155" s="414"/>
      <c r="K155" s="414"/>
      <c r="L155" s="414"/>
      <c r="M155" s="414"/>
      <c r="N155" s="414"/>
      <c r="O155" s="414"/>
      <c r="P155" s="414"/>
      <c r="Q155" s="414"/>
      <c r="R155" s="414"/>
      <c r="S155" s="414"/>
      <c r="T155" s="414"/>
      <c r="U155" s="415"/>
      <c r="V155" s="400"/>
      <c r="W155" s="400"/>
      <c r="X155" s="400"/>
      <c r="Y155" s="400"/>
      <c r="Z155" s="400"/>
      <c r="AA155" s="400"/>
      <c r="AB155" s="400"/>
      <c r="AC155" s="400"/>
      <c r="AD155" s="400"/>
      <c r="AE155" s="400"/>
      <c r="AF155" s="400"/>
      <c r="AG155" s="400"/>
      <c r="AH155" s="406"/>
      <c r="AI155" s="406"/>
      <c r="AJ155" s="406"/>
      <c r="AK155" s="406"/>
      <c r="AL155" s="406"/>
      <c r="AM155" s="406"/>
      <c r="AN155" s="406"/>
      <c r="AO155" s="406"/>
      <c r="AP155" s="428"/>
      <c r="AQ155" s="400"/>
      <c r="AR155" s="400"/>
      <c r="AS155" s="400"/>
      <c r="AT155" s="400"/>
      <c r="AU155" s="400"/>
      <c r="AV155" s="400"/>
      <c r="AW155" s="400"/>
      <c r="AX155" s="400"/>
      <c r="AY155" s="400"/>
      <c r="AZ155" s="400"/>
      <c r="BA155" s="400"/>
      <c r="BB155" s="400"/>
      <c r="BC155" s="400"/>
      <c r="BD155" s="400"/>
      <c r="BE155" s="400"/>
      <c r="BF155" s="400"/>
      <c r="BG155" s="400"/>
      <c r="BH155" s="400"/>
      <c r="BI155" s="400"/>
      <c r="BJ155" s="400"/>
      <c r="BK155" s="400"/>
      <c r="BL155" s="400"/>
    </row>
    <row r="156" spans="1:68" ht="14.25" customHeight="1">
      <c r="A156" s="18"/>
      <c r="D156" s="409"/>
      <c r="E156" s="413" t="str">
        <f>IF(D88="","",IF(AT88&lt;&gt;Datos!$AO$2,D88,""))</f>
        <v/>
      </c>
      <c r="F156" s="414"/>
      <c r="G156" s="414"/>
      <c r="H156" s="414"/>
      <c r="I156" s="414"/>
      <c r="J156" s="414"/>
      <c r="K156" s="414"/>
      <c r="L156" s="414"/>
      <c r="M156" s="414"/>
      <c r="N156" s="414"/>
      <c r="O156" s="414"/>
      <c r="P156" s="414"/>
      <c r="Q156" s="414"/>
      <c r="R156" s="414"/>
      <c r="S156" s="414"/>
      <c r="T156" s="414"/>
      <c r="U156" s="415"/>
      <c r="V156" s="400"/>
      <c r="W156" s="400"/>
      <c r="X156" s="400"/>
      <c r="Y156" s="400"/>
      <c r="Z156" s="400"/>
      <c r="AA156" s="400"/>
      <c r="AB156" s="400"/>
      <c r="AC156" s="400"/>
      <c r="AD156" s="400"/>
      <c r="AE156" s="400"/>
      <c r="AF156" s="400"/>
      <c r="AG156" s="400"/>
      <c r="AH156" s="406"/>
      <c r="AI156" s="406"/>
      <c r="AJ156" s="406"/>
      <c r="AK156" s="406"/>
      <c r="AL156" s="406"/>
      <c r="AM156" s="406"/>
      <c r="AN156" s="406"/>
      <c r="AO156" s="406"/>
      <c r="AP156" s="428"/>
      <c r="AQ156" s="400"/>
      <c r="AR156" s="400"/>
      <c r="AS156" s="400"/>
      <c r="AT156" s="400"/>
      <c r="AU156" s="400"/>
      <c r="AV156" s="400"/>
      <c r="AW156" s="400"/>
      <c r="AX156" s="400"/>
      <c r="AY156" s="400"/>
      <c r="AZ156" s="400"/>
      <c r="BA156" s="400"/>
      <c r="BB156" s="400"/>
      <c r="BC156" s="400"/>
      <c r="BD156" s="400"/>
      <c r="BE156" s="400"/>
      <c r="BF156" s="400"/>
      <c r="BG156" s="258"/>
    </row>
    <row r="157" spans="1:68" ht="14.25" customHeight="1">
      <c r="A157" s="18"/>
      <c r="D157" s="409"/>
      <c r="E157" s="413" t="str">
        <f>IF(D89="","",IF(AT89&lt;&gt;Datos!$AO$2,D89,""))</f>
        <v/>
      </c>
      <c r="F157" s="414"/>
      <c r="G157" s="414"/>
      <c r="H157" s="414"/>
      <c r="I157" s="414"/>
      <c r="J157" s="414"/>
      <c r="K157" s="414"/>
      <c r="L157" s="414"/>
      <c r="M157" s="414"/>
      <c r="N157" s="414"/>
      <c r="O157" s="414"/>
      <c r="P157" s="414"/>
      <c r="Q157" s="414"/>
      <c r="R157" s="414"/>
      <c r="S157" s="414"/>
      <c r="T157" s="414"/>
      <c r="U157" s="415"/>
      <c r="V157" s="400"/>
      <c r="W157" s="400"/>
      <c r="X157" s="400"/>
      <c r="Y157" s="400"/>
      <c r="Z157" s="400"/>
      <c r="AA157" s="400"/>
      <c r="AB157" s="400"/>
      <c r="AC157" s="400"/>
      <c r="AD157" s="400"/>
      <c r="AE157" s="400"/>
      <c r="AF157" s="400"/>
      <c r="AG157" s="400"/>
      <c r="AH157" s="406"/>
      <c r="AI157" s="406"/>
      <c r="AJ157" s="406"/>
      <c r="AK157" s="406"/>
      <c r="AL157" s="406"/>
      <c r="AM157" s="406"/>
      <c r="AN157" s="406"/>
      <c r="AO157" s="406"/>
      <c r="AP157" s="428"/>
      <c r="AQ157" s="400"/>
      <c r="AR157" s="400"/>
      <c r="AS157" s="400"/>
      <c r="AT157" s="400"/>
      <c r="AU157" s="400"/>
      <c r="AV157" s="400"/>
      <c r="AW157" s="400"/>
      <c r="AX157" s="400"/>
      <c r="AY157" s="400"/>
      <c r="AZ157" s="400"/>
      <c r="BA157" s="400"/>
      <c r="BB157" s="400"/>
      <c r="BC157" s="400"/>
      <c r="BD157" s="400"/>
      <c r="BE157" s="400"/>
      <c r="BF157" s="400"/>
      <c r="BG157" s="258"/>
    </row>
    <row r="158" spans="1:68" ht="14.25" customHeight="1">
      <c r="A158" s="18"/>
      <c r="D158" s="409"/>
      <c r="E158" s="413" t="str">
        <f>IF(D90="","",IF(AT90&lt;&gt;Datos!$AO$2,D90,""))</f>
        <v/>
      </c>
      <c r="F158" s="414"/>
      <c r="G158" s="414"/>
      <c r="H158" s="414"/>
      <c r="I158" s="414"/>
      <c r="J158" s="414"/>
      <c r="K158" s="414"/>
      <c r="L158" s="414"/>
      <c r="M158" s="414"/>
      <c r="N158" s="414"/>
      <c r="O158" s="414"/>
      <c r="P158" s="414"/>
      <c r="Q158" s="414"/>
      <c r="R158" s="414"/>
      <c r="S158" s="414"/>
      <c r="T158" s="414"/>
      <c r="U158" s="415"/>
      <c r="V158" s="400"/>
      <c r="W158" s="400"/>
      <c r="X158" s="400"/>
      <c r="Y158" s="400"/>
      <c r="Z158" s="400"/>
      <c r="AA158" s="400"/>
      <c r="AB158" s="400"/>
      <c r="AC158" s="400"/>
      <c r="AD158" s="400"/>
      <c r="AE158" s="400"/>
      <c r="AF158" s="400"/>
      <c r="AG158" s="400"/>
      <c r="AH158" s="406"/>
      <c r="AI158" s="406"/>
      <c r="AJ158" s="406"/>
      <c r="AK158" s="406"/>
      <c r="AL158" s="406"/>
      <c r="AM158" s="406"/>
      <c r="AN158" s="406"/>
      <c r="AO158" s="406"/>
      <c r="AP158" s="428"/>
      <c r="AQ158" s="400"/>
      <c r="AR158" s="400"/>
      <c r="AS158" s="400"/>
      <c r="AT158" s="400"/>
      <c r="AU158" s="400"/>
      <c r="AV158" s="400"/>
      <c r="AW158" s="400"/>
      <c r="AX158" s="400"/>
      <c r="AY158" s="400"/>
      <c r="AZ158" s="400"/>
      <c r="BA158" s="400"/>
      <c r="BB158" s="400"/>
      <c r="BC158" s="400"/>
      <c r="BD158" s="400"/>
      <c r="BE158" s="400"/>
      <c r="BF158" s="400"/>
      <c r="BG158" s="258"/>
    </row>
    <row r="159" spans="1:68" ht="14.25" customHeight="1">
      <c r="A159" s="18"/>
      <c r="D159" s="409"/>
      <c r="E159" s="413" t="str">
        <f>IF(D91="","",IF(AT91&lt;&gt;Datos!$AO$2,D91,""))</f>
        <v/>
      </c>
      <c r="F159" s="414"/>
      <c r="G159" s="414"/>
      <c r="H159" s="414"/>
      <c r="I159" s="414"/>
      <c r="J159" s="414"/>
      <c r="K159" s="414"/>
      <c r="L159" s="414"/>
      <c r="M159" s="414"/>
      <c r="N159" s="414"/>
      <c r="O159" s="414"/>
      <c r="P159" s="414"/>
      <c r="Q159" s="414"/>
      <c r="R159" s="414"/>
      <c r="S159" s="414"/>
      <c r="T159" s="414"/>
      <c r="U159" s="415"/>
      <c r="V159" s="400"/>
      <c r="W159" s="400"/>
      <c r="X159" s="400"/>
      <c r="Y159" s="400"/>
      <c r="Z159" s="400"/>
      <c r="AA159" s="400"/>
      <c r="AB159" s="400"/>
      <c r="AC159" s="400"/>
      <c r="AD159" s="400"/>
      <c r="AE159" s="400"/>
      <c r="AF159" s="400"/>
      <c r="AG159" s="400"/>
      <c r="AH159" s="406"/>
      <c r="AI159" s="406"/>
      <c r="AJ159" s="406"/>
      <c r="AK159" s="406"/>
      <c r="AL159" s="406"/>
      <c r="AM159" s="406"/>
      <c r="AN159" s="406"/>
      <c r="AO159" s="406"/>
      <c r="AP159" s="428"/>
      <c r="AQ159" s="400"/>
      <c r="AR159" s="400"/>
      <c r="AS159" s="400"/>
      <c r="AT159" s="400"/>
      <c r="AU159" s="400"/>
      <c r="AV159" s="400"/>
      <c r="AW159" s="400"/>
      <c r="AX159" s="400"/>
      <c r="AY159" s="400"/>
      <c r="AZ159" s="400"/>
      <c r="BA159" s="400"/>
      <c r="BB159" s="400"/>
      <c r="BC159" s="400"/>
      <c r="BD159" s="400"/>
      <c r="BE159" s="400"/>
      <c r="BF159" s="400"/>
      <c r="BG159" s="258"/>
    </row>
    <row r="160" spans="1:68" ht="14.25" customHeight="1">
      <c r="A160" s="18"/>
      <c r="D160" s="409"/>
      <c r="E160" s="413" t="str">
        <f>IF(D92="","",IF(AT92&lt;&gt;Datos!$AO$2,D92,""))</f>
        <v/>
      </c>
      <c r="F160" s="414"/>
      <c r="G160" s="414"/>
      <c r="H160" s="414"/>
      <c r="I160" s="414"/>
      <c r="J160" s="414"/>
      <c r="K160" s="414"/>
      <c r="L160" s="414"/>
      <c r="M160" s="414"/>
      <c r="N160" s="414"/>
      <c r="O160" s="414"/>
      <c r="P160" s="414"/>
      <c r="Q160" s="414"/>
      <c r="R160" s="414"/>
      <c r="S160" s="414"/>
      <c r="T160" s="414"/>
      <c r="U160" s="415"/>
      <c r="V160" s="400"/>
      <c r="W160" s="400"/>
      <c r="X160" s="400"/>
      <c r="Y160" s="400"/>
      <c r="Z160" s="400"/>
      <c r="AA160" s="400"/>
      <c r="AB160" s="400"/>
      <c r="AC160" s="400"/>
      <c r="AD160" s="400"/>
      <c r="AE160" s="400"/>
      <c r="AF160" s="400"/>
      <c r="AG160" s="400"/>
      <c r="AH160" s="406"/>
      <c r="AI160" s="406"/>
      <c r="AJ160" s="406"/>
      <c r="AK160" s="406"/>
      <c r="AL160" s="406"/>
      <c r="AM160" s="406"/>
      <c r="AN160" s="406"/>
      <c r="AO160" s="406"/>
      <c r="AP160" s="428"/>
      <c r="AQ160" s="400"/>
      <c r="AR160" s="400"/>
      <c r="AS160" s="400"/>
      <c r="AT160" s="400"/>
      <c r="AU160" s="400"/>
      <c r="AV160" s="400"/>
      <c r="AW160" s="400"/>
      <c r="AX160" s="400"/>
      <c r="AY160" s="400"/>
      <c r="AZ160" s="400"/>
      <c r="BA160" s="400"/>
      <c r="BB160" s="400"/>
      <c r="BC160" s="400"/>
      <c r="BD160" s="400"/>
      <c r="BE160" s="400"/>
      <c r="BF160" s="400"/>
      <c r="BG160" s="258"/>
    </row>
    <row r="161" spans="1:64" ht="14.25" customHeight="1">
      <c r="A161" s="18"/>
      <c r="D161" s="408"/>
      <c r="E161" s="413" t="str">
        <f>IF(D93="","",IF(AT93&lt;&gt;Datos!$AO$2,D93,""))</f>
        <v/>
      </c>
      <c r="F161" s="414"/>
      <c r="G161" s="414"/>
      <c r="H161" s="414"/>
      <c r="I161" s="414"/>
      <c r="J161" s="414"/>
      <c r="K161" s="414"/>
      <c r="L161" s="414"/>
      <c r="M161" s="414"/>
      <c r="N161" s="414"/>
      <c r="O161" s="414"/>
      <c r="P161" s="414"/>
      <c r="Q161" s="414"/>
      <c r="R161" s="414"/>
      <c r="S161" s="414"/>
      <c r="T161" s="414"/>
      <c r="U161" s="415"/>
      <c r="V161" s="400"/>
      <c r="W161" s="400"/>
      <c r="X161" s="400"/>
      <c r="Y161" s="400"/>
      <c r="Z161" s="400"/>
      <c r="AA161" s="400"/>
      <c r="AB161" s="400"/>
      <c r="AC161" s="400"/>
      <c r="AD161" s="400"/>
      <c r="AE161" s="400"/>
      <c r="AF161" s="400"/>
      <c r="AG161" s="400"/>
      <c r="AH161" s="406"/>
      <c r="AI161" s="406"/>
      <c r="AJ161" s="406"/>
      <c r="AK161" s="406"/>
      <c r="AL161" s="406"/>
      <c r="AM161" s="406"/>
      <c r="AN161" s="406"/>
      <c r="AO161" s="406"/>
      <c r="AP161" s="428"/>
      <c r="AQ161" s="400"/>
      <c r="AR161" s="400"/>
      <c r="AS161" s="400"/>
      <c r="AT161" s="400"/>
      <c r="AU161" s="400"/>
      <c r="AV161" s="400"/>
      <c r="AW161" s="400"/>
      <c r="AX161" s="400"/>
      <c r="AY161" s="400"/>
      <c r="AZ161" s="400"/>
      <c r="BA161" s="400"/>
      <c r="BB161" s="400"/>
      <c r="BC161" s="400"/>
      <c r="BD161" s="400"/>
      <c r="BE161" s="400"/>
      <c r="BF161" s="400"/>
      <c r="BG161" s="258"/>
    </row>
    <row r="162" spans="1:64" ht="14.25" customHeight="1">
      <c r="A162" s="18"/>
      <c r="D162" s="408"/>
      <c r="E162" s="413" t="str">
        <f>IF(D94="","",IF(AT94&lt;&gt;Datos!$AO$2,D94,""))</f>
        <v/>
      </c>
      <c r="F162" s="414"/>
      <c r="G162" s="414"/>
      <c r="H162" s="414"/>
      <c r="I162" s="414"/>
      <c r="J162" s="414"/>
      <c r="K162" s="414"/>
      <c r="L162" s="414"/>
      <c r="M162" s="414"/>
      <c r="N162" s="414"/>
      <c r="O162" s="414"/>
      <c r="P162" s="414"/>
      <c r="Q162" s="414"/>
      <c r="R162" s="414"/>
      <c r="S162" s="414"/>
      <c r="T162" s="414"/>
      <c r="U162" s="415"/>
      <c r="V162" s="400"/>
      <c r="W162" s="400"/>
      <c r="X162" s="400"/>
      <c r="Y162" s="400"/>
      <c r="Z162" s="400"/>
      <c r="AA162" s="400"/>
      <c r="AB162" s="400"/>
      <c r="AC162" s="400"/>
      <c r="AD162" s="400"/>
      <c r="AE162" s="400"/>
      <c r="AF162" s="400"/>
      <c r="AG162" s="400"/>
      <c r="AH162" s="406"/>
      <c r="AI162" s="406"/>
      <c r="AJ162" s="406"/>
      <c r="AK162" s="406"/>
      <c r="AL162" s="406"/>
      <c r="AM162" s="406"/>
      <c r="AN162" s="406"/>
      <c r="AO162" s="406"/>
      <c r="AP162" s="428"/>
      <c r="AQ162" s="400"/>
      <c r="AR162" s="400"/>
      <c r="AS162" s="400"/>
      <c r="AT162" s="400"/>
      <c r="AU162" s="400"/>
      <c r="AV162" s="400"/>
      <c r="AW162" s="400"/>
      <c r="AX162" s="400"/>
      <c r="AY162" s="400"/>
      <c r="AZ162" s="400"/>
      <c r="BA162" s="400"/>
      <c r="BB162" s="400"/>
      <c r="BC162" s="400"/>
      <c r="BD162" s="400"/>
      <c r="BE162" s="400"/>
      <c r="BF162" s="400"/>
      <c r="BG162" s="258"/>
    </row>
    <row r="163" spans="1:64" ht="14.25" customHeight="1">
      <c r="A163" s="18"/>
      <c r="D163" s="408"/>
      <c r="E163" s="413" t="str">
        <f>IF(D95="","",IF(AT95&lt;&gt;Datos!$AO$2,D95,""))</f>
        <v/>
      </c>
      <c r="F163" s="414"/>
      <c r="G163" s="414"/>
      <c r="H163" s="414"/>
      <c r="I163" s="414"/>
      <c r="J163" s="414"/>
      <c r="K163" s="414"/>
      <c r="L163" s="414"/>
      <c r="M163" s="414"/>
      <c r="N163" s="414"/>
      <c r="O163" s="414"/>
      <c r="P163" s="414"/>
      <c r="Q163" s="414"/>
      <c r="R163" s="414"/>
      <c r="S163" s="414"/>
      <c r="T163" s="414"/>
      <c r="U163" s="415"/>
      <c r="V163" s="400"/>
      <c r="W163" s="400"/>
      <c r="X163" s="400"/>
      <c r="Y163" s="400"/>
      <c r="Z163" s="400"/>
      <c r="AA163" s="400"/>
      <c r="AB163" s="400"/>
      <c r="AC163" s="400"/>
      <c r="AD163" s="400"/>
      <c r="AE163" s="400"/>
      <c r="AF163" s="400"/>
      <c r="AG163" s="400"/>
      <c r="AH163" s="406"/>
      <c r="AI163" s="406"/>
      <c r="AJ163" s="406"/>
      <c r="AK163" s="406"/>
      <c r="AL163" s="406"/>
      <c r="AM163" s="406"/>
      <c r="AN163" s="406"/>
      <c r="AO163" s="406"/>
      <c r="AP163" s="428"/>
      <c r="AQ163" s="400"/>
      <c r="AR163" s="400"/>
      <c r="AS163" s="400"/>
      <c r="AT163" s="400"/>
      <c r="AU163" s="400"/>
      <c r="AV163" s="400"/>
      <c r="AW163" s="400"/>
      <c r="AX163" s="400"/>
      <c r="AY163" s="400"/>
      <c r="AZ163" s="400"/>
      <c r="BA163" s="400"/>
      <c r="BB163" s="400"/>
      <c r="BC163" s="400"/>
      <c r="BD163" s="400"/>
      <c r="BE163" s="400"/>
      <c r="BF163" s="400"/>
      <c r="BG163" s="258"/>
    </row>
    <row r="164" spans="1:64" ht="14.25" customHeight="1" thickBot="1">
      <c r="A164" s="18"/>
      <c r="D164" s="410"/>
      <c r="E164" s="607" t="str">
        <f>IF(D96="","",IF(AT96&lt;&gt;Datos!$AO$2,D96,""))</f>
        <v/>
      </c>
      <c r="F164" s="608"/>
      <c r="G164" s="608"/>
      <c r="H164" s="608"/>
      <c r="I164" s="608"/>
      <c r="J164" s="608"/>
      <c r="K164" s="608"/>
      <c r="L164" s="608"/>
      <c r="M164" s="608"/>
      <c r="N164" s="608"/>
      <c r="O164" s="608"/>
      <c r="P164" s="608"/>
      <c r="Q164" s="608"/>
      <c r="R164" s="608"/>
      <c r="S164" s="608"/>
      <c r="T164" s="608"/>
      <c r="U164" s="609"/>
      <c r="V164" s="424"/>
      <c r="W164" s="424"/>
      <c r="X164" s="424"/>
      <c r="Y164" s="424"/>
      <c r="Z164" s="424"/>
      <c r="AA164" s="424"/>
      <c r="AB164" s="424"/>
      <c r="AC164" s="424"/>
      <c r="AD164" s="424"/>
      <c r="AE164" s="424"/>
      <c r="AF164" s="424"/>
      <c r="AG164" s="424"/>
      <c r="AH164" s="422"/>
      <c r="AI164" s="422"/>
      <c r="AJ164" s="422"/>
      <c r="AK164" s="422"/>
      <c r="AL164" s="422"/>
      <c r="AM164" s="422"/>
      <c r="AN164" s="422"/>
      <c r="AO164" s="422"/>
      <c r="AP164" s="423"/>
      <c r="AQ164" s="424"/>
      <c r="AR164" s="424"/>
      <c r="AS164" s="424"/>
      <c r="AT164" s="424"/>
      <c r="AU164" s="424"/>
      <c r="AV164" s="424"/>
      <c r="AW164" s="424"/>
      <c r="AX164" s="424"/>
      <c r="AY164" s="424"/>
      <c r="AZ164" s="424"/>
      <c r="BA164" s="424"/>
      <c r="BB164" s="424"/>
      <c r="BC164" s="424"/>
      <c r="BD164" s="424"/>
      <c r="BE164" s="424"/>
      <c r="BF164" s="424"/>
      <c r="BG164" s="424"/>
      <c r="BH164" s="424"/>
      <c r="BI164" s="424"/>
      <c r="BJ164" s="424"/>
      <c r="BK164" s="424"/>
      <c r="BL164" s="424"/>
    </row>
    <row r="165" spans="1:64" ht="14.25" customHeight="1" thickTop="1">
      <c r="A165" s="18"/>
      <c r="D165" s="411" t="s">
        <v>570</v>
      </c>
      <c r="E165" s="416" t="str">
        <f>IF(D102="","",IF(AT102&lt;&gt;Datos!$AO$2,D102,""))</f>
        <v/>
      </c>
      <c r="F165" s="417"/>
      <c r="G165" s="417"/>
      <c r="H165" s="417"/>
      <c r="I165" s="417"/>
      <c r="J165" s="417"/>
      <c r="K165" s="417"/>
      <c r="L165" s="417"/>
      <c r="M165" s="417"/>
      <c r="N165" s="417"/>
      <c r="O165" s="417"/>
      <c r="P165" s="417"/>
      <c r="Q165" s="417"/>
      <c r="R165" s="417"/>
      <c r="S165" s="417"/>
      <c r="T165" s="417"/>
      <c r="U165" s="418"/>
      <c r="V165" s="610"/>
      <c r="W165" s="610"/>
      <c r="X165" s="610"/>
      <c r="Y165" s="610"/>
      <c r="Z165" s="610"/>
      <c r="AA165" s="610"/>
      <c r="AB165" s="610"/>
      <c r="AC165" s="610"/>
      <c r="AD165" s="610"/>
      <c r="AE165" s="610"/>
      <c r="AF165" s="610"/>
      <c r="AG165" s="610"/>
      <c r="AH165" s="611"/>
      <c r="AI165" s="611"/>
      <c r="AJ165" s="611"/>
      <c r="AK165" s="611"/>
      <c r="AL165" s="611"/>
      <c r="AM165" s="611"/>
      <c r="AN165" s="611"/>
      <c r="AO165" s="611"/>
      <c r="AP165" s="612"/>
      <c r="AQ165" s="610"/>
      <c r="AR165" s="610"/>
      <c r="AS165" s="610"/>
      <c r="AT165" s="610"/>
      <c r="AU165" s="610"/>
      <c r="AV165" s="610"/>
      <c r="AW165" s="610"/>
      <c r="AX165" s="610"/>
      <c r="AY165" s="610"/>
      <c r="AZ165" s="610"/>
      <c r="BA165" s="610"/>
      <c r="BB165" s="610"/>
      <c r="BC165" s="610"/>
      <c r="BD165" s="610"/>
      <c r="BE165" s="610"/>
      <c r="BF165" s="610"/>
      <c r="BG165" s="259"/>
    </row>
    <row r="166" spans="1:64" ht="14.25" customHeight="1">
      <c r="A166" s="18"/>
      <c r="D166" s="411"/>
      <c r="E166" s="416" t="str">
        <f>IF(D103="","",IF(AT103&lt;&gt;Datos!$AO$2,D103,""))</f>
        <v/>
      </c>
      <c r="F166" s="417"/>
      <c r="G166" s="417"/>
      <c r="H166" s="417"/>
      <c r="I166" s="417"/>
      <c r="J166" s="417"/>
      <c r="K166" s="417"/>
      <c r="L166" s="417"/>
      <c r="M166" s="417"/>
      <c r="N166" s="417"/>
      <c r="O166" s="417"/>
      <c r="P166" s="417"/>
      <c r="Q166" s="417"/>
      <c r="R166" s="417"/>
      <c r="S166" s="417"/>
      <c r="T166" s="417"/>
      <c r="U166" s="418"/>
      <c r="V166" s="616"/>
      <c r="W166" s="616"/>
      <c r="X166" s="616"/>
      <c r="Y166" s="616"/>
      <c r="Z166" s="616"/>
      <c r="AA166" s="616"/>
      <c r="AB166" s="616"/>
      <c r="AC166" s="616"/>
      <c r="AD166" s="616"/>
      <c r="AE166" s="616"/>
      <c r="AF166" s="616"/>
      <c r="AG166" s="616"/>
      <c r="AH166" s="617"/>
      <c r="AI166" s="617"/>
      <c r="AJ166" s="617"/>
      <c r="AK166" s="617"/>
      <c r="AL166" s="617"/>
      <c r="AM166" s="617"/>
      <c r="AN166" s="617"/>
      <c r="AO166" s="617"/>
      <c r="AP166" s="618"/>
      <c r="AQ166" s="616"/>
      <c r="AR166" s="616"/>
      <c r="AS166" s="616"/>
      <c r="AT166" s="616"/>
      <c r="AU166" s="616"/>
      <c r="AV166" s="616"/>
      <c r="AW166" s="616"/>
      <c r="AX166" s="616"/>
      <c r="AY166" s="616"/>
      <c r="AZ166" s="616"/>
      <c r="BA166" s="616"/>
      <c r="BB166" s="616"/>
      <c r="BC166" s="616"/>
      <c r="BD166" s="616"/>
      <c r="BE166" s="616"/>
      <c r="BF166" s="616"/>
      <c r="BG166" s="260"/>
    </row>
    <row r="167" spans="1:64" ht="14.25" customHeight="1">
      <c r="A167" s="18"/>
      <c r="D167" s="411"/>
      <c r="E167" s="416" t="str">
        <f>IF(D104="","",IF(AT104&lt;&gt;Datos!$AO$2,D104,""))</f>
        <v/>
      </c>
      <c r="F167" s="417"/>
      <c r="G167" s="417"/>
      <c r="H167" s="417"/>
      <c r="I167" s="417"/>
      <c r="J167" s="417"/>
      <c r="K167" s="417"/>
      <c r="L167" s="417"/>
      <c r="M167" s="417"/>
      <c r="N167" s="417"/>
      <c r="O167" s="417"/>
      <c r="P167" s="417"/>
      <c r="Q167" s="417"/>
      <c r="R167" s="417"/>
      <c r="S167" s="417"/>
      <c r="T167" s="417"/>
      <c r="U167" s="418"/>
      <c r="V167" s="616"/>
      <c r="W167" s="616"/>
      <c r="X167" s="616"/>
      <c r="Y167" s="616"/>
      <c r="Z167" s="616"/>
      <c r="AA167" s="616"/>
      <c r="AB167" s="616"/>
      <c r="AC167" s="616"/>
      <c r="AD167" s="616"/>
      <c r="AE167" s="616"/>
      <c r="AF167" s="616"/>
      <c r="AG167" s="616"/>
      <c r="AH167" s="617"/>
      <c r="AI167" s="617"/>
      <c r="AJ167" s="617"/>
      <c r="AK167" s="617"/>
      <c r="AL167" s="617"/>
      <c r="AM167" s="617"/>
      <c r="AN167" s="617"/>
      <c r="AO167" s="617"/>
      <c r="AP167" s="618"/>
      <c r="AQ167" s="616"/>
      <c r="AR167" s="616"/>
      <c r="AS167" s="616"/>
      <c r="AT167" s="616"/>
      <c r="AU167" s="616"/>
      <c r="AV167" s="616"/>
      <c r="AW167" s="616"/>
      <c r="AX167" s="616"/>
      <c r="AY167" s="616"/>
      <c r="AZ167" s="616"/>
      <c r="BA167" s="616"/>
      <c r="BB167" s="616"/>
      <c r="BC167" s="616"/>
      <c r="BD167" s="616"/>
      <c r="BE167" s="616"/>
      <c r="BF167" s="616"/>
      <c r="BG167" s="260"/>
    </row>
    <row r="168" spans="1:64" ht="14.25" customHeight="1">
      <c r="A168" s="18"/>
      <c r="D168" s="411"/>
      <c r="E168" s="416" t="str">
        <f>IF(D105="","",IF(AT105&lt;&gt;Datos!$AO$2,D105,""))</f>
        <v/>
      </c>
      <c r="F168" s="417"/>
      <c r="G168" s="417"/>
      <c r="H168" s="417"/>
      <c r="I168" s="417"/>
      <c r="J168" s="417"/>
      <c r="K168" s="417"/>
      <c r="L168" s="417"/>
      <c r="M168" s="417"/>
      <c r="N168" s="417"/>
      <c r="O168" s="417"/>
      <c r="P168" s="417"/>
      <c r="Q168" s="417"/>
      <c r="R168" s="417"/>
      <c r="S168" s="417"/>
      <c r="T168" s="417"/>
      <c r="U168" s="418"/>
      <c r="V168" s="616"/>
      <c r="W168" s="616"/>
      <c r="X168" s="616"/>
      <c r="Y168" s="616"/>
      <c r="Z168" s="616"/>
      <c r="AA168" s="616"/>
      <c r="AB168" s="616"/>
      <c r="AC168" s="616"/>
      <c r="AD168" s="616"/>
      <c r="AE168" s="616"/>
      <c r="AF168" s="616"/>
      <c r="AG168" s="616"/>
      <c r="AH168" s="617"/>
      <c r="AI168" s="617"/>
      <c r="AJ168" s="617"/>
      <c r="AK168" s="617"/>
      <c r="AL168" s="617"/>
      <c r="AM168" s="617"/>
      <c r="AN168" s="617"/>
      <c r="AO168" s="617"/>
      <c r="AP168" s="618"/>
      <c r="AQ168" s="616"/>
      <c r="AR168" s="616"/>
      <c r="AS168" s="616"/>
      <c r="AT168" s="616"/>
      <c r="AU168" s="616"/>
      <c r="AV168" s="616"/>
      <c r="AW168" s="616"/>
      <c r="AX168" s="616"/>
      <c r="AY168" s="616"/>
      <c r="AZ168" s="616"/>
      <c r="BA168" s="616"/>
      <c r="BB168" s="616"/>
      <c r="BC168" s="616"/>
      <c r="BD168" s="616"/>
      <c r="BE168" s="616"/>
      <c r="BF168" s="616"/>
      <c r="BG168" s="260"/>
    </row>
    <row r="169" spans="1:64" ht="14.25" customHeight="1">
      <c r="A169" s="18"/>
      <c r="D169" s="411"/>
      <c r="E169" s="416" t="str">
        <f>IF(D106="","",IF(AT106&lt;&gt;Datos!$AO$2,D106,""))</f>
        <v/>
      </c>
      <c r="F169" s="417"/>
      <c r="G169" s="417"/>
      <c r="H169" s="417"/>
      <c r="I169" s="417"/>
      <c r="J169" s="417"/>
      <c r="K169" s="417"/>
      <c r="L169" s="417"/>
      <c r="M169" s="417"/>
      <c r="N169" s="417"/>
      <c r="O169" s="417"/>
      <c r="P169" s="417"/>
      <c r="Q169" s="417"/>
      <c r="R169" s="417"/>
      <c r="S169" s="417"/>
      <c r="T169" s="417"/>
      <c r="U169" s="418"/>
      <c r="V169" s="616"/>
      <c r="W169" s="616"/>
      <c r="X169" s="616"/>
      <c r="Y169" s="616"/>
      <c r="Z169" s="616"/>
      <c r="AA169" s="616"/>
      <c r="AB169" s="616"/>
      <c r="AC169" s="616"/>
      <c r="AD169" s="616"/>
      <c r="AE169" s="616"/>
      <c r="AF169" s="616"/>
      <c r="AG169" s="616"/>
      <c r="AH169" s="617"/>
      <c r="AI169" s="617"/>
      <c r="AJ169" s="617"/>
      <c r="AK169" s="617"/>
      <c r="AL169" s="617"/>
      <c r="AM169" s="617"/>
      <c r="AN169" s="617"/>
      <c r="AO169" s="617"/>
      <c r="AP169" s="618"/>
      <c r="AQ169" s="616"/>
      <c r="AR169" s="616"/>
      <c r="AS169" s="616"/>
      <c r="AT169" s="616"/>
      <c r="AU169" s="616"/>
      <c r="AV169" s="616"/>
      <c r="AW169" s="616"/>
      <c r="AX169" s="616"/>
      <c r="AY169" s="616"/>
      <c r="AZ169" s="616"/>
      <c r="BA169" s="616"/>
      <c r="BB169" s="616"/>
      <c r="BC169" s="616"/>
      <c r="BD169" s="616"/>
      <c r="BE169" s="616"/>
      <c r="BF169" s="616"/>
      <c r="BG169" s="260"/>
    </row>
    <row r="170" spans="1:64" ht="14.25" customHeight="1">
      <c r="A170" s="18"/>
      <c r="D170" s="411"/>
      <c r="E170" s="416" t="str">
        <f>IF(D107="","",IF(AT107&lt;&gt;Datos!$AO$2,D107,""))</f>
        <v/>
      </c>
      <c r="F170" s="417"/>
      <c r="G170" s="417"/>
      <c r="H170" s="417"/>
      <c r="I170" s="417"/>
      <c r="J170" s="417"/>
      <c r="K170" s="417"/>
      <c r="L170" s="417"/>
      <c r="M170" s="417"/>
      <c r="N170" s="417"/>
      <c r="O170" s="417"/>
      <c r="P170" s="417"/>
      <c r="Q170" s="417"/>
      <c r="R170" s="417"/>
      <c r="S170" s="417"/>
      <c r="T170" s="417"/>
      <c r="U170" s="418"/>
      <c r="V170" s="616"/>
      <c r="W170" s="616"/>
      <c r="X170" s="616"/>
      <c r="Y170" s="616"/>
      <c r="Z170" s="616"/>
      <c r="AA170" s="616"/>
      <c r="AB170" s="616"/>
      <c r="AC170" s="616"/>
      <c r="AD170" s="616"/>
      <c r="AE170" s="616"/>
      <c r="AF170" s="616"/>
      <c r="AG170" s="616"/>
      <c r="AH170" s="617"/>
      <c r="AI170" s="617"/>
      <c r="AJ170" s="617"/>
      <c r="AK170" s="617"/>
      <c r="AL170" s="617"/>
      <c r="AM170" s="617"/>
      <c r="AN170" s="617"/>
      <c r="AO170" s="617"/>
      <c r="AP170" s="618"/>
      <c r="AQ170" s="616"/>
      <c r="AR170" s="616"/>
      <c r="AS170" s="616"/>
      <c r="AT170" s="616"/>
      <c r="AU170" s="616"/>
      <c r="AV170" s="616"/>
      <c r="AW170" s="616"/>
      <c r="AX170" s="616"/>
      <c r="AY170" s="616"/>
      <c r="AZ170" s="616"/>
      <c r="BA170" s="616"/>
      <c r="BB170" s="616"/>
      <c r="BC170" s="616"/>
      <c r="BD170" s="616"/>
      <c r="BE170" s="616"/>
      <c r="BF170" s="616"/>
      <c r="BG170" s="260"/>
    </row>
    <row r="171" spans="1:64" ht="14.25" customHeight="1">
      <c r="A171" s="18"/>
      <c r="D171" s="411"/>
      <c r="E171" s="416" t="str">
        <f>IF(D108="","",IF(AT108&lt;&gt;Datos!$AO$2,D108,""))</f>
        <v/>
      </c>
      <c r="F171" s="417"/>
      <c r="G171" s="417"/>
      <c r="H171" s="417"/>
      <c r="I171" s="417"/>
      <c r="J171" s="417"/>
      <c r="K171" s="417"/>
      <c r="L171" s="417"/>
      <c r="M171" s="417"/>
      <c r="N171" s="417"/>
      <c r="O171" s="417"/>
      <c r="P171" s="417"/>
      <c r="Q171" s="417"/>
      <c r="R171" s="417"/>
      <c r="S171" s="417"/>
      <c r="T171" s="417"/>
      <c r="U171" s="418"/>
      <c r="V171" s="616"/>
      <c r="W171" s="616"/>
      <c r="X171" s="616"/>
      <c r="Y171" s="616"/>
      <c r="Z171" s="616"/>
      <c r="AA171" s="616"/>
      <c r="AB171" s="616"/>
      <c r="AC171" s="616"/>
      <c r="AD171" s="616"/>
      <c r="AE171" s="616"/>
      <c r="AF171" s="616"/>
      <c r="AG171" s="616"/>
      <c r="AH171" s="617"/>
      <c r="AI171" s="617"/>
      <c r="AJ171" s="617"/>
      <c r="AK171" s="617"/>
      <c r="AL171" s="617"/>
      <c r="AM171" s="617"/>
      <c r="AN171" s="617"/>
      <c r="AO171" s="617"/>
      <c r="AP171" s="618"/>
      <c r="AQ171" s="616"/>
      <c r="AR171" s="616"/>
      <c r="AS171" s="616"/>
      <c r="AT171" s="616"/>
      <c r="AU171" s="616"/>
      <c r="AV171" s="616"/>
      <c r="AW171" s="616"/>
      <c r="AX171" s="616"/>
      <c r="AY171" s="616"/>
      <c r="AZ171" s="616"/>
      <c r="BA171" s="616"/>
      <c r="BB171" s="616"/>
      <c r="BC171" s="616"/>
      <c r="BD171" s="616"/>
      <c r="BE171" s="616"/>
      <c r="BF171" s="616"/>
      <c r="BG171" s="260"/>
    </row>
    <row r="172" spans="1:64" ht="14.25" customHeight="1">
      <c r="A172" s="18"/>
      <c r="D172" s="411"/>
      <c r="E172" s="416" t="str">
        <f>IF(D109="","",IF(AT109&lt;&gt;Datos!$AO$2,D109,""))</f>
        <v/>
      </c>
      <c r="F172" s="417"/>
      <c r="G172" s="417"/>
      <c r="H172" s="417"/>
      <c r="I172" s="417"/>
      <c r="J172" s="417"/>
      <c r="K172" s="417"/>
      <c r="L172" s="417"/>
      <c r="M172" s="417"/>
      <c r="N172" s="417"/>
      <c r="O172" s="417"/>
      <c r="P172" s="417"/>
      <c r="Q172" s="417"/>
      <c r="R172" s="417"/>
      <c r="S172" s="417"/>
      <c r="T172" s="417"/>
      <c r="U172" s="418"/>
      <c r="V172" s="616"/>
      <c r="W172" s="616"/>
      <c r="X172" s="616"/>
      <c r="Y172" s="616"/>
      <c r="Z172" s="616"/>
      <c r="AA172" s="616"/>
      <c r="AB172" s="616"/>
      <c r="AC172" s="616"/>
      <c r="AD172" s="616"/>
      <c r="AE172" s="616"/>
      <c r="AF172" s="616"/>
      <c r="AG172" s="616"/>
      <c r="AH172" s="617"/>
      <c r="AI172" s="617"/>
      <c r="AJ172" s="617"/>
      <c r="AK172" s="617"/>
      <c r="AL172" s="617"/>
      <c r="AM172" s="617"/>
      <c r="AN172" s="617"/>
      <c r="AO172" s="617"/>
      <c r="AP172" s="618"/>
      <c r="AQ172" s="616"/>
      <c r="AR172" s="616"/>
      <c r="AS172" s="616"/>
      <c r="AT172" s="616"/>
      <c r="AU172" s="616"/>
      <c r="AV172" s="616"/>
      <c r="AW172" s="616"/>
      <c r="AX172" s="616"/>
      <c r="AY172" s="616"/>
      <c r="AZ172" s="616"/>
      <c r="BA172" s="616"/>
      <c r="BB172" s="616"/>
      <c r="BC172" s="616"/>
      <c r="BD172" s="616"/>
      <c r="BE172" s="616"/>
      <c r="BF172" s="616"/>
      <c r="BG172" s="260"/>
    </row>
    <row r="173" spans="1:64" ht="14.25" customHeight="1">
      <c r="A173" s="18"/>
      <c r="D173" s="412"/>
      <c r="E173" s="416" t="str">
        <f>IF(D110="","",IF(AT110&lt;&gt;Datos!$AO$2,D110,""))</f>
        <v/>
      </c>
      <c r="F173" s="417"/>
      <c r="G173" s="417"/>
      <c r="H173" s="417"/>
      <c r="I173" s="417"/>
      <c r="J173" s="417"/>
      <c r="K173" s="417"/>
      <c r="L173" s="417"/>
      <c r="M173" s="417"/>
      <c r="N173" s="417"/>
      <c r="O173" s="417"/>
      <c r="P173" s="417"/>
      <c r="Q173" s="417"/>
      <c r="R173" s="417"/>
      <c r="S173" s="417"/>
      <c r="T173" s="417"/>
      <c r="U173" s="418"/>
      <c r="V173" s="616"/>
      <c r="W173" s="616"/>
      <c r="X173" s="616"/>
      <c r="Y173" s="616"/>
      <c r="Z173" s="616"/>
      <c r="AA173" s="616"/>
      <c r="AB173" s="616"/>
      <c r="AC173" s="616"/>
      <c r="AD173" s="616"/>
      <c r="AE173" s="616"/>
      <c r="AF173" s="616"/>
      <c r="AG173" s="616"/>
      <c r="AH173" s="617"/>
      <c r="AI173" s="617"/>
      <c r="AJ173" s="617"/>
      <c r="AK173" s="617"/>
      <c r="AL173" s="617"/>
      <c r="AM173" s="617"/>
      <c r="AN173" s="617"/>
      <c r="AO173" s="617"/>
      <c r="AP173" s="618"/>
      <c r="AQ173" s="616"/>
      <c r="AR173" s="616"/>
      <c r="AS173" s="616"/>
      <c r="AT173" s="616"/>
      <c r="AU173" s="616"/>
      <c r="AV173" s="616"/>
      <c r="AW173" s="616"/>
      <c r="AX173" s="616"/>
      <c r="AY173" s="616"/>
      <c r="AZ173" s="616"/>
      <c r="BA173" s="616"/>
      <c r="BB173" s="616"/>
      <c r="BC173" s="616"/>
      <c r="BD173" s="616"/>
      <c r="BE173" s="616"/>
      <c r="BF173" s="616"/>
      <c r="BG173" s="260"/>
    </row>
    <row r="174" spans="1:64" ht="14.25" customHeight="1">
      <c r="A174" s="18"/>
      <c r="D174" s="412"/>
      <c r="E174" s="416" t="str">
        <f>IF(D111="","",IF(AT111&lt;&gt;Datos!$AO$2,D111,""))</f>
        <v/>
      </c>
      <c r="F174" s="417"/>
      <c r="G174" s="417"/>
      <c r="H174" s="417"/>
      <c r="I174" s="417"/>
      <c r="J174" s="417"/>
      <c r="K174" s="417"/>
      <c r="L174" s="417"/>
      <c r="M174" s="417"/>
      <c r="N174" s="417"/>
      <c r="O174" s="417"/>
      <c r="P174" s="417"/>
      <c r="Q174" s="417"/>
      <c r="R174" s="417"/>
      <c r="S174" s="417"/>
      <c r="T174" s="417"/>
      <c r="U174" s="418"/>
      <c r="V174" s="616"/>
      <c r="W174" s="616"/>
      <c r="X174" s="616"/>
      <c r="Y174" s="616"/>
      <c r="Z174" s="616"/>
      <c r="AA174" s="616"/>
      <c r="AB174" s="616"/>
      <c r="AC174" s="616"/>
      <c r="AD174" s="616"/>
      <c r="AE174" s="616"/>
      <c r="AF174" s="616"/>
      <c r="AG174" s="616"/>
      <c r="AH174" s="617"/>
      <c r="AI174" s="617"/>
      <c r="AJ174" s="617"/>
      <c r="AK174" s="617"/>
      <c r="AL174" s="617"/>
      <c r="AM174" s="617"/>
      <c r="AN174" s="617"/>
      <c r="AO174" s="617"/>
      <c r="AP174" s="618"/>
      <c r="AQ174" s="616"/>
      <c r="AR174" s="616"/>
      <c r="AS174" s="616"/>
      <c r="AT174" s="616"/>
      <c r="AU174" s="616"/>
      <c r="AV174" s="616"/>
      <c r="AW174" s="616"/>
      <c r="AX174" s="616"/>
      <c r="AY174" s="616"/>
      <c r="AZ174" s="616"/>
      <c r="BA174" s="616"/>
      <c r="BB174" s="616"/>
      <c r="BC174" s="616"/>
      <c r="BD174" s="616"/>
      <c r="BE174" s="616"/>
      <c r="BF174" s="616"/>
      <c r="BG174" s="260"/>
    </row>
    <row r="175" spans="1:64">
      <c r="A175" s="18"/>
      <c r="BG175" s="20"/>
    </row>
    <row r="176" spans="1:64" ht="15.75" customHeight="1">
      <c r="A176" s="18"/>
      <c r="D176" s="181"/>
      <c r="E176" s="181"/>
      <c r="F176" s="181"/>
      <c r="G176" s="181"/>
      <c r="H176" s="181"/>
      <c r="I176" s="181"/>
      <c r="J176" s="181"/>
      <c r="K176" s="181"/>
      <c r="L176" s="181"/>
      <c r="M176" s="181"/>
      <c r="N176" s="181"/>
      <c r="O176" s="181"/>
      <c r="P176" s="181"/>
      <c r="Q176" s="181"/>
      <c r="R176" s="181"/>
      <c r="S176" s="181"/>
      <c r="T176" s="181"/>
      <c r="U176" s="181"/>
      <c r="V176" s="181"/>
      <c r="W176" s="181"/>
      <c r="X176" s="181"/>
      <c r="Y176" s="181"/>
      <c r="Z176" s="181"/>
      <c r="AA176" s="181"/>
      <c r="AB176" s="181"/>
      <c r="AC176" s="181"/>
      <c r="AD176" s="181"/>
      <c r="AE176" s="181"/>
      <c r="AF176" s="181"/>
      <c r="AG176" s="181"/>
      <c r="AH176" s="181"/>
      <c r="AI176" s="181"/>
      <c r="AJ176" s="181"/>
      <c r="AK176" s="181"/>
      <c r="AL176" s="181"/>
      <c r="AM176" s="181"/>
      <c r="AN176" s="181"/>
      <c r="AO176" s="181"/>
      <c r="AP176" s="181"/>
      <c r="AQ176" s="181"/>
      <c r="AR176" s="181"/>
      <c r="AS176" s="181"/>
      <c r="AT176" s="181"/>
      <c r="AU176" s="181"/>
      <c r="AV176" s="181"/>
      <c r="AW176" s="181"/>
      <c r="AX176" s="181"/>
      <c r="AY176" s="181"/>
      <c r="AZ176" s="181"/>
      <c r="BA176" s="181"/>
      <c r="BB176" s="181"/>
      <c r="BG176" s="20"/>
      <c r="BK176" s="11" t="s">
        <v>574</v>
      </c>
    </row>
    <row r="177" spans="1:63" ht="31.9" customHeight="1">
      <c r="A177" s="18"/>
      <c r="D177" s="652" t="s">
        <v>575</v>
      </c>
      <c r="E177" s="652"/>
      <c r="F177" s="652"/>
      <c r="G177" s="652"/>
      <c r="H177" s="652"/>
      <c r="I177" s="652"/>
      <c r="J177" s="652"/>
      <c r="K177" s="652"/>
      <c r="L177" s="652"/>
      <c r="M177" s="652"/>
      <c r="N177" s="652"/>
      <c r="O177" s="652"/>
      <c r="P177" s="652"/>
      <c r="Q177" s="652"/>
      <c r="R177" s="652"/>
      <c r="S177" s="652"/>
      <c r="T177" s="652"/>
      <c r="U177" s="652"/>
      <c r="V177" s="652"/>
      <c r="W177" s="652"/>
      <c r="X177" s="652"/>
      <c r="Y177" s="652"/>
      <c r="Z177" s="652"/>
      <c r="AA177" s="652"/>
      <c r="AB177" s="652"/>
      <c r="AC177" s="652"/>
      <c r="AD177" s="652"/>
      <c r="AE177" s="652"/>
      <c r="AF177" s="652"/>
      <c r="AG177" s="652"/>
      <c r="AH177" s="652"/>
      <c r="AI177" s="652"/>
      <c r="AJ177" s="652"/>
      <c r="AK177" s="652"/>
      <c r="AL177" s="652"/>
      <c r="AM177" s="652"/>
      <c r="AN177" s="652"/>
      <c r="AO177" s="652"/>
      <c r="AP177" s="652"/>
      <c r="AQ177" s="652"/>
      <c r="AR177" s="652"/>
      <c r="AS177" s="652"/>
      <c r="AT177" s="652"/>
      <c r="AU177" s="652"/>
      <c r="AV177" s="652"/>
      <c r="AW177" s="652"/>
      <c r="AX177" s="652"/>
      <c r="AY177" s="652"/>
      <c r="AZ177" s="652"/>
      <c r="BA177" s="652"/>
      <c r="BB177" s="652"/>
      <c r="BC177" s="652"/>
      <c r="BD177" s="652"/>
      <c r="BE177" s="652"/>
      <c r="BF177" s="652"/>
      <c r="BG177" s="653"/>
      <c r="BK177" s="26" t="str">
        <f>IF(AT87=Datos!$AO$2,D87,"")</f>
        <v/>
      </c>
    </row>
    <row r="178" spans="1:63" ht="20.100000000000001" customHeight="1">
      <c r="A178" s="18"/>
      <c r="D178" s="654" t="s">
        <v>576</v>
      </c>
      <c r="E178" s="654"/>
      <c r="F178" s="654"/>
      <c r="G178" s="654"/>
      <c r="H178" s="654"/>
      <c r="I178" s="654"/>
      <c r="J178" s="654"/>
      <c r="K178" s="654"/>
      <c r="L178" s="654"/>
      <c r="M178" s="654"/>
      <c r="N178" s="654"/>
      <c r="O178" s="654"/>
      <c r="P178" s="654"/>
      <c r="Q178" s="654"/>
      <c r="R178" s="654"/>
      <c r="S178" s="654"/>
      <c r="T178" s="654"/>
      <c r="U178" s="654"/>
      <c r="V178" s="649" t="s">
        <v>563</v>
      </c>
      <c r="W178" s="649"/>
      <c r="X178" s="649"/>
      <c r="Y178" s="649"/>
      <c r="Z178" s="649"/>
      <c r="AA178" s="649"/>
      <c r="AB178" s="649"/>
      <c r="AC178" s="649"/>
      <c r="AD178" s="649"/>
      <c r="AE178" s="649"/>
      <c r="AF178" s="649"/>
      <c r="AG178" s="649"/>
      <c r="AH178" s="649"/>
      <c r="AI178" s="649"/>
      <c r="AJ178" s="649"/>
      <c r="AK178" s="649"/>
      <c r="AL178" s="649"/>
      <c r="AM178" s="649"/>
      <c r="AN178" s="649"/>
      <c r="AO178" s="649"/>
      <c r="AP178" s="649"/>
      <c r="AQ178" s="649"/>
      <c r="AR178" s="649"/>
      <c r="AS178" s="649"/>
      <c r="AT178" s="649"/>
      <c r="AU178" s="649"/>
      <c r="AV178" s="649"/>
      <c r="AW178" s="649"/>
      <c r="AX178" s="649"/>
      <c r="AY178" s="649"/>
      <c r="AZ178" s="649"/>
      <c r="BA178" s="649"/>
      <c r="BB178" s="649"/>
      <c r="BC178" s="649"/>
      <c r="BD178" s="649"/>
      <c r="BE178" s="649"/>
      <c r="BF178" s="649"/>
      <c r="BG178" s="650"/>
      <c r="BK178" s="26" t="str">
        <f>IF(AT88=Datos!$AO$2,D88,"")</f>
        <v/>
      </c>
    </row>
    <row r="179" spans="1:63" ht="25.15" customHeight="1">
      <c r="A179" s="18"/>
      <c r="D179" s="654"/>
      <c r="E179" s="654"/>
      <c r="F179" s="654"/>
      <c r="G179" s="654"/>
      <c r="H179" s="654"/>
      <c r="I179" s="654"/>
      <c r="J179" s="654"/>
      <c r="K179" s="654"/>
      <c r="L179" s="654"/>
      <c r="M179" s="654"/>
      <c r="N179" s="654"/>
      <c r="O179" s="654"/>
      <c r="P179" s="654"/>
      <c r="Q179" s="654"/>
      <c r="R179" s="654"/>
      <c r="S179" s="654"/>
      <c r="T179" s="654"/>
      <c r="U179" s="654"/>
      <c r="V179" s="604" t="s">
        <v>564</v>
      </c>
      <c r="W179" s="604"/>
      <c r="X179" s="604"/>
      <c r="Y179" s="604"/>
      <c r="Z179" s="604"/>
      <c r="AA179" s="604"/>
      <c r="AB179" s="604"/>
      <c r="AC179" s="604"/>
      <c r="AD179" s="604"/>
      <c r="AE179" s="604"/>
      <c r="AF179" s="604"/>
      <c r="AG179" s="604"/>
      <c r="AH179" s="604" t="s">
        <v>565</v>
      </c>
      <c r="AI179" s="604"/>
      <c r="AJ179" s="604"/>
      <c r="AK179" s="604"/>
      <c r="AL179" s="604"/>
      <c r="AM179" s="604"/>
      <c r="AN179" s="604"/>
      <c r="AO179" s="604"/>
      <c r="AP179" s="604"/>
      <c r="AQ179" s="604" t="s">
        <v>566</v>
      </c>
      <c r="AR179" s="604"/>
      <c r="AS179" s="604"/>
      <c r="AT179" s="604"/>
      <c r="AU179" s="604"/>
      <c r="AV179" s="604"/>
      <c r="AW179" s="604"/>
      <c r="AX179" s="604"/>
      <c r="AY179" s="604"/>
      <c r="AZ179" s="604"/>
      <c r="BA179" s="604" t="s">
        <v>567</v>
      </c>
      <c r="BB179" s="604"/>
      <c r="BC179" s="604"/>
      <c r="BD179" s="604"/>
      <c r="BE179" s="604"/>
      <c r="BF179" s="604"/>
      <c r="BG179" s="182" t="s">
        <v>568</v>
      </c>
      <c r="BK179" s="26" t="str">
        <f>IF(AT89=Datos!$AO$2,D89,"")</f>
        <v/>
      </c>
    </row>
    <row r="180" spans="1:63" ht="14.25" customHeight="1">
      <c r="A180" s="18"/>
      <c r="D180" s="429" t="s">
        <v>569</v>
      </c>
      <c r="E180" s="620"/>
      <c r="F180" s="620"/>
      <c r="G180" s="620"/>
      <c r="H180" s="620"/>
      <c r="I180" s="620"/>
      <c r="J180" s="620"/>
      <c r="K180" s="620"/>
      <c r="L180" s="620"/>
      <c r="M180" s="620"/>
      <c r="N180" s="620"/>
      <c r="O180" s="620"/>
      <c r="P180" s="620"/>
      <c r="Q180" s="620"/>
      <c r="R180" s="620"/>
      <c r="S180" s="620"/>
      <c r="T180" s="620"/>
      <c r="U180" s="620"/>
      <c r="V180" s="620"/>
      <c r="W180" s="620"/>
      <c r="X180" s="620"/>
      <c r="Y180" s="620"/>
      <c r="Z180" s="620"/>
      <c r="AA180" s="620"/>
      <c r="AB180" s="620"/>
      <c r="AC180" s="620"/>
      <c r="AD180" s="620"/>
      <c r="AE180" s="620"/>
      <c r="AF180" s="620"/>
      <c r="AG180" s="620"/>
      <c r="AH180" s="620"/>
      <c r="AI180" s="620"/>
      <c r="AJ180" s="620"/>
      <c r="AK180" s="620"/>
      <c r="AL180" s="620"/>
      <c r="AM180" s="620"/>
      <c r="AN180" s="620"/>
      <c r="AO180" s="620"/>
      <c r="AP180" s="620"/>
      <c r="AQ180" s="620"/>
      <c r="AR180" s="620"/>
      <c r="AS180" s="620"/>
      <c r="AT180" s="620"/>
      <c r="AU180" s="620"/>
      <c r="AV180" s="620"/>
      <c r="AW180" s="620"/>
      <c r="AX180" s="620"/>
      <c r="AY180" s="620"/>
      <c r="AZ180" s="620"/>
      <c r="BA180" s="624"/>
      <c r="BB180" s="625"/>
      <c r="BC180" s="625"/>
      <c r="BD180" s="625"/>
      <c r="BE180" s="625"/>
      <c r="BF180" s="626"/>
      <c r="BG180" s="261"/>
      <c r="BK180" s="26" t="str">
        <f>IF(AT90=Datos!$AO$2,D90,"")</f>
        <v/>
      </c>
    </row>
    <row r="181" spans="1:63" ht="14.25" customHeight="1">
      <c r="A181" s="18"/>
      <c r="D181" s="430"/>
      <c r="E181" s="620" t="str">
        <f>IF(D117="","",IF(AT117&lt;&gt;Datos!$AO$2,D117,""))</f>
        <v/>
      </c>
      <c r="F181" s="620"/>
      <c r="G181" s="620"/>
      <c r="H181" s="620"/>
      <c r="I181" s="620"/>
      <c r="J181" s="620"/>
      <c r="K181" s="620"/>
      <c r="L181" s="620"/>
      <c r="M181" s="620"/>
      <c r="N181" s="620"/>
      <c r="O181" s="620"/>
      <c r="P181" s="620"/>
      <c r="Q181" s="620"/>
      <c r="R181" s="620"/>
      <c r="S181" s="620"/>
      <c r="T181" s="620"/>
      <c r="U181" s="620"/>
      <c r="V181" s="620"/>
      <c r="W181" s="620"/>
      <c r="X181" s="620"/>
      <c r="Y181" s="620"/>
      <c r="Z181" s="620"/>
      <c r="AA181" s="620"/>
      <c r="AB181" s="620"/>
      <c r="AC181" s="620"/>
      <c r="AD181" s="620"/>
      <c r="AE181" s="620"/>
      <c r="AF181" s="620"/>
      <c r="AG181" s="620"/>
      <c r="AH181" s="620"/>
      <c r="AI181" s="620"/>
      <c r="AJ181" s="620"/>
      <c r="AK181" s="620"/>
      <c r="AL181" s="620"/>
      <c r="AM181" s="620"/>
      <c r="AN181" s="620"/>
      <c r="AO181" s="620"/>
      <c r="AP181" s="620"/>
      <c r="AQ181" s="620"/>
      <c r="AR181" s="620"/>
      <c r="AS181" s="620"/>
      <c r="AT181" s="620"/>
      <c r="AU181" s="620"/>
      <c r="AV181" s="620"/>
      <c r="AW181" s="620"/>
      <c r="AX181" s="620"/>
      <c r="AY181" s="620"/>
      <c r="AZ181" s="620"/>
      <c r="BA181" s="624"/>
      <c r="BB181" s="625"/>
      <c r="BC181" s="625"/>
      <c r="BD181" s="625"/>
      <c r="BE181" s="625"/>
      <c r="BF181" s="626"/>
      <c r="BG181" s="261"/>
      <c r="BK181" s="26" t="str">
        <f>IF(AT91=Datos!$AO$2,D91,"")</f>
        <v/>
      </c>
    </row>
    <row r="182" spans="1:63" ht="14.25" customHeight="1">
      <c r="A182" s="18"/>
      <c r="D182" s="430"/>
      <c r="E182" s="620" t="str">
        <f>IF(D118="","",IF(AT118&lt;&gt;Datos!$AO$2,D118,""))</f>
        <v/>
      </c>
      <c r="F182" s="620"/>
      <c r="G182" s="620"/>
      <c r="H182" s="620"/>
      <c r="I182" s="620"/>
      <c r="J182" s="620"/>
      <c r="K182" s="620"/>
      <c r="L182" s="620"/>
      <c r="M182" s="620"/>
      <c r="N182" s="620"/>
      <c r="O182" s="620"/>
      <c r="P182" s="620"/>
      <c r="Q182" s="620"/>
      <c r="R182" s="620"/>
      <c r="S182" s="620"/>
      <c r="T182" s="620"/>
      <c r="U182" s="620"/>
      <c r="V182" s="620"/>
      <c r="W182" s="620"/>
      <c r="X182" s="620"/>
      <c r="Y182" s="620"/>
      <c r="Z182" s="620"/>
      <c r="AA182" s="620"/>
      <c r="AB182" s="620"/>
      <c r="AC182" s="620"/>
      <c r="AD182" s="620"/>
      <c r="AE182" s="620"/>
      <c r="AF182" s="620"/>
      <c r="AG182" s="620"/>
      <c r="AH182" s="620"/>
      <c r="AI182" s="620"/>
      <c r="AJ182" s="620"/>
      <c r="AK182" s="620"/>
      <c r="AL182" s="620"/>
      <c r="AM182" s="620"/>
      <c r="AN182" s="620"/>
      <c r="AO182" s="620"/>
      <c r="AP182" s="620"/>
      <c r="AQ182" s="620"/>
      <c r="AR182" s="620"/>
      <c r="AS182" s="620"/>
      <c r="AT182" s="620"/>
      <c r="AU182" s="620"/>
      <c r="AV182" s="620"/>
      <c r="AW182" s="620"/>
      <c r="AX182" s="620"/>
      <c r="AY182" s="620"/>
      <c r="AZ182" s="620"/>
      <c r="BA182" s="624"/>
      <c r="BB182" s="625"/>
      <c r="BC182" s="625"/>
      <c r="BD182" s="625"/>
      <c r="BE182" s="625"/>
      <c r="BF182" s="626"/>
      <c r="BG182" s="261"/>
      <c r="BK182" s="26" t="str">
        <f>IF(AT92=Datos!$AO$2,D92,"")</f>
        <v/>
      </c>
    </row>
    <row r="183" spans="1:63" ht="14.25" customHeight="1">
      <c r="A183" s="18"/>
      <c r="D183" s="430"/>
      <c r="E183" s="620" t="str">
        <f>IF(D119="","",IF(AT119&lt;&gt;Datos!$AO$2,D119,""))</f>
        <v/>
      </c>
      <c r="F183" s="620"/>
      <c r="G183" s="620"/>
      <c r="H183" s="620"/>
      <c r="I183" s="620"/>
      <c r="J183" s="620"/>
      <c r="K183" s="620"/>
      <c r="L183" s="620"/>
      <c r="M183" s="620"/>
      <c r="N183" s="620"/>
      <c r="O183" s="620"/>
      <c r="P183" s="620"/>
      <c r="Q183" s="620"/>
      <c r="R183" s="620"/>
      <c r="S183" s="620"/>
      <c r="T183" s="620"/>
      <c r="U183" s="620"/>
      <c r="V183" s="620"/>
      <c r="W183" s="620"/>
      <c r="X183" s="620"/>
      <c r="Y183" s="620"/>
      <c r="Z183" s="620"/>
      <c r="AA183" s="620"/>
      <c r="AB183" s="620"/>
      <c r="AC183" s="620"/>
      <c r="AD183" s="620"/>
      <c r="AE183" s="620"/>
      <c r="AF183" s="620"/>
      <c r="AG183" s="620"/>
      <c r="AH183" s="620"/>
      <c r="AI183" s="620"/>
      <c r="AJ183" s="620"/>
      <c r="AK183" s="620"/>
      <c r="AL183" s="620"/>
      <c r="AM183" s="620"/>
      <c r="AN183" s="620"/>
      <c r="AO183" s="620"/>
      <c r="AP183" s="620"/>
      <c r="AQ183" s="620"/>
      <c r="AR183" s="620"/>
      <c r="AS183" s="620"/>
      <c r="AT183" s="620"/>
      <c r="AU183" s="620"/>
      <c r="AV183" s="620"/>
      <c r="AW183" s="620"/>
      <c r="AX183" s="620"/>
      <c r="AY183" s="620"/>
      <c r="AZ183" s="620"/>
      <c r="BA183" s="624"/>
      <c r="BB183" s="625"/>
      <c r="BC183" s="625"/>
      <c r="BD183" s="625"/>
      <c r="BE183" s="625"/>
      <c r="BF183" s="626"/>
      <c r="BG183" s="261"/>
      <c r="BK183" s="26" t="str">
        <f>IF(AT93=Datos!$AO$2,D93,"")</f>
        <v/>
      </c>
    </row>
    <row r="184" spans="1:63" ht="14.25" customHeight="1">
      <c r="A184" s="18"/>
      <c r="D184" s="430"/>
      <c r="E184" s="620" t="str">
        <f>IF(D120="","",IF(AT120&lt;&gt;Datos!$AO$2,D120,""))</f>
        <v/>
      </c>
      <c r="F184" s="620"/>
      <c r="G184" s="620"/>
      <c r="H184" s="620"/>
      <c r="I184" s="620"/>
      <c r="J184" s="620"/>
      <c r="K184" s="620"/>
      <c r="L184" s="620"/>
      <c r="M184" s="620"/>
      <c r="N184" s="620"/>
      <c r="O184" s="620"/>
      <c r="P184" s="620"/>
      <c r="Q184" s="620"/>
      <c r="R184" s="620"/>
      <c r="S184" s="620"/>
      <c r="T184" s="620"/>
      <c r="U184" s="620"/>
      <c r="V184" s="620"/>
      <c r="W184" s="620"/>
      <c r="X184" s="620"/>
      <c r="Y184" s="620"/>
      <c r="Z184" s="620"/>
      <c r="AA184" s="620"/>
      <c r="AB184" s="620"/>
      <c r="AC184" s="620"/>
      <c r="AD184" s="620"/>
      <c r="AE184" s="620"/>
      <c r="AF184" s="620"/>
      <c r="AG184" s="620"/>
      <c r="AH184" s="620"/>
      <c r="AI184" s="620"/>
      <c r="AJ184" s="620"/>
      <c r="AK184" s="620"/>
      <c r="AL184" s="620"/>
      <c r="AM184" s="620"/>
      <c r="AN184" s="620"/>
      <c r="AO184" s="620"/>
      <c r="AP184" s="620"/>
      <c r="AQ184" s="620"/>
      <c r="AR184" s="620"/>
      <c r="AS184" s="620"/>
      <c r="AT184" s="620"/>
      <c r="AU184" s="620"/>
      <c r="AV184" s="620"/>
      <c r="AW184" s="620"/>
      <c r="AX184" s="620"/>
      <c r="AY184" s="620"/>
      <c r="AZ184" s="620"/>
      <c r="BA184" s="624"/>
      <c r="BB184" s="625"/>
      <c r="BC184" s="625"/>
      <c r="BD184" s="625"/>
      <c r="BE184" s="625"/>
      <c r="BF184" s="626"/>
      <c r="BG184" s="261"/>
      <c r="BK184" s="26" t="str">
        <f>IF(AT94=Datos!$AO$2,D94,"")</f>
        <v/>
      </c>
    </row>
    <row r="185" spans="1:63" ht="14.25" customHeight="1">
      <c r="A185" s="18"/>
      <c r="D185" s="430"/>
      <c r="E185" s="620" t="str">
        <f>IF(D121="","",IF(AT121&lt;&gt;Datos!$AO$2,D121,""))</f>
        <v/>
      </c>
      <c r="F185" s="620"/>
      <c r="G185" s="620"/>
      <c r="H185" s="620"/>
      <c r="I185" s="620"/>
      <c r="J185" s="620"/>
      <c r="K185" s="620"/>
      <c r="L185" s="620"/>
      <c r="M185" s="620"/>
      <c r="N185" s="620"/>
      <c r="O185" s="620"/>
      <c r="P185" s="620"/>
      <c r="Q185" s="620"/>
      <c r="R185" s="620"/>
      <c r="S185" s="620"/>
      <c r="T185" s="620"/>
      <c r="U185" s="620"/>
      <c r="V185" s="620"/>
      <c r="W185" s="620"/>
      <c r="X185" s="620"/>
      <c r="Y185" s="620"/>
      <c r="Z185" s="620"/>
      <c r="AA185" s="620"/>
      <c r="AB185" s="620"/>
      <c r="AC185" s="620"/>
      <c r="AD185" s="620"/>
      <c r="AE185" s="620"/>
      <c r="AF185" s="620"/>
      <c r="AG185" s="620"/>
      <c r="AH185" s="620"/>
      <c r="AI185" s="620"/>
      <c r="AJ185" s="620"/>
      <c r="AK185" s="620"/>
      <c r="AL185" s="620"/>
      <c r="AM185" s="620"/>
      <c r="AN185" s="620"/>
      <c r="AO185" s="620"/>
      <c r="AP185" s="620"/>
      <c r="AQ185" s="620"/>
      <c r="AR185" s="620"/>
      <c r="AS185" s="620"/>
      <c r="AT185" s="620"/>
      <c r="AU185" s="620"/>
      <c r="AV185" s="620"/>
      <c r="AW185" s="620"/>
      <c r="AX185" s="620"/>
      <c r="AY185" s="620"/>
      <c r="AZ185" s="620"/>
      <c r="BA185" s="624"/>
      <c r="BB185" s="625"/>
      <c r="BC185" s="625"/>
      <c r="BD185" s="625"/>
      <c r="BE185" s="625"/>
      <c r="BF185" s="626"/>
      <c r="BG185" s="261"/>
      <c r="BK185" s="26" t="str">
        <f>IF(AT95=Datos!$AO$2,D95,"")</f>
        <v/>
      </c>
    </row>
    <row r="186" spans="1:63" ht="14.25" customHeight="1">
      <c r="A186" s="18"/>
      <c r="D186" s="430"/>
      <c r="E186" s="620"/>
      <c r="F186" s="620"/>
      <c r="G186" s="620"/>
      <c r="H186" s="620"/>
      <c r="I186" s="620"/>
      <c r="J186" s="620"/>
      <c r="K186" s="620"/>
      <c r="L186" s="620"/>
      <c r="M186" s="620"/>
      <c r="N186" s="620"/>
      <c r="O186" s="620"/>
      <c r="P186" s="620"/>
      <c r="Q186" s="620"/>
      <c r="R186" s="620"/>
      <c r="S186" s="620"/>
      <c r="T186" s="620"/>
      <c r="U186" s="620"/>
      <c r="V186" s="620"/>
      <c r="W186" s="620"/>
      <c r="X186" s="620"/>
      <c r="Y186" s="620"/>
      <c r="Z186" s="620"/>
      <c r="AA186" s="620"/>
      <c r="AB186" s="620"/>
      <c r="AC186" s="620"/>
      <c r="AD186" s="620"/>
      <c r="AE186" s="620"/>
      <c r="AF186" s="620"/>
      <c r="AG186" s="620"/>
      <c r="AH186" s="620"/>
      <c r="AI186" s="620"/>
      <c r="AJ186" s="620"/>
      <c r="AK186" s="620"/>
      <c r="AL186" s="620"/>
      <c r="AM186" s="620"/>
      <c r="AN186" s="620"/>
      <c r="AO186" s="620"/>
      <c r="AP186" s="620"/>
      <c r="AQ186" s="620"/>
      <c r="AR186" s="620"/>
      <c r="AS186" s="620"/>
      <c r="AT186" s="620"/>
      <c r="AU186" s="620"/>
      <c r="AV186" s="620"/>
      <c r="AW186" s="620"/>
      <c r="AX186" s="620"/>
      <c r="AY186" s="620"/>
      <c r="AZ186" s="620"/>
      <c r="BA186" s="624"/>
      <c r="BB186" s="625"/>
      <c r="BC186" s="625"/>
      <c r="BD186" s="625"/>
      <c r="BE186" s="625"/>
      <c r="BF186" s="626"/>
      <c r="BG186" s="261"/>
      <c r="BK186" s="26" t="str">
        <f>IF(AT96=Datos!$AO$2,D96,"")</f>
        <v/>
      </c>
    </row>
    <row r="187" spans="1:63" ht="14.25" customHeight="1">
      <c r="A187" s="18"/>
      <c r="D187" s="430"/>
      <c r="E187" s="620" t="str">
        <f>IF(D123="","",IF(AT123&lt;&gt;Datos!$AO$2,D123,""))</f>
        <v/>
      </c>
      <c r="F187" s="620"/>
      <c r="G187" s="620"/>
      <c r="H187" s="620"/>
      <c r="I187" s="620"/>
      <c r="J187" s="620"/>
      <c r="K187" s="620"/>
      <c r="L187" s="620"/>
      <c r="M187" s="620"/>
      <c r="N187" s="620"/>
      <c r="O187" s="620"/>
      <c r="P187" s="620"/>
      <c r="Q187" s="620"/>
      <c r="R187" s="620"/>
      <c r="S187" s="620"/>
      <c r="T187" s="620"/>
      <c r="U187" s="620"/>
      <c r="V187" s="620"/>
      <c r="W187" s="620"/>
      <c r="X187" s="620"/>
      <c r="Y187" s="620"/>
      <c r="Z187" s="620"/>
      <c r="AA187" s="620"/>
      <c r="AB187" s="620"/>
      <c r="AC187" s="620"/>
      <c r="AD187" s="620"/>
      <c r="AE187" s="620"/>
      <c r="AF187" s="620"/>
      <c r="AG187" s="620"/>
      <c r="AH187" s="620"/>
      <c r="AI187" s="620"/>
      <c r="AJ187" s="620"/>
      <c r="AK187" s="620"/>
      <c r="AL187" s="620"/>
      <c r="AM187" s="620"/>
      <c r="AN187" s="620"/>
      <c r="AO187" s="620"/>
      <c r="AP187" s="620"/>
      <c r="AQ187" s="620"/>
      <c r="AR187" s="620"/>
      <c r="AS187" s="620"/>
      <c r="AT187" s="620"/>
      <c r="AU187" s="620"/>
      <c r="AV187" s="620"/>
      <c r="AW187" s="620"/>
      <c r="AX187" s="620"/>
      <c r="AY187" s="620"/>
      <c r="AZ187" s="620"/>
      <c r="BA187" s="624"/>
      <c r="BB187" s="625"/>
      <c r="BC187" s="625"/>
      <c r="BD187" s="625"/>
      <c r="BE187" s="625"/>
      <c r="BF187" s="626"/>
      <c r="BG187" s="261"/>
      <c r="BK187" s="26" t="s">
        <v>580</v>
      </c>
    </row>
    <row r="188" spans="1:63" ht="14.25" customHeight="1">
      <c r="A188" s="18"/>
      <c r="D188" s="430"/>
      <c r="E188" s="620" t="str">
        <f>IF(D124="","",IF(AT124&lt;&gt;Datos!$AO$2,D124,""))</f>
        <v/>
      </c>
      <c r="F188" s="620"/>
      <c r="G188" s="620"/>
      <c r="H188" s="620"/>
      <c r="I188" s="620"/>
      <c r="J188" s="620"/>
      <c r="K188" s="620"/>
      <c r="L188" s="620"/>
      <c r="M188" s="620"/>
      <c r="N188" s="620"/>
      <c r="O188" s="620"/>
      <c r="P188" s="620"/>
      <c r="Q188" s="620"/>
      <c r="R188" s="620"/>
      <c r="S188" s="620"/>
      <c r="T188" s="620"/>
      <c r="U188" s="620"/>
      <c r="V188" s="620"/>
      <c r="W188" s="620"/>
      <c r="X188" s="620"/>
      <c r="Y188" s="620"/>
      <c r="Z188" s="620"/>
      <c r="AA188" s="620"/>
      <c r="AB188" s="620"/>
      <c r="AC188" s="620"/>
      <c r="AD188" s="620"/>
      <c r="AE188" s="620"/>
      <c r="AF188" s="620"/>
      <c r="AG188" s="620"/>
      <c r="AH188" s="620"/>
      <c r="AI188" s="620"/>
      <c r="AJ188" s="620"/>
      <c r="AK188" s="620"/>
      <c r="AL188" s="620"/>
      <c r="AM188" s="620"/>
      <c r="AN188" s="620"/>
      <c r="AO188" s="620"/>
      <c r="AP188" s="620"/>
      <c r="AQ188" s="620"/>
      <c r="AR188" s="620"/>
      <c r="AS188" s="620"/>
      <c r="AT188" s="620"/>
      <c r="AU188" s="620"/>
      <c r="AV188" s="620"/>
      <c r="AW188" s="620"/>
      <c r="AX188" s="620"/>
      <c r="AY188" s="620"/>
      <c r="AZ188" s="620"/>
      <c r="BA188" s="624"/>
      <c r="BB188" s="625"/>
      <c r="BC188" s="625"/>
      <c r="BD188" s="625"/>
      <c r="BE188" s="625"/>
      <c r="BF188" s="626"/>
      <c r="BG188" s="261"/>
      <c r="BK188" s="11" t="s">
        <v>581</v>
      </c>
    </row>
    <row r="189" spans="1:63" ht="14.25" customHeight="1" thickBot="1">
      <c r="A189" s="18"/>
      <c r="D189" s="431"/>
      <c r="E189" s="632"/>
      <c r="F189" s="633"/>
      <c r="G189" s="633"/>
      <c r="H189" s="633"/>
      <c r="I189" s="633"/>
      <c r="J189" s="633"/>
      <c r="K189" s="633"/>
      <c r="L189" s="633"/>
      <c r="M189" s="633"/>
      <c r="N189" s="633"/>
      <c r="O189" s="633"/>
      <c r="P189" s="633"/>
      <c r="Q189" s="633"/>
      <c r="R189" s="633"/>
      <c r="S189" s="633"/>
      <c r="T189" s="633"/>
      <c r="U189" s="634"/>
      <c r="V189" s="635"/>
      <c r="W189" s="635"/>
      <c r="X189" s="635"/>
      <c r="Y189" s="635"/>
      <c r="Z189" s="635"/>
      <c r="AA189" s="635"/>
      <c r="AB189" s="635"/>
      <c r="AC189" s="635"/>
      <c r="AD189" s="635"/>
      <c r="AE189" s="635"/>
      <c r="AF189" s="635"/>
      <c r="AG189" s="635"/>
      <c r="AH189" s="633"/>
      <c r="AI189" s="633"/>
      <c r="AJ189" s="633"/>
      <c r="AK189" s="633"/>
      <c r="AL189" s="633"/>
      <c r="AM189" s="633"/>
      <c r="AN189" s="633"/>
      <c r="AO189" s="633"/>
      <c r="AP189" s="634"/>
      <c r="AQ189" s="635"/>
      <c r="AR189" s="635"/>
      <c r="AS189" s="635"/>
      <c r="AT189" s="635"/>
      <c r="AU189" s="635"/>
      <c r="AV189" s="635"/>
      <c r="AW189" s="635"/>
      <c r="AX189" s="635"/>
      <c r="AY189" s="635"/>
      <c r="AZ189" s="635"/>
      <c r="BA189" s="636"/>
      <c r="BB189" s="637"/>
      <c r="BC189" s="637"/>
      <c r="BD189" s="637"/>
      <c r="BE189" s="637"/>
      <c r="BF189" s="638"/>
      <c r="BG189" s="262"/>
      <c r="BK189" s="26" t="str">
        <f>IF(AT102=Datos!$AO$2,D102,"")</f>
        <v/>
      </c>
    </row>
    <row r="190" spans="1:63" ht="14.25" customHeight="1" thickTop="1">
      <c r="A190" s="18"/>
      <c r="D190" s="411" t="s">
        <v>570</v>
      </c>
      <c r="E190" s="639" t="str">
        <f>IF(D131="","",IF(AT131&lt;&gt;Datos!$AO$2,D131,""))</f>
        <v/>
      </c>
      <c r="F190" s="640"/>
      <c r="G190" s="640"/>
      <c r="H190" s="640"/>
      <c r="I190" s="640"/>
      <c r="J190" s="640"/>
      <c r="K190" s="640"/>
      <c r="L190" s="640"/>
      <c r="M190" s="640"/>
      <c r="N190" s="640"/>
      <c r="O190" s="640"/>
      <c r="P190" s="640"/>
      <c r="Q190" s="640"/>
      <c r="R190" s="640"/>
      <c r="S190" s="640"/>
      <c r="T190" s="640"/>
      <c r="U190" s="641"/>
      <c r="V190" s="642"/>
      <c r="W190" s="642"/>
      <c r="X190" s="642"/>
      <c r="Y190" s="642"/>
      <c r="Z190" s="642"/>
      <c r="AA190" s="642"/>
      <c r="AB190" s="642"/>
      <c r="AC190" s="642"/>
      <c r="AD190" s="642"/>
      <c r="AE190" s="642"/>
      <c r="AF190" s="642"/>
      <c r="AG190" s="642"/>
      <c r="AH190" s="640"/>
      <c r="AI190" s="640"/>
      <c r="AJ190" s="640"/>
      <c r="AK190" s="640"/>
      <c r="AL190" s="640"/>
      <c r="AM190" s="640"/>
      <c r="AN190" s="640"/>
      <c r="AO190" s="640"/>
      <c r="AP190" s="641"/>
      <c r="AQ190" s="642"/>
      <c r="AR190" s="642"/>
      <c r="AS190" s="642"/>
      <c r="AT190" s="642"/>
      <c r="AU190" s="642"/>
      <c r="AV190" s="642"/>
      <c r="AW190" s="642"/>
      <c r="AX190" s="642"/>
      <c r="AY190" s="642"/>
      <c r="AZ190" s="642"/>
      <c r="BA190" s="631"/>
      <c r="BB190" s="631"/>
      <c r="BC190" s="631"/>
      <c r="BD190" s="631"/>
      <c r="BE190" s="631"/>
      <c r="BF190" s="631"/>
      <c r="BG190" s="186"/>
      <c r="BK190" s="26" t="str">
        <f>IF(AT103=Datos!$AO$2,D103,"")</f>
        <v/>
      </c>
    </row>
    <row r="191" spans="1:63" ht="14.25" customHeight="1">
      <c r="A191" s="18"/>
      <c r="D191" s="411"/>
      <c r="E191" s="630" t="str">
        <f>IF(D132="","",IF(AT132&lt;&gt;Datos!$AO$2,D132,""))</f>
        <v/>
      </c>
      <c r="F191" s="630"/>
      <c r="G191" s="630"/>
      <c r="H191" s="630"/>
      <c r="I191" s="630"/>
      <c r="J191" s="630"/>
      <c r="K191" s="630"/>
      <c r="L191" s="630"/>
      <c r="M191" s="630"/>
      <c r="N191" s="630"/>
      <c r="O191" s="630"/>
      <c r="P191" s="630"/>
      <c r="Q191" s="630"/>
      <c r="R191" s="630"/>
      <c r="S191" s="630"/>
      <c r="T191" s="630"/>
      <c r="U191" s="630"/>
      <c r="V191" s="630"/>
      <c r="W191" s="630"/>
      <c r="X191" s="630"/>
      <c r="Y191" s="630"/>
      <c r="Z191" s="630"/>
      <c r="AA191" s="630"/>
      <c r="AB191" s="630"/>
      <c r="AC191" s="630"/>
      <c r="AD191" s="630"/>
      <c r="AE191" s="630"/>
      <c r="AF191" s="630"/>
      <c r="AG191" s="630"/>
      <c r="AH191" s="630"/>
      <c r="AI191" s="630"/>
      <c r="AJ191" s="630"/>
      <c r="AK191" s="630"/>
      <c r="AL191" s="630"/>
      <c r="AM191" s="630"/>
      <c r="AN191" s="630"/>
      <c r="AO191" s="630"/>
      <c r="AP191" s="630"/>
      <c r="AQ191" s="630"/>
      <c r="AR191" s="630"/>
      <c r="AS191" s="630"/>
      <c r="AT191" s="630"/>
      <c r="AU191" s="630"/>
      <c r="AV191" s="630"/>
      <c r="AW191" s="630"/>
      <c r="AX191" s="630"/>
      <c r="AY191" s="630"/>
      <c r="AZ191" s="630"/>
      <c r="BA191" s="631"/>
      <c r="BB191" s="631"/>
      <c r="BC191" s="631"/>
      <c r="BD191" s="631"/>
      <c r="BE191" s="631"/>
      <c r="BF191" s="631"/>
      <c r="BG191" s="186"/>
      <c r="BK191" s="26" t="str">
        <f>IF(AT104=Datos!$AO$2,D104,"")</f>
        <v/>
      </c>
    </row>
    <row r="192" spans="1:63" ht="14.25" customHeight="1">
      <c r="A192" s="18"/>
      <c r="D192" s="411"/>
      <c r="E192" s="630" t="str">
        <f>IF(D133="","",IF(AT133&lt;&gt;Datos!$AO$2,D133,""))</f>
        <v/>
      </c>
      <c r="F192" s="630"/>
      <c r="G192" s="630"/>
      <c r="H192" s="630"/>
      <c r="I192" s="630"/>
      <c r="J192" s="630"/>
      <c r="K192" s="630"/>
      <c r="L192" s="630"/>
      <c r="M192" s="630"/>
      <c r="N192" s="630"/>
      <c r="O192" s="630"/>
      <c r="P192" s="630"/>
      <c r="Q192" s="630"/>
      <c r="R192" s="630"/>
      <c r="S192" s="630"/>
      <c r="T192" s="630"/>
      <c r="U192" s="630"/>
      <c r="V192" s="630"/>
      <c r="W192" s="630"/>
      <c r="X192" s="630"/>
      <c r="Y192" s="630"/>
      <c r="Z192" s="630"/>
      <c r="AA192" s="630"/>
      <c r="AB192" s="630"/>
      <c r="AC192" s="630"/>
      <c r="AD192" s="630"/>
      <c r="AE192" s="630"/>
      <c r="AF192" s="630"/>
      <c r="AG192" s="630"/>
      <c r="AH192" s="630"/>
      <c r="AI192" s="630"/>
      <c r="AJ192" s="630"/>
      <c r="AK192" s="630"/>
      <c r="AL192" s="630"/>
      <c r="AM192" s="630"/>
      <c r="AN192" s="630"/>
      <c r="AO192" s="630"/>
      <c r="AP192" s="630"/>
      <c r="AQ192" s="630"/>
      <c r="AR192" s="630"/>
      <c r="AS192" s="630"/>
      <c r="AT192" s="630"/>
      <c r="AU192" s="630"/>
      <c r="AV192" s="630"/>
      <c r="AW192" s="630"/>
      <c r="AX192" s="630"/>
      <c r="AY192" s="630"/>
      <c r="AZ192" s="630"/>
      <c r="BA192" s="631"/>
      <c r="BB192" s="631"/>
      <c r="BC192" s="631"/>
      <c r="BD192" s="631"/>
      <c r="BE192" s="631"/>
      <c r="BF192" s="631"/>
      <c r="BG192" s="186"/>
      <c r="BK192" s="26" t="str">
        <f>IF(AT105=Datos!$AO$2,D105,"")</f>
        <v/>
      </c>
    </row>
    <row r="193" spans="1:63" ht="14.25" customHeight="1">
      <c r="A193" s="18"/>
      <c r="D193" s="411"/>
      <c r="E193" s="630" t="str">
        <f>IF(D134="","",IF(AT134&lt;&gt;Datos!$AO$2,D134,""))</f>
        <v/>
      </c>
      <c r="F193" s="630"/>
      <c r="G193" s="630"/>
      <c r="H193" s="630"/>
      <c r="I193" s="630"/>
      <c r="J193" s="630"/>
      <c r="K193" s="630"/>
      <c r="L193" s="630"/>
      <c r="M193" s="630"/>
      <c r="N193" s="630"/>
      <c r="O193" s="630"/>
      <c r="P193" s="630"/>
      <c r="Q193" s="630"/>
      <c r="R193" s="630"/>
      <c r="S193" s="630"/>
      <c r="T193" s="630"/>
      <c r="U193" s="630"/>
      <c r="V193" s="630"/>
      <c r="W193" s="630"/>
      <c r="X193" s="630"/>
      <c r="Y193" s="630"/>
      <c r="Z193" s="630"/>
      <c r="AA193" s="630"/>
      <c r="AB193" s="630"/>
      <c r="AC193" s="630"/>
      <c r="AD193" s="630"/>
      <c r="AE193" s="630"/>
      <c r="AF193" s="630"/>
      <c r="AG193" s="630"/>
      <c r="AH193" s="630"/>
      <c r="AI193" s="630"/>
      <c r="AJ193" s="630"/>
      <c r="AK193" s="630"/>
      <c r="AL193" s="630"/>
      <c r="AM193" s="630"/>
      <c r="AN193" s="630"/>
      <c r="AO193" s="630"/>
      <c r="AP193" s="630"/>
      <c r="AQ193" s="630"/>
      <c r="AR193" s="630"/>
      <c r="AS193" s="630"/>
      <c r="AT193" s="630"/>
      <c r="AU193" s="630"/>
      <c r="AV193" s="630"/>
      <c r="AW193" s="630"/>
      <c r="AX193" s="630"/>
      <c r="AY193" s="630"/>
      <c r="AZ193" s="630"/>
      <c r="BA193" s="631"/>
      <c r="BB193" s="631"/>
      <c r="BC193" s="631"/>
      <c r="BD193" s="631"/>
      <c r="BE193" s="631"/>
      <c r="BF193" s="631"/>
      <c r="BG193" s="186"/>
      <c r="BK193" s="26" t="str">
        <f>IF(AT106=Datos!$AO$2,D106,"")</f>
        <v/>
      </c>
    </row>
    <row r="194" spans="1:63" ht="14.25" customHeight="1">
      <c r="A194" s="18"/>
      <c r="D194" s="411"/>
      <c r="E194" s="630" t="str">
        <f>IF(D135="","",IF(AT135&lt;&gt;Datos!$AO$2,D135,""))</f>
        <v/>
      </c>
      <c r="F194" s="630"/>
      <c r="G194" s="630"/>
      <c r="H194" s="630"/>
      <c r="I194" s="630"/>
      <c r="J194" s="630"/>
      <c r="K194" s="630"/>
      <c r="L194" s="630"/>
      <c r="M194" s="630"/>
      <c r="N194" s="630"/>
      <c r="O194" s="630"/>
      <c r="P194" s="630"/>
      <c r="Q194" s="630"/>
      <c r="R194" s="630"/>
      <c r="S194" s="630"/>
      <c r="T194" s="630"/>
      <c r="U194" s="630"/>
      <c r="V194" s="630"/>
      <c r="W194" s="630"/>
      <c r="X194" s="630"/>
      <c r="Y194" s="630"/>
      <c r="Z194" s="630"/>
      <c r="AA194" s="630"/>
      <c r="AB194" s="630"/>
      <c r="AC194" s="630"/>
      <c r="AD194" s="630"/>
      <c r="AE194" s="630"/>
      <c r="AF194" s="630"/>
      <c r="AG194" s="630"/>
      <c r="AH194" s="630"/>
      <c r="AI194" s="630"/>
      <c r="AJ194" s="630"/>
      <c r="AK194" s="630"/>
      <c r="AL194" s="630"/>
      <c r="AM194" s="630"/>
      <c r="AN194" s="630"/>
      <c r="AO194" s="630"/>
      <c r="AP194" s="630"/>
      <c r="AQ194" s="630"/>
      <c r="AR194" s="630"/>
      <c r="AS194" s="630"/>
      <c r="AT194" s="630"/>
      <c r="AU194" s="630"/>
      <c r="AV194" s="630"/>
      <c r="AW194" s="630"/>
      <c r="AX194" s="630"/>
      <c r="AY194" s="630"/>
      <c r="AZ194" s="630"/>
      <c r="BA194" s="631"/>
      <c r="BB194" s="631"/>
      <c r="BC194" s="631"/>
      <c r="BD194" s="631"/>
      <c r="BE194" s="631"/>
      <c r="BF194" s="631"/>
      <c r="BG194" s="186"/>
      <c r="BK194" s="26" t="str">
        <f>IF(AT107=Datos!$AO$2,D107,"")</f>
        <v/>
      </c>
    </row>
    <row r="195" spans="1:63" ht="14.25" customHeight="1">
      <c r="A195" s="18"/>
      <c r="D195" s="411"/>
      <c r="E195" s="630" t="str">
        <f>IF(D136="","",IF(AT136&lt;&gt;Datos!$AO$2,D136,""))</f>
        <v/>
      </c>
      <c r="F195" s="630"/>
      <c r="G195" s="630"/>
      <c r="H195" s="630"/>
      <c r="I195" s="630"/>
      <c r="J195" s="630"/>
      <c r="K195" s="630"/>
      <c r="L195" s="630"/>
      <c r="M195" s="630"/>
      <c r="N195" s="630"/>
      <c r="O195" s="630"/>
      <c r="P195" s="630"/>
      <c r="Q195" s="630"/>
      <c r="R195" s="630"/>
      <c r="S195" s="630"/>
      <c r="T195" s="630"/>
      <c r="U195" s="630"/>
      <c r="V195" s="630"/>
      <c r="W195" s="630"/>
      <c r="X195" s="630"/>
      <c r="Y195" s="630"/>
      <c r="Z195" s="630"/>
      <c r="AA195" s="630"/>
      <c r="AB195" s="630"/>
      <c r="AC195" s="630"/>
      <c r="AD195" s="630"/>
      <c r="AE195" s="630"/>
      <c r="AF195" s="630"/>
      <c r="AG195" s="630"/>
      <c r="AH195" s="630"/>
      <c r="AI195" s="630"/>
      <c r="AJ195" s="630"/>
      <c r="AK195" s="630"/>
      <c r="AL195" s="630"/>
      <c r="AM195" s="630"/>
      <c r="AN195" s="630"/>
      <c r="AO195" s="630"/>
      <c r="AP195" s="630"/>
      <c r="AQ195" s="630"/>
      <c r="AR195" s="630"/>
      <c r="AS195" s="630"/>
      <c r="AT195" s="630"/>
      <c r="AU195" s="630"/>
      <c r="AV195" s="630"/>
      <c r="AW195" s="630"/>
      <c r="AX195" s="630"/>
      <c r="AY195" s="630"/>
      <c r="AZ195" s="630"/>
      <c r="BA195" s="631"/>
      <c r="BB195" s="631"/>
      <c r="BC195" s="631"/>
      <c r="BD195" s="631"/>
      <c r="BE195" s="631"/>
      <c r="BF195" s="631"/>
      <c r="BG195" s="186"/>
      <c r="BK195" s="26" t="str">
        <f>IF(AT108=Datos!$AO$2,D108,"")</f>
        <v/>
      </c>
    </row>
    <row r="196" spans="1:63" ht="14.25" customHeight="1">
      <c r="A196" s="18"/>
      <c r="D196" s="411"/>
      <c r="E196" s="630" t="str">
        <f>IF(D137="","",IF(AT137&lt;&gt;Datos!$AO$2,D137,""))</f>
        <v/>
      </c>
      <c r="F196" s="630"/>
      <c r="G196" s="630"/>
      <c r="H196" s="630"/>
      <c r="I196" s="630"/>
      <c r="J196" s="630"/>
      <c r="K196" s="630"/>
      <c r="L196" s="630"/>
      <c r="M196" s="630"/>
      <c r="N196" s="630"/>
      <c r="O196" s="630"/>
      <c r="P196" s="630"/>
      <c r="Q196" s="630"/>
      <c r="R196" s="630"/>
      <c r="S196" s="630"/>
      <c r="T196" s="630"/>
      <c r="U196" s="630"/>
      <c r="V196" s="630"/>
      <c r="W196" s="630"/>
      <c r="X196" s="630"/>
      <c r="Y196" s="630"/>
      <c r="Z196" s="630"/>
      <c r="AA196" s="630"/>
      <c r="AB196" s="630"/>
      <c r="AC196" s="630"/>
      <c r="AD196" s="630"/>
      <c r="AE196" s="630"/>
      <c r="AF196" s="630"/>
      <c r="AG196" s="630"/>
      <c r="AH196" s="630"/>
      <c r="AI196" s="630"/>
      <c r="AJ196" s="630"/>
      <c r="AK196" s="630"/>
      <c r="AL196" s="630"/>
      <c r="AM196" s="630"/>
      <c r="AN196" s="630"/>
      <c r="AO196" s="630"/>
      <c r="AP196" s="630"/>
      <c r="AQ196" s="630"/>
      <c r="AR196" s="630"/>
      <c r="AS196" s="630"/>
      <c r="AT196" s="630"/>
      <c r="AU196" s="630"/>
      <c r="AV196" s="630"/>
      <c r="AW196" s="630"/>
      <c r="AX196" s="630"/>
      <c r="AY196" s="630"/>
      <c r="AZ196" s="630"/>
      <c r="BA196" s="631"/>
      <c r="BB196" s="631"/>
      <c r="BC196" s="631"/>
      <c r="BD196" s="631"/>
      <c r="BE196" s="631"/>
      <c r="BF196" s="631"/>
      <c r="BG196" s="186"/>
      <c r="BK196" s="26" t="str">
        <f>IF(AT109=Datos!$AO$2,D109,"")</f>
        <v/>
      </c>
    </row>
    <row r="197" spans="1:63" ht="14.25" customHeight="1">
      <c r="A197" s="18"/>
      <c r="D197" s="411"/>
      <c r="E197" s="630" t="str">
        <f>IF(D138="","",IF(AT138&lt;&gt;Datos!$AO$2,D138,""))</f>
        <v/>
      </c>
      <c r="F197" s="630"/>
      <c r="G197" s="630"/>
      <c r="H197" s="630"/>
      <c r="I197" s="630"/>
      <c r="J197" s="630"/>
      <c r="K197" s="630"/>
      <c r="L197" s="630"/>
      <c r="M197" s="630"/>
      <c r="N197" s="630"/>
      <c r="O197" s="630"/>
      <c r="P197" s="630"/>
      <c r="Q197" s="630"/>
      <c r="R197" s="630"/>
      <c r="S197" s="630"/>
      <c r="T197" s="630"/>
      <c r="U197" s="630"/>
      <c r="V197" s="630"/>
      <c r="W197" s="630"/>
      <c r="X197" s="630"/>
      <c r="Y197" s="630"/>
      <c r="Z197" s="630"/>
      <c r="AA197" s="630"/>
      <c r="AB197" s="630"/>
      <c r="AC197" s="630"/>
      <c r="AD197" s="630"/>
      <c r="AE197" s="630"/>
      <c r="AF197" s="630"/>
      <c r="AG197" s="630"/>
      <c r="AH197" s="630"/>
      <c r="AI197" s="630"/>
      <c r="AJ197" s="630"/>
      <c r="AK197" s="630"/>
      <c r="AL197" s="630"/>
      <c r="AM197" s="630"/>
      <c r="AN197" s="630"/>
      <c r="AO197" s="630"/>
      <c r="AP197" s="630"/>
      <c r="AQ197" s="630"/>
      <c r="AR197" s="630"/>
      <c r="AS197" s="630"/>
      <c r="AT197" s="630"/>
      <c r="AU197" s="630"/>
      <c r="AV197" s="630"/>
      <c r="AW197" s="630"/>
      <c r="AX197" s="630"/>
      <c r="AY197" s="630"/>
      <c r="AZ197" s="630"/>
      <c r="BA197" s="631"/>
      <c r="BB197" s="631"/>
      <c r="BC197" s="631"/>
      <c r="BD197" s="631"/>
      <c r="BE197" s="631"/>
      <c r="BF197" s="631"/>
      <c r="BG197" s="186"/>
      <c r="BK197" s="26" t="str">
        <f>IF(AT110=Datos!$AO$2,D110,"")</f>
        <v/>
      </c>
    </row>
    <row r="198" spans="1:63" ht="14.25" customHeight="1">
      <c r="A198" s="18"/>
      <c r="D198" s="412"/>
      <c r="E198" s="630" t="str">
        <f>IF(D139="","",IF(AT139&lt;&gt;Datos!$AO$2,D139,""))</f>
        <v/>
      </c>
      <c r="F198" s="630"/>
      <c r="G198" s="630"/>
      <c r="H198" s="630"/>
      <c r="I198" s="630"/>
      <c r="J198" s="630"/>
      <c r="K198" s="630"/>
      <c r="L198" s="630"/>
      <c r="M198" s="630"/>
      <c r="N198" s="630"/>
      <c r="O198" s="630"/>
      <c r="P198" s="630"/>
      <c r="Q198" s="630"/>
      <c r="R198" s="630"/>
      <c r="S198" s="630"/>
      <c r="T198" s="630"/>
      <c r="U198" s="630"/>
      <c r="V198" s="630"/>
      <c r="W198" s="630"/>
      <c r="X198" s="630"/>
      <c r="Y198" s="630"/>
      <c r="Z198" s="630"/>
      <c r="AA198" s="630"/>
      <c r="AB198" s="630"/>
      <c r="AC198" s="630"/>
      <c r="AD198" s="630"/>
      <c r="AE198" s="630"/>
      <c r="AF198" s="630"/>
      <c r="AG198" s="630"/>
      <c r="AH198" s="630"/>
      <c r="AI198" s="630"/>
      <c r="AJ198" s="630"/>
      <c r="AK198" s="630"/>
      <c r="AL198" s="630"/>
      <c r="AM198" s="630"/>
      <c r="AN198" s="630"/>
      <c r="AO198" s="630"/>
      <c r="AP198" s="630"/>
      <c r="AQ198" s="630"/>
      <c r="AR198" s="630"/>
      <c r="AS198" s="630"/>
      <c r="AT198" s="630"/>
      <c r="AU198" s="630"/>
      <c r="AV198" s="630"/>
      <c r="AW198" s="630"/>
      <c r="AX198" s="630"/>
      <c r="AY198" s="630"/>
      <c r="AZ198" s="630"/>
      <c r="BA198" s="631"/>
      <c r="BB198" s="631"/>
      <c r="BC198" s="631"/>
      <c r="BD198" s="631"/>
      <c r="BE198" s="631"/>
      <c r="BF198" s="631"/>
      <c r="BG198" s="186"/>
      <c r="BK198" s="26" t="str">
        <f>IF(AT111=Datos!$AO$2,D111,"")</f>
        <v/>
      </c>
    </row>
    <row r="199" spans="1:63" ht="14.25" customHeight="1">
      <c r="A199" s="18"/>
      <c r="D199" s="412"/>
      <c r="E199" s="630" t="str">
        <f>IF(D140="","",IF(AT140&lt;&gt;Datos!$AO$2,D140,""))</f>
        <v/>
      </c>
      <c r="F199" s="630"/>
      <c r="G199" s="630"/>
      <c r="H199" s="630"/>
      <c r="I199" s="630"/>
      <c r="J199" s="630"/>
      <c r="K199" s="630"/>
      <c r="L199" s="630"/>
      <c r="M199" s="630"/>
      <c r="N199" s="630"/>
      <c r="O199" s="630"/>
      <c r="P199" s="630"/>
      <c r="Q199" s="630"/>
      <c r="R199" s="630"/>
      <c r="S199" s="630"/>
      <c r="T199" s="630"/>
      <c r="U199" s="630"/>
      <c r="V199" s="630"/>
      <c r="W199" s="630"/>
      <c r="X199" s="630"/>
      <c r="Y199" s="630"/>
      <c r="Z199" s="630"/>
      <c r="AA199" s="630"/>
      <c r="AB199" s="630"/>
      <c r="AC199" s="630"/>
      <c r="AD199" s="630"/>
      <c r="AE199" s="630"/>
      <c r="AF199" s="630"/>
      <c r="AG199" s="630"/>
      <c r="AH199" s="630"/>
      <c r="AI199" s="630"/>
      <c r="AJ199" s="630"/>
      <c r="AK199" s="630"/>
      <c r="AL199" s="630"/>
      <c r="AM199" s="630"/>
      <c r="AN199" s="630"/>
      <c r="AO199" s="630"/>
      <c r="AP199" s="630"/>
      <c r="AQ199" s="630"/>
      <c r="AR199" s="630"/>
      <c r="AS199" s="630"/>
      <c r="AT199" s="630"/>
      <c r="AU199" s="630"/>
      <c r="AV199" s="630"/>
      <c r="AW199" s="630"/>
      <c r="AX199" s="630"/>
      <c r="AY199" s="630"/>
      <c r="AZ199" s="630"/>
      <c r="BA199" s="631"/>
      <c r="BB199" s="631"/>
      <c r="BC199" s="631"/>
      <c r="BD199" s="631"/>
      <c r="BE199" s="631"/>
      <c r="BF199" s="631"/>
      <c r="BG199" s="186"/>
      <c r="BK199" s="26" t="s">
        <v>580</v>
      </c>
    </row>
    <row r="200" spans="1:63" ht="14.25" customHeight="1">
      <c r="A200" s="18"/>
      <c r="D200" s="434" t="s">
        <v>582</v>
      </c>
      <c r="E200" s="434"/>
      <c r="F200" s="434"/>
      <c r="G200" s="434"/>
      <c r="H200" s="434"/>
      <c r="I200" s="434"/>
      <c r="J200" s="434"/>
      <c r="K200" s="434"/>
      <c r="L200" s="434"/>
      <c r="M200" s="434"/>
      <c r="N200" s="434"/>
      <c r="O200" s="434"/>
      <c r="P200" s="434"/>
      <c r="Q200" s="434"/>
      <c r="R200" s="434"/>
      <c r="S200" s="434"/>
      <c r="T200" s="434"/>
      <c r="U200" s="434"/>
      <c r="V200" s="434"/>
      <c r="W200" s="434"/>
      <c r="X200" s="434"/>
      <c r="Y200" s="434"/>
      <c r="Z200" s="434"/>
      <c r="AA200" s="434"/>
      <c r="AB200" s="434"/>
      <c r="AC200" s="434"/>
      <c r="AD200" s="434"/>
      <c r="AE200" s="434"/>
      <c r="AF200" s="434"/>
      <c r="AG200" s="434"/>
      <c r="AH200" s="434"/>
      <c r="AI200" s="434"/>
      <c r="AJ200" s="434"/>
      <c r="AK200" s="434"/>
      <c r="AL200" s="434"/>
      <c r="AM200" s="434"/>
      <c r="AN200" s="434"/>
      <c r="AO200" s="434"/>
      <c r="AP200" s="434"/>
      <c r="AQ200" s="434"/>
      <c r="AR200" s="434"/>
      <c r="AS200" s="434"/>
      <c r="AT200" s="434"/>
      <c r="AU200" s="434"/>
      <c r="AV200" s="434"/>
      <c r="AW200" s="434"/>
      <c r="AX200" s="434"/>
      <c r="AY200" s="434"/>
      <c r="AZ200" s="434"/>
      <c r="BA200" s="434"/>
      <c r="BB200" s="434"/>
      <c r="BC200" s="434"/>
      <c r="BD200" s="434"/>
      <c r="BE200" s="434"/>
      <c r="BF200" s="434"/>
      <c r="BG200" s="643"/>
    </row>
    <row r="201" spans="1:63" ht="15.75" customHeight="1">
      <c r="A201" s="18"/>
      <c r="D201" s="750"/>
      <c r="E201" s="750"/>
      <c r="F201" s="750"/>
      <c r="G201" s="750"/>
      <c r="H201" s="750"/>
      <c r="I201" s="750"/>
      <c r="J201" s="750"/>
      <c r="K201" s="750"/>
      <c r="L201" s="750"/>
      <c r="M201" s="750"/>
      <c r="N201" s="750"/>
      <c r="O201" s="750"/>
      <c r="P201" s="750"/>
      <c r="Q201" s="750"/>
      <c r="R201" s="750"/>
      <c r="S201" s="750"/>
      <c r="T201" s="750"/>
      <c r="U201" s="750"/>
      <c r="V201" s="750"/>
      <c r="W201" s="750"/>
      <c r="X201" s="750"/>
      <c r="Y201" s="750"/>
      <c r="Z201" s="750"/>
      <c r="AA201" s="750"/>
      <c r="AB201" s="750"/>
      <c r="AC201" s="750"/>
      <c r="AD201" s="750"/>
      <c r="AE201" s="750"/>
      <c r="AF201" s="750"/>
      <c r="AG201" s="750"/>
      <c r="AH201" s="750"/>
      <c r="AI201" s="750"/>
      <c r="AJ201" s="750"/>
      <c r="AK201" s="750"/>
      <c r="AL201" s="750"/>
      <c r="AM201" s="750"/>
      <c r="AN201" s="750"/>
      <c r="AO201" s="750"/>
      <c r="AP201" s="750"/>
      <c r="AQ201" s="750"/>
      <c r="AR201" s="750"/>
      <c r="AS201" s="750"/>
      <c r="AT201" s="750"/>
      <c r="AU201" s="750"/>
      <c r="AV201" s="750"/>
      <c r="AW201" s="750"/>
      <c r="AX201" s="750"/>
      <c r="AY201" s="750"/>
      <c r="AZ201" s="750"/>
      <c r="BA201" s="750"/>
      <c r="BB201" s="750"/>
      <c r="BG201" s="20"/>
    </row>
    <row r="202" spans="1:63" ht="15.75" customHeight="1">
      <c r="A202" s="18"/>
      <c r="BG202" s="20"/>
    </row>
    <row r="203" spans="1:63" ht="15" customHeight="1">
      <c r="A203" s="18"/>
      <c r="D203" s="627" t="s">
        <v>583</v>
      </c>
      <c r="E203" s="627"/>
      <c r="F203" s="627"/>
      <c r="G203" s="627"/>
      <c r="H203" s="627"/>
      <c r="I203" s="627"/>
      <c r="J203" s="627"/>
      <c r="K203" s="627"/>
      <c r="L203" s="627"/>
      <c r="M203" s="627"/>
      <c r="N203" s="627"/>
      <c r="O203" s="627"/>
      <c r="P203" s="627"/>
      <c r="Q203" s="627"/>
      <c r="R203" s="627"/>
      <c r="S203" s="627"/>
      <c r="T203" s="627"/>
      <c r="U203" s="627"/>
      <c r="V203" s="627"/>
      <c r="W203" s="627"/>
      <c r="X203" s="627"/>
      <c r="Y203" s="627"/>
      <c r="Z203" s="627"/>
      <c r="AA203" s="627"/>
      <c r="AB203" s="627"/>
      <c r="AC203" s="627"/>
      <c r="AD203" s="627"/>
      <c r="AE203" s="627"/>
      <c r="AF203" s="627"/>
      <c r="AG203" s="627"/>
      <c r="AH203" s="627"/>
      <c r="AI203" s="627"/>
      <c r="AJ203" s="627"/>
      <c r="AK203" s="627"/>
      <c r="AL203" s="627"/>
      <c r="AM203" s="627"/>
      <c r="AN203" s="627"/>
      <c r="AO203" s="627"/>
      <c r="AP203" s="627"/>
      <c r="AQ203" s="627"/>
      <c r="AR203" s="627"/>
      <c r="AS203" s="627"/>
      <c r="AT203" s="627"/>
      <c r="AU203" s="627"/>
      <c r="AV203" s="627"/>
      <c r="AW203" s="627"/>
      <c r="AX203" s="627"/>
      <c r="AY203" s="627"/>
      <c r="AZ203" s="627"/>
      <c r="BA203" s="627"/>
      <c r="BB203" s="627"/>
      <c r="BC203" s="627"/>
      <c r="BD203" s="627"/>
      <c r="BE203" s="627"/>
      <c r="BF203" s="627"/>
      <c r="BG203" s="628"/>
    </row>
    <row r="204" spans="1:63" ht="20.25" customHeight="1">
      <c r="A204" s="18"/>
      <c r="D204" s="435" t="s">
        <v>564</v>
      </c>
      <c r="E204" s="435"/>
      <c r="F204" s="435"/>
      <c r="G204" s="435"/>
      <c r="H204" s="435"/>
      <c r="I204" s="435"/>
      <c r="J204" s="435"/>
      <c r="K204" s="435"/>
      <c r="L204" s="435"/>
      <c r="M204" s="435"/>
      <c r="N204" s="435"/>
      <c r="O204" s="435"/>
      <c r="P204" s="435"/>
      <c r="Q204" s="435"/>
      <c r="R204" s="435"/>
      <c r="S204" s="435"/>
      <c r="T204" s="435"/>
      <c r="U204" s="435"/>
      <c r="V204" s="435" t="s">
        <v>565</v>
      </c>
      <c r="W204" s="435"/>
      <c r="X204" s="435"/>
      <c r="Y204" s="435"/>
      <c r="Z204" s="435"/>
      <c r="AA204" s="435"/>
      <c r="AB204" s="435"/>
      <c r="AC204" s="435"/>
      <c r="AD204" s="435"/>
      <c r="AE204" s="435"/>
      <c r="AF204" s="435"/>
      <c r="AG204" s="435"/>
      <c r="AH204" s="435"/>
      <c r="AI204" s="435"/>
      <c r="AJ204" s="435"/>
      <c r="AK204" s="435"/>
      <c r="AL204" s="435"/>
      <c r="AM204" s="435"/>
      <c r="AN204" s="435" t="s">
        <v>566</v>
      </c>
      <c r="AO204" s="435"/>
      <c r="AP204" s="435"/>
      <c r="AQ204" s="435"/>
      <c r="AR204" s="435"/>
      <c r="AS204" s="435"/>
      <c r="AT204" s="435"/>
      <c r="AU204" s="435"/>
      <c r="AV204" s="435"/>
      <c r="AW204" s="435"/>
      <c r="AX204" s="435"/>
      <c r="AY204" s="435"/>
      <c r="AZ204" s="435"/>
      <c r="BA204" s="435"/>
      <c r="BB204" s="435"/>
      <c r="BC204" s="435"/>
      <c r="BD204" s="435"/>
      <c r="BE204" s="435"/>
      <c r="BF204" s="435"/>
      <c r="BG204" s="629"/>
    </row>
    <row r="205" spans="1:63" ht="20.100000000000001" customHeight="1">
      <c r="A205" s="18"/>
      <c r="D205" s="400"/>
      <c r="E205" s="400"/>
      <c r="F205" s="400"/>
      <c r="G205" s="400"/>
      <c r="H205" s="400"/>
      <c r="I205" s="400"/>
      <c r="J205" s="400"/>
      <c r="K205" s="400"/>
      <c r="L205" s="400"/>
      <c r="M205" s="400"/>
      <c r="N205" s="400"/>
      <c r="O205" s="400"/>
      <c r="P205" s="400"/>
      <c r="Q205" s="400"/>
      <c r="R205" s="400"/>
      <c r="S205" s="400"/>
      <c r="T205" s="400"/>
      <c r="U205" s="400"/>
      <c r="V205" s="400"/>
      <c r="W205" s="400"/>
      <c r="X205" s="400"/>
      <c r="Y205" s="400"/>
      <c r="Z205" s="400"/>
      <c r="AA205" s="400"/>
      <c r="AB205" s="400"/>
      <c r="AC205" s="400"/>
      <c r="AD205" s="400"/>
      <c r="AE205" s="400"/>
      <c r="AF205" s="400"/>
      <c r="AG205" s="400"/>
      <c r="AH205" s="400"/>
      <c r="AI205" s="400"/>
      <c r="AJ205" s="400"/>
      <c r="AK205" s="400"/>
      <c r="AL205" s="400"/>
      <c r="AM205" s="400"/>
      <c r="AN205" s="400"/>
      <c r="AO205" s="400"/>
      <c r="AP205" s="400"/>
      <c r="AQ205" s="400"/>
      <c r="AR205" s="400"/>
      <c r="AS205" s="400"/>
      <c r="AT205" s="400"/>
      <c r="AU205" s="400"/>
      <c r="AV205" s="400"/>
      <c r="AW205" s="400"/>
      <c r="AX205" s="400"/>
      <c r="AY205" s="400"/>
      <c r="AZ205" s="400"/>
      <c r="BA205" s="400"/>
      <c r="BB205" s="400"/>
      <c r="BC205" s="400"/>
      <c r="BD205" s="400"/>
      <c r="BE205" s="400"/>
      <c r="BF205" s="400"/>
      <c r="BG205" s="619"/>
    </row>
    <row r="206" spans="1:63">
      <c r="A206" s="18"/>
      <c r="D206" s="400"/>
      <c r="E206" s="400"/>
      <c r="F206" s="400"/>
      <c r="G206" s="400"/>
      <c r="H206" s="400"/>
      <c r="I206" s="400"/>
      <c r="J206" s="400"/>
      <c r="K206" s="400"/>
      <c r="L206" s="400"/>
      <c r="M206" s="400"/>
      <c r="N206" s="400"/>
      <c r="O206" s="400"/>
      <c r="P206" s="400"/>
      <c r="Q206" s="400"/>
      <c r="R206" s="400"/>
      <c r="S206" s="400"/>
      <c r="T206" s="400"/>
      <c r="U206" s="400"/>
      <c r="V206" s="400"/>
      <c r="W206" s="400"/>
      <c r="X206" s="400"/>
      <c r="Y206" s="400"/>
      <c r="Z206" s="400"/>
      <c r="AA206" s="400"/>
      <c r="AB206" s="400"/>
      <c r="AC206" s="400"/>
      <c r="AD206" s="400"/>
      <c r="AE206" s="400"/>
      <c r="AF206" s="400"/>
      <c r="AG206" s="400"/>
      <c r="AH206" s="400"/>
      <c r="AI206" s="400"/>
      <c r="AJ206" s="400"/>
      <c r="AK206" s="400"/>
      <c r="AL206" s="400"/>
      <c r="AM206" s="400"/>
      <c r="AN206" s="400"/>
      <c r="AO206" s="400"/>
      <c r="AP206" s="400"/>
      <c r="AQ206" s="400"/>
      <c r="AR206" s="400"/>
      <c r="AS206" s="400"/>
      <c r="AT206" s="400"/>
      <c r="AU206" s="400"/>
      <c r="AV206" s="400"/>
      <c r="AW206" s="400"/>
      <c r="AX206" s="400"/>
      <c r="AY206" s="400"/>
      <c r="AZ206" s="400"/>
      <c r="BA206" s="400"/>
      <c r="BB206" s="400"/>
      <c r="BC206" s="400"/>
      <c r="BD206" s="400"/>
      <c r="BE206" s="400"/>
      <c r="BF206" s="400"/>
      <c r="BG206" s="619"/>
    </row>
    <row r="207" spans="1:63">
      <c r="A207" s="18"/>
      <c r="D207" s="400"/>
      <c r="E207" s="400"/>
      <c r="F207" s="400"/>
      <c r="G207" s="400"/>
      <c r="H207" s="400"/>
      <c r="I207" s="400"/>
      <c r="J207" s="400"/>
      <c r="K207" s="400"/>
      <c r="L207" s="400"/>
      <c r="M207" s="400"/>
      <c r="N207" s="400"/>
      <c r="O207" s="400"/>
      <c r="P207" s="400"/>
      <c r="Q207" s="400"/>
      <c r="R207" s="400"/>
      <c r="S207" s="400"/>
      <c r="T207" s="400"/>
      <c r="U207" s="400"/>
      <c r="V207" s="400"/>
      <c r="W207" s="400"/>
      <c r="X207" s="400"/>
      <c r="Y207" s="400"/>
      <c r="Z207" s="400"/>
      <c r="AA207" s="400"/>
      <c r="AB207" s="400"/>
      <c r="AC207" s="400"/>
      <c r="AD207" s="400"/>
      <c r="AE207" s="400"/>
      <c r="AF207" s="400"/>
      <c r="AG207" s="400"/>
      <c r="AH207" s="400"/>
      <c r="AI207" s="400"/>
      <c r="AJ207" s="400"/>
      <c r="AK207" s="400"/>
      <c r="AL207" s="400"/>
      <c r="AM207" s="400"/>
      <c r="AN207" s="400"/>
      <c r="AO207" s="400"/>
      <c r="AP207" s="400"/>
      <c r="AQ207" s="400"/>
      <c r="AR207" s="400"/>
      <c r="AS207" s="400"/>
      <c r="AT207" s="400"/>
      <c r="AU207" s="400"/>
      <c r="AV207" s="400"/>
      <c r="AW207" s="400"/>
      <c r="AX207" s="400"/>
      <c r="AY207" s="400"/>
      <c r="AZ207" s="400"/>
      <c r="BA207" s="400"/>
      <c r="BB207" s="400"/>
      <c r="BC207" s="400"/>
      <c r="BD207" s="400"/>
      <c r="BE207" s="400"/>
      <c r="BF207" s="400"/>
      <c r="BG207" s="619"/>
    </row>
    <row r="208" spans="1:63">
      <c r="A208" s="18"/>
      <c r="D208" s="400"/>
      <c r="E208" s="400"/>
      <c r="F208" s="400"/>
      <c r="G208" s="400"/>
      <c r="H208" s="400"/>
      <c r="I208" s="400"/>
      <c r="J208" s="400"/>
      <c r="K208" s="400"/>
      <c r="L208" s="400"/>
      <c r="M208" s="400"/>
      <c r="N208" s="400"/>
      <c r="O208" s="400"/>
      <c r="P208" s="400"/>
      <c r="Q208" s="400"/>
      <c r="R208" s="400"/>
      <c r="S208" s="400"/>
      <c r="T208" s="400"/>
      <c r="U208" s="400"/>
      <c r="V208" s="400"/>
      <c r="W208" s="400"/>
      <c r="X208" s="400"/>
      <c r="Y208" s="400"/>
      <c r="Z208" s="400"/>
      <c r="AA208" s="400"/>
      <c r="AB208" s="400"/>
      <c r="AC208" s="400"/>
      <c r="AD208" s="400"/>
      <c r="AE208" s="400"/>
      <c r="AF208" s="400"/>
      <c r="AG208" s="400"/>
      <c r="AH208" s="400"/>
      <c r="AI208" s="400"/>
      <c r="AJ208" s="400"/>
      <c r="AK208" s="400"/>
      <c r="AL208" s="400"/>
      <c r="AM208" s="400"/>
      <c r="AN208" s="400"/>
      <c r="AO208" s="400"/>
      <c r="AP208" s="400"/>
      <c r="AQ208" s="400"/>
      <c r="AR208" s="400"/>
      <c r="AS208" s="400"/>
      <c r="AT208" s="400"/>
      <c r="AU208" s="400"/>
      <c r="AV208" s="400"/>
      <c r="AW208" s="400"/>
      <c r="AX208" s="400"/>
      <c r="AY208" s="400"/>
      <c r="AZ208" s="400"/>
      <c r="BA208" s="400"/>
      <c r="BB208" s="400"/>
      <c r="BC208" s="400"/>
      <c r="BD208" s="400"/>
      <c r="BE208" s="400"/>
      <c r="BF208" s="400"/>
      <c r="BG208" s="619"/>
    </row>
    <row r="209" spans="1:59">
      <c r="A209" s="18"/>
      <c r="D209" s="400"/>
      <c r="E209" s="400"/>
      <c r="F209" s="400"/>
      <c r="G209" s="400"/>
      <c r="H209" s="400"/>
      <c r="I209" s="400"/>
      <c r="J209" s="400"/>
      <c r="K209" s="400"/>
      <c r="L209" s="400"/>
      <c r="M209" s="400"/>
      <c r="N209" s="400"/>
      <c r="O209" s="400"/>
      <c r="P209" s="400"/>
      <c r="Q209" s="400"/>
      <c r="R209" s="400"/>
      <c r="S209" s="400"/>
      <c r="T209" s="400"/>
      <c r="U209" s="400"/>
      <c r="V209" s="400"/>
      <c r="W209" s="400"/>
      <c r="X209" s="400"/>
      <c r="Y209" s="400"/>
      <c r="Z209" s="400"/>
      <c r="AA209" s="400"/>
      <c r="AB209" s="400"/>
      <c r="AC209" s="400"/>
      <c r="AD209" s="400"/>
      <c r="AE209" s="400"/>
      <c r="AF209" s="400"/>
      <c r="AG209" s="400"/>
      <c r="AH209" s="400"/>
      <c r="AI209" s="400"/>
      <c r="AJ209" s="400"/>
      <c r="AK209" s="400"/>
      <c r="AL209" s="400"/>
      <c r="AM209" s="400"/>
      <c r="AN209" s="400"/>
      <c r="AO209" s="400"/>
      <c r="AP209" s="400"/>
      <c r="AQ209" s="400"/>
      <c r="AR209" s="400"/>
      <c r="AS209" s="400"/>
      <c r="AT209" s="400"/>
      <c r="AU209" s="400"/>
      <c r="AV209" s="400"/>
      <c r="AW209" s="400"/>
      <c r="AX209" s="400"/>
      <c r="AY209" s="400"/>
      <c r="AZ209" s="400"/>
      <c r="BA209" s="400"/>
      <c r="BB209" s="400"/>
      <c r="BC209" s="400"/>
      <c r="BD209" s="400"/>
      <c r="BE209" s="400"/>
      <c r="BF209" s="400"/>
      <c r="BG209" s="619"/>
    </row>
    <row r="210" spans="1:59">
      <c r="A210" s="18"/>
      <c r="D210" s="400"/>
      <c r="E210" s="400"/>
      <c r="F210" s="400"/>
      <c r="G210" s="400"/>
      <c r="H210" s="400"/>
      <c r="I210" s="400"/>
      <c r="J210" s="400"/>
      <c r="K210" s="400"/>
      <c r="L210" s="400"/>
      <c r="M210" s="400"/>
      <c r="N210" s="400"/>
      <c r="O210" s="400"/>
      <c r="P210" s="400"/>
      <c r="Q210" s="400"/>
      <c r="R210" s="400"/>
      <c r="S210" s="400"/>
      <c r="T210" s="400"/>
      <c r="U210" s="400"/>
      <c r="V210" s="400"/>
      <c r="W210" s="400"/>
      <c r="X210" s="400"/>
      <c r="Y210" s="400"/>
      <c r="Z210" s="400"/>
      <c r="AA210" s="400"/>
      <c r="AB210" s="400"/>
      <c r="AC210" s="400"/>
      <c r="AD210" s="400"/>
      <c r="AE210" s="400"/>
      <c r="AF210" s="400"/>
      <c r="AG210" s="400"/>
      <c r="AH210" s="400"/>
      <c r="AI210" s="400"/>
      <c r="AJ210" s="400"/>
      <c r="AK210" s="400"/>
      <c r="AL210" s="400"/>
      <c r="AM210" s="400"/>
      <c r="AN210" s="400"/>
      <c r="AO210" s="400"/>
      <c r="AP210" s="400"/>
      <c r="AQ210" s="400"/>
      <c r="AR210" s="400"/>
      <c r="AS210" s="400"/>
      <c r="AT210" s="400"/>
      <c r="AU210" s="400"/>
      <c r="AV210" s="400"/>
      <c r="AW210" s="400"/>
      <c r="AX210" s="400"/>
      <c r="AY210" s="400"/>
      <c r="AZ210" s="400"/>
      <c r="BA210" s="400"/>
      <c r="BB210" s="400"/>
      <c r="BC210" s="400"/>
      <c r="BD210" s="400"/>
      <c r="BE210" s="400"/>
      <c r="BF210" s="400"/>
      <c r="BG210" s="619"/>
    </row>
    <row r="211" spans="1:59">
      <c r="A211" s="18"/>
      <c r="D211" s="405"/>
      <c r="E211" s="406"/>
      <c r="F211" s="406"/>
      <c r="G211" s="406"/>
      <c r="H211" s="406"/>
      <c r="I211" s="406"/>
      <c r="J211" s="406"/>
      <c r="K211" s="406"/>
      <c r="L211" s="406"/>
      <c r="M211" s="406"/>
      <c r="N211" s="406"/>
      <c r="O211" s="406"/>
      <c r="P211" s="406"/>
      <c r="Q211" s="406"/>
      <c r="R211" s="406"/>
      <c r="S211" s="406"/>
      <c r="T211" s="406"/>
      <c r="U211" s="428"/>
      <c r="V211" s="400"/>
      <c r="W211" s="400"/>
      <c r="X211" s="400"/>
      <c r="Y211" s="400"/>
      <c r="Z211" s="400"/>
      <c r="AA211" s="400"/>
      <c r="AB211" s="400"/>
      <c r="AC211" s="400"/>
      <c r="AD211" s="400"/>
      <c r="AE211" s="400"/>
      <c r="AF211" s="400"/>
      <c r="AG211" s="400"/>
      <c r="AH211" s="400"/>
      <c r="AI211" s="400"/>
      <c r="AJ211" s="400"/>
      <c r="AK211" s="400"/>
      <c r="AL211" s="400"/>
      <c r="AM211" s="400"/>
      <c r="AN211" s="405"/>
      <c r="AO211" s="406"/>
      <c r="AP211" s="406"/>
      <c r="AQ211" s="406"/>
      <c r="AR211" s="406"/>
      <c r="AS211" s="406"/>
      <c r="AT211" s="406"/>
      <c r="AU211" s="406"/>
      <c r="AV211" s="406"/>
      <c r="AW211" s="406"/>
      <c r="AX211" s="406"/>
      <c r="AY211" s="406"/>
      <c r="AZ211" s="406"/>
      <c r="BA211" s="406"/>
      <c r="BB211" s="406"/>
      <c r="BC211" s="406"/>
      <c r="BD211" s="406"/>
      <c r="BE211" s="406"/>
      <c r="BF211" s="406"/>
      <c r="BG211" s="407"/>
    </row>
    <row r="212" spans="1:59">
      <c r="A212" s="18"/>
      <c r="D212" s="405"/>
      <c r="E212" s="406"/>
      <c r="F212" s="406"/>
      <c r="G212" s="406"/>
      <c r="H212" s="406"/>
      <c r="I212" s="406"/>
      <c r="J212" s="406"/>
      <c r="K212" s="406"/>
      <c r="L212" s="406"/>
      <c r="M212" s="406"/>
      <c r="N212" s="406"/>
      <c r="O212" s="406"/>
      <c r="P212" s="406"/>
      <c r="Q212" s="406"/>
      <c r="R212" s="406"/>
      <c r="S212" s="406"/>
      <c r="T212" s="406"/>
      <c r="U212" s="428"/>
      <c r="V212" s="400"/>
      <c r="W212" s="400"/>
      <c r="X212" s="400"/>
      <c r="Y212" s="400"/>
      <c r="Z212" s="400"/>
      <c r="AA212" s="400"/>
      <c r="AB212" s="400"/>
      <c r="AC212" s="400"/>
      <c r="AD212" s="400"/>
      <c r="AE212" s="400"/>
      <c r="AF212" s="400"/>
      <c r="AG212" s="400"/>
      <c r="AH212" s="400"/>
      <c r="AI212" s="400"/>
      <c r="AJ212" s="400"/>
      <c r="AK212" s="400"/>
      <c r="AL212" s="400"/>
      <c r="AM212" s="400"/>
      <c r="AN212" s="405"/>
      <c r="AO212" s="406"/>
      <c r="AP212" s="406"/>
      <c r="AQ212" s="406"/>
      <c r="AR212" s="406"/>
      <c r="AS212" s="406"/>
      <c r="AT212" s="406"/>
      <c r="AU212" s="406"/>
      <c r="AV212" s="406"/>
      <c r="AW212" s="406"/>
      <c r="AX212" s="406"/>
      <c r="AY212" s="406"/>
      <c r="AZ212" s="406"/>
      <c r="BA212" s="406"/>
      <c r="BB212" s="406"/>
      <c r="BC212" s="406"/>
      <c r="BD212" s="406"/>
      <c r="BE212" s="406"/>
      <c r="BF212" s="406"/>
      <c r="BG212" s="407"/>
    </row>
    <row r="213" spans="1:59">
      <c r="A213" s="18"/>
      <c r="D213" s="405"/>
      <c r="E213" s="406"/>
      <c r="F213" s="406"/>
      <c r="G213" s="406"/>
      <c r="H213" s="406"/>
      <c r="I213" s="406"/>
      <c r="J213" s="406"/>
      <c r="K213" s="406"/>
      <c r="L213" s="406"/>
      <c r="M213" s="406"/>
      <c r="N213" s="406"/>
      <c r="O213" s="406"/>
      <c r="P213" s="406"/>
      <c r="Q213" s="406"/>
      <c r="R213" s="406"/>
      <c r="S213" s="406"/>
      <c r="T213" s="406"/>
      <c r="U213" s="428"/>
      <c r="V213" s="400"/>
      <c r="W213" s="400"/>
      <c r="X213" s="400"/>
      <c r="Y213" s="400"/>
      <c r="Z213" s="400"/>
      <c r="AA213" s="400"/>
      <c r="AB213" s="400"/>
      <c r="AC213" s="400"/>
      <c r="AD213" s="400"/>
      <c r="AE213" s="400"/>
      <c r="AF213" s="400"/>
      <c r="AG213" s="400"/>
      <c r="AH213" s="400"/>
      <c r="AI213" s="400"/>
      <c r="AJ213" s="400"/>
      <c r="AK213" s="400"/>
      <c r="AL213" s="400"/>
      <c r="AM213" s="400"/>
      <c r="AN213" s="405"/>
      <c r="AO213" s="406"/>
      <c r="AP213" s="406"/>
      <c r="AQ213" s="406"/>
      <c r="AR213" s="406"/>
      <c r="AS213" s="406"/>
      <c r="AT213" s="406"/>
      <c r="AU213" s="406"/>
      <c r="AV213" s="406"/>
      <c r="AW213" s="406"/>
      <c r="AX213" s="406"/>
      <c r="AY213" s="406"/>
      <c r="AZ213" s="406"/>
      <c r="BA213" s="406"/>
      <c r="BB213" s="406"/>
      <c r="BC213" s="406"/>
      <c r="BD213" s="406"/>
      <c r="BE213" s="406"/>
      <c r="BF213" s="406"/>
      <c r="BG213" s="407"/>
    </row>
    <row r="214" spans="1:59">
      <c r="A214" s="18"/>
      <c r="D214" s="405"/>
      <c r="E214" s="406"/>
      <c r="F214" s="406"/>
      <c r="G214" s="406"/>
      <c r="H214" s="406"/>
      <c r="I214" s="406"/>
      <c r="J214" s="406"/>
      <c r="K214" s="406"/>
      <c r="L214" s="406"/>
      <c r="M214" s="406"/>
      <c r="N214" s="406"/>
      <c r="O214" s="406"/>
      <c r="P214" s="406"/>
      <c r="Q214" s="406"/>
      <c r="R214" s="406"/>
      <c r="S214" s="406"/>
      <c r="T214" s="406"/>
      <c r="U214" s="428"/>
      <c r="V214" s="400"/>
      <c r="W214" s="400"/>
      <c r="X214" s="400"/>
      <c r="Y214" s="400"/>
      <c r="Z214" s="400"/>
      <c r="AA214" s="400"/>
      <c r="AB214" s="400"/>
      <c r="AC214" s="400"/>
      <c r="AD214" s="400"/>
      <c r="AE214" s="400"/>
      <c r="AF214" s="400"/>
      <c r="AG214" s="400"/>
      <c r="AH214" s="400"/>
      <c r="AI214" s="400"/>
      <c r="AJ214" s="400"/>
      <c r="AK214" s="400"/>
      <c r="AL214" s="400"/>
      <c r="AM214" s="400"/>
      <c r="AN214" s="405"/>
      <c r="AO214" s="406"/>
      <c r="AP214" s="406"/>
      <c r="AQ214" s="406"/>
      <c r="AR214" s="406"/>
      <c r="AS214" s="406"/>
      <c r="AT214" s="406"/>
      <c r="AU214" s="406"/>
      <c r="AV214" s="406"/>
      <c r="AW214" s="406"/>
      <c r="AX214" s="406"/>
      <c r="AY214" s="406"/>
      <c r="AZ214" s="406"/>
      <c r="BA214" s="406"/>
      <c r="BB214" s="406"/>
      <c r="BC214" s="406"/>
      <c r="BD214" s="406"/>
      <c r="BE214" s="406"/>
      <c r="BF214" s="406"/>
      <c r="BG214" s="407"/>
    </row>
    <row r="215" spans="1:59" ht="15" customHeight="1">
      <c r="A215" s="18"/>
      <c r="D215" s="434" t="str">
        <f>IF(AK13=Datos!$A$6,"* Si los efectos no deseados de la oportunidad se presentan incluir este plan en el Sistema de Administración de Acciones Preventivas y Correctivas con fuente -Administración de oportunidades (contingencia)-","* Si el riesgo se presenta incluir este plan en el Sistema de Administración de Acciones Preventivas y Correctivas con fuente -Administración de riesgos (contingencia)-")</f>
        <v>* Si el riesgo se presenta incluir este plan en el Sistema de Administración de Acciones Preventivas y Correctivas con fuente -Administración de riesgos (contingencia)-</v>
      </c>
      <c r="E215" s="434"/>
      <c r="F215" s="434"/>
      <c r="G215" s="434"/>
      <c r="H215" s="434"/>
      <c r="I215" s="434"/>
      <c r="J215" s="434"/>
      <c r="K215" s="434"/>
      <c r="L215" s="434"/>
      <c r="M215" s="434"/>
      <c r="N215" s="434"/>
      <c r="O215" s="434"/>
      <c r="P215" s="434"/>
      <c r="Q215" s="434"/>
      <c r="R215" s="434"/>
      <c r="S215" s="434"/>
      <c r="T215" s="434"/>
      <c r="U215" s="434"/>
      <c r="V215" s="434"/>
      <c r="W215" s="434"/>
      <c r="X215" s="434"/>
      <c r="Y215" s="434"/>
      <c r="Z215" s="434"/>
      <c r="AA215" s="434"/>
      <c r="AB215" s="434"/>
      <c r="AC215" s="434"/>
      <c r="AD215" s="434"/>
      <c r="AE215" s="434"/>
      <c r="AF215" s="434"/>
      <c r="AG215" s="434"/>
      <c r="AH215" s="434"/>
      <c r="AI215" s="434"/>
      <c r="AJ215" s="434"/>
      <c r="AK215" s="434"/>
      <c r="AL215" s="434"/>
      <c r="AM215" s="434"/>
      <c r="AN215" s="434"/>
      <c r="AO215" s="434"/>
      <c r="AP215" s="434"/>
      <c r="AQ215" s="434"/>
      <c r="AR215" s="434"/>
      <c r="AS215" s="434"/>
      <c r="AT215" s="434"/>
      <c r="AU215" s="434"/>
      <c r="AV215" s="434"/>
      <c r="AW215" s="434"/>
      <c r="AX215" s="434"/>
      <c r="AY215" s="434"/>
      <c r="AZ215" s="434"/>
      <c r="BA215" s="434"/>
      <c r="BB215" s="434"/>
      <c r="BG215" s="20"/>
    </row>
    <row r="216" spans="1:59" ht="15" customHeight="1">
      <c r="A216" s="18"/>
      <c r="BG216" s="20"/>
    </row>
    <row r="217" spans="1:59" ht="15.75" thickBot="1">
      <c r="A217" s="51"/>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c r="AS217" s="52"/>
      <c r="AT217" s="52"/>
      <c r="AU217" s="52"/>
      <c r="AV217" s="52"/>
      <c r="AW217" s="52"/>
      <c r="AX217" s="52"/>
      <c r="AY217" s="52"/>
      <c r="AZ217" s="52"/>
      <c r="BA217" s="52"/>
      <c r="BB217" s="52"/>
      <c r="BC217" s="52"/>
      <c r="BD217" s="52"/>
      <c r="BE217" s="52"/>
      <c r="BF217" s="52"/>
      <c r="BG217" s="54"/>
    </row>
    <row r="231" spans="63:64" ht="30">
      <c r="BK231" s="26" t="s">
        <v>587</v>
      </c>
      <c r="BL231" s="103">
        <v>1</v>
      </c>
    </row>
    <row r="232" spans="63:64">
      <c r="BK232" s="41"/>
    </row>
  </sheetData>
  <sheetProtection password="A10A" sheet="1" objects="1" scenarios="1" formatCells="0" formatRows="0"/>
  <mergeCells count="870">
    <mergeCell ref="BG1:BG2"/>
    <mergeCell ref="P3:U4"/>
    <mergeCell ref="V3:AZ4"/>
    <mergeCell ref="BA3:BF4"/>
    <mergeCell ref="BG3:BG4"/>
    <mergeCell ref="D6:G6"/>
    <mergeCell ref="K6:BF6"/>
    <mergeCell ref="D8:G8"/>
    <mergeCell ref="K8:BF8"/>
    <mergeCell ref="D10:I10"/>
    <mergeCell ref="K10:AJ10"/>
    <mergeCell ref="AQ10:AW10"/>
    <mergeCell ref="AX10:BF10"/>
    <mergeCell ref="A1:J4"/>
    <mergeCell ref="P1:U2"/>
    <mergeCell ref="V1:AZ2"/>
    <mergeCell ref="BA1:BF2"/>
    <mergeCell ref="D18:Q18"/>
    <mergeCell ref="S18:V18"/>
    <mergeCell ref="X18:BF18"/>
    <mergeCell ref="D20:BC20"/>
    <mergeCell ref="D21:BF21"/>
    <mergeCell ref="D22:BF22"/>
    <mergeCell ref="AT11:BC11"/>
    <mergeCell ref="M13:T13"/>
    <mergeCell ref="V13:AJ13"/>
    <mergeCell ref="A15:J15"/>
    <mergeCell ref="D17:Q17"/>
    <mergeCell ref="S17:V17"/>
    <mergeCell ref="X17:BB17"/>
    <mergeCell ref="D29:AB29"/>
    <mergeCell ref="AD29:BF34"/>
    <mergeCell ref="D30:AB30"/>
    <mergeCell ref="D31:AB31"/>
    <mergeCell ref="D32:AB32"/>
    <mergeCell ref="D33:AB33"/>
    <mergeCell ref="D34:AB34"/>
    <mergeCell ref="D23:AR23"/>
    <mergeCell ref="AY23:BF23"/>
    <mergeCell ref="D24:AV24"/>
    <mergeCell ref="AY24:BF24"/>
    <mergeCell ref="D28:AB28"/>
    <mergeCell ref="AD28:BF28"/>
    <mergeCell ref="D26:O26"/>
    <mergeCell ref="R26:S26"/>
    <mergeCell ref="W26:AC26"/>
    <mergeCell ref="AI26:AR26"/>
    <mergeCell ref="AU26:AV26"/>
    <mergeCell ref="D39:I39"/>
    <mergeCell ref="J39:AB39"/>
    <mergeCell ref="AD39:BF39"/>
    <mergeCell ref="D40:I40"/>
    <mergeCell ref="J40:AB40"/>
    <mergeCell ref="AD40:BF40"/>
    <mergeCell ref="D36:AB36"/>
    <mergeCell ref="AD36:BF37"/>
    <mergeCell ref="D37:AB37"/>
    <mergeCell ref="D38:I38"/>
    <mergeCell ref="J38:AB38"/>
    <mergeCell ref="AD38:BF38"/>
    <mergeCell ref="D43:I43"/>
    <mergeCell ref="J43:AB43"/>
    <mergeCell ref="AD43:BF43"/>
    <mergeCell ref="D44:I44"/>
    <mergeCell ref="J44:AB44"/>
    <mergeCell ref="AD44:BF44"/>
    <mergeCell ref="D41:I41"/>
    <mergeCell ref="J41:AB41"/>
    <mergeCell ref="AD41:BF41"/>
    <mergeCell ref="D42:I42"/>
    <mergeCell ref="J42:AB42"/>
    <mergeCell ref="AD42:BF42"/>
    <mergeCell ref="D47:I47"/>
    <mergeCell ref="J47:AB47"/>
    <mergeCell ref="AD47:BF47"/>
    <mergeCell ref="D48:I48"/>
    <mergeCell ref="J48:AB48"/>
    <mergeCell ref="AD48:BF48"/>
    <mergeCell ref="D45:I45"/>
    <mergeCell ref="J45:AB45"/>
    <mergeCell ref="AD45:BF45"/>
    <mergeCell ref="D46:I46"/>
    <mergeCell ref="J46:AB46"/>
    <mergeCell ref="AD46:BF46"/>
    <mergeCell ref="D52:I52"/>
    <mergeCell ref="J52:AB52"/>
    <mergeCell ref="AD52:BF52"/>
    <mergeCell ref="D53:I53"/>
    <mergeCell ref="J53:AB53"/>
    <mergeCell ref="AD53:BF53"/>
    <mergeCell ref="D49:AB49"/>
    <mergeCell ref="AD49:BF49"/>
    <mergeCell ref="D50:I50"/>
    <mergeCell ref="J50:AB50"/>
    <mergeCell ref="AD50:BF50"/>
    <mergeCell ref="D51:I51"/>
    <mergeCell ref="J51:AB51"/>
    <mergeCell ref="AD51:BF51"/>
    <mergeCell ref="D56:I56"/>
    <mergeCell ref="J56:AB56"/>
    <mergeCell ref="AD56:BF56"/>
    <mergeCell ref="D57:I57"/>
    <mergeCell ref="J57:AB57"/>
    <mergeCell ref="AD57:BF57"/>
    <mergeCell ref="D54:I54"/>
    <mergeCell ref="J54:AB54"/>
    <mergeCell ref="AD54:BF54"/>
    <mergeCell ref="D55:I55"/>
    <mergeCell ref="J55:AB55"/>
    <mergeCell ref="AD55:BF55"/>
    <mergeCell ref="D60:I60"/>
    <mergeCell ref="J60:AB60"/>
    <mergeCell ref="AD60:BF60"/>
    <mergeCell ref="BK60:BM61"/>
    <mergeCell ref="BP61:BP62"/>
    <mergeCell ref="BQ61:BQ62"/>
    <mergeCell ref="A62:J62"/>
    <mergeCell ref="D58:I58"/>
    <mergeCell ref="J58:AB58"/>
    <mergeCell ref="AD58:BF58"/>
    <mergeCell ref="D59:I59"/>
    <mergeCell ref="J59:AB59"/>
    <mergeCell ref="AD59:BF59"/>
    <mergeCell ref="Z63:AK63"/>
    <mergeCell ref="D64:G64"/>
    <mergeCell ref="E65:Z65"/>
    <mergeCell ref="AB65:AK65"/>
    <mergeCell ref="E66:H66"/>
    <mergeCell ref="I66:V66"/>
    <mergeCell ref="AB66:AC66"/>
    <mergeCell ref="AD66:AE66"/>
    <mergeCell ref="AF66:AG66"/>
    <mergeCell ref="AH66:AI66"/>
    <mergeCell ref="AJ66:AK66"/>
    <mergeCell ref="E67:H67"/>
    <mergeCell ref="I67:V67"/>
    <mergeCell ref="Z67:Z76"/>
    <mergeCell ref="AA67:AA68"/>
    <mergeCell ref="AB67:AC68"/>
    <mergeCell ref="AD67:AE68"/>
    <mergeCell ref="AF67:AG68"/>
    <mergeCell ref="AH67:AI68"/>
    <mergeCell ref="AJ67:AK68"/>
    <mergeCell ref="E70:P70"/>
    <mergeCell ref="J72:P72"/>
    <mergeCell ref="E76:H76"/>
    <mergeCell ref="I76:L76"/>
    <mergeCell ref="M76:P76"/>
    <mergeCell ref="AP67:BF67"/>
    <mergeCell ref="AP68:BF69"/>
    <mergeCell ref="R69:W69"/>
    <mergeCell ref="AA69:AA70"/>
    <mergeCell ref="AB69:AC70"/>
    <mergeCell ref="AD69:AE70"/>
    <mergeCell ref="AF69:AG70"/>
    <mergeCell ref="AH69:AI70"/>
    <mergeCell ref="AJ69:AK70"/>
    <mergeCell ref="R70:W70"/>
    <mergeCell ref="BS70:BS71"/>
    <mergeCell ref="BT70:BT71"/>
    <mergeCell ref="BU70:BU71"/>
    <mergeCell ref="R71:W71"/>
    <mergeCell ref="AA71:AA72"/>
    <mergeCell ref="AB71:AC72"/>
    <mergeCell ref="AD71:AE72"/>
    <mergeCell ref="AF71:AG72"/>
    <mergeCell ref="AH71:AI72"/>
    <mergeCell ref="AJ71:AK72"/>
    <mergeCell ref="AP71:BF71"/>
    <mergeCell ref="R72:W72"/>
    <mergeCell ref="AP72:BF76"/>
    <mergeCell ref="R73:W73"/>
    <mergeCell ref="AA73:AA74"/>
    <mergeCell ref="AB73:AC74"/>
    <mergeCell ref="AD73:AE74"/>
    <mergeCell ref="AJ75:AK76"/>
    <mergeCell ref="R76:W76"/>
    <mergeCell ref="AF73:AG74"/>
    <mergeCell ref="AH73:AI74"/>
    <mergeCell ref="AJ73:AK74"/>
    <mergeCell ref="AF75:AG76"/>
    <mergeCell ref="AH75:AI76"/>
    <mergeCell ref="C74:D78"/>
    <mergeCell ref="E75:H75"/>
    <mergeCell ref="I75:L75"/>
    <mergeCell ref="M75:P75"/>
    <mergeCell ref="AA75:AA76"/>
    <mergeCell ref="AB75:AC76"/>
    <mergeCell ref="AD75:AE76"/>
    <mergeCell ref="E77:P77"/>
    <mergeCell ref="R77:W77"/>
    <mergeCell ref="E78:I80"/>
    <mergeCell ref="R78:W78"/>
    <mergeCell ref="J79:P79"/>
    <mergeCell ref="R79:W79"/>
    <mergeCell ref="R80:W80"/>
    <mergeCell ref="AJ85:AK85"/>
    <mergeCell ref="AL85:AM86"/>
    <mergeCell ref="AN85:AQ85"/>
    <mergeCell ref="AR85:AS86"/>
    <mergeCell ref="BS85:BU85"/>
    <mergeCell ref="BV85:BX85"/>
    <mergeCell ref="AZ86:BB86"/>
    <mergeCell ref="BC86:BG86"/>
    <mergeCell ref="F81:G81"/>
    <mergeCell ref="H81:I81"/>
    <mergeCell ref="A84:J84"/>
    <mergeCell ref="X84:AM84"/>
    <mergeCell ref="AN84:AS84"/>
    <mergeCell ref="X85:AA85"/>
    <mergeCell ref="AB85:AC85"/>
    <mergeCell ref="AD85:AE85"/>
    <mergeCell ref="AF85:AG85"/>
    <mergeCell ref="AH85:AI85"/>
    <mergeCell ref="AF86:AG86"/>
    <mergeCell ref="AH86:AI86"/>
    <mergeCell ref="AJ86:AK86"/>
    <mergeCell ref="AN86:AQ86"/>
    <mergeCell ref="AT86:AV86"/>
    <mergeCell ref="AW86:AY86"/>
    <mergeCell ref="D86:S86"/>
    <mergeCell ref="T86:W86"/>
    <mergeCell ref="X86:Y86"/>
    <mergeCell ref="Z86:AA86"/>
    <mergeCell ref="AB86:AC86"/>
    <mergeCell ref="AD86:AE86"/>
    <mergeCell ref="AT87:AV87"/>
    <mergeCell ref="AW87:AY96"/>
    <mergeCell ref="AZ87:BB96"/>
    <mergeCell ref="AJ89:AK89"/>
    <mergeCell ref="AL89:AM89"/>
    <mergeCell ref="AN89:AQ89"/>
    <mergeCell ref="AR89:AS89"/>
    <mergeCell ref="AT89:AV89"/>
    <mergeCell ref="X92:Y92"/>
    <mergeCell ref="Z92:AA92"/>
    <mergeCell ref="AB92:AC92"/>
    <mergeCell ref="AD92:AE92"/>
    <mergeCell ref="AL91:AM91"/>
    <mergeCell ref="AN91:AQ91"/>
    <mergeCell ref="AR91:AS91"/>
    <mergeCell ref="AT91:AV91"/>
    <mergeCell ref="AJ93:AK93"/>
    <mergeCell ref="AL93:AM93"/>
    <mergeCell ref="BC87:BG87"/>
    <mergeCell ref="D88:S88"/>
    <mergeCell ref="T88:W88"/>
    <mergeCell ref="X88:Y88"/>
    <mergeCell ref="Z88:AA88"/>
    <mergeCell ref="AB88:AC88"/>
    <mergeCell ref="AD88:AE88"/>
    <mergeCell ref="AF87:AG87"/>
    <mergeCell ref="AH87:AI87"/>
    <mergeCell ref="AJ87:AK87"/>
    <mergeCell ref="AL87:AM87"/>
    <mergeCell ref="AN87:AQ87"/>
    <mergeCell ref="AR87:AS87"/>
    <mergeCell ref="D87:S87"/>
    <mergeCell ref="T87:W87"/>
    <mergeCell ref="X87:Y87"/>
    <mergeCell ref="Z87:AA87"/>
    <mergeCell ref="AB87:AC87"/>
    <mergeCell ref="AD87:AE87"/>
    <mergeCell ref="BC89:BG89"/>
    <mergeCell ref="AT88:AV88"/>
    <mergeCell ref="BC88:BG88"/>
    <mergeCell ref="D89:S89"/>
    <mergeCell ref="T89:W89"/>
    <mergeCell ref="X89:Y89"/>
    <mergeCell ref="Z89:AA89"/>
    <mergeCell ref="AB89:AC89"/>
    <mergeCell ref="AD89:AE89"/>
    <mergeCell ref="AF89:AG89"/>
    <mergeCell ref="AH89:AI89"/>
    <mergeCell ref="AF88:AG88"/>
    <mergeCell ref="AH88:AI88"/>
    <mergeCell ref="AJ88:AK88"/>
    <mergeCell ref="AL88:AM88"/>
    <mergeCell ref="AN88:AQ88"/>
    <mergeCell ref="AR88:AS88"/>
    <mergeCell ref="BC91:BG91"/>
    <mergeCell ref="AT90:AV90"/>
    <mergeCell ref="BC90:BG90"/>
    <mergeCell ref="D91:S91"/>
    <mergeCell ref="T91:W91"/>
    <mergeCell ref="X91:Y91"/>
    <mergeCell ref="Z91:AA91"/>
    <mergeCell ref="AB91:AC91"/>
    <mergeCell ref="AD91:AE91"/>
    <mergeCell ref="AF91:AG91"/>
    <mergeCell ref="AH91:AI91"/>
    <mergeCell ref="AF90:AG90"/>
    <mergeCell ref="AH90:AI90"/>
    <mergeCell ref="AJ90:AK90"/>
    <mergeCell ref="AL90:AM90"/>
    <mergeCell ref="AN90:AQ90"/>
    <mergeCell ref="AR90:AS90"/>
    <mergeCell ref="D90:S90"/>
    <mergeCell ref="T90:W90"/>
    <mergeCell ref="X90:Y90"/>
    <mergeCell ref="Z90:AA90"/>
    <mergeCell ref="AB90:AC90"/>
    <mergeCell ref="AD90:AE90"/>
    <mergeCell ref="AJ91:AK91"/>
    <mergeCell ref="AN93:AQ93"/>
    <mergeCell ref="AR93:AS93"/>
    <mergeCell ref="AT93:AV93"/>
    <mergeCell ref="BC93:BG93"/>
    <mergeCell ref="AT92:AV92"/>
    <mergeCell ref="BC92:BG92"/>
    <mergeCell ref="D93:S93"/>
    <mergeCell ref="T93:W93"/>
    <mergeCell ref="X93:Y93"/>
    <mergeCell ref="Z93:AA93"/>
    <mergeCell ref="AB93:AC93"/>
    <mergeCell ref="AD93:AE93"/>
    <mergeCell ref="AF93:AG93"/>
    <mergeCell ref="AH93:AI93"/>
    <mergeCell ref="AF92:AG92"/>
    <mergeCell ref="AH92:AI92"/>
    <mergeCell ref="AJ92:AK92"/>
    <mergeCell ref="AL92:AM92"/>
    <mergeCell ref="AN92:AQ92"/>
    <mergeCell ref="AR92:AS92"/>
    <mergeCell ref="D92:S92"/>
    <mergeCell ref="T92:W92"/>
    <mergeCell ref="AT95:AV95"/>
    <mergeCell ref="BC95:BG95"/>
    <mergeCell ref="AT94:AV94"/>
    <mergeCell ref="BC94:BG94"/>
    <mergeCell ref="D95:S95"/>
    <mergeCell ref="T95:W95"/>
    <mergeCell ref="X95:Y95"/>
    <mergeCell ref="Z95:AA95"/>
    <mergeCell ref="AB95:AC95"/>
    <mergeCell ref="AD95:AE95"/>
    <mergeCell ref="AF95:AG95"/>
    <mergeCell ref="AH95:AI95"/>
    <mergeCell ref="AF94:AG94"/>
    <mergeCell ref="AH94:AI94"/>
    <mergeCell ref="AJ94:AK94"/>
    <mergeCell ref="AL94:AM94"/>
    <mergeCell ref="AN94:AQ94"/>
    <mergeCell ref="AR94:AS94"/>
    <mergeCell ref="D94:S94"/>
    <mergeCell ref="T94:W94"/>
    <mergeCell ref="X94:Y94"/>
    <mergeCell ref="Z94:AA94"/>
    <mergeCell ref="AB94:AC94"/>
    <mergeCell ref="AD94:AE94"/>
    <mergeCell ref="T96:W96"/>
    <mergeCell ref="X96:Y96"/>
    <mergeCell ref="Z96:AA96"/>
    <mergeCell ref="AB96:AC96"/>
    <mergeCell ref="AD96:AE96"/>
    <mergeCell ref="AJ95:AK95"/>
    <mergeCell ref="AL95:AM95"/>
    <mergeCell ref="AN95:AQ95"/>
    <mergeCell ref="AR95:AS95"/>
    <mergeCell ref="BS100:BU100"/>
    <mergeCell ref="BV100:BX100"/>
    <mergeCell ref="D101:S101"/>
    <mergeCell ref="T101:W101"/>
    <mergeCell ref="X101:Y101"/>
    <mergeCell ref="Z101:AA101"/>
    <mergeCell ref="AB101:AC101"/>
    <mergeCell ref="AT96:AV96"/>
    <mergeCell ref="BC96:BG96"/>
    <mergeCell ref="X99:AM99"/>
    <mergeCell ref="AN99:AS99"/>
    <mergeCell ref="X100:AA100"/>
    <mergeCell ref="AB100:AC100"/>
    <mergeCell ref="AD100:AE100"/>
    <mergeCell ref="AF100:AG100"/>
    <mergeCell ref="AH100:AI100"/>
    <mergeCell ref="AJ100:AK100"/>
    <mergeCell ref="AF96:AG96"/>
    <mergeCell ref="AH96:AI96"/>
    <mergeCell ref="AJ96:AK96"/>
    <mergeCell ref="AL96:AM96"/>
    <mergeCell ref="AN96:AQ96"/>
    <mergeCell ref="AR96:AS96"/>
    <mergeCell ref="D96:S96"/>
    <mergeCell ref="AZ101:BB101"/>
    <mergeCell ref="BC101:BG101"/>
    <mergeCell ref="D102:S102"/>
    <mergeCell ref="T102:W102"/>
    <mergeCell ref="X102:Y102"/>
    <mergeCell ref="Z102:AA102"/>
    <mergeCell ref="AB102:AC102"/>
    <mergeCell ref="AD102:AE102"/>
    <mergeCell ref="AF102:AG102"/>
    <mergeCell ref="AD101:AE101"/>
    <mergeCell ref="AF101:AG101"/>
    <mergeCell ref="AH101:AI101"/>
    <mergeCell ref="AJ101:AK101"/>
    <mergeCell ref="AN101:AQ101"/>
    <mergeCell ref="AT101:AV101"/>
    <mergeCell ref="AL100:AM101"/>
    <mergeCell ref="AN100:AQ100"/>
    <mergeCell ref="AR100:AS101"/>
    <mergeCell ref="AD103:AE103"/>
    <mergeCell ref="AF103:AG103"/>
    <mergeCell ref="AH102:AI102"/>
    <mergeCell ref="AJ102:AK102"/>
    <mergeCell ref="AL102:AM102"/>
    <mergeCell ref="AN102:AQ102"/>
    <mergeCell ref="AR102:AS102"/>
    <mergeCell ref="AT102:AV102"/>
    <mergeCell ref="AW101:AY101"/>
    <mergeCell ref="BC103:BG103"/>
    <mergeCell ref="D104:S104"/>
    <mergeCell ref="T104:W104"/>
    <mergeCell ref="X104:Y104"/>
    <mergeCell ref="Z104:AA104"/>
    <mergeCell ref="AB104:AC104"/>
    <mergeCell ref="AD104:AE104"/>
    <mergeCell ref="AF104:AG104"/>
    <mergeCell ref="AH104:AI104"/>
    <mergeCell ref="AJ104:AK104"/>
    <mergeCell ref="AH103:AI103"/>
    <mergeCell ref="AJ103:AK103"/>
    <mergeCell ref="AL103:AM103"/>
    <mergeCell ref="AN103:AQ103"/>
    <mergeCell ref="AR103:AS103"/>
    <mergeCell ref="AT103:AV103"/>
    <mergeCell ref="AW102:AY111"/>
    <mergeCell ref="AZ102:BB111"/>
    <mergeCell ref="BC102:BG102"/>
    <mergeCell ref="D103:S103"/>
    <mergeCell ref="T103:W103"/>
    <mergeCell ref="X103:Y103"/>
    <mergeCell ref="Z103:AA103"/>
    <mergeCell ref="AB103:AC103"/>
    <mergeCell ref="AT104:AV104"/>
    <mergeCell ref="BC104:BG104"/>
    <mergeCell ref="D105:S105"/>
    <mergeCell ref="T105:W105"/>
    <mergeCell ref="X105:Y105"/>
    <mergeCell ref="Z105:AA105"/>
    <mergeCell ref="AB105:AC105"/>
    <mergeCell ref="AR105:AS105"/>
    <mergeCell ref="AT105:AV105"/>
    <mergeCell ref="BC105:BG105"/>
    <mergeCell ref="AH105:AI105"/>
    <mergeCell ref="AJ105:AK105"/>
    <mergeCell ref="AL105:AM105"/>
    <mergeCell ref="AN105:AQ105"/>
    <mergeCell ref="Z106:AA106"/>
    <mergeCell ref="AB106:AC106"/>
    <mergeCell ref="AD106:AE106"/>
    <mergeCell ref="AF106:AG106"/>
    <mergeCell ref="AD105:AE105"/>
    <mergeCell ref="AF105:AG105"/>
    <mergeCell ref="AL104:AM104"/>
    <mergeCell ref="AN104:AQ104"/>
    <mergeCell ref="AR104:AS104"/>
    <mergeCell ref="BC106:BG106"/>
    <mergeCell ref="D107:S107"/>
    <mergeCell ref="T107:W107"/>
    <mergeCell ref="X107:Y107"/>
    <mergeCell ref="Z107:AA107"/>
    <mergeCell ref="AB107:AC107"/>
    <mergeCell ref="AD107:AE107"/>
    <mergeCell ref="AF107:AG107"/>
    <mergeCell ref="AH107:AI107"/>
    <mergeCell ref="AJ107:AK107"/>
    <mergeCell ref="AH106:AI106"/>
    <mergeCell ref="AJ106:AK106"/>
    <mergeCell ref="AL106:AM106"/>
    <mergeCell ref="AN106:AQ106"/>
    <mergeCell ref="AR106:AS106"/>
    <mergeCell ref="AT106:AV106"/>
    <mergeCell ref="AL107:AM107"/>
    <mergeCell ref="AN107:AQ107"/>
    <mergeCell ref="AR107:AS107"/>
    <mergeCell ref="AT107:AV107"/>
    <mergeCell ref="BC107:BG107"/>
    <mergeCell ref="D106:S106"/>
    <mergeCell ref="T106:W106"/>
    <mergeCell ref="X106:Y106"/>
    <mergeCell ref="D108:S108"/>
    <mergeCell ref="T108:W108"/>
    <mergeCell ref="X108:Y108"/>
    <mergeCell ref="Z108:AA108"/>
    <mergeCell ref="AB108:AC108"/>
    <mergeCell ref="AR108:AS108"/>
    <mergeCell ref="AT108:AV108"/>
    <mergeCell ref="BC108:BG108"/>
    <mergeCell ref="D109:S109"/>
    <mergeCell ref="T109:W109"/>
    <mergeCell ref="X109:Y109"/>
    <mergeCell ref="Z109:AA109"/>
    <mergeCell ref="AB109:AC109"/>
    <mergeCell ref="AD109:AE109"/>
    <mergeCell ref="AF109:AG109"/>
    <mergeCell ref="AD108:AE108"/>
    <mergeCell ref="AF108:AG108"/>
    <mergeCell ref="AH108:AI108"/>
    <mergeCell ref="AJ108:AK108"/>
    <mergeCell ref="AL108:AM108"/>
    <mergeCell ref="AN108:AQ108"/>
    <mergeCell ref="BC109:BG109"/>
    <mergeCell ref="AH109:AI109"/>
    <mergeCell ref="AJ109:AK109"/>
    <mergeCell ref="D110:S110"/>
    <mergeCell ref="T110:W110"/>
    <mergeCell ref="X110:Y110"/>
    <mergeCell ref="Z110:AA110"/>
    <mergeCell ref="AB110:AC110"/>
    <mergeCell ref="AD110:AE110"/>
    <mergeCell ref="AF110:AG110"/>
    <mergeCell ref="AH110:AI110"/>
    <mergeCell ref="AJ110:AK110"/>
    <mergeCell ref="AL109:AM109"/>
    <mergeCell ref="AN109:AQ109"/>
    <mergeCell ref="AR109:AS109"/>
    <mergeCell ref="AT109:AV109"/>
    <mergeCell ref="AL110:AM110"/>
    <mergeCell ref="AN110:AQ110"/>
    <mergeCell ref="AR110:AS110"/>
    <mergeCell ref="AT110:AV110"/>
    <mergeCell ref="BC110:BG110"/>
    <mergeCell ref="D111:S111"/>
    <mergeCell ref="T111:W111"/>
    <mergeCell ref="X111:Y111"/>
    <mergeCell ref="Z111:AA111"/>
    <mergeCell ref="AB111:AC111"/>
    <mergeCell ref="BP122:BP123"/>
    <mergeCell ref="BQ122:BQ123"/>
    <mergeCell ref="R123:W123"/>
    <mergeCell ref="AB123:AK123"/>
    <mergeCell ref="AR111:AS111"/>
    <mergeCell ref="AT111:AV111"/>
    <mergeCell ref="BC111:BG111"/>
    <mergeCell ref="A114:J114"/>
    <mergeCell ref="U116:AK116"/>
    <mergeCell ref="U117:Y117"/>
    <mergeCell ref="Z117:AA117"/>
    <mergeCell ref="AE117:AI117"/>
    <mergeCell ref="AJ117:AK117"/>
    <mergeCell ref="AD111:AE111"/>
    <mergeCell ref="AF111:AG111"/>
    <mergeCell ref="AH111:AI111"/>
    <mergeCell ref="AJ111:AK111"/>
    <mergeCell ref="AL111:AM111"/>
    <mergeCell ref="AN111:AQ111"/>
    <mergeCell ref="R124:W124"/>
    <mergeCell ref="AB124:AC124"/>
    <mergeCell ref="AD124:AE124"/>
    <mergeCell ref="AF124:AG124"/>
    <mergeCell ref="AH124:AI124"/>
    <mergeCell ref="AJ124:AK124"/>
    <mergeCell ref="Z121:AK121"/>
    <mergeCell ref="BK121:BM122"/>
    <mergeCell ref="D122:G122"/>
    <mergeCell ref="BL126:BN126"/>
    <mergeCell ref="BQ126:BS126"/>
    <mergeCell ref="J127:P127"/>
    <mergeCell ref="R127:W127"/>
    <mergeCell ref="AA127:AA128"/>
    <mergeCell ref="AB127:AC128"/>
    <mergeCell ref="AD127:AE128"/>
    <mergeCell ref="AF127:AG128"/>
    <mergeCell ref="AH127:AI128"/>
    <mergeCell ref="AJ127:AK128"/>
    <mergeCell ref="AF125:AG126"/>
    <mergeCell ref="AH125:AI126"/>
    <mergeCell ref="AJ125:AK126"/>
    <mergeCell ref="AP125:BF125"/>
    <mergeCell ref="R126:W126"/>
    <mergeCell ref="AP126:BF127"/>
    <mergeCell ref="E125:P125"/>
    <mergeCell ref="R125:W125"/>
    <mergeCell ref="Z125:Z134"/>
    <mergeCell ref="AA125:AA126"/>
    <mergeCell ref="AB125:AC126"/>
    <mergeCell ref="AD125:AE126"/>
    <mergeCell ref="AA129:AA130"/>
    <mergeCell ref="AB129:AC130"/>
    <mergeCell ref="AF129:AG130"/>
    <mergeCell ref="AH129:AI130"/>
    <mergeCell ref="AJ129:AK130"/>
    <mergeCell ref="AP129:BF129"/>
    <mergeCell ref="R130:W130"/>
    <mergeCell ref="AP130:BF134"/>
    <mergeCell ref="R131:W131"/>
    <mergeCell ref="AA131:AA132"/>
    <mergeCell ref="AB131:AC132"/>
    <mergeCell ref="AD131:AE132"/>
    <mergeCell ref="AD129:AE130"/>
    <mergeCell ref="AJ133:AK134"/>
    <mergeCell ref="J134:P134"/>
    <mergeCell ref="R134:W134"/>
    <mergeCell ref="A141:J141"/>
    <mergeCell ref="G144:K146"/>
    <mergeCell ref="T145:U145"/>
    <mergeCell ref="V145:W145"/>
    <mergeCell ref="AF131:AG132"/>
    <mergeCell ref="AH131:AI132"/>
    <mergeCell ref="AJ131:AK132"/>
    <mergeCell ref="R132:W132"/>
    <mergeCell ref="R133:W133"/>
    <mergeCell ref="AA133:AA134"/>
    <mergeCell ref="AB133:AC134"/>
    <mergeCell ref="AD133:AE134"/>
    <mergeCell ref="AF133:AG134"/>
    <mergeCell ref="AH133:AI134"/>
    <mergeCell ref="AM145:AN145"/>
    <mergeCell ref="AO145:AR145"/>
    <mergeCell ref="D149:J150"/>
    <mergeCell ref="L149:BF150"/>
    <mergeCell ref="D152:BG152"/>
    <mergeCell ref="D153:U154"/>
    <mergeCell ref="V153:BG153"/>
    <mergeCell ref="V154:AG154"/>
    <mergeCell ref="AH154:AP154"/>
    <mergeCell ref="AQ154:AZ154"/>
    <mergeCell ref="AQ156:AZ156"/>
    <mergeCell ref="BA156:BF156"/>
    <mergeCell ref="E157:U157"/>
    <mergeCell ref="V157:AG157"/>
    <mergeCell ref="AH157:AP157"/>
    <mergeCell ref="AQ157:AZ157"/>
    <mergeCell ref="BA157:BF157"/>
    <mergeCell ref="BA154:BF154"/>
    <mergeCell ref="D155:D164"/>
    <mergeCell ref="E155:U155"/>
    <mergeCell ref="V155:AG155"/>
    <mergeCell ref="AH155:AP155"/>
    <mergeCell ref="AQ155:AZ155"/>
    <mergeCell ref="BA155:BF155"/>
    <mergeCell ref="E156:U156"/>
    <mergeCell ref="V156:AG156"/>
    <mergeCell ref="AH156:AP156"/>
    <mergeCell ref="E158:U158"/>
    <mergeCell ref="V158:AG158"/>
    <mergeCell ref="AH158:AP158"/>
    <mergeCell ref="AQ158:AZ158"/>
    <mergeCell ref="BA158:BF158"/>
    <mergeCell ref="E159:U159"/>
    <mergeCell ref="V159:AG159"/>
    <mergeCell ref="AH159:AP159"/>
    <mergeCell ref="AQ159:AZ159"/>
    <mergeCell ref="BA159:BF159"/>
    <mergeCell ref="E160:U160"/>
    <mergeCell ref="V160:AG160"/>
    <mergeCell ref="AH160:AP160"/>
    <mergeCell ref="AQ160:AZ160"/>
    <mergeCell ref="BA160:BF160"/>
    <mergeCell ref="E161:U161"/>
    <mergeCell ref="V161:AG161"/>
    <mergeCell ref="AH161:AP161"/>
    <mergeCell ref="AQ161:AZ161"/>
    <mergeCell ref="BA161:BF161"/>
    <mergeCell ref="E162:U162"/>
    <mergeCell ref="V162:AG162"/>
    <mergeCell ref="AH162:AP162"/>
    <mergeCell ref="AQ162:AZ162"/>
    <mergeCell ref="BA162:BF162"/>
    <mergeCell ref="E163:U163"/>
    <mergeCell ref="V163:AG163"/>
    <mergeCell ref="AH163:AP163"/>
    <mergeCell ref="AQ163:AZ163"/>
    <mergeCell ref="BA163:BF163"/>
    <mergeCell ref="E164:U164"/>
    <mergeCell ref="V164:AG164"/>
    <mergeCell ref="AH164:AP164"/>
    <mergeCell ref="AQ164:AZ164"/>
    <mergeCell ref="BA164:BF164"/>
    <mergeCell ref="E165:U165"/>
    <mergeCell ref="V165:AG165"/>
    <mergeCell ref="AH165:AP165"/>
    <mergeCell ref="AQ165:AZ165"/>
    <mergeCell ref="AQ167:AZ167"/>
    <mergeCell ref="BA167:BF167"/>
    <mergeCell ref="E168:U168"/>
    <mergeCell ref="V168:AG168"/>
    <mergeCell ref="AH168:AP168"/>
    <mergeCell ref="AQ168:AZ168"/>
    <mergeCell ref="BA168:BF168"/>
    <mergeCell ref="BA165:BF165"/>
    <mergeCell ref="E166:U166"/>
    <mergeCell ref="V166:AG166"/>
    <mergeCell ref="AH166:AP166"/>
    <mergeCell ref="AQ166:AZ166"/>
    <mergeCell ref="BA166:BF166"/>
    <mergeCell ref="D165:D174"/>
    <mergeCell ref="E171:U171"/>
    <mergeCell ref="V171:AG171"/>
    <mergeCell ref="AH171:AP171"/>
    <mergeCell ref="AQ171:AZ171"/>
    <mergeCell ref="BA171:BF171"/>
    <mergeCell ref="E172:U172"/>
    <mergeCell ref="V172:AG172"/>
    <mergeCell ref="AH172:AP172"/>
    <mergeCell ref="AQ172:AZ172"/>
    <mergeCell ref="BA172:BF172"/>
    <mergeCell ref="E169:U169"/>
    <mergeCell ref="V169:AG169"/>
    <mergeCell ref="AH169:AP169"/>
    <mergeCell ref="AQ169:AZ169"/>
    <mergeCell ref="BA169:BF169"/>
    <mergeCell ref="E170:U170"/>
    <mergeCell ref="V170:AG170"/>
    <mergeCell ref="AH170:AP170"/>
    <mergeCell ref="AQ170:AZ170"/>
    <mergeCell ref="BA170:BF170"/>
    <mergeCell ref="E167:U167"/>
    <mergeCell ref="V167:AG167"/>
    <mergeCell ref="AH167:AP167"/>
    <mergeCell ref="E173:U173"/>
    <mergeCell ref="V173:AG173"/>
    <mergeCell ref="AH173:AP173"/>
    <mergeCell ref="AQ173:AZ173"/>
    <mergeCell ref="BA173:BF173"/>
    <mergeCell ref="E174:U174"/>
    <mergeCell ref="V174:AG174"/>
    <mergeCell ref="AH174:AP174"/>
    <mergeCell ref="AQ174:AZ174"/>
    <mergeCell ref="BA174:BF174"/>
    <mergeCell ref="D177:BG177"/>
    <mergeCell ref="D178:U179"/>
    <mergeCell ref="V178:BG178"/>
    <mergeCell ref="V179:AG179"/>
    <mergeCell ref="AH179:AP179"/>
    <mergeCell ref="AQ179:AZ179"/>
    <mergeCell ref="BA179:BF179"/>
    <mergeCell ref="BA181:BF181"/>
    <mergeCell ref="E182:U182"/>
    <mergeCell ref="V182:AG182"/>
    <mergeCell ref="AH182:AP182"/>
    <mergeCell ref="AQ182:AZ182"/>
    <mergeCell ref="BA182:BF182"/>
    <mergeCell ref="E180:U180"/>
    <mergeCell ref="V180:AG180"/>
    <mergeCell ref="AH180:AP180"/>
    <mergeCell ref="AQ180:AZ180"/>
    <mergeCell ref="BA180:BF180"/>
    <mergeCell ref="E181:U181"/>
    <mergeCell ref="V181:AG181"/>
    <mergeCell ref="AH181:AP181"/>
    <mergeCell ref="AQ181:AZ181"/>
    <mergeCell ref="D180:D189"/>
    <mergeCell ref="AQ184:AZ184"/>
    <mergeCell ref="BA184:BF184"/>
    <mergeCell ref="E185:U185"/>
    <mergeCell ref="V185:AG185"/>
    <mergeCell ref="AH185:AP185"/>
    <mergeCell ref="AQ185:AZ185"/>
    <mergeCell ref="BA185:BF185"/>
    <mergeCell ref="E183:U183"/>
    <mergeCell ref="V183:AG183"/>
    <mergeCell ref="AH183:AP183"/>
    <mergeCell ref="AQ183:AZ183"/>
    <mergeCell ref="BA183:BF183"/>
    <mergeCell ref="E184:U184"/>
    <mergeCell ref="V184:AG184"/>
    <mergeCell ref="AH184:AP184"/>
    <mergeCell ref="E186:U186"/>
    <mergeCell ref="V186:AG186"/>
    <mergeCell ref="AH186:AP186"/>
    <mergeCell ref="AQ186:AZ186"/>
    <mergeCell ref="BA186:BF186"/>
    <mergeCell ref="E189:U189"/>
    <mergeCell ref="V189:AG189"/>
    <mergeCell ref="AH189:AP189"/>
    <mergeCell ref="AQ189:AZ189"/>
    <mergeCell ref="BA189:BF189"/>
    <mergeCell ref="E187:U187"/>
    <mergeCell ref="V187:AG187"/>
    <mergeCell ref="AH187:AP187"/>
    <mergeCell ref="AQ187:AZ187"/>
    <mergeCell ref="BA187:BF187"/>
    <mergeCell ref="E188:U188"/>
    <mergeCell ref="V188:AG188"/>
    <mergeCell ref="AH188:AP188"/>
    <mergeCell ref="AQ188:AZ188"/>
    <mergeCell ref="BA188:BF188"/>
    <mergeCell ref="BA191:BF191"/>
    <mergeCell ref="E192:U192"/>
    <mergeCell ref="V192:AG192"/>
    <mergeCell ref="AH192:AP192"/>
    <mergeCell ref="AQ192:AZ192"/>
    <mergeCell ref="BA192:BF192"/>
    <mergeCell ref="D190:D199"/>
    <mergeCell ref="E190:U190"/>
    <mergeCell ref="V190:AG190"/>
    <mergeCell ref="AH190:AP190"/>
    <mergeCell ref="AQ190:AZ190"/>
    <mergeCell ref="BA190:BF190"/>
    <mergeCell ref="E191:U191"/>
    <mergeCell ref="V191:AG191"/>
    <mergeCell ref="AH191:AP191"/>
    <mergeCell ref="AQ191:AZ191"/>
    <mergeCell ref="E193:U193"/>
    <mergeCell ref="V193:AG193"/>
    <mergeCell ref="AH193:AP193"/>
    <mergeCell ref="AQ193:AZ193"/>
    <mergeCell ref="BA193:BF193"/>
    <mergeCell ref="E194:U194"/>
    <mergeCell ref="V194:AG194"/>
    <mergeCell ref="AH194:AP194"/>
    <mergeCell ref="AQ194:AZ194"/>
    <mergeCell ref="BA194:BF194"/>
    <mergeCell ref="E195:U195"/>
    <mergeCell ref="V195:AG195"/>
    <mergeCell ref="AH195:AP195"/>
    <mergeCell ref="AQ195:AZ195"/>
    <mergeCell ref="BA195:BF195"/>
    <mergeCell ref="E196:U196"/>
    <mergeCell ref="V196:AG196"/>
    <mergeCell ref="AH196:AP196"/>
    <mergeCell ref="AQ196:AZ196"/>
    <mergeCell ref="BA196:BF196"/>
    <mergeCell ref="E197:U197"/>
    <mergeCell ref="V197:AG197"/>
    <mergeCell ref="AH197:AP197"/>
    <mergeCell ref="AQ197:AZ197"/>
    <mergeCell ref="BA197:BF197"/>
    <mergeCell ref="E198:U198"/>
    <mergeCell ref="V198:AG198"/>
    <mergeCell ref="AH198:AP198"/>
    <mergeCell ref="AQ198:AZ198"/>
    <mergeCell ref="BA198:BF198"/>
    <mergeCell ref="D205:U205"/>
    <mergeCell ref="V205:AM205"/>
    <mergeCell ref="AN205:BG205"/>
    <mergeCell ref="D206:U206"/>
    <mergeCell ref="E199:U199"/>
    <mergeCell ref="V199:AG199"/>
    <mergeCell ref="AH199:AP199"/>
    <mergeCell ref="AQ199:AZ199"/>
    <mergeCell ref="BA199:BF199"/>
    <mergeCell ref="D200:BB200"/>
    <mergeCell ref="BC200:BG200"/>
    <mergeCell ref="D214:U214"/>
    <mergeCell ref="V214:AM214"/>
    <mergeCell ref="AN214:BG214"/>
    <mergeCell ref="D215:BB215"/>
    <mergeCell ref="D212:U212"/>
    <mergeCell ref="V212:AM212"/>
    <mergeCell ref="AN212:BG212"/>
    <mergeCell ref="D213:U213"/>
    <mergeCell ref="V213:AM213"/>
    <mergeCell ref="AN213:BG213"/>
    <mergeCell ref="BG155:BL155"/>
    <mergeCell ref="BG164:BL164"/>
    <mergeCell ref="D210:U210"/>
    <mergeCell ref="V210:AM210"/>
    <mergeCell ref="AN210:BG210"/>
    <mergeCell ref="D211:U211"/>
    <mergeCell ref="V211:AM211"/>
    <mergeCell ref="AN211:BG211"/>
    <mergeCell ref="D208:U208"/>
    <mergeCell ref="V208:AM208"/>
    <mergeCell ref="AN208:BG208"/>
    <mergeCell ref="D209:U209"/>
    <mergeCell ref="V209:AM209"/>
    <mergeCell ref="AN209:BG209"/>
    <mergeCell ref="V206:AM206"/>
    <mergeCell ref="AN206:BG206"/>
    <mergeCell ref="D207:U207"/>
    <mergeCell ref="V207:AM207"/>
    <mergeCell ref="AN207:BG207"/>
    <mergeCell ref="D201:BB201"/>
    <mergeCell ref="D203:BG203"/>
    <mergeCell ref="D204:U204"/>
    <mergeCell ref="V204:AM204"/>
    <mergeCell ref="AN204:BG204"/>
  </mergeCells>
  <conditionalFormatting sqref="X87:Y87">
    <cfRule type="expression" dxfId="5795" priority="393">
      <formula>AND($D87&lt;&gt;"",$X87="")</formula>
    </cfRule>
  </conditionalFormatting>
  <conditionalFormatting sqref="Z87:AA87">
    <cfRule type="expression" dxfId="5794" priority="392">
      <formula>AND($D87&lt;&gt;"",$Z87="")</formula>
    </cfRule>
  </conditionalFormatting>
  <conditionalFormatting sqref="AB87:AC87">
    <cfRule type="expression" dxfId="5793" priority="391">
      <formula>AND($D87&lt;&gt;"",$AB87="")</formula>
    </cfRule>
  </conditionalFormatting>
  <conditionalFormatting sqref="AD87:AE87">
    <cfRule type="expression" dxfId="5792" priority="390">
      <formula>AND($D87&lt;&gt;"",$AD87="")</formula>
    </cfRule>
  </conditionalFormatting>
  <conditionalFormatting sqref="AF87:AG87">
    <cfRule type="expression" dxfId="5791" priority="389">
      <formula>AND($D87&lt;&gt;"",$AF87="")</formula>
    </cfRule>
  </conditionalFormatting>
  <conditionalFormatting sqref="AH87:AI87">
    <cfRule type="expression" dxfId="5790" priority="388">
      <formula>AND($D87&lt;&gt;"",$AH87="")</formula>
    </cfRule>
  </conditionalFormatting>
  <conditionalFormatting sqref="AJ87:AK87">
    <cfRule type="expression" dxfId="5789" priority="387">
      <formula>AND($D87&lt;&gt;"",$AJ87="")</formula>
    </cfRule>
  </conditionalFormatting>
  <conditionalFormatting sqref="E66:H66">
    <cfRule type="expression" dxfId="5788" priority="386">
      <formula>$I$67&lt;&gt;""</formula>
    </cfRule>
  </conditionalFormatting>
  <conditionalFormatting sqref="I66:V66">
    <cfRule type="expression" dxfId="5787" priority="385">
      <formula>$I$67&lt;&gt;""</formula>
    </cfRule>
  </conditionalFormatting>
  <conditionalFormatting sqref="AD125:AE134">
    <cfRule type="expression" dxfId="5786" priority="344">
      <formula>$AK$13=1</formula>
    </cfRule>
  </conditionalFormatting>
  <conditionalFormatting sqref="AB67:AC68">
    <cfRule type="expression" dxfId="5785" priority="380">
      <formula>$AK$13=1</formula>
    </cfRule>
  </conditionalFormatting>
  <conditionalFormatting sqref="AB69:AC70">
    <cfRule type="expression" dxfId="5784" priority="379">
      <formula>$AK$13=1</formula>
    </cfRule>
  </conditionalFormatting>
  <conditionalFormatting sqref="AB71:AC72">
    <cfRule type="expression" dxfId="5783" priority="378">
      <formula>$AK$13=1</formula>
    </cfRule>
  </conditionalFormatting>
  <conditionalFormatting sqref="AB73:AC74">
    <cfRule type="expression" dxfId="5782" priority="377">
      <formula>$AK$13=1</formula>
    </cfRule>
  </conditionalFormatting>
  <conditionalFormatting sqref="AB75:AC76">
    <cfRule type="expression" dxfId="5781" priority="376">
      <formula>$AK$13=1</formula>
    </cfRule>
  </conditionalFormatting>
  <conditionalFormatting sqref="AD67:AE76">
    <cfRule type="expression" dxfId="5780" priority="375">
      <formula>$AK$13=1</formula>
    </cfRule>
  </conditionalFormatting>
  <conditionalFormatting sqref="AB125:AC126">
    <cfRule type="expression" dxfId="5779" priority="369">
      <formula>$AB$67=x</formula>
    </cfRule>
    <cfRule type="expression" dxfId="5778" priority="374">
      <formula>$AK$13=1</formula>
    </cfRule>
  </conditionalFormatting>
  <conditionalFormatting sqref="AB127:AC128">
    <cfRule type="expression" dxfId="5777" priority="364">
      <formula>$AB$69=x</formula>
    </cfRule>
    <cfRule type="expression" dxfId="5776" priority="373">
      <formula>$AK$13=1</formula>
    </cfRule>
  </conditionalFormatting>
  <conditionalFormatting sqref="AB129:AC130">
    <cfRule type="expression" dxfId="5775" priority="359">
      <formula>$AB$71=x</formula>
    </cfRule>
    <cfRule type="expression" dxfId="5774" priority="372">
      <formula>$AK$13=1</formula>
    </cfRule>
  </conditionalFormatting>
  <conditionalFormatting sqref="AB131:AC132">
    <cfRule type="expression" dxfId="5773" priority="354">
      <formula>$AB$73=x</formula>
    </cfRule>
    <cfRule type="expression" dxfId="5772" priority="371">
      <formula>$AK$13=1</formula>
    </cfRule>
  </conditionalFormatting>
  <conditionalFormatting sqref="AB133:AC134">
    <cfRule type="expression" dxfId="5771" priority="349">
      <formula>$AB$75=x</formula>
    </cfRule>
    <cfRule type="expression" dxfId="5770" priority="370">
      <formula>$AK$13=1</formula>
    </cfRule>
  </conditionalFormatting>
  <conditionalFormatting sqref="AJ125:AK126">
    <cfRule type="expression" dxfId="5769" priority="365">
      <formula>$AJ$67=x</formula>
    </cfRule>
  </conditionalFormatting>
  <conditionalFormatting sqref="AJ127:AK128">
    <cfRule type="expression" dxfId="5768" priority="360">
      <formula>$AJ$69=x</formula>
    </cfRule>
  </conditionalFormatting>
  <conditionalFormatting sqref="AJ129:AK130">
    <cfRule type="expression" dxfId="5767" priority="355">
      <formula>$AJ$71=x</formula>
    </cfRule>
  </conditionalFormatting>
  <conditionalFormatting sqref="AJ131:AK132">
    <cfRule type="expression" dxfId="5766" priority="350">
      <formula>$AJ$73=x</formula>
    </cfRule>
  </conditionalFormatting>
  <conditionalFormatting sqref="AJ133:AK134">
    <cfRule type="expression" dxfId="5765" priority="345">
      <formula>$AJ$75=x</formula>
    </cfRule>
  </conditionalFormatting>
  <conditionalFormatting sqref="AD125:AE126">
    <cfRule type="expression" dxfId="5764" priority="368">
      <formula>$AD$67=x</formula>
    </cfRule>
  </conditionalFormatting>
  <conditionalFormatting sqref="AF125:AG126">
    <cfRule type="expression" dxfId="5763" priority="367">
      <formula>$AF$67=x</formula>
    </cfRule>
  </conditionalFormatting>
  <conditionalFormatting sqref="AH125:AI126">
    <cfRule type="expression" dxfId="5762" priority="366">
      <formula>$AH$67=x</formula>
    </cfRule>
  </conditionalFormatting>
  <conditionalFormatting sqref="AD127:AE128">
    <cfRule type="expression" dxfId="5761" priority="363">
      <formula>$AD$69=x</formula>
    </cfRule>
  </conditionalFormatting>
  <conditionalFormatting sqref="AF127:AG128">
    <cfRule type="expression" dxfId="5760" priority="362">
      <formula>$AF$69=x</formula>
    </cfRule>
  </conditionalFormatting>
  <conditionalFormatting sqref="AH127:AI128">
    <cfRule type="expression" dxfId="5759" priority="361">
      <formula>$AH$69=x</formula>
    </cfRule>
  </conditionalFormatting>
  <conditionalFormatting sqref="AD129:AE130">
    <cfRule type="expression" dxfId="5758" priority="358">
      <formula>$AD$71=x</formula>
    </cfRule>
  </conditionalFormatting>
  <conditionalFormatting sqref="AF129:AG130">
    <cfRule type="expression" dxfId="5757" priority="357">
      <formula>$AF$71=x</formula>
    </cfRule>
  </conditionalFormatting>
  <conditionalFormatting sqref="AH129:AI130">
    <cfRule type="expression" dxfId="5756" priority="356">
      <formula>$AH$71=x</formula>
    </cfRule>
  </conditionalFormatting>
  <conditionalFormatting sqref="AD131:AE132">
    <cfRule type="expression" dxfId="5755" priority="353">
      <formula>$AD$73=x</formula>
    </cfRule>
  </conditionalFormatting>
  <conditionalFormatting sqref="AF131:AG132">
    <cfRule type="expression" dxfId="5754" priority="352">
      <formula>$AF$73=x</formula>
    </cfRule>
  </conditionalFormatting>
  <conditionalFormatting sqref="AH131:AI132">
    <cfRule type="expression" dxfId="5753" priority="351">
      <formula>$AH$73=x</formula>
    </cfRule>
  </conditionalFormatting>
  <conditionalFormatting sqref="AD133:AE134">
    <cfRule type="expression" dxfId="5752" priority="348">
      <formula>$AD$75=x</formula>
    </cfRule>
  </conditionalFormatting>
  <conditionalFormatting sqref="AF133:AG134">
    <cfRule type="expression" dxfId="5751" priority="347">
      <formula>$AF$75=x</formula>
    </cfRule>
  </conditionalFormatting>
  <conditionalFormatting sqref="AH133:AI134">
    <cfRule type="expression" dxfId="5750" priority="346">
      <formula>$AH$75=x</formula>
    </cfRule>
  </conditionalFormatting>
  <conditionalFormatting sqref="D29:AB34">
    <cfRule type="cellIs" dxfId="5749" priority="343" operator="notEqual">
      <formula>$BF$19</formula>
    </cfRule>
  </conditionalFormatting>
  <conditionalFormatting sqref="AD29">
    <cfRule type="cellIs" dxfId="5748" priority="342" operator="notEqual">
      <formula>$BF$19</formula>
    </cfRule>
  </conditionalFormatting>
  <conditionalFormatting sqref="E67:H67">
    <cfRule type="expression" dxfId="5747" priority="341">
      <formula>$I$66&lt;&gt;""</formula>
    </cfRule>
  </conditionalFormatting>
  <conditionalFormatting sqref="I67:V67">
    <cfRule type="expression" dxfId="5746" priority="340">
      <formula>$I$66&lt;&gt;""</formula>
    </cfRule>
  </conditionalFormatting>
  <conditionalFormatting sqref="D22">
    <cfRule type="expression" dxfId="5745" priority="339">
      <formula>$AK$13&lt;&gt;1</formula>
    </cfRule>
  </conditionalFormatting>
  <conditionalFormatting sqref="X89:Y89">
    <cfRule type="expression" dxfId="5744" priority="333">
      <formula>AND($D89&lt;&gt;"",$X89="")</formula>
    </cfRule>
  </conditionalFormatting>
  <conditionalFormatting sqref="Z89:AA89">
    <cfRule type="expression" dxfId="5743" priority="332">
      <formula>AND($D89&lt;&gt;"",$Z89="")</formula>
    </cfRule>
  </conditionalFormatting>
  <conditionalFormatting sqref="AB89:AC89">
    <cfRule type="expression" dxfId="5742" priority="331">
      <formula>AND($D89&lt;&gt;"",$AB89="")</formula>
    </cfRule>
  </conditionalFormatting>
  <conditionalFormatting sqref="AD89:AE89">
    <cfRule type="expression" dxfId="5741" priority="330">
      <formula>AND($D89&lt;&gt;"",$AD89="")</formula>
    </cfRule>
  </conditionalFormatting>
  <conditionalFormatting sqref="AF89:AG89">
    <cfRule type="expression" dxfId="5740" priority="329">
      <formula>AND($D89&lt;&gt;"",$AF89="")</formula>
    </cfRule>
  </conditionalFormatting>
  <conditionalFormatting sqref="AH89:AI89">
    <cfRule type="expression" dxfId="5739" priority="328">
      <formula>AND($D89&lt;&gt;"",$AH89="")</formula>
    </cfRule>
  </conditionalFormatting>
  <conditionalFormatting sqref="AJ89:AK89">
    <cfRule type="expression" dxfId="5738" priority="327">
      <formula>AND($D89&lt;&gt;"",$AJ89="")</formula>
    </cfRule>
  </conditionalFormatting>
  <conditionalFormatting sqref="X90:Y90">
    <cfRule type="expression" dxfId="5737" priority="326">
      <formula>AND($D90&lt;&gt;"",$X90="")</formula>
    </cfRule>
  </conditionalFormatting>
  <conditionalFormatting sqref="Z90:AA90">
    <cfRule type="expression" dxfId="5736" priority="325">
      <formula>AND($D90&lt;&gt;"",$Z90="")</formula>
    </cfRule>
  </conditionalFormatting>
  <conditionalFormatting sqref="AB90:AC90">
    <cfRule type="expression" dxfId="5735" priority="324">
      <formula>AND($D90&lt;&gt;"",$AB90="")</formula>
    </cfRule>
  </conditionalFormatting>
  <conditionalFormatting sqref="AD90:AE90">
    <cfRule type="expression" dxfId="5734" priority="323">
      <formula>AND($D90&lt;&gt;"",$AD90="")</formula>
    </cfRule>
  </conditionalFormatting>
  <conditionalFormatting sqref="AF90:AG90">
    <cfRule type="expression" dxfId="5733" priority="322">
      <formula>AND($D90&lt;&gt;"",$AF90="")</formula>
    </cfRule>
  </conditionalFormatting>
  <conditionalFormatting sqref="AH90:AI90">
    <cfRule type="expression" dxfId="5732" priority="321">
      <formula>AND($D90&lt;&gt;"",$AH90="")</formula>
    </cfRule>
  </conditionalFormatting>
  <conditionalFormatting sqref="AJ90:AK90">
    <cfRule type="expression" dxfId="5731" priority="320">
      <formula>AND($D90&lt;&gt;"",$AJ90="")</formula>
    </cfRule>
  </conditionalFormatting>
  <conditionalFormatting sqref="X91:Y91">
    <cfRule type="expression" dxfId="5730" priority="319">
      <formula>AND($D91&lt;&gt;"",$X91="")</formula>
    </cfRule>
  </conditionalFormatting>
  <conditionalFormatting sqref="Z91:AA91">
    <cfRule type="expression" dxfId="5729" priority="318">
      <formula>AND($D91&lt;&gt;"",$Z91="")</formula>
    </cfRule>
  </conditionalFormatting>
  <conditionalFormatting sqref="AB91:AC91">
    <cfRule type="expression" dxfId="5728" priority="317">
      <formula>AND($D91&lt;&gt;"",$AB91="")</formula>
    </cfRule>
  </conditionalFormatting>
  <conditionalFormatting sqref="AD91:AE91">
    <cfRule type="expression" dxfId="5727" priority="316">
      <formula>AND($D91&lt;&gt;"",$AD91="")</formula>
    </cfRule>
  </conditionalFormatting>
  <conditionalFormatting sqref="AF91:AG91">
    <cfRule type="expression" dxfId="5726" priority="315">
      <formula>AND($D91&lt;&gt;"",$AF91="")</formula>
    </cfRule>
  </conditionalFormatting>
  <conditionalFormatting sqref="AH91:AI91">
    <cfRule type="expression" dxfId="5725" priority="314">
      <formula>AND($D91&lt;&gt;"",$AH91="")</formula>
    </cfRule>
  </conditionalFormatting>
  <conditionalFormatting sqref="AJ91:AK91">
    <cfRule type="expression" dxfId="5724" priority="313">
      <formula>AND($D91&lt;&gt;"",$AJ91="")</formula>
    </cfRule>
  </conditionalFormatting>
  <conditionalFormatting sqref="X92:Y92">
    <cfRule type="expression" dxfId="5723" priority="312">
      <formula>AND($D92&lt;&gt;"",$X92="")</formula>
    </cfRule>
  </conditionalFormatting>
  <conditionalFormatting sqref="Z92:AA92">
    <cfRule type="expression" dxfId="5722" priority="311">
      <formula>AND($D92&lt;&gt;"",$Z92="")</formula>
    </cfRule>
  </conditionalFormatting>
  <conditionalFormatting sqref="AB92:AC92">
    <cfRule type="expression" dxfId="5721" priority="310">
      <formula>AND($D92&lt;&gt;"",$AB92="")</formula>
    </cfRule>
  </conditionalFormatting>
  <conditionalFormatting sqref="AD92:AE92">
    <cfRule type="expression" dxfId="5720" priority="309">
      <formula>AND($D92&lt;&gt;"",$AD92="")</formula>
    </cfRule>
  </conditionalFormatting>
  <conditionalFormatting sqref="AF92:AG92">
    <cfRule type="expression" dxfId="5719" priority="308">
      <formula>AND($D92&lt;&gt;"",$AF92="")</formula>
    </cfRule>
  </conditionalFormatting>
  <conditionalFormatting sqref="AH92:AI92">
    <cfRule type="expression" dxfId="5718" priority="307">
      <formula>AND($D92&lt;&gt;"",$AH92="")</formula>
    </cfRule>
  </conditionalFormatting>
  <conditionalFormatting sqref="AJ92:AK92">
    <cfRule type="expression" dxfId="5717" priority="306">
      <formula>AND($D92&lt;&gt;"",$AJ92="")</formula>
    </cfRule>
  </conditionalFormatting>
  <conditionalFormatting sqref="X93:Y93">
    <cfRule type="expression" dxfId="5716" priority="305">
      <formula>AND($D93&lt;&gt;"",$X93="")</formula>
    </cfRule>
  </conditionalFormatting>
  <conditionalFormatting sqref="Z93:AA93">
    <cfRule type="expression" dxfId="5715" priority="304">
      <formula>AND($D93&lt;&gt;"",$Z93="")</formula>
    </cfRule>
  </conditionalFormatting>
  <conditionalFormatting sqref="AB93:AC93">
    <cfRule type="expression" dxfId="5714" priority="303">
      <formula>AND($D93&lt;&gt;"",$AB93="")</formula>
    </cfRule>
  </conditionalFormatting>
  <conditionalFormatting sqref="AD93:AE93">
    <cfRule type="expression" dxfId="5713" priority="302">
      <formula>AND($D93&lt;&gt;"",$AD93="")</formula>
    </cfRule>
  </conditionalFormatting>
  <conditionalFormatting sqref="AF93:AG93">
    <cfRule type="expression" dxfId="5712" priority="301">
      <formula>AND($D93&lt;&gt;"",$AF93="")</formula>
    </cfRule>
  </conditionalFormatting>
  <conditionalFormatting sqref="AH93:AI93">
    <cfRule type="expression" dxfId="5711" priority="300">
      <formula>AND($D93&lt;&gt;"",$AH93="")</formula>
    </cfRule>
  </conditionalFormatting>
  <conditionalFormatting sqref="AJ93:AK93">
    <cfRule type="expression" dxfId="5710" priority="299">
      <formula>AND($D93&lt;&gt;"",$AJ93="")</formula>
    </cfRule>
  </conditionalFormatting>
  <conditionalFormatting sqref="X94:Y94">
    <cfRule type="expression" dxfId="5709" priority="298">
      <formula>AND($D94&lt;&gt;"",$X94="")</formula>
    </cfRule>
  </conditionalFormatting>
  <conditionalFormatting sqref="Z94:AA94">
    <cfRule type="expression" dxfId="5708" priority="297">
      <formula>AND($D94&lt;&gt;"",$Z94="")</formula>
    </cfRule>
  </conditionalFormatting>
  <conditionalFormatting sqref="AB94:AC94">
    <cfRule type="expression" dxfId="5707" priority="296">
      <formula>AND($D94&lt;&gt;"",$AB94="")</formula>
    </cfRule>
  </conditionalFormatting>
  <conditionalFormatting sqref="AD94:AE94">
    <cfRule type="expression" dxfId="5706" priority="295">
      <formula>AND($D94&lt;&gt;"",$AD94="")</formula>
    </cfRule>
  </conditionalFormatting>
  <conditionalFormatting sqref="AF94:AG94">
    <cfRule type="expression" dxfId="5705" priority="294">
      <formula>AND($D94&lt;&gt;"",$AF94="")</formula>
    </cfRule>
  </conditionalFormatting>
  <conditionalFormatting sqref="AH94:AI94">
    <cfRule type="expression" dxfId="5704" priority="293">
      <formula>AND($D94&lt;&gt;"",$AH94="")</formula>
    </cfRule>
  </conditionalFormatting>
  <conditionalFormatting sqref="AJ94:AK94">
    <cfRule type="expression" dxfId="5703" priority="292">
      <formula>AND($D94&lt;&gt;"",$AJ94="")</formula>
    </cfRule>
  </conditionalFormatting>
  <conditionalFormatting sqref="X95:Y95">
    <cfRule type="expression" dxfId="5702" priority="291">
      <formula>AND($D95&lt;&gt;"",$X95="")</formula>
    </cfRule>
  </conditionalFormatting>
  <conditionalFormatting sqref="Z95:AA95">
    <cfRule type="expression" dxfId="5701" priority="290">
      <formula>AND($D95&lt;&gt;"",$Z95="")</formula>
    </cfRule>
  </conditionalFormatting>
  <conditionalFormatting sqref="AB95:AC95">
    <cfRule type="expression" dxfId="5700" priority="289">
      <formula>AND($D95&lt;&gt;"",$AB95="")</formula>
    </cfRule>
  </conditionalFormatting>
  <conditionalFormatting sqref="AD95:AE95">
    <cfRule type="expression" dxfId="5699" priority="288">
      <formula>AND($D95&lt;&gt;"",$AD95="")</formula>
    </cfRule>
  </conditionalFormatting>
  <conditionalFormatting sqref="AF95:AG95">
    <cfRule type="expression" dxfId="5698" priority="287">
      <formula>AND($D95&lt;&gt;"",$AF95="")</formula>
    </cfRule>
  </conditionalFormatting>
  <conditionalFormatting sqref="AH95:AI95">
    <cfRule type="expression" dxfId="5697" priority="286">
      <formula>AND($D95&lt;&gt;"",$AH95="")</formula>
    </cfRule>
  </conditionalFormatting>
  <conditionalFormatting sqref="AJ95:AK95">
    <cfRule type="expression" dxfId="5696" priority="285">
      <formula>AND($D95&lt;&gt;"",$AJ95="")</formula>
    </cfRule>
  </conditionalFormatting>
  <conditionalFormatting sqref="X96:Y96">
    <cfRule type="expression" dxfId="5695" priority="284">
      <formula>AND($D96&lt;&gt;"",$X96="")</formula>
    </cfRule>
  </conditionalFormatting>
  <conditionalFormatting sqref="Z96:AA96">
    <cfRule type="expression" dxfId="5694" priority="283">
      <formula>AND($D96&lt;&gt;"",$Z96="")</formula>
    </cfRule>
  </conditionalFormatting>
  <conditionalFormatting sqref="AB96:AC96">
    <cfRule type="expression" dxfId="5693" priority="282">
      <formula>AND($D96&lt;&gt;"",$AB96="")</formula>
    </cfRule>
  </conditionalFormatting>
  <conditionalFormatting sqref="AD96:AE96">
    <cfRule type="expression" dxfId="5692" priority="281">
      <formula>AND($D96&lt;&gt;"",$AD96="")</formula>
    </cfRule>
  </conditionalFormatting>
  <conditionalFormatting sqref="AF96:AG96">
    <cfRule type="expression" dxfId="5691" priority="280">
      <formula>AND($D96&lt;&gt;"",$AF96="")</formula>
    </cfRule>
  </conditionalFormatting>
  <conditionalFormatting sqref="AH96:AI96">
    <cfRule type="expression" dxfId="5690" priority="279">
      <formula>AND($D96&lt;&gt;"",$AH96="")</formula>
    </cfRule>
  </conditionalFormatting>
  <conditionalFormatting sqref="AJ96:AK96">
    <cfRule type="expression" dxfId="5689" priority="278">
      <formula>AND($D96&lt;&gt;"",$AJ96="")</formula>
    </cfRule>
  </conditionalFormatting>
  <conditionalFormatting sqref="X105:Y105">
    <cfRule type="expression" dxfId="5688" priority="237">
      <formula>AND($D105&lt;&gt;"",$X105="")</formula>
    </cfRule>
  </conditionalFormatting>
  <conditionalFormatting sqref="Z105:AA105">
    <cfRule type="expression" dxfId="5687" priority="236">
      <formula>AND($D105&lt;&gt;"",$Z105="")</formula>
    </cfRule>
  </conditionalFormatting>
  <conditionalFormatting sqref="AB105:AC105">
    <cfRule type="expression" dxfId="5686" priority="235">
      <formula>AND($D105&lt;&gt;"",$AB105="")</formula>
    </cfRule>
  </conditionalFormatting>
  <conditionalFormatting sqref="AD105:AE105">
    <cfRule type="expression" dxfId="5685" priority="234">
      <formula>AND($D105&lt;&gt;"",$AD105="")</formula>
    </cfRule>
  </conditionalFormatting>
  <conditionalFormatting sqref="AF105:AG105">
    <cfRule type="expression" dxfId="5684" priority="233">
      <formula>AND($D105&lt;&gt;"",$AF105="")</formula>
    </cfRule>
  </conditionalFormatting>
  <conditionalFormatting sqref="AH105:AI105">
    <cfRule type="expression" dxfId="5683" priority="232">
      <formula>AND($D105&lt;&gt;"",$AH105="")</formula>
    </cfRule>
  </conditionalFormatting>
  <conditionalFormatting sqref="AJ105:AK105">
    <cfRule type="expression" dxfId="5682" priority="231">
      <formula>AND($D105&lt;&gt;"",$AJ105="")</formula>
    </cfRule>
  </conditionalFormatting>
  <conditionalFormatting sqref="X104:Y104">
    <cfRule type="expression" dxfId="5681" priority="244">
      <formula>AND($D104&lt;&gt;"",$X104="")</formula>
    </cfRule>
  </conditionalFormatting>
  <conditionalFormatting sqref="Z104:AA104">
    <cfRule type="expression" dxfId="5680" priority="243">
      <formula>AND($D104&lt;&gt;"",$Z104="")</formula>
    </cfRule>
  </conditionalFormatting>
  <conditionalFormatting sqref="AB104:AC104">
    <cfRule type="expression" dxfId="5679" priority="242">
      <formula>AND($D104&lt;&gt;"",$AB104="")</formula>
    </cfRule>
  </conditionalFormatting>
  <conditionalFormatting sqref="AD104:AE104">
    <cfRule type="expression" dxfId="5678" priority="241">
      <formula>AND($D104&lt;&gt;"",$AD104="")</formula>
    </cfRule>
  </conditionalFormatting>
  <conditionalFormatting sqref="AF104:AG104">
    <cfRule type="expression" dxfId="5677" priority="240">
      <formula>AND($D104&lt;&gt;"",$AF104="")</formula>
    </cfRule>
  </conditionalFormatting>
  <conditionalFormatting sqref="AH104:AI104">
    <cfRule type="expression" dxfId="5676" priority="239">
      <formula>AND($D104&lt;&gt;"",$AH104="")</formula>
    </cfRule>
  </conditionalFormatting>
  <conditionalFormatting sqref="AJ104:AK104">
    <cfRule type="expression" dxfId="5675" priority="238">
      <formula>AND($D104&lt;&gt;"",$AJ104="")</formula>
    </cfRule>
  </conditionalFormatting>
  <conditionalFormatting sqref="X106:Y106">
    <cfRule type="expression" dxfId="5674" priority="230">
      <formula>AND($D106&lt;&gt;"",$X106="")</formula>
    </cfRule>
  </conditionalFormatting>
  <conditionalFormatting sqref="Z106:AA106">
    <cfRule type="expression" dxfId="5673" priority="229">
      <formula>AND($D106&lt;&gt;"",$Z106="")</formula>
    </cfRule>
  </conditionalFormatting>
  <conditionalFormatting sqref="AB106:AC106">
    <cfRule type="expression" dxfId="5672" priority="228">
      <formula>AND($D106&lt;&gt;"",$AB106="")</formula>
    </cfRule>
  </conditionalFormatting>
  <conditionalFormatting sqref="AD106:AE106">
    <cfRule type="expression" dxfId="5671" priority="227">
      <formula>AND($D106&lt;&gt;"",$AD106="")</formula>
    </cfRule>
  </conditionalFormatting>
  <conditionalFormatting sqref="AF106:AG106">
    <cfRule type="expression" dxfId="5670" priority="226">
      <formula>AND($D106&lt;&gt;"",$AF106="")</formula>
    </cfRule>
  </conditionalFormatting>
  <conditionalFormatting sqref="AH106:AI106">
    <cfRule type="expression" dxfId="5669" priority="225">
      <formula>AND($D106&lt;&gt;"",$AH106="")</formula>
    </cfRule>
  </conditionalFormatting>
  <conditionalFormatting sqref="AJ106:AK106">
    <cfRule type="expression" dxfId="5668" priority="224">
      <formula>AND($D106&lt;&gt;"",$AJ106="")</formula>
    </cfRule>
  </conditionalFormatting>
  <conditionalFormatting sqref="X107:Y107">
    <cfRule type="expression" dxfId="5667" priority="223">
      <formula>AND($D107&lt;&gt;"",$X107="")</formula>
    </cfRule>
  </conditionalFormatting>
  <conditionalFormatting sqref="Z107:AA107">
    <cfRule type="expression" dxfId="5666" priority="222">
      <formula>AND($D107&lt;&gt;"",$Z107="")</formula>
    </cfRule>
  </conditionalFormatting>
  <conditionalFormatting sqref="AB107:AC107">
    <cfRule type="expression" dxfId="5665" priority="221">
      <formula>AND($D107&lt;&gt;"",$AB107="")</formula>
    </cfRule>
  </conditionalFormatting>
  <conditionalFormatting sqref="AD107:AE107">
    <cfRule type="expression" dxfId="5664" priority="220">
      <formula>AND($D107&lt;&gt;"",$AD107="")</formula>
    </cfRule>
  </conditionalFormatting>
  <conditionalFormatting sqref="AF107:AG107">
    <cfRule type="expression" dxfId="5663" priority="219">
      <formula>AND($D107&lt;&gt;"",$AF107="")</formula>
    </cfRule>
  </conditionalFormatting>
  <conditionalFormatting sqref="AH107:AI107">
    <cfRule type="expression" dxfId="5662" priority="218">
      <formula>AND($D107&lt;&gt;"",$AH107="")</formula>
    </cfRule>
  </conditionalFormatting>
  <conditionalFormatting sqref="AJ107:AK107">
    <cfRule type="expression" dxfId="5661" priority="217">
      <formula>AND($D107&lt;&gt;"",$AJ107="")</formula>
    </cfRule>
  </conditionalFormatting>
  <conditionalFormatting sqref="X108:Y108">
    <cfRule type="expression" dxfId="5660" priority="216">
      <formula>AND($D108&lt;&gt;"",$X108="")</formula>
    </cfRule>
  </conditionalFormatting>
  <conditionalFormatting sqref="Z108:AA108">
    <cfRule type="expression" dxfId="5659" priority="215">
      <formula>AND($D108&lt;&gt;"",$Z108="")</formula>
    </cfRule>
  </conditionalFormatting>
  <conditionalFormatting sqref="AB108:AC108">
    <cfRule type="expression" dxfId="5658" priority="214">
      <formula>AND($D108&lt;&gt;"",$AB108="")</formula>
    </cfRule>
  </conditionalFormatting>
  <conditionalFormatting sqref="AD108:AE108">
    <cfRule type="expression" dxfId="5657" priority="213">
      <formula>AND($D108&lt;&gt;"",$AD108="")</formula>
    </cfRule>
  </conditionalFormatting>
  <conditionalFormatting sqref="AF108:AG108">
    <cfRule type="expression" dxfId="5656" priority="212">
      <formula>AND($D108&lt;&gt;"",$AF108="")</formula>
    </cfRule>
  </conditionalFormatting>
  <conditionalFormatting sqref="AH108:AI108">
    <cfRule type="expression" dxfId="5655" priority="211">
      <formula>AND($D108&lt;&gt;"",$AH108="")</formula>
    </cfRule>
  </conditionalFormatting>
  <conditionalFormatting sqref="AJ108:AK108">
    <cfRule type="expression" dxfId="5654" priority="210">
      <formula>AND($D108&lt;&gt;"",$AJ108="")</formula>
    </cfRule>
  </conditionalFormatting>
  <conditionalFormatting sqref="X109:Y109">
    <cfRule type="expression" dxfId="5653" priority="209">
      <formula>AND($D109&lt;&gt;"",$X109="")</formula>
    </cfRule>
  </conditionalFormatting>
  <conditionalFormatting sqref="Z109:AA109">
    <cfRule type="expression" dxfId="5652" priority="208">
      <formula>AND($D109&lt;&gt;"",$Z109="")</formula>
    </cfRule>
  </conditionalFormatting>
  <conditionalFormatting sqref="AB109:AC109">
    <cfRule type="expression" dxfId="5651" priority="207">
      <formula>AND($D109&lt;&gt;"",$AB109="")</formula>
    </cfRule>
  </conditionalFormatting>
  <conditionalFormatting sqref="AD109:AE109">
    <cfRule type="expression" dxfId="5650" priority="206">
      <formula>AND($D109&lt;&gt;"",$AD109="")</formula>
    </cfRule>
  </conditionalFormatting>
  <conditionalFormatting sqref="AF109:AG109">
    <cfRule type="expression" dxfId="5649" priority="205">
      <formula>AND($D109&lt;&gt;"",$AF109="")</formula>
    </cfRule>
  </conditionalFormatting>
  <conditionalFormatting sqref="AH109:AI109">
    <cfRule type="expression" dxfId="5648" priority="204">
      <formula>AND($D109&lt;&gt;"",$AH109="")</formula>
    </cfRule>
  </conditionalFormatting>
  <conditionalFormatting sqref="AJ109:AK109">
    <cfRule type="expression" dxfId="5647" priority="203">
      <formula>AND($D109&lt;&gt;"",$AJ109="")</formula>
    </cfRule>
  </conditionalFormatting>
  <conditionalFormatting sqref="X110:Y110">
    <cfRule type="expression" dxfId="5646" priority="202">
      <formula>AND($D110&lt;&gt;"",$X110="")</formula>
    </cfRule>
  </conditionalFormatting>
  <conditionalFormatting sqref="Z110:AA110">
    <cfRule type="expression" dxfId="5645" priority="201">
      <formula>AND($D110&lt;&gt;"",$Z110="")</formula>
    </cfRule>
  </conditionalFormatting>
  <conditionalFormatting sqref="AB110:AC110">
    <cfRule type="expression" dxfId="5644" priority="200">
      <formula>AND($D110&lt;&gt;"",$AB110="")</formula>
    </cfRule>
  </conditionalFormatting>
  <conditionalFormatting sqref="AD110:AE110">
    <cfRule type="expression" dxfId="5643" priority="199">
      <formula>AND($D110&lt;&gt;"",$AD110="")</formula>
    </cfRule>
  </conditionalFormatting>
  <conditionalFormatting sqref="AF110:AG110">
    <cfRule type="expression" dxfId="5642" priority="198">
      <formula>AND($D110&lt;&gt;"",$AF110="")</formula>
    </cfRule>
  </conditionalFormatting>
  <conditionalFormatting sqref="AH110:AI110">
    <cfRule type="expression" dxfId="5641" priority="197">
      <formula>AND($D110&lt;&gt;"",$AH110="")</formula>
    </cfRule>
  </conditionalFormatting>
  <conditionalFormatting sqref="AJ110:AK110">
    <cfRule type="expression" dxfId="5640" priority="196">
      <formula>AND($D110&lt;&gt;"",$AJ110="")</formula>
    </cfRule>
  </conditionalFormatting>
  <conditionalFormatting sqref="X111:Y111">
    <cfRule type="expression" dxfId="5639" priority="195">
      <formula>AND($D111&lt;&gt;"",$X111="")</formula>
    </cfRule>
  </conditionalFormatting>
  <conditionalFormatting sqref="Z111:AA111">
    <cfRule type="expression" dxfId="5638" priority="194">
      <formula>AND($D111&lt;&gt;"",$Z111="")</formula>
    </cfRule>
  </conditionalFormatting>
  <conditionalFormatting sqref="AB111:AC111">
    <cfRule type="expression" dxfId="5637" priority="193">
      <formula>AND($D111&lt;&gt;"",$AB111="")</formula>
    </cfRule>
  </conditionalFormatting>
  <conditionalFormatting sqref="AD111:AE111">
    <cfRule type="expression" dxfId="5636" priority="192">
      <formula>AND($D111&lt;&gt;"",$AD111="")</formula>
    </cfRule>
  </conditionalFormatting>
  <conditionalFormatting sqref="AF111:AG111">
    <cfRule type="expression" dxfId="5635" priority="191">
      <formula>AND($D111&lt;&gt;"",$AF111="")</formula>
    </cfRule>
  </conditionalFormatting>
  <conditionalFormatting sqref="AH111:AI111">
    <cfRule type="expression" dxfId="5634" priority="190">
      <formula>AND($D111&lt;&gt;"",$AH111="")</formula>
    </cfRule>
  </conditionalFormatting>
  <conditionalFormatting sqref="AJ111:AK111">
    <cfRule type="expression" dxfId="5633" priority="189">
      <formula>AND($D111&lt;&gt;"",$AJ111="")</formula>
    </cfRule>
  </conditionalFormatting>
  <conditionalFormatting sqref="S144:W146">
    <cfRule type="expression" dxfId="5632" priority="40">
      <formula>$AM$145=x</formula>
    </cfRule>
  </conditionalFormatting>
  <conditionalFormatting sqref="AL144:AR146">
    <cfRule type="expression" dxfId="5631" priority="39">
      <formula>$T$145=x</formula>
    </cfRule>
  </conditionalFormatting>
  <conditionalFormatting sqref="R69:W73 R123:W127 R76:W80 R130:W134">
    <cfRule type="expression" dxfId="5630" priority="398">
      <formula>$BL$231=1</formula>
    </cfRule>
  </conditionalFormatting>
  <conditionalFormatting sqref="AK13">
    <cfRule type="expression" dxfId="5629" priority="399">
      <formula>$BL$231=1</formula>
    </cfRule>
  </conditionalFormatting>
  <conditionalFormatting sqref="BF19">
    <cfRule type="expression" dxfId="5628" priority="37">
      <formula>$BL$231=1</formula>
    </cfRule>
  </conditionalFormatting>
  <conditionalFormatting sqref="X88:Y88">
    <cfRule type="expression" dxfId="5627" priority="36">
      <formula>AND($D88&lt;&gt;"",$X88="")</formula>
    </cfRule>
  </conditionalFormatting>
  <conditionalFormatting sqref="Z88:AA88">
    <cfRule type="expression" dxfId="5626" priority="35">
      <formula>AND($D88&lt;&gt;"",$Z88="")</formula>
    </cfRule>
  </conditionalFormatting>
  <conditionalFormatting sqref="AB88:AC88">
    <cfRule type="expression" dxfId="5625" priority="34">
      <formula>AND($D88&lt;&gt;"",$AB88="")</formula>
    </cfRule>
  </conditionalFormatting>
  <conditionalFormatting sqref="AD88:AE88">
    <cfRule type="expression" dxfId="5624" priority="33">
      <formula>AND($D88&lt;&gt;"",$AD88="")</formula>
    </cfRule>
  </conditionalFormatting>
  <conditionalFormatting sqref="AF88:AG88">
    <cfRule type="expression" dxfId="5623" priority="32">
      <formula>AND($D88&lt;&gt;"",$AF88="")</formula>
    </cfRule>
  </conditionalFormatting>
  <conditionalFormatting sqref="AH88:AI88">
    <cfRule type="expression" dxfId="5622" priority="31">
      <formula>AND($D88&lt;&gt;"",$AH88="")</formula>
    </cfRule>
  </conditionalFormatting>
  <conditionalFormatting sqref="AJ88:AK88">
    <cfRule type="expression" dxfId="5621" priority="30">
      <formula>AND($D88&lt;&gt;"",$AJ88="")</formula>
    </cfRule>
  </conditionalFormatting>
  <conditionalFormatting sqref="X102:Y102">
    <cfRule type="expression" dxfId="5620" priority="29">
      <formula>AND($D102&lt;&gt;"",$X102="")</formula>
    </cfRule>
  </conditionalFormatting>
  <conditionalFormatting sqref="Z102:AA102">
    <cfRule type="expression" dxfId="5619" priority="28">
      <formula>AND($D102&lt;&gt;"",$Z102="")</formula>
    </cfRule>
  </conditionalFormatting>
  <conditionalFormatting sqref="AB102:AC102">
    <cfRule type="expression" dxfId="5618" priority="27">
      <formula>AND($D102&lt;&gt;"",$AB102="")</formula>
    </cfRule>
  </conditionalFormatting>
  <conditionalFormatting sqref="AD102:AE102">
    <cfRule type="expression" dxfId="5617" priority="26">
      <formula>AND($D102&lt;&gt;"",$AD102="")</formula>
    </cfRule>
  </conditionalFormatting>
  <conditionalFormatting sqref="AF102:AG102">
    <cfRule type="expression" dxfId="5616" priority="25">
      <formula>AND($D102&lt;&gt;"",$AF102="")</formula>
    </cfRule>
  </conditionalFormatting>
  <conditionalFormatting sqref="AH102:AI102">
    <cfRule type="expression" dxfId="5615" priority="24">
      <formula>AND($D102&lt;&gt;"",$AH102="")</formula>
    </cfRule>
  </conditionalFormatting>
  <conditionalFormatting sqref="AJ102:AK102">
    <cfRule type="expression" dxfId="5614" priority="23">
      <formula>AND($D102&lt;&gt;"",$AJ102="")</formula>
    </cfRule>
  </conditionalFormatting>
  <conditionalFormatting sqref="X103:Y103">
    <cfRule type="expression" dxfId="5613" priority="22">
      <formula>AND($D103&lt;&gt;"",$X103="")</formula>
    </cfRule>
  </conditionalFormatting>
  <conditionalFormatting sqref="Z103:AA103">
    <cfRule type="expression" dxfId="5612" priority="21">
      <formula>AND($D103&lt;&gt;"",$Z103="")</formula>
    </cfRule>
  </conditionalFormatting>
  <conditionalFormatting sqref="AB103:AC103">
    <cfRule type="expression" dxfId="5611" priority="20">
      <formula>AND($D103&lt;&gt;"",$AB103="")</formula>
    </cfRule>
  </conditionalFormatting>
  <conditionalFormatting sqref="AD103:AE103">
    <cfRule type="expression" dxfId="5610" priority="19">
      <formula>AND($D103&lt;&gt;"",$AD103="")</formula>
    </cfRule>
  </conditionalFormatting>
  <conditionalFormatting sqref="AF103:AG103">
    <cfRule type="expression" dxfId="5609" priority="18">
      <formula>AND($D103&lt;&gt;"",$AF103="")</formula>
    </cfRule>
  </conditionalFormatting>
  <conditionalFormatting sqref="AH103:AI103">
    <cfRule type="expression" dxfId="5608" priority="17">
      <formula>AND($D103&lt;&gt;"",$AH103="")</formula>
    </cfRule>
  </conditionalFormatting>
  <conditionalFormatting sqref="AJ103:AK103">
    <cfRule type="expression" dxfId="5607" priority="16">
      <formula>AND($D103&lt;&gt;"",$AJ103="")</formula>
    </cfRule>
  </conditionalFormatting>
  <conditionalFormatting sqref="D177:BG179 D190:AZ199 E181:AZ189 D180:AZ180">
    <cfRule type="expression" dxfId="5606" priority="15">
      <formula>$AM$145=x</formula>
    </cfRule>
  </conditionalFormatting>
  <conditionalFormatting sqref="BA180:BF189">
    <cfRule type="expression" dxfId="5605" priority="9">
      <formula>$AM$145=x</formula>
    </cfRule>
  </conditionalFormatting>
  <conditionalFormatting sqref="BA190:BF199">
    <cfRule type="expression" dxfId="5604" priority="8">
      <formula>$AM$145=x</formula>
    </cfRule>
  </conditionalFormatting>
  <conditionalFormatting sqref="BG181:BG199">
    <cfRule type="expression" dxfId="5603" priority="7">
      <formula>$AM$145=x</formula>
    </cfRule>
  </conditionalFormatting>
  <conditionalFormatting sqref="BG181:BG189">
    <cfRule type="expression" dxfId="5602" priority="6">
      <formula>$AM$145=x</formula>
    </cfRule>
  </conditionalFormatting>
  <conditionalFormatting sqref="BG180:BG189">
    <cfRule type="expression" dxfId="5601" priority="5">
      <formula>$AM$145=x</formula>
    </cfRule>
  </conditionalFormatting>
  <conditionalFormatting sqref="BG180:BG189">
    <cfRule type="expression" dxfId="5600" priority="4">
      <formula>$AM$145=x</formula>
    </cfRule>
  </conditionalFormatting>
  <conditionalFormatting sqref="BG190:BG199">
    <cfRule type="expression" dxfId="5599" priority="3">
      <formula>$AM$145=x</formula>
    </cfRule>
  </conditionalFormatting>
  <conditionalFormatting sqref="BG190:BG199">
    <cfRule type="expression" dxfId="5598" priority="2">
      <formula>$AM$145=x</formula>
    </cfRule>
  </conditionalFormatting>
  <conditionalFormatting sqref="BG190:BG199">
    <cfRule type="expression" dxfId="5597" priority="1">
      <formula>$AM$145=x</formula>
    </cfRule>
  </conditionalFormatting>
  <dataValidations count="26">
    <dataValidation type="list" allowBlank="1" showInputMessage="1" showErrorMessage="1" sqref="E190:U199" xr:uid="{00000000-0002-0000-0C00-000000000000}">
      <formula1>$BK$189:$BK$199</formula1>
    </dataValidation>
    <dataValidation type="list" allowBlank="1" showInputMessage="1" sqref="J51:AB60" xr:uid="{00000000-0002-0000-0C00-000001000000}">
      <formula1>IF($AK$13=1,Amenazas_contexto_proceso,IF($AK$13=2,$CG$20:$CG$41,IF($AK$13=3,Amenazas_contexto_proceso,IF($AK$13=4,Amenazas_contexto_proceso,IF($AK$13=5,Oportunidades)))))</formula1>
    </dataValidation>
    <dataValidation type="list" allowBlank="1" showInputMessage="1" sqref="J39:AB48" xr:uid="{00000000-0002-0000-0C00-000002000000}">
      <formula1>IF($AK$13=1,Debilidades_contexto_proceso,IF($AK$13=2,$BQ$20:$BQ$41,IF($AK$13=3,Debilidades_contexto_proceso,IF($AK$13=4,Debilidades_contexto_proceso,IF($AK$13=5,$BY$20:$BY$41)))))</formula1>
    </dataValidation>
    <dataValidation type="list" allowBlank="1" showInputMessage="1" showErrorMessage="1" sqref="AT27 AY24:AY25" xr:uid="{00000000-0002-0000-0C00-000003000000}">
      <formula1>Clase_riesgo</formula1>
    </dataValidation>
    <dataValidation type="list" allowBlank="1" showInputMessage="1" showErrorMessage="1" sqref="AN87:AQ96 AN102:AQ111" xr:uid="{00000000-0002-0000-0C00-000004000000}">
      <formula1>IF($D87&lt;&gt;"",Pregunta8)</formula1>
    </dataValidation>
    <dataValidation type="list" allowBlank="1" showInputMessage="1" showErrorMessage="1" sqref="AJ87:AK96 AJ102:AK111" xr:uid="{00000000-0002-0000-0C00-000005000000}">
      <formula1>IF($D87&lt;&gt;"",Pregunta7)</formula1>
    </dataValidation>
    <dataValidation type="list" allowBlank="1" showInputMessage="1" showErrorMessage="1" sqref="AH87:AI96 AH102:AI111" xr:uid="{00000000-0002-0000-0C00-000006000000}">
      <formula1>IF($D87&lt;&gt;"",Pregunta6)</formula1>
    </dataValidation>
    <dataValidation type="list" allowBlank="1" showInputMessage="1" showErrorMessage="1" sqref="AF87:AG96 AF102:AG111" xr:uid="{00000000-0002-0000-0C00-000007000000}">
      <formula1>IF($D87&lt;&gt;"",Pregunta5)</formula1>
    </dataValidation>
    <dataValidation type="list" allowBlank="1" showInputMessage="1" showErrorMessage="1" sqref="AD87:AE96 AD102:AE111" xr:uid="{00000000-0002-0000-0C00-000008000000}">
      <formula1>IF($D87&lt;&gt;"",Pregunta4)</formula1>
    </dataValidation>
    <dataValidation type="list" allowBlank="1" showInputMessage="1" showErrorMessage="1" sqref="AB87:AC96 AB102:AC111" xr:uid="{00000000-0002-0000-0C00-000009000000}">
      <formula1>IF($D87&lt;&gt;"",Pregunta3)</formula1>
    </dataValidation>
    <dataValidation type="list" allowBlank="1" showInputMessage="1" showErrorMessage="1" sqref="Z87:AA96 Z102:AA111" xr:uid="{00000000-0002-0000-0C00-00000A000000}">
      <formula1>IF($D87&lt;&gt;"",Pregunta2)</formula1>
    </dataValidation>
    <dataValidation type="list" allowBlank="1" showInputMessage="1" showErrorMessage="1" sqref="X87:Y96 X102:Y111" xr:uid="{00000000-0002-0000-0C00-00000B000000}">
      <formula1>IF($D87&lt;&gt;"",Pregunta1)</formula1>
    </dataValidation>
    <dataValidation type="list" allowBlank="1" showErrorMessage="1" promptTitle="Seleccione según corresponda" sqref="D29:AB34" xr:uid="{00000000-0002-0000-0C00-00000C000000}">
      <formula1>IF($AK$13=1,Trámites_y_OPAS_afectados,IF($AK$13=2,Objetivos_estratégicos,IF($AK$13=3,Trámites_y_OPAS_afectados,IF($AK$13=4,Trámites_y_OPAS_afectados,IF($AK$13=5,Objetivos_estratégicos)))))</formula1>
    </dataValidation>
    <dataValidation allowBlank="1" showInputMessage="1" sqref="X18" xr:uid="{00000000-0002-0000-0C00-00000D000000}"/>
    <dataValidation showInputMessage="1" showErrorMessage="1" sqref="D205:D214" xr:uid="{00000000-0002-0000-0C00-00000E000000}"/>
    <dataValidation type="list" allowBlank="1" showInputMessage="1" showErrorMessage="1" sqref="T145 AM145" xr:uid="{00000000-0002-0000-0C00-00000F000000}">
      <formula1>x</formula1>
    </dataValidation>
    <dataValidation type="list" allowBlank="1" showInputMessage="1" showErrorMessage="1" sqref="D51:I60" xr:uid="{00000000-0002-0000-0C00-000010000000}">
      <formula1>Agente_generador_externas</formula1>
    </dataValidation>
    <dataValidation type="list" allowBlank="1" showInputMessage="1" showErrorMessage="1" sqref="D39:I48" xr:uid="{00000000-0002-0000-0C00-000011000000}">
      <formula1>Agente_generador_internas</formula1>
    </dataValidation>
    <dataValidation type="list" allowBlank="1" showInputMessage="1" showErrorMessage="1" sqref="V13" xr:uid="{00000000-0002-0000-0C00-000012000000}">
      <formula1>Enfoque</formula1>
    </dataValidation>
    <dataValidation type="list" allowBlank="1" showInputMessage="1" showErrorMessage="1" sqref="S18" xr:uid="{00000000-0002-0000-0C00-000013000000}">
      <formula1>Preposiciones</formula1>
    </dataValidation>
    <dataValidation type="list" allowBlank="1" showInputMessage="1" showErrorMessage="1" promptTitle="Categorías" prompt="Las categorías establecidas para riesgos u oportunidades están descritas al final de la Hoja de Contexto del Proceso." sqref="D18:Q18" xr:uid="{00000000-0002-0000-0C00-000014000000}">
      <formula1>IF(AK13=1,Categoría_corrupción,IF(AK13=2,Categoría_estratégica,IF(AK13=3, Categoría_gestión_procesos,IF(AK13=4, Categoría_seguridad_información,IF(AK13=5, Categoría_oportunidad)))))</formula1>
    </dataValidation>
    <dataValidation type="list" showInputMessage="1" showErrorMessage="1" sqref="E180:U189" xr:uid="{00000000-0002-0000-0C00-000015000000}">
      <formula1>$BK$177:$BK$187</formula1>
    </dataValidation>
    <dataValidation type="list" allowBlank="1" showInputMessage="1" showErrorMessage="1" errorTitle="Seleccionar de lista" error="Por favor seleccionar de la lista desplegable. Gracias." sqref="AD29:BF34" xr:uid="{00000000-0002-0000-0C00-000016000000}">
      <formula1>IF($AK$13=1,Otros_procesos_afectados,IF($AK$13=2,Otros_procesos_afectados,IF($AK$13=3,Otros_procesos_afectados,IF($AK$13=4,Otros_procesos_afectados,IF($AK$13=5,Otros_procesos_afectados)))))</formula1>
    </dataValidation>
    <dataValidation type="date" allowBlank="1" showInputMessage="1" showErrorMessage="1" errorTitle="FORMATO FECHA" error="Ingresar fecha en formato dd/mm/aaaa. Gracias." sqref="AX10:BF10" xr:uid="{00000000-0002-0000-0C00-000017000000}">
      <formula1>42370</formula1>
      <formula2>43830</formula2>
    </dataValidation>
    <dataValidation type="date" allowBlank="1" showInputMessage="1" showErrorMessage="1" errorTitle="FORMATO DE FECHA" error="La fecha debe estar en formato dd/mm/aaaa." sqref="BA155:BF174 BA180:BF199" xr:uid="{00000000-0002-0000-0C00-000018000000}">
      <formula1>1</formula1>
      <formula2>2958465</formula2>
    </dataValidation>
    <dataValidation type="date" operator="greaterThanOrEqual" allowBlank="1" showInputMessage="1" showErrorMessage="1" errorTitle="Error de fecha" error="-La fecha final debe ser mayor o igual a la inicial._x000a__x000a_-La fecha debe estar en formato dd/mm/aaaa." sqref="BG155:BG174 BG180:BG199" xr:uid="{00000000-0002-0000-0C00-000019000000}">
      <formula1>BA155</formula1>
    </dataValidation>
  </dataValidations>
  <hyperlinks>
    <hyperlink ref="E75:H75" location="Enc_Imp_Corrupción!M3" display="Enc_Imp_Corrupción!M3" xr:uid="{00000000-0004-0000-0C00-000000000000}"/>
    <hyperlink ref="I75:L75" location="Imp_Est_Pro_Seg!C23" display="Imp_Est_Pro_Seg!C23" xr:uid="{00000000-0004-0000-0C00-000001000000}"/>
    <hyperlink ref="M75:P75" location="Imp_Est_Pro_Seg!C23" display="G. Procesos" xr:uid="{00000000-0004-0000-0C00-000002000000}"/>
    <hyperlink ref="E76:H76" location="'Seguridad Información'!A1" display="Seguridad Inf." xr:uid="{00000000-0004-0000-0C00-000003000000}"/>
    <hyperlink ref="I76:L76" location="Imp_oportunidad!C23" display="Imp_oportunidad!C23" xr:uid="{00000000-0004-0000-0C00-000004000000}"/>
    <hyperlink ref="E66:H66" location="Frecuencia!C23" display="Frecuencia" xr:uid="{00000000-0004-0000-0C00-000005000000}"/>
    <hyperlink ref="E67:H67" location="Factibilidad!C21" display="Factibilidad" xr:uid="{00000000-0004-0000-0C00-000006000000}"/>
  </hyperlinks>
  <printOptions horizontalCentered="1" verticalCentered="1"/>
  <pageMargins left="0.19685039370078741" right="0.23622047244094491" top="0.19685039370078741" bottom="0.19685039370078741" header="0.31496062992125984" footer="0.31496062992125984"/>
  <pageSetup paperSize="14" scale="29" orientation="portrait" horizontalDpi="4294967294" verticalDpi="4294967294" r:id="rId1"/>
  <headerFooter>
    <oddFooter>&amp;R&amp;"Arial Narrow,Normal"&amp;7Fecha de versión: 08 de abril de 2019</oddFooter>
  </headerFooter>
  <rowBreaks count="1" manualBreakCount="1">
    <brk id="113" max="7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3" r:id="rId4" name="Check Box 3">
              <controlPr defaultSize="0" autoFill="0" autoLine="0" autoPict="0">
                <anchor moveWithCells="1">
                  <from>
                    <xdr:col>16</xdr:col>
                    <xdr:colOff>104775</xdr:colOff>
                    <xdr:row>25</xdr:row>
                    <xdr:rowOff>47625</xdr:rowOff>
                  </from>
                  <to>
                    <xdr:col>17</xdr:col>
                    <xdr:colOff>104775</xdr:colOff>
                    <xdr:row>25</xdr:row>
                    <xdr:rowOff>352425</xdr:rowOff>
                  </to>
                </anchor>
              </controlPr>
            </control>
          </mc:Choice>
        </mc:AlternateContent>
        <mc:AlternateContent xmlns:mc="http://schemas.openxmlformats.org/markup-compatibility/2006">
          <mc:Choice Requires="x14">
            <control shapeId="10244" r:id="rId5" name="Check Box 4">
              <controlPr defaultSize="0" autoFill="0" autoLine="0" autoPict="0">
                <anchor moveWithCells="1">
                  <from>
                    <xdr:col>19</xdr:col>
                    <xdr:colOff>57150</xdr:colOff>
                    <xdr:row>25</xdr:row>
                    <xdr:rowOff>66675</xdr:rowOff>
                  </from>
                  <to>
                    <xdr:col>20</xdr:col>
                    <xdr:colOff>142875</xdr:colOff>
                    <xdr:row>25</xdr:row>
                    <xdr:rowOff>352425</xdr:rowOff>
                  </to>
                </anchor>
              </controlPr>
            </control>
          </mc:Choice>
        </mc:AlternateContent>
        <mc:AlternateContent xmlns:mc="http://schemas.openxmlformats.org/markup-compatibility/2006">
          <mc:Choice Requires="x14">
            <control shapeId="10245" r:id="rId6" name="Check Box 5">
              <controlPr defaultSize="0" autoFill="0" autoLine="0" autoPict="0">
                <anchor moveWithCells="1">
                  <from>
                    <xdr:col>29</xdr:col>
                    <xdr:colOff>276225</xdr:colOff>
                    <xdr:row>25</xdr:row>
                    <xdr:rowOff>47625</xdr:rowOff>
                  </from>
                  <to>
                    <xdr:col>30</xdr:col>
                    <xdr:colOff>219075</xdr:colOff>
                    <xdr:row>25</xdr:row>
                    <xdr:rowOff>352425</xdr:rowOff>
                  </to>
                </anchor>
              </controlPr>
            </control>
          </mc:Choice>
        </mc:AlternateContent>
        <mc:AlternateContent xmlns:mc="http://schemas.openxmlformats.org/markup-compatibility/2006">
          <mc:Choice Requires="x14">
            <control shapeId="10246" r:id="rId7" name="Check Box 6">
              <controlPr defaultSize="0" autoFill="0" autoLine="0" autoPict="0">
                <anchor moveWithCells="1">
                  <from>
                    <xdr:col>31</xdr:col>
                    <xdr:colOff>352425</xdr:colOff>
                    <xdr:row>25</xdr:row>
                    <xdr:rowOff>57150</xdr:rowOff>
                  </from>
                  <to>
                    <xdr:col>32</xdr:col>
                    <xdr:colOff>257175</xdr:colOff>
                    <xdr:row>25</xdr:row>
                    <xdr:rowOff>342900</xdr:rowOff>
                  </to>
                </anchor>
              </controlPr>
            </control>
          </mc:Choice>
        </mc:AlternateContent>
        <mc:AlternateContent xmlns:mc="http://schemas.openxmlformats.org/markup-compatibility/2006">
          <mc:Choice Requires="x14">
            <control shapeId="10247" r:id="rId8" name="Check Box 7">
              <controlPr defaultSize="0" autoFill="0" autoLine="0" autoPict="0">
                <anchor moveWithCells="1">
                  <from>
                    <xdr:col>44</xdr:col>
                    <xdr:colOff>247650</xdr:colOff>
                    <xdr:row>25</xdr:row>
                    <xdr:rowOff>47625</xdr:rowOff>
                  </from>
                  <to>
                    <xdr:col>45</xdr:col>
                    <xdr:colOff>104775</xdr:colOff>
                    <xdr:row>25</xdr:row>
                    <xdr:rowOff>371475</xdr:rowOff>
                  </to>
                </anchor>
              </controlPr>
            </control>
          </mc:Choice>
        </mc:AlternateContent>
        <mc:AlternateContent xmlns:mc="http://schemas.openxmlformats.org/markup-compatibility/2006">
          <mc:Choice Requires="x14">
            <control shapeId="10248" r:id="rId9" name="Check Box 8">
              <controlPr defaultSize="0" autoFill="0" autoLine="0" autoPict="0">
                <anchor moveWithCells="1">
                  <from>
                    <xdr:col>48</xdr:col>
                    <xdr:colOff>19050</xdr:colOff>
                    <xdr:row>25</xdr:row>
                    <xdr:rowOff>57150</xdr:rowOff>
                  </from>
                  <to>
                    <xdr:col>49</xdr:col>
                    <xdr:colOff>104775</xdr:colOff>
                    <xdr:row>25</xdr:row>
                    <xdr:rowOff>342900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94" id="{BB6A1D9C-7BB7-45D4-82DA-EF879875051E}">
            <xm:f>OR($AP$68=Datos!$S$5,$AP$68=Datos!$T$5)</xm:f>
            <x14:dxf>
              <fill>
                <patternFill>
                  <bgColor rgb="FF92D050"/>
                </patternFill>
              </fill>
            </x14:dxf>
          </x14:cfRule>
          <x14:cfRule type="expression" priority="395" id="{621991D7-BD1A-42B2-96F7-4EDF5FB4542D}">
            <xm:f>OR($AP$68=Datos!$S$4,$AP$68=Datos!$T$4)</xm:f>
            <x14:dxf>
              <fill>
                <patternFill>
                  <bgColor rgb="FFFFFF00"/>
                </patternFill>
              </fill>
            </x14:dxf>
          </x14:cfRule>
          <x14:cfRule type="expression" priority="396" id="{6FA4468A-9C0B-404E-976A-7092669D8A81}">
            <xm:f>OR($AP$68=Datos!$S$3,$AP$68=Datos!$T$3)</xm:f>
            <x14:dxf>
              <fill>
                <patternFill>
                  <bgColor rgb="FFFFC000"/>
                </patternFill>
              </fill>
            </x14:dxf>
          </x14:cfRule>
          <x14:cfRule type="expression" priority="397" id="{A7AE44EF-E7CF-4831-8A5B-666DCB33DAFC}">
            <xm:f>OR($AP$68=Datos!$S$2,$AP$68=Datos!$T$2)</xm:f>
            <x14:dxf>
              <fill>
                <patternFill>
                  <bgColor rgb="FFFF0000"/>
                </patternFill>
              </fill>
            </x14:dxf>
          </x14:cfRule>
          <xm:sqref>AP68</xm:sqref>
        </x14:conditionalFormatting>
        <x14:conditionalFormatting xmlns:xm="http://schemas.microsoft.com/office/excel/2006/main">
          <x14:cfRule type="expression" priority="381" id="{C8E780CE-EBEB-4464-9D6C-2F0CA261FA08}">
            <xm:f>OR($AP$126=Datos!$S$2,$AP$126=Datos!$T$2)</xm:f>
            <x14:dxf>
              <fill>
                <patternFill>
                  <bgColor rgb="FFFF0000"/>
                </patternFill>
              </fill>
            </x14:dxf>
          </x14:cfRule>
          <x14:cfRule type="expression" priority="382" id="{A9FB0F0B-B73B-42F0-8E59-259D6147FA84}">
            <xm:f>OR($AP$126=Datos!$S$3,$AP$126=Datos!$T$3)</xm:f>
            <x14:dxf>
              <fill>
                <patternFill>
                  <bgColor rgb="FFFFC000"/>
                </patternFill>
              </fill>
            </x14:dxf>
          </x14:cfRule>
          <x14:cfRule type="expression" priority="383" id="{E68A5F6D-E78A-4DD1-9366-55D0E58CFFA8}">
            <xm:f>OR($AP$126=Datos!$S$4,$AP$126=Datos!$T$4)</xm:f>
            <x14:dxf>
              <fill>
                <patternFill>
                  <bgColor rgb="FFFFFF00"/>
                </patternFill>
              </fill>
            </x14:dxf>
          </x14:cfRule>
          <x14:cfRule type="expression" priority="384" id="{45010434-7FDC-4352-AE35-6A67B999F5E5}">
            <xm:f>OR($AP$126=Datos!$S$5,$AP$126=Datos!$T$5)</xm:f>
            <x14:dxf>
              <fill>
                <patternFill>
                  <bgColor rgb="FF92D050"/>
                </patternFill>
              </fill>
            </x14:dxf>
          </x14:cfRule>
          <xm:sqref>AP126</xm:sqref>
        </x14:conditionalFormatting>
        <x14:conditionalFormatting xmlns:xm="http://schemas.microsoft.com/office/excel/2006/main">
          <x14:cfRule type="cellIs" priority="277" operator="equal" id="{FD4B87E1-B134-4647-813E-EAE03F0BA00A}">
            <xm:f>Datos!$AO$2</xm:f>
            <x14:dxf>
              <fill>
                <patternFill>
                  <bgColor rgb="FF92D050"/>
                </patternFill>
              </fill>
            </x14:dxf>
          </x14:cfRule>
          <x14:cfRule type="cellIs" priority="337" operator="equal" id="{C2BE1F86-BF2B-47F6-851D-4831C73F3793}">
            <xm:f>Datos!$AO$4</xm:f>
            <x14:dxf>
              <fill>
                <patternFill>
                  <bgColor theme="5" tint="0.39994506668294322"/>
                </patternFill>
              </fill>
            </x14:dxf>
          </x14:cfRule>
          <x14:cfRule type="cellIs" priority="338" operator="equal" id="{7FD3F1A4-0472-415E-B442-60FE4A9DEE34}">
            <xm:f>Datos!$AO$3</xm:f>
            <x14:dxf>
              <fill>
                <patternFill>
                  <bgColor rgb="FFFFFF00"/>
                </patternFill>
              </fill>
            </x14:dxf>
          </x14:cfRule>
          <xm:sqref>AL87</xm:sqref>
        </x14:conditionalFormatting>
        <x14:conditionalFormatting xmlns:xm="http://schemas.microsoft.com/office/excel/2006/main">
          <x14:cfRule type="cellIs" priority="274" operator="equal" id="{6E5CF2FB-0227-444D-9C8F-80AA1E44E568}">
            <xm:f>Datos!$AO$2</xm:f>
            <x14:dxf>
              <fill>
                <patternFill>
                  <bgColor rgb="FF92D050"/>
                </patternFill>
              </fill>
            </x14:dxf>
          </x14:cfRule>
          <x14:cfRule type="cellIs" priority="275" operator="equal" id="{287FFFFE-F303-4B8A-BAED-0D43BDE02FA1}">
            <xm:f>Datos!$AO$4</xm:f>
            <x14:dxf>
              <fill>
                <patternFill>
                  <bgColor theme="5" tint="0.39994506668294322"/>
                </patternFill>
              </fill>
            </x14:dxf>
          </x14:cfRule>
          <x14:cfRule type="cellIs" priority="276" operator="equal" id="{911C383D-6850-47DD-9163-955627AC6BF6}">
            <xm:f>Datos!$AO$3</xm:f>
            <x14:dxf>
              <fill>
                <patternFill>
                  <bgColor rgb="FFFFFF00"/>
                </patternFill>
              </fill>
            </x14:dxf>
          </x14:cfRule>
          <xm:sqref>AL88</xm:sqref>
        </x14:conditionalFormatting>
        <x14:conditionalFormatting xmlns:xm="http://schemas.microsoft.com/office/excel/2006/main">
          <x14:cfRule type="cellIs" priority="271" operator="equal" id="{EDF65F63-6EE1-4C8E-8276-CF30CFF59B4E}">
            <xm:f>Datos!$AO$2</xm:f>
            <x14:dxf>
              <fill>
                <patternFill>
                  <bgColor rgb="FF92D050"/>
                </patternFill>
              </fill>
            </x14:dxf>
          </x14:cfRule>
          <x14:cfRule type="cellIs" priority="272" operator="equal" id="{88609FCF-25AA-4116-8E60-E23F8E1F9227}">
            <xm:f>Datos!$AO$4</xm:f>
            <x14:dxf>
              <fill>
                <patternFill>
                  <bgColor theme="5" tint="0.39994506668294322"/>
                </patternFill>
              </fill>
            </x14:dxf>
          </x14:cfRule>
          <x14:cfRule type="cellIs" priority="273" operator="equal" id="{AB90D754-AFBB-4CE8-8638-FB888F9F2422}">
            <xm:f>Datos!$AO$3</xm:f>
            <x14:dxf>
              <fill>
                <patternFill>
                  <bgColor rgb="FFFFFF00"/>
                </patternFill>
              </fill>
            </x14:dxf>
          </x14:cfRule>
          <xm:sqref>AL89</xm:sqref>
        </x14:conditionalFormatting>
        <x14:conditionalFormatting xmlns:xm="http://schemas.microsoft.com/office/excel/2006/main">
          <x14:cfRule type="cellIs" priority="268" operator="equal" id="{C313B0CB-CE62-4EAC-9D8B-82EB3EDE2840}">
            <xm:f>Datos!$AO$2</xm:f>
            <x14:dxf>
              <fill>
                <patternFill>
                  <bgColor rgb="FF92D050"/>
                </patternFill>
              </fill>
            </x14:dxf>
          </x14:cfRule>
          <x14:cfRule type="cellIs" priority="269" operator="equal" id="{17D620C5-B6D4-4BA6-9A0E-BD35A5A75D0E}">
            <xm:f>Datos!$AO$4</xm:f>
            <x14:dxf>
              <fill>
                <patternFill>
                  <bgColor theme="5" tint="0.39994506668294322"/>
                </patternFill>
              </fill>
            </x14:dxf>
          </x14:cfRule>
          <x14:cfRule type="cellIs" priority="270" operator="equal" id="{C08D66F5-D79C-488A-A5F3-560359413615}">
            <xm:f>Datos!$AO$3</xm:f>
            <x14:dxf>
              <fill>
                <patternFill>
                  <bgColor rgb="FFFFFF00"/>
                </patternFill>
              </fill>
            </x14:dxf>
          </x14:cfRule>
          <xm:sqref>AL90</xm:sqref>
        </x14:conditionalFormatting>
        <x14:conditionalFormatting xmlns:xm="http://schemas.microsoft.com/office/excel/2006/main">
          <x14:cfRule type="cellIs" priority="265" operator="equal" id="{4F3BF5DB-3B93-489F-A99F-81ACBF24A6B5}">
            <xm:f>Datos!$AO$2</xm:f>
            <x14:dxf>
              <fill>
                <patternFill>
                  <bgColor rgb="FF92D050"/>
                </patternFill>
              </fill>
            </x14:dxf>
          </x14:cfRule>
          <x14:cfRule type="cellIs" priority="266" operator="equal" id="{77E70891-9469-4DCF-8130-A48C9BB82925}">
            <xm:f>Datos!$AO$4</xm:f>
            <x14:dxf>
              <fill>
                <patternFill>
                  <bgColor theme="5" tint="0.39994506668294322"/>
                </patternFill>
              </fill>
            </x14:dxf>
          </x14:cfRule>
          <x14:cfRule type="cellIs" priority="267" operator="equal" id="{4C39207C-AE0B-4F32-8C2B-C65F411976B6}">
            <xm:f>Datos!$AO$3</xm:f>
            <x14:dxf>
              <fill>
                <patternFill>
                  <bgColor rgb="FFFFFF00"/>
                </patternFill>
              </fill>
            </x14:dxf>
          </x14:cfRule>
          <xm:sqref>AL91</xm:sqref>
        </x14:conditionalFormatting>
        <x14:conditionalFormatting xmlns:xm="http://schemas.microsoft.com/office/excel/2006/main">
          <x14:cfRule type="cellIs" priority="262" operator="equal" id="{2042C836-1437-45A9-BACA-BA4A3A3D0F7E}">
            <xm:f>Datos!$AO$2</xm:f>
            <x14:dxf>
              <fill>
                <patternFill>
                  <bgColor rgb="FF92D050"/>
                </patternFill>
              </fill>
            </x14:dxf>
          </x14:cfRule>
          <x14:cfRule type="cellIs" priority="263" operator="equal" id="{D9AF712F-BCE9-4D48-8097-40A4E614F5E9}">
            <xm:f>Datos!$AO$4</xm:f>
            <x14:dxf>
              <fill>
                <patternFill>
                  <bgColor theme="5" tint="0.39994506668294322"/>
                </patternFill>
              </fill>
            </x14:dxf>
          </x14:cfRule>
          <x14:cfRule type="cellIs" priority="264" operator="equal" id="{68126034-3C72-49E9-AAE6-3C85613BCA66}">
            <xm:f>Datos!$AO$3</xm:f>
            <x14:dxf>
              <fill>
                <patternFill>
                  <bgColor rgb="FFFFFF00"/>
                </patternFill>
              </fill>
            </x14:dxf>
          </x14:cfRule>
          <xm:sqref>AL92</xm:sqref>
        </x14:conditionalFormatting>
        <x14:conditionalFormatting xmlns:xm="http://schemas.microsoft.com/office/excel/2006/main">
          <x14:cfRule type="cellIs" priority="259" operator="equal" id="{474895CD-23BD-4A1F-AF3F-27250DE8EF7F}">
            <xm:f>Datos!$AO$2</xm:f>
            <x14:dxf>
              <fill>
                <patternFill>
                  <bgColor rgb="FF92D050"/>
                </patternFill>
              </fill>
            </x14:dxf>
          </x14:cfRule>
          <x14:cfRule type="cellIs" priority="260" operator="equal" id="{A6AE3189-A7DC-449B-A4D0-1F8BC6A04D45}">
            <xm:f>Datos!$AO$4</xm:f>
            <x14:dxf>
              <fill>
                <patternFill>
                  <bgColor theme="5" tint="0.39994506668294322"/>
                </patternFill>
              </fill>
            </x14:dxf>
          </x14:cfRule>
          <x14:cfRule type="cellIs" priority="261" operator="equal" id="{9D916FFB-D319-4454-BFC8-011E1B30628D}">
            <xm:f>Datos!$AO$3</xm:f>
            <x14:dxf>
              <fill>
                <patternFill>
                  <bgColor rgb="FFFFFF00"/>
                </patternFill>
              </fill>
            </x14:dxf>
          </x14:cfRule>
          <xm:sqref>AL93</xm:sqref>
        </x14:conditionalFormatting>
        <x14:conditionalFormatting xmlns:xm="http://schemas.microsoft.com/office/excel/2006/main">
          <x14:cfRule type="cellIs" priority="256" operator="equal" id="{DC29295D-B44B-44A9-8E11-B6693F0FC7E5}">
            <xm:f>Datos!$AO$2</xm:f>
            <x14:dxf>
              <fill>
                <patternFill>
                  <bgColor rgb="FF92D050"/>
                </patternFill>
              </fill>
            </x14:dxf>
          </x14:cfRule>
          <x14:cfRule type="cellIs" priority="257" operator="equal" id="{21702A99-BBFF-490D-A4F3-02A2986AD6FD}">
            <xm:f>Datos!$AO$4</xm:f>
            <x14:dxf>
              <fill>
                <patternFill>
                  <bgColor theme="5" tint="0.39994506668294322"/>
                </patternFill>
              </fill>
            </x14:dxf>
          </x14:cfRule>
          <x14:cfRule type="cellIs" priority="258" operator="equal" id="{FF16428C-0859-44CE-9561-93090B82C700}">
            <xm:f>Datos!$AO$3</xm:f>
            <x14:dxf>
              <fill>
                <patternFill>
                  <bgColor rgb="FFFFFF00"/>
                </patternFill>
              </fill>
            </x14:dxf>
          </x14:cfRule>
          <xm:sqref>AL94</xm:sqref>
        </x14:conditionalFormatting>
        <x14:conditionalFormatting xmlns:xm="http://schemas.microsoft.com/office/excel/2006/main">
          <x14:cfRule type="cellIs" priority="253" operator="equal" id="{BB5B1130-CFB6-45E0-B686-7CFE2769774E}">
            <xm:f>Datos!$AO$2</xm:f>
            <x14:dxf>
              <fill>
                <patternFill>
                  <bgColor rgb="FF92D050"/>
                </patternFill>
              </fill>
            </x14:dxf>
          </x14:cfRule>
          <x14:cfRule type="cellIs" priority="254" operator="equal" id="{55B6F5A5-D67C-4C78-8D9D-4F208688884A}">
            <xm:f>Datos!$AO$4</xm:f>
            <x14:dxf>
              <fill>
                <patternFill>
                  <bgColor theme="5" tint="0.39994506668294322"/>
                </patternFill>
              </fill>
            </x14:dxf>
          </x14:cfRule>
          <x14:cfRule type="cellIs" priority="255" operator="equal" id="{CE055A9E-39F2-42EF-A623-9D830D13C349}">
            <xm:f>Datos!$AO$3</xm:f>
            <x14:dxf>
              <fill>
                <patternFill>
                  <bgColor rgb="FFFFFF00"/>
                </patternFill>
              </fill>
            </x14:dxf>
          </x14:cfRule>
          <xm:sqref>AL95</xm:sqref>
        </x14:conditionalFormatting>
        <x14:conditionalFormatting xmlns:xm="http://schemas.microsoft.com/office/excel/2006/main">
          <x14:cfRule type="cellIs" priority="250" operator="equal" id="{9A60FFAC-07EA-4374-BDC7-C87554A4BFDA}">
            <xm:f>Datos!$AO$2</xm:f>
            <x14:dxf>
              <fill>
                <patternFill>
                  <bgColor rgb="FF92D050"/>
                </patternFill>
              </fill>
            </x14:dxf>
          </x14:cfRule>
          <x14:cfRule type="cellIs" priority="251" operator="equal" id="{7E41CD71-18E3-4391-B08B-A360D25876AF}">
            <xm:f>Datos!$AO$4</xm:f>
            <x14:dxf>
              <fill>
                <patternFill>
                  <bgColor theme="5" tint="0.39994506668294322"/>
                </patternFill>
              </fill>
            </x14:dxf>
          </x14:cfRule>
          <x14:cfRule type="cellIs" priority="252" operator="equal" id="{402F0727-C5BF-4773-87DC-52A71B84E0D5}">
            <xm:f>Datos!$AO$3</xm:f>
            <x14:dxf>
              <fill>
                <patternFill>
                  <bgColor rgb="FFFFFF00"/>
                </patternFill>
              </fill>
            </x14:dxf>
          </x14:cfRule>
          <xm:sqref>AL96</xm:sqref>
        </x14:conditionalFormatting>
        <x14:conditionalFormatting xmlns:xm="http://schemas.microsoft.com/office/excel/2006/main">
          <x14:cfRule type="cellIs" priority="247" operator="equal" id="{858432DF-64CD-47BF-8FE9-7CF095643CE8}">
            <xm:f>Datos!$AO$4</xm:f>
            <x14:dxf>
              <fill>
                <patternFill>
                  <bgColor theme="5" tint="0.39994506668294322"/>
                </patternFill>
              </fill>
            </x14:dxf>
          </x14:cfRule>
          <x14:cfRule type="cellIs" priority="248" operator="equal" id="{42F149A7-B88C-476D-8B54-DA0371D39657}">
            <xm:f>Datos!$AO$3</xm:f>
            <x14:dxf>
              <fill>
                <patternFill>
                  <bgColor rgb="FFFFFF00"/>
                </patternFill>
              </fill>
            </x14:dxf>
          </x14:cfRule>
          <x14:cfRule type="cellIs" priority="249" operator="equal" id="{FFD1FC44-60C1-4669-BEB1-D14436F8F71A}">
            <xm:f>Datos!$AO$2</xm:f>
            <x14:dxf>
              <fill>
                <patternFill>
                  <bgColor rgb="FF92D050"/>
                </patternFill>
              </fill>
            </x14:dxf>
          </x14:cfRule>
          <xm:sqref>AT88</xm:sqref>
        </x14:conditionalFormatting>
        <x14:conditionalFormatting xmlns:xm="http://schemas.microsoft.com/office/excel/2006/main">
          <x14:cfRule type="cellIs" priority="188" operator="equal" id="{7B7233EE-88AA-4A96-AC4D-7BDD3FEE6E4E}">
            <xm:f>Datos!$AO$2</xm:f>
            <x14:dxf>
              <fill>
                <patternFill>
                  <bgColor rgb="FF92D050"/>
                </patternFill>
              </fill>
            </x14:dxf>
          </x14:cfRule>
          <x14:cfRule type="cellIs" priority="245" operator="equal" id="{BE81F257-9FA0-459B-B4D4-2061C78DC082}">
            <xm:f>Datos!$AO$4</xm:f>
            <x14:dxf>
              <fill>
                <patternFill>
                  <bgColor theme="5" tint="0.39994506668294322"/>
                </patternFill>
              </fill>
            </x14:dxf>
          </x14:cfRule>
          <x14:cfRule type="cellIs" priority="246" operator="equal" id="{66695B68-2219-4E7F-9DA8-0462EB77089D}">
            <xm:f>Datos!$AO$3</xm:f>
            <x14:dxf>
              <fill>
                <patternFill>
                  <bgColor rgb="FFFFFF00"/>
                </patternFill>
              </fill>
            </x14:dxf>
          </x14:cfRule>
          <xm:sqref>AL102</xm:sqref>
        </x14:conditionalFormatting>
        <x14:conditionalFormatting xmlns:xm="http://schemas.microsoft.com/office/excel/2006/main">
          <x14:cfRule type="cellIs" priority="185" operator="equal" id="{83465C76-D461-4508-9FFE-4982057BBC2F}">
            <xm:f>Datos!$AO$4</xm:f>
            <x14:dxf>
              <fill>
                <patternFill>
                  <bgColor theme="5" tint="0.39994506668294322"/>
                </patternFill>
              </fill>
            </x14:dxf>
          </x14:cfRule>
          <x14:cfRule type="cellIs" priority="186" operator="equal" id="{7007E5DA-34CC-4719-B658-31A892B47FE5}">
            <xm:f>Datos!$AO$3</xm:f>
            <x14:dxf>
              <fill>
                <patternFill>
                  <bgColor rgb="FFFFFF00"/>
                </patternFill>
              </fill>
            </x14:dxf>
          </x14:cfRule>
          <x14:cfRule type="cellIs" priority="187" operator="equal" id="{D52D119C-14E2-475B-8986-A1E6FE9AD8E2}">
            <xm:f>Datos!$AO$2</xm:f>
            <x14:dxf>
              <fill>
                <patternFill>
                  <bgColor rgb="FF92D050"/>
                </patternFill>
              </fill>
            </x14:dxf>
          </x14:cfRule>
          <xm:sqref>AR103</xm:sqref>
        </x14:conditionalFormatting>
        <x14:conditionalFormatting xmlns:xm="http://schemas.microsoft.com/office/excel/2006/main">
          <x14:cfRule type="cellIs" priority="182" operator="equal" id="{FA81C6F6-42A2-46E4-88B1-D1F51CAA58C7}">
            <xm:f>Datos!$AO$4</xm:f>
            <x14:dxf>
              <fill>
                <patternFill>
                  <bgColor theme="5" tint="0.39994506668294322"/>
                </patternFill>
              </fill>
            </x14:dxf>
          </x14:cfRule>
          <x14:cfRule type="cellIs" priority="183" operator="equal" id="{3A34DC3E-0807-45CE-93C6-2D38D0D23C36}">
            <xm:f>Datos!$AO$3</xm:f>
            <x14:dxf>
              <fill>
                <patternFill>
                  <bgColor rgb="FFFFFF00"/>
                </patternFill>
              </fill>
            </x14:dxf>
          </x14:cfRule>
          <x14:cfRule type="cellIs" priority="184" operator="equal" id="{99E86865-1D10-431B-B6EC-D2B399F0946F}">
            <xm:f>Datos!$AO$2</xm:f>
            <x14:dxf>
              <fill>
                <patternFill>
                  <bgColor rgb="FF92D050"/>
                </patternFill>
              </fill>
            </x14:dxf>
          </x14:cfRule>
          <xm:sqref>AT103</xm:sqref>
        </x14:conditionalFormatting>
        <x14:conditionalFormatting xmlns:xm="http://schemas.microsoft.com/office/excel/2006/main">
          <x14:cfRule type="cellIs" priority="334" operator="equal" id="{0796B395-6110-4FE7-846D-AD86F75891F8}">
            <xm:f>Datos!$AO$4</xm:f>
            <x14:dxf>
              <fill>
                <patternFill>
                  <bgColor theme="5" tint="0.39994506668294322"/>
                </patternFill>
              </fill>
            </x14:dxf>
          </x14:cfRule>
          <x14:cfRule type="cellIs" priority="335" operator="equal" id="{9A5CEE65-C133-40C6-AC8A-17A1D9AA9770}">
            <xm:f>Datos!$AO$3</xm:f>
            <x14:dxf>
              <fill>
                <patternFill>
                  <bgColor rgb="FFFFFF00"/>
                </patternFill>
              </fill>
            </x14:dxf>
          </x14:cfRule>
          <x14:cfRule type="cellIs" priority="336" operator="equal" id="{7BDD9552-6776-43FF-A5DE-E3168901A2BE}">
            <xm:f>Datos!$AO2</xm:f>
            <x14:dxf>
              <fill>
                <patternFill>
                  <bgColor rgb="FF92D050"/>
                </patternFill>
              </fill>
            </x14:dxf>
          </x14:cfRule>
          <xm:sqref>AR87</xm:sqref>
        </x14:conditionalFormatting>
        <x14:conditionalFormatting xmlns:xm="http://schemas.microsoft.com/office/excel/2006/main">
          <x14:cfRule type="cellIs" priority="179" operator="equal" id="{1FCE37EE-D6EE-419B-A629-B8B6297275EB}">
            <xm:f>Datos!$AO$4</xm:f>
            <x14:dxf>
              <fill>
                <patternFill>
                  <bgColor theme="5" tint="0.39994506668294322"/>
                </patternFill>
              </fill>
            </x14:dxf>
          </x14:cfRule>
          <x14:cfRule type="cellIs" priority="180" operator="equal" id="{F0D03B54-10B9-4812-A97E-77819BF5F5C2}">
            <xm:f>Datos!$AO$3</xm:f>
            <x14:dxf>
              <fill>
                <patternFill>
                  <bgColor rgb="FFFFFF00"/>
                </patternFill>
              </fill>
            </x14:dxf>
          </x14:cfRule>
          <x14:cfRule type="cellIs" priority="181" operator="equal" id="{62283FC9-A02C-4DB6-86A9-7D44279A1672}">
            <xm:f>Datos!$AO$2</xm:f>
            <x14:dxf>
              <fill>
                <patternFill>
                  <bgColor rgb="FF92D050"/>
                </patternFill>
              </fill>
            </x14:dxf>
          </x14:cfRule>
          <xm:sqref>AR88</xm:sqref>
        </x14:conditionalFormatting>
        <x14:conditionalFormatting xmlns:xm="http://schemas.microsoft.com/office/excel/2006/main">
          <x14:cfRule type="cellIs" priority="176" operator="equal" id="{84E8C090-08B5-468C-90A2-C55D9C67BF3E}">
            <xm:f>Datos!$AO$4</xm:f>
            <x14:dxf>
              <fill>
                <patternFill>
                  <bgColor theme="5" tint="0.39994506668294322"/>
                </patternFill>
              </fill>
            </x14:dxf>
          </x14:cfRule>
          <x14:cfRule type="cellIs" priority="177" operator="equal" id="{3D849AE1-2AAB-4566-B066-94D532E7CAB8}">
            <xm:f>Datos!$AO$3</xm:f>
            <x14:dxf>
              <fill>
                <patternFill>
                  <bgColor rgb="FFFFFF00"/>
                </patternFill>
              </fill>
            </x14:dxf>
          </x14:cfRule>
          <x14:cfRule type="cellIs" priority="178" operator="equal" id="{121B6215-8A77-480F-9820-92912557C45A}">
            <xm:f>Datos!$AO$2</xm:f>
            <x14:dxf>
              <fill>
                <patternFill>
                  <bgColor rgb="FF92D050"/>
                </patternFill>
              </fill>
            </x14:dxf>
          </x14:cfRule>
          <xm:sqref>AR89</xm:sqref>
        </x14:conditionalFormatting>
        <x14:conditionalFormatting xmlns:xm="http://schemas.microsoft.com/office/excel/2006/main">
          <x14:cfRule type="cellIs" priority="173" operator="equal" id="{3C1A4D6C-236C-4F3F-9E36-9DBE7EB11801}">
            <xm:f>Datos!$AO$4</xm:f>
            <x14:dxf>
              <fill>
                <patternFill>
                  <bgColor theme="5" tint="0.39994506668294322"/>
                </patternFill>
              </fill>
            </x14:dxf>
          </x14:cfRule>
          <x14:cfRule type="cellIs" priority="174" operator="equal" id="{A0CC57D6-604E-45A3-BCD7-1C10B3E164A1}">
            <xm:f>Datos!$AO$3</xm:f>
            <x14:dxf>
              <fill>
                <patternFill>
                  <bgColor rgb="FFFFFF00"/>
                </patternFill>
              </fill>
            </x14:dxf>
          </x14:cfRule>
          <x14:cfRule type="cellIs" priority="175" operator="equal" id="{E29C4AA0-C4FD-4A18-BF02-7560546CF8B8}">
            <xm:f>Datos!$AO$2</xm:f>
            <x14:dxf>
              <fill>
                <patternFill>
                  <bgColor rgb="FF92D050"/>
                </patternFill>
              </fill>
            </x14:dxf>
          </x14:cfRule>
          <xm:sqref>AR90</xm:sqref>
        </x14:conditionalFormatting>
        <x14:conditionalFormatting xmlns:xm="http://schemas.microsoft.com/office/excel/2006/main">
          <x14:cfRule type="cellIs" priority="170" operator="equal" id="{60E0DC68-4E4A-4288-9398-C107C633E638}">
            <xm:f>Datos!$AO$4</xm:f>
            <x14:dxf>
              <fill>
                <patternFill>
                  <bgColor theme="5" tint="0.39994506668294322"/>
                </patternFill>
              </fill>
            </x14:dxf>
          </x14:cfRule>
          <x14:cfRule type="cellIs" priority="171" operator="equal" id="{C092A82A-904E-48AA-90A5-C6F960C032E7}">
            <xm:f>Datos!$AO$3</xm:f>
            <x14:dxf>
              <fill>
                <patternFill>
                  <bgColor rgb="FFFFFF00"/>
                </patternFill>
              </fill>
            </x14:dxf>
          </x14:cfRule>
          <x14:cfRule type="cellIs" priority="172" operator="equal" id="{4D2E3F09-C6E8-422D-AF0B-012BA806DAB6}">
            <xm:f>Datos!$AO$2</xm:f>
            <x14:dxf>
              <fill>
                <patternFill>
                  <bgColor rgb="FF92D050"/>
                </patternFill>
              </fill>
            </x14:dxf>
          </x14:cfRule>
          <xm:sqref>AR91</xm:sqref>
        </x14:conditionalFormatting>
        <x14:conditionalFormatting xmlns:xm="http://schemas.microsoft.com/office/excel/2006/main">
          <x14:cfRule type="cellIs" priority="167" operator="equal" id="{802A9124-5AA5-4161-B93C-752DBDC0A99B}">
            <xm:f>Datos!$AO$4</xm:f>
            <x14:dxf>
              <fill>
                <patternFill>
                  <bgColor theme="5" tint="0.39994506668294322"/>
                </patternFill>
              </fill>
            </x14:dxf>
          </x14:cfRule>
          <x14:cfRule type="cellIs" priority="168" operator="equal" id="{8BF471E2-4DDB-43A7-89D4-4DEF8C3923A3}">
            <xm:f>Datos!$AO$3</xm:f>
            <x14:dxf>
              <fill>
                <patternFill>
                  <bgColor rgb="FFFFFF00"/>
                </patternFill>
              </fill>
            </x14:dxf>
          </x14:cfRule>
          <x14:cfRule type="cellIs" priority="169" operator="equal" id="{F8315C7D-81F5-401B-8DD1-07D128FE5A0F}">
            <xm:f>Datos!$AO$2</xm:f>
            <x14:dxf>
              <fill>
                <patternFill>
                  <bgColor rgb="FF92D050"/>
                </patternFill>
              </fill>
            </x14:dxf>
          </x14:cfRule>
          <xm:sqref>AR92</xm:sqref>
        </x14:conditionalFormatting>
        <x14:conditionalFormatting xmlns:xm="http://schemas.microsoft.com/office/excel/2006/main">
          <x14:cfRule type="cellIs" priority="164" operator="equal" id="{DD57C58F-8DFC-4117-A426-AAE769FD6A80}">
            <xm:f>Datos!$AO$4</xm:f>
            <x14:dxf>
              <fill>
                <patternFill>
                  <bgColor theme="5" tint="0.39994506668294322"/>
                </patternFill>
              </fill>
            </x14:dxf>
          </x14:cfRule>
          <x14:cfRule type="cellIs" priority="165" operator="equal" id="{975EBBC8-35AF-4492-954B-013CB4E9073F}">
            <xm:f>Datos!$AO$3</xm:f>
            <x14:dxf>
              <fill>
                <patternFill>
                  <bgColor rgb="FFFFFF00"/>
                </patternFill>
              </fill>
            </x14:dxf>
          </x14:cfRule>
          <x14:cfRule type="cellIs" priority="166" operator="equal" id="{85FCE6EB-CC56-4F29-B121-2AC0AC811794}">
            <xm:f>Datos!$AO$2</xm:f>
            <x14:dxf>
              <fill>
                <patternFill>
                  <bgColor rgb="FF92D050"/>
                </patternFill>
              </fill>
            </x14:dxf>
          </x14:cfRule>
          <xm:sqref>AR93</xm:sqref>
        </x14:conditionalFormatting>
        <x14:conditionalFormatting xmlns:xm="http://schemas.microsoft.com/office/excel/2006/main">
          <x14:cfRule type="cellIs" priority="161" operator="equal" id="{0E6D27FA-C549-48FE-A53B-5A09CC66512E}">
            <xm:f>Datos!$AO$4</xm:f>
            <x14:dxf>
              <fill>
                <patternFill>
                  <bgColor theme="5" tint="0.39994506668294322"/>
                </patternFill>
              </fill>
            </x14:dxf>
          </x14:cfRule>
          <x14:cfRule type="cellIs" priority="162" operator="equal" id="{2F1E408D-0FAD-41C5-AA71-F9AC3DF71582}">
            <xm:f>Datos!$AO$3</xm:f>
            <x14:dxf>
              <fill>
                <patternFill>
                  <bgColor rgb="FFFFFF00"/>
                </patternFill>
              </fill>
            </x14:dxf>
          </x14:cfRule>
          <x14:cfRule type="cellIs" priority="163" operator="equal" id="{C7F3C9E0-6164-4B44-A1ED-40B6DE85BA74}">
            <xm:f>Datos!$AO$2</xm:f>
            <x14:dxf>
              <fill>
                <patternFill>
                  <bgColor rgb="FF92D050"/>
                </patternFill>
              </fill>
            </x14:dxf>
          </x14:cfRule>
          <xm:sqref>AR94</xm:sqref>
        </x14:conditionalFormatting>
        <x14:conditionalFormatting xmlns:xm="http://schemas.microsoft.com/office/excel/2006/main">
          <x14:cfRule type="cellIs" priority="158" operator="equal" id="{531BA55A-96BC-40F4-ADF0-7AB0F34BF72C}">
            <xm:f>Datos!$AO$4</xm:f>
            <x14:dxf>
              <fill>
                <patternFill>
                  <bgColor theme="5" tint="0.39994506668294322"/>
                </patternFill>
              </fill>
            </x14:dxf>
          </x14:cfRule>
          <x14:cfRule type="cellIs" priority="159" operator="equal" id="{9151EA12-3C27-4328-9CC4-F5ED33B3C544}">
            <xm:f>Datos!$AO$3</xm:f>
            <x14:dxf>
              <fill>
                <patternFill>
                  <bgColor rgb="FFFFFF00"/>
                </patternFill>
              </fill>
            </x14:dxf>
          </x14:cfRule>
          <x14:cfRule type="cellIs" priority="160" operator="equal" id="{4A1F9C53-F940-45AC-8BED-9A39AAE316DE}">
            <xm:f>Datos!$AO$2</xm:f>
            <x14:dxf>
              <fill>
                <patternFill>
                  <bgColor rgb="FF92D050"/>
                </patternFill>
              </fill>
            </x14:dxf>
          </x14:cfRule>
          <xm:sqref>AR95</xm:sqref>
        </x14:conditionalFormatting>
        <x14:conditionalFormatting xmlns:xm="http://schemas.microsoft.com/office/excel/2006/main">
          <x14:cfRule type="cellIs" priority="155" operator="equal" id="{3FA64DD1-58E6-40E8-BD28-6C87C2564D99}">
            <xm:f>Datos!$AO$4</xm:f>
            <x14:dxf>
              <fill>
                <patternFill>
                  <bgColor theme="5" tint="0.39994506668294322"/>
                </patternFill>
              </fill>
            </x14:dxf>
          </x14:cfRule>
          <x14:cfRule type="cellIs" priority="156" operator="equal" id="{49D6A315-E517-4464-A116-E99F3E0004BF}">
            <xm:f>Datos!$AO$3</xm:f>
            <x14:dxf>
              <fill>
                <patternFill>
                  <bgColor rgb="FFFFFF00"/>
                </patternFill>
              </fill>
            </x14:dxf>
          </x14:cfRule>
          <x14:cfRule type="cellIs" priority="157" operator="equal" id="{DEF3742B-CDAD-4709-96E1-056EDCC5A844}">
            <xm:f>Datos!$AO$2</xm:f>
            <x14:dxf>
              <fill>
                <patternFill>
                  <bgColor rgb="FF92D050"/>
                </patternFill>
              </fill>
            </x14:dxf>
          </x14:cfRule>
          <xm:sqref>AR96</xm:sqref>
        </x14:conditionalFormatting>
        <x14:conditionalFormatting xmlns:xm="http://schemas.microsoft.com/office/excel/2006/main">
          <x14:cfRule type="cellIs" priority="152" operator="equal" id="{A845B0C3-1107-4D35-B6F4-478F6E61938F}">
            <xm:f>Datos!$AO$4</xm:f>
            <x14:dxf>
              <fill>
                <patternFill>
                  <bgColor theme="5" tint="0.39994506668294322"/>
                </patternFill>
              </fill>
            </x14:dxf>
          </x14:cfRule>
          <x14:cfRule type="cellIs" priority="153" operator="equal" id="{79BF850A-9CD0-43EC-B0C5-01869927B589}">
            <xm:f>Datos!$AO$3</xm:f>
            <x14:dxf>
              <fill>
                <patternFill>
                  <bgColor rgb="FFFFFF00"/>
                </patternFill>
              </fill>
            </x14:dxf>
          </x14:cfRule>
          <x14:cfRule type="cellIs" priority="154" operator="equal" id="{7A609899-877A-4552-8E2A-CD48A8F91AB7}">
            <xm:f>Datos!$AO$2</xm:f>
            <x14:dxf>
              <fill>
                <patternFill>
                  <bgColor rgb="FF92D050"/>
                </patternFill>
              </fill>
            </x14:dxf>
          </x14:cfRule>
          <xm:sqref>AT87</xm:sqref>
        </x14:conditionalFormatting>
        <x14:conditionalFormatting xmlns:xm="http://schemas.microsoft.com/office/excel/2006/main">
          <x14:cfRule type="cellIs" priority="149" operator="equal" id="{121E6D6B-E01F-4D64-81DE-9235572F369B}">
            <xm:f>Datos!$AO$4</xm:f>
            <x14:dxf>
              <fill>
                <patternFill>
                  <bgColor theme="5" tint="0.39994506668294322"/>
                </patternFill>
              </fill>
            </x14:dxf>
          </x14:cfRule>
          <x14:cfRule type="cellIs" priority="150" operator="equal" id="{0A3BB72C-8EA5-440A-8FC7-86A54BC112BB}">
            <xm:f>Datos!$AO$3</xm:f>
            <x14:dxf>
              <fill>
                <patternFill>
                  <bgColor rgb="FFFFFF00"/>
                </patternFill>
              </fill>
            </x14:dxf>
          </x14:cfRule>
          <x14:cfRule type="cellIs" priority="151" operator="equal" id="{04F12C61-44A1-4325-ABA9-4CCBCBF44B74}">
            <xm:f>Datos!$AO$2</xm:f>
            <x14:dxf>
              <fill>
                <patternFill>
                  <bgColor rgb="FF92D050"/>
                </patternFill>
              </fill>
            </x14:dxf>
          </x14:cfRule>
          <xm:sqref>AT89</xm:sqref>
        </x14:conditionalFormatting>
        <x14:conditionalFormatting xmlns:xm="http://schemas.microsoft.com/office/excel/2006/main">
          <x14:cfRule type="cellIs" priority="146" operator="equal" id="{4C0151F6-AF7B-4825-B246-36A34038A36F}">
            <xm:f>Datos!$AO$4</xm:f>
            <x14:dxf>
              <fill>
                <patternFill>
                  <bgColor theme="5" tint="0.39994506668294322"/>
                </patternFill>
              </fill>
            </x14:dxf>
          </x14:cfRule>
          <x14:cfRule type="cellIs" priority="147" operator="equal" id="{E670073D-6D28-4DC1-A288-211A2C08A12E}">
            <xm:f>Datos!$AO$3</xm:f>
            <x14:dxf>
              <fill>
                <patternFill>
                  <bgColor rgb="FFFFFF00"/>
                </patternFill>
              </fill>
            </x14:dxf>
          </x14:cfRule>
          <x14:cfRule type="cellIs" priority="148" operator="equal" id="{8B7CE3D7-01D9-41A1-BB0A-932CC8088309}">
            <xm:f>Datos!$AO$2</xm:f>
            <x14:dxf>
              <fill>
                <patternFill>
                  <bgColor rgb="FF92D050"/>
                </patternFill>
              </fill>
            </x14:dxf>
          </x14:cfRule>
          <xm:sqref>AT90</xm:sqref>
        </x14:conditionalFormatting>
        <x14:conditionalFormatting xmlns:xm="http://schemas.microsoft.com/office/excel/2006/main">
          <x14:cfRule type="cellIs" priority="143" operator="equal" id="{464E7A5F-1540-4D0A-A355-9FF383664DF3}">
            <xm:f>Datos!$AO$4</xm:f>
            <x14:dxf>
              <fill>
                <patternFill>
                  <bgColor theme="5" tint="0.39994506668294322"/>
                </patternFill>
              </fill>
            </x14:dxf>
          </x14:cfRule>
          <x14:cfRule type="cellIs" priority="144" operator="equal" id="{F6363188-A2E1-426E-ACFB-0E0FA35C3358}">
            <xm:f>Datos!$AO$3</xm:f>
            <x14:dxf>
              <fill>
                <patternFill>
                  <bgColor rgb="FFFFFF00"/>
                </patternFill>
              </fill>
            </x14:dxf>
          </x14:cfRule>
          <x14:cfRule type="cellIs" priority="145" operator="equal" id="{36965946-B2B5-46A9-8731-2D28320B6DD7}">
            <xm:f>Datos!$AO$2</xm:f>
            <x14:dxf>
              <fill>
                <patternFill>
                  <bgColor rgb="FF92D050"/>
                </patternFill>
              </fill>
            </x14:dxf>
          </x14:cfRule>
          <xm:sqref>AT91</xm:sqref>
        </x14:conditionalFormatting>
        <x14:conditionalFormatting xmlns:xm="http://schemas.microsoft.com/office/excel/2006/main">
          <x14:cfRule type="cellIs" priority="140" operator="equal" id="{85A7D1FA-9D5C-47AE-BDE4-EDE424943378}">
            <xm:f>Datos!$AO$4</xm:f>
            <x14:dxf>
              <fill>
                <patternFill>
                  <bgColor theme="5" tint="0.39994506668294322"/>
                </patternFill>
              </fill>
            </x14:dxf>
          </x14:cfRule>
          <x14:cfRule type="cellIs" priority="141" operator="equal" id="{6728E335-9F1C-460A-BCFB-F4528AE311F3}">
            <xm:f>Datos!$AO$3</xm:f>
            <x14:dxf>
              <fill>
                <patternFill>
                  <bgColor rgb="FFFFFF00"/>
                </patternFill>
              </fill>
            </x14:dxf>
          </x14:cfRule>
          <x14:cfRule type="cellIs" priority="142" operator="equal" id="{0941EBBA-3198-4799-BB52-96F97E033C98}">
            <xm:f>Datos!$AO$2</xm:f>
            <x14:dxf>
              <fill>
                <patternFill>
                  <bgColor rgb="FF92D050"/>
                </patternFill>
              </fill>
            </x14:dxf>
          </x14:cfRule>
          <xm:sqref>AT92</xm:sqref>
        </x14:conditionalFormatting>
        <x14:conditionalFormatting xmlns:xm="http://schemas.microsoft.com/office/excel/2006/main">
          <x14:cfRule type="cellIs" priority="137" operator="equal" id="{D340D995-05E0-458D-9DE7-8E273685054C}">
            <xm:f>Datos!$AO$4</xm:f>
            <x14:dxf>
              <fill>
                <patternFill>
                  <bgColor theme="5" tint="0.39994506668294322"/>
                </patternFill>
              </fill>
            </x14:dxf>
          </x14:cfRule>
          <x14:cfRule type="cellIs" priority="138" operator="equal" id="{434A9E7C-F61D-484F-8CDD-DB0C9AAF0FA9}">
            <xm:f>Datos!$AO$3</xm:f>
            <x14:dxf>
              <fill>
                <patternFill>
                  <bgColor rgb="FFFFFF00"/>
                </patternFill>
              </fill>
            </x14:dxf>
          </x14:cfRule>
          <x14:cfRule type="cellIs" priority="139" operator="equal" id="{26ACE6F3-544F-413F-A4B8-6ABA2A824964}">
            <xm:f>Datos!$AO$2</xm:f>
            <x14:dxf>
              <fill>
                <patternFill>
                  <bgColor rgb="FF92D050"/>
                </patternFill>
              </fill>
            </x14:dxf>
          </x14:cfRule>
          <xm:sqref>AT93</xm:sqref>
        </x14:conditionalFormatting>
        <x14:conditionalFormatting xmlns:xm="http://schemas.microsoft.com/office/excel/2006/main">
          <x14:cfRule type="cellIs" priority="134" operator="equal" id="{0378C65C-1808-4A00-B720-CEBEDAAA6C49}">
            <xm:f>Datos!$AO$4</xm:f>
            <x14:dxf>
              <fill>
                <patternFill>
                  <bgColor theme="5" tint="0.39994506668294322"/>
                </patternFill>
              </fill>
            </x14:dxf>
          </x14:cfRule>
          <x14:cfRule type="cellIs" priority="135" operator="equal" id="{C7605E5E-C312-4CE7-A6C2-040E292B1440}">
            <xm:f>Datos!$AO$3</xm:f>
            <x14:dxf>
              <fill>
                <patternFill>
                  <bgColor rgb="FFFFFF00"/>
                </patternFill>
              </fill>
            </x14:dxf>
          </x14:cfRule>
          <x14:cfRule type="cellIs" priority="136" operator="equal" id="{209AD88B-3AF8-4543-A903-4D82E4735034}">
            <xm:f>Datos!$AO$2</xm:f>
            <x14:dxf>
              <fill>
                <patternFill>
                  <bgColor rgb="FF92D050"/>
                </patternFill>
              </fill>
            </x14:dxf>
          </x14:cfRule>
          <xm:sqref>AT94</xm:sqref>
        </x14:conditionalFormatting>
        <x14:conditionalFormatting xmlns:xm="http://schemas.microsoft.com/office/excel/2006/main">
          <x14:cfRule type="cellIs" priority="131" operator="equal" id="{CEEF1DD3-8BCC-446F-ACC5-67C17BA474BC}">
            <xm:f>Datos!$AO$4</xm:f>
            <x14:dxf>
              <fill>
                <patternFill>
                  <bgColor theme="5" tint="0.39994506668294322"/>
                </patternFill>
              </fill>
            </x14:dxf>
          </x14:cfRule>
          <x14:cfRule type="cellIs" priority="132" operator="equal" id="{E8EBC1D1-5110-4013-8D32-C44DC899976A}">
            <xm:f>Datos!$AO$3</xm:f>
            <x14:dxf>
              <fill>
                <patternFill>
                  <bgColor rgb="FFFFFF00"/>
                </patternFill>
              </fill>
            </x14:dxf>
          </x14:cfRule>
          <x14:cfRule type="cellIs" priority="133" operator="equal" id="{8F905E8C-75BD-4689-800F-540ED5431EB2}">
            <xm:f>Datos!$AO$2</xm:f>
            <x14:dxf>
              <fill>
                <patternFill>
                  <bgColor rgb="FF92D050"/>
                </patternFill>
              </fill>
            </x14:dxf>
          </x14:cfRule>
          <xm:sqref>AT95</xm:sqref>
        </x14:conditionalFormatting>
        <x14:conditionalFormatting xmlns:xm="http://schemas.microsoft.com/office/excel/2006/main">
          <x14:cfRule type="cellIs" priority="128" operator="equal" id="{B64EEBB9-6272-44E2-87FE-69B73FBE6CEC}">
            <xm:f>Datos!$AO$4</xm:f>
            <x14:dxf>
              <fill>
                <patternFill>
                  <bgColor theme="5" tint="0.39994506668294322"/>
                </patternFill>
              </fill>
            </x14:dxf>
          </x14:cfRule>
          <x14:cfRule type="cellIs" priority="129" operator="equal" id="{B4C627A7-9F93-483D-AF8F-C53EA119BBE6}">
            <xm:f>Datos!$AO$3</xm:f>
            <x14:dxf>
              <fill>
                <patternFill>
                  <bgColor rgb="FFFFFF00"/>
                </patternFill>
              </fill>
            </x14:dxf>
          </x14:cfRule>
          <x14:cfRule type="cellIs" priority="130" operator="equal" id="{73C5CB40-1A28-4899-8B5E-009AE12F672E}">
            <xm:f>Datos!$AO$2</xm:f>
            <x14:dxf>
              <fill>
                <patternFill>
                  <bgColor rgb="FF92D050"/>
                </patternFill>
              </fill>
            </x14:dxf>
          </x14:cfRule>
          <xm:sqref>AT96</xm:sqref>
        </x14:conditionalFormatting>
        <x14:conditionalFormatting xmlns:xm="http://schemas.microsoft.com/office/excel/2006/main">
          <x14:cfRule type="cellIs" priority="125" operator="equal" id="{35127687-4F6F-4DF9-9EEC-2B62409D4F71}">
            <xm:f>Datos!$AO$2</xm:f>
            <x14:dxf>
              <fill>
                <patternFill>
                  <bgColor rgb="FF92D050"/>
                </patternFill>
              </fill>
            </x14:dxf>
          </x14:cfRule>
          <x14:cfRule type="cellIs" priority="126" operator="equal" id="{B62AAEBC-88EF-44DB-A39B-BBAC109F5BD7}">
            <xm:f>Datos!$AO$4</xm:f>
            <x14:dxf>
              <fill>
                <patternFill>
                  <bgColor theme="5" tint="0.39994506668294322"/>
                </patternFill>
              </fill>
            </x14:dxf>
          </x14:cfRule>
          <x14:cfRule type="cellIs" priority="127" operator="equal" id="{B07A7991-31CF-435E-9FB6-8B136CCEDBE0}">
            <xm:f>Datos!$AO$3</xm:f>
            <x14:dxf>
              <fill>
                <patternFill>
                  <bgColor rgb="FFFFFF00"/>
                </patternFill>
              </fill>
            </x14:dxf>
          </x14:cfRule>
          <xm:sqref>AL103</xm:sqref>
        </x14:conditionalFormatting>
        <x14:conditionalFormatting xmlns:xm="http://schemas.microsoft.com/office/excel/2006/main">
          <x14:cfRule type="cellIs" priority="122" operator="equal" id="{8944D0A8-3CD5-4EF3-A4CA-75BA56AC4063}">
            <xm:f>Datos!$AO$2</xm:f>
            <x14:dxf>
              <fill>
                <patternFill>
                  <bgColor rgb="FF92D050"/>
                </patternFill>
              </fill>
            </x14:dxf>
          </x14:cfRule>
          <x14:cfRule type="cellIs" priority="123" operator="equal" id="{621139D2-F73E-4541-B21F-5A24CB6B09E5}">
            <xm:f>Datos!$AO$4</xm:f>
            <x14:dxf>
              <fill>
                <patternFill>
                  <bgColor theme="5" tint="0.39994506668294322"/>
                </patternFill>
              </fill>
            </x14:dxf>
          </x14:cfRule>
          <x14:cfRule type="cellIs" priority="124" operator="equal" id="{1E02213F-2C7A-463E-A82C-C3D51A4EF6CE}">
            <xm:f>Datos!$AO$3</xm:f>
            <x14:dxf>
              <fill>
                <patternFill>
                  <bgColor rgb="FFFFFF00"/>
                </patternFill>
              </fill>
            </x14:dxf>
          </x14:cfRule>
          <xm:sqref>AL104</xm:sqref>
        </x14:conditionalFormatting>
        <x14:conditionalFormatting xmlns:xm="http://schemas.microsoft.com/office/excel/2006/main">
          <x14:cfRule type="cellIs" priority="119" operator="equal" id="{8A8E9F19-5274-4CA7-BA99-EB0B943DFB90}">
            <xm:f>Datos!$AO$2</xm:f>
            <x14:dxf>
              <fill>
                <patternFill>
                  <bgColor rgb="FF92D050"/>
                </patternFill>
              </fill>
            </x14:dxf>
          </x14:cfRule>
          <x14:cfRule type="cellIs" priority="120" operator="equal" id="{42063234-4D1B-46F3-8498-F0BC224241EF}">
            <xm:f>Datos!$AO$4</xm:f>
            <x14:dxf>
              <fill>
                <patternFill>
                  <bgColor theme="5" tint="0.39994506668294322"/>
                </patternFill>
              </fill>
            </x14:dxf>
          </x14:cfRule>
          <x14:cfRule type="cellIs" priority="121" operator="equal" id="{9FEB6C24-6611-4CE9-96FD-8AAB849EF342}">
            <xm:f>Datos!$AO$3</xm:f>
            <x14:dxf>
              <fill>
                <patternFill>
                  <bgColor rgb="FFFFFF00"/>
                </patternFill>
              </fill>
            </x14:dxf>
          </x14:cfRule>
          <xm:sqref>AL105</xm:sqref>
        </x14:conditionalFormatting>
        <x14:conditionalFormatting xmlns:xm="http://schemas.microsoft.com/office/excel/2006/main">
          <x14:cfRule type="cellIs" priority="116" operator="equal" id="{A46AF3EC-C38D-4E86-8384-BCB4C8E7C4D0}">
            <xm:f>Datos!$AO$2</xm:f>
            <x14:dxf>
              <fill>
                <patternFill>
                  <bgColor rgb="FF92D050"/>
                </patternFill>
              </fill>
            </x14:dxf>
          </x14:cfRule>
          <x14:cfRule type="cellIs" priority="117" operator="equal" id="{7756B62B-F4C9-4684-AEA4-F6628819B1E1}">
            <xm:f>Datos!$AO$4</xm:f>
            <x14:dxf>
              <fill>
                <patternFill>
                  <bgColor theme="5" tint="0.39994506668294322"/>
                </patternFill>
              </fill>
            </x14:dxf>
          </x14:cfRule>
          <x14:cfRule type="cellIs" priority="118" operator="equal" id="{40119F3E-AE59-42A1-9AE4-78CB4AC8CD1B}">
            <xm:f>Datos!$AO$3</xm:f>
            <x14:dxf>
              <fill>
                <patternFill>
                  <bgColor rgb="FFFFFF00"/>
                </patternFill>
              </fill>
            </x14:dxf>
          </x14:cfRule>
          <xm:sqref>AL106</xm:sqref>
        </x14:conditionalFormatting>
        <x14:conditionalFormatting xmlns:xm="http://schemas.microsoft.com/office/excel/2006/main">
          <x14:cfRule type="cellIs" priority="113" operator="equal" id="{44660B38-ED96-410D-A293-46CFA66315A0}">
            <xm:f>Datos!$AO$2</xm:f>
            <x14:dxf>
              <fill>
                <patternFill>
                  <bgColor rgb="FF92D050"/>
                </patternFill>
              </fill>
            </x14:dxf>
          </x14:cfRule>
          <x14:cfRule type="cellIs" priority="114" operator="equal" id="{671DEF57-7C1C-4329-BD07-419F496905A1}">
            <xm:f>Datos!$AO$4</xm:f>
            <x14:dxf>
              <fill>
                <patternFill>
                  <bgColor theme="5" tint="0.39994506668294322"/>
                </patternFill>
              </fill>
            </x14:dxf>
          </x14:cfRule>
          <x14:cfRule type="cellIs" priority="115" operator="equal" id="{9EC1E5B6-7B98-46A5-883D-733933D24228}">
            <xm:f>Datos!$AO$3</xm:f>
            <x14:dxf>
              <fill>
                <patternFill>
                  <bgColor rgb="FFFFFF00"/>
                </patternFill>
              </fill>
            </x14:dxf>
          </x14:cfRule>
          <xm:sqref>AL107</xm:sqref>
        </x14:conditionalFormatting>
        <x14:conditionalFormatting xmlns:xm="http://schemas.microsoft.com/office/excel/2006/main">
          <x14:cfRule type="cellIs" priority="110" operator="equal" id="{197044BC-AE41-4774-883D-9A38CAA06C46}">
            <xm:f>Datos!$AO$2</xm:f>
            <x14:dxf>
              <fill>
                <patternFill>
                  <bgColor rgb="FF92D050"/>
                </patternFill>
              </fill>
            </x14:dxf>
          </x14:cfRule>
          <x14:cfRule type="cellIs" priority="111" operator="equal" id="{BD594363-2101-4DDB-9A78-056FD5DEB7CD}">
            <xm:f>Datos!$AO$4</xm:f>
            <x14:dxf>
              <fill>
                <patternFill>
                  <bgColor theme="5" tint="0.39994506668294322"/>
                </patternFill>
              </fill>
            </x14:dxf>
          </x14:cfRule>
          <x14:cfRule type="cellIs" priority="112" operator="equal" id="{99AA7383-24F7-4D83-B4CB-EEA7AB262F86}">
            <xm:f>Datos!$AO$3</xm:f>
            <x14:dxf>
              <fill>
                <patternFill>
                  <bgColor rgb="FFFFFF00"/>
                </patternFill>
              </fill>
            </x14:dxf>
          </x14:cfRule>
          <xm:sqref>AL108</xm:sqref>
        </x14:conditionalFormatting>
        <x14:conditionalFormatting xmlns:xm="http://schemas.microsoft.com/office/excel/2006/main">
          <x14:cfRule type="cellIs" priority="107" operator="equal" id="{F4C385D6-B1BE-4487-B636-7AD1B75EB69E}">
            <xm:f>Datos!$AO$2</xm:f>
            <x14:dxf>
              <fill>
                <patternFill>
                  <bgColor rgb="FF92D050"/>
                </patternFill>
              </fill>
            </x14:dxf>
          </x14:cfRule>
          <x14:cfRule type="cellIs" priority="108" operator="equal" id="{DF0128EC-B4CA-4BE1-A595-3E5CAF312122}">
            <xm:f>Datos!$AO$4</xm:f>
            <x14:dxf>
              <fill>
                <patternFill>
                  <bgColor theme="5" tint="0.39994506668294322"/>
                </patternFill>
              </fill>
            </x14:dxf>
          </x14:cfRule>
          <x14:cfRule type="cellIs" priority="109" operator="equal" id="{A9324DC1-9DC4-4D20-89B9-25C7FCE86704}">
            <xm:f>Datos!$AO$3</xm:f>
            <x14:dxf>
              <fill>
                <patternFill>
                  <bgColor rgb="FFFFFF00"/>
                </patternFill>
              </fill>
            </x14:dxf>
          </x14:cfRule>
          <xm:sqref>AL109</xm:sqref>
        </x14:conditionalFormatting>
        <x14:conditionalFormatting xmlns:xm="http://schemas.microsoft.com/office/excel/2006/main">
          <x14:cfRule type="cellIs" priority="104" operator="equal" id="{78B34460-A792-4AD7-AFF3-C9912985D7B3}">
            <xm:f>Datos!$AO$2</xm:f>
            <x14:dxf>
              <fill>
                <patternFill>
                  <bgColor rgb="FF92D050"/>
                </patternFill>
              </fill>
            </x14:dxf>
          </x14:cfRule>
          <x14:cfRule type="cellIs" priority="105" operator="equal" id="{10FB379B-6164-4411-879F-104DEFB11341}">
            <xm:f>Datos!$AO$4</xm:f>
            <x14:dxf>
              <fill>
                <patternFill>
                  <bgColor theme="5" tint="0.39994506668294322"/>
                </patternFill>
              </fill>
            </x14:dxf>
          </x14:cfRule>
          <x14:cfRule type="cellIs" priority="106" operator="equal" id="{D8A29499-EC0D-475F-AF20-6E26F6A407AC}">
            <xm:f>Datos!$AO$3</xm:f>
            <x14:dxf>
              <fill>
                <patternFill>
                  <bgColor rgb="FFFFFF00"/>
                </patternFill>
              </fill>
            </x14:dxf>
          </x14:cfRule>
          <xm:sqref>AL110</xm:sqref>
        </x14:conditionalFormatting>
        <x14:conditionalFormatting xmlns:xm="http://schemas.microsoft.com/office/excel/2006/main">
          <x14:cfRule type="cellIs" priority="101" operator="equal" id="{9923C4C8-64D6-4ED5-BBD8-7F7E29385084}">
            <xm:f>Datos!$AO$2</xm:f>
            <x14:dxf>
              <fill>
                <patternFill>
                  <bgColor rgb="FF92D050"/>
                </patternFill>
              </fill>
            </x14:dxf>
          </x14:cfRule>
          <x14:cfRule type="cellIs" priority="102" operator="equal" id="{E7663657-9688-458B-9F40-FBD2E718ABA8}">
            <xm:f>Datos!$AO$4</xm:f>
            <x14:dxf>
              <fill>
                <patternFill>
                  <bgColor theme="5" tint="0.39994506668294322"/>
                </patternFill>
              </fill>
            </x14:dxf>
          </x14:cfRule>
          <x14:cfRule type="cellIs" priority="103" operator="equal" id="{B7C45FC9-2242-451E-892E-F03FBAF55495}">
            <xm:f>Datos!$AO$3</xm:f>
            <x14:dxf>
              <fill>
                <patternFill>
                  <bgColor rgb="FFFFFF00"/>
                </patternFill>
              </fill>
            </x14:dxf>
          </x14:cfRule>
          <xm:sqref>AL111</xm:sqref>
        </x14:conditionalFormatting>
        <x14:conditionalFormatting xmlns:xm="http://schemas.microsoft.com/office/excel/2006/main">
          <x14:cfRule type="cellIs" priority="98" operator="equal" id="{CEAD46ED-B6C0-4655-8A5E-E3EE95103FDB}">
            <xm:f>Datos!$AO$4</xm:f>
            <x14:dxf>
              <fill>
                <patternFill>
                  <bgColor theme="5" tint="0.39994506668294322"/>
                </patternFill>
              </fill>
            </x14:dxf>
          </x14:cfRule>
          <x14:cfRule type="cellIs" priority="99" operator="equal" id="{1DE9ADDC-81C3-4506-9F8C-F76874C5DCF6}">
            <xm:f>Datos!$AO$3</xm:f>
            <x14:dxf>
              <fill>
                <patternFill>
                  <bgColor rgb="FFFFFF00"/>
                </patternFill>
              </fill>
            </x14:dxf>
          </x14:cfRule>
          <x14:cfRule type="cellIs" priority="100" operator="equal" id="{17958416-DE03-4A88-ACD8-525153DB5240}">
            <xm:f>Datos!$AO$2</xm:f>
            <x14:dxf>
              <fill>
                <patternFill>
                  <bgColor rgb="FF92D050"/>
                </patternFill>
              </fill>
            </x14:dxf>
          </x14:cfRule>
          <xm:sqref>AR102</xm:sqref>
        </x14:conditionalFormatting>
        <x14:conditionalFormatting xmlns:xm="http://schemas.microsoft.com/office/excel/2006/main">
          <x14:cfRule type="cellIs" priority="95" operator="equal" id="{525EE706-ED51-4E73-90FD-5450250BCC61}">
            <xm:f>Datos!$AO$4</xm:f>
            <x14:dxf>
              <fill>
                <patternFill>
                  <bgColor theme="5" tint="0.39994506668294322"/>
                </patternFill>
              </fill>
            </x14:dxf>
          </x14:cfRule>
          <x14:cfRule type="cellIs" priority="96" operator="equal" id="{5A050B43-7BE7-4336-909E-586B5A71A205}">
            <xm:f>Datos!$AO$3</xm:f>
            <x14:dxf>
              <fill>
                <patternFill>
                  <bgColor rgb="FFFFFF00"/>
                </patternFill>
              </fill>
            </x14:dxf>
          </x14:cfRule>
          <x14:cfRule type="cellIs" priority="97" operator="equal" id="{2C420A3E-C828-4953-929B-39A57089A154}">
            <xm:f>Datos!$AO$2</xm:f>
            <x14:dxf>
              <fill>
                <patternFill>
                  <bgColor rgb="FF92D050"/>
                </patternFill>
              </fill>
            </x14:dxf>
          </x14:cfRule>
          <xm:sqref>AR104</xm:sqref>
        </x14:conditionalFormatting>
        <x14:conditionalFormatting xmlns:xm="http://schemas.microsoft.com/office/excel/2006/main">
          <x14:cfRule type="cellIs" priority="92" operator="equal" id="{4CF2F45F-EF3B-432D-AE79-D2C189C398C5}">
            <xm:f>Datos!$AO$4</xm:f>
            <x14:dxf>
              <fill>
                <patternFill>
                  <bgColor theme="5" tint="0.39994506668294322"/>
                </patternFill>
              </fill>
            </x14:dxf>
          </x14:cfRule>
          <x14:cfRule type="cellIs" priority="93" operator="equal" id="{139DBC66-5E28-4310-8C1D-0E410EB8FA7A}">
            <xm:f>Datos!$AO$3</xm:f>
            <x14:dxf>
              <fill>
                <patternFill>
                  <bgColor rgb="FFFFFF00"/>
                </patternFill>
              </fill>
            </x14:dxf>
          </x14:cfRule>
          <x14:cfRule type="cellIs" priority="94" operator="equal" id="{CCD04F5B-8EA3-4089-9CB2-F949A0261DE4}">
            <xm:f>Datos!$AO$2</xm:f>
            <x14:dxf>
              <fill>
                <patternFill>
                  <bgColor rgb="FF92D050"/>
                </patternFill>
              </fill>
            </x14:dxf>
          </x14:cfRule>
          <xm:sqref>AR105</xm:sqref>
        </x14:conditionalFormatting>
        <x14:conditionalFormatting xmlns:xm="http://schemas.microsoft.com/office/excel/2006/main">
          <x14:cfRule type="cellIs" priority="89" operator="equal" id="{29D5BA75-732D-4F92-8CAB-505FFF11BF71}">
            <xm:f>Datos!$AO$4</xm:f>
            <x14:dxf>
              <fill>
                <patternFill>
                  <bgColor theme="5" tint="0.39994506668294322"/>
                </patternFill>
              </fill>
            </x14:dxf>
          </x14:cfRule>
          <x14:cfRule type="cellIs" priority="90" operator="equal" id="{2F6AD8AD-2F02-4741-B67D-938801F8A3D0}">
            <xm:f>Datos!$AO$3</xm:f>
            <x14:dxf>
              <fill>
                <patternFill>
                  <bgColor rgb="FFFFFF00"/>
                </patternFill>
              </fill>
            </x14:dxf>
          </x14:cfRule>
          <x14:cfRule type="cellIs" priority="91" operator="equal" id="{B8D0CFD6-9A88-4722-9A40-5767B4A6A471}">
            <xm:f>Datos!$AO$2</xm:f>
            <x14:dxf>
              <fill>
                <patternFill>
                  <bgColor rgb="FF92D050"/>
                </patternFill>
              </fill>
            </x14:dxf>
          </x14:cfRule>
          <xm:sqref>AR106</xm:sqref>
        </x14:conditionalFormatting>
        <x14:conditionalFormatting xmlns:xm="http://schemas.microsoft.com/office/excel/2006/main">
          <x14:cfRule type="cellIs" priority="86" operator="equal" id="{0CE763A6-F9B7-41F4-BF9C-58B34CE3DC8B}">
            <xm:f>Datos!$AO$4</xm:f>
            <x14:dxf>
              <fill>
                <patternFill>
                  <bgColor theme="5" tint="0.39994506668294322"/>
                </patternFill>
              </fill>
            </x14:dxf>
          </x14:cfRule>
          <x14:cfRule type="cellIs" priority="87" operator="equal" id="{6251587A-DB03-4E76-821D-A6BD0240830E}">
            <xm:f>Datos!$AO$3</xm:f>
            <x14:dxf>
              <fill>
                <patternFill>
                  <bgColor rgb="FFFFFF00"/>
                </patternFill>
              </fill>
            </x14:dxf>
          </x14:cfRule>
          <x14:cfRule type="cellIs" priority="88" operator="equal" id="{A42E88E9-6E4C-4D31-B1F8-F91B20778C7A}">
            <xm:f>Datos!$AO$2</xm:f>
            <x14:dxf>
              <fill>
                <patternFill>
                  <bgColor rgb="FF92D050"/>
                </patternFill>
              </fill>
            </x14:dxf>
          </x14:cfRule>
          <xm:sqref>AR107</xm:sqref>
        </x14:conditionalFormatting>
        <x14:conditionalFormatting xmlns:xm="http://schemas.microsoft.com/office/excel/2006/main">
          <x14:cfRule type="cellIs" priority="83" operator="equal" id="{2D4CBFC4-B97B-45F5-BFFC-7E179149EDA0}">
            <xm:f>Datos!$AO$4</xm:f>
            <x14:dxf>
              <fill>
                <patternFill>
                  <bgColor theme="5" tint="0.39994506668294322"/>
                </patternFill>
              </fill>
            </x14:dxf>
          </x14:cfRule>
          <x14:cfRule type="cellIs" priority="84" operator="equal" id="{E670DE92-229B-4B0D-854F-7384283B1AED}">
            <xm:f>Datos!$AO$3</xm:f>
            <x14:dxf>
              <fill>
                <patternFill>
                  <bgColor rgb="FFFFFF00"/>
                </patternFill>
              </fill>
            </x14:dxf>
          </x14:cfRule>
          <x14:cfRule type="cellIs" priority="85" operator="equal" id="{C07CE3D2-4095-4589-9411-7423C70D0DC4}">
            <xm:f>Datos!$AO$2</xm:f>
            <x14:dxf>
              <fill>
                <patternFill>
                  <bgColor rgb="FF92D050"/>
                </patternFill>
              </fill>
            </x14:dxf>
          </x14:cfRule>
          <xm:sqref>AR108</xm:sqref>
        </x14:conditionalFormatting>
        <x14:conditionalFormatting xmlns:xm="http://schemas.microsoft.com/office/excel/2006/main">
          <x14:cfRule type="cellIs" priority="80" operator="equal" id="{CADEE622-2865-4C79-A4C1-C4403AE4E133}">
            <xm:f>Datos!$AO$4</xm:f>
            <x14:dxf>
              <fill>
                <patternFill>
                  <bgColor theme="5" tint="0.39994506668294322"/>
                </patternFill>
              </fill>
            </x14:dxf>
          </x14:cfRule>
          <x14:cfRule type="cellIs" priority="81" operator="equal" id="{F05B030E-37CA-4B5D-AC20-F7B0BC7D1853}">
            <xm:f>Datos!$AO$3</xm:f>
            <x14:dxf>
              <fill>
                <patternFill>
                  <bgColor rgb="FFFFFF00"/>
                </patternFill>
              </fill>
            </x14:dxf>
          </x14:cfRule>
          <x14:cfRule type="cellIs" priority="82" operator="equal" id="{58A82B45-D37E-4CC7-B2DC-5D781850CC4D}">
            <xm:f>Datos!$AO$2</xm:f>
            <x14:dxf>
              <fill>
                <patternFill>
                  <bgColor rgb="FF92D050"/>
                </patternFill>
              </fill>
            </x14:dxf>
          </x14:cfRule>
          <xm:sqref>AR109</xm:sqref>
        </x14:conditionalFormatting>
        <x14:conditionalFormatting xmlns:xm="http://schemas.microsoft.com/office/excel/2006/main">
          <x14:cfRule type="cellIs" priority="77" operator="equal" id="{7862E531-8C1D-494C-ADEF-EB4F139E4C5C}">
            <xm:f>Datos!$AO$4</xm:f>
            <x14:dxf>
              <fill>
                <patternFill>
                  <bgColor theme="5" tint="0.39994506668294322"/>
                </patternFill>
              </fill>
            </x14:dxf>
          </x14:cfRule>
          <x14:cfRule type="cellIs" priority="78" operator="equal" id="{5D038DCC-07F3-4CCA-8EFF-BF4ADFFEA5FE}">
            <xm:f>Datos!$AO$3</xm:f>
            <x14:dxf>
              <fill>
                <patternFill>
                  <bgColor rgb="FFFFFF00"/>
                </patternFill>
              </fill>
            </x14:dxf>
          </x14:cfRule>
          <x14:cfRule type="cellIs" priority="79" operator="equal" id="{D7BC5707-6625-488A-B76C-80BB99003E30}">
            <xm:f>Datos!$AO$2</xm:f>
            <x14:dxf>
              <fill>
                <patternFill>
                  <bgColor rgb="FF92D050"/>
                </patternFill>
              </fill>
            </x14:dxf>
          </x14:cfRule>
          <xm:sqref>AR110</xm:sqref>
        </x14:conditionalFormatting>
        <x14:conditionalFormatting xmlns:xm="http://schemas.microsoft.com/office/excel/2006/main">
          <x14:cfRule type="cellIs" priority="74" operator="equal" id="{6099A6F4-A1ED-46D4-827D-D29E696CEE04}">
            <xm:f>Datos!$AO$4</xm:f>
            <x14:dxf>
              <fill>
                <patternFill>
                  <bgColor theme="5" tint="0.39994506668294322"/>
                </patternFill>
              </fill>
            </x14:dxf>
          </x14:cfRule>
          <x14:cfRule type="cellIs" priority="75" operator="equal" id="{03F61B32-9896-4D3F-BD54-D9E89A651C20}">
            <xm:f>Datos!$AO$3</xm:f>
            <x14:dxf>
              <fill>
                <patternFill>
                  <bgColor rgb="FFFFFF00"/>
                </patternFill>
              </fill>
            </x14:dxf>
          </x14:cfRule>
          <x14:cfRule type="cellIs" priority="76" operator="equal" id="{985E5D9C-04E0-4359-9D76-7B6850623ABC}">
            <xm:f>Datos!$AO$2</xm:f>
            <x14:dxf>
              <fill>
                <patternFill>
                  <bgColor rgb="FF92D050"/>
                </patternFill>
              </fill>
            </x14:dxf>
          </x14:cfRule>
          <xm:sqref>AR111</xm:sqref>
        </x14:conditionalFormatting>
        <x14:conditionalFormatting xmlns:xm="http://schemas.microsoft.com/office/excel/2006/main">
          <x14:cfRule type="cellIs" priority="71" operator="equal" id="{61F7C779-B375-451E-8D92-AAD3FE48B4EF}">
            <xm:f>Datos!$AO$4</xm:f>
            <x14:dxf>
              <fill>
                <patternFill>
                  <bgColor theme="5" tint="0.39994506668294322"/>
                </patternFill>
              </fill>
            </x14:dxf>
          </x14:cfRule>
          <x14:cfRule type="cellIs" priority="72" operator="equal" id="{2CF41E74-78AC-4FCE-94A6-7FCF7AD702B0}">
            <xm:f>Datos!$AO$3</xm:f>
            <x14:dxf>
              <fill>
                <patternFill>
                  <bgColor rgb="FFFFFF00"/>
                </patternFill>
              </fill>
            </x14:dxf>
          </x14:cfRule>
          <x14:cfRule type="cellIs" priority="73" operator="equal" id="{819408FD-7DD6-4FEE-813E-DA2BF49B3531}">
            <xm:f>Datos!$AO$2</xm:f>
            <x14:dxf>
              <fill>
                <patternFill>
                  <bgColor rgb="FF92D050"/>
                </patternFill>
              </fill>
            </x14:dxf>
          </x14:cfRule>
          <xm:sqref>AT102</xm:sqref>
        </x14:conditionalFormatting>
        <x14:conditionalFormatting xmlns:xm="http://schemas.microsoft.com/office/excel/2006/main">
          <x14:cfRule type="cellIs" priority="68" operator="equal" id="{A3A107DE-1C12-4E10-88DC-8DB59354B729}">
            <xm:f>Datos!$AO$4</xm:f>
            <x14:dxf>
              <fill>
                <patternFill>
                  <bgColor theme="5" tint="0.39994506668294322"/>
                </patternFill>
              </fill>
            </x14:dxf>
          </x14:cfRule>
          <x14:cfRule type="cellIs" priority="69" operator="equal" id="{0D98BAA3-9E23-4039-87CA-148F8DCF9A20}">
            <xm:f>Datos!$AO$3</xm:f>
            <x14:dxf>
              <fill>
                <patternFill>
                  <bgColor rgb="FFFFFF00"/>
                </patternFill>
              </fill>
            </x14:dxf>
          </x14:cfRule>
          <x14:cfRule type="cellIs" priority="70" operator="equal" id="{B9952B95-475F-4858-A3CB-0220D3B9333B}">
            <xm:f>Datos!$AO$2</xm:f>
            <x14:dxf>
              <fill>
                <patternFill>
                  <bgColor rgb="FF92D050"/>
                </patternFill>
              </fill>
            </x14:dxf>
          </x14:cfRule>
          <xm:sqref>AT104</xm:sqref>
        </x14:conditionalFormatting>
        <x14:conditionalFormatting xmlns:xm="http://schemas.microsoft.com/office/excel/2006/main">
          <x14:cfRule type="cellIs" priority="65" operator="equal" id="{8C0119B6-CCDF-4246-8C75-C6C98B038890}">
            <xm:f>Datos!$AO$4</xm:f>
            <x14:dxf>
              <fill>
                <patternFill>
                  <bgColor theme="5" tint="0.39994506668294322"/>
                </patternFill>
              </fill>
            </x14:dxf>
          </x14:cfRule>
          <x14:cfRule type="cellIs" priority="66" operator="equal" id="{2922A331-4259-4DC1-903B-519E7F310C85}">
            <xm:f>Datos!$AO$3</xm:f>
            <x14:dxf>
              <fill>
                <patternFill>
                  <bgColor rgb="FFFFFF00"/>
                </patternFill>
              </fill>
            </x14:dxf>
          </x14:cfRule>
          <x14:cfRule type="cellIs" priority="67" operator="equal" id="{E7D679F3-D866-487F-BFF1-2A194EC71FC0}">
            <xm:f>Datos!$AO$2</xm:f>
            <x14:dxf>
              <fill>
                <patternFill>
                  <bgColor rgb="FF92D050"/>
                </patternFill>
              </fill>
            </x14:dxf>
          </x14:cfRule>
          <xm:sqref>AT105</xm:sqref>
        </x14:conditionalFormatting>
        <x14:conditionalFormatting xmlns:xm="http://schemas.microsoft.com/office/excel/2006/main">
          <x14:cfRule type="cellIs" priority="62" operator="equal" id="{AF185B17-BCB1-4652-82C9-113233600D2C}">
            <xm:f>Datos!$AO$4</xm:f>
            <x14:dxf>
              <fill>
                <patternFill>
                  <bgColor theme="5" tint="0.39994506668294322"/>
                </patternFill>
              </fill>
            </x14:dxf>
          </x14:cfRule>
          <x14:cfRule type="cellIs" priority="63" operator="equal" id="{3DB34586-0214-4D25-AC96-5058ECBE3974}">
            <xm:f>Datos!$AO$3</xm:f>
            <x14:dxf>
              <fill>
                <patternFill>
                  <bgColor rgb="FFFFFF00"/>
                </patternFill>
              </fill>
            </x14:dxf>
          </x14:cfRule>
          <x14:cfRule type="cellIs" priority="64" operator="equal" id="{70D2A06A-A698-41F9-BDD2-409D95D5B637}">
            <xm:f>Datos!$AO$2</xm:f>
            <x14:dxf>
              <fill>
                <patternFill>
                  <bgColor rgb="FF92D050"/>
                </patternFill>
              </fill>
            </x14:dxf>
          </x14:cfRule>
          <xm:sqref>AT106</xm:sqref>
        </x14:conditionalFormatting>
        <x14:conditionalFormatting xmlns:xm="http://schemas.microsoft.com/office/excel/2006/main">
          <x14:cfRule type="cellIs" priority="59" operator="equal" id="{1A10E9F4-82D3-4830-A2CB-D20720E75EB3}">
            <xm:f>Datos!$AO$4</xm:f>
            <x14:dxf>
              <fill>
                <patternFill>
                  <bgColor theme="5" tint="0.39994506668294322"/>
                </patternFill>
              </fill>
            </x14:dxf>
          </x14:cfRule>
          <x14:cfRule type="cellIs" priority="60" operator="equal" id="{9161B76C-B105-4168-B977-01A80BE8386B}">
            <xm:f>Datos!$AO$3</xm:f>
            <x14:dxf>
              <fill>
                <patternFill>
                  <bgColor rgb="FFFFFF00"/>
                </patternFill>
              </fill>
            </x14:dxf>
          </x14:cfRule>
          <x14:cfRule type="cellIs" priority="61" operator="equal" id="{01ED2EEB-A3A2-4A46-B0A7-96F377CBB65B}">
            <xm:f>Datos!$AO$2</xm:f>
            <x14:dxf>
              <fill>
                <patternFill>
                  <bgColor rgb="FF92D050"/>
                </patternFill>
              </fill>
            </x14:dxf>
          </x14:cfRule>
          <xm:sqref>AT107</xm:sqref>
        </x14:conditionalFormatting>
        <x14:conditionalFormatting xmlns:xm="http://schemas.microsoft.com/office/excel/2006/main">
          <x14:cfRule type="cellIs" priority="56" operator="equal" id="{CE9C130C-7EE8-4383-8522-625437F2E151}">
            <xm:f>Datos!$AO$4</xm:f>
            <x14:dxf>
              <fill>
                <patternFill>
                  <bgColor theme="5" tint="0.39994506668294322"/>
                </patternFill>
              </fill>
            </x14:dxf>
          </x14:cfRule>
          <x14:cfRule type="cellIs" priority="57" operator="equal" id="{4B382119-F42F-4018-982B-921BA227E9E5}">
            <xm:f>Datos!$AO$3</xm:f>
            <x14:dxf>
              <fill>
                <patternFill>
                  <bgColor rgb="FFFFFF00"/>
                </patternFill>
              </fill>
            </x14:dxf>
          </x14:cfRule>
          <x14:cfRule type="cellIs" priority="58" operator="equal" id="{2479F52E-0D7E-45D5-997A-331DC5BD2071}">
            <xm:f>Datos!$AO$2</xm:f>
            <x14:dxf>
              <fill>
                <patternFill>
                  <bgColor rgb="FF92D050"/>
                </patternFill>
              </fill>
            </x14:dxf>
          </x14:cfRule>
          <xm:sqref>AT108</xm:sqref>
        </x14:conditionalFormatting>
        <x14:conditionalFormatting xmlns:xm="http://schemas.microsoft.com/office/excel/2006/main">
          <x14:cfRule type="cellIs" priority="53" operator="equal" id="{0D858161-F960-451F-A890-9792A5E46117}">
            <xm:f>Datos!$AO$4</xm:f>
            <x14:dxf>
              <fill>
                <patternFill>
                  <bgColor theme="5" tint="0.39994506668294322"/>
                </patternFill>
              </fill>
            </x14:dxf>
          </x14:cfRule>
          <x14:cfRule type="cellIs" priority="54" operator="equal" id="{DEE34209-9A2C-40C1-8EF3-B602A7F31868}">
            <xm:f>Datos!$AO$3</xm:f>
            <x14:dxf>
              <fill>
                <patternFill>
                  <bgColor rgb="FFFFFF00"/>
                </patternFill>
              </fill>
            </x14:dxf>
          </x14:cfRule>
          <x14:cfRule type="cellIs" priority="55" operator="equal" id="{8B55DE16-5C1F-4476-B8A1-8AFCD221132C}">
            <xm:f>Datos!$AO$2</xm:f>
            <x14:dxf>
              <fill>
                <patternFill>
                  <bgColor rgb="FF92D050"/>
                </patternFill>
              </fill>
            </x14:dxf>
          </x14:cfRule>
          <xm:sqref>AT109</xm:sqref>
        </x14:conditionalFormatting>
        <x14:conditionalFormatting xmlns:xm="http://schemas.microsoft.com/office/excel/2006/main">
          <x14:cfRule type="cellIs" priority="50" operator="equal" id="{595CF75C-86DB-4652-9BA5-B7F87BC4F306}">
            <xm:f>Datos!$AO$4</xm:f>
            <x14:dxf>
              <fill>
                <patternFill>
                  <bgColor theme="5" tint="0.39994506668294322"/>
                </patternFill>
              </fill>
            </x14:dxf>
          </x14:cfRule>
          <x14:cfRule type="cellIs" priority="51" operator="equal" id="{FF00EC8A-FA97-4BBA-89A3-DA661A758700}">
            <xm:f>Datos!$AO$3</xm:f>
            <x14:dxf>
              <fill>
                <patternFill>
                  <bgColor rgb="FFFFFF00"/>
                </patternFill>
              </fill>
            </x14:dxf>
          </x14:cfRule>
          <x14:cfRule type="cellIs" priority="52" operator="equal" id="{DCA39AA0-C99C-479D-892F-3D710C634A3E}">
            <xm:f>Datos!$AO$2</xm:f>
            <x14:dxf>
              <fill>
                <patternFill>
                  <bgColor rgb="FF92D050"/>
                </patternFill>
              </fill>
            </x14:dxf>
          </x14:cfRule>
          <xm:sqref>AT110</xm:sqref>
        </x14:conditionalFormatting>
        <x14:conditionalFormatting xmlns:xm="http://schemas.microsoft.com/office/excel/2006/main">
          <x14:cfRule type="cellIs" priority="47" operator="equal" id="{EE97A47D-8992-4D95-8823-733951B91752}">
            <xm:f>Datos!$AO$4</xm:f>
            <x14:dxf>
              <fill>
                <patternFill>
                  <bgColor theme="5" tint="0.39994506668294322"/>
                </patternFill>
              </fill>
            </x14:dxf>
          </x14:cfRule>
          <x14:cfRule type="cellIs" priority="48" operator="equal" id="{CB7FC6A9-E61A-4BC6-A8F9-2054E3809FC6}">
            <xm:f>Datos!$AO$3</xm:f>
            <x14:dxf>
              <fill>
                <patternFill>
                  <bgColor rgb="FFFFFF00"/>
                </patternFill>
              </fill>
            </x14:dxf>
          </x14:cfRule>
          <x14:cfRule type="cellIs" priority="49" operator="equal" id="{750942AD-F61A-4784-A4E1-9C3C86515FAB}">
            <xm:f>Datos!$AO$2</xm:f>
            <x14:dxf>
              <fill>
                <patternFill>
                  <bgColor rgb="FF92D050"/>
                </patternFill>
              </fill>
            </x14:dxf>
          </x14:cfRule>
          <xm:sqref>AT111</xm:sqref>
        </x14:conditionalFormatting>
        <x14:conditionalFormatting xmlns:xm="http://schemas.microsoft.com/office/excel/2006/main">
          <x14:cfRule type="cellIs" priority="44" operator="equal" id="{784F70FA-DB6C-4D65-A0AC-0D86A5A6723E}">
            <xm:f>Datos!$AO$4</xm:f>
            <x14:dxf>
              <fill>
                <patternFill>
                  <bgColor theme="5" tint="0.39994506668294322"/>
                </patternFill>
              </fill>
            </x14:dxf>
          </x14:cfRule>
          <x14:cfRule type="cellIs" priority="45" operator="equal" id="{6A35D873-6D09-438A-97B6-2A6D225C3C30}">
            <xm:f>Datos!$AO$3</xm:f>
            <x14:dxf>
              <fill>
                <patternFill>
                  <bgColor rgb="FFFFFF00"/>
                </patternFill>
              </fill>
            </x14:dxf>
          </x14:cfRule>
          <x14:cfRule type="cellIs" priority="46" operator="equal" id="{DB962B76-7271-4133-81C0-26346B2EE9E0}">
            <xm:f>Datos!$AO$2</xm:f>
            <x14:dxf>
              <fill>
                <patternFill>
                  <bgColor rgb="FF92D050"/>
                </patternFill>
              </fill>
            </x14:dxf>
          </x14:cfRule>
          <xm:sqref>AW87</xm:sqref>
        </x14:conditionalFormatting>
        <x14:conditionalFormatting xmlns:xm="http://schemas.microsoft.com/office/excel/2006/main">
          <x14:cfRule type="cellIs" priority="41" operator="equal" id="{623110C6-298B-483D-90E3-01E804A0158B}">
            <xm:f>Datos!$AO$4</xm:f>
            <x14:dxf>
              <fill>
                <patternFill>
                  <bgColor theme="5" tint="0.39994506668294322"/>
                </patternFill>
              </fill>
            </x14:dxf>
          </x14:cfRule>
          <x14:cfRule type="cellIs" priority="42" operator="equal" id="{61289ADD-5FC6-47BA-BC71-EE2F21BC070F}">
            <xm:f>Datos!$AO$3</xm:f>
            <x14:dxf>
              <fill>
                <patternFill>
                  <bgColor rgb="FFFFFF00"/>
                </patternFill>
              </fill>
            </x14:dxf>
          </x14:cfRule>
          <x14:cfRule type="cellIs" priority="43" operator="equal" id="{E8282927-E297-49F1-9716-CE79075AB266}">
            <xm:f>Datos!$AO$2</xm:f>
            <x14:dxf>
              <fill>
                <patternFill>
                  <bgColor rgb="FF92D050"/>
                </patternFill>
              </fill>
            </x14:dxf>
          </x14:cfRule>
          <xm:sqref>AW102</xm:sqref>
        </x14:conditionalFormatting>
        <x14:conditionalFormatting xmlns:xm="http://schemas.microsoft.com/office/excel/2006/main">
          <x14:cfRule type="expression" priority="38" id="{FD05074B-92CF-4C0D-BC8F-52FE4DE10954}">
            <xm:f>AND($AP$126&lt;&gt;Datos!$S$5,$AP$126&lt;&gt;Datos!$T$5)</xm:f>
            <x14:dxf>
              <font>
                <color theme="0"/>
              </font>
              <fill>
                <patternFill patternType="none">
                  <bgColor auto="1"/>
                </patternFill>
              </fill>
              <border>
                <left/>
                <right/>
                <top/>
                <bottom/>
              </border>
            </x14:dxf>
          </x14:cfRule>
          <xm:sqref>AL144:AR146</xm:sqref>
        </x14:conditionalFormatting>
        <x14:conditionalFormatting xmlns:xm="http://schemas.microsoft.com/office/excel/2006/main">
          <x14:cfRule type="cellIs" priority="13" operator="equal" id="{886A7623-A631-4E41-8577-A8E33F435B35}">
            <xm:f>Datos!$AQ$3</xm:f>
            <x14:dxf>
              <fill>
                <patternFill>
                  <bgColor theme="5" tint="0.39994506668294322"/>
                </patternFill>
              </fill>
            </x14:dxf>
          </x14:cfRule>
          <x14:cfRule type="cellIs" priority="14" operator="equal" id="{9455C7B5-6E5B-4A2E-A09B-CC0C970CD4C9}">
            <xm:f>Datos!$AQ$2</xm:f>
            <x14:dxf>
              <fill>
                <patternFill>
                  <bgColor rgb="FF92D050"/>
                </patternFill>
              </fill>
            </x14:dxf>
          </x14:cfRule>
          <xm:sqref>AZ87:BB96</xm:sqref>
        </x14:conditionalFormatting>
        <x14:conditionalFormatting xmlns:xm="http://schemas.microsoft.com/office/excel/2006/main">
          <x14:cfRule type="cellIs" priority="10" operator="equal" id="{5F729B14-9CD8-47A3-84FE-C3C09546FDF5}">
            <xm:f>Datos!$AR$4</xm:f>
            <x14:dxf>
              <fill>
                <patternFill>
                  <bgColor theme="5" tint="0.39994506668294322"/>
                </patternFill>
              </fill>
            </x14:dxf>
          </x14:cfRule>
          <x14:cfRule type="cellIs" priority="11" operator="equal" id="{F58FC7E5-FA90-429B-BAB5-0A1F8640971D}">
            <xm:f>Datos!$AR$3</xm:f>
            <x14:dxf>
              <fill>
                <patternFill>
                  <bgColor rgb="FFFFFF00"/>
                </patternFill>
              </fill>
            </x14:dxf>
          </x14:cfRule>
          <x14:cfRule type="cellIs" priority="12" operator="equal" id="{10F91F1D-6BE5-4053-9273-B2E2572DB7C0}">
            <xm:f>Datos!$AR$2</xm:f>
            <x14:dxf>
              <fill>
                <patternFill>
                  <bgColor rgb="FF92D050"/>
                </patternFill>
              </fill>
            </x14:dxf>
          </x14:cfRule>
          <xm:sqref>AZ102</xm:sqref>
        </x14:conditionalFormatting>
      </x14:conditionalFormatting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5">
    <tabColor rgb="FF0070C0"/>
  </sheetPr>
  <dimension ref="A1:CH232"/>
  <sheetViews>
    <sheetView showGridLines="0" view="pageBreakPreview" topLeftCell="B1" zoomScale="75" zoomScaleNormal="100" zoomScaleSheetLayoutView="75" workbookViewId="0">
      <selection activeCell="C14" sqref="A14:J15"/>
    </sheetView>
  </sheetViews>
  <sheetFormatPr defaultColWidth="11.5703125" defaultRowHeight="15"/>
  <cols>
    <col min="1" max="6" width="2.7109375" style="11" customWidth="1"/>
    <col min="7" max="7" width="3.140625" style="11" customWidth="1"/>
    <col min="8" max="8" width="4.42578125" style="11" customWidth="1"/>
    <col min="9" max="9" width="3.7109375" style="11" customWidth="1"/>
    <col min="10" max="11" width="2.7109375" style="11" customWidth="1"/>
    <col min="12" max="12" width="3.42578125" style="11" customWidth="1"/>
    <col min="13" max="15" width="2.7109375" style="11" customWidth="1"/>
    <col min="16" max="17" width="4.7109375" style="11" customWidth="1"/>
    <col min="18" max="20" width="2.7109375" style="11" customWidth="1"/>
    <col min="21" max="21" width="4.28515625" style="11" customWidth="1"/>
    <col min="22" max="22" width="7.42578125" style="11" customWidth="1"/>
    <col min="23" max="23" width="5.28515625" style="11" customWidth="1"/>
    <col min="24" max="25" width="5" style="11" customWidth="1"/>
    <col min="26" max="26" width="6.28515625" style="11" customWidth="1"/>
    <col min="27" max="27" width="5" style="11" customWidth="1"/>
    <col min="28" max="37" width="5.42578125" style="11" customWidth="1"/>
    <col min="38" max="38" width="3.5703125" style="11" customWidth="1"/>
    <col min="39" max="39" width="5.28515625" style="11" customWidth="1"/>
    <col min="40" max="44" width="2.7109375" style="11" customWidth="1"/>
    <col min="45" max="45" width="6.85546875" style="11" customWidth="1"/>
    <col min="46" max="47" width="2.7109375" style="11" customWidth="1"/>
    <col min="48" max="48" width="4.7109375" style="11" customWidth="1"/>
    <col min="49" max="50" width="2.7109375" style="11" customWidth="1"/>
    <col min="51" max="51" width="4" style="11" customWidth="1"/>
    <col min="52" max="53" width="2.7109375" style="11" customWidth="1"/>
    <col min="54" max="54" width="7.42578125" style="11" customWidth="1"/>
    <col min="55" max="58" width="2.7109375" style="11" customWidth="1"/>
    <col min="59" max="59" width="37.85546875" style="11" customWidth="1"/>
    <col min="60" max="62" width="2.7109375" style="11" hidden="1" customWidth="1"/>
    <col min="63" max="63" width="31.140625" style="11" hidden="1" customWidth="1"/>
    <col min="64" max="68" width="27.85546875" style="11" hidden="1" customWidth="1"/>
    <col min="69" max="69" width="37.5703125" style="11" hidden="1" customWidth="1"/>
    <col min="70" max="70" width="11.5703125" style="11" hidden="1" customWidth="1"/>
    <col min="71" max="71" width="33.7109375" style="11" hidden="1" customWidth="1"/>
    <col min="72" max="72" width="24.5703125" style="11" hidden="1" customWidth="1"/>
    <col min="73" max="73" width="22" style="11" hidden="1" customWidth="1"/>
    <col min="74" max="74" width="22.42578125" style="11" hidden="1" customWidth="1"/>
    <col min="75" max="76" width="11.5703125" style="11" hidden="1" customWidth="1"/>
    <col min="77" max="77" width="40.42578125" style="11" hidden="1" customWidth="1"/>
    <col min="78" max="78" width="13.140625" style="11" hidden="1" customWidth="1"/>
    <col min="79" max="84" width="11.5703125" style="11" hidden="1" customWidth="1"/>
    <col min="85" max="85" width="36.7109375" style="11" hidden="1" customWidth="1"/>
    <col min="86" max="91" width="11.5703125" style="11" customWidth="1"/>
    <col min="92" max="16384" width="11.5703125" style="11"/>
  </cols>
  <sheetData>
    <row r="1" spans="1:64" ht="15.6" customHeight="1">
      <c r="A1" s="440"/>
      <c r="B1" s="441"/>
      <c r="C1" s="441"/>
      <c r="D1" s="441"/>
      <c r="E1" s="441"/>
      <c r="F1" s="441"/>
      <c r="G1" s="441"/>
      <c r="H1" s="441"/>
      <c r="I1" s="441"/>
      <c r="J1" s="441"/>
      <c r="K1" s="9"/>
      <c r="L1" s="9"/>
      <c r="M1" s="9"/>
      <c r="N1" s="9"/>
      <c r="O1" s="10"/>
      <c r="P1" s="446" t="s">
        <v>350</v>
      </c>
      <c r="Q1" s="447"/>
      <c r="R1" s="447"/>
      <c r="S1" s="447"/>
      <c r="T1" s="447"/>
      <c r="U1" s="448"/>
      <c r="V1" s="580" t="s">
        <v>422</v>
      </c>
      <c r="W1" s="581"/>
      <c r="X1" s="581"/>
      <c r="Y1" s="581"/>
      <c r="Z1" s="581"/>
      <c r="AA1" s="581"/>
      <c r="AB1" s="581"/>
      <c r="AC1" s="581"/>
      <c r="AD1" s="581"/>
      <c r="AE1" s="581"/>
      <c r="AF1" s="581"/>
      <c r="AG1" s="581"/>
      <c r="AH1" s="581"/>
      <c r="AI1" s="581"/>
      <c r="AJ1" s="581"/>
      <c r="AK1" s="581"/>
      <c r="AL1" s="581"/>
      <c r="AM1" s="581"/>
      <c r="AN1" s="581"/>
      <c r="AO1" s="581"/>
      <c r="AP1" s="581"/>
      <c r="AQ1" s="581"/>
      <c r="AR1" s="581"/>
      <c r="AS1" s="581"/>
      <c r="AT1" s="581"/>
      <c r="AU1" s="581"/>
      <c r="AV1" s="581"/>
      <c r="AW1" s="581"/>
      <c r="AX1" s="581"/>
      <c r="AY1" s="581"/>
      <c r="AZ1" s="582"/>
      <c r="BA1" s="568" t="s">
        <v>423</v>
      </c>
      <c r="BB1" s="569"/>
      <c r="BC1" s="569"/>
      <c r="BD1" s="569"/>
      <c r="BE1" s="569"/>
      <c r="BF1" s="570"/>
      <c r="BG1" s="565" t="s">
        <v>424</v>
      </c>
    </row>
    <row r="2" spans="1:64" ht="15.6" customHeight="1">
      <c r="A2" s="442"/>
      <c r="B2" s="443"/>
      <c r="C2" s="443"/>
      <c r="D2" s="443"/>
      <c r="E2" s="443"/>
      <c r="F2" s="443"/>
      <c r="G2" s="443"/>
      <c r="H2" s="443"/>
      <c r="I2" s="443"/>
      <c r="J2" s="443"/>
      <c r="K2" s="12"/>
      <c r="L2" s="12"/>
      <c r="M2" s="12"/>
      <c r="N2" s="12"/>
      <c r="O2" s="13"/>
      <c r="P2" s="449"/>
      <c r="Q2" s="450"/>
      <c r="R2" s="450"/>
      <c r="S2" s="450"/>
      <c r="T2" s="450"/>
      <c r="U2" s="451"/>
      <c r="V2" s="583"/>
      <c r="W2" s="584"/>
      <c r="X2" s="584"/>
      <c r="Y2" s="584"/>
      <c r="Z2" s="584"/>
      <c r="AA2" s="584"/>
      <c r="AB2" s="584"/>
      <c r="AC2" s="584"/>
      <c r="AD2" s="584"/>
      <c r="AE2" s="584"/>
      <c r="AF2" s="584"/>
      <c r="AG2" s="584"/>
      <c r="AH2" s="584"/>
      <c r="AI2" s="584"/>
      <c r="AJ2" s="584"/>
      <c r="AK2" s="584"/>
      <c r="AL2" s="584"/>
      <c r="AM2" s="584"/>
      <c r="AN2" s="584"/>
      <c r="AO2" s="584"/>
      <c r="AP2" s="584"/>
      <c r="AQ2" s="584"/>
      <c r="AR2" s="584"/>
      <c r="AS2" s="584"/>
      <c r="AT2" s="584"/>
      <c r="AU2" s="584"/>
      <c r="AV2" s="584"/>
      <c r="AW2" s="584"/>
      <c r="AX2" s="584"/>
      <c r="AY2" s="584"/>
      <c r="AZ2" s="585"/>
      <c r="BA2" s="571"/>
      <c r="BB2" s="572"/>
      <c r="BC2" s="572"/>
      <c r="BD2" s="572"/>
      <c r="BE2" s="572"/>
      <c r="BF2" s="573"/>
      <c r="BG2" s="566"/>
    </row>
    <row r="3" spans="1:64" ht="15.6" customHeight="1">
      <c r="A3" s="442"/>
      <c r="B3" s="443"/>
      <c r="C3" s="443"/>
      <c r="D3" s="443"/>
      <c r="E3" s="443"/>
      <c r="F3" s="443"/>
      <c r="G3" s="443"/>
      <c r="H3" s="443"/>
      <c r="I3" s="443"/>
      <c r="J3" s="443"/>
      <c r="K3" s="12"/>
      <c r="L3" s="12"/>
      <c r="M3" s="12"/>
      <c r="N3" s="12"/>
      <c r="O3" s="13"/>
      <c r="P3" s="449" t="s">
        <v>425</v>
      </c>
      <c r="Q3" s="450"/>
      <c r="R3" s="450"/>
      <c r="S3" s="450"/>
      <c r="T3" s="450"/>
      <c r="U3" s="451"/>
      <c r="V3" s="586" t="s">
        <v>426</v>
      </c>
      <c r="W3" s="587"/>
      <c r="X3" s="587"/>
      <c r="Y3" s="587"/>
      <c r="Z3" s="587"/>
      <c r="AA3" s="587"/>
      <c r="AB3" s="587"/>
      <c r="AC3" s="587"/>
      <c r="AD3" s="587"/>
      <c r="AE3" s="587"/>
      <c r="AF3" s="587"/>
      <c r="AG3" s="587"/>
      <c r="AH3" s="587"/>
      <c r="AI3" s="587"/>
      <c r="AJ3" s="587"/>
      <c r="AK3" s="587"/>
      <c r="AL3" s="587"/>
      <c r="AM3" s="587"/>
      <c r="AN3" s="587"/>
      <c r="AO3" s="587"/>
      <c r="AP3" s="587"/>
      <c r="AQ3" s="587"/>
      <c r="AR3" s="587"/>
      <c r="AS3" s="587"/>
      <c r="AT3" s="587"/>
      <c r="AU3" s="587"/>
      <c r="AV3" s="587"/>
      <c r="AW3" s="587"/>
      <c r="AX3" s="587"/>
      <c r="AY3" s="587"/>
      <c r="AZ3" s="588"/>
      <c r="BA3" s="574" t="s">
        <v>427</v>
      </c>
      <c r="BB3" s="575"/>
      <c r="BC3" s="575"/>
      <c r="BD3" s="575"/>
      <c r="BE3" s="575"/>
      <c r="BF3" s="576"/>
      <c r="BG3" s="566" t="str">
        <f>+"06"</f>
        <v>06</v>
      </c>
    </row>
    <row r="4" spans="1:64" ht="15.6" customHeight="1" thickBot="1">
      <c r="A4" s="444"/>
      <c r="B4" s="445"/>
      <c r="C4" s="445"/>
      <c r="D4" s="445"/>
      <c r="E4" s="445"/>
      <c r="F4" s="445"/>
      <c r="G4" s="445"/>
      <c r="H4" s="445"/>
      <c r="I4" s="445"/>
      <c r="J4" s="445"/>
      <c r="K4" s="14"/>
      <c r="L4" s="14"/>
      <c r="M4" s="14"/>
      <c r="N4" s="14"/>
      <c r="O4" s="15"/>
      <c r="P4" s="452"/>
      <c r="Q4" s="453"/>
      <c r="R4" s="453"/>
      <c r="S4" s="453"/>
      <c r="T4" s="453"/>
      <c r="U4" s="454"/>
      <c r="V4" s="589"/>
      <c r="W4" s="590"/>
      <c r="X4" s="590"/>
      <c r="Y4" s="590"/>
      <c r="Z4" s="590"/>
      <c r="AA4" s="590"/>
      <c r="AB4" s="590"/>
      <c r="AC4" s="590"/>
      <c r="AD4" s="590"/>
      <c r="AE4" s="590"/>
      <c r="AF4" s="590"/>
      <c r="AG4" s="590"/>
      <c r="AH4" s="590"/>
      <c r="AI4" s="590"/>
      <c r="AJ4" s="590"/>
      <c r="AK4" s="590"/>
      <c r="AL4" s="590"/>
      <c r="AM4" s="590"/>
      <c r="AN4" s="590"/>
      <c r="AO4" s="590"/>
      <c r="AP4" s="590"/>
      <c r="AQ4" s="590"/>
      <c r="AR4" s="590"/>
      <c r="AS4" s="590"/>
      <c r="AT4" s="590"/>
      <c r="AU4" s="590"/>
      <c r="AV4" s="590"/>
      <c r="AW4" s="590"/>
      <c r="AX4" s="590"/>
      <c r="AY4" s="590"/>
      <c r="AZ4" s="591"/>
      <c r="BA4" s="577"/>
      <c r="BB4" s="578"/>
      <c r="BC4" s="578"/>
      <c r="BD4" s="578"/>
      <c r="BE4" s="578"/>
      <c r="BF4" s="579"/>
      <c r="BG4" s="567"/>
    </row>
    <row r="5" spans="1:64" ht="15.6" customHeight="1">
      <c r="A5" s="18"/>
      <c r="BG5" s="20"/>
    </row>
    <row r="6" spans="1:64" ht="31.15" customHeight="1">
      <c r="A6" s="18"/>
      <c r="C6" s="19"/>
      <c r="D6" s="488" t="s">
        <v>2</v>
      </c>
      <c r="E6" s="488"/>
      <c r="F6" s="488"/>
      <c r="G6" s="488"/>
      <c r="J6" s="19"/>
      <c r="K6" s="596" t="str">
        <f>IF('Contexto Proceso'!$B$2="","",'Contexto Proceso'!$B$2)</f>
        <v>Planeación del Sistema de Gestión Integrado</v>
      </c>
      <c r="L6" s="596"/>
      <c r="M6" s="596"/>
      <c r="N6" s="596"/>
      <c r="O6" s="596"/>
      <c r="P6" s="596"/>
      <c r="Q6" s="596"/>
      <c r="R6" s="596"/>
      <c r="S6" s="596"/>
      <c r="T6" s="596"/>
      <c r="U6" s="596"/>
      <c r="V6" s="596"/>
      <c r="W6" s="596"/>
      <c r="X6" s="596"/>
      <c r="Y6" s="596"/>
      <c r="Z6" s="596"/>
      <c r="AA6" s="596"/>
      <c r="AB6" s="596"/>
      <c r="AC6" s="596"/>
      <c r="AD6" s="596"/>
      <c r="AE6" s="596"/>
      <c r="AF6" s="596"/>
      <c r="AG6" s="596"/>
      <c r="AH6" s="596"/>
      <c r="AI6" s="596"/>
      <c r="AJ6" s="596"/>
      <c r="AK6" s="596"/>
      <c r="AL6" s="596"/>
      <c r="AM6" s="596"/>
      <c r="AN6" s="596"/>
      <c r="AO6" s="596"/>
      <c r="AP6" s="596"/>
      <c r="AQ6" s="596"/>
      <c r="AR6" s="596"/>
      <c r="AS6" s="596"/>
      <c r="AT6" s="596"/>
      <c r="AU6" s="596"/>
      <c r="AV6" s="596"/>
      <c r="AW6" s="596"/>
      <c r="AX6" s="596"/>
      <c r="AY6" s="596"/>
      <c r="AZ6" s="596"/>
      <c r="BA6" s="596"/>
      <c r="BB6" s="596"/>
      <c r="BC6" s="596"/>
      <c r="BD6" s="596"/>
      <c r="BE6" s="596"/>
      <c r="BF6" s="596"/>
      <c r="BG6" s="20"/>
    </row>
    <row r="7" spans="1:64" ht="11.45" customHeight="1">
      <c r="A7" s="18"/>
      <c r="C7" s="19"/>
      <c r="D7" s="19"/>
      <c r="E7" s="19"/>
      <c r="F7" s="19"/>
      <c r="H7" s="19"/>
      <c r="I7" s="19"/>
      <c r="J7" s="19"/>
      <c r="O7" s="19"/>
      <c r="P7" s="176"/>
      <c r="Q7" s="176"/>
      <c r="R7" s="176"/>
      <c r="S7" s="176"/>
      <c r="T7" s="19"/>
      <c r="U7" s="19"/>
      <c r="V7" s="21"/>
      <c r="W7" s="21"/>
      <c r="X7" s="21"/>
      <c r="Y7" s="21"/>
      <c r="Z7" s="21"/>
      <c r="AA7" s="21"/>
      <c r="AB7" s="21"/>
      <c r="AC7" s="21"/>
      <c r="AD7" s="21"/>
      <c r="AE7" s="21"/>
      <c r="AF7" s="21"/>
      <c r="AG7" s="21"/>
      <c r="AH7" s="21"/>
      <c r="AI7" s="21"/>
      <c r="AJ7" s="21"/>
      <c r="AK7" s="21"/>
      <c r="AL7" s="21"/>
      <c r="AM7" s="21"/>
      <c r="AN7" s="21"/>
      <c r="AO7" s="21"/>
      <c r="AP7" s="21"/>
      <c r="BG7" s="20"/>
    </row>
    <row r="8" spans="1:64" ht="31.15" customHeight="1">
      <c r="A8" s="18"/>
      <c r="C8" s="19"/>
      <c r="D8" s="488" t="s">
        <v>360</v>
      </c>
      <c r="E8" s="488"/>
      <c r="F8" s="488"/>
      <c r="G8" s="488"/>
      <c r="J8" s="22"/>
      <c r="K8" s="596" t="str">
        <f>IF('Contexto Proceso'!$B$10="","",'Contexto Proceso'!$B$10)</f>
        <v>Realizar una adecuada planeación del sistema de gestión integrado mediante la identificación de requisitos de las normas de calidad y medio ambiente necesarios para el establecidmiento de la información documentada requerida, con el fin de contribuir con la eficacia y efectividad institucional</v>
      </c>
      <c r="L8" s="596"/>
      <c r="M8" s="596"/>
      <c r="N8" s="596"/>
      <c r="O8" s="596"/>
      <c r="P8" s="596"/>
      <c r="Q8" s="596"/>
      <c r="R8" s="596"/>
      <c r="S8" s="596"/>
      <c r="T8" s="596"/>
      <c r="U8" s="596"/>
      <c r="V8" s="596"/>
      <c r="W8" s="596"/>
      <c r="X8" s="596"/>
      <c r="Y8" s="596"/>
      <c r="Z8" s="596"/>
      <c r="AA8" s="596"/>
      <c r="AB8" s="596"/>
      <c r="AC8" s="596"/>
      <c r="AD8" s="596"/>
      <c r="AE8" s="596"/>
      <c r="AF8" s="596"/>
      <c r="AG8" s="596"/>
      <c r="AH8" s="596"/>
      <c r="AI8" s="596"/>
      <c r="AJ8" s="596"/>
      <c r="AK8" s="596"/>
      <c r="AL8" s="596"/>
      <c r="AM8" s="596"/>
      <c r="AN8" s="596"/>
      <c r="AO8" s="596"/>
      <c r="AP8" s="596"/>
      <c r="AQ8" s="596"/>
      <c r="AR8" s="596"/>
      <c r="AS8" s="596"/>
      <c r="AT8" s="596"/>
      <c r="AU8" s="596"/>
      <c r="AV8" s="596"/>
      <c r="AW8" s="596"/>
      <c r="AX8" s="596"/>
      <c r="AY8" s="596"/>
      <c r="AZ8" s="596"/>
      <c r="BA8" s="596"/>
      <c r="BB8" s="596"/>
      <c r="BC8" s="596"/>
      <c r="BD8" s="596"/>
      <c r="BE8" s="596"/>
      <c r="BF8" s="596"/>
      <c r="BG8" s="20"/>
    </row>
    <row r="9" spans="1:64" ht="11.45" customHeight="1">
      <c r="A9" s="18"/>
      <c r="C9" s="19"/>
      <c r="D9" s="176"/>
      <c r="E9" s="176"/>
      <c r="F9" s="176"/>
      <c r="G9" s="176"/>
      <c r="J9" s="22"/>
      <c r="K9" s="177"/>
      <c r="L9" s="177"/>
      <c r="M9" s="177"/>
      <c r="N9" s="177"/>
      <c r="O9" s="177"/>
      <c r="P9" s="177"/>
      <c r="Q9" s="177"/>
      <c r="R9" s="177"/>
      <c r="S9" s="177"/>
      <c r="T9" s="177"/>
      <c r="U9" s="177"/>
      <c r="V9" s="177"/>
      <c r="W9" s="177"/>
      <c r="X9" s="177"/>
      <c r="Y9" s="177"/>
      <c r="Z9" s="177"/>
      <c r="AA9" s="177"/>
      <c r="AB9" s="177"/>
      <c r="AC9" s="177"/>
      <c r="AD9" s="177"/>
      <c r="AE9" s="177"/>
      <c r="AF9" s="177"/>
      <c r="AG9" s="177"/>
      <c r="AH9" s="177"/>
      <c r="AI9" s="177"/>
      <c r="AJ9" s="177"/>
      <c r="AK9" s="177"/>
      <c r="AL9" s="177"/>
      <c r="AM9" s="177"/>
      <c r="AN9" s="177"/>
      <c r="AO9" s="177"/>
      <c r="AP9" s="177"/>
      <c r="AQ9" s="177"/>
      <c r="AR9" s="177"/>
      <c r="AS9" s="177"/>
      <c r="AT9" s="177"/>
      <c r="AU9" s="177"/>
      <c r="AV9" s="177"/>
      <c r="AW9" s="177"/>
      <c r="AX9" s="177"/>
      <c r="AY9" s="177"/>
      <c r="AZ9" s="177"/>
      <c r="BA9" s="177"/>
      <c r="BB9" s="177"/>
      <c r="BG9" s="20"/>
    </row>
    <row r="10" spans="1:64" ht="31.15" customHeight="1">
      <c r="A10" s="18"/>
      <c r="C10" s="19"/>
      <c r="D10" s="488" t="s">
        <v>428</v>
      </c>
      <c r="E10" s="488"/>
      <c r="F10" s="488"/>
      <c r="G10" s="488"/>
      <c r="H10" s="488"/>
      <c r="I10" s="488"/>
      <c r="J10" s="22"/>
      <c r="K10" s="497"/>
      <c r="L10" s="498"/>
      <c r="M10" s="498"/>
      <c r="N10" s="498"/>
      <c r="O10" s="498"/>
      <c r="P10" s="498"/>
      <c r="Q10" s="498"/>
      <c r="R10" s="498"/>
      <c r="S10" s="498"/>
      <c r="T10" s="498"/>
      <c r="U10" s="498"/>
      <c r="V10" s="498"/>
      <c r="W10" s="498"/>
      <c r="X10" s="498"/>
      <c r="Y10" s="498"/>
      <c r="Z10" s="498"/>
      <c r="AA10" s="498"/>
      <c r="AB10" s="498"/>
      <c r="AC10" s="498"/>
      <c r="AD10" s="498"/>
      <c r="AE10" s="498"/>
      <c r="AF10" s="498"/>
      <c r="AG10" s="498"/>
      <c r="AH10" s="498"/>
      <c r="AI10" s="498"/>
      <c r="AJ10" s="499"/>
      <c r="AK10" s="101"/>
      <c r="AL10" s="22"/>
      <c r="AM10" s="22"/>
      <c r="AN10" s="22"/>
      <c r="AO10" s="22"/>
      <c r="AP10" s="22"/>
      <c r="AQ10" s="500" t="s">
        <v>430</v>
      </c>
      <c r="AR10" s="500"/>
      <c r="AS10" s="500"/>
      <c r="AT10" s="500"/>
      <c r="AU10" s="500"/>
      <c r="AV10" s="500"/>
      <c r="AW10" s="595"/>
      <c r="AX10" s="592"/>
      <c r="AY10" s="593"/>
      <c r="AZ10" s="593"/>
      <c r="BA10" s="593"/>
      <c r="BB10" s="593"/>
      <c r="BC10" s="593"/>
      <c r="BD10" s="593"/>
      <c r="BE10" s="593"/>
      <c r="BF10" s="594"/>
      <c r="BG10" s="20"/>
    </row>
    <row r="11" spans="1:64" ht="20.25" customHeight="1">
      <c r="A11" s="18"/>
      <c r="C11" s="19"/>
      <c r="D11" s="19"/>
      <c r="E11" s="19"/>
      <c r="F11" s="176"/>
      <c r="G11" s="176"/>
      <c r="H11" s="176"/>
      <c r="I11" s="176"/>
      <c r="J11" s="22"/>
      <c r="K11" s="177"/>
      <c r="L11" s="177"/>
      <c r="M11" s="177"/>
      <c r="N11" s="177"/>
      <c r="O11" s="177"/>
      <c r="P11" s="177"/>
      <c r="Q11" s="177"/>
      <c r="R11" s="177"/>
      <c r="S11" s="177"/>
      <c r="T11" s="177"/>
      <c r="U11" s="177"/>
      <c r="V11" s="177"/>
      <c r="W11" s="177"/>
      <c r="X11" s="177"/>
      <c r="Y11" s="177"/>
      <c r="Z11" s="177"/>
      <c r="AA11" s="177"/>
      <c r="AB11" s="177"/>
      <c r="AC11" s="177"/>
      <c r="AD11" s="177"/>
      <c r="AE11" s="177"/>
      <c r="AF11" s="177"/>
      <c r="AG11" s="177"/>
      <c r="AH11" s="177"/>
      <c r="AI11" s="177"/>
      <c r="AJ11" s="177"/>
      <c r="AK11" s="177"/>
      <c r="AL11" s="177"/>
      <c r="AM11" s="177"/>
      <c r="AN11" s="177"/>
      <c r="AO11" s="177"/>
      <c r="AP11" s="177"/>
      <c r="AQ11" s="177"/>
      <c r="AR11" s="177"/>
      <c r="AS11" s="177"/>
      <c r="AT11" s="495" t="s">
        <v>431</v>
      </c>
      <c r="AU11" s="495"/>
      <c r="AV11" s="495"/>
      <c r="AW11" s="495"/>
      <c r="AX11" s="495"/>
      <c r="AY11" s="495"/>
      <c r="AZ11" s="495"/>
      <c r="BA11" s="495"/>
      <c r="BB11" s="495"/>
      <c r="BC11" s="495"/>
      <c r="BG11" s="20"/>
    </row>
    <row r="12" spans="1:64" ht="23.45" customHeight="1">
      <c r="A12" s="18"/>
      <c r="C12" s="19"/>
      <c r="D12" s="19"/>
      <c r="E12" s="19"/>
      <c r="F12" s="176"/>
      <c r="G12" s="176"/>
      <c r="H12" s="176"/>
      <c r="I12" s="176"/>
      <c r="J12" s="22"/>
      <c r="K12" s="177"/>
      <c r="L12" s="177"/>
      <c r="M12" s="177"/>
      <c r="N12" s="177"/>
      <c r="O12" s="177"/>
      <c r="P12" s="177"/>
      <c r="Q12" s="177"/>
      <c r="R12" s="177"/>
      <c r="S12" s="177"/>
      <c r="T12" s="177"/>
      <c r="U12" s="177"/>
      <c r="V12" s="177"/>
      <c r="W12" s="177"/>
      <c r="X12" s="177"/>
      <c r="Y12" s="177"/>
      <c r="Z12" s="177"/>
      <c r="AA12" s="177"/>
      <c r="AB12" s="177"/>
      <c r="AC12" s="177"/>
      <c r="AD12" s="177"/>
      <c r="AE12" s="177"/>
      <c r="AF12" s="177"/>
      <c r="AG12" s="177"/>
      <c r="AH12" s="177"/>
      <c r="AI12" s="177"/>
      <c r="AJ12" s="177"/>
      <c r="AK12" s="177"/>
      <c r="AL12" s="177"/>
      <c r="AM12" s="177"/>
      <c r="AN12" s="177"/>
      <c r="AO12" s="177"/>
      <c r="AP12" s="177"/>
      <c r="AQ12" s="177"/>
      <c r="AR12" s="177"/>
      <c r="AS12" s="177"/>
      <c r="AT12" s="23"/>
      <c r="AU12" s="23"/>
      <c r="AV12" s="23"/>
      <c r="AW12" s="23"/>
      <c r="AX12" s="23"/>
      <c r="AY12" s="23"/>
      <c r="AZ12" s="23"/>
      <c r="BA12" s="23"/>
      <c r="BB12" s="23"/>
      <c r="BC12" s="23"/>
      <c r="BG12" s="20"/>
      <c r="BJ12" s="104" t="s">
        <v>0</v>
      </c>
      <c r="BK12" s="24" t="s">
        <v>432</v>
      </c>
    </row>
    <row r="13" spans="1:64" ht="31.15" customHeight="1">
      <c r="A13" s="18"/>
      <c r="C13" s="19"/>
      <c r="E13" s="22"/>
      <c r="F13" s="22"/>
      <c r="G13" s="22"/>
      <c r="H13" s="22"/>
      <c r="I13" s="22"/>
      <c r="J13" s="22"/>
      <c r="L13" s="22"/>
      <c r="M13" s="500" t="s">
        <v>1</v>
      </c>
      <c r="N13" s="500"/>
      <c r="O13" s="500"/>
      <c r="P13" s="500"/>
      <c r="Q13" s="500"/>
      <c r="R13" s="500"/>
      <c r="S13" s="500"/>
      <c r="T13" s="500"/>
      <c r="U13" s="22"/>
      <c r="V13" s="497"/>
      <c r="W13" s="498"/>
      <c r="X13" s="498"/>
      <c r="Y13" s="498"/>
      <c r="Z13" s="498"/>
      <c r="AA13" s="498"/>
      <c r="AB13" s="498"/>
      <c r="AC13" s="498"/>
      <c r="AD13" s="498"/>
      <c r="AE13" s="498"/>
      <c r="AF13" s="498"/>
      <c r="AG13" s="498"/>
      <c r="AH13" s="498"/>
      <c r="AI13" s="498"/>
      <c r="AJ13" s="499"/>
      <c r="AK13" s="25" t="str">
        <f>IF(V13=Datos!B2,1,IF(V13=Datos!B3,2,IF(V13=Datos!B4,3,IF(V13=Datos!B5,4,IF(V13=Datos!B6,5,"")))))</f>
        <v/>
      </c>
      <c r="AU13" s="177"/>
      <c r="AV13" s="177"/>
      <c r="AW13" s="177"/>
      <c r="AX13" s="177"/>
      <c r="AY13" s="177"/>
      <c r="AZ13" s="177"/>
      <c r="BA13" s="177"/>
      <c r="BB13" s="177"/>
      <c r="BG13" s="20"/>
      <c r="BJ13" s="26">
        <v>1</v>
      </c>
      <c r="BK13" s="26" t="s">
        <v>433</v>
      </c>
      <c r="BL13" s="11" t="s">
        <v>434</v>
      </c>
    </row>
    <row r="14" spans="1:64" ht="30" customHeight="1" thickBot="1">
      <c r="A14" s="34"/>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BG14" s="20"/>
      <c r="BJ14" s="26">
        <v>2</v>
      </c>
      <c r="BK14" s="26" t="s">
        <v>156</v>
      </c>
      <c r="BL14" s="11" t="s">
        <v>435</v>
      </c>
    </row>
    <row r="15" spans="1:64" ht="32.450000000000003" customHeight="1" thickBot="1">
      <c r="A15" s="380" t="str">
        <f>IF(AK13=Datos!$A$6,"IDENTIFICACIÓN DE LA OPORTUNIDAD","IDENTIFICACIÓN DEL RIESGO")</f>
        <v>IDENTIFICACIÓN DEL RIESGO</v>
      </c>
      <c r="B15" s="381"/>
      <c r="C15" s="381"/>
      <c r="D15" s="381"/>
      <c r="E15" s="381"/>
      <c r="F15" s="381"/>
      <c r="G15" s="381"/>
      <c r="H15" s="381"/>
      <c r="I15" s="381"/>
      <c r="J15" s="382"/>
      <c r="K15" s="27"/>
      <c r="L15" s="27"/>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7"/>
      <c r="BJ15" s="26">
        <v>3</v>
      </c>
      <c r="BK15" s="26" t="s">
        <v>436</v>
      </c>
      <c r="BL15" s="11" t="s">
        <v>437</v>
      </c>
    </row>
    <row r="16" spans="1:64" ht="15.6" customHeight="1">
      <c r="A16" s="18"/>
      <c r="B16" s="28"/>
      <c r="C16" s="28"/>
      <c r="D16" s="28"/>
      <c r="E16" s="28"/>
      <c r="F16" s="28"/>
      <c r="G16" s="28"/>
      <c r="H16" s="28"/>
      <c r="I16" s="28"/>
      <c r="J16" s="28"/>
      <c r="BG16" s="20"/>
      <c r="BJ16" s="26">
        <v>4</v>
      </c>
      <c r="BK16" s="26" t="s">
        <v>438</v>
      </c>
      <c r="BL16" s="11" t="s">
        <v>439</v>
      </c>
    </row>
    <row r="17" spans="1:85" ht="15.6" customHeight="1">
      <c r="A17" s="18"/>
      <c r="B17" s="28"/>
      <c r="C17" s="28"/>
      <c r="D17" s="455" t="s">
        <v>440</v>
      </c>
      <c r="E17" s="455"/>
      <c r="F17" s="455"/>
      <c r="G17" s="455"/>
      <c r="H17" s="455"/>
      <c r="I17" s="455"/>
      <c r="J17" s="455"/>
      <c r="K17" s="455"/>
      <c r="L17" s="455"/>
      <c r="M17" s="455"/>
      <c r="N17" s="455"/>
      <c r="O17" s="455"/>
      <c r="P17" s="455"/>
      <c r="Q17" s="455"/>
      <c r="S17" s="455" t="s">
        <v>441</v>
      </c>
      <c r="T17" s="455"/>
      <c r="U17" s="455"/>
      <c r="V17" s="455"/>
      <c r="X17" s="455" t="s">
        <v>442</v>
      </c>
      <c r="Y17" s="455"/>
      <c r="Z17" s="455"/>
      <c r="AA17" s="455"/>
      <c r="AB17" s="455"/>
      <c r="AC17" s="455"/>
      <c r="AD17" s="455"/>
      <c r="AE17" s="455"/>
      <c r="AF17" s="455"/>
      <c r="AG17" s="455"/>
      <c r="AH17" s="455"/>
      <c r="AI17" s="455"/>
      <c r="AJ17" s="455"/>
      <c r="AK17" s="455"/>
      <c r="AL17" s="455"/>
      <c r="AM17" s="455"/>
      <c r="AN17" s="455"/>
      <c r="AO17" s="455"/>
      <c r="AP17" s="455"/>
      <c r="AQ17" s="455"/>
      <c r="AR17" s="455"/>
      <c r="AS17" s="455"/>
      <c r="AT17" s="455"/>
      <c r="AU17" s="455"/>
      <c r="AV17" s="455"/>
      <c r="AW17" s="455"/>
      <c r="AX17" s="455"/>
      <c r="AY17" s="455"/>
      <c r="AZ17" s="455"/>
      <c r="BA17" s="455"/>
      <c r="BB17" s="455"/>
      <c r="BG17" s="20"/>
      <c r="BJ17" s="26">
        <v>5</v>
      </c>
      <c r="BK17" s="26" t="s">
        <v>171</v>
      </c>
      <c r="BL17" s="11" t="s">
        <v>443</v>
      </c>
    </row>
    <row r="18" spans="1:85" ht="31.15" customHeight="1">
      <c r="A18" s="18"/>
      <c r="D18" s="456"/>
      <c r="E18" s="456"/>
      <c r="F18" s="456"/>
      <c r="G18" s="456"/>
      <c r="H18" s="456"/>
      <c r="I18" s="456"/>
      <c r="J18" s="456"/>
      <c r="K18" s="456"/>
      <c r="L18" s="456"/>
      <c r="M18" s="456"/>
      <c r="N18" s="456"/>
      <c r="O18" s="456"/>
      <c r="P18" s="456"/>
      <c r="Q18" s="456"/>
      <c r="S18" s="456"/>
      <c r="T18" s="456"/>
      <c r="U18" s="456"/>
      <c r="V18" s="456"/>
      <c r="X18" s="456"/>
      <c r="Y18" s="456"/>
      <c r="Z18" s="456"/>
      <c r="AA18" s="456"/>
      <c r="AB18" s="456"/>
      <c r="AC18" s="456"/>
      <c r="AD18" s="456"/>
      <c r="AE18" s="456"/>
      <c r="AF18" s="456"/>
      <c r="AG18" s="456"/>
      <c r="AH18" s="456"/>
      <c r="AI18" s="456"/>
      <c r="AJ18" s="456"/>
      <c r="AK18" s="456"/>
      <c r="AL18" s="456"/>
      <c r="AM18" s="456"/>
      <c r="AN18" s="456"/>
      <c r="AO18" s="456"/>
      <c r="AP18" s="456"/>
      <c r="AQ18" s="456"/>
      <c r="AR18" s="456"/>
      <c r="AS18" s="456"/>
      <c r="AT18" s="456"/>
      <c r="AU18" s="456"/>
      <c r="AV18" s="456"/>
      <c r="AW18" s="456"/>
      <c r="AX18" s="456"/>
      <c r="AY18" s="456"/>
      <c r="AZ18" s="456"/>
      <c r="BA18" s="456"/>
      <c r="BB18" s="456"/>
      <c r="BC18" s="456"/>
      <c r="BD18" s="456"/>
      <c r="BE18" s="456"/>
      <c r="BF18" s="456"/>
      <c r="BG18" s="20"/>
    </row>
    <row r="19" spans="1:85" ht="15.6" customHeight="1">
      <c r="A19" s="18"/>
      <c r="B19" s="39"/>
      <c r="C19" s="39"/>
      <c r="D19" s="39"/>
      <c r="E19" s="39"/>
      <c r="BF19" s="140"/>
      <c r="BG19" s="102" t="s">
        <v>22</v>
      </c>
      <c r="BK19" s="11" t="s">
        <v>445</v>
      </c>
      <c r="BL19" s="11" t="s">
        <v>446</v>
      </c>
      <c r="BM19" s="11" t="s">
        <v>447</v>
      </c>
      <c r="BN19" s="11" t="s">
        <v>448</v>
      </c>
      <c r="BO19" s="11" t="s">
        <v>449</v>
      </c>
      <c r="BP19" s="11" t="s">
        <v>450</v>
      </c>
      <c r="BQ19" s="11" t="s">
        <v>451</v>
      </c>
      <c r="BS19" s="11" t="s">
        <v>452</v>
      </c>
      <c r="BT19" s="11" t="s">
        <v>453</v>
      </c>
      <c r="BU19" s="11" t="s">
        <v>454</v>
      </c>
      <c r="BV19" s="11" t="s">
        <v>455</v>
      </c>
      <c r="BW19" s="11" t="s">
        <v>456</v>
      </c>
      <c r="BX19" s="11" t="s">
        <v>457</v>
      </c>
      <c r="BY19" s="11" t="s">
        <v>458</v>
      </c>
      <c r="CA19" s="11" t="s">
        <v>459</v>
      </c>
      <c r="CB19" s="11" t="s">
        <v>460</v>
      </c>
      <c r="CC19" s="11" t="s">
        <v>461</v>
      </c>
      <c r="CD19" s="11" t="s">
        <v>462</v>
      </c>
      <c r="CE19" s="11" t="s">
        <v>463</v>
      </c>
      <c r="CF19" s="11" t="s">
        <v>464</v>
      </c>
      <c r="CG19" s="11" t="s">
        <v>465</v>
      </c>
    </row>
    <row r="20" spans="1:85" ht="15.6" customHeight="1">
      <c r="A20" s="18"/>
      <c r="B20" s="39"/>
      <c r="C20" s="39"/>
      <c r="D20" s="496" t="str">
        <f>IF(AK13=Datos!$A$6,"Nombre de la oportunidad","Nombre del riesgo")</f>
        <v>Nombre del riesgo</v>
      </c>
      <c r="E20" s="496"/>
      <c r="F20" s="496"/>
      <c r="G20" s="496"/>
      <c r="H20" s="496"/>
      <c r="I20" s="496"/>
      <c r="J20" s="496"/>
      <c r="K20" s="496"/>
      <c r="L20" s="496"/>
      <c r="M20" s="496"/>
      <c r="N20" s="496"/>
      <c r="O20" s="496"/>
      <c r="P20" s="496"/>
      <c r="Q20" s="496"/>
      <c r="R20" s="496"/>
      <c r="S20" s="496"/>
      <c r="T20" s="496"/>
      <c r="U20" s="496"/>
      <c r="V20" s="496"/>
      <c r="W20" s="496"/>
      <c r="X20" s="496"/>
      <c r="Y20" s="496"/>
      <c r="Z20" s="496"/>
      <c r="AA20" s="496"/>
      <c r="AB20" s="496"/>
      <c r="AC20" s="496"/>
      <c r="AD20" s="496"/>
      <c r="AE20" s="496"/>
      <c r="AF20" s="496"/>
      <c r="AG20" s="496"/>
      <c r="AH20" s="496"/>
      <c r="AI20" s="496"/>
      <c r="AJ20" s="496"/>
      <c r="AK20" s="496"/>
      <c r="AL20" s="496"/>
      <c r="AM20" s="496"/>
      <c r="AN20" s="496"/>
      <c r="AO20" s="496"/>
      <c r="AP20" s="496"/>
      <c r="AQ20" s="496"/>
      <c r="AR20" s="496"/>
      <c r="AS20" s="496"/>
      <c r="AT20" s="496"/>
      <c r="AU20" s="496"/>
      <c r="AV20" s="496"/>
      <c r="AW20" s="496"/>
      <c r="AX20" s="496"/>
      <c r="AY20" s="496"/>
      <c r="AZ20" s="496"/>
      <c r="BA20" s="496"/>
      <c r="BB20" s="496"/>
      <c r="BC20" s="496"/>
      <c r="BG20" s="20"/>
      <c r="BK20" s="26" t="str">
        <f>IF('Contexto Estrat. Ins'!$C$7&lt;&gt;"",'Contexto Estrat. Ins'!$C$6,"")</f>
        <v>Planta de personal autorizada insuficiente frente al crecimiento de requerimientos por parte de las partes interesadas</v>
      </c>
      <c r="BL20" s="26" t="str">
        <f>IF('Contexto Estrat. Ins'!$C$8&lt;&gt;"",'Contexto Estrat. Ins'!$C$6,"")</f>
        <v>Planta de personal autorizada insuficiente frente al crecimiento de requerimientos por parte de las partes interesadas</v>
      </c>
      <c r="BM20" s="26" t="str">
        <f>IF('Contexto Estrat. Ins'!$C$9&lt;&gt;"",'Contexto Estrat. Ins'!$C$6,"")</f>
        <v>Planta de personal autorizada insuficiente frente al crecimiento de requerimientos por parte de las partes interesadas</v>
      </c>
      <c r="BN20" s="26" t="str">
        <f>IF('Contexto Estrat. Ins'!$C$10&lt;&gt;"",'Contexto Estrat. Ins'!$C$6,"")</f>
        <v>Planta de personal autorizada insuficiente frente al crecimiento de requerimientos por parte de las partes interesadas</v>
      </c>
      <c r="BO20" s="26" t="str">
        <f>IF('Contexto Estrat. Ins'!$C$11&lt;&gt;"",'Contexto Estrat. Ins'!$C$6,"")</f>
        <v/>
      </c>
      <c r="BP20" s="26" t="str">
        <f>IF('Contexto Estrat. Ins'!$C$12&lt;&gt;"",'Contexto Estrat. Ins'!$C$6,"")</f>
        <v/>
      </c>
      <c r="BQ20" s="26" t="str">
        <f>IF($D$29='Contexto Estrat. Ins'!$B$7,BK20,IF($D$29='Contexto Estrat. Ins'!$B$8,BL20,IF($D$29='Contexto Estrat. Ins'!$B$9,BM20,IF($D$29='Contexto Estrat. Ins'!$B$10,BN20,IF($D$29='Contexto Estrat. Ins'!$B$11,BO20,IF($D$29='Contexto Estrat. Ins'!$B$12,BP20,""))))))</f>
        <v/>
      </c>
      <c r="BS20" s="26" t="str">
        <f>IF('Contexto Estrat. Ins'!$C$37&lt;&gt;"",'Contexto Estrat. Ins'!$C$36,"")</f>
        <v>Definición y aplicación de los modelos de riesgo sanitario IVC-SOA e IVC-SOA PAPF</v>
      </c>
      <c r="BT20" s="26" t="str">
        <f>IF('Contexto Estrat. Ins'!$C$38&lt;&gt;"",'Contexto Estrat. Ins'!$C$36,"")</f>
        <v/>
      </c>
      <c r="BU20" s="26" t="str">
        <f>IF('Contexto Estrat. Ins'!$C$39&lt;&gt;"",'Contexto Estrat. Ins'!$C$36,"")</f>
        <v/>
      </c>
      <c r="BV20" s="26" t="str">
        <f>IF('Contexto Estrat. Ins'!$C$40&lt;&gt;"",'Contexto Estrat. Ins'!$C$36,"")</f>
        <v>Definición y aplicación de los modelos de riesgo sanitario IVC-SOA e IVC-SOA PAPF</v>
      </c>
      <c r="BW20" s="26" t="str">
        <f>IF('Contexto Estrat. Ins'!$C$41&lt;&gt;"",'Contexto Estrat. Ins'!$C$36,"")</f>
        <v/>
      </c>
      <c r="BX20" s="26" t="str">
        <f>IF('Contexto Estrat. Ins'!$C$42&lt;&gt;"",'Contexto Estrat. Ins'!$C$36,"")</f>
        <v/>
      </c>
      <c r="BY20" s="26" t="str">
        <f>IF($D$29='Contexto Estrat. Ins'!$B$37,BS20,IF($D$29='Contexto Estrat. Ins'!$B$38,BT20,IF($D$29='Contexto Estrat. Ins'!$B$39,BU20,IF($D$29='Contexto Estrat. Ins'!$B$40,BV20,IF($D$29='Contexto Estrat. Ins'!$B$41,BW20,IF($D$29='Contexto Estrat. Ins'!$B$42,BX20,""))))))</f>
        <v/>
      </c>
      <c r="CA20" s="26" t="str">
        <f>IF('Contexto Estrat. Ins'!$C$17&lt;&gt;"",'Contexto Estrat. Ins'!$C$16,"")</f>
        <v>Aprobación de presupuesto inferior a las necesidades del Invima</v>
      </c>
      <c r="CB20" s="26" t="str">
        <f>IF('Contexto Estrat. Ins'!$C$18&lt;&gt;"",'Contexto Estrat. Ins'!$C$16,"")</f>
        <v>Aprobación de presupuesto inferior a las necesidades del Invima</v>
      </c>
      <c r="CC20" s="26" t="str">
        <f>IF('Contexto Estrat. Ins'!$C$19&lt;&gt;"",'Contexto Estrat. Ins'!$C$16,"")</f>
        <v>Aprobación de presupuesto inferior a las necesidades del Invima</v>
      </c>
      <c r="CD20" s="26" t="str">
        <f>IF('Contexto Estrat. Ins'!$C$20&lt;&gt;"",'Contexto Estrat. Ins'!$C$16,"")</f>
        <v>Aprobación de presupuesto inferior a las necesidades del Invima</v>
      </c>
      <c r="CE20" s="26" t="str">
        <f>IF('Contexto Estrat. Ins'!$C$21&lt;&gt;"",'Contexto Estrat. Ins'!$C$16,"")</f>
        <v/>
      </c>
      <c r="CF20" s="26" t="str">
        <f>IF('Contexto Estrat. Ins'!$C$22&lt;&gt;"",'Contexto Estrat. Ins'!$C$16,"")</f>
        <v/>
      </c>
      <c r="CG20" s="26" t="str">
        <f>IF($D$29='Contexto Estrat. Ins'!$B$17,CA20,IF($D$29='Contexto Estrat. Ins'!$B$18,CB20,IF($D$29='Contexto Estrat. Ins'!$B$19,CC20,IF($D$29='Contexto Estrat. Ins'!$B$20,CD20,IF($D$29='Contexto Estrat. Ins'!$B$21,CE20,IF($D$29='Contexto Estrat. Ins'!$B$22,CF20,""))))))</f>
        <v/>
      </c>
    </row>
    <row r="21" spans="1:85" ht="31.9" customHeight="1">
      <c r="A21" s="18"/>
      <c r="B21" s="39"/>
      <c r="C21" s="39"/>
      <c r="D21" s="489" t="str">
        <f>IF(X18="","",CONCATENATE(D18," ",S18," ",X18))</f>
        <v/>
      </c>
      <c r="E21" s="489"/>
      <c r="F21" s="489"/>
      <c r="G21" s="489"/>
      <c r="H21" s="489"/>
      <c r="I21" s="489"/>
      <c r="J21" s="489"/>
      <c r="K21" s="489"/>
      <c r="L21" s="489"/>
      <c r="M21" s="489"/>
      <c r="N21" s="489"/>
      <c r="O21" s="489"/>
      <c r="P21" s="489"/>
      <c r="Q21" s="489"/>
      <c r="R21" s="489"/>
      <c r="S21" s="489"/>
      <c r="T21" s="489"/>
      <c r="U21" s="489"/>
      <c r="V21" s="489"/>
      <c r="W21" s="489"/>
      <c r="X21" s="489"/>
      <c r="Y21" s="489"/>
      <c r="Z21" s="489"/>
      <c r="AA21" s="489"/>
      <c r="AB21" s="489"/>
      <c r="AC21" s="489"/>
      <c r="AD21" s="489"/>
      <c r="AE21" s="489"/>
      <c r="AF21" s="489"/>
      <c r="AG21" s="489"/>
      <c r="AH21" s="489"/>
      <c r="AI21" s="489"/>
      <c r="AJ21" s="489"/>
      <c r="AK21" s="489"/>
      <c r="AL21" s="489"/>
      <c r="AM21" s="489"/>
      <c r="AN21" s="489"/>
      <c r="AO21" s="489"/>
      <c r="AP21" s="489"/>
      <c r="AQ21" s="489"/>
      <c r="AR21" s="489"/>
      <c r="AS21" s="489"/>
      <c r="AT21" s="489"/>
      <c r="AU21" s="489"/>
      <c r="AV21" s="489"/>
      <c r="AW21" s="489"/>
      <c r="AX21" s="489"/>
      <c r="AY21" s="489"/>
      <c r="AZ21" s="489"/>
      <c r="BA21" s="489"/>
      <c r="BB21" s="489"/>
      <c r="BC21" s="489"/>
      <c r="BD21" s="489"/>
      <c r="BE21" s="489"/>
      <c r="BF21" s="489"/>
      <c r="BG21" s="20"/>
      <c r="BK21" s="26" t="str">
        <f>IF('Contexto Estrat. Ins'!$D$7&lt;&gt;"",'Contexto Estrat. Ins'!$D$6,"")</f>
        <v>Rotación de personal</v>
      </c>
      <c r="BL21" s="26" t="str">
        <f>IF('Contexto Estrat. Ins'!$D$8&lt;&gt;"",'Contexto Estrat. Ins'!$D$6,"")</f>
        <v>Rotación de personal</v>
      </c>
      <c r="BM21" s="26" t="str">
        <f>IF('Contexto Estrat. Ins'!$D$9&lt;&gt;"",'Contexto Estrat. Ins'!$D$6,"")</f>
        <v>Rotación de personal</v>
      </c>
      <c r="BN21" s="26" t="str">
        <f>IF('Contexto Estrat. Ins'!$D$10&lt;&gt;"",'Contexto Estrat. Ins'!$D$6,"")</f>
        <v/>
      </c>
      <c r="BO21" s="26" t="str">
        <f>IF('Contexto Estrat. Ins'!$D$11&lt;&gt;"",'Contexto Estrat. Ins'!$D$6,"")</f>
        <v/>
      </c>
      <c r="BP21" s="26" t="str">
        <f>IF('Contexto Estrat. Ins'!$D$12&lt;&gt;"",'Contexto Estrat. Ins'!$D$6,"")</f>
        <v/>
      </c>
      <c r="BQ21" s="26" t="str">
        <f>IF($D$29='Contexto Estrat. Ins'!$B$7,BK21,IF($D$29='Contexto Estrat. Ins'!$B$8,BL21,IF($D$29='Contexto Estrat. Ins'!$B$9,BM21,IF($D$29='Contexto Estrat. Ins'!$B$10,BN21,IF($D$29='Contexto Estrat. Ins'!$B$11,BO21,IF($D$29='Contexto Estrat. Ins'!$B$12,BP21,""))))))</f>
        <v/>
      </c>
      <c r="BS21" s="26" t="str">
        <f>IF('Contexto Estrat. Ins'!$D$37&lt;&gt;"",'Contexto Estrat. Ins'!$D$36,"")</f>
        <v>Conocimiento técnico del personal del Instituto</v>
      </c>
      <c r="BT21" s="26" t="str">
        <f>IF('Contexto Estrat. Ins'!$D$38&lt;&gt;"",'Contexto Estrat. Ins'!$D$36,"")</f>
        <v>Conocimiento técnico del personal del Instituto</v>
      </c>
      <c r="BU21" s="26" t="str">
        <f>IF('Contexto Estrat. Ins'!$D$39&lt;&gt;"",'Contexto Estrat. Ins'!$D$36,"")</f>
        <v>Conocimiento técnico del personal del Instituto</v>
      </c>
      <c r="BV21" s="26" t="str">
        <f>IF('Contexto Estrat. Ins'!$D$40&lt;&gt;"",'Contexto Estrat. Ins'!$D$36,"")</f>
        <v>Conocimiento técnico del personal del Instituto</v>
      </c>
      <c r="BW21" s="26" t="str">
        <f>IF('Contexto Estrat. Ins'!$D$41&lt;&gt;"",'Contexto Estrat. Ins'!$D$36,"")</f>
        <v/>
      </c>
      <c r="BX21" s="26" t="str">
        <f>IF('Contexto Estrat. Ins'!$D$42&lt;&gt;"",'Contexto Estrat. Ins'!$D$36,"")</f>
        <v/>
      </c>
      <c r="BY21" s="26" t="str">
        <f>IF($D$29='Contexto Estrat. Ins'!$B$37,BS21,IF($D$29='Contexto Estrat. Ins'!$B$38,BT21,IF($D$29='Contexto Estrat. Ins'!$B$39,BU21,IF($D$29='Contexto Estrat. Ins'!$B$40,BV21,IF($D$29='Contexto Estrat. Ins'!$B$41,BW21,IF($D$29='Contexto Estrat. Ins'!$B$42,BX21,""))))))</f>
        <v/>
      </c>
      <c r="CA21" s="26" t="str">
        <f>IF('Contexto Estrat. Ins'!$D$17&lt;&gt;"",'Contexto Estrat. Ins'!$D$16,"")</f>
        <v>Exceso de legislación sanitaria vigente y cambios continuos en la misma</v>
      </c>
      <c r="CB21" s="26" t="str">
        <f>IF('Contexto Estrat. Ins'!$D$18&lt;&gt;"",'Contexto Estrat. Ins'!$D$16,"")</f>
        <v/>
      </c>
      <c r="CC21" s="26" t="str">
        <f>IF('Contexto Estrat. Ins'!$D$19&lt;&gt;"",'Contexto Estrat. Ins'!$D$16,"")</f>
        <v/>
      </c>
      <c r="CD21" s="26" t="str">
        <f>IF('Contexto Estrat. Ins'!$D$20&lt;&gt;"",'Contexto Estrat. Ins'!$D$16,"")</f>
        <v/>
      </c>
      <c r="CE21" s="26" t="str">
        <f>IF('Contexto Estrat. Ins'!$D$21&lt;&gt;"",'Contexto Estrat. Ins'!$D$16,"")</f>
        <v/>
      </c>
      <c r="CF21" s="26" t="str">
        <f>IF('Contexto Estrat. Ins'!$D$22&lt;&gt;"",'Contexto Estrat. Ins'!$D$16,"")</f>
        <v/>
      </c>
      <c r="CG21" s="26" t="str">
        <f>IF($D$29='Contexto Estrat. Ins'!$B$17,CA21,IF($D$29='Contexto Estrat. Ins'!$B$18,CB21,IF($D$29='Contexto Estrat. Ins'!$B$19,CC21,IF($D$29='Contexto Estrat. Ins'!$B$20,CD21,IF($D$29='Contexto Estrat. Ins'!$B$21,CE21,IF($D$29='Contexto Estrat. Ins'!$B$22,CF21,""))))))</f>
        <v/>
      </c>
    </row>
    <row r="22" spans="1:85" ht="15" customHeight="1">
      <c r="A22" s="18"/>
      <c r="D22" s="492" t="s">
        <v>466</v>
      </c>
      <c r="E22" s="492"/>
      <c r="F22" s="492"/>
      <c r="G22" s="492"/>
      <c r="H22" s="492"/>
      <c r="I22" s="492"/>
      <c r="J22" s="492"/>
      <c r="K22" s="492"/>
      <c r="L22" s="492"/>
      <c r="M22" s="492"/>
      <c r="N22" s="492"/>
      <c r="O22" s="492"/>
      <c r="P22" s="492"/>
      <c r="Q22" s="492"/>
      <c r="R22" s="492"/>
      <c r="S22" s="492"/>
      <c r="T22" s="492"/>
      <c r="U22" s="492"/>
      <c r="V22" s="492"/>
      <c r="W22" s="492"/>
      <c r="X22" s="492"/>
      <c r="Y22" s="492"/>
      <c r="Z22" s="492"/>
      <c r="AA22" s="492"/>
      <c r="AB22" s="492"/>
      <c r="AC22" s="492"/>
      <c r="AD22" s="492"/>
      <c r="AE22" s="492"/>
      <c r="AF22" s="492"/>
      <c r="AG22" s="492"/>
      <c r="AH22" s="492"/>
      <c r="AI22" s="492"/>
      <c r="AJ22" s="492"/>
      <c r="AK22" s="492"/>
      <c r="AL22" s="492"/>
      <c r="AM22" s="492"/>
      <c r="AN22" s="492"/>
      <c r="AO22" s="492"/>
      <c r="AP22" s="492"/>
      <c r="AQ22" s="492"/>
      <c r="AR22" s="492"/>
      <c r="AS22" s="492"/>
      <c r="AT22" s="492"/>
      <c r="AU22" s="492"/>
      <c r="AV22" s="492"/>
      <c r="AW22" s="492"/>
      <c r="AX22" s="492"/>
      <c r="AY22" s="492"/>
      <c r="AZ22" s="492"/>
      <c r="BA22" s="492"/>
      <c r="BB22" s="492"/>
      <c r="BC22" s="492"/>
      <c r="BD22" s="492"/>
      <c r="BE22" s="492"/>
      <c r="BF22" s="492"/>
      <c r="BG22" s="20"/>
      <c r="BK22" s="26" t="str">
        <f>IF('Contexto Estrat. Ins'!$E$7&lt;&gt;"",'Contexto Estrat. Ins'!$E$6,"")</f>
        <v>Sistemas de información y plataforma tecnológica obsoleta y vulnerable</v>
      </c>
      <c r="BL22" s="26" t="str">
        <f>IF('Contexto Estrat. Ins'!$E$8&lt;&gt;"",'Contexto Estrat. Ins'!$E$6,"")</f>
        <v>Sistemas de información y plataforma tecnológica obsoleta y vulnerable</v>
      </c>
      <c r="BM22" s="26" t="str">
        <f>IF('Contexto Estrat. Ins'!$E$9&lt;&gt;"",'Contexto Estrat. Ins'!$E$6,"")</f>
        <v>Sistemas de información y plataforma tecnológica obsoleta y vulnerable</v>
      </c>
      <c r="BN22" s="26" t="str">
        <f>IF('Contexto Estrat. Ins'!$E$10&lt;&gt;"",'Contexto Estrat. Ins'!$E$6,"")</f>
        <v>Sistemas de información y plataforma tecnológica obsoleta y vulnerable</v>
      </c>
      <c r="BO22" s="26" t="str">
        <f>IF('Contexto Estrat. Ins'!$E$11&lt;&gt;"",'Contexto Estrat. Ins'!$E$6,"")</f>
        <v/>
      </c>
      <c r="BP22" s="26" t="str">
        <f>IF('Contexto Estrat. Ins'!$E$12&lt;&gt;"",'Contexto Estrat. Ins'!$E$6,"")</f>
        <v/>
      </c>
      <c r="BQ22" s="26" t="str">
        <f>IF($D$29='Contexto Estrat. Ins'!$B$7,BK22,IF($D$29='Contexto Estrat. Ins'!$B$8,BL22,IF($D$29='Contexto Estrat. Ins'!$B$9,BM22,IF($D$29='Contexto Estrat. Ins'!$B$10,BN22,IF($D$29='Contexto Estrat. Ins'!$B$11,BO22,IF($D$29='Contexto Estrat. Ins'!$B$12,BP22,""))))))</f>
        <v/>
      </c>
      <c r="BS22" s="26" t="str">
        <f>IF('Contexto Estrat. Ins'!$E$37&lt;&gt;"",'Contexto Estrat. Ins'!$E$36,"")</f>
        <v/>
      </c>
      <c r="BT22" s="26" t="str">
        <f>IF('Contexto Estrat. Ins'!$E$38&lt;&gt;"",'Contexto Estrat. Ins'!$E$36,"")</f>
        <v>Racionalización de trámites de acuerdo a la normatividad vigente</v>
      </c>
      <c r="BU22" s="26" t="str">
        <f>IF('Contexto Estrat. Ins'!$E$39&lt;&gt;"",'Contexto Estrat. Ins'!$E$36,"")</f>
        <v/>
      </c>
      <c r="BV22" s="26" t="str">
        <f>IF('Contexto Estrat. Ins'!$E$40&lt;&gt;"",'Contexto Estrat. Ins'!$E$36,"")</f>
        <v>Racionalización de trámites de acuerdo a la normatividad vigente</v>
      </c>
      <c r="BW22" s="26" t="str">
        <f>IF('Contexto Estrat. Ins'!$E$41&lt;&gt;"",'Contexto Estrat. Ins'!$E$36,"")</f>
        <v/>
      </c>
      <c r="BX22" s="26" t="str">
        <f>IF('Contexto Estrat. Ins'!$E$42&lt;&gt;"",'Contexto Estrat. Ins'!$E$36,"")</f>
        <v/>
      </c>
      <c r="BY22" s="26" t="str">
        <f>IF($D$29='Contexto Estrat. Ins'!$B$37,BS22,IF($D$29='Contexto Estrat. Ins'!$B$38,BT22,IF($D$29='Contexto Estrat. Ins'!$B$39,BU22,IF($D$29='Contexto Estrat. Ins'!$B$40,BV22,IF($D$29='Contexto Estrat. Ins'!$B$41,BW22,IF($D$29='Contexto Estrat. Ins'!$B$42,BX22,""))))))</f>
        <v/>
      </c>
      <c r="CA22" s="26" t="str">
        <f>IF('Contexto Estrat. Ins'!$E$17&lt;&gt;"",'Contexto Estrat. Ins'!$E$16,"")</f>
        <v>Capacidad de respuesta limitada en la Red Nacional de Laboratorios</v>
      </c>
      <c r="CB22" s="26" t="str">
        <f>IF('Contexto Estrat. Ins'!$E$18&lt;&gt;"",'Contexto Estrat. Ins'!$E$16,"")</f>
        <v/>
      </c>
      <c r="CC22" s="26" t="str">
        <f>IF('Contexto Estrat. Ins'!$E$19&lt;&gt;"",'Contexto Estrat. Ins'!$E$16,"")</f>
        <v/>
      </c>
      <c r="CD22" s="26" t="str">
        <f>IF('Contexto Estrat. Ins'!$E$20&lt;&gt;"",'Contexto Estrat. Ins'!$E$16,"")</f>
        <v/>
      </c>
      <c r="CE22" s="26" t="str">
        <f>IF('Contexto Estrat. Ins'!$E$21&lt;&gt;"",'Contexto Estrat. Ins'!$E$16,"")</f>
        <v/>
      </c>
      <c r="CF22" s="26" t="str">
        <f>IF('Contexto Estrat. Ins'!$E$22&lt;&gt;"",'Contexto Estrat. Ins'!$E$16,"")</f>
        <v/>
      </c>
      <c r="CG22" s="26" t="str">
        <f>IF($D$29='Contexto Estrat. Ins'!$B$17,CA22,IF($D$29='Contexto Estrat. Ins'!$B$18,CB22,IF($D$29='Contexto Estrat. Ins'!$B$19,CC22,IF($D$29='Contexto Estrat. Ins'!$B$20,CD22,IF($D$29='Contexto Estrat. Ins'!$B$21,CE22,IF($D$29='Contexto Estrat. Ins'!$B$22,CF22,""))))))</f>
        <v/>
      </c>
    </row>
    <row r="23" spans="1:85" ht="15" customHeight="1">
      <c r="A23" s="18"/>
      <c r="D23" s="496" t="str">
        <f>IF(AK13=Datos!$A$6,"Explicación de la oportunidad","Explicación del riesgo")</f>
        <v>Explicación del riesgo</v>
      </c>
      <c r="E23" s="496"/>
      <c r="F23" s="496"/>
      <c r="G23" s="496"/>
      <c r="H23" s="496"/>
      <c r="I23" s="496"/>
      <c r="J23" s="496"/>
      <c r="K23" s="496"/>
      <c r="L23" s="496"/>
      <c r="M23" s="496"/>
      <c r="N23" s="496"/>
      <c r="O23" s="496"/>
      <c r="P23" s="496"/>
      <c r="Q23" s="496"/>
      <c r="R23" s="496"/>
      <c r="S23" s="496"/>
      <c r="T23" s="496"/>
      <c r="U23" s="496"/>
      <c r="V23" s="496"/>
      <c r="W23" s="496"/>
      <c r="X23" s="496"/>
      <c r="Y23" s="496"/>
      <c r="Z23" s="496"/>
      <c r="AA23" s="496"/>
      <c r="AB23" s="496"/>
      <c r="AC23" s="496"/>
      <c r="AD23" s="496"/>
      <c r="AE23" s="496"/>
      <c r="AF23" s="496"/>
      <c r="AG23" s="496"/>
      <c r="AH23" s="496"/>
      <c r="AI23" s="496"/>
      <c r="AJ23" s="496"/>
      <c r="AK23" s="496"/>
      <c r="AL23" s="496"/>
      <c r="AM23" s="496"/>
      <c r="AN23" s="496"/>
      <c r="AO23" s="496"/>
      <c r="AP23" s="496"/>
      <c r="AQ23" s="496"/>
      <c r="AR23" s="496"/>
      <c r="AS23" s="30"/>
      <c r="AT23" s="30"/>
      <c r="AU23" s="30"/>
      <c r="AV23" s="30"/>
      <c r="AW23" s="30"/>
      <c r="AX23" s="30"/>
      <c r="AY23" s="490" t="str">
        <f>IF(AK13=Datos!$A$6,"Clase de oportunidad","Clase de riesgo")</f>
        <v>Clase de riesgo</v>
      </c>
      <c r="AZ23" s="490"/>
      <c r="BA23" s="490"/>
      <c r="BB23" s="490"/>
      <c r="BC23" s="490"/>
      <c r="BD23" s="490"/>
      <c r="BE23" s="490"/>
      <c r="BF23" s="490"/>
      <c r="BG23" s="20"/>
      <c r="BK23" s="26" t="str">
        <f>IF('Contexto Estrat. Ins'!$F$7&lt;&gt;"",'Contexto Estrat. Ins'!$F$6,"")</f>
        <v>Información sujeta a divulgación o modificación no autorizada</v>
      </c>
      <c r="BL23" s="26" t="str">
        <f>IF('Contexto Estrat. Ins'!$F$8&lt;&gt;"",'Contexto Estrat. Ins'!$F$6,"")</f>
        <v>Información sujeta a divulgación o modificación no autorizada</v>
      </c>
      <c r="BM23" s="26" t="str">
        <f>IF('Contexto Estrat. Ins'!$F$9&lt;&gt;"",'Contexto Estrat. Ins'!$F$6,"")</f>
        <v>Información sujeta a divulgación o modificación no autorizada</v>
      </c>
      <c r="BN23" s="26" t="str">
        <f>IF('Contexto Estrat. Ins'!$F$10&lt;&gt;"",'Contexto Estrat. Ins'!$F$6,"")</f>
        <v>Información sujeta a divulgación o modificación no autorizada</v>
      </c>
      <c r="BO23" s="26" t="str">
        <f>IF('Contexto Estrat. Ins'!$F$11&lt;&gt;"",'Contexto Estrat. Ins'!$F$6,"")</f>
        <v/>
      </c>
      <c r="BP23" s="26" t="str">
        <f>IF('Contexto Estrat. Ins'!$F$12&lt;&gt;"",'Contexto Estrat. Ins'!$F$6,"")</f>
        <v/>
      </c>
      <c r="BQ23" s="26" t="str">
        <f>IF($D$29='Contexto Estrat. Ins'!$B$7,BK23,IF($D$29='Contexto Estrat. Ins'!$B$8,BL23,IF($D$29='Contexto Estrat. Ins'!$B$9,BM23,IF($D$29='Contexto Estrat. Ins'!$B$10,BN23,IF($D$29='Contexto Estrat. Ins'!$B$11,BO23,IF($D$29='Contexto Estrat. Ins'!$B$12,BP23,""))))))</f>
        <v/>
      </c>
      <c r="BS23" s="26" t="str">
        <f>IF('Contexto Estrat. Ins'!$F$37&lt;&gt;"",'Contexto Estrat. Ins'!$F$36,"")</f>
        <v/>
      </c>
      <c r="BT23" s="26" t="str">
        <f>IF('Contexto Estrat. Ins'!$F$38&lt;&gt;"",'Contexto Estrat. Ins'!$F$36,"")</f>
        <v>Generación de recursos propios por concepto de tarifas y sanciones</v>
      </c>
      <c r="BU23" s="26" t="str">
        <f>IF('Contexto Estrat. Ins'!$F$39&lt;&gt;"",'Contexto Estrat. Ins'!$F$36,"")</f>
        <v/>
      </c>
      <c r="BV23" s="26" t="str">
        <f>IF('Contexto Estrat. Ins'!$F$40&lt;&gt;"",'Contexto Estrat. Ins'!$F$36,"")</f>
        <v/>
      </c>
      <c r="BW23" s="26" t="str">
        <f>IF('Contexto Estrat. Ins'!$F$41&lt;&gt;"",'Contexto Estrat. Ins'!$F$36,"")</f>
        <v/>
      </c>
      <c r="BX23" s="26" t="str">
        <f>IF('Contexto Estrat. Ins'!$F$42&lt;&gt;"",'Contexto Estrat. Ins'!$F$36,"")</f>
        <v/>
      </c>
      <c r="BY23" s="26" t="str">
        <f>IF($D$29='Contexto Estrat. Ins'!$B$37,BS23,IF($D$29='Contexto Estrat. Ins'!$B$38,BT23,IF($D$29='Contexto Estrat. Ins'!$B$39,BU23,IF($D$29='Contexto Estrat. Ins'!$B$40,BV23,IF($D$29='Contexto Estrat. Ins'!$B$41,BW23,IF($D$29='Contexto Estrat. Ins'!$B$42,BX23,""))))))</f>
        <v/>
      </c>
      <c r="CA23" s="26" t="str">
        <f>IF('Contexto Estrat. Ins'!$F$17&lt;&gt;"",'Contexto Estrat. Ins'!$F$16,"")</f>
        <v>Opinión neutral de los ciudadanos con respecto al Invima</v>
      </c>
      <c r="CB23" s="26" t="str">
        <f>IF('Contexto Estrat. Ins'!$F$18&lt;&gt;"",'Contexto Estrat. Ins'!$F$16,"")</f>
        <v>Opinión neutral de los ciudadanos con respecto al Invima</v>
      </c>
      <c r="CC23" s="26" t="str">
        <f>IF('Contexto Estrat. Ins'!$F$19&lt;&gt;"",'Contexto Estrat. Ins'!$F$16,"")</f>
        <v/>
      </c>
      <c r="CD23" s="26" t="str">
        <f>IF('Contexto Estrat. Ins'!$F$20&lt;&gt;"",'Contexto Estrat. Ins'!$F$16,"")</f>
        <v>Opinión neutral de los ciudadanos con respecto al Invima</v>
      </c>
      <c r="CE23" s="26" t="str">
        <f>IF('Contexto Estrat. Ins'!$F$21&lt;&gt;"",'Contexto Estrat. Ins'!$F$16,"")</f>
        <v/>
      </c>
      <c r="CF23" s="26" t="str">
        <f>IF('Contexto Estrat. Ins'!$F$22&lt;&gt;"",'Contexto Estrat. Ins'!$F$16,"")</f>
        <v/>
      </c>
      <c r="CG23" s="26" t="str">
        <f>IF($D$29='Contexto Estrat. Ins'!$B$17,CA23,IF($D$29='Contexto Estrat. Ins'!$B$18,CB23,IF($D$29='Contexto Estrat. Ins'!$B$19,CC23,IF($D$29='Contexto Estrat. Ins'!$B$20,CD23,IF($D$29='Contexto Estrat. Ins'!$B$21,CE23,IF($D$29='Contexto Estrat. Ins'!$B$22,CF23,""))))))</f>
        <v/>
      </c>
    </row>
    <row r="24" spans="1:85" ht="31.15" customHeight="1">
      <c r="A24" s="18"/>
      <c r="D24" s="491"/>
      <c r="E24" s="491"/>
      <c r="F24" s="491"/>
      <c r="G24" s="491"/>
      <c r="H24" s="491"/>
      <c r="I24" s="491"/>
      <c r="J24" s="491"/>
      <c r="K24" s="491"/>
      <c r="L24" s="491"/>
      <c r="M24" s="491"/>
      <c r="N24" s="491"/>
      <c r="O24" s="491"/>
      <c r="P24" s="491"/>
      <c r="Q24" s="491"/>
      <c r="R24" s="491"/>
      <c r="S24" s="491"/>
      <c r="T24" s="491"/>
      <c r="U24" s="491"/>
      <c r="V24" s="491"/>
      <c r="W24" s="491"/>
      <c r="X24" s="491"/>
      <c r="Y24" s="491"/>
      <c r="Z24" s="491"/>
      <c r="AA24" s="491"/>
      <c r="AB24" s="491"/>
      <c r="AC24" s="491"/>
      <c r="AD24" s="491"/>
      <c r="AE24" s="491"/>
      <c r="AF24" s="491"/>
      <c r="AG24" s="491"/>
      <c r="AH24" s="491"/>
      <c r="AI24" s="491"/>
      <c r="AJ24" s="491"/>
      <c r="AK24" s="491"/>
      <c r="AL24" s="491"/>
      <c r="AM24" s="491"/>
      <c r="AN24" s="491"/>
      <c r="AO24" s="491"/>
      <c r="AP24" s="491"/>
      <c r="AQ24" s="491"/>
      <c r="AR24" s="491"/>
      <c r="AS24" s="491"/>
      <c r="AT24" s="491"/>
      <c r="AU24" s="491"/>
      <c r="AV24" s="491"/>
      <c r="AW24" s="141"/>
      <c r="AX24" s="141"/>
      <c r="AY24" s="456"/>
      <c r="AZ24" s="456"/>
      <c r="BA24" s="456"/>
      <c r="BB24" s="456"/>
      <c r="BC24" s="456"/>
      <c r="BD24" s="456"/>
      <c r="BE24" s="456"/>
      <c r="BF24" s="456"/>
      <c r="BG24" s="20"/>
      <c r="BK24" s="26" t="str">
        <f>IF('Contexto Estrat. Ins'!$G$7&lt;&gt;"",'Contexto Estrat. Ins'!$G$6,"")</f>
        <v>Inoportunidad en la respuesta a trámites y capacidad de respuesta limitada en los laboratorios del Invima</v>
      </c>
      <c r="BL24" s="26" t="str">
        <f>IF('Contexto Estrat. Ins'!$G$8&lt;&gt;"",'Contexto Estrat. Ins'!$G$6,"")</f>
        <v>Inoportunidad en la respuesta a trámites y capacidad de respuesta limitada en los laboratorios del Invima</v>
      </c>
      <c r="BM24" s="26" t="str">
        <f>IF('Contexto Estrat. Ins'!$G$9&lt;&gt;"",'Contexto Estrat. Ins'!$G$6,"")</f>
        <v/>
      </c>
      <c r="BN24" s="26" t="str">
        <f>IF('Contexto Estrat. Ins'!$G$10&lt;&gt;"",'Contexto Estrat. Ins'!$G$6,"")</f>
        <v>Inoportunidad en la respuesta a trámites y capacidad de respuesta limitada en los laboratorios del Invima</v>
      </c>
      <c r="BO24" s="26" t="str">
        <f>IF('Contexto Estrat. Ins'!$G$11&lt;&gt;"",'Contexto Estrat. Ins'!$G$6,"")</f>
        <v/>
      </c>
      <c r="BP24" s="26" t="str">
        <f>IF('Contexto Estrat. Ins'!$G$12&lt;&gt;"",'Contexto Estrat. Ins'!$G$6,"")</f>
        <v/>
      </c>
      <c r="BQ24" s="26" t="str">
        <f>IF($D$29='Contexto Estrat. Ins'!$B$7,BK24,IF($D$29='Contexto Estrat. Ins'!$B$8,BL24,IF($D$29='Contexto Estrat. Ins'!$B$9,BM24,IF($D$29='Contexto Estrat. Ins'!$B$10,BN24,IF($D$29='Contexto Estrat. Ins'!$B$11,BO24,IF($D$29='Contexto Estrat. Ins'!$B$12,BP24,""))))))</f>
        <v/>
      </c>
      <c r="BS24" s="26" t="str">
        <f>IF('Contexto Estrat. Ins'!$G$37&lt;&gt;"",'Contexto Estrat. Ins'!$G$36,"")</f>
        <v>Mantenimiento del Sistema de Gestión Integrado</v>
      </c>
      <c r="BT24" s="26" t="str">
        <f>IF('Contexto Estrat. Ins'!$G$38&lt;&gt;"",'Contexto Estrat. Ins'!$G$36,"")</f>
        <v>Mantenimiento del Sistema de Gestión Integrado</v>
      </c>
      <c r="BU24" s="26" t="str">
        <f>IF('Contexto Estrat. Ins'!$G$39&lt;&gt;"",'Contexto Estrat. Ins'!$G$36,"")</f>
        <v>Mantenimiento del Sistema de Gestión Integrado</v>
      </c>
      <c r="BV24" s="26" t="str">
        <f>IF('Contexto Estrat. Ins'!$G$40&lt;&gt;"",'Contexto Estrat. Ins'!$G$36,"")</f>
        <v>Mantenimiento del Sistema de Gestión Integrado</v>
      </c>
      <c r="BW24" s="26" t="str">
        <f>IF('Contexto Estrat. Ins'!$G$41&lt;&gt;"",'Contexto Estrat. Ins'!$G$36,"")</f>
        <v/>
      </c>
      <c r="BX24" s="26" t="str">
        <f>IF('Contexto Estrat. Ins'!$G$42&lt;&gt;"",'Contexto Estrat. Ins'!$G$36,"")</f>
        <v/>
      </c>
      <c r="BY24" s="26" t="str">
        <f>IF($D$29='Contexto Estrat. Ins'!$B$37,BS24,IF($D$29='Contexto Estrat. Ins'!$B$38,BT24,IF($D$29='Contexto Estrat. Ins'!$B$39,BU24,IF($D$29='Contexto Estrat. Ins'!$B$40,BV24,IF($D$29='Contexto Estrat. Ins'!$B$41,BW24,IF($D$29='Contexto Estrat. Ins'!$B$42,BX24,""))))))</f>
        <v/>
      </c>
      <c r="CA24" s="26" t="str">
        <f>IF('Contexto Estrat. Ins'!$G$17&lt;&gt;"",'Contexto Estrat. Ins'!$G$16,"")</f>
        <v/>
      </c>
      <c r="CB24" s="26" t="str">
        <f>IF('Contexto Estrat. Ins'!$G$18&lt;&gt;"",'Contexto Estrat. Ins'!$G$16,"")</f>
        <v/>
      </c>
      <c r="CC24" s="26" t="str">
        <f>IF('Contexto Estrat. Ins'!$G$19&lt;&gt;"",'Contexto Estrat. Ins'!$G$16,"")</f>
        <v/>
      </c>
      <c r="CD24" s="26" t="str">
        <f>IF('Contexto Estrat. Ins'!$G$20&lt;&gt;"",'Contexto Estrat. Ins'!$G$16,"")</f>
        <v>Percepción negativa por parte de las partes interesadas con respecto a la transparencia de la Entidad</v>
      </c>
      <c r="CE24" s="26" t="str">
        <f>IF('Contexto Estrat. Ins'!$G$21&lt;&gt;"",'Contexto Estrat. Ins'!$G$16,"")</f>
        <v/>
      </c>
      <c r="CF24" s="26" t="str">
        <f>IF('Contexto Estrat. Ins'!$G$22&lt;&gt;"",'Contexto Estrat. Ins'!$G$16,"")</f>
        <v/>
      </c>
      <c r="CG24" s="26" t="str">
        <f>IF($D$29='Contexto Estrat. Ins'!$B$17,CA24,IF($D$29='Contexto Estrat. Ins'!$B$18,CB24,IF($D$29='Contexto Estrat. Ins'!$B$19,CC24,IF($D$29='Contexto Estrat. Ins'!$B$20,CD24,IF($D$29='Contexto Estrat. Ins'!$B$21,CE24,IF($D$29='Contexto Estrat. Ins'!$B$22,CF24,""))))))</f>
        <v/>
      </c>
    </row>
    <row r="25" spans="1:85" s="239" customFormat="1" ht="20.25" customHeight="1">
      <c r="A25" s="241"/>
      <c r="D25" s="240"/>
      <c r="E25" s="240"/>
      <c r="F25" s="240"/>
      <c r="G25" s="240"/>
      <c r="H25" s="240"/>
      <c r="I25" s="240"/>
      <c r="J25" s="240"/>
      <c r="K25" s="240"/>
      <c r="L25" s="240"/>
      <c r="M25" s="240"/>
      <c r="N25" s="240"/>
      <c r="O25" s="240"/>
      <c r="P25" s="240"/>
      <c r="Q25" s="236"/>
      <c r="R25" s="240"/>
      <c r="S25" s="236"/>
      <c r="T25" s="236"/>
      <c r="U25" s="236"/>
      <c r="V25" s="236"/>
      <c r="W25" s="240"/>
      <c r="X25" s="240"/>
      <c r="Y25" s="240"/>
      <c r="Z25" s="240"/>
      <c r="AA25" s="240"/>
      <c r="AB25" s="240"/>
      <c r="AC25" s="240"/>
      <c r="AD25" s="240"/>
      <c r="AE25" s="236"/>
      <c r="AF25" s="240"/>
      <c r="AG25" s="236"/>
      <c r="AH25" s="240"/>
      <c r="AI25" s="240"/>
      <c r="AJ25" s="240"/>
      <c r="AK25" s="240"/>
      <c r="AL25" s="240"/>
      <c r="AM25" s="240"/>
      <c r="AN25" s="240"/>
      <c r="AO25" s="240"/>
      <c r="AP25" s="240"/>
      <c r="AQ25" s="240"/>
      <c r="AR25" s="240"/>
      <c r="AS25" s="240"/>
      <c r="AT25" s="236"/>
      <c r="AU25" s="240"/>
      <c r="AV25" s="240"/>
      <c r="AW25" s="237"/>
      <c r="AX25" s="237"/>
      <c r="AY25" s="238"/>
      <c r="AZ25" s="238"/>
      <c r="BA25" s="238"/>
      <c r="BB25" s="238"/>
      <c r="BC25" s="238"/>
      <c r="BD25" s="238"/>
      <c r="BE25" s="238"/>
      <c r="BF25" s="238"/>
      <c r="BG25" s="242"/>
      <c r="BK25" s="243"/>
      <c r="BL25" s="243"/>
      <c r="BM25" s="243"/>
      <c r="BN25" s="243"/>
      <c r="BO25" s="243"/>
      <c r="BP25" s="243"/>
      <c r="BQ25" s="243"/>
      <c r="BS25" s="243"/>
      <c r="BT25" s="243"/>
      <c r="BU25" s="243"/>
      <c r="BV25" s="243"/>
      <c r="BW25" s="243"/>
      <c r="BX25" s="243"/>
      <c r="BY25" s="243"/>
      <c r="CA25" s="243"/>
      <c r="CB25" s="243"/>
      <c r="CC25" s="243"/>
      <c r="CD25" s="243"/>
      <c r="CE25" s="243"/>
      <c r="CF25" s="243"/>
      <c r="CG25" s="243"/>
    </row>
    <row r="26" spans="1:85" ht="31.15" customHeight="1">
      <c r="A26" s="18"/>
      <c r="C26" s="239"/>
      <c r="D26" s="647" t="s">
        <v>468</v>
      </c>
      <c r="E26" s="648"/>
      <c r="F26" s="648"/>
      <c r="G26" s="648"/>
      <c r="H26" s="648"/>
      <c r="I26" s="648"/>
      <c r="J26" s="648"/>
      <c r="K26" s="648"/>
      <c r="L26" s="648"/>
      <c r="M26" s="648"/>
      <c r="N26" s="648"/>
      <c r="O26" s="648"/>
      <c r="P26" s="249" t="s">
        <v>469</v>
      </c>
      <c r="Q26" s="245"/>
      <c r="R26" s="646" t="s">
        <v>470</v>
      </c>
      <c r="S26" s="646"/>
      <c r="T26" s="245"/>
      <c r="U26" s="246"/>
      <c r="V26" s="236"/>
      <c r="W26" s="647" t="s">
        <v>471</v>
      </c>
      <c r="X26" s="648"/>
      <c r="Y26" s="648"/>
      <c r="Z26" s="648"/>
      <c r="AA26" s="648"/>
      <c r="AB26" s="648"/>
      <c r="AC26" s="648"/>
      <c r="AD26" s="244" t="s">
        <v>469</v>
      </c>
      <c r="AE26" s="245"/>
      <c r="AF26" s="244" t="s">
        <v>470</v>
      </c>
      <c r="AG26" s="246"/>
      <c r="AH26" s="30"/>
      <c r="AI26" s="647" t="s">
        <v>472</v>
      </c>
      <c r="AJ26" s="648"/>
      <c r="AK26" s="648"/>
      <c r="AL26" s="648"/>
      <c r="AM26" s="648"/>
      <c r="AN26" s="648"/>
      <c r="AO26" s="648"/>
      <c r="AP26" s="648"/>
      <c r="AQ26" s="648"/>
      <c r="AR26" s="648"/>
      <c r="AS26" s="244" t="s">
        <v>469</v>
      </c>
      <c r="AT26" s="245"/>
      <c r="AU26" s="645" t="s">
        <v>470</v>
      </c>
      <c r="AV26" s="645"/>
      <c r="AW26" s="247"/>
      <c r="AX26" s="248"/>
      <c r="AY26" s="238"/>
      <c r="AZ26" s="238"/>
      <c r="BA26" s="238"/>
      <c r="BB26" s="238"/>
      <c r="BC26" s="238"/>
      <c r="BD26" s="238"/>
      <c r="BE26" s="238"/>
      <c r="BF26" s="238"/>
      <c r="BG26" s="20"/>
      <c r="BK26" s="26"/>
      <c r="BL26" s="26"/>
      <c r="BM26" s="26"/>
      <c r="BN26" s="26"/>
      <c r="BO26" s="26"/>
      <c r="BP26" s="26"/>
      <c r="BQ26" s="26"/>
      <c r="BS26" s="26"/>
      <c r="BT26" s="26"/>
      <c r="BU26" s="26"/>
      <c r="BV26" s="26"/>
      <c r="BW26" s="26"/>
      <c r="BX26" s="26"/>
      <c r="BY26" s="26"/>
      <c r="CA26" s="26"/>
      <c r="CB26" s="26"/>
      <c r="CC26" s="26"/>
      <c r="CD26" s="26"/>
      <c r="CE26" s="26"/>
      <c r="CF26" s="26"/>
      <c r="CG26" s="26"/>
    </row>
    <row r="27" spans="1:85" ht="15.6" customHeight="1">
      <c r="A27" s="18"/>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29"/>
      <c r="AT27" s="32"/>
      <c r="AU27" s="32"/>
      <c r="AV27" s="32"/>
      <c r="AW27" s="32"/>
      <c r="AX27" s="32"/>
      <c r="AY27" s="32"/>
      <c r="AZ27" s="32"/>
      <c r="BA27" s="32"/>
      <c r="BB27" s="32"/>
      <c r="BG27" s="20"/>
      <c r="BK27" s="26" t="str">
        <f>IF('Contexto Estrat. Ins'!$H$7&lt;&gt;"",'Contexto Estrat. Ins'!$H$6,"")</f>
        <v>Cultura de servicio y herramientas de atención al ciudadano limitadas</v>
      </c>
      <c r="BL27" s="26" t="str">
        <f>IF('Contexto Estrat. Ins'!$H$8&lt;&gt;"",'Contexto Estrat. Ins'!$H$6,"")</f>
        <v>Cultura de servicio y herramientas de atención al ciudadano limitadas</v>
      </c>
      <c r="BM27" s="26" t="str">
        <f>IF('Contexto Estrat. Ins'!$H$9&lt;&gt;"",'Contexto Estrat. Ins'!$H$6,"")</f>
        <v/>
      </c>
      <c r="BN27" s="26" t="str">
        <f>IF('Contexto Estrat. Ins'!$H$10&lt;&gt;"",'Contexto Estrat. Ins'!$H$6,"")</f>
        <v/>
      </c>
      <c r="BO27" s="26" t="str">
        <f>IF('Contexto Estrat. Ins'!$H$11&lt;&gt;"",'Contexto Estrat. Ins'!$H$6,"")</f>
        <v/>
      </c>
      <c r="BP27" s="26" t="str">
        <f>IF('Contexto Estrat. Ins'!$H$12&lt;&gt;"",'Contexto Estrat. Ins'!$H$6,"")</f>
        <v/>
      </c>
      <c r="BQ27" s="26" t="str">
        <f>IF($D$29='Contexto Estrat. Ins'!$B$7,BK27,IF($D$29='Contexto Estrat. Ins'!$B$8,BL27,IF($D$29='Contexto Estrat. Ins'!$B$9,BM27,IF($D$29='Contexto Estrat. Ins'!$B$10,BN27,IF($D$29='Contexto Estrat. Ins'!$B$11,BO27,IF($D$29='Contexto Estrat. Ins'!$B$12,BP27,""))))))</f>
        <v/>
      </c>
      <c r="BS27" s="26" t="str">
        <f>IF('Contexto Estrat. Ins'!$H$37&lt;&gt;"",'Contexto Estrat. Ins'!$H$36,"")</f>
        <v>Enfoque de mejoramiento continuo para el cumplimiento de requisitos legales en seguridad y salud en el trabajo y gestión ambiental</v>
      </c>
      <c r="BT27" s="26" t="str">
        <f>IF('Contexto Estrat. Ins'!$H$38&lt;&gt;"",'Contexto Estrat. Ins'!$H$36,"")</f>
        <v>Enfoque de mejoramiento continuo para el cumplimiento de requisitos legales en seguridad y salud en el trabajo y gestión ambiental</v>
      </c>
      <c r="BU27" s="26" t="str">
        <f>IF('Contexto Estrat. Ins'!$H$39&lt;&gt;"",'Contexto Estrat. Ins'!$H$36,"")</f>
        <v>Enfoque de mejoramiento continuo para el cumplimiento de requisitos legales en seguridad y salud en el trabajo y gestión ambiental</v>
      </c>
      <c r="BV27" s="26" t="str">
        <f>IF('Contexto Estrat. Ins'!$H$40&lt;&gt;"",'Contexto Estrat. Ins'!$H$36,"")</f>
        <v>Enfoque de mejoramiento continuo para el cumplimiento de requisitos legales en seguridad y salud en el trabajo y gestión ambiental</v>
      </c>
      <c r="BW27" s="26" t="str">
        <f>IF('Contexto Estrat. Ins'!$H$41&lt;&gt;"",'Contexto Estrat. Ins'!$H$36,"")</f>
        <v/>
      </c>
      <c r="BX27" s="26" t="str">
        <f>IF('Contexto Estrat. Ins'!$H$42&lt;&gt;"",'Contexto Estrat. Ins'!$H$36,"")</f>
        <v/>
      </c>
      <c r="BY27" s="26" t="str">
        <f>IF($D$29='Contexto Estrat. Ins'!$B$37,BS27,IF($D$29='Contexto Estrat. Ins'!$B$38,BT27,IF($D$29='Contexto Estrat. Ins'!$B$39,BU27,IF($D$29='Contexto Estrat. Ins'!$B$40,BV27,IF($D$29='Contexto Estrat. Ins'!$B$41,BW27,IF($D$29='Contexto Estrat. Ins'!$B$42,BX27,""))))))</f>
        <v/>
      </c>
      <c r="CA27" s="26" t="str">
        <f>IF('Contexto Estrat. Ins'!$H$17&lt;&gt;"",'Contexto Estrat. Ins'!$H$16,"")</f>
        <v>Actos de corrupción e ilegalidad o presión de los diferentes grupos de interés como gremios, actores políticos, usuarios, entidades gubernamentales e internacionales</v>
      </c>
      <c r="CB27" s="26" t="str">
        <f>IF('Contexto Estrat. Ins'!$H$18&lt;&gt;"",'Contexto Estrat. Ins'!$H$16,"")</f>
        <v>Actos de corrupción e ilegalidad o presión de los diferentes grupos de interés como gremios, actores políticos, usuarios, entidades gubernamentales e internacionales</v>
      </c>
      <c r="CC27" s="26" t="str">
        <f>IF('Contexto Estrat. Ins'!$H$19&lt;&gt;"",'Contexto Estrat. Ins'!$H$16,"")</f>
        <v/>
      </c>
      <c r="CD27" s="26" t="str">
        <f>IF('Contexto Estrat. Ins'!$H$20&lt;&gt;"",'Contexto Estrat. Ins'!$H$16,"")</f>
        <v>Actos de corrupción e ilegalidad o presión de los diferentes grupos de interés como gremios, actores políticos, usuarios, entidades gubernamentales e internacionales</v>
      </c>
      <c r="CE27" s="26" t="str">
        <f>IF('Contexto Estrat. Ins'!$H$21&lt;&gt;"",'Contexto Estrat. Ins'!$H$16,"")</f>
        <v/>
      </c>
      <c r="CF27" s="26" t="str">
        <f>IF('Contexto Estrat. Ins'!$H$22&lt;&gt;"",'Contexto Estrat. Ins'!$H$16,"")</f>
        <v/>
      </c>
      <c r="CG27" s="26" t="str">
        <f>IF($D$29='Contexto Estrat. Ins'!$B$17,CA27,IF($D$29='Contexto Estrat. Ins'!$B$18,CB27,IF($D$29='Contexto Estrat. Ins'!$B$19,CC27,IF($D$29='Contexto Estrat. Ins'!$B$20,CD27,IF($D$29='Contexto Estrat. Ins'!$B$21,CE27,IF($D$29='Contexto Estrat. Ins'!$B$22,CF27,""))))))</f>
        <v/>
      </c>
    </row>
    <row r="28" spans="1:85" ht="34.9" customHeight="1">
      <c r="A28" s="18"/>
      <c r="D28" s="376" t="str">
        <f>IF(OR(AK13=Datos!A2,AK13=Datos!A4,AK13=Datos!A5),"Seleccione los Trámites y OPA's posiblemente afectados",IF(AK13=Datos!A3,"Seleccione los Objetivos Estratégicos posiblemente afectados, inciando por el directamente relacionado",IF(AK13=Datos!A6,"Seleccione los Objetivos Estratégicos posiblemente favorecidos, iniciando por el directamente relacionado","")))</f>
        <v/>
      </c>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0"/>
      <c r="AD28" s="493" t="str">
        <f>IF(OR(AK13=Datos!A2,AK13=Datos!A3,AK13=Datos!A4,AK13=Datos!A5),"Seleccione o mencione otros procesos del SIG posiblemente afectados",IF(AK13=Datos!A6,"Seleccione o mencione otros procesos del SIG posiblemente favorecidos",""))</f>
        <v/>
      </c>
      <c r="AE28" s="493"/>
      <c r="AF28" s="493"/>
      <c r="AG28" s="493"/>
      <c r="AH28" s="493"/>
      <c r="AI28" s="493"/>
      <c r="AJ28" s="493"/>
      <c r="AK28" s="493"/>
      <c r="AL28" s="493"/>
      <c r="AM28" s="493"/>
      <c r="AN28" s="493"/>
      <c r="AO28" s="493"/>
      <c r="AP28" s="493"/>
      <c r="AQ28" s="493"/>
      <c r="AR28" s="493"/>
      <c r="AS28" s="493"/>
      <c r="AT28" s="493"/>
      <c r="AU28" s="493"/>
      <c r="AV28" s="493"/>
      <c r="AW28" s="493"/>
      <c r="AX28" s="493"/>
      <c r="AY28" s="493"/>
      <c r="AZ28" s="493"/>
      <c r="BA28" s="493"/>
      <c r="BB28" s="493"/>
      <c r="BC28" s="493"/>
      <c r="BD28" s="493"/>
      <c r="BE28" s="493"/>
      <c r="BF28" s="493"/>
      <c r="BG28" s="20"/>
      <c r="BK28" s="26" t="str">
        <f>IF('Contexto Estrat. Ins'!$I$7&lt;&gt;"",'Contexto Estrat. Ins'!$I$6,"")</f>
        <v/>
      </c>
      <c r="BL28" s="26" t="str">
        <f>IF('Contexto Estrat. Ins'!$I$8&lt;&gt;"",'Contexto Estrat. Ins'!$I$6,"")</f>
        <v/>
      </c>
      <c r="BM28" s="26" t="str">
        <f>IF('Contexto Estrat. Ins'!$I$9&lt;&gt;"",'Contexto Estrat. Ins'!$I$6,"")</f>
        <v>Divulgación de la plataforma estratégica y otros temas de interés inoportuna y que no cubre a la totalidad de los funcionarios y contratistas</v>
      </c>
      <c r="BN28" s="26" t="str">
        <f>IF('Contexto Estrat. Ins'!$I$10&lt;&gt;"",'Contexto Estrat. Ins'!$I$6,"")</f>
        <v/>
      </c>
      <c r="BO28" s="26" t="str">
        <f>IF('Contexto Estrat. Ins'!$I$11&lt;&gt;"",'Contexto Estrat. Ins'!$I$6,"")</f>
        <v/>
      </c>
      <c r="BP28" s="26" t="str">
        <f>IF('Contexto Estrat. Ins'!$I$12&lt;&gt;"",'Contexto Estrat. Ins'!$I$6,"")</f>
        <v/>
      </c>
      <c r="BQ28" s="26" t="str">
        <f>IF($D$29='Contexto Estrat. Ins'!$B$7,BK28,IF($D$29='Contexto Estrat. Ins'!$B$8,BL28,IF($D$29='Contexto Estrat. Ins'!$B$9,BM28,IF($D$29='Contexto Estrat. Ins'!$B$10,BN28,IF($D$29='Contexto Estrat. Ins'!$B$11,BO28,IF($D$29='Contexto Estrat. Ins'!$B$12,BP28,""))))))</f>
        <v/>
      </c>
      <c r="BS28" s="26" t="str">
        <f>IF('Contexto Estrat. Ins'!$I$37&lt;&gt;"",'Contexto Estrat. Ins'!$I$36,"")</f>
        <v>Implementación de nuevos mecanismos de atención a las partes interesadas</v>
      </c>
      <c r="BT28" s="26" t="str">
        <f>IF('Contexto Estrat. Ins'!$I$38&lt;&gt;"",'Contexto Estrat. Ins'!$I$36,"")</f>
        <v>Implementación de nuevos mecanismos de atención a las partes interesadas</v>
      </c>
      <c r="BU28" s="26" t="str">
        <f>IF('Contexto Estrat. Ins'!$I$39&lt;&gt;"",'Contexto Estrat. Ins'!$I$36,"")</f>
        <v/>
      </c>
      <c r="BV28" s="26" t="str">
        <f>IF('Contexto Estrat. Ins'!$I$40&lt;&gt;"",'Contexto Estrat. Ins'!$I$36,"")</f>
        <v>Implementación de nuevos mecanismos de atención a las partes interesadas</v>
      </c>
      <c r="BW28" s="26" t="str">
        <f>IF('Contexto Estrat. Ins'!$I$41&lt;&gt;"",'Contexto Estrat. Ins'!$I$36,"")</f>
        <v/>
      </c>
      <c r="BX28" s="26" t="str">
        <f>IF('Contexto Estrat. Ins'!$I$42&lt;&gt;"",'Contexto Estrat. Ins'!$I$36,"")</f>
        <v/>
      </c>
      <c r="BY28" s="26" t="str">
        <f>IF($D$29='Contexto Estrat. Ins'!$B$37,BS28,IF($D$29='Contexto Estrat. Ins'!$B$38,BT28,IF($D$29='Contexto Estrat. Ins'!$B$39,BU28,IF($D$29='Contexto Estrat. Ins'!$B$40,BV28,IF($D$29='Contexto Estrat. Ins'!$B$41,BW28,IF($D$29='Contexto Estrat. Ins'!$B$42,BX28,""))))))</f>
        <v/>
      </c>
      <c r="CA28" s="26" t="str">
        <f>IF('Contexto Estrat. Ins'!$I$17&lt;&gt;"",'Contexto Estrat. Ins'!$I$16,"")</f>
        <v/>
      </c>
      <c r="CB28" s="26" t="str">
        <f>IF('Contexto Estrat. Ins'!$I$18&lt;&gt;"",'Contexto Estrat. Ins'!$I$16,"")</f>
        <v/>
      </c>
      <c r="CC28" s="26" t="str">
        <f>IF('Contexto Estrat. Ins'!$I$19&lt;&gt;"",'Contexto Estrat. Ins'!$I$16,"")</f>
        <v/>
      </c>
      <c r="CD28" s="26" t="str">
        <f>IF('Contexto Estrat. Ins'!$I$20&lt;&gt;"",'Contexto Estrat. Ins'!$I$16,"")</f>
        <v/>
      </c>
      <c r="CE28" s="26" t="str">
        <f>IF('Contexto Estrat. Ins'!$I$21&lt;&gt;"",'Contexto Estrat. Ins'!$I$16,"")</f>
        <v/>
      </c>
      <c r="CF28" s="26" t="str">
        <f>IF('Contexto Estrat. Ins'!$I$22&lt;&gt;"",'Contexto Estrat. Ins'!$I$16,"")</f>
        <v/>
      </c>
      <c r="CG28" s="26" t="str">
        <f>IF($D$29='Contexto Estrat. Ins'!$B$17,CA28,IF($D$29='Contexto Estrat. Ins'!$B$18,CB28,IF($D$29='Contexto Estrat. Ins'!$B$19,CC28,IF($D$29='Contexto Estrat. Ins'!$B$20,CD28,IF($D$29='Contexto Estrat. Ins'!$B$21,CE28,IF($D$29='Contexto Estrat. Ins'!$B$22,CF28,""))))))</f>
        <v/>
      </c>
    </row>
    <row r="29" spans="1:85" ht="31.15" customHeight="1">
      <c r="A29" s="18"/>
      <c r="D29" s="373"/>
      <c r="E29" s="374"/>
      <c r="F29" s="374"/>
      <c r="G29" s="374"/>
      <c r="H29" s="374"/>
      <c r="I29" s="374"/>
      <c r="J29" s="374"/>
      <c r="K29" s="374"/>
      <c r="L29" s="374"/>
      <c r="M29" s="374"/>
      <c r="N29" s="374"/>
      <c r="O29" s="374"/>
      <c r="P29" s="374"/>
      <c r="Q29" s="374"/>
      <c r="R29" s="374"/>
      <c r="S29" s="374"/>
      <c r="T29" s="374"/>
      <c r="U29" s="374"/>
      <c r="V29" s="374"/>
      <c r="W29" s="374"/>
      <c r="X29" s="374"/>
      <c r="Y29" s="374"/>
      <c r="Z29" s="374"/>
      <c r="AA29" s="374"/>
      <c r="AB29" s="375"/>
      <c r="AC29" s="33"/>
      <c r="AD29" s="494"/>
      <c r="AE29" s="494"/>
      <c r="AF29" s="494"/>
      <c r="AG29" s="494"/>
      <c r="AH29" s="494"/>
      <c r="AI29" s="494"/>
      <c r="AJ29" s="494"/>
      <c r="AK29" s="494"/>
      <c r="AL29" s="494"/>
      <c r="AM29" s="494"/>
      <c r="AN29" s="494"/>
      <c r="AO29" s="494"/>
      <c r="AP29" s="494"/>
      <c r="AQ29" s="494"/>
      <c r="AR29" s="494"/>
      <c r="AS29" s="494"/>
      <c r="AT29" s="494"/>
      <c r="AU29" s="494"/>
      <c r="AV29" s="494"/>
      <c r="AW29" s="494"/>
      <c r="AX29" s="494"/>
      <c r="AY29" s="494"/>
      <c r="AZ29" s="494"/>
      <c r="BA29" s="494"/>
      <c r="BB29" s="494"/>
      <c r="BC29" s="494"/>
      <c r="BD29" s="494"/>
      <c r="BE29" s="494"/>
      <c r="BF29" s="494"/>
      <c r="BG29" s="20"/>
      <c r="BK29" s="26" t="str">
        <f>IF('Contexto Estrat. Ins'!$J$7&lt;&gt;"",'Contexto Estrat. Ins'!$J$6,"")</f>
        <v/>
      </c>
      <c r="BL29" s="26" t="str">
        <f>IF('Contexto Estrat. Ins'!$J$8&lt;&gt;"",'Contexto Estrat. Ins'!$J$6,"")</f>
        <v/>
      </c>
      <c r="BM29" s="26" t="str">
        <f>IF('Contexto Estrat. Ins'!$J$9&lt;&gt;"",'Contexto Estrat. Ins'!$J$6,"")</f>
        <v>Desconocimiento de los funcionarios de las herramientas de gestión y evaluación</v>
      </c>
      <c r="BN29" s="26" t="str">
        <f>IF('Contexto Estrat. Ins'!$J$10&lt;&gt;"",'Contexto Estrat. Ins'!$J$6,"")</f>
        <v>Desconocimiento de los funcionarios de las herramientas de gestión y evaluación</v>
      </c>
      <c r="BO29" s="26" t="str">
        <f>IF('Contexto Estrat. Ins'!$J$11&lt;&gt;"",'Contexto Estrat. Ins'!$J$6,"")</f>
        <v/>
      </c>
      <c r="BP29" s="26" t="str">
        <f>IF('Contexto Estrat. Ins'!$J$12&lt;&gt;"",'Contexto Estrat. Ins'!$J$6,"")</f>
        <v/>
      </c>
      <c r="BQ29" s="26" t="str">
        <f>IF($D$29='Contexto Estrat. Ins'!$B$7,BK29,IF($D$29='Contexto Estrat. Ins'!$B$8,BL29,IF($D$29='Contexto Estrat. Ins'!$B$9,BM29,IF($D$29='Contexto Estrat. Ins'!$B$10,BN29,IF($D$29='Contexto Estrat. Ins'!$B$11,BO29,IF($D$29='Contexto Estrat. Ins'!$B$12,BP29,""))))))</f>
        <v/>
      </c>
      <c r="BS29" s="26" t="str">
        <f>IF('Contexto Estrat. Ins'!$J$37&lt;&gt;"",'Contexto Estrat. Ins'!$J$36,"")</f>
        <v>Reconocimiento como autoridad sanitaria de referencia a nivel nacional e internacional</v>
      </c>
      <c r="BT29" s="26" t="str">
        <f>IF('Contexto Estrat. Ins'!$J$38&lt;&gt;"",'Contexto Estrat. Ins'!$J$36,"")</f>
        <v/>
      </c>
      <c r="BU29" s="26" t="str">
        <f>IF('Contexto Estrat. Ins'!$J$39&lt;&gt;"",'Contexto Estrat. Ins'!$J$36,"")</f>
        <v/>
      </c>
      <c r="BV29" s="26" t="str">
        <f>IF('Contexto Estrat. Ins'!$J$40&lt;&gt;"",'Contexto Estrat. Ins'!$J$36,"")</f>
        <v/>
      </c>
      <c r="BW29" s="26" t="str">
        <f>IF('Contexto Estrat. Ins'!$J$41&lt;&gt;"",'Contexto Estrat. Ins'!$J$36,"")</f>
        <v/>
      </c>
      <c r="BX29" s="26" t="str">
        <f>IF('Contexto Estrat. Ins'!$J$42&lt;&gt;"",'Contexto Estrat. Ins'!$J$36,"")</f>
        <v/>
      </c>
      <c r="BY29" s="26" t="str">
        <f>IF($D$29='Contexto Estrat. Ins'!$B$37,BS29,IF($D$29='Contexto Estrat. Ins'!$B$38,BT29,IF($D$29='Contexto Estrat. Ins'!$B$39,BU29,IF($D$29='Contexto Estrat. Ins'!$B$40,BV29,IF($D$29='Contexto Estrat. Ins'!$B$41,BW29,IF($D$29='Contexto Estrat. Ins'!$B$42,BX29,""))))))</f>
        <v/>
      </c>
      <c r="CA29" s="26" t="str">
        <f>IF('Contexto Estrat. Ins'!$J$17&lt;&gt;"",'Contexto Estrat. Ins'!$J$16,"")</f>
        <v/>
      </c>
      <c r="CB29" s="26" t="str">
        <f>IF('Contexto Estrat. Ins'!$J$18&lt;&gt;"",'Contexto Estrat. Ins'!$J$16,"")</f>
        <v/>
      </c>
      <c r="CC29" s="26" t="str">
        <f>IF('Contexto Estrat. Ins'!$J$19&lt;&gt;"",'Contexto Estrat. Ins'!$J$16,"")</f>
        <v/>
      </c>
      <c r="CD29" s="26" t="str">
        <f>IF('Contexto Estrat. Ins'!$J$20&lt;&gt;"",'Contexto Estrat. Ins'!$J$16,"")</f>
        <v/>
      </c>
      <c r="CE29" s="26" t="str">
        <f>IF('Contexto Estrat. Ins'!$J$21&lt;&gt;"",'Contexto Estrat. Ins'!$J$16,"")</f>
        <v/>
      </c>
      <c r="CF29" s="26" t="str">
        <f>IF('Contexto Estrat. Ins'!$J$22&lt;&gt;"",'Contexto Estrat. Ins'!$J$16,"")</f>
        <v/>
      </c>
      <c r="CG29" s="26" t="str">
        <f>IF($D$29='Contexto Estrat. Ins'!$B$17,CA29,IF($D$29='Contexto Estrat. Ins'!$B$18,CB29,IF($D$29='Contexto Estrat. Ins'!$B$19,CC29,IF($D$29='Contexto Estrat. Ins'!$B$20,CD29,IF($D$29='Contexto Estrat. Ins'!$B$21,CE29,IF($D$29='Contexto Estrat. Ins'!$B$22,CF29,""))))))</f>
        <v/>
      </c>
    </row>
    <row r="30" spans="1:85" ht="31.15" customHeight="1">
      <c r="A30" s="18"/>
      <c r="D30" s="373"/>
      <c r="E30" s="374"/>
      <c r="F30" s="374"/>
      <c r="G30" s="374"/>
      <c r="H30" s="374"/>
      <c r="I30" s="374"/>
      <c r="J30" s="374"/>
      <c r="K30" s="374"/>
      <c r="L30" s="374"/>
      <c r="M30" s="374"/>
      <c r="N30" s="374"/>
      <c r="O30" s="374"/>
      <c r="P30" s="374"/>
      <c r="Q30" s="374"/>
      <c r="R30" s="374"/>
      <c r="S30" s="374"/>
      <c r="T30" s="374"/>
      <c r="U30" s="374"/>
      <c r="V30" s="374"/>
      <c r="W30" s="374"/>
      <c r="X30" s="374"/>
      <c r="Y30" s="374"/>
      <c r="Z30" s="374"/>
      <c r="AA30" s="374"/>
      <c r="AB30" s="375"/>
      <c r="AC30" s="33"/>
      <c r="AD30" s="494"/>
      <c r="AE30" s="494"/>
      <c r="AF30" s="494"/>
      <c r="AG30" s="494"/>
      <c r="AH30" s="494"/>
      <c r="AI30" s="494"/>
      <c r="AJ30" s="494"/>
      <c r="AK30" s="494"/>
      <c r="AL30" s="494"/>
      <c r="AM30" s="494"/>
      <c r="AN30" s="494"/>
      <c r="AO30" s="494"/>
      <c r="AP30" s="494"/>
      <c r="AQ30" s="494"/>
      <c r="AR30" s="494"/>
      <c r="AS30" s="494"/>
      <c r="AT30" s="494"/>
      <c r="AU30" s="494"/>
      <c r="AV30" s="494"/>
      <c r="AW30" s="494"/>
      <c r="AX30" s="494"/>
      <c r="AY30" s="494"/>
      <c r="AZ30" s="494"/>
      <c r="BA30" s="494"/>
      <c r="BB30" s="494"/>
      <c r="BC30" s="494"/>
      <c r="BD30" s="494"/>
      <c r="BE30" s="494"/>
      <c r="BF30" s="494"/>
      <c r="BG30" s="20"/>
      <c r="BK30" s="26" t="str">
        <f>IF('Contexto Estrat. Ins'!$K$7&lt;&gt;"",'Contexto Estrat. Ins'!$K$6,"")</f>
        <v>Modelo de gestión documental poco eficiente</v>
      </c>
      <c r="BL30" s="26" t="str">
        <f>IF('Contexto Estrat. Ins'!$K$8&lt;&gt;"",'Contexto Estrat. Ins'!$K$6,"")</f>
        <v>Modelo de gestión documental poco eficiente</v>
      </c>
      <c r="BM30" s="26" t="str">
        <f>IF('Contexto Estrat. Ins'!$K$9&lt;&gt;"",'Contexto Estrat. Ins'!$K$6,"")</f>
        <v>Modelo de gestión documental poco eficiente</v>
      </c>
      <c r="BN30" s="26" t="str">
        <f>IF('Contexto Estrat. Ins'!$K$10&lt;&gt;"",'Contexto Estrat. Ins'!$K$6,"")</f>
        <v>Modelo de gestión documental poco eficiente</v>
      </c>
      <c r="BO30" s="26" t="str">
        <f>IF('Contexto Estrat. Ins'!$K$11&lt;&gt;"",'Contexto Estrat. Ins'!$K$6,"")</f>
        <v/>
      </c>
      <c r="BP30" s="26" t="str">
        <f>IF('Contexto Estrat. Ins'!$K$12&lt;&gt;"",'Contexto Estrat. Ins'!$K$6,"")</f>
        <v/>
      </c>
      <c r="BQ30" s="26" t="str">
        <f>IF($D$29='Contexto Estrat. Ins'!$B$7,BK30,IF($D$29='Contexto Estrat. Ins'!$B$8,BL30,IF($D$29='Contexto Estrat. Ins'!$B$9,BM30,IF($D$29='Contexto Estrat. Ins'!$B$10,BN30,IF($D$29='Contexto Estrat. Ins'!$B$11,BO30,IF($D$29='Contexto Estrat. Ins'!$B$12,BP30,""))))))</f>
        <v/>
      </c>
      <c r="BS30" s="26" t="str">
        <f>IF('Contexto Estrat. Ins'!$K$37&lt;&gt;"",'Contexto Estrat. Ins'!$K$36,"")</f>
        <v>Acuerdos de cooperación con otros países</v>
      </c>
      <c r="BT30" s="26" t="str">
        <f>IF('Contexto Estrat. Ins'!$K$38&lt;&gt;"",'Contexto Estrat. Ins'!$K$36,"")</f>
        <v/>
      </c>
      <c r="BU30" s="26" t="str">
        <f>IF('Contexto Estrat. Ins'!$K$39&lt;&gt;"",'Contexto Estrat. Ins'!$K$36,"")</f>
        <v/>
      </c>
      <c r="BV30" s="26" t="str">
        <f>IF('Contexto Estrat. Ins'!$K$40&lt;&gt;"",'Contexto Estrat. Ins'!$K$36,"")</f>
        <v/>
      </c>
      <c r="BW30" s="26" t="str">
        <f>IF('Contexto Estrat. Ins'!$K$41&lt;&gt;"",'Contexto Estrat. Ins'!$K$36,"")</f>
        <v/>
      </c>
      <c r="BX30" s="26" t="str">
        <f>IF('Contexto Estrat. Ins'!$K$42&lt;&gt;"",'Contexto Estrat. Ins'!$K$36,"")</f>
        <v/>
      </c>
      <c r="BY30" s="26" t="str">
        <f>IF($D$29='Contexto Estrat. Ins'!$B$37,BS30,IF($D$29='Contexto Estrat. Ins'!$B$38,BT30,IF($D$29='Contexto Estrat. Ins'!$B$39,BU30,IF($D$29='Contexto Estrat. Ins'!$B$40,BV30,IF($D$29='Contexto Estrat. Ins'!$B$41,BW30,IF($D$29='Contexto Estrat. Ins'!$B$42,BX30,""))))))</f>
        <v/>
      </c>
      <c r="CA30" s="26" t="str">
        <f>IF('Contexto Estrat. Ins'!$K$17&lt;&gt;"",'Contexto Estrat. Ins'!$K$16,"")</f>
        <v/>
      </c>
      <c r="CB30" s="26" t="str">
        <f>IF('Contexto Estrat. Ins'!$K$18&lt;&gt;"",'Contexto Estrat. Ins'!$K$16,"")</f>
        <v/>
      </c>
      <c r="CC30" s="26" t="str">
        <f>IF('Contexto Estrat. Ins'!$K$19&lt;&gt;"",'Contexto Estrat. Ins'!$K$16,"")</f>
        <v/>
      </c>
      <c r="CD30" s="26" t="str">
        <f>IF('Contexto Estrat. Ins'!$K$20&lt;&gt;"",'Contexto Estrat. Ins'!$K$16,"")</f>
        <v/>
      </c>
      <c r="CE30" s="26" t="str">
        <f>IF('Contexto Estrat. Ins'!$K$21&lt;&gt;"",'Contexto Estrat. Ins'!$K$16,"")</f>
        <v/>
      </c>
      <c r="CF30" s="26" t="str">
        <f>IF('Contexto Estrat. Ins'!$K$22&lt;&gt;"",'Contexto Estrat. Ins'!$K$16,"")</f>
        <v/>
      </c>
      <c r="CG30" s="26" t="str">
        <f>IF($D$29='Contexto Estrat. Ins'!$B$17,CA30,IF($D$29='Contexto Estrat. Ins'!$B$18,CB30,IF($D$29='Contexto Estrat. Ins'!$B$19,CC30,IF($D$29='Contexto Estrat. Ins'!$B$20,CD30,IF($D$29='Contexto Estrat. Ins'!$B$21,CE30,IF($D$29='Contexto Estrat. Ins'!$B$22,CF30,""))))))</f>
        <v/>
      </c>
    </row>
    <row r="31" spans="1:85" ht="31.15" customHeight="1">
      <c r="A31" s="18"/>
      <c r="D31" s="373"/>
      <c r="E31" s="374"/>
      <c r="F31" s="374"/>
      <c r="G31" s="374"/>
      <c r="H31" s="374"/>
      <c r="I31" s="374"/>
      <c r="J31" s="374"/>
      <c r="K31" s="374"/>
      <c r="L31" s="374"/>
      <c r="M31" s="374"/>
      <c r="N31" s="374"/>
      <c r="O31" s="374"/>
      <c r="P31" s="374"/>
      <c r="Q31" s="374"/>
      <c r="R31" s="374"/>
      <c r="S31" s="374"/>
      <c r="T31" s="374"/>
      <c r="U31" s="374"/>
      <c r="V31" s="374"/>
      <c r="W31" s="374"/>
      <c r="X31" s="374"/>
      <c r="Y31" s="374"/>
      <c r="Z31" s="374"/>
      <c r="AA31" s="374"/>
      <c r="AB31" s="375"/>
      <c r="AC31" s="33"/>
      <c r="AD31" s="494"/>
      <c r="AE31" s="494"/>
      <c r="AF31" s="494"/>
      <c r="AG31" s="494"/>
      <c r="AH31" s="494"/>
      <c r="AI31" s="494"/>
      <c r="AJ31" s="494"/>
      <c r="AK31" s="494"/>
      <c r="AL31" s="494"/>
      <c r="AM31" s="494"/>
      <c r="AN31" s="494"/>
      <c r="AO31" s="494"/>
      <c r="AP31" s="494"/>
      <c r="AQ31" s="494"/>
      <c r="AR31" s="494"/>
      <c r="AS31" s="494"/>
      <c r="AT31" s="494"/>
      <c r="AU31" s="494"/>
      <c r="AV31" s="494"/>
      <c r="AW31" s="494"/>
      <c r="AX31" s="494"/>
      <c r="AY31" s="494"/>
      <c r="AZ31" s="494"/>
      <c r="BA31" s="494"/>
      <c r="BB31" s="494"/>
      <c r="BC31" s="494"/>
      <c r="BD31" s="494"/>
      <c r="BE31" s="494"/>
      <c r="BF31" s="494"/>
      <c r="BG31" s="20"/>
      <c r="BK31" s="26" t="str">
        <f>IF('Contexto Estrat. Ins'!$L$7&lt;&gt;"",'Contexto Estrat. Ins'!$L$6,"")</f>
        <v>Deficiencia en la identificación de controles para mitigación de los riesgos institucionales</v>
      </c>
      <c r="BL31" s="26" t="str">
        <f>IF('Contexto Estrat. Ins'!$L$8&lt;&gt;"",'Contexto Estrat. Ins'!$L$6,"")</f>
        <v>Deficiencia en la identificación de controles para mitigación de los riesgos institucionales</v>
      </c>
      <c r="BM31" s="26" t="str">
        <f>IF('Contexto Estrat. Ins'!$L$9&lt;&gt;"",'Contexto Estrat. Ins'!$L$6,"")</f>
        <v>Deficiencia en la identificación de controles para mitigación de los riesgos institucionales</v>
      </c>
      <c r="BN31" s="26" t="str">
        <f>IF('Contexto Estrat. Ins'!$L$10&lt;&gt;"",'Contexto Estrat. Ins'!$L$6,"")</f>
        <v>Deficiencia en la identificación de controles para mitigación de los riesgos institucionales</v>
      </c>
      <c r="BO31" s="26" t="str">
        <f>IF('Contexto Estrat. Ins'!$L$11&lt;&gt;"",'Contexto Estrat. Ins'!$L$6,"")</f>
        <v/>
      </c>
      <c r="BP31" s="26" t="str">
        <f>IF('Contexto Estrat. Ins'!$L$12&lt;&gt;"",'Contexto Estrat. Ins'!$L$6,"")</f>
        <v/>
      </c>
      <c r="BQ31" s="26" t="str">
        <f>IF($D$29='Contexto Estrat. Ins'!$B$7,BK31,IF($D$29='Contexto Estrat. Ins'!$B$8,BL31,IF($D$29='Contexto Estrat. Ins'!$B$9,BM31,IF($D$29='Contexto Estrat. Ins'!$B$10,BN31,IF($D$29='Contexto Estrat. Ins'!$B$11,BO31,IF($D$29='Contexto Estrat. Ins'!$B$12,BP31,""))))))</f>
        <v/>
      </c>
      <c r="BS31" s="26" t="str">
        <f>IF('Contexto Estrat. Ins'!$L$37&lt;&gt;"",'Contexto Estrat. Ins'!$L$36,"")</f>
        <v>Planeación en los programas y proyectos institucionales</v>
      </c>
      <c r="BT31" s="26" t="str">
        <f>IF('Contexto Estrat. Ins'!$L$38&lt;&gt;"",'Contexto Estrat. Ins'!$L$36,"")</f>
        <v>Planeación en los programas y proyectos institucionales</v>
      </c>
      <c r="BU31" s="26" t="str">
        <f>IF('Contexto Estrat. Ins'!$L$39&lt;&gt;"",'Contexto Estrat. Ins'!$L$36,"")</f>
        <v>Planeación en los programas y proyectos institucionales</v>
      </c>
      <c r="BV31" s="26" t="str">
        <f>IF('Contexto Estrat. Ins'!$L$40&lt;&gt;"",'Contexto Estrat. Ins'!$L$36,"")</f>
        <v>Planeación en los programas y proyectos institucionales</v>
      </c>
      <c r="BW31" s="26" t="str">
        <f>IF('Contexto Estrat. Ins'!$L$41&lt;&gt;"",'Contexto Estrat. Ins'!$L$36,"")</f>
        <v/>
      </c>
      <c r="BX31" s="26" t="str">
        <f>IF('Contexto Estrat. Ins'!$L$42&lt;&gt;"",'Contexto Estrat. Ins'!$L$36,"")</f>
        <v/>
      </c>
      <c r="BY31" s="26" t="str">
        <f>IF($D$29='Contexto Estrat. Ins'!$B$37,BS31,IF($D$29='Contexto Estrat. Ins'!$B$38,BT31,IF($D$29='Contexto Estrat. Ins'!$B$39,BU31,IF($D$29='Contexto Estrat. Ins'!$B$40,BV31,IF($D$29='Contexto Estrat. Ins'!$B$41,BW31,IF($D$29='Contexto Estrat. Ins'!$B$42,BX31,""))))))</f>
        <v/>
      </c>
      <c r="CA31" s="26" t="str">
        <f>IF('Contexto Estrat. Ins'!$L$17&lt;&gt;"",'Contexto Estrat. Ins'!$L$16,"")</f>
        <v/>
      </c>
      <c r="CB31" s="26" t="str">
        <f>IF('Contexto Estrat. Ins'!$L$18&lt;&gt;"",'Contexto Estrat. Ins'!$L$16,"")</f>
        <v/>
      </c>
      <c r="CC31" s="26" t="str">
        <f>IF('Contexto Estrat. Ins'!$L$19&lt;&gt;"",'Contexto Estrat. Ins'!$L$16,"")</f>
        <v/>
      </c>
      <c r="CD31" s="26" t="str">
        <f>IF('Contexto Estrat. Ins'!$L$20&lt;&gt;"",'Contexto Estrat. Ins'!$L$16,"")</f>
        <v/>
      </c>
      <c r="CE31" s="26" t="str">
        <f>IF('Contexto Estrat. Ins'!$L$21&lt;&gt;"",'Contexto Estrat. Ins'!$L$16,"")</f>
        <v/>
      </c>
      <c r="CF31" s="26" t="str">
        <f>IF('Contexto Estrat. Ins'!$L$22&lt;&gt;"",'Contexto Estrat. Ins'!$L$16,"")</f>
        <v/>
      </c>
      <c r="CG31" s="26" t="str">
        <f>IF($D$29='Contexto Estrat. Ins'!$B$17,CA31,IF($D$29='Contexto Estrat. Ins'!$B$18,CB31,IF($D$29='Contexto Estrat. Ins'!$B$19,CC31,IF($D$29='Contexto Estrat. Ins'!$B$20,CD31,IF($D$29='Contexto Estrat. Ins'!$B$21,CE31,IF($D$29='Contexto Estrat. Ins'!$B$22,CF31,""))))))</f>
        <v/>
      </c>
    </row>
    <row r="32" spans="1:85" ht="31.15" customHeight="1">
      <c r="A32" s="18"/>
      <c r="D32" s="373"/>
      <c r="E32" s="374"/>
      <c r="F32" s="374"/>
      <c r="G32" s="374"/>
      <c r="H32" s="374"/>
      <c r="I32" s="374"/>
      <c r="J32" s="374"/>
      <c r="K32" s="374"/>
      <c r="L32" s="374"/>
      <c r="M32" s="374"/>
      <c r="N32" s="374"/>
      <c r="O32" s="374"/>
      <c r="P32" s="374"/>
      <c r="Q32" s="374"/>
      <c r="R32" s="374"/>
      <c r="S32" s="374"/>
      <c r="T32" s="374"/>
      <c r="U32" s="374"/>
      <c r="V32" s="374"/>
      <c r="W32" s="374"/>
      <c r="X32" s="374"/>
      <c r="Y32" s="374"/>
      <c r="Z32" s="374"/>
      <c r="AA32" s="374"/>
      <c r="AB32" s="375"/>
      <c r="AC32" s="33"/>
      <c r="AD32" s="494"/>
      <c r="AE32" s="494"/>
      <c r="AF32" s="494"/>
      <c r="AG32" s="494"/>
      <c r="AH32" s="494"/>
      <c r="AI32" s="494"/>
      <c r="AJ32" s="494"/>
      <c r="AK32" s="494"/>
      <c r="AL32" s="494"/>
      <c r="AM32" s="494"/>
      <c r="AN32" s="494"/>
      <c r="AO32" s="494"/>
      <c r="AP32" s="494"/>
      <c r="AQ32" s="494"/>
      <c r="AR32" s="494"/>
      <c r="AS32" s="494"/>
      <c r="AT32" s="494"/>
      <c r="AU32" s="494"/>
      <c r="AV32" s="494"/>
      <c r="AW32" s="494"/>
      <c r="AX32" s="494"/>
      <c r="AY32" s="494"/>
      <c r="AZ32" s="494"/>
      <c r="BA32" s="494"/>
      <c r="BB32" s="494"/>
      <c r="BC32" s="494"/>
      <c r="BD32" s="494"/>
      <c r="BE32" s="494"/>
      <c r="BF32" s="494"/>
      <c r="BG32" s="20"/>
      <c r="BK32" s="26" t="str">
        <f>IF('Contexto Estrat. Ins'!$M$7&lt;&gt;"",'Contexto Estrat. Ins'!$M$6,"")</f>
        <v>Insuficiente unificación de criterios técnico y legal</v>
      </c>
      <c r="BL32" s="26" t="str">
        <f>IF('Contexto Estrat. Ins'!$M$8&lt;&gt;"",'Contexto Estrat. Ins'!$M$6,"")</f>
        <v>Insuficiente unificación de criterios técnico y legal</v>
      </c>
      <c r="BM32" s="26" t="str">
        <f>IF('Contexto Estrat. Ins'!$M$9&lt;&gt;"",'Contexto Estrat. Ins'!$M$6,"")</f>
        <v>Insuficiente unificación de criterios técnico y legal</v>
      </c>
      <c r="BN32" s="26" t="str">
        <f>IF('Contexto Estrat. Ins'!$M$10&lt;&gt;"",'Contexto Estrat. Ins'!$M$6,"")</f>
        <v>Insuficiente unificación de criterios técnico y legal</v>
      </c>
      <c r="BO32" s="26" t="str">
        <f>IF('Contexto Estrat. Ins'!$M$11&lt;&gt;"",'Contexto Estrat. Ins'!$M$6,"")</f>
        <v/>
      </c>
      <c r="BP32" s="26" t="str">
        <f>IF('Contexto Estrat. Ins'!$M$12&lt;&gt;"",'Contexto Estrat. Ins'!$M$6,"")</f>
        <v/>
      </c>
      <c r="BQ32" s="26" t="str">
        <f>IF($D$29='Contexto Estrat. Ins'!$B$7,BK32,IF($D$29='Contexto Estrat. Ins'!$B$8,BL32,IF($D$29='Contexto Estrat. Ins'!$B$9,BM32,IF($D$29='Contexto Estrat. Ins'!$B$10,BN32,IF($D$29='Contexto Estrat. Ins'!$B$11,BO32,IF($D$29='Contexto Estrat. Ins'!$B$12,BP32,""))))))</f>
        <v/>
      </c>
      <c r="BS32" s="26" t="str">
        <f>IF('Contexto Estrat. Ins'!$M$37&lt;&gt;"",'Contexto Estrat. Ins'!$M$36,"")</f>
        <v>Adecuada divulgación de la plataforma estratégica y otros temas de interés</v>
      </c>
      <c r="BT32" s="26" t="str">
        <f>IF('Contexto Estrat. Ins'!$M$38&lt;&gt;"",'Contexto Estrat. Ins'!$M$36,"")</f>
        <v/>
      </c>
      <c r="BU32" s="26" t="str">
        <f>IF('Contexto Estrat. Ins'!$M$39&lt;&gt;"",'Contexto Estrat. Ins'!$M$36,"")</f>
        <v/>
      </c>
      <c r="BV32" s="26" t="str">
        <f>IF('Contexto Estrat. Ins'!$M$40&lt;&gt;"",'Contexto Estrat. Ins'!$M$36,"")</f>
        <v>Adecuada divulgación de la plataforma estratégica y otros temas de interés</v>
      </c>
      <c r="BW32" s="26" t="str">
        <f>IF('Contexto Estrat. Ins'!$M$41&lt;&gt;"",'Contexto Estrat. Ins'!$M$36,"")</f>
        <v/>
      </c>
      <c r="BX32" s="26" t="str">
        <f>IF('Contexto Estrat. Ins'!$M$42&lt;&gt;"",'Contexto Estrat. Ins'!$M$36,"")</f>
        <v/>
      </c>
      <c r="BY32" s="26" t="str">
        <f>IF($D$29='Contexto Estrat. Ins'!$B$37,BS32,IF($D$29='Contexto Estrat. Ins'!$B$38,BT32,IF($D$29='Contexto Estrat. Ins'!$B$39,BU32,IF($D$29='Contexto Estrat. Ins'!$B$40,BV32,IF($D$29='Contexto Estrat. Ins'!$B$41,BW32,IF($D$29='Contexto Estrat. Ins'!$B$42,BX32,""))))))</f>
        <v/>
      </c>
      <c r="CA32" s="26" t="str">
        <f>IF('Contexto Estrat. Ins'!$M$17&lt;&gt;"",'Contexto Estrat. Ins'!$M$16,"")</f>
        <v/>
      </c>
      <c r="CB32" s="26" t="str">
        <f>IF('Contexto Estrat. Ins'!$M$18&lt;&gt;"",'Contexto Estrat. Ins'!$M$16,"")</f>
        <v/>
      </c>
      <c r="CC32" s="26" t="str">
        <f>IF('Contexto Estrat. Ins'!$M$19&lt;&gt;"",'Contexto Estrat. Ins'!$M$16,"")</f>
        <v/>
      </c>
      <c r="CD32" s="26" t="str">
        <f>IF('Contexto Estrat. Ins'!$M$20&lt;&gt;"",'Contexto Estrat. Ins'!$M$16,"")</f>
        <v/>
      </c>
      <c r="CE32" s="26" t="str">
        <f>IF('Contexto Estrat. Ins'!$M$21&lt;&gt;"",'Contexto Estrat. Ins'!$M$16,"")</f>
        <v/>
      </c>
      <c r="CF32" s="26" t="str">
        <f>IF('Contexto Estrat. Ins'!$M$22&lt;&gt;"",'Contexto Estrat. Ins'!$M$16,"")</f>
        <v/>
      </c>
      <c r="CG32" s="26" t="str">
        <f>IF($D$29='Contexto Estrat. Ins'!$B$17,CA32,IF($D$29='Contexto Estrat. Ins'!$B$18,CB32,IF($D$29='Contexto Estrat. Ins'!$B$19,CC32,IF($D$29='Contexto Estrat. Ins'!$B$20,CD32,IF($D$29='Contexto Estrat. Ins'!$B$21,CE32,IF($D$29='Contexto Estrat. Ins'!$B$22,CF32,""))))))</f>
        <v/>
      </c>
    </row>
    <row r="33" spans="1:86" ht="31.15" customHeight="1">
      <c r="A33" s="18"/>
      <c r="D33" s="373"/>
      <c r="E33" s="374"/>
      <c r="F33" s="374"/>
      <c r="G33" s="374"/>
      <c r="H33" s="374"/>
      <c r="I33" s="374"/>
      <c r="J33" s="374"/>
      <c r="K33" s="374"/>
      <c r="L33" s="374"/>
      <c r="M33" s="374"/>
      <c r="N33" s="374"/>
      <c r="O33" s="374"/>
      <c r="P33" s="374"/>
      <c r="Q33" s="374"/>
      <c r="R33" s="374"/>
      <c r="S33" s="374"/>
      <c r="T33" s="374"/>
      <c r="U33" s="374"/>
      <c r="V33" s="374"/>
      <c r="W33" s="374"/>
      <c r="X33" s="374"/>
      <c r="Y33" s="374"/>
      <c r="Z33" s="374"/>
      <c r="AA33" s="374"/>
      <c r="AB33" s="375"/>
      <c r="AC33" s="33"/>
      <c r="AD33" s="494"/>
      <c r="AE33" s="494"/>
      <c r="AF33" s="494"/>
      <c r="AG33" s="494"/>
      <c r="AH33" s="494"/>
      <c r="AI33" s="494"/>
      <c r="AJ33" s="494"/>
      <c r="AK33" s="494"/>
      <c r="AL33" s="494"/>
      <c r="AM33" s="494"/>
      <c r="AN33" s="494"/>
      <c r="AO33" s="494"/>
      <c r="AP33" s="494"/>
      <c r="AQ33" s="494"/>
      <c r="AR33" s="494"/>
      <c r="AS33" s="494"/>
      <c r="AT33" s="494"/>
      <c r="AU33" s="494"/>
      <c r="AV33" s="494"/>
      <c r="AW33" s="494"/>
      <c r="AX33" s="494"/>
      <c r="AY33" s="494"/>
      <c r="AZ33" s="494"/>
      <c r="BA33" s="494"/>
      <c r="BB33" s="494"/>
      <c r="BC33" s="494"/>
      <c r="BD33" s="494"/>
      <c r="BE33" s="494"/>
      <c r="BF33" s="494"/>
      <c r="BG33" s="20"/>
      <c r="BK33" s="26" t="str">
        <f>IF('Contexto Estrat. Ins'!$N$7&lt;&gt;"",'Contexto Estrat. Ins'!$N$6,"")</f>
        <v/>
      </c>
      <c r="BL33" s="26" t="str">
        <f>IF('Contexto Estrat. Ins'!$N$8&lt;&gt;"",'Contexto Estrat. Ins'!$N$6,"")</f>
        <v/>
      </c>
      <c r="BM33" s="26" t="str">
        <f>IF('Contexto Estrat. Ins'!$N$9&lt;&gt;"",'Contexto Estrat. Ins'!$N$6,"")</f>
        <v/>
      </c>
      <c r="BN33" s="26" t="str">
        <f>IF('Contexto Estrat. Ins'!$N$10&lt;&gt;"",'Contexto Estrat. Ins'!$N$6,"")</f>
        <v/>
      </c>
      <c r="BO33" s="26" t="str">
        <f>IF('Contexto Estrat. Ins'!$N$11&lt;&gt;"",'Contexto Estrat. Ins'!$N$6,"")</f>
        <v/>
      </c>
      <c r="BP33" s="26" t="str">
        <f>IF('Contexto Estrat. Ins'!$N$12&lt;&gt;"",'Contexto Estrat. Ins'!$N$6,"")</f>
        <v/>
      </c>
      <c r="BQ33" s="26" t="str">
        <f>IF($D$29='Contexto Estrat. Ins'!$B$7,BK33,IF($D$29='Contexto Estrat. Ins'!$B$8,BL33,IF($D$29='Contexto Estrat. Ins'!$B$9,BM33,IF($D$29='Contexto Estrat. Ins'!$B$10,BN33,IF($D$29='Contexto Estrat. Ins'!$B$11,BO33,IF($D$29='Contexto Estrat. Ins'!$B$12,BP33,""))))))</f>
        <v/>
      </c>
      <c r="BS33" s="26" t="str">
        <f>IF('Contexto Estrat. Ins'!$N$37&lt;&gt;"",'Contexto Estrat. Ins'!$N$36,"")</f>
        <v/>
      </c>
      <c r="BT33" s="26" t="str">
        <f>IF('Contexto Estrat. Ins'!$N$38&lt;&gt;"",'Contexto Estrat. Ins'!$N$36,"")</f>
        <v/>
      </c>
      <c r="BU33" s="26" t="str">
        <f>IF('Contexto Estrat. Ins'!$N$39&lt;&gt;"",'Contexto Estrat. Ins'!$N$36,"")</f>
        <v/>
      </c>
      <c r="BV33" s="26" t="str">
        <f>IF('Contexto Estrat. Ins'!$N$40&lt;&gt;"",'Contexto Estrat. Ins'!$N$36,"")</f>
        <v/>
      </c>
      <c r="BW33" s="26" t="str">
        <f>IF('Contexto Estrat. Ins'!$N$41&lt;&gt;"",'Contexto Estrat. Ins'!$N$36,"")</f>
        <v/>
      </c>
      <c r="BX33" s="26" t="str">
        <f>IF('Contexto Estrat. Ins'!$N$42&lt;&gt;"",'Contexto Estrat. Ins'!$N$36,"")</f>
        <v/>
      </c>
      <c r="BY33" s="26" t="str">
        <f>IF($D$29='Contexto Estrat. Ins'!$B$37,BS33,IF($D$29='Contexto Estrat. Ins'!$B$38,BT33,IF($D$29='Contexto Estrat. Ins'!$B$39,BU33,IF($D$29='Contexto Estrat. Ins'!$B$40,BV33,IF($D$29='Contexto Estrat. Ins'!$B$41,BW33,IF($D$29='Contexto Estrat. Ins'!$B$42,BX33,""))))))</f>
        <v/>
      </c>
      <c r="CA33" s="26" t="str">
        <f>IF('Contexto Estrat. Ins'!$N$17&lt;&gt;"",'Contexto Estrat. Ins'!$N$16,"")</f>
        <v/>
      </c>
      <c r="CB33" s="26" t="str">
        <f>IF('Contexto Estrat. Ins'!$N$18&lt;&gt;"",'Contexto Estrat. Ins'!$N$16,"")</f>
        <v/>
      </c>
      <c r="CC33" s="26" t="str">
        <f>IF('Contexto Estrat. Ins'!$N$19&lt;&gt;"",'Contexto Estrat. Ins'!$N$16,"")</f>
        <v/>
      </c>
      <c r="CD33" s="26" t="str">
        <f>IF('Contexto Estrat. Ins'!$N$20&lt;&gt;"",'Contexto Estrat. Ins'!$N$16,"")</f>
        <v/>
      </c>
      <c r="CE33" s="26" t="str">
        <f>IF('Contexto Estrat. Ins'!$N$21&lt;&gt;"",'Contexto Estrat. Ins'!$N$16,"")</f>
        <v/>
      </c>
      <c r="CF33" s="26" t="str">
        <f>IF('Contexto Estrat. Ins'!$N$22&lt;&gt;"",'Contexto Estrat. Ins'!$N$16,"")</f>
        <v/>
      </c>
      <c r="CG33" s="26" t="str">
        <f>IF($D$29='Contexto Estrat. Ins'!$B$17,CA33,IF($D$29='Contexto Estrat. Ins'!$B$18,CB33,IF($D$29='Contexto Estrat. Ins'!$B$19,CC33,IF($D$29='Contexto Estrat. Ins'!$B$20,CD33,IF($D$29='Contexto Estrat. Ins'!$B$21,CE33,IF($D$29='Contexto Estrat. Ins'!$B$22,CF33,""))))))</f>
        <v/>
      </c>
    </row>
    <row r="34" spans="1:86" ht="31.15" customHeight="1">
      <c r="A34" s="18"/>
      <c r="D34" s="373"/>
      <c r="E34" s="374"/>
      <c r="F34" s="374"/>
      <c r="G34" s="374"/>
      <c r="H34" s="374"/>
      <c r="I34" s="374"/>
      <c r="J34" s="374"/>
      <c r="K34" s="374"/>
      <c r="L34" s="374"/>
      <c r="M34" s="374"/>
      <c r="N34" s="374"/>
      <c r="O34" s="374"/>
      <c r="P34" s="374"/>
      <c r="Q34" s="374"/>
      <c r="R34" s="374"/>
      <c r="S34" s="374"/>
      <c r="T34" s="374"/>
      <c r="U34" s="374"/>
      <c r="V34" s="374"/>
      <c r="W34" s="374"/>
      <c r="X34" s="374"/>
      <c r="Y34" s="374"/>
      <c r="Z34" s="374"/>
      <c r="AA34" s="374"/>
      <c r="AB34" s="375"/>
      <c r="AC34" s="33"/>
      <c r="AD34" s="494"/>
      <c r="AE34" s="494"/>
      <c r="AF34" s="494"/>
      <c r="AG34" s="494"/>
      <c r="AH34" s="494"/>
      <c r="AI34" s="494"/>
      <c r="AJ34" s="494"/>
      <c r="AK34" s="494"/>
      <c r="AL34" s="494"/>
      <c r="AM34" s="494"/>
      <c r="AN34" s="494"/>
      <c r="AO34" s="494"/>
      <c r="AP34" s="494"/>
      <c r="AQ34" s="494"/>
      <c r="AR34" s="494"/>
      <c r="AS34" s="494"/>
      <c r="AT34" s="494"/>
      <c r="AU34" s="494"/>
      <c r="AV34" s="494"/>
      <c r="AW34" s="494"/>
      <c r="AX34" s="494"/>
      <c r="AY34" s="494"/>
      <c r="AZ34" s="494"/>
      <c r="BA34" s="494"/>
      <c r="BB34" s="494"/>
      <c r="BC34" s="494"/>
      <c r="BD34" s="494"/>
      <c r="BE34" s="494"/>
      <c r="BF34" s="494"/>
      <c r="BG34" s="20"/>
      <c r="BK34" s="26" t="str">
        <f>IF('Contexto Estrat. Ins'!$O$7&lt;&gt;"",'Contexto Estrat. Ins'!$O$6,"")</f>
        <v/>
      </c>
      <c r="BL34" s="26" t="str">
        <f>IF('Contexto Estrat. Ins'!$O$8&lt;&gt;"",'Contexto Estrat. Ins'!$O$6,"")</f>
        <v/>
      </c>
      <c r="BM34" s="26" t="str">
        <f>IF('Contexto Estrat. Ins'!$O$9&lt;&gt;"",'Contexto Estrat. Ins'!$O$6,"")</f>
        <v/>
      </c>
      <c r="BN34" s="26" t="str">
        <f>IF('Contexto Estrat. Ins'!$O$10&lt;&gt;"",'Contexto Estrat. Ins'!$O$6,"")</f>
        <v/>
      </c>
      <c r="BO34" s="26" t="str">
        <f>IF('Contexto Estrat. Ins'!$O$11&lt;&gt;"",'Contexto Estrat. Ins'!$O$6,"")</f>
        <v/>
      </c>
      <c r="BP34" s="26" t="str">
        <f>IF('Contexto Estrat. Ins'!$O$12&lt;&gt;"",'Contexto Estrat. Ins'!$O$6,"")</f>
        <v/>
      </c>
      <c r="BQ34" s="26" t="str">
        <f>IF($D$29='Contexto Estrat. Ins'!$B$7,BK34,IF($D$29='Contexto Estrat. Ins'!$B$8,BL34,IF($D$29='Contexto Estrat. Ins'!$B$9,BM34,IF($D$29='Contexto Estrat. Ins'!$B$10,BN34,IF($D$29='Contexto Estrat. Ins'!$B$11,BO34,IF($D$29='Contexto Estrat. Ins'!$B$12,BP34,""))))))</f>
        <v/>
      </c>
      <c r="BS34" s="26" t="str">
        <f>IF('Contexto Estrat. Ins'!$O$37&lt;&gt;"",'Contexto Estrat. Ins'!$O$36,"")</f>
        <v/>
      </c>
      <c r="BT34" s="26" t="str">
        <f>IF('Contexto Estrat. Ins'!$O$38&lt;&gt;"",'Contexto Estrat. Ins'!$O$36,"")</f>
        <v/>
      </c>
      <c r="BU34" s="26" t="str">
        <f>IF('Contexto Estrat. Ins'!$O$39&lt;&gt;"",'Contexto Estrat. Ins'!$O$36,"")</f>
        <v/>
      </c>
      <c r="BV34" s="26" t="str">
        <f>IF('Contexto Estrat. Ins'!$O$40&lt;&gt;"",'Contexto Estrat. Ins'!$O$36,"")</f>
        <v/>
      </c>
      <c r="BW34" s="26" t="str">
        <f>IF('Contexto Estrat. Ins'!$O$41&lt;&gt;"",'Contexto Estrat. Ins'!$O$36,"")</f>
        <v/>
      </c>
      <c r="BX34" s="26" t="str">
        <f>IF('Contexto Estrat. Ins'!$O$42&lt;&gt;"",'Contexto Estrat. Ins'!$O$36,"")</f>
        <v/>
      </c>
      <c r="BY34" s="26" t="str">
        <f>IF($D$29='Contexto Estrat. Ins'!$B$37,BS34,IF($D$29='Contexto Estrat. Ins'!$B$38,BT34,IF($D$29='Contexto Estrat. Ins'!$B$39,BU34,IF($D$29='Contexto Estrat. Ins'!$B$40,BV34,IF($D$29='Contexto Estrat. Ins'!$B$41,BW34,IF($D$29='Contexto Estrat. Ins'!$B$42,BX34,""))))))</f>
        <v/>
      </c>
      <c r="CA34" s="26" t="str">
        <f>IF('Contexto Estrat. Ins'!$O$17&lt;&gt;"",'Contexto Estrat. Ins'!$O$16,"")</f>
        <v/>
      </c>
      <c r="CB34" s="26" t="str">
        <f>IF('Contexto Estrat. Ins'!$O$18&lt;&gt;"",'Contexto Estrat. Ins'!$O$16,"")</f>
        <v/>
      </c>
      <c r="CC34" s="26" t="str">
        <f>IF('Contexto Estrat. Ins'!$O$19&lt;&gt;"",'Contexto Estrat. Ins'!$O$16,"")</f>
        <v/>
      </c>
      <c r="CD34" s="26" t="str">
        <f>IF('Contexto Estrat. Ins'!$O$20&lt;&gt;"",'Contexto Estrat. Ins'!$O$16,"")</f>
        <v/>
      </c>
      <c r="CE34" s="26" t="str">
        <f>IF('Contexto Estrat. Ins'!$O$21&lt;&gt;"",'Contexto Estrat. Ins'!$O$16,"")</f>
        <v/>
      </c>
      <c r="CF34" s="26" t="str">
        <f>IF('Contexto Estrat. Ins'!$O$22&lt;&gt;"",'Contexto Estrat. Ins'!$O$16,"")</f>
        <v/>
      </c>
      <c r="CG34" s="26" t="str">
        <f>IF($D$29='Contexto Estrat. Ins'!$B$17,CA34,IF($D$29='Contexto Estrat. Ins'!$B$18,CB34,IF($D$29='Contexto Estrat. Ins'!$B$19,CC34,IF($D$29='Contexto Estrat. Ins'!$B$20,CD34,IF($D$29='Contexto Estrat. Ins'!$B$21,CE34,IF($D$29='Contexto Estrat. Ins'!$B$22,CF34,""))))))</f>
        <v/>
      </c>
    </row>
    <row r="35" spans="1:86" ht="15.6" customHeight="1">
      <c r="A35" s="34"/>
      <c r="B35" s="35"/>
      <c r="C35" s="35"/>
      <c r="BG35" s="20"/>
      <c r="BK35" s="26" t="str">
        <f>IF('Contexto Estrat. Ins'!$P$7&lt;&gt;"",'Contexto Estrat. Ins'!$P$6,"")</f>
        <v/>
      </c>
      <c r="BL35" s="26" t="str">
        <f>IF('Contexto Estrat. Ins'!$P$8&lt;&gt;"",'Contexto Estrat. Ins'!$P$6,"")</f>
        <v/>
      </c>
      <c r="BM35" s="26" t="str">
        <f>IF('Contexto Estrat. Ins'!$P$9&lt;&gt;"",'Contexto Estrat. Ins'!$P$6,"")</f>
        <v/>
      </c>
      <c r="BN35" s="26" t="str">
        <f>IF('Contexto Estrat. Ins'!$P$10&lt;&gt;"",'Contexto Estrat. Ins'!$P$6,"")</f>
        <v/>
      </c>
      <c r="BO35" s="26" t="str">
        <f>IF('Contexto Estrat. Ins'!$P$11&lt;&gt;"",'Contexto Estrat. Ins'!$P$6,"")</f>
        <v/>
      </c>
      <c r="BP35" s="26" t="str">
        <f>IF('Contexto Estrat. Ins'!$P$12&lt;&gt;"",'Contexto Estrat. Ins'!$P$6,"")</f>
        <v/>
      </c>
      <c r="BQ35" s="26" t="str">
        <f>IF($D$29='Contexto Estrat. Ins'!$B$7,BK35,IF($D$29='Contexto Estrat. Ins'!$B$8,BL35,IF($D$29='Contexto Estrat. Ins'!$B$9,BM35,IF($D$29='Contexto Estrat. Ins'!$B$10,BN35,IF($D$29='Contexto Estrat. Ins'!$B$11,BO35,IF($D$29='Contexto Estrat. Ins'!$B$12,BP35,""))))))</f>
        <v/>
      </c>
      <c r="BS35" s="26" t="str">
        <f>IF('Contexto Estrat. Ins'!$P$37&lt;&gt;"",'Contexto Estrat. Ins'!$P$36,"")</f>
        <v/>
      </c>
      <c r="BT35" s="26" t="str">
        <f>IF('Contexto Estrat. Ins'!$P$38&lt;&gt;"",'Contexto Estrat. Ins'!$P$36,"")</f>
        <v/>
      </c>
      <c r="BU35" s="26" t="str">
        <f>IF('Contexto Estrat. Ins'!$P$39&lt;&gt;"",'Contexto Estrat. Ins'!$P$36,"")</f>
        <v/>
      </c>
      <c r="BV35" s="26" t="str">
        <f>IF('Contexto Estrat. Ins'!$P$40&lt;&gt;"",'Contexto Estrat. Ins'!$P$36,"")</f>
        <v/>
      </c>
      <c r="BW35" s="26" t="str">
        <f>IF('Contexto Estrat. Ins'!$P$41&lt;&gt;"",'Contexto Estrat. Ins'!$P$36,"")</f>
        <v/>
      </c>
      <c r="BX35" s="26" t="str">
        <f>IF('Contexto Estrat. Ins'!$P$42&lt;&gt;"",'Contexto Estrat. Ins'!$P$36,"")</f>
        <v/>
      </c>
      <c r="BY35" s="26" t="str">
        <f>IF($D$29='Contexto Estrat. Ins'!$B$37,BS35,IF($D$29='Contexto Estrat. Ins'!$B$38,BT35,IF($D$29='Contexto Estrat. Ins'!$B$39,BU35,IF($D$29='Contexto Estrat. Ins'!$B$40,BV35,IF($D$29='Contexto Estrat. Ins'!$B$41,BW35,IF($D$29='Contexto Estrat. Ins'!$B$42,BX35,""))))))</f>
        <v/>
      </c>
      <c r="CA35" s="26" t="str">
        <f>IF('Contexto Estrat. Ins'!$P$17&lt;&gt;"",'Contexto Estrat. Ins'!$P$16,"")</f>
        <v/>
      </c>
      <c r="CB35" s="26" t="str">
        <f>IF('Contexto Estrat. Ins'!$P$18&lt;&gt;"",'Contexto Estrat. Ins'!$P$16,"")</f>
        <v/>
      </c>
      <c r="CC35" s="26" t="str">
        <f>IF('Contexto Estrat. Ins'!$P$19&lt;&gt;"",'Contexto Estrat. Ins'!$P$16,"")</f>
        <v/>
      </c>
      <c r="CD35" s="26" t="str">
        <f>IF('Contexto Estrat. Ins'!$P$20&lt;&gt;"",'Contexto Estrat. Ins'!$P$16,"")</f>
        <v/>
      </c>
      <c r="CE35" s="26" t="str">
        <f>IF('Contexto Estrat. Ins'!$P$21&lt;&gt;"",'Contexto Estrat. Ins'!$P$16,"")</f>
        <v/>
      </c>
      <c r="CF35" s="26" t="str">
        <f>IF('Contexto Estrat. Ins'!$P$22&lt;&gt;"",'Contexto Estrat. Ins'!$P$16,"")</f>
        <v/>
      </c>
      <c r="CG35" s="26" t="str">
        <f>IF($D$29='Contexto Estrat. Ins'!$B$17,CA35,IF($D$29='Contexto Estrat. Ins'!$B$18,CB35,IF($D$29='Contexto Estrat. Ins'!$B$19,CC35,IF($D$29='Contexto Estrat. Ins'!$B$20,CD35,IF($D$29='Contexto Estrat. Ins'!$B$21,CE35,IF($D$29='Contexto Estrat. Ins'!$B$22,CF35,""))))))</f>
        <v/>
      </c>
    </row>
    <row r="36" spans="1:86" ht="15.6" customHeight="1">
      <c r="A36" s="18"/>
      <c r="D36" s="484" t="str">
        <f>IF(AK13=Datos!$A$6,"Causas de la oportunidad (factores de la oportunidad)","Causas del riesgo (factores del riesgo)")</f>
        <v>Causas del riesgo (factores del riesgo)</v>
      </c>
      <c r="E36" s="484"/>
      <c r="F36" s="484"/>
      <c r="G36" s="484"/>
      <c r="H36" s="484"/>
      <c r="I36" s="484"/>
      <c r="J36" s="484"/>
      <c r="K36" s="484"/>
      <c r="L36" s="484"/>
      <c r="M36" s="484"/>
      <c r="N36" s="484"/>
      <c r="O36" s="484"/>
      <c r="P36" s="484"/>
      <c r="Q36" s="484"/>
      <c r="R36" s="484"/>
      <c r="S36" s="484"/>
      <c r="T36" s="484"/>
      <c r="U36" s="484"/>
      <c r="V36" s="484"/>
      <c r="W36" s="484"/>
      <c r="X36" s="484"/>
      <c r="Y36" s="484"/>
      <c r="Z36" s="484"/>
      <c r="AA36" s="484"/>
      <c r="AB36" s="484"/>
      <c r="AC36" s="36"/>
      <c r="AD36" s="484" t="str">
        <f>IF(AK13=Datos!$A$6,"Consecuencias (efectos de la oportunidad)","Consecuencias (efectos del riesgo)")</f>
        <v>Consecuencias (efectos del riesgo)</v>
      </c>
      <c r="AE36" s="484"/>
      <c r="AF36" s="484"/>
      <c r="AG36" s="484"/>
      <c r="AH36" s="484"/>
      <c r="AI36" s="484"/>
      <c r="AJ36" s="484"/>
      <c r="AK36" s="484"/>
      <c r="AL36" s="484"/>
      <c r="AM36" s="484"/>
      <c r="AN36" s="484"/>
      <c r="AO36" s="484"/>
      <c r="AP36" s="484"/>
      <c r="AQ36" s="484"/>
      <c r="AR36" s="484"/>
      <c r="AS36" s="484"/>
      <c r="AT36" s="484"/>
      <c r="AU36" s="484"/>
      <c r="AV36" s="484"/>
      <c r="AW36" s="484"/>
      <c r="AX36" s="484"/>
      <c r="AY36" s="484"/>
      <c r="AZ36" s="484"/>
      <c r="BA36" s="484"/>
      <c r="BB36" s="484"/>
      <c r="BC36" s="484"/>
      <c r="BD36" s="484"/>
      <c r="BE36" s="484"/>
      <c r="BF36" s="484"/>
      <c r="BG36" s="20"/>
      <c r="BK36" s="26" t="str">
        <f>IF('Contexto Estrat. Ins'!$Q$7&lt;&gt;"",'Contexto Estrat. Ins'!$Q$6,"")</f>
        <v/>
      </c>
      <c r="BL36" s="26" t="str">
        <f>IF('Contexto Estrat. Ins'!$Q$8&lt;&gt;"",'Contexto Estrat. Ins'!$Q$6,"")</f>
        <v/>
      </c>
      <c r="BM36" s="26" t="str">
        <f>IF('Contexto Estrat. Ins'!$Q$9&lt;&gt;"",'Contexto Estrat. Ins'!$Q$6,"")</f>
        <v/>
      </c>
      <c r="BN36" s="26" t="str">
        <f>IF('Contexto Estrat. Ins'!$Q$10&lt;&gt;"",'Contexto Estrat. Ins'!$Q$6,"")</f>
        <v/>
      </c>
      <c r="BO36" s="26" t="str">
        <f>IF('Contexto Estrat. Ins'!$Q$11&lt;&gt;"",'Contexto Estrat. Ins'!$Q$6,"")</f>
        <v/>
      </c>
      <c r="BP36" s="26" t="str">
        <f>IF('Contexto Estrat. Ins'!$Q$12&lt;&gt;"",'Contexto Estrat. Ins'!$Q$6,"")</f>
        <v/>
      </c>
      <c r="BQ36" s="26" t="str">
        <f>IF($D$29='Contexto Estrat. Ins'!$B$7,BK36,IF($D$29='Contexto Estrat. Ins'!$B$8,BL36,IF($D$29='Contexto Estrat. Ins'!$B$9,BM36,IF($D$29='Contexto Estrat. Ins'!$B$10,BN36,IF($D$29='Contexto Estrat. Ins'!$B$11,BO36,IF($D$29='Contexto Estrat. Ins'!$B$12,BP36,""))))))</f>
        <v/>
      </c>
      <c r="BS36" s="26" t="str">
        <f>IF('Contexto Estrat. Ins'!$Q$37&lt;&gt;"",'Contexto Estrat. Ins'!$Q$36,"")</f>
        <v/>
      </c>
      <c r="BT36" s="26" t="str">
        <f>IF('Contexto Estrat. Ins'!$Q$38&lt;&gt;"",'Contexto Estrat. Ins'!$Q$36,"")</f>
        <v/>
      </c>
      <c r="BU36" s="26" t="str">
        <f>IF('Contexto Estrat. Ins'!$Q$39&lt;&gt;"",'Contexto Estrat. Ins'!$Q$36,"")</f>
        <v/>
      </c>
      <c r="BV36" s="26" t="str">
        <f>IF('Contexto Estrat. Ins'!$Q$40&lt;&gt;"",'Contexto Estrat. Ins'!$Q$36,"")</f>
        <v/>
      </c>
      <c r="BW36" s="26" t="str">
        <f>IF('Contexto Estrat. Ins'!$Q$41&lt;&gt;"",'Contexto Estrat. Ins'!$Q$36,"")</f>
        <v/>
      </c>
      <c r="BX36" s="26" t="str">
        <f>IF('Contexto Estrat. Ins'!$Q$42&lt;&gt;"",'Contexto Estrat. Ins'!$Q$36,"")</f>
        <v/>
      </c>
      <c r="BY36" s="26" t="str">
        <f>IF($D$29='Contexto Estrat. Ins'!$B$37,BS36,IF($D$29='Contexto Estrat. Ins'!$B$38,BT36,IF($D$29='Contexto Estrat. Ins'!$B$39,BU36,IF($D$29='Contexto Estrat. Ins'!$B$40,BV36,IF($D$29='Contexto Estrat. Ins'!$B$41,BW36,IF($D$29='Contexto Estrat. Ins'!$B$42,BX36,""))))))</f>
        <v/>
      </c>
      <c r="CA36" s="26" t="str">
        <f>IF('Contexto Estrat. Ins'!$Q$17&lt;&gt;"",'Contexto Estrat. Ins'!$Q$16,"")</f>
        <v/>
      </c>
      <c r="CB36" s="26" t="str">
        <f>IF('Contexto Estrat. Ins'!$Q$18&lt;&gt;"",'Contexto Estrat. Ins'!$Q$16,"")</f>
        <v/>
      </c>
      <c r="CC36" s="26" t="str">
        <f>IF('Contexto Estrat. Ins'!$Q$19&lt;&gt;"",'Contexto Estrat. Ins'!$Q$16,"")</f>
        <v/>
      </c>
      <c r="CD36" s="26" t="str">
        <f>IF('Contexto Estrat. Ins'!$Q$20&lt;&gt;"",'Contexto Estrat. Ins'!$Q$16,"")</f>
        <v/>
      </c>
      <c r="CE36" s="26" t="str">
        <f>IF('Contexto Estrat. Ins'!$Q$21&lt;&gt;"",'Contexto Estrat. Ins'!$Q$16,"")</f>
        <v/>
      </c>
      <c r="CF36" s="26" t="str">
        <f>IF('Contexto Estrat. Ins'!$Q$22&lt;&gt;"",'Contexto Estrat. Ins'!$Q$16,"")</f>
        <v/>
      </c>
      <c r="CG36" s="26" t="str">
        <f>IF($D$29='Contexto Estrat. Ins'!$B$17,CA36,IF($D$29='Contexto Estrat. Ins'!$B$18,CB36,IF($D$29='Contexto Estrat. Ins'!$B$19,CC36,IF($D$29='Contexto Estrat. Ins'!$B$20,CD36,IF($D$29='Contexto Estrat. Ins'!$B$21,CE36,IF($D$29='Contexto Estrat. Ins'!$B$22,CF36,""))))))</f>
        <v/>
      </c>
    </row>
    <row r="37" spans="1:86" ht="15.6" customHeight="1">
      <c r="A37" s="18"/>
      <c r="D37" s="483" t="s">
        <v>473</v>
      </c>
      <c r="E37" s="483"/>
      <c r="F37" s="483"/>
      <c r="G37" s="483"/>
      <c r="H37" s="483"/>
      <c r="I37" s="483"/>
      <c r="J37" s="483"/>
      <c r="K37" s="483"/>
      <c r="L37" s="483"/>
      <c r="M37" s="483"/>
      <c r="N37" s="483"/>
      <c r="O37" s="483"/>
      <c r="P37" s="483"/>
      <c r="Q37" s="483"/>
      <c r="R37" s="483"/>
      <c r="S37" s="483"/>
      <c r="T37" s="483"/>
      <c r="U37" s="483"/>
      <c r="V37" s="483"/>
      <c r="W37" s="483"/>
      <c r="X37" s="483"/>
      <c r="Y37" s="483"/>
      <c r="Z37" s="483"/>
      <c r="AA37" s="483"/>
      <c r="AB37" s="483"/>
      <c r="AD37" s="484"/>
      <c r="AE37" s="484"/>
      <c r="AF37" s="484"/>
      <c r="AG37" s="484"/>
      <c r="AH37" s="484"/>
      <c r="AI37" s="484"/>
      <c r="AJ37" s="484"/>
      <c r="AK37" s="484"/>
      <c r="AL37" s="484"/>
      <c r="AM37" s="484"/>
      <c r="AN37" s="484"/>
      <c r="AO37" s="484"/>
      <c r="AP37" s="484"/>
      <c r="AQ37" s="484"/>
      <c r="AR37" s="484"/>
      <c r="AS37" s="484"/>
      <c r="AT37" s="484"/>
      <c r="AU37" s="484"/>
      <c r="AV37" s="484"/>
      <c r="AW37" s="484"/>
      <c r="AX37" s="484"/>
      <c r="AY37" s="484"/>
      <c r="AZ37" s="484"/>
      <c r="BA37" s="484"/>
      <c r="BB37" s="484"/>
      <c r="BC37" s="484"/>
      <c r="BD37" s="484"/>
      <c r="BE37" s="484"/>
      <c r="BF37" s="484"/>
      <c r="BG37" s="20"/>
      <c r="BK37" s="26" t="str">
        <f>IF('Contexto Estrat. Ins'!$R$7&lt;&gt;"",'Contexto Estrat. Ins'!$R$6,"")</f>
        <v/>
      </c>
      <c r="BL37" s="26" t="str">
        <f>IF('Contexto Estrat. Ins'!$R$8&lt;&gt;"",'Contexto Estrat. Ins'!$R$6,"")</f>
        <v/>
      </c>
      <c r="BM37" s="26" t="str">
        <f>IF('Contexto Estrat. Ins'!$R$9&lt;&gt;"",'Contexto Estrat. Ins'!$R$6,"")</f>
        <v/>
      </c>
      <c r="BN37" s="26" t="str">
        <f>IF('Contexto Estrat. Ins'!$R$10&lt;&gt;"",'Contexto Estrat. Ins'!$R$6,"")</f>
        <v/>
      </c>
      <c r="BO37" s="26" t="str">
        <f>IF('Contexto Estrat. Ins'!$R$11&lt;&gt;"",'Contexto Estrat. Ins'!$R$6,"")</f>
        <v/>
      </c>
      <c r="BP37" s="26" t="str">
        <f>IF('Contexto Estrat. Ins'!$R$12&lt;&gt;"",'Contexto Estrat. Ins'!$R$6,"")</f>
        <v/>
      </c>
      <c r="BQ37" s="26" t="str">
        <f>IF($D$29='Contexto Estrat. Ins'!$B$7,BK37,IF($D$29='Contexto Estrat. Ins'!$B$8,BL37,IF($D$29='Contexto Estrat. Ins'!$B$9,BM37,IF($D$29='Contexto Estrat. Ins'!$B$10,BN37,IF($D$29='Contexto Estrat. Ins'!$B$11,BO37,IF($D$29='Contexto Estrat. Ins'!$B$12,BP37,""))))))</f>
        <v/>
      </c>
      <c r="BS37" s="26" t="str">
        <f>IF('Contexto Estrat. Ins'!$R$37&lt;&gt;"",'Contexto Estrat. Ins'!$R$36,"")</f>
        <v/>
      </c>
      <c r="BT37" s="26" t="str">
        <f>IF('Contexto Estrat. Ins'!$R$38&lt;&gt;"",'Contexto Estrat. Ins'!$R$36,"")</f>
        <v/>
      </c>
      <c r="BU37" s="26" t="str">
        <f>IF('Contexto Estrat. Ins'!$R$39&lt;&gt;"",'Contexto Estrat. Ins'!$R$36,"")</f>
        <v/>
      </c>
      <c r="BV37" s="26" t="str">
        <f>IF('Contexto Estrat. Ins'!$R$40&lt;&gt;"",'Contexto Estrat. Ins'!$R$36,"")</f>
        <v/>
      </c>
      <c r="BW37" s="26" t="str">
        <f>IF('Contexto Estrat. Ins'!$R$41&lt;&gt;"",'Contexto Estrat. Ins'!$R$36,"")</f>
        <v/>
      </c>
      <c r="BX37" s="26" t="str">
        <f>IF('Contexto Estrat. Ins'!$R$42&lt;&gt;"",'Contexto Estrat. Ins'!$R$36,"")</f>
        <v/>
      </c>
      <c r="BY37" s="26" t="str">
        <f>IF($D$29='Contexto Estrat. Ins'!$B$37,BS37,IF($D$29='Contexto Estrat. Ins'!$B$38,BT37,IF($D$29='Contexto Estrat. Ins'!$B$39,BU37,IF($D$29='Contexto Estrat. Ins'!$B$40,BV37,IF($D$29='Contexto Estrat. Ins'!$B$41,BW37,IF($D$29='Contexto Estrat. Ins'!$B$42,BX37,""))))))</f>
        <v/>
      </c>
      <c r="CA37" s="26" t="str">
        <f>IF('Contexto Estrat. Ins'!$R$17&lt;&gt;"",'Contexto Estrat. Ins'!$R$16,"")</f>
        <v/>
      </c>
      <c r="CB37" s="26" t="str">
        <f>IF('Contexto Estrat. Ins'!$R$18&lt;&gt;"",'Contexto Estrat. Ins'!$R$16,"")</f>
        <v/>
      </c>
      <c r="CC37" s="26" t="str">
        <f>IF('Contexto Estrat. Ins'!$R$19&lt;&gt;"",'Contexto Estrat. Ins'!$R$16,"")</f>
        <v/>
      </c>
      <c r="CD37" s="26" t="str">
        <f>IF('Contexto Estrat. Ins'!$R$20&lt;&gt;"",'Contexto Estrat. Ins'!$R$16,"")</f>
        <v/>
      </c>
      <c r="CE37" s="26" t="str">
        <f>IF('Contexto Estrat. Ins'!$R$21&lt;&gt;"",'Contexto Estrat. Ins'!$R$16,"")</f>
        <v/>
      </c>
      <c r="CF37" s="26" t="str">
        <f>IF('Contexto Estrat. Ins'!$R$22&lt;&gt;"",'Contexto Estrat. Ins'!$R$16,"")</f>
        <v/>
      </c>
      <c r="CG37" s="26" t="str">
        <f>IF($D$29='Contexto Estrat. Ins'!$B$17,CA37,IF($D$29='Contexto Estrat. Ins'!$B$18,CB37,IF($D$29='Contexto Estrat. Ins'!$B$19,CC37,IF($D$29='Contexto Estrat. Ins'!$B$20,CD37,IF($D$29='Contexto Estrat. Ins'!$B$21,CE37,IF($D$29='Contexto Estrat. Ins'!$B$22,CF37,""))))))</f>
        <v/>
      </c>
    </row>
    <row r="38" spans="1:86" ht="15.6" customHeight="1">
      <c r="A38" s="18"/>
      <c r="D38" s="483" t="s">
        <v>474</v>
      </c>
      <c r="E38" s="483"/>
      <c r="F38" s="483"/>
      <c r="G38" s="483"/>
      <c r="H38" s="483"/>
      <c r="I38" s="483"/>
      <c r="J38" s="483" t="s">
        <v>475</v>
      </c>
      <c r="K38" s="483"/>
      <c r="L38" s="483"/>
      <c r="M38" s="483"/>
      <c r="N38" s="483"/>
      <c r="O38" s="483"/>
      <c r="P38" s="483"/>
      <c r="Q38" s="483"/>
      <c r="R38" s="483"/>
      <c r="S38" s="483"/>
      <c r="T38" s="483"/>
      <c r="U38" s="483"/>
      <c r="V38" s="483"/>
      <c r="W38" s="483"/>
      <c r="X38" s="483"/>
      <c r="Y38" s="483"/>
      <c r="Z38" s="483"/>
      <c r="AA38" s="483"/>
      <c r="AB38" s="483"/>
      <c r="AD38" s="483" t="str">
        <f>IF(AK13=Datos!$A$6,"Puede presentarse la oportunidad, lo que generaría…","Puede presentarse el riesgo, lo que generaría…")</f>
        <v>Puede presentarse el riesgo, lo que generaría…</v>
      </c>
      <c r="AE38" s="483"/>
      <c r="AF38" s="483"/>
      <c r="AG38" s="483"/>
      <c r="AH38" s="483"/>
      <c r="AI38" s="483"/>
      <c r="AJ38" s="483"/>
      <c r="AK38" s="483"/>
      <c r="AL38" s="483"/>
      <c r="AM38" s="483"/>
      <c r="AN38" s="483"/>
      <c r="AO38" s="483"/>
      <c r="AP38" s="483"/>
      <c r="AQ38" s="483"/>
      <c r="AR38" s="483"/>
      <c r="AS38" s="483"/>
      <c r="AT38" s="483"/>
      <c r="AU38" s="483"/>
      <c r="AV38" s="483"/>
      <c r="AW38" s="483"/>
      <c r="AX38" s="483"/>
      <c r="AY38" s="483"/>
      <c r="AZ38" s="483"/>
      <c r="BA38" s="483"/>
      <c r="BB38" s="483"/>
      <c r="BC38" s="483"/>
      <c r="BD38" s="483"/>
      <c r="BE38" s="483"/>
      <c r="BF38" s="483"/>
      <c r="BG38" s="20"/>
      <c r="BK38" s="26" t="str">
        <f>IF('Contexto Estrat. Ins'!$S$7&lt;&gt;"",'Contexto Estrat. Ins'!$S$6,"")</f>
        <v/>
      </c>
      <c r="BL38" s="26" t="str">
        <f>IF('Contexto Estrat. Ins'!$S$8&lt;&gt;"",'Contexto Estrat. Ins'!$S$6,"")</f>
        <v/>
      </c>
      <c r="BM38" s="26" t="str">
        <f>IF('Contexto Estrat. Ins'!$S$9&lt;&gt;"",'Contexto Estrat. Ins'!$S$6,"")</f>
        <v/>
      </c>
      <c r="BN38" s="26" t="str">
        <f>IF('Contexto Estrat. Ins'!$S$10&lt;&gt;"",'Contexto Estrat. Ins'!$S$6,"")</f>
        <v/>
      </c>
      <c r="BO38" s="26" t="str">
        <f>IF('Contexto Estrat. Ins'!$S$11&lt;&gt;"",'Contexto Estrat. Ins'!$S$6,"")</f>
        <v/>
      </c>
      <c r="BP38" s="26" t="str">
        <f>IF('Contexto Estrat. Ins'!$S$12&lt;&gt;"",'Contexto Estrat. Ins'!$S$6,"")</f>
        <v/>
      </c>
      <c r="BQ38" s="26" t="str">
        <f>IF($D$29='Contexto Estrat. Ins'!$B$7,BK38,IF($D$29='Contexto Estrat. Ins'!$B$8,BL38,IF($D$29='Contexto Estrat. Ins'!$B$9,BM38,IF($D$29='Contexto Estrat. Ins'!$B$10,BN38,IF($D$29='Contexto Estrat. Ins'!$B$11,BO38,IF($D$29='Contexto Estrat. Ins'!$B$12,BP38,""))))))</f>
        <v/>
      </c>
      <c r="BS38" s="26" t="str">
        <f>IF('Contexto Estrat. Ins'!$S$37&lt;&gt;"",'Contexto Estrat. Ins'!$S$36,"")</f>
        <v/>
      </c>
      <c r="BT38" s="26" t="str">
        <f>IF('Contexto Estrat. Ins'!$S$38&lt;&gt;"",'Contexto Estrat. Ins'!$S$36,"")</f>
        <v/>
      </c>
      <c r="BU38" s="26" t="str">
        <f>IF('Contexto Estrat. Ins'!$S$39&lt;&gt;"",'Contexto Estrat. Ins'!$S$36,"")</f>
        <v/>
      </c>
      <c r="BV38" s="26" t="str">
        <f>IF('Contexto Estrat. Ins'!$S$40&lt;&gt;"",'Contexto Estrat. Ins'!$S$36,"")</f>
        <v/>
      </c>
      <c r="BW38" s="26" t="str">
        <f>IF('Contexto Estrat. Ins'!$S$41&lt;&gt;"",'Contexto Estrat. Ins'!$S$36,"")</f>
        <v/>
      </c>
      <c r="BX38" s="26" t="str">
        <f>IF('Contexto Estrat. Ins'!$S$42&lt;&gt;"",'Contexto Estrat. Ins'!$S$36,"")</f>
        <v/>
      </c>
      <c r="BY38" s="26" t="str">
        <f>IF($D$29='Contexto Estrat. Ins'!$B$37,BS38,IF($D$29='Contexto Estrat. Ins'!$B$38,BT38,IF($D$29='Contexto Estrat. Ins'!$B$39,BU38,IF($D$29='Contexto Estrat. Ins'!$B$40,BV38,IF($D$29='Contexto Estrat. Ins'!$B$41,BW38,IF($D$29='Contexto Estrat. Ins'!$B$42,BX38,""))))))</f>
        <v/>
      </c>
      <c r="CA38" s="26" t="str">
        <f>IF('Contexto Estrat. Ins'!$S$17&lt;&gt;"",'Contexto Estrat. Ins'!$S$16,"")</f>
        <v/>
      </c>
      <c r="CB38" s="26" t="str">
        <f>IF('Contexto Estrat. Ins'!$S$18&lt;&gt;"",'Contexto Estrat. Ins'!$S$16,"")</f>
        <v/>
      </c>
      <c r="CC38" s="26" t="str">
        <f>IF('Contexto Estrat. Ins'!$S$19&lt;&gt;"",'Contexto Estrat. Ins'!$S$16,"")</f>
        <v/>
      </c>
      <c r="CD38" s="26" t="str">
        <f>IF('Contexto Estrat. Ins'!$S$20&lt;&gt;"",'Contexto Estrat. Ins'!$S$16,"")</f>
        <v/>
      </c>
      <c r="CE38" s="26" t="str">
        <f>IF('Contexto Estrat. Ins'!$S$21&lt;&gt;"",'Contexto Estrat. Ins'!$S$16,"")</f>
        <v/>
      </c>
      <c r="CF38" s="26" t="str">
        <f>IF('Contexto Estrat. Ins'!$S$22&lt;&gt;"",'Contexto Estrat. Ins'!$S$16,"")</f>
        <v/>
      </c>
      <c r="CG38" s="26" t="str">
        <f>IF($D$29='Contexto Estrat. Ins'!$B$17,CA38,IF($D$29='Contexto Estrat. Ins'!$B$18,CB38,IF($D$29='Contexto Estrat. Ins'!$B$19,CC38,IF($D$29='Contexto Estrat. Ins'!$B$20,CD38,IF($D$29='Contexto Estrat. Ins'!$B$21,CE38,IF($D$29='Contexto Estrat. Ins'!$B$22,CF38,""))))))</f>
        <v/>
      </c>
    </row>
    <row r="39" spans="1:86" ht="15.6" customHeight="1">
      <c r="A39" s="18"/>
      <c r="D39" s="456"/>
      <c r="E39" s="456"/>
      <c r="F39" s="456"/>
      <c r="G39" s="456"/>
      <c r="H39" s="456"/>
      <c r="I39" s="456"/>
      <c r="J39" s="400" t="s">
        <v>625</v>
      </c>
      <c r="K39" s="400"/>
      <c r="L39" s="400"/>
      <c r="M39" s="400"/>
      <c r="N39" s="400"/>
      <c r="O39" s="400"/>
      <c r="P39" s="400"/>
      <c r="Q39" s="400"/>
      <c r="R39" s="400"/>
      <c r="S39" s="400"/>
      <c r="T39" s="400"/>
      <c r="U39" s="400"/>
      <c r="V39" s="400"/>
      <c r="W39" s="400"/>
      <c r="X39" s="400"/>
      <c r="Y39" s="400"/>
      <c r="Z39" s="400"/>
      <c r="AA39" s="400"/>
      <c r="AB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20"/>
      <c r="BK39" s="26" t="str">
        <f>IF('Contexto Estrat. Ins'!$T$7&lt;&gt;"",'Contexto Estrat. Ins'!$T$6,"")</f>
        <v/>
      </c>
      <c r="BL39" s="26" t="str">
        <f>IF('Contexto Estrat. Ins'!$T$8&lt;&gt;"",'Contexto Estrat. Ins'!$T$6,"")</f>
        <v/>
      </c>
      <c r="BM39" s="26" t="str">
        <f>IF('Contexto Estrat. Ins'!$T$9&lt;&gt;"",'Contexto Estrat. Ins'!$T$6,"")</f>
        <v/>
      </c>
      <c r="BN39" s="26" t="str">
        <f>IF('Contexto Estrat. Ins'!$T$10&lt;&gt;"",'Contexto Estrat. Ins'!$T$6,"")</f>
        <v/>
      </c>
      <c r="BO39" s="26" t="str">
        <f>IF('Contexto Estrat. Ins'!$T$11&lt;&gt;"",'Contexto Estrat. Ins'!$T$6,"")</f>
        <v/>
      </c>
      <c r="BP39" s="26" t="str">
        <f>IF('Contexto Estrat. Ins'!$T$12&lt;&gt;"",'Contexto Estrat. Ins'!$T$6,"")</f>
        <v/>
      </c>
      <c r="BQ39" s="26" t="str">
        <f>IF($D$29='Contexto Estrat. Ins'!$B$7,BK39,IF($D$29='Contexto Estrat. Ins'!$B$8,BL39,IF($D$29='Contexto Estrat. Ins'!$B$9,BM39,IF($D$29='Contexto Estrat. Ins'!$B$10,BN39,IF($D$29='Contexto Estrat. Ins'!$B$11,BO39,IF($D$29='Contexto Estrat. Ins'!$B$12,BP39,""))))))</f>
        <v/>
      </c>
      <c r="BR39" s="142"/>
      <c r="BS39" s="26" t="str">
        <f>IF('Contexto Estrat. Ins'!$T$37&lt;&gt;"",'Contexto Estrat. Ins'!$T$36,"")</f>
        <v/>
      </c>
      <c r="BT39" s="26" t="str">
        <f>IF('Contexto Estrat. Ins'!$T$38&lt;&gt;"",'Contexto Estrat. Ins'!$T$36,"")</f>
        <v/>
      </c>
      <c r="BU39" s="26" t="str">
        <f>IF('Contexto Estrat. Ins'!$T$39&lt;&gt;"",'Contexto Estrat. Ins'!$T$36,"")</f>
        <v/>
      </c>
      <c r="BV39" s="26" t="str">
        <f>IF('Contexto Estrat. Ins'!$T$40&lt;&gt;"",'Contexto Estrat. Ins'!$T$36,"")</f>
        <v/>
      </c>
      <c r="BW39" s="26" t="str">
        <f>IF('Contexto Estrat. Ins'!$T$41&lt;&gt;"",'Contexto Estrat. Ins'!$T$36,"")</f>
        <v/>
      </c>
      <c r="BX39" s="26" t="str">
        <f>IF('Contexto Estrat. Ins'!$T$42&lt;&gt;"",'Contexto Estrat. Ins'!$T$36,"")</f>
        <v/>
      </c>
      <c r="BY39" s="26" t="str">
        <f>IF($D$29='Contexto Estrat. Ins'!$B$37,BS39,IF($D$29='Contexto Estrat. Ins'!$B$38,BT39,IF($D$29='Contexto Estrat. Ins'!$B$39,BU39,IF($D$29='Contexto Estrat. Ins'!$B$40,BV39,IF($D$29='Contexto Estrat. Ins'!$B$41,BW39,IF($D$29='Contexto Estrat. Ins'!$B$42,BX39,""))))))</f>
        <v/>
      </c>
      <c r="BZ39" s="142"/>
      <c r="CA39" s="26" t="str">
        <f>IF('Contexto Estrat. Ins'!$T$17&lt;&gt;"",'Contexto Estrat. Ins'!$T$16,"")</f>
        <v/>
      </c>
      <c r="CB39" s="26" t="str">
        <f>IF('Contexto Estrat. Ins'!$T$18&lt;&gt;"",'Contexto Estrat. Ins'!$T$16,"")</f>
        <v/>
      </c>
      <c r="CC39" s="26" t="str">
        <f>IF('Contexto Estrat. Ins'!$T$19&lt;&gt;"",'Contexto Estrat. Ins'!$T$16,"")</f>
        <v/>
      </c>
      <c r="CD39" s="26" t="str">
        <f>IF('Contexto Estrat. Ins'!$T$20&lt;&gt;"",'Contexto Estrat. Ins'!$T$16,"")</f>
        <v/>
      </c>
      <c r="CE39" s="26" t="str">
        <f>IF('Contexto Estrat. Ins'!$T$21&lt;&gt;"",'Contexto Estrat. Ins'!$T$16,"")</f>
        <v/>
      </c>
      <c r="CF39" s="26" t="str">
        <f>IF('Contexto Estrat. Ins'!$T$22&lt;&gt;"",'Contexto Estrat. Ins'!$T$16,"")</f>
        <v/>
      </c>
      <c r="CG39" s="26" t="str">
        <f>IF($D$29='Contexto Estrat. Ins'!$B$17,CA39,IF($D$29='Contexto Estrat. Ins'!$B$18,CB39,IF($D$29='Contexto Estrat. Ins'!$B$19,CC39,IF($D$29='Contexto Estrat. Ins'!$B$20,CD39,IF($D$29='Contexto Estrat. Ins'!$B$21,CE39,IF($D$29='Contexto Estrat. Ins'!$B$22,CF39,""))))))</f>
        <v/>
      </c>
      <c r="CH39" s="142"/>
    </row>
    <row r="40" spans="1:86" ht="15.6" customHeight="1">
      <c r="A40" s="18"/>
      <c r="D40" s="456"/>
      <c r="E40" s="456"/>
      <c r="F40" s="456"/>
      <c r="G40" s="456"/>
      <c r="H40" s="456"/>
      <c r="I40" s="456"/>
      <c r="J40" s="400"/>
      <c r="K40" s="400"/>
      <c r="L40" s="400"/>
      <c r="M40" s="400"/>
      <c r="N40" s="400"/>
      <c r="O40" s="400"/>
      <c r="P40" s="400"/>
      <c r="Q40" s="400"/>
      <c r="R40" s="400"/>
      <c r="S40" s="400"/>
      <c r="T40" s="400"/>
      <c r="U40" s="400"/>
      <c r="V40" s="400"/>
      <c r="W40" s="400"/>
      <c r="X40" s="400"/>
      <c r="Y40" s="400"/>
      <c r="Z40" s="400"/>
      <c r="AA40" s="400"/>
      <c r="AB40" s="400"/>
      <c r="AD40" s="400"/>
      <c r="AE40" s="400"/>
      <c r="AF40" s="400"/>
      <c r="AG40" s="400"/>
      <c r="AH40" s="400"/>
      <c r="AI40" s="400"/>
      <c r="AJ40" s="400"/>
      <c r="AK40" s="400"/>
      <c r="AL40" s="400"/>
      <c r="AM40" s="400"/>
      <c r="AN40" s="400"/>
      <c r="AO40" s="400"/>
      <c r="AP40" s="400"/>
      <c r="AQ40" s="400"/>
      <c r="AR40" s="400"/>
      <c r="AS40" s="400"/>
      <c r="AT40" s="400"/>
      <c r="AU40" s="400"/>
      <c r="AV40" s="400"/>
      <c r="AW40" s="400"/>
      <c r="AX40" s="400"/>
      <c r="AY40" s="400"/>
      <c r="AZ40" s="400"/>
      <c r="BA40" s="400"/>
      <c r="BB40" s="400"/>
      <c r="BC40" s="400"/>
      <c r="BD40" s="400"/>
      <c r="BE40" s="400"/>
      <c r="BF40" s="400"/>
      <c r="BG40" s="20"/>
      <c r="BK40" s="26" t="str">
        <f>IF('Contexto Estrat. Ins'!$U$7&lt;&gt;"",'Contexto Estrat. Ins'!$U$6,"")</f>
        <v/>
      </c>
      <c r="BL40" s="26" t="str">
        <f>IF('Contexto Estrat. Ins'!$U$8&lt;&gt;"",'Contexto Estrat. Ins'!$U$6,"")</f>
        <v/>
      </c>
      <c r="BM40" s="26" t="str">
        <f>IF('Contexto Estrat. Ins'!$U$9&lt;&gt;"",'Contexto Estrat. Ins'!$U$6,"")</f>
        <v/>
      </c>
      <c r="BN40" s="26" t="str">
        <f>IF('Contexto Estrat. Ins'!$U$10&lt;&gt;"",'Contexto Estrat. Ins'!$U$6,"")</f>
        <v/>
      </c>
      <c r="BO40" s="26" t="str">
        <f>IF('Contexto Estrat. Ins'!$U$11&lt;&gt;"",'Contexto Estrat. Ins'!$U$6,"")</f>
        <v/>
      </c>
      <c r="BP40" s="26" t="str">
        <f>IF('Contexto Estrat. Ins'!$U$12&lt;&gt;"",'Contexto Estrat. Ins'!$U$6,"")</f>
        <v/>
      </c>
      <c r="BQ40" s="26" t="str">
        <f>IF($D$29='Contexto Estrat. Ins'!$B$7,BK40,IF($D$29='Contexto Estrat. Ins'!$B$8,BL40,IF($D$29='Contexto Estrat. Ins'!$B$9,BM40,IF($D$29='Contexto Estrat. Ins'!$B$10,BN40,IF($D$29='Contexto Estrat. Ins'!$B$11,BO40,IF($D$29='Contexto Estrat. Ins'!$B$12,BP40,""))))))</f>
        <v/>
      </c>
      <c r="BR40" s="142"/>
      <c r="BS40" s="26" t="str">
        <f>IF('Contexto Estrat. Ins'!$U$37&lt;&gt;"",'Contexto Estrat. Ins'!$U$36,"")</f>
        <v/>
      </c>
      <c r="BT40" s="26" t="str">
        <f>IF('Contexto Estrat. Ins'!$U$38&lt;&gt;"",'Contexto Estrat. Ins'!$U$36,"")</f>
        <v/>
      </c>
      <c r="BU40" s="26" t="str">
        <f>IF('Contexto Estrat. Ins'!$U$39&lt;&gt;"",'Contexto Estrat. Ins'!$U$36,"")</f>
        <v/>
      </c>
      <c r="BV40" s="26" t="str">
        <f>IF('Contexto Estrat. Ins'!$U$40&lt;&gt;"",'Contexto Estrat. Ins'!$U$36,"")</f>
        <v/>
      </c>
      <c r="BW40" s="26" t="str">
        <f>IF('Contexto Estrat. Ins'!$U$41&lt;&gt;"",'Contexto Estrat. Ins'!$U$36,"")</f>
        <v/>
      </c>
      <c r="BX40" s="26" t="str">
        <f>IF('Contexto Estrat. Ins'!$U$42&lt;&gt;"",'Contexto Estrat. Ins'!$U$36,"")</f>
        <v/>
      </c>
      <c r="BY40" s="26" t="str">
        <f>IF($D$29='Contexto Estrat. Ins'!$B$37,BS40,IF($D$29='Contexto Estrat. Ins'!$B$38,BT40,IF($D$29='Contexto Estrat. Ins'!$B$39,BU40,IF($D$29='Contexto Estrat. Ins'!$B$40,BV40,IF($D$29='Contexto Estrat. Ins'!$B$41,BW40,IF($D$29='Contexto Estrat. Ins'!$B$42,BX40,""))))))</f>
        <v/>
      </c>
      <c r="BZ40" s="142"/>
      <c r="CA40" s="26" t="str">
        <f>IF('Contexto Estrat. Ins'!$U$17&lt;&gt;"",'Contexto Estrat. Ins'!$U$16,"")</f>
        <v/>
      </c>
      <c r="CB40" s="26" t="str">
        <f>IF('Contexto Estrat. Ins'!$U$18&lt;&gt;"",'Contexto Estrat. Ins'!$U$16,"")</f>
        <v/>
      </c>
      <c r="CC40" s="26" t="str">
        <f>IF('Contexto Estrat. Ins'!$U$19&lt;&gt;"",'Contexto Estrat. Ins'!$U$16,"")</f>
        <v/>
      </c>
      <c r="CD40" s="26" t="str">
        <f>IF('Contexto Estrat. Ins'!$U$20&lt;&gt;"",'Contexto Estrat. Ins'!$U$16,"")</f>
        <v/>
      </c>
      <c r="CE40" s="26" t="str">
        <f>IF('Contexto Estrat. Ins'!$U$21&lt;&gt;"",'Contexto Estrat. Ins'!$U$16,"")</f>
        <v/>
      </c>
      <c r="CF40" s="26" t="str">
        <f>IF('Contexto Estrat. Ins'!$U$22&lt;&gt;"",'Contexto Estrat. Ins'!$U$16,"")</f>
        <v/>
      </c>
      <c r="CG40" s="26" t="str">
        <f>IF($D$29='Contexto Estrat. Ins'!$B$17,CA40,IF($D$29='Contexto Estrat. Ins'!$B$18,CB40,IF($D$29='Contexto Estrat. Ins'!$B$19,CC40,IF($D$29='Contexto Estrat. Ins'!$B$20,CD40,IF($D$29='Contexto Estrat. Ins'!$B$21,CE40,IF($D$29='Contexto Estrat. Ins'!$B$22,CF40,""))))))</f>
        <v/>
      </c>
      <c r="CH40" s="142"/>
    </row>
    <row r="41" spans="1:86" ht="15.6" customHeight="1">
      <c r="A41" s="18"/>
      <c r="D41" s="456"/>
      <c r="E41" s="456"/>
      <c r="F41" s="456"/>
      <c r="G41" s="456"/>
      <c r="H41" s="456"/>
      <c r="I41" s="456"/>
      <c r="J41" s="400"/>
      <c r="K41" s="400"/>
      <c r="L41" s="400"/>
      <c r="M41" s="400"/>
      <c r="N41" s="400"/>
      <c r="O41" s="400"/>
      <c r="P41" s="400"/>
      <c r="Q41" s="400"/>
      <c r="R41" s="400"/>
      <c r="S41" s="400"/>
      <c r="T41" s="400"/>
      <c r="U41" s="400"/>
      <c r="V41" s="400"/>
      <c r="W41" s="400"/>
      <c r="X41" s="400"/>
      <c r="Y41" s="400"/>
      <c r="Z41" s="400"/>
      <c r="AA41" s="400"/>
      <c r="AB41" s="400"/>
      <c r="AD41" s="400"/>
      <c r="AE41" s="400"/>
      <c r="AF41" s="400"/>
      <c r="AG41" s="400"/>
      <c r="AH41" s="400"/>
      <c r="AI41" s="400"/>
      <c r="AJ41" s="400"/>
      <c r="AK41" s="400"/>
      <c r="AL41" s="400"/>
      <c r="AM41" s="400"/>
      <c r="AN41" s="400"/>
      <c r="AO41" s="400"/>
      <c r="AP41" s="400"/>
      <c r="AQ41" s="400"/>
      <c r="AR41" s="400"/>
      <c r="AS41" s="400"/>
      <c r="AT41" s="400"/>
      <c r="AU41" s="400"/>
      <c r="AV41" s="400"/>
      <c r="AW41" s="400"/>
      <c r="AX41" s="400"/>
      <c r="AY41" s="400"/>
      <c r="AZ41" s="400"/>
      <c r="BA41" s="400"/>
      <c r="BB41" s="400"/>
      <c r="BC41" s="400"/>
      <c r="BD41" s="400"/>
      <c r="BE41" s="400"/>
      <c r="BF41" s="400"/>
      <c r="BG41" s="20"/>
      <c r="BK41" s="26" t="str">
        <f>IF('Contexto Estrat. Ins'!$V$7&lt;&gt;"",'Contexto Estrat. Ins'!$V$6,"")</f>
        <v/>
      </c>
      <c r="BL41" s="26" t="str">
        <f>IF('Contexto Estrat. Ins'!$V$8&lt;&gt;"",'Contexto Estrat. Ins'!$V$6,"")</f>
        <v/>
      </c>
      <c r="BM41" s="26" t="str">
        <f>IF('Contexto Estrat. Ins'!$V$9&lt;&gt;"",'Contexto Estrat. Ins'!$V$6,"")</f>
        <v/>
      </c>
      <c r="BN41" s="26" t="str">
        <f>IF('Contexto Estrat. Ins'!$V$10&lt;&gt;"",'Contexto Estrat. Ins'!$V$6,"")</f>
        <v/>
      </c>
      <c r="BO41" s="26" t="str">
        <f>IF('Contexto Estrat. Ins'!$V$11&lt;&gt;"",'Contexto Estrat. Ins'!$V$6,"")</f>
        <v/>
      </c>
      <c r="BP41" s="26" t="str">
        <f>IF('Contexto Estrat. Ins'!$V$12&lt;&gt;"",'Contexto Estrat. Ins'!$V$6,"")</f>
        <v/>
      </c>
      <c r="BQ41" s="26" t="str">
        <f>IF($D$29='Contexto Estrat. Ins'!$B$7,BK41,IF($D$29='Contexto Estrat. Ins'!$B$8,BL41,IF($D$29='Contexto Estrat. Ins'!$B$9,BM41,IF($D$29='Contexto Estrat. Ins'!$B$10,BN41,IF($D$29='Contexto Estrat. Ins'!$B$11,BO41,IF($D$29='Contexto Estrat. Ins'!$B$12,BP41,""))))))</f>
        <v/>
      </c>
      <c r="BR41" s="142"/>
      <c r="BS41" s="26" t="str">
        <f>IF('Contexto Estrat. Ins'!$V$37&lt;&gt;"",'Contexto Estrat. Ins'!$V$36,"")</f>
        <v/>
      </c>
      <c r="BT41" s="26" t="str">
        <f>IF('Contexto Estrat. Ins'!$V$38&lt;&gt;"",'Contexto Estrat. Ins'!$V$36,"")</f>
        <v/>
      </c>
      <c r="BU41" s="26" t="str">
        <f>IF('Contexto Estrat. Ins'!$V$39&lt;&gt;"",'Contexto Estrat. Ins'!$V$36,"")</f>
        <v/>
      </c>
      <c r="BV41" s="26" t="str">
        <f>IF('Contexto Estrat. Ins'!$V$40&lt;&gt;"",'Contexto Estrat. Ins'!$V$36,"")</f>
        <v/>
      </c>
      <c r="BW41" s="26" t="str">
        <f>IF('Contexto Estrat. Ins'!$V$41&lt;&gt;"",'Contexto Estrat. Ins'!$V$36,"")</f>
        <v/>
      </c>
      <c r="BX41" s="26" t="str">
        <f>IF('Contexto Estrat. Ins'!$V$42&lt;&gt;"",'Contexto Estrat. Ins'!$V$36,"")</f>
        <v/>
      </c>
      <c r="BY41" s="26" t="str">
        <f>IF($D$29='Contexto Estrat. Ins'!$B$37,BS41,IF($D$29='Contexto Estrat. Ins'!$B$38,BT41,IF($D$29='Contexto Estrat. Ins'!$B$39,BU41,IF($D$29='Contexto Estrat. Ins'!$B$40,BV41,IF($D$29='Contexto Estrat. Ins'!$B$41,BW41,IF($D$29='Contexto Estrat. Ins'!$B$42,BX41,""))))))</f>
        <v/>
      </c>
      <c r="BZ41" s="142"/>
      <c r="CA41" s="26" t="str">
        <f>IF('Contexto Estrat. Ins'!$V$17&lt;&gt;"",'Contexto Estrat. Ins'!$V$16,"")</f>
        <v/>
      </c>
      <c r="CB41" s="26" t="str">
        <f>IF('Contexto Estrat. Ins'!$V$18&lt;&gt;"",'Contexto Estrat. Ins'!$V$16,"")</f>
        <v/>
      </c>
      <c r="CC41" s="26" t="str">
        <f>IF('Contexto Estrat. Ins'!$V$19&lt;&gt;"",'Contexto Estrat. Ins'!$V$16,"")</f>
        <v/>
      </c>
      <c r="CD41" s="26" t="str">
        <f>IF('Contexto Estrat. Ins'!$V$20&lt;&gt;"",'Contexto Estrat. Ins'!$V$16,"")</f>
        <v/>
      </c>
      <c r="CE41" s="26" t="str">
        <f>IF('Contexto Estrat. Ins'!$V$21&lt;&gt;"",'Contexto Estrat. Ins'!$V$16,"")</f>
        <v/>
      </c>
      <c r="CF41" s="26" t="str">
        <f>IF('Contexto Estrat. Ins'!$V$22&lt;&gt;"",'Contexto Estrat. Ins'!$V$16,"")</f>
        <v/>
      </c>
      <c r="CG41" s="26" t="str">
        <f>IF($D$29='Contexto Estrat. Ins'!$B$17,CA41,IF($D$29='Contexto Estrat. Ins'!$B$18,CB41,IF($D$29='Contexto Estrat. Ins'!$B$19,CC41,IF($D$29='Contexto Estrat. Ins'!$B$20,CD41,IF($D$29='Contexto Estrat. Ins'!$B$21,CE41,IF($D$29='Contexto Estrat. Ins'!$B$22,CF41,""))))))</f>
        <v/>
      </c>
      <c r="CH41" s="142"/>
    </row>
    <row r="42" spans="1:86" ht="15.6" customHeight="1">
      <c r="A42" s="18"/>
      <c r="D42" s="456"/>
      <c r="E42" s="456"/>
      <c r="F42" s="456"/>
      <c r="G42" s="456"/>
      <c r="H42" s="456"/>
      <c r="I42" s="456"/>
      <c r="J42" s="400"/>
      <c r="K42" s="400"/>
      <c r="L42" s="400"/>
      <c r="M42" s="400"/>
      <c r="N42" s="400"/>
      <c r="O42" s="400"/>
      <c r="P42" s="400"/>
      <c r="Q42" s="400"/>
      <c r="R42" s="400"/>
      <c r="S42" s="400"/>
      <c r="T42" s="400"/>
      <c r="U42" s="400"/>
      <c r="V42" s="400"/>
      <c r="W42" s="400"/>
      <c r="X42" s="400"/>
      <c r="Y42" s="400"/>
      <c r="Z42" s="400"/>
      <c r="AA42" s="400"/>
      <c r="AB42" s="400"/>
      <c r="AD42" s="400"/>
      <c r="AE42" s="400"/>
      <c r="AF42" s="400"/>
      <c r="AG42" s="400"/>
      <c r="AH42" s="400"/>
      <c r="AI42" s="400"/>
      <c r="AJ42" s="400"/>
      <c r="AK42" s="400"/>
      <c r="AL42" s="400"/>
      <c r="AM42" s="400"/>
      <c r="AN42" s="400"/>
      <c r="AO42" s="400"/>
      <c r="AP42" s="400"/>
      <c r="AQ42" s="400"/>
      <c r="AR42" s="400"/>
      <c r="AS42" s="400"/>
      <c r="AT42" s="400"/>
      <c r="AU42" s="400"/>
      <c r="AV42" s="400"/>
      <c r="AW42" s="400"/>
      <c r="AX42" s="400"/>
      <c r="AY42" s="400"/>
      <c r="AZ42" s="400"/>
      <c r="BA42" s="400"/>
      <c r="BB42" s="400"/>
      <c r="BC42" s="400"/>
      <c r="BD42" s="400"/>
      <c r="BE42" s="400"/>
      <c r="BF42" s="400"/>
      <c r="BG42" s="20"/>
      <c r="BK42" s="142"/>
      <c r="BL42" s="142"/>
      <c r="BM42" s="142"/>
      <c r="BN42" s="142"/>
      <c r="BO42" s="142"/>
      <c r="BP42" s="142"/>
      <c r="BQ42" s="142"/>
      <c r="BR42" s="142"/>
      <c r="BS42" s="142"/>
      <c r="BT42" s="142"/>
      <c r="BU42" s="142"/>
      <c r="BV42" s="142"/>
      <c r="BW42" s="142"/>
      <c r="BX42" s="142"/>
      <c r="BY42" s="142"/>
      <c r="BZ42" s="142"/>
      <c r="CA42" s="142"/>
      <c r="CB42" s="142"/>
      <c r="CC42" s="142"/>
      <c r="CD42" s="142"/>
    </row>
    <row r="43" spans="1:86" ht="15.6" customHeight="1">
      <c r="A43" s="18"/>
      <c r="D43" s="456"/>
      <c r="E43" s="456"/>
      <c r="F43" s="456"/>
      <c r="G43" s="456"/>
      <c r="H43" s="456"/>
      <c r="I43" s="456"/>
      <c r="J43" s="400"/>
      <c r="K43" s="400"/>
      <c r="L43" s="400"/>
      <c r="M43" s="400"/>
      <c r="N43" s="400"/>
      <c r="O43" s="400"/>
      <c r="P43" s="400"/>
      <c r="Q43" s="400"/>
      <c r="R43" s="400"/>
      <c r="S43" s="400"/>
      <c r="T43" s="400"/>
      <c r="U43" s="400"/>
      <c r="V43" s="400"/>
      <c r="W43" s="400"/>
      <c r="X43" s="400"/>
      <c r="Y43" s="400"/>
      <c r="Z43" s="400"/>
      <c r="AA43" s="400"/>
      <c r="AB43" s="400"/>
      <c r="AD43" s="400"/>
      <c r="AE43" s="400"/>
      <c r="AF43" s="400"/>
      <c r="AG43" s="400"/>
      <c r="AH43" s="400"/>
      <c r="AI43" s="400"/>
      <c r="AJ43" s="400"/>
      <c r="AK43" s="400"/>
      <c r="AL43" s="400"/>
      <c r="AM43" s="400"/>
      <c r="AN43" s="400"/>
      <c r="AO43" s="400"/>
      <c r="AP43" s="400"/>
      <c r="AQ43" s="400"/>
      <c r="AR43" s="400"/>
      <c r="AS43" s="400"/>
      <c r="AT43" s="400"/>
      <c r="AU43" s="400"/>
      <c r="AV43" s="400"/>
      <c r="AW43" s="400"/>
      <c r="AX43" s="400"/>
      <c r="AY43" s="400"/>
      <c r="AZ43" s="400"/>
      <c r="BA43" s="400"/>
      <c r="BB43" s="400"/>
      <c r="BC43" s="400"/>
      <c r="BD43" s="400"/>
      <c r="BE43" s="400"/>
      <c r="BF43" s="400"/>
      <c r="BG43" s="20"/>
      <c r="BK43" s="142"/>
      <c r="BL43" s="142"/>
      <c r="BM43" s="142"/>
      <c r="BN43" s="142"/>
      <c r="BO43" s="142"/>
      <c r="BP43" s="142"/>
      <c r="BQ43" s="142"/>
      <c r="BR43" s="142"/>
      <c r="BS43" s="142"/>
      <c r="BT43" s="142"/>
      <c r="BU43" s="142"/>
      <c r="BV43" s="142"/>
      <c r="BW43" s="142"/>
      <c r="BX43" s="142"/>
      <c r="BY43" s="142"/>
      <c r="BZ43" s="142"/>
      <c r="CA43" s="142"/>
      <c r="CB43" s="142"/>
      <c r="CC43" s="142"/>
      <c r="CD43" s="142"/>
    </row>
    <row r="44" spans="1:86" ht="15.6" customHeight="1">
      <c r="A44" s="18"/>
      <c r="D44" s="456"/>
      <c r="E44" s="456"/>
      <c r="F44" s="456"/>
      <c r="G44" s="456"/>
      <c r="H44" s="456"/>
      <c r="I44" s="456"/>
      <c r="J44" s="400"/>
      <c r="K44" s="400"/>
      <c r="L44" s="400"/>
      <c r="M44" s="400"/>
      <c r="N44" s="400"/>
      <c r="O44" s="400"/>
      <c r="P44" s="400"/>
      <c r="Q44" s="400"/>
      <c r="R44" s="400"/>
      <c r="S44" s="400"/>
      <c r="T44" s="400"/>
      <c r="U44" s="400"/>
      <c r="V44" s="400"/>
      <c r="W44" s="400"/>
      <c r="X44" s="400"/>
      <c r="Y44" s="400"/>
      <c r="Z44" s="400"/>
      <c r="AA44" s="400"/>
      <c r="AB44" s="400"/>
      <c r="AD44" s="400"/>
      <c r="AE44" s="400"/>
      <c r="AF44" s="400"/>
      <c r="AG44" s="400"/>
      <c r="AH44" s="400"/>
      <c r="AI44" s="400"/>
      <c r="AJ44" s="400"/>
      <c r="AK44" s="400"/>
      <c r="AL44" s="400"/>
      <c r="AM44" s="400"/>
      <c r="AN44" s="400"/>
      <c r="AO44" s="400"/>
      <c r="AP44" s="400"/>
      <c r="AQ44" s="400"/>
      <c r="AR44" s="400"/>
      <c r="AS44" s="400"/>
      <c r="AT44" s="400"/>
      <c r="AU44" s="400"/>
      <c r="AV44" s="400"/>
      <c r="AW44" s="400"/>
      <c r="AX44" s="400"/>
      <c r="AY44" s="400"/>
      <c r="AZ44" s="400"/>
      <c r="BA44" s="400"/>
      <c r="BB44" s="400"/>
      <c r="BC44" s="400"/>
      <c r="BD44" s="400"/>
      <c r="BE44" s="400"/>
      <c r="BF44" s="400"/>
      <c r="BG44" s="20"/>
      <c r="BK44" s="142"/>
      <c r="BL44" s="142"/>
      <c r="BM44" s="142"/>
      <c r="BN44" s="142"/>
      <c r="BO44" s="142"/>
      <c r="BP44" s="142"/>
      <c r="BQ44" s="142"/>
      <c r="BR44" s="142"/>
      <c r="BS44" s="142"/>
      <c r="BT44" s="142"/>
      <c r="BU44" s="142"/>
      <c r="BV44" s="142"/>
      <c r="BW44" s="142"/>
      <c r="BX44" s="142"/>
      <c r="BY44" s="142"/>
      <c r="BZ44" s="142"/>
      <c r="CA44" s="142"/>
      <c r="CB44" s="142"/>
      <c r="CC44" s="142"/>
      <c r="CD44" s="142"/>
    </row>
    <row r="45" spans="1:86" ht="15.6" customHeight="1">
      <c r="A45" s="18"/>
      <c r="D45" s="456"/>
      <c r="E45" s="456"/>
      <c r="F45" s="456"/>
      <c r="G45" s="456"/>
      <c r="H45" s="456"/>
      <c r="I45" s="456"/>
      <c r="J45" s="400"/>
      <c r="K45" s="400"/>
      <c r="L45" s="400"/>
      <c r="M45" s="400"/>
      <c r="N45" s="400"/>
      <c r="O45" s="400"/>
      <c r="P45" s="400"/>
      <c r="Q45" s="400"/>
      <c r="R45" s="400"/>
      <c r="S45" s="400"/>
      <c r="T45" s="400"/>
      <c r="U45" s="400"/>
      <c r="V45" s="400"/>
      <c r="W45" s="400"/>
      <c r="X45" s="400"/>
      <c r="Y45" s="400"/>
      <c r="Z45" s="400"/>
      <c r="AA45" s="400"/>
      <c r="AB45" s="400"/>
      <c r="AD45" s="400"/>
      <c r="AE45" s="400"/>
      <c r="AF45" s="400"/>
      <c r="AG45" s="400"/>
      <c r="AH45" s="400"/>
      <c r="AI45" s="400"/>
      <c r="AJ45" s="400"/>
      <c r="AK45" s="400"/>
      <c r="AL45" s="400"/>
      <c r="AM45" s="400"/>
      <c r="AN45" s="400"/>
      <c r="AO45" s="400"/>
      <c r="AP45" s="400"/>
      <c r="AQ45" s="400"/>
      <c r="AR45" s="400"/>
      <c r="AS45" s="400"/>
      <c r="AT45" s="400"/>
      <c r="AU45" s="400"/>
      <c r="AV45" s="400"/>
      <c r="AW45" s="400"/>
      <c r="AX45" s="400"/>
      <c r="AY45" s="400"/>
      <c r="AZ45" s="400"/>
      <c r="BA45" s="400"/>
      <c r="BB45" s="400"/>
      <c r="BC45" s="400"/>
      <c r="BD45" s="400"/>
      <c r="BE45" s="400"/>
      <c r="BF45" s="400"/>
      <c r="BG45" s="20"/>
    </row>
    <row r="46" spans="1:86" ht="15.6" customHeight="1">
      <c r="A46" s="18"/>
      <c r="D46" s="456"/>
      <c r="E46" s="456"/>
      <c r="F46" s="456"/>
      <c r="G46" s="456"/>
      <c r="H46" s="456"/>
      <c r="I46" s="456"/>
      <c r="J46" s="400"/>
      <c r="K46" s="400"/>
      <c r="L46" s="400"/>
      <c r="M46" s="400"/>
      <c r="N46" s="400"/>
      <c r="O46" s="400"/>
      <c r="P46" s="400"/>
      <c r="Q46" s="400"/>
      <c r="R46" s="400"/>
      <c r="S46" s="400"/>
      <c r="T46" s="400"/>
      <c r="U46" s="400"/>
      <c r="V46" s="400"/>
      <c r="W46" s="400"/>
      <c r="X46" s="400"/>
      <c r="Y46" s="400"/>
      <c r="Z46" s="400"/>
      <c r="AA46" s="400"/>
      <c r="AB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c r="BA46" s="400"/>
      <c r="BB46" s="400"/>
      <c r="BC46" s="400"/>
      <c r="BD46" s="400"/>
      <c r="BE46" s="400"/>
      <c r="BF46" s="400"/>
      <c r="BG46" s="20"/>
    </row>
    <row r="47" spans="1:86" ht="15.6" customHeight="1">
      <c r="A47" s="18"/>
      <c r="D47" s="456"/>
      <c r="E47" s="456"/>
      <c r="F47" s="456"/>
      <c r="G47" s="456"/>
      <c r="H47" s="456"/>
      <c r="I47" s="456"/>
      <c r="J47" s="400"/>
      <c r="K47" s="400"/>
      <c r="L47" s="400"/>
      <c r="M47" s="400"/>
      <c r="N47" s="400"/>
      <c r="O47" s="400"/>
      <c r="P47" s="400"/>
      <c r="Q47" s="400"/>
      <c r="R47" s="400"/>
      <c r="S47" s="400"/>
      <c r="T47" s="400"/>
      <c r="U47" s="400"/>
      <c r="V47" s="400"/>
      <c r="W47" s="400"/>
      <c r="X47" s="400"/>
      <c r="Y47" s="400"/>
      <c r="Z47" s="400"/>
      <c r="AA47" s="400"/>
      <c r="AB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20"/>
    </row>
    <row r="48" spans="1:86" ht="15.6" customHeight="1">
      <c r="A48" s="18"/>
      <c r="D48" s="456"/>
      <c r="E48" s="456"/>
      <c r="F48" s="456"/>
      <c r="G48" s="456"/>
      <c r="H48" s="456"/>
      <c r="I48" s="456"/>
      <c r="J48" s="400"/>
      <c r="K48" s="400"/>
      <c r="L48" s="400"/>
      <c r="M48" s="400"/>
      <c r="N48" s="400"/>
      <c r="O48" s="400"/>
      <c r="P48" s="400"/>
      <c r="Q48" s="400"/>
      <c r="R48" s="400"/>
      <c r="S48" s="400"/>
      <c r="T48" s="400"/>
      <c r="U48" s="400"/>
      <c r="V48" s="400"/>
      <c r="W48" s="400"/>
      <c r="X48" s="400"/>
      <c r="Y48" s="400"/>
      <c r="Z48" s="400"/>
      <c r="AA48" s="400"/>
      <c r="AB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20"/>
    </row>
    <row r="49" spans="1:73" ht="15.6" customHeight="1">
      <c r="A49" s="18"/>
      <c r="D49" s="482" t="s">
        <v>480</v>
      </c>
      <c r="E49" s="482"/>
      <c r="F49" s="482"/>
      <c r="G49" s="482"/>
      <c r="H49" s="482"/>
      <c r="I49" s="482"/>
      <c r="J49" s="482"/>
      <c r="K49" s="482"/>
      <c r="L49" s="482"/>
      <c r="M49" s="482"/>
      <c r="N49" s="482"/>
      <c r="O49" s="482"/>
      <c r="P49" s="482"/>
      <c r="Q49" s="482"/>
      <c r="R49" s="482"/>
      <c r="S49" s="482"/>
      <c r="T49" s="482"/>
      <c r="U49" s="482"/>
      <c r="V49" s="482"/>
      <c r="W49" s="482"/>
      <c r="X49" s="482"/>
      <c r="Y49" s="482"/>
      <c r="Z49" s="482"/>
      <c r="AA49" s="482"/>
      <c r="AB49" s="482"/>
      <c r="AD49" s="400"/>
      <c r="AE49" s="400"/>
      <c r="AF49" s="400"/>
      <c r="AG49" s="400"/>
      <c r="AH49" s="400"/>
      <c r="AI49" s="400"/>
      <c r="AJ49" s="400"/>
      <c r="AK49" s="400"/>
      <c r="AL49" s="400"/>
      <c r="AM49" s="400"/>
      <c r="AN49" s="400"/>
      <c r="AO49" s="400"/>
      <c r="AP49" s="400"/>
      <c r="AQ49" s="400"/>
      <c r="AR49" s="400"/>
      <c r="AS49" s="400"/>
      <c r="AT49" s="400"/>
      <c r="AU49" s="400"/>
      <c r="AV49" s="400"/>
      <c r="AW49" s="400"/>
      <c r="AX49" s="400"/>
      <c r="AY49" s="400"/>
      <c r="AZ49" s="400"/>
      <c r="BA49" s="400"/>
      <c r="BB49" s="400"/>
      <c r="BC49" s="400"/>
      <c r="BD49" s="400"/>
      <c r="BE49" s="400"/>
      <c r="BF49" s="400"/>
      <c r="BG49" s="20"/>
    </row>
    <row r="50" spans="1:73" ht="15.6" customHeight="1">
      <c r="A50" s="18"/>
      <c r="D50" s="483" t="s">
        <v>474</v>
      </c>
      <c r="E50" s="483"/>
      <c r="F50" s="483"/>
      <c r="G50" s="483"/>
      <c r="H50" s="483"/>
      <c r="I50" s="483"/>
      <c r="J50" s="483" t="s">
        <v>475</v>
      </c>
      <c r="K50" s="483"/>
      <c r="L50" s="483"/>
      <c r="M50" s="483"/>
      <c r="N50" s="483"/>
      <c r="O50" s="483"/>
      <c r="P50" s="483"/>
      <c r="Q50" s="483"/>
      <c r="R50" s="483"/>
      <c r="S50" s="483"/>
      <c r="T50" s="483"/>
      <c r="U50" s="483"/>
      <c r="V50" s="483"/>
      <c r="W50" s="483"/>
      <c r="X50" s="483"/>
      <c r="Y50" s="483"/>
      <c r="Z50" s="483"/>
      <c r="AA50" s="483"/>
      <c r="AB50" s="483"/>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20"/>
    </row>
    <row r="51" spans="1:73" ht="15.6" customHeight="1">
      <c r="A51" s="18"/>
      <c r="D51" s="456"/>
      <c r="E51" s="456"/>
      <c r="F51" s="456"/>
      <c r="G51" s="456"/>
      <c r="H51" s="456"/>
      <c r="I51" s="456"/>
      <c r="J51" s="400"/>
      <c r="K51" s="400"/>
      <c r="L51" s="400"/>
      <c r="M51" s="400"/>
      <c r="N51" s="400"/>
      <c r="O51" s="400"/>
      <c r="P51" s="400"/>
      <c r="Q51" s="400"/>
      <c r="R51" s="400"/>
      <c r="S51" s="400"/>
      <c r="T51" s="400"/>
      <c r="U51" s="400"/>
      <c r="V51" s="400"/>
      <c r="W51" s="400"/>
      <c r="X51" s="400"/>
      <c r="Y51" s="400"/>
      <c r="Z51" s="400"/>
      <c r="AA51" s="400"/>
      <c r="AB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20"/>
    </row>
    <row r="52" spans="1:73" ht="15.6" customHeight="1">
      <c r="A52" s="18"/>
      <c r="D52" s="456"/>
      <c r="E52" s="456"/>
      <c r="F52" s="456"/>
      <c r="G52" s="456"/>
      <c r="H52" s="456"/>
      <c r="I52" s="456"/>
      <c r="J52" s="400"/>
      <c r="K52" s="400"/>
      <c r="L52" s="400"/>
      <c r="M52" s="400"/>
      <c r="N52" s="400"/>
      <c r="O52" s="400"/>
      <c r="P52" s="400"/>
      <c r="Q52" s="400"/>
      <c r="R52" s="400"/>
      <c r="S52" s="400"/>
      <c r="T52" s="400"/>
      <c r="U52" s="400"/>
      <c r="V52" s="400"/>
      <c r="W52" s="400"/>
      <c r="X52" s="400"/>
      <c r="Y52" s="400"/>
      <c r="Z52" s="400"/>
      <c r="AA52" s="400"/>
      <c r="AB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20"/>
    </row>
    <row r="53" spans="1:73" ht="15.6" customHeight="1">
      <c r="A53" s="18"/>
      <c r="D53" s="456"/>
      <c r="E53" s="456"/>
      <c r="F53" s="456"/>
      <c r="G53" s="456"/>
      <c r="H53" s="456"/>
      <c r="I53" s="456"/>
      <c r="J53" s="400"/>
      <c r="K53" s="400"/>
      <c r="L53" s="400"/>
      <c r="M53" s="400"/>
      <c r="N53" s="400"/>
      <c r="O53" s="400"/>
      <c r="P53" s="400"/>
      <c r="Q53" s="400"/>
      <c r="R53" s="400"/>
      <c r="S53" s="400"/>
      <c r="T53" s="400"/>
      <c r="U53" s="400"/>
      <c r="V53" s="400"/>
      <c r="W53" s="400"/>
      <c r="X53" s="400"/>
      <c r="Y53" s="400"/>
      <c r="Z53" s="400"/>
      <c r="AA53" s="400"/>
      <c r="AB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20"/>
    </row>
    <row r="54" spans="1:73" ht="15.6" customHeight="1">
      <c r="A54" s="18"/>
      <c r="D54" s="456"/>
      <c r="E54" s="456"/>
      <c r="F54" s="456"/>
      <c r="G54" s="456"/>
      <c r="H54" s="456"/>
      <c r="I54" s="456"/>
      <c r="J54" s="400"/>
      <c r="K54" s="400"/>
      <c r="L54" s="400"/>
      <c r="M54" s="400"/>
      <c r="N54" s="400"/>
      <c r="O54" s="400"/>
      <c r="P54" s="400"/>
      <c r="Q54" s="400"/>
      <c r="R54" s="400"/>
      <c r="S54" s="400"/>
      <c r="T54" s="400"/>
      <c r="U54" s="400"/>
      <c r="V54" s="400"/>
      <c r="W54" s="400"/>
      <c r="X54" s="400"/>
      <c r="Y54" s="400"/>
      <c r="Z54" s="400"/>
      <c r="AA54" s="400"/>
      <c r="AB54" s="400"/>
      <c r="AD54" s="400"/>
      <c r="AE54" s="400"/>
      <c r="AF54" s="400"/>
      <c r="AG54" s="400"/>
      <c r="AH54" s="400"/>
      <c r="AI54" s="400"/>
      <c r="AJ54" s="400"/>
      <c r="AK54" s="400"/>
      <c r="AL54" s="400"/>
      <c r="AM54" s="400"/>
      <c r="AN54" s="400"/>
      <c r="AO54" s="400"/>
      <c r="AP54" s="400"/>
      <c r="AQ54" s="400"/>
      <c r="AR54" s="400"/>
      <c r="AS54" s="400"/>
      <c r="AT54" s="400"/>
      <c r="AU54" s="400"/>
      <c r="AV54" s="400"/>
      <c r="AW54" s="400"/>
      <c r="AX54" s="400"/>
      <c r="AY54" s="400"/>
      <c r="AZ54" s="400"/>
      <c r="BA54" s="400"/>
      <c r="BB54" s="400"/>
      <c r="BC54" s="400"/>
      <c r="BD54" s="400"/>
      <c r="BE54" s="400"/>
      <c r="BF54" s="400"/>
      <c r="BG54" s="20"/>
    </row>
    <row r="55" spans="1:73" ht="15" customHeight="1">
      <c r="A55" s="18"/>
      <c r="D55" s="456"/>
      <c r="E55" s="456"/>
      <c r="F55" s="456"/>
      <c r="G55" s="456"/>
      <c r="H55" s="456"/>
      <c r="I55" s="456"/>
      <c r="J55" s="400"/>
      <c r="K55" s="400"/>
      <c r="L55" s="400"/>
      <c r="M55" s="400"/>
      <c r="N55" s="400"/>
      <c r="O55" s="400"/>
      <c r="P55" s="400"/>
      <c r="Q55" s="400"/>
      <c r="R55" s="400"/>
      <c r="S55" s="400"/>
      <c r="T55" s="400"/>
      <c r="U55" s="400"/>
      <c r="V55" s="400"/>
      <c r="W55" s="400"/>
      <c r="X55" s="400"/>
      <c r="Y55" s="400"/>
      <c r="Z55" s="400"/>
      <c r="AA55" s="400"/>
      <c r="AB55" s="400"/>
      <c r="AD55" s="400"/>
      <c r="AE55" s="400"/>
      <c r="AF55" s="400"/>
      <c r="AG55" s="400"/>
      <c r="AH55" s="400"/>
      <c r="AI55" s="400"/>
      <c r="AJ55" s="400"/>
      <c r="AK55" s="400"/>
      <c r="AL55" s="400"/>
      <c r="AM55" s="400"/>
      <c r="AN55" s="400"/>
      <c r="AO55" s="400"/>
      <c r="AP55" s="400"/>
      <c r="AQ55" s="400"/>
      <c r="AR55" s="400"/>
      <c r="AS55" s="400"/>
      <c r="AT55" s="400"/>
      <c r="AU55" s="400"/>
      <c r="AV55" s="400"/>
      <c r="AW55" s="400"/>
      <c r="AX55" s="400"/>
      <c r="AY55" s="400"/>
      <c r="AZ55" s="400"/>
      <c r="BA55" s="400"/>
      <c r="BB55" s="400"/>
      <c r="BC55" s="400"/>
      <c r="BD55" s="400"/>
      <c r="BE55" s="400"/>
      <c r="BF55" s="400"/>
      <c r="BG55" s="20"/>
    </row>
    <row r="56" spans="1:73" ht="15" customHeight="1">
      <c r="A56" s="18"/>
      <c r="D56" s="456"/>
      <c r="E56" s="456"/>
      <c r="F56" s="456"/>
      <c r="G56" s="456"/>
      <c r="H56" s="456"/>
      <c r="I56" s="456"/>
      <c r="J56" s="400"/>
      <c r="K56" s="400"/>
      <c r="L56" s="400"/>
      <c r="M56" s="400"/>
      <c r="N56" s="400"/>
      <c r="O56" s="400"/>
      <c r="P56" s="400"/>
      <c r="Q56" s="400"/>
      <c r="R56" s="400"/>
      <c r="S56" s="400"/>
      <c r="T56" s="400"/>
      <c r="U56" s="400"/>
      <c r="V56" s="400"/>
      <c r="W56" s="400"/>
      <c r="X56" s="400"/>
      <c r="Y56" s="400"/>
      <c r="Z56" s="400"/>
      <c r="AA56" s="400"/>
      <c r="AB56" s="400"/>
      <c r="AD56" s="400"/>
      <c r="AE56" s="400"/>
      <c r="AF56" s="400"/>
      <c r="AG56" s="400"/>
      <c r="AH56" s="400"/>
      <c r="AI56" s="400"/>
      <c r="AJ56" s="400"/>
      <c r="AK56" s="400"/>
      <c r="AL56" s="400"/>
      <c r="AM56" s="400"/>
      <c r="AN56" s="400"/>
      <c r="AO56" s="400"/>
      <c r="AP56" s="400"/>
      <c r="AQ56" s="400"/>
      <c r="AR56" s="400"/>
      <c r="AS56" s="400"/>
      <c r="AT56" s="400"/>
      <c r="AU56" s="400"/>
      <c r="AV56" s="400"/>
      <c r="AW56" s="400"/>
      <c r="AX56" s="400"/>
      <c r="AY56" s="400"/>
      <c r="AZ56" s="400"/>
      <c r="BA56" s="400"/>
      <c r="BB56" s="400"/>
      <c r="BC56" s="400"/>
      <c r="BD56" s="400"/>
      <c r="BE56" s="400"/>
      <c r="BF56" s="400"/>
      <c r="BG56" s="20"/>
    </row>
    <row r="57" spans="1:73" ht="15" customHeight="1">
      <c r="A57" s="18"/>
      <c r="D57" s="456"/>
      <c r="E57" s="456"/>
      <c r="F57" s="456"/>
      <c r="G57" s="456"/>
      <c r="H57" s="456"/>
      <c r="I57" s="456"/>
      <c r="J57" s="400"/>
      <c r="K57" s="400"/>
      <c r="L57" s="400"/>
      <c r="M57" s="400"/>
      <c r="N57" s="400"/>
      <c r="O57" s="400"/>
      <c r="P57" s="400"/>
      <c r="Q57" s="400"/>
      <c r="R57" s="400"/>
      <c r="S57" s="400"/>
      <c r="T57" s="400"/>
      <c r="U57" s="400"/>
      <c r="V57" s="400"/>
      <c r="W57" s="400"/>
      <c r="X57" s="400"/>
      <c r="Y57" s="400"/>
      <c r="Z57" s="400"/>
      <c r="AA57" s="400"/>
      <c r="AB57" s="400"/>
      <c r="AD57" s="400"/>
      <c r="AE57" s="400"/>
      <c r="AF57" s="400"/>
      <c r="AG57" s="400"/>
      <c r="AH57" s="400"/>
      <c r="AI57" s="400"/>
      <c r="AJ57" s="400"/>
      <c r="AK57" s="400"/>
      <c r="AL57" s="400"/>
      <c r="AM57" s="400"/>
      <c r="AN57" s="400"/>
      <c r="AO57" s="400"/>
      <c r="AP57" s="400"/>
      <c r="AQ57" s="400"/>
      <c r="AR57" s="400"/>
      <c r="AS57" s="400"/>
      <c r="AT57" s="400"/>
      <c r="AU57" s="400"/>
      <c r="AV57" s="400"/>
      <c r="AW57" s="400"/>
      <c r="AX57" s="400"/>
      <c r="AY57" s="400"/>
      <c r="AZ57" s="400"/>
      <c r="BA57" s="400"/>
      <c r="BB57" s="400"/>
      <c r="BC57" s="400"/>
      <c r="BD57" s="400"/>
      <c r="BE57" s="400"/>
      <c r="BF57" s="400"/>
      <c r="BG57" s="20"/>
    </row>
    <row r="58" spans="1:73" ht="15" customHeight="1">
      <c r="A58" s="18"/>
      <c r="D58" s="456"/>
      <c r="E58" s="456"/>
      <c r="F58" s="456"/>
      <c r="G58" s="456"/>
      <c r="H58" s="456"/>
      <c r="I58" s="456"/>
      <c r="J58" s="400"/>
      <c r="K58" s="400"/>
      <c r="L58" s="400"/>
      <c r="M58" s="400"/>
      <c r="N58" s="400"/>
      <c r="O58" s="400"/>
      <c r="P58" s="400"/>
      <c r="Q58" s="400"/>
      <c r="R58" s="400"/>
      <c r="S58" s="400"/>
      <c r="T58" s="400"/>
      <c r="U58" s="400"/>
      <c r="V58" s="400"/>
      <c r="W58" s="400"/>
      <c r="X58" s="400"/>
      <c r="Y58" s="400"/>
      <c r="Z58" s="400"/>
      <c r="AA58" s="400"/>
      <c r="AB58" s="400"/>
      <c r="AD58" s="400"/>
      <c r="AE58" s="400"/>
      <c r="AF58" s="400"/>
      <c r="AG58" s="400"/>
      <c r="AH58" s="400"/>
      <c r="AI58" s="400"/>
      <c r="AJ58" s="400"/>
      <c r="AK58" s="400"/>
      <c r="AL58" s="400"/>
      <c r="AM58" s="400"/>
      <c r="AN58" s="400"/>
      <c r="AO58" s="400"/>
      <c r="AP58" s="400"/>
      <c r="AQ58" s="400"/>
      <c r="AR58" s="400"/>
      <c r="AS58" s="400"/>
      <c r="AT58" s="400"/>
      <c r="AU58" s="400"/>
      <c r="AV58" s="400"/>
      <c r="AW58" s="400"/>
      <c r="AX58" s="400"/>
      <c r="AY58" s="400"/>
      <c r="AZ58" s="400"/>
      <c r="BA58" s="400"/>
      <c r="BB58" s="400"/>
      <c r="BC58" s="400"/>
      <c r="BD58" s="400"/>
      <c r="BE58" s="400"/>
      <c r="BF58" s="400"/>
      <c r="BG58" s="20"/>
    </row>
    <row r="59" spans="1:73">
      <c r="A59" s="18"/>
      <c r="D59" s="456"/>
      <c r="E59" s="456"/>
      <c r="F59" s="456"/>
      <c r="G59" s="456"/>
      <c r="H59" s="456"/>
      <c r="I59" s="456"/>
      <c r="J59" s="400"/>
      <c r="K59" s="400"/>
      <c r="L59" s="400"/>
      <c r="M59" s="400"/>
      <c r="N59" s="400"/>
      <c r="O59" s="400"/>
      <c r="P59" s="400"/>
      <c r="Q59" s="400"/>
      <c r="R59" s="400"/>
      <c r="S59" s="400"/>
      <c r="T59" s="400"/>
      <c r="U59" s="400"/>
      <c r="V59" s="400"/>
      <c r="W59" s="400"/>
      <c r="X59" s="400"/>
      <c r="Y59" s="400"/>
      <c r="Z59" s="400"/>
      <c r="AA59" s="400"/>
      <c r="AB59" s="400"/>
      <c r="AD59" s="400"/>
      <c r="AE59" s="400"/>
      <c r="AF59" s="400"/>
      <c r="AG59" s="400"/>
      <c r="AH59" s="400"/>
      <c r="AI59" s="400"/>
      <c r="AJ59" s="400"/>
      <c r="AK59" s="400"/>
      <c r="AL59" s="400"/>
      <c r="AM59" s="400"/>
      <c r="AN59" s="400"/>
      <c r="AO59" s="400"/>
      <c r="AP59" s="400"/>
      <c r="AQ59" s="400"/>
      <c r="AR59" s="400"/>
      <c r="AS59" s="400"/>
      <c r="AT59" s="400"/>
      <c r="AU59" s="400"/>
      <c r="AV59" s="400"/>
      <c r="AW59" s="400"/>
      <c r="AX59" s="400"/>
      <c r="AY59" s="400"/>
      <c r="AZ59" s="400"/>
      <c r="BA59" s="400"/>
      <c r="BB59" s="400"/>
      <c r="BC59" s="400"/>
      <c r="BD59" s="400"/>
      <c r="BE59" s="400"/>
      <c r="BF59" s="400"/>
      <c r="BG59" s="20"/>
      <c r="BL59" s="39"/>
      <c r="BM59" s="39"/>
      <c r="BN59" s="39"/>
      <c r="BO59" s="39"/>
    </row>
    <row r="60" spans="1:73">
      <c r="A60" s="18"/>
      <c r="D60" s="456"/>
      <c r="E60" s="456"/>
      <c r="F60" s="456"/>
      <c r="G60" s="456"/>
      <c r="H60" s="456"/>
      <c r="I60" s="456"/>
      <c r="J60" s="400"/>
      <c r="K60" s="400"/>
      <c r="L60" s="400"/>
      <c r="M60" s="400"/>
      <c r="N60" s="400"/>
      <c r="O60" s="400"/>
      <c r="P60" s="400"/>
      <c r="Q60" s="400"/>
      <c r="R60" s="400"/>
      <c r="S60" s="400"/>
      <c r="T60" s="400"/>
      <c r="U60" s="400"/>
      <c r="V60" s="400"/>
      <c r="W60" s="400"/>
      <c r="X60" s="400"/>
      <c r="Y60" s="400"/>
      <c r="Z60" s="400"/>
      <c r="AA60" s="400"/>
      <c r="AB60" s="400"/>
      <c r="AD60" s="400"/>
      <c r="AE60" s="400"/>
      <c r="AF60" s="400"/>
      <c r="AG60" s="400"/>
      <c r="AH60" s="400"/>
      <c r="AI60" s="400"/>
      <c r="AJ60" s="400"/>
      <c r="AK60" s="400"/>
      <c r="AL60" s="400"/>
      <c r="AM60" s="400"/>
      <c r="AN60" s="400"/>
      <c r="AO60" s="400"/>
      <c r="AP60" s="400"/>
      <c r="AQ60" s="400"/>
      <c r="AR60" s="400"/>
      <c r="AS60" s="400"/>
      <c r="AT60" s="400"/>
      <c r="AU60" s="400"/>
      <c r="AV60" s="400"/>
      <c r="AW60" s="400"/>
      <c r="AX60" s="400"/>
      <c r="AY60" s="400"/>
      <c r="AZ60" s="400"/>
      <c r="BA60" s="400"/>
      <c r="BB60" s="400"/>
      <c r="BC60" s="400"/>
      <c r="BD60" s="400"/>
      <c r="BE60" s="400"/>
      <c r="BF60" s="400"/>
      <c r="BG60" s="20"/>
      <c r="BK60" s="378" t="s">
        <v>481</v>
      </c>
      <c r="BL60" s="378"/>
      <c r="BM60" s="378"/>
      <c r="BN60" s="39"/>
      <c r="BO60" s="39"/>
    </row>
    <row r="61" spans="1:73" ht="30" customHeight="1" thickBot="1">
      <c r="A61" s="51"/>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c r="AM61" s="52"/>
      <c r="AN61" s="52"/>
      <c r="AO61" s="52"/>
      <c r="AP61" s="52"/>
      <c r="AQ61" s="52"/>
      <c r="AR61" s="52"/>
      <c r="AS61" s="52"/>
      <c r="AT61" s="52"/>
      <c r="AU61" s="52"/>
      <c r="AV61" s="52"/>
      <c r="AW61" s="52"/>
      <c r="AX61" s="52"/>
      <c r="AY61" s="52"/>
      <c r="AZ61" s="52"/>
      <c r="BA61" s="52"/>
      <c r="BB61" s="52"/>
      <c r="BC61" s="52"/>
      <c r="BD61" s="52"/>
      <c r="BE61" s="52"/>
      <c r="BF61" s="52"/>
      <c r="BG61" s="54"/>
      <c r="BK61" s="378"/>
      <c r="BL61" s="378"/>
      <c r="BM61" s="378"/>
      <c r="BN61" s="39"/>
      <c r="BO61" s="85"/>
      <c r="BP61" s="378" t="s">
        <v>482</v>
      </c>
      <c r="BQ61" s="378" t="s">
        <v>483</v>
      </c>
      <c r="BR61" s="85"/>
      <c r="BS61" s="85" t="s">
        <v>484</v>
      </c>
    </row>
    <row r="62" spans="1:73" ht="32.25" customHeight="1" thickBot="1">
      <c r="A62" s="380" t="str">
        <f>IF(AK13=Datos!$A$6,"ANÁLISIS DE LA OPORTUNIDAD","ANÁLISIS DEL RIESGO")</f>
        <v>ANÁLISIS DEL RIESGO</v>
      </c>
      <c r="B62" s="381"/>
      <c r="C62" s="381"/>
      <c r="D62" s="381"/>
      <c r="E62" s="381"/>
      <c r="F62" s="381"/>
      <c r="G62" s="381"/>
      <c r="H62" s="381"/>
      <c r="I62" s="381"/>
      <c r="J62" s="382"/>
      <c r="K62" s="27"/>
      <c r="L62" s="27"/>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7"/>
      <c r="BK62" s="85" t="s">
        <v>485</v>
      </c>
      <c r="BL62" s="86">
        <f>BS77</f>
        <v>0</v>
      </c>
      <c r="BM62" s="86" t="str">
        <f>IF(AND(I66="",I67=""),"",INDEX($R$69:$R$73,$BL$62,1))</f>
        <v/>
      </c>
      <c r="BO62" s="85"/>
      <c r="BP62" s="379"/>
      <c r="BQ62" s="379"/>
      <c r="BR62" s="85"/>
      <c r="BS62" s="85" t="s">
        <v>485</v>
      </c>
      <c r="BT62" s="86" t="str">
        <f>IF($AK$13&lt;&gt;"",BL62,"")</f>
        <v/>
      </c>
      <c r="BU62" s="86" t="str">
        <f>IF($AK$13&lt;&gt;"",$BM$62,"")</f>
        <v/>
      </c>
    </row>
    <row r="63" spans="1:73" ht="14.45" customHeight="1">
      <c r="A63" s="18"/>
      <c r="Z63" s="401" t="s">
        <v>486</v>
      </c>
      <c r="AA63" s="401"/>
      <c r="AB63" s="401"/>
      <c r="AC63" s="401"/>
      <c r="AD63" s="401"/>
      <c r="AE63" s="401"/>
      <c r="AF63" s="401"/>
      <c r="AG63" s="401"/>
      <c r="AH63" s="401"/>
      <c r="AI63" s="401"/>
      <c r="AJ63" s="401"/>
      <c r="AK63" s="401"/>
      <c r="BG63" s="20"/>
      <c r="BK63" s="85" t="s">
        <v>487</v>
      </c>
      <c r="BL63" s="86" t="str">
        <f>H82</f>
        <v/>
      </c>
      <c r="BM63" s="86" t="e">
        <f>INDEX($R$76:$R$80,$BL$63,1)</f>
        <v>#VALUE!</v>
      </c>
      <c r="BO63" s="85" t="s">
        <v>488</v>
      </c>
      <c r="BP63" s="86" t="e">
        <f>BL63-1</f>
        <v>#VALUE!</v>
      </c>
      <c r="BQ63" s="86" t="e">
        <f>BM63</f>
        <v>#VALUE!</v>
      </c>
      <c r="BR63" s="85"/>
      <c r="BS63" s="85" t="s">
        <v>487</v>
      </c>
      <c r="BT63" s="86" t="str">
        <f>IF($AK$13="","",IF($AK$13=1,$BP$63,$BL$63))</f>
        <v/>
      </c>
      <c r="BU63" s="86" t="str">
        <f>IF($AK$13="","",IF($AK$13=1,$BQ$63,$BM$63))</f>
        <v/>
      </c>
    </row>
    <row r="64" spans="1:73" ht="14.45" customHeight="1">
      <c r="A64" s="18"/>
      <c r="D64" s="455" t="s">
        <v>489</v>
      </c>
      <c r="E64" s="455"/>
      <c r="F64" s="455"/>
      <c r="G64" s="455"/>
      <c r="Z64" s="28"/>
      <c r="BG64" s="20"/>
    </row>
    <row r="65" spans="1:73" ht="14.45" customHeight="1">
      <c r="A65" s="18"/>
      <c r="E65" s="455" t="str">
        <f>IF(AK13=Datos!$A$6,"Seleccione la factibilidad o frecuencia de presencia de la oportunidad","Seleccione la factibilidad o frecuencia de presencia del riesgo")</f>
        <v>Seleccione la factibilidad o frecuencia de presencia del riesgo</v>
      </c>
      <c r="F65" s="455"/>
      <c r="G65" s="455"/>
      <c r="H65" s="455"/>
      <c r="I65" s="455"/>
      <c r="J65" s="455"/>
      <c r="K65" s="455"/>
      <c r="L65" s="455"/>
      <c r="M65" s="455"/>
      <c r="N65" s="455"/>
      <c r="O65" s="455"/>
      <c r="P65" s="455"/>
      <c r="Q65" s="455"/>
      <c r="R65" s="455"/>
      <c r="S65" s="455"/>
      <c r="T65" s="455"/>
      <c r="U65" s="455"/>
      <c r="V65" s="455"/>
      <c r="W65" s="455"/>
      <c r="X65" s="455"/>
      <c r="Y65" s="455"/>
      <c r="Z65" s="455"/>
      <c r="AB65" s="519" t="str">
        <f>IF(AK13=Datos!$A$6,"Escala de impacto-beneficio resultante","Escala de impacto resultante")</f>
        <v>Escala de impacto resultante</v>
      </c>
      <c r="AC65" s="432"/>
      <c r="AD65" s="432"/>
      <c r="AE65" s="432"/>
      <c r="AF65" s="432"/>
      <c r="AG65" s="432"/>
      <c r="AH65" s="432"/>
      <c r="AI65" s="432"/>
      <c r="AJ65" s="432"/>
      <c r="AK65" s="520"/>
      <c r="BG65" s="20"/>
      <c r="BK65" s="86"/>
      <c r="BL65" s="86" t="str">
        <f>IF($AK$13=1,Datos!$P$2,IF(OR($AK$13=2,$AK$13=3,$AK$13=4),Datos!$Q$2,IF($AK$13=5,Datos!$R$2,"")))</f>
        <v/>
      </c>
      <c r="BM65" s="86" t="str">
        <f>IF($AK$13=1,Datos!$P$3,IF(OR($AK$13=2,$AK$13=3,$AK$13=4),Datos!$Q$3,IF($AK$13=5,Datos!$R$3,"")))</f>
        <v/>
      </c>
      <c r="BN65" s="86" t="str">
        <f>IF($AK$13=1,Datos!$P$4,IF(OR($AK$13=2,$AK$13=3,$AK$13=4),Datos!$Q$4,IF($AK$13=5,Datos!$R$4,"")))</f>
        <v/>
      </c>
      <c r="BO65" s="86" t="str">
        <f>IF($AK$13=1,Datos!$P$5,IF(OR($AK$13=2,$AK$13=3,$AK$13=4),Datos!$Q$5,IF($AK$13=5,Datos!$R$5,"")))</f>
        <v/>
      </c>
      <c r="BP65" s="86" t="str">
        <f>IF($AK$13=1,Datos!$P$6,IF(OR($AK$13=2,$AK$13=3,$AK$13=4),Datos!$Q$6,IF($AK$13=5,Datos!$R$6,"")))</f>
        <v/>
      </c>
    </row>
    <row r="66" spans="1:73" ht="14.45" customHeight="1">
      <c r="A66" s="18"/>
      <c r="E66" s="477" t="s">
        <v>490</v>
      </c>
      <c r="F66" s="477"/>
      <c r="G66" s="477"/>
      <c r="H66" s="478"/>
      <c r="I66" s="517" t="str">
        <f>IF(Frecuencia!V26="","",Frecuencia!V26)</f>
        <v/>
      </c>
      <c r="J66" s="518"/>
      <c r="K66" s="518"/>
      <c r="L66" s="518"/>
      <c r="M66" s="518"/>
      <c r="N66" s="518"/>
      <c r="O66" s="518"/>
      <c r="P66" s="518"/>
      <c r="Q66" s="518"/>
      <c r="R66" s="518"/>
      <c r="S66" s="518"/>
      <c r="T66" s="518"/>
      <c r="U66" s="518"/>
      <c r="V66" s="518"/>
      <c r="W66" s="37"/>
      <c r="AB66" s="399">
        <f>IF($AK$13=1,"",IF($AK$13=5,5,1))</f>
        <v>1</v>
      </c>
      <c r="AC66" s="399"/>
      <c r="AD66" s="399">
        <f>IF($AK$13=1,"",IF($AK$13=5,4,2))</f>
        <v>2</v>
      </c>
      <c r="AE66" s="399"/>
      <c r="AF66" s="399">
        <f>IF($AK$13=1,1,IF($AK$13=5,3,3))</f>
        <v>3</v>
      </c>
      <c r="AG66" s="399"/>
      <c r="AH66" s="399">
        <f>IF($AK$13=1,2,IF($AK$13=5,2,4))</f>
        <v>4</v>
      </c>
      <c r="AI66" s="399"/>
      <c r="AJ66" s="399">
        <f>IF($AK$13=1,3,IF($AK$13=5,1,5))</f>
        <v>5</v>
      </c>
      <c r="AK66" s="399"/>
      <c r="BG66" s="20"/>
      <c r="BK66" s="86" t="str">
        <f>IF(OR($AK$13=1,$AK$13=2,$AK$13=3,$AK$13=4),Datos!O2,IF($AK$13=5,Datos!O6,""))</f>
        <v/>
      </c>
      <c r="BL66" s="86" t="str">
        <f>IF($AK$13=Datos!A2,"",IF($AK$13=Datos!A6,Datos!T5,Datos!$S$5))</f>
        <v>Baja</v>
      </c>
      <c r="BM66" s="86" t="str">
        <f>IF($AK$13=Datos!A2,"",IF($AK$13=Datos!A6,Datos!T5,Datos!$S$5))</f>
        <v>Baja</v>
      </c>
      <c r="BN66" s="86" t="str">
        <f>IF($AK$13=Datos!A6,Datos!T4,Datos!S4)</f>
        <v>Moderada</v>
      </c>
      <c r="BO66" s="86" t="str">
        <f>IF($AK$13=Datos!A6,Datos!T3,Datos!S3)</f>
        <v>Alta</v>
      </c>
      <c r="BP66" s="86" t="str">
        <f>IF($AK$13=Datos!A6,Datos!T2,Datos!S2)</f>
        <v>Extrema</v>
      </c>
    </row>
    <row r="67" spans="1:73" ht="14.45" customHeight="1">
      <c r="A67" s="18"/>
      <c r="E67" s="477" t="s">
        <v>491</v>
      </c>
      <c r="F67" s="477"/>
      <c r="G67" s="477"/>
      <c r="H67" s="478"/>
      <c r="I67" s="517" t="str">
        <f>IF(Factibilidad!P22="","",Factibilidad!P22)</f>
        <v/>
      </c>
      <c r="J67" s="518"/>
      <c r="K67" s="518"/>
      <c r="L67" s="518"/>
      <c r="M67" s="518"/>
      <c r="N67" s="518"/>
      <c r="O67" s="518"/>
      <c r="P67" s="518"/>
      <c r="Q67" s="518"/>
      <c r="R67" s="518"/>
      <c r="S67" s="518"/>
      <c r="T67" s="518"/>
      <c r="U67" s="518"/>
      <c r="V67" s="518"/>
      <c r="W67" s="37"/>
      <c r="Z67" s="402" t="s">
        <v>492</v>
      </c>
      <c r="AA67" s="479">
        <f>IF($AK$13=5,5,1)</f>
        <v>1</v>
      </c>
      <c r="AB67" s="383" t="str">
        <f>IF(ISERROR(BL72=TRUE),"",IF(BL72="","",BL72))</f>
        <v/>
      </c>
      <c r="AC67" s="384"/>
      <c r="AD67" s="383" t="str">
        <f>IF(ISERROR(BM72=TRUE),"",IF(BM72="","",BM72))</f>
        <v/>
      </c>
      <c r="AE67" s="384"/>
      <c r="AF67" s="387" t="str">
        <f>IF(ISERROR(BN72=TRUE),"",IF(BN72="","",BN72))</f>
        <v/>
      </c>
      <c r="AG67" s="388"/>
      <c r="AH67" s="391" t="str">
        <f>IF(ISERROR(BO72=TRUE),"",IF(BO72="","",BO72))</f>
        <v/>
      </c>
      <c r="AI67" s="392"/>
      <c r="AJ67" s="395" t="str">
        <f>IF(ISERROR(BP72=TRUE),"",IF(BP72="","",BP72))</f>
        <v/>
      </c>
      <c r="AK67" s="396"/>
      <c r="AP67" s="484" t="str">
        <f>IF(AK13=Datos!$A$6,"Zona de ubicación de la oportunidad","Zona de ubicación del riesgo")</f>
        <v>Zona de ubicación del riesgo</v>
      </c>
      <c r="AQ67" s="484"/>
      <c r="AR67" s="484"/>
      <c r="AS67" s="484"/>
      <c r="AT67" s="484"/>
      <c r="AU67" s="484"/>
      <c r="AV67" s="484"/>
      <c r="AW67" s="484"/>
      <c r="AX67" s="484"/>
      <c r="AY67" s="484"/>
      <c r="AZ67" s="484"/>
      <c r="BA67" s="484"/>
      <c r="BB67" s="484"/>
      <c r="BC67" s="484"/>
      <c r="BD67" s="484"/>
      <c r="BE67" s="484"/>
      <c r="BF67" s="484"/>
      <c r="BG67" s="20"/>
      <c r="BK67" s="86" t="str">
        <f>IF(OR($AK$13=1,$AK$13=2,$AK$13=3,$AK$13=4),Datos!O3,IF($AK$13=5,Datos!O5,""))</f>
        <v/>
      </c>
      <c r="BL67" s="86" t="str">
        <f>IF($AK$13=Datos!A2,"",IF($AK$13=Datos!A6,Datos!T5,Datos!$S$5))</f>
        <v>Baja</v>
      </c>
      <c r="BM67" s="86" t="str">
        <f>IF($AK$13=Datos!A2,"",IF($AK$13=Datos!A6,Datos!T5,Datos!$S$5))</f>
        <v>Baja</v>
      </c>
      <c r="BN67" s="86" t="str">
        <f>IF($AK$13=Datos!A6,Datos!T4,Datos!S4)</f>
        <v>Moderada</v>
      </c>
      <c r="BO67" s="86" t="str">
        <f>IF($AK$13=Datos!A6,Datos!T3,Datos!S3)</f>
        <v>Alta</v>
      </c>
      <c r="BP67" s="86" t="str">
        <f>IF($AK$13=Datos!A6,Datos!T2,Datos!S2)</f>
        <v>Extrema</v>
      </c>
      <c r="BQ67" s="85">
        <v>1</v>
      </c>
    </row>
    <row r="68" spans="1:73" ht="28.5" customHeight="1">
      <c r="A68" s="18"/>
      <c r="Z68" s="403"/>
      <c r="AA68" s="479"/>
      <c r="AB68" s="385"/>
      <c r="AC68" s="386"/>
      <c r="AD68" s="385"/>
      <c r="AE68" s="386"/>
      <c r="AF68" s="389"/>
      <c r="AG68" s="390"/>
      <c r="AH68" s="393"/>
      <c r="AI68" s="394"/>
      <c r="AJ68" s="397"/>
      <c r="AK68" s="398"/>
      <c r="AP68" s="516" t="str">
        <f>IF(OR(J72="",J79=""),"",INDEX($BK$65:$BP$70,MATCH($BM$62,$BK$65:$BK$70,0),MATCH($BM$63,$BK$65:$BP$65,0)))</f>
        <v/>
      </c>
      <c r="AQ68" s="516"/>
      <c r="AR68" s="516"/>
      <c r="AS68" s="516"/>
      <c r="AT68" s="516"/>
      <c r="AU68" s="516"/>
      <c r="AV68" s="516"/>
      <c r="AW68" s="516"/>
      <c r="AX68" s="516"/>
      <c r="AY68" s="516"/>
      <c r="AZ68" s="516"/>
      <c r="BA68" s="516"/>
      <c r="BB68" s="516"/>
      <c r="BC68" s="516"/>
      <c r="BD68" s="516"/>
      <c r="BE68" s="516"/>
      <c r="BF68" s="516"/>
      <c r="BG68" s="20"/>
      <c r="BK68" s="86" t="str">
        <f>IF(OR($AK$13=1,$AK$13=2,$AK$13=3,$AK$13=4),Datos!O4,IF($AK$13=5,Datos!O4,""))</f>
        <v/>
      </c>
      <c r="BL68" s="86" t="str">
        <f>IF($AK$13=Datos!A2,"",IF($AK$13=Datos!A6,Datos!T5,Datos!$S$5))</f>
        <v>Baja</v>
      </c>
      <c r="BM68" s="86" t="str">
        <f>IF($AK$13=Datos!A2,"",IF($AK$13=Datos!A6,Datos!T4,Datos!S4))</f>
        <v>Moderada</v>
      </c>
      <c r="BN68" s="86" t="str">
        <f>IF($AK$13=Datos!A6,Datos!T3,Datos!S3)</f>
        <v>Alta</v>
      </c>
      <c r="BO68" s="86" t="str">
        <f>IF($AK$13=Datos!A6,Datos!T2,Datos!S2)</f>
        <v>Extrema</v>
      </c>
      <c r="BP68" s="86" t="str">
        <f>IF($AK$13=Datos!A6,Datos!T2,Datos!S2)</f>
        <v>Extrema</v>
      </c>
    </row>
    <row r="69" spans="1:73" ht="28.5" customHeight="1">
      <c r="A69" s="18"/>
      <c r="R69" s="662" t="str">
        <f>IF(OR($AK$13=1,$AK$13=2,$AK$13=3,$AK$13=4),Datos!O2,IF($AK$13=5,Datos!O6,""))</f>
        <v/>
      </c>
      <c r="S69" s="662"/>
      <c r="T69" s="662"/>
      <c r="U69" s="662"/>
      <c r="V69" s="662"/>
      <c r="W69" s="662"/>
      <c r="Z69" s="403"/>
      <c r="AA69" s="479">
        <f>IF($AK$13=5,4,2)</f>
        <v>2</v>
      </c>
      <c r="AB69" s="383" t="str">
        <f>IF(ISERROR(BL73=TRUE),"",IF(BL73="","",BL73))</f>
        <v/>
      </c>
      <c r="AC69" s="384"/>
      <c r="AD69" s="383" t="str">
        <f>IF(ISERROR(BM73=TRUE),"",IF(BM73="","",BM73))</f>
        <v/>
      </c>
      <c r="AE69" s="384"/>
      <c r="AF69" s="387" t="str">
        <f>IF(ISERROR(BN73=TRUE),"",IF(BN73="","",BN73))</f>
        <v/>
      </c>
      <c r="AG69" s="388"/>
      <c r="AH69" s="391" t="str">
        <f>IF(ISERROR(BO73=TRUE),"",IF(BO73="","",BO73))</f>
        <v/>
      </c>
      <c r="AI69" s="392"/>
      <c r="AJ69" s="395" t="str">
        <f>IF(ISERROR(BP73=TRUE),"",IF(BP73="","",BP73))</f>
        <v/>
      </c>
      <c r="AK69" s="396"/>
      <c r="AP69" s="516"/>
      <c r="AQ69" s="516"/>
      <c r="AR69" s="516"/>
      <c r="AS69" s="516"/>
      <c r="AT69" s="516"/>
      <c r="AU69" s="516"/>
      <c r="AV69" s="516"/>
      <c r="AW69" s="516"/>
      <c r="AX69" s="516"/>
      <c r="AY69" s="516"/>
      <c r="AZ69" s="516"/>
      <c r="BA69" s="516"/>
      <c r="BB69" s="516"/>
      <c r="BC69" s="516"/>
      <c r="BD69" s="516"/>
      <c r="BE69" s="516"/>
      <c r="BF69" s="516"/>
      <c r="BG69" s="20"/>
      <c r="BK69" s="86" t="str">
        <f>IF(OR($AK$13=1,$AK$13=2,$AK$13=3,$AK$13=4),Datos!O5,IF($AK$13=5,Datos!O3,""))</f>
        <v/>
      </c>
      <c r="BL69" s="86" t="str">
        <f>IF($AK$13=Datos!A2,"",IF($AK$13=Datos!A6,Datos!T4,Datos!S4))</f>
        <v>Moderada</v>
      </c>
      <c r="BM69" s="86" t="str">
        <f>IF($AK$13=Datos!A2,"",IF($AK$13=Datos!A6,Datos!T3,Datos!S3))</f>
        <v>Alta</v>
      </c>
      <c r="BN69" s="86" t="str">
        <f>IF($AK$13=Datos!A6,Datos!T3,Datos!S3)</f>
        <v>Alta</v>
      </c>
      <c r="BO69" s="86" t="str">
        <f>IF($AK$13=Datos!A6,Datos!T2,Datos!S2)</f>
        <v>Extrema</v>
      </c>
      <c r="BP69" s="86" t="str">
        <f>IF($AK$13=Datos!A6,Datos!T2,Datos!S2)</f>
        <v>Extrema</v>
      </c>
    </row>
    <row r="70" spans="1:73" ht="14.45" customHeight="1">
      <c r="A70" s="18"/>
      <c r="E70" s="525" t="s">
        <v>492</v>
      </c>
      <c r="F70" s="525"/>
      <c r="G70" s="525"/>
      <c r="H70" s="525"/>
      <c r="I70" s="525"/>
      <c r="J70" s="525"/>
      <c r="K70" s="525"/>
      <c r="L70" s="525"/>
      <c r="M70" s="525"/>
      <c r="N70" s="525"/>
      <c r="O70" s="525"/>
      <c r="P70" s="525"/>
      <c r="R70" s="662" t="str">
        <f>IF(OR($AK$13=1,$AK$13=2,$AK$13=3,$AK$13=4),Datos!O3,IF($AK$13=5,Datos!O5,""))</f>
        <v/>
      </c>
      <c r="S70" s="662"/>
      <c r="T70" s="662"/>
      <c r="U70" s="662"/>
      <c r="V70" s="662"/>
      <c r="W70" s="662"/>
      <c r="Z70" s="403"/>
      <c r="AA70" s="479"/>
      <c r="AB70" s="385"/>
      <c r="AC70" s="386"/>
      <c r="AD70" s="385"/>
      <c r="AE70" s="386"/>
      <c r="AF70" s="389"/>
      <c r="AG70" s="390"/>
      <c r="AH70" s="393"/>
      <c r="AI70" s="394"/>
      <c r="AJ70" s="397"/>
      <c r="AK70" s="398"/>
      <c r="BG70" s="20"/>
      <c r="BK70" s="86" t="str">
        <f>IF(OR($AK$13=1,$AK$13=2,$AK$13=3,$AK$13=4),Datos!O6,IF($AK$13=5,Datos!O2,""))</f>
        <v/>
      </c>
      <c r="BL70" s="86" t="str">
        <f>IF($AK$13=Datos!A2,"",IF($AK$13=Datos!A6,Datos!T3,Datos!S3))</f>
        <v>Alta</v>
      </c>
      <c r="BM70" s="86" t="str">
        <f>IF($AK$13=Datos!A2,"",IF($AK$13=Datos!A6,Datos!T3,Datos!S3))</f>
        <v>Alta</v>
      </c>
      <c r="BN70" s="86" t="str">
        <f>IF($AK$13=Datos!A6,Datos!T2,Datos!S2)</f>
        <v>Extrema</v>
      </c>
      <c r="BO70" s="86" t="str">
        <f>IF($AK$13=Datos!A6,Datos!T2,Datos!S2)</f>
        <v>Extrema</v>
      </c>
      <c r="BP70" s="86" t="str">
        <f>IF($AK$13=Datos!A6,Datos!T2,Datos!S2)</f>
        <v>Extrema</v>
      </c>
      <c r="BR70" s="85"/>
      <c r="BS70" s="378" t="s">
        <v>493</v>
      </c>
      <c r="BT70" s="378" t="s">
        <v>494</v>
      </c>
      <c r="BU70" s="372"/>
    </row>
    <row r="71" spans="1:73" ht="14.45" customHeight="1">
      <c r="A71" s="18"/>
      <c r="J71" s="40"/>
      <c r="K71" s="41"/>
      <c r="L71" s="41"/>
      <c r="M71" s="41"/>
      <c r="N71" s="41"/>
      <c r="O71" s="41"/>
      <c r="P71" s="42"/>
      <c r="R71" s="662" t="str">
        <f>IF(OR($AK$13=1,$AK$13=2,$AK$13=3,$AK$13=4),Datos!O4,IF($AK$13=5,Datos!O4,""))</f>
        <v/>
      </c>
      <c r="S71" s="662"/>
      <c r="T71" s="662"/>
      <c r="U71" s="662"/>
      <c r="V71" s="662"/>
      <c r="W71" s="662"/>
      <c r="Z71" s="403"/>
      <c r="AA71" s="479">
        <f>IF($AK$13=5,3,3)</f>
        <v>3</v>
      </c>
      <c r="AB71" s="383" t="str">
        <f>IF(ISERROR(BL74=TRUE),"",IF(BL74="","",BL74))</f>
        <v/>
      </c>
      <c r="AC71" s="384"/>
      <c r="AD71" s="387" t="str">
        <f>IF(ISERROR(BM74=TRUE),"",IF(BM74="","",BM74))</f>
        <v/>
      </c>
      <c r="AE71" s="388"/>
      <c r="AF71" s="391" t="str">
        <f>IF(ISERROR(BN74=TRUE),"",IF(BN74="","",BN74))</f>
        <v/>
      </c>
      <c r="AG71" s="392"/>
      <c r="AH71" s="395" t="str">
        <f>IF(ISERROR(BO74=TRUE),"",IF(BO74="","",BO74))</f>
        <v/>
      </c>
      <c r="AI71" s="396"/>
      <c r="AJ71" s="395" t="str">
        <f>IF(ISERROR(BP74=TRUE),"",IF(BP74="","",BP74))</f>
        <v/>
      </c>
      <c r="AK71" s="396"/>
      <c r="AP71" s="484" t="s">
        <v>495</v>
      </c>
      <c r="AQ71" s="484"/>
      <c r="AR71" s="484"/>
      <c r="AS71" s="484"/>
      <c r="AT71" s="484"/>
      <c r="AU71" s="484"/>
      <c r="AV71" s="484"/>
      <c r="AW71" s="484"/>
      <c r="AX71" s="484"/>
      <c r="AY71" s="484"/>
      <c r="AZ71" s="484"/>
      <c r="BA71" s="484"/>
      <c r="BB71" s="484"/>
      <c r="BC71" s="484"/>
      <c r="BD71" s="484"/>
      <c r="BE71" s="484"/>
      <c r="BF71" s="484"/>
      <c r="BG71" s="20"/>
      <c r="BL71" s="11" t="s">
        <v>496</v>
      </c>
      <c r="BM71" s="11" t="s">
        <v>497</v>
      </c>
      <c r="BR71" s="85"/>
      <c r="BS71" s="379"/>
      <c r="BT71" s="379"/>
      <c r="BU71" s="372"/>
    </row>
    <row r="72" spans="1:73" ht="28.5" customHeight="1">
      <c r="A72" s="18"/>
      <c r="J72" s="667" t="str">
        <f>BM62</f>
        <v/>
      </c>
      <c r="K72" s="667"/>
      <c r="L72" s="667"/>
      <c r="M72" s="667"/>
      <c r="N72" s="667"/>
      <c r="O72" s="667"/>
      <c r="P72" s="667"/>
      <c r="R72" s="662" t="str">
        <f>IF(OR($AK$13=1,$AK$13=2,$AK$13=3,$AK$13=4),Datos!O5,IF($AK$13=5,Datos!O3,""))</f>
        <v/>
      </c>
      <c r="S72" s="662"/>
      <c r="T72" s="662"/>
      <c r="U72" s="662"/>
      <c r="V72" s="662"/>
      <c r="W72" s="662"/>
      <c r="Z72" s="403"/>
      <c r="AA72" s="479"/>
      <c r="AB72" s="385"/>
      <c r="AC72" s="386"/>
      <c r="AD72" s="389"/>
      <c r="AE72" s="390"/>
      <c r="AF72" s="393"/>
      <c r="AG72" s="394"/>
      <c r="AH72" s="397"/>
      <c r="AI72" s="398"/>
      <c r="AJ72" s="397"/>
      <c r="AK72" s="398"/>
      <c r="AP72" s="400"/>
      <c r="AQ72" s="400"/>
      <c r="AR72" s="400"/>
      <c r="AS72" s="400"/>
      <c r="AT72" s="400"/>
      <c r="AU72" s="400"/>
      <c r="AV72" s="400"/>
      <c r="AW72" s="400"/>
      <c r="AX72" s="400"/>
      <c r="AY72" s="400"/>
      <c r="AZ72" s="400"/>
      <c r="BA72" s="400"/>
      <c r="BB72" s="400"/>
      <c r="BC72" s="400"/>
      <c r="BD72" s="400"/>
      <c r="BE72" s="400"/>
      <c r="BF72" s="400"/>
      <c r="BG72" s="20"/>
      <c r="BK72" s="85">
        <f>AA67</f>
        <v>1</v>
      </c>
      <c r="BL72" s="86" t="str">
        <f>IF(AK13="","",IF(AND(BK66=$BU$62,$BL$65=$BU$63),"X",""))</f>
        <v/>
      </c>
      <c r="BM72" s="86" t="str">
        <f>IF(AK13="","",IF(AND(BK66=$BU$62,$BM$65=$BU$63),"X",""))</f>
        <v/>
      </c>
      <c r="BN72" s="86" t="str">
        <f>IF(AK13="","",IF(AND(BK66=$BU$62,$BN$65=$BU$63),"X",""))</f>
        <v/>
      </c>
      <c r="BO72" s="86" t="str">
        <f>IF(AK13="","",IF(AND(BK66=$BU$62,$BO$65=$BU$63),"X",""))</f>
        <v/>
      </c>
      <c r="BP72" s="86" t="str">
        <f>IF(AK13="","",IF(AND(BK66=$BU$62,$BP$65=$BU$63),"X",""))</f>
        <v/>
      </c>
      <c r="BR72" s="85" t="str">
        <f>AH67</f>
        <v/>
      </c>
      <c r="BS72" s="86">
        <f>IF(AND($AK$13&lt;&gt;Datos!$A$6,OR($I$66=Datos!M2,$I$67=Datos!N2)),1,0)</f>
        <v>0</v>
      </c>
      <c r="BT72" s="86">
        <f>IF(AND($AK$13=Datos!$A$6,OR($I$66=Datos!M2,$I$67=Datos!N2)),5,0)</f>
        <v>0</v>
      </c>
      <c r="BU72" s="37"/>
    </row>
    <row r="73" spans="1:73" ht="14.25" customHeight="1">
      <c r="A73" s="18"/>
      <c r="J73" s="43"/>
      <c r="K73" s="44"/>
      <c r="L73" s="44"/>
      <c r="M73" s="44"/>
      <c r="N73" s="44"/>
      <c r="O73" s="44"/>
      <c r="P73" s="45"/>
      <c r="R73" s="662" t="str">
        <f>IF(OR($AK$13=1,$AK$13=2,$AK$13=3,$AK$13=4),Datos!O6,IF($AK$13=5,Datos!O2,""))</f>
        <v/>
      </c>
      <c r="S73" s="662"/>
      <c r="T73" s="662"/>
      <c r="U73" s="662"/>
      <c r="V73" s="662"/>
      <c r="W73" s="662"/>
      <c r="Z73" s="403"/>
      <c r="AA73" s="479">
        <f>IF($AK$13=5,2,4)</f>
        <v>4</v>
      </c>
      <c r="AB73" s="387" t="str">
        <f>IF(ISERROR(BL75=TRUE),"",IF(BL75="","",BL75))</f>
        <v/>
      </c>
      <c r="AC73" s="388"/>
      <c r="AD73" s="391" t="str">
        <f>IF(ISERROR(BM75=TRUE),"",IF(BM75="","",BM75))</f>
        <v/>
      </c>
      <c r="AE73" s="392"/>
      <c r="AF73" s="391" t="str">
        <f>IF(ISERROR(BN75=TRUE),"",IF(BN75="","",BN75))</f>
        <v/>
      </c>
      <c r="AG73" s="392"/>
      <c r="AH73" s="395" t="str">
        <f>IF(ISERROR(BO75=TRUE),"",IF(BO75="","",BO75))</f>
        <v/>
      </c>
      <c r="AI73" s="396"/>
      <c r="AJ73" s="395" t="str">
        <f>IF(ISERROR(BP75=TRUE),"",IF(BP75="","",BP75))</f>
        <v/>
      </c>
      <c r="AK73" s="396"/>
      <c r="AP73" s="400"/>
      <c r="AQ73" s="400"/>
      <c r="AR73" s="400"/>
      <c r="AS73" s="400"/>
      <c r="AT73" s="400"/>
      <c r="AU73" s="400"/>
      <c r="AV73" s="400"/>
      <c r="AW73" s="400"/>
      <c r="AX73" s="400"/>
      <c r="AY73" s="400"/>
      <c r="AZ73" s="400"/>
      <c r="BA73" s="400"/>
      <c r="BB73" s="400"/>
      <c r="BC73" s="400"/>
      <c r="BD73" s="400"/>
      <c r="BE73" s="400"/>
      <c r="BF73" s="400"/>
      <c r="BG73" s="20"/>
      <c r="BK73" s="85">
        <f>AA69</f>
        <v>2</v>
      </c>
      <c r="BL73" s="86" t="str">
        <f>IF(AK13="","",IF(AND(BK67=$BU$62,$BL$65=$BU$63),"X",""))</f>
        <v/>
      </c>
      <c r="BM73" s="86" t="str">
        <f>IF(AK13="","",IF(AND(BK67=$BU$62,$BM$65=$BU$63),"X",""))</f>
        <v/>
      </c>
      <c r="BN73" s="86" t="str">
        <f>IF(AK13="","",IF(AND(BK67=$BU$62,$BN$65=$BU$63),"X",""))</f>
        <v/>
      </c>
      <c r="BO73" s="86" t="str">
        <f>IF(AK13="","",IF(AND(BK67=$BU$62,$BO$65=$BU$63),"X",""))</f>
        <v/>
      </c>
      <c r="BP73" s="86" t="str">
        <f>IF(AK13="","",IF(AND(BK67=$BU$62,$BP$65=$BU$63),"X",""))</f>
        <v/>
      </c>
      <c r="BR73" s="85" t="str">
        <f>AH69</f>
        <v/>
      </c>
      <c r="BS73" s="86">
        <f>IF(AND($AK$13&lt;&gt;Datos!$A$6,OR($I$66=Datos!M3,$I$67=Datos!N3)),2,0)</f>
        <v>0</v>
      </c>
      <c r="BT73" s="86">
        <f>IF(AND($AK$13=Datos!$A$6,OR($I$66=Datos!M3,$I$67=Datos!N3)),4,0)</f>
        <v>0</v>
      </c>
      <c r="BU73" s="37"/>
    </row>
    <row r="74" spans="1:73" ht="28.5" customHeight="1">
      <c r="A74" s="18"/>
      <c r="C74" s="523" t="s">
        <v>499</v>
      </c>
      <c r="D74" s="523"/>
      <c r="Z74" s="403"/>
      <c r="AA74" s="479"/>
      <c r="AB74" s="389"/>
      <c r="AC74" s="390"/>
      <c r="AD74" s="393"/>
      <c r="AE74" s="394"/>
      <c r="AF74" s="393"/>
      <c r="AG74" s="394"/>
      <c r="AH74" s="397"/>
      <c r="AI74" s="398"/>
      <c r="AJ74" s="397"/>
      <c r="AK74" s="398"/>
      <c r="AP74" s="400"/>
      <c r="AQ74" s="400"/>
      <c r="AR74" s="400"/>
      <c r="AS74" s="400"/>
      <c r="AT74" s="400"/>
      <c r="AU74" s="400"/>
      <c r="AV74" s="400"/>
      <c r="AW74" s="400"/>
      <c r="AX74" s="400"/>
      <c r="AY74" s="400"/>
      <c r="AZ74" s="400"/>
      <c r="BA74" s="400"/>
      <c r="BB74" s="400"/>
      <c r="BC74" s="400"/>
      <c r="BD74" s="400"/>
      <c r="BE74" s="400"/>
      <c r="BF74" s="400"/>
      <c r="BG74" s="20"/>
      <c r="BK74" s="85">
        <f>AA71</f>
        <v>3</v>
      </c>
      <c r="BL74" s="86" t="str">
        <f>IF(AK13="","",IF(AND(BK68=$BU$62,$BL$65=$BU$63),"X",""))</f>
        <v/>
      </c>
      <c r="BM74" s="86" t="str">
        <f>IF(AK13="","",IF(AND(BK68=$BU$62,$BM$65=$BU$63),"X",""))</f>
        <v/>
      </c>
      <c r="BN74" s="86" t="str">
        <f>IF(AK13="","",IF(AND(BK68=$BU$62,$BN$65=$BU$63),"X",""))</f>
        <v/>
      </c>
      <c r="BO74" s="86" t="str">
        <f>IF(AK13="","",IF(AND(BK68=$BU$62,$BO$65=$BU$63),"X",""))</f>
        <v/>
      </c>
      <c r="BP74" s="86" t="str">
        <f>IF(AK13="","",IF(AND(BK68=$BU$62,$BP$65=$BU$63),"X",""))</f>
        <v/>
      </c>
      <c r="BR74" s="85" t="str">
        <f>AH71</f>
        <v/>
      </c>
      <c r="BS74" s="86">
        <f>IF(AND($AK$13&lt;&gt;Datos!$A$6,OR($I$66=Datos!M4,$I$67=Datos!N4)),3,0)</f>
        <v>0</v>
      </c>
      <c r="BT74" s="86">
        <f>IF(AND($AK$13=Datos!$A$6,OR($I$66=Datos!M4,$I$67=Datos!N4)),3,0)</f>
        <v>0</v>
      </c>
      <c r="BU74" s="37"/>
    </row>
    <row r="75" spans="1:73" ht="28.5" customHeight="1">
      <c r="A75" s="18"/>
      <c r="C75" s="523"/>
      <c r="D75" s="523"/>
      <c r="E75" s="655" t="str">
        <f>Datos!B2</f>
        <v>Riesgo de Corrupción</v>
      </c>
      <c r="F75" s="656"/>
      <c r="G75" s="656"/>
      <c r="H75" s="657"/>
      <c r="I75" s="658" t="str">
        <f>Datos!B3</f>
        <v>Riesgo Estratégico</v>
      </c>
      <c r="J75" s="658"/>
      <c r="K75" s="658"/>
      <c r="L75" s="658"/>
      <c r="M75" s="658" t="s">
        <v>500</v>
      </c>
      <c r="N75" s="658"/>
      <c r="O75" s="658"/>
      <c r="P75" s="658"/>
      <c r="Q75" s="46"/>
      <c r="R75" s="46"/>
      <c r="S75" s="47"/>
      <c r="Z75" s="403"/>
      <c r="AA75" s="479">
        <f>IF($AK$13=5,1,5)</f>
        <v>5</v>
      </c>
      <c r="AB75" s="391" t="str">
        <f>IF(ISERROR(BL76=TRUE),"",IF(BL76="","",BL76))</f>
        <v/>
      </c>
      <c r="AC75" s="392"/>
      <c r="AD75" s="391" t="str">
        <f>IF(ISERROR(BM76=TRUE),"",IF(BM76="","",BM76))</f>
        <v/>
      </c>
      <c r="AE75" s="392"/>
      <c r="AF75" s="395" t="str">
        <f>IF(ISERROR(BN76=TRUE),"",IF(BN76="","",BN76))</f>
        <v/>
      </c>
      <c r="AG75" s="396"/>
      <c r="AH75" s="395" t="str">
        <f>IF(ISERROR(BO76=TRUE),"",IF(BO76="","",BO76))</f>
        <v/>
      </c>
      <c r="AI75" s="396"/>
      <c r="AJ75" s="395" t="str">
        <f>IF(ISERROR(BP76=TRUE),"",IF(BP76="","",BP76))</f>
        <v/>
      </c>
      <c r="AK75" s="396"/>
      <c r="AP75" s="400"/>
      <c r="AQ75" s="400"/>
      <c r="AR75" s="400"/>
      <c r="AS75" s="400"/>
      <c r="AT75" s="400"/>
      <c r="AU75" s="400"/>
      <c r="AV75" s="400"/>
      <c r="AW75" s="400"/>
      <c r="AX75" s="400"/>
      <c r="AY75" s="400"/>
      <c r="AZ75" s="400"/>
      <c r="BA75" s="400"/>
      <c r="BB75" s="400"/>
      <c r="BC75" s="400"/>
      <c r="BD75" s="400"/>
      <c r="BE75" s="400"/>
      <c r="BF75" s="400"/>
      <c r="BG75" s="20"/>
      <c r="BK75" s="85">
        <f>AA73</f>
        <v>4</v>
      </c>
      <c r="BL75" s="86" t="str">
        <f>IF(AK13="","",IF(AND(BK69=$BU$62,$BL$65=$BU$63),"X",""))</f>
        <v/>
      </c>
      <c r="BM75" s="86" t="str">
        <f>IF(AK13="","",IF(AND(BK69=$BU$62,$BM$65=$BU$63),"X",""))</f>
        <v/>
      </c>
      <c r="BN75" s="86" t="str">
        <f>IF(AK13="","",IF(AND(BK69=$BU$62,$BN$65=$BU$63),"X",""))</f>
        <v/>
      </c>
      <c r="BO75" s="86" t="str">
        <f>IF(AK13="","",IF(AND(BK69=$BU$62,$BO$65=$BU$63),"X",""))</f>
        <v/>
      </c>
      <c r="BP75" s="86" t="str">
        <f>IF(AK13="","",IF(AND(BK69=$BU$62,$BP$65=$BU$63),"X",""))</f>
        <v/>
      </c>
      <c r="BR75" s="85" t="str">
        <f>AH73</f>
        <v/>
      </c>
      <c r="BS75" s="86">
        <f>IF(AND($AK$13&lt;&gt;Datos!$A$6,OR($I$66=Datos!M5,$I$67=Datos!N5)),4,0)</f>
        <v>0</v>
      </c>
      <c r="BT75" s="86">
        <f>IF(AND($AK$13=Datos!$A$6,OR($I$66=Datos!M5,$I$67=Datos!N5)),2,0)</f>
        <v>0</v>
      </c>
      <c r="BU75" s="37"/>
    </row>
    <row r="76" spans="1:73" ht="37.5" customHeight="1">
      <c r="A76" s="18"/>
      <c r="C76" s="523"/>
      <c r="D76" s="523"/>
      <c r="E76" s="658" t="s">
        <v>501</v>
      </c>
      <c r="F76" s="658"/>
      <c r="G76" s="658"/>
      <c r="H76" s="658"/>
      <c r="I76" s="658" t="str">
        <f>Datos!B6</f>
        <v>Oportunidad</v>
      </c>
      <c r="J76" s="658"/>
      <c r="K76" s="658"/>
      <c r="L76" s="658"/>
      <c r="M76" s="671"/>
      <c r="N76" s="672"/>
      <c r="O76" s="672"/>
      <c r="P76" s="673"/>
      <c r="Q76" s="46"/>
      <c r="R76" s="666" t="str">
        <f>IF($AK$13=1,Datos!P2,IF(OR($AK$13=2,$AK$13=3),Imp_Est_Pro_Seg!AJ26,IF($AK$13=4,'Seguridad Información'!AJ26,IF($AK$13=5,Imp_oportunidad!AN26,""))))</f>
        <v/>
      </c>
      <c r="S76" s="666"/>
      <c r="T76" s="666"/>
      <c r="U76" s="666"/>
      <c r="V76" s="666"/>
      <c r="W76" s="666"/>
      <c r="Z76" s="404"/>
      <c r="AA76" s="479"/>
      <c r="AB76" s="393"/>
      <c r="AC76" s="394"/>
      <c r="AD76" s="393"/>
      <c r="AE76" s="394"/>
      <c r="AF76" s="397"/>
      <c r="AG76" s="398"/>
      <c r="AH76" s="397"/>
      <c r="AI76" s="398"/>
      <c r="AJ76" s="397"/>
      <c r="AK76" s="398"/>
      <c r="AP76" s="400"/>
      <c r="AQ76" s="400"/>
      <c r="AR76" s="400"/>
      <c r="AS76" s="400"/>
      <c r="AT76" s="400"/>
      <c r="AU76" s="400"/>
      <c r="AV76" s="400"/>
      <c r="AW76" s="400"/>
      <c r="AX76" s="400"/>
      <c r="AY76" s="400"/>
      <c r="AZ76" s="400"/>
      <c r="BA76" s="400"/>
      <c r="BB76" s="400"/>
      <c r="BC76" s="400"/>
      <c r="BD76" s="400"/>
      <c r="BE76" s="400"/>
      <c r="BF76" s="400"/>
      <c r="BG76" s="20"/>
      <c r="BK76" s="85">
        <f>AA75</f>
        <v>5</v>
      </c>
      <c r="BL76" s="86" t="str">
        <f>IF(AK13="","",IF(AND(BK70=$BU$62,$BL$65=$BU$63),"X",""))</f>
        <v/>
      </c>
      <c r="BM76" s="86" t="str">
        <f>IF(AK13="","",IF(AND(BK70=$BU$62,$BM$65=$BU$63),"X",""))</f>
        <v/>
      </c>
      <c r="BN76" s="86" t="str">
        <f>IF(AK13="","",IF(AND(BK70=$BU$62,$BN$65=$BU$63),"X",""))</f>
        <v/>
      </c>
      <c r="BO76" s="86" t="str">
        <f>IF(AK13="","",IF(AND(BK70=$BU$62,$BO$65=$BU$63),"X",""))</f>
        <v/>
      </c>
      <c r="BP76" s="86" t="str">
        <f>IF(AK13="","",IF(AND(BK70=$BU$62,$BP$65=$BU$63),"X",""))</f>
        <v/>
      </c>
      <c r="BR76" s="85" t="str">
        <f>AH75</f>
        <v/>
      </c>
      <c r="BS76" s="86">
        <f>IF(AND($AK$13&lt;&gt;Datos!$A$6,OR($I$66=Datos!M6,$I$67=Datos!N6)),5,0)</f>
        <v>0</v>
      </c>
      <c r="BT76" s="86">
        <f>IF(AND($AK$13=Datos!$A$6,OR($I$66=Datos!M6,$I$67=Datos!N6)),1,0)</f>
        <v>0</v>
      </c>
      <c r="BU76" s="37"/>
    </row>
    <row r="77" spans="1:73" ht="14.45" customHeight="1">
      <c r="A77" s="18"/>
      <c r="C77" s="523"/>
      <c r="D77" s="523"/>
      <c r="E77" s="455"/>
      <c r="F77" s="455"/>
      <c r="G77" s="455"/>
      <c r="H77" s="455"/>
      <c r="I77" s="455"/>
      <c r="J77" s="525"/>
      <c r="K77" s="525"/>
      <c r="L77" s="525"/>
      <c r="M77" s="525"/>
      <c r="N77" s="525"/>
      <c r="O77" s="525"/>
      <c r="P77" s="525"/>
      <c r="Q77" s="46"/>
      <c r="R77" s="659" t="str">
        <f>IF($AK$13=1,Datos!P3,IF(OR($AK$13=2,$AK$13=3),Imp_Est_Pro_Seg!AK26,IF($AK$13=4,'Seguridad Información'!AK26,IF($AK$13=5,Imp_oportunidad!AM26,""))))</f>
        <v/>
      </c>
      <c r="S77" s="659"/>
      <c r="T77" s="659"/>
      <c r="U77" s="659"/>
      <c r="V77" s="659"/>
      <c r="W77" s="659"/>
      <c r="Z77" s="48"/>
      <c r="AP77" s="143"/>
      <c r="AQ77" s="143"/>
      <c r="AR77" s="143"/>
      <c r="AS77" s="143"/>
      <c r="AT77" s="143"/>
      <c r="AU77" s="143"/>
      <c r="AV77" s="143"/>
      <c r="AW77" s="143"/>
      <c r="AX77" s="143"/>
      <c r="AY77" s="143"/>
      <c r="AZ77" s="143"/>
      <c r="BA77" s="143"/>
      <c r="BB77" s="143"/>
      <c r="BG77" s="20"/>
      <c r="BK77" s="85"/>
      <c r="BL77" s="85">
        <v>1</v>
      </c>
      <c r="BM77" s="85">
        <v>2</v>
      </c>
      <c r="BN77" s="85">
        <v>3</v>
      </c>
      <c r="BO77" s="85">
        <v>4</v>
      </c>
      <c r="BP77" s="85">
        <v>5</v>
      </c>
      <c r="BR77" s="85" t="s">
        <v>371</v>
      </c>
      <c r="BS77" s="86">
        <f>SUM(BS72:BT76)</f>
        <v>0</v>
      </c>
      <c r="BT77" s="85"/>
    </row>
    <row r="78" spans="1:73" ht="14.25" customHeight="1">
      <c r="A78" s="18"/>
      <c r="C78" s="523"/>
      <c r="D78" s="523"/>
      <c r="E78" s="660" t="str">
        <f>IF(AK13=Datos!$A$6,"Escala de impacto
(beneficio)","Escala de impacto")</f>
        <v>Escala de impacto</v>
      </c>
      <c r="F78" s="660"/>
      <c r="G78" s="660"/>
      <c r="H78" s="660"/>
      <c r="I78" s="661"/>
      <c r="J78" s="37"/>
      <c r="P78" s="38"/>
      <c r="R78" s="662" t="str">
        <f>IF($AK$13=1,Enc_Imp_Corrupción!$N$25,IF(OR($AK$13=2,$AK$13=3),Imp_Est_Pro_Seg!AL26,IF($AK$13=4,'Seguridad Información'!AL26,IF($AK$13=5,Imp_oportunidad!AL26,""))))</f>
        <v/>
      </c>
      <c r="S78" s="662"/>
      <c r="T78" s="662"/>
      <c r="U78" s="662"/>
      <c r="V78" s="662"/>
      <c r="W78" s="662"/>
      <c r="BG78" s="20"/>
      <c r="BR78" s="85"/>
      <c r="BS78" s="85"/>
      <c r="BT78" s="85"/>
    </row>
    <row r="79" spans="1:73" ht="28.5" customHeight="1">
      <c r="A79" s="18"/>
      <c r="E79" s="660"/>
      <c r="F79" s="660"/>
      <c r="G79" s="660"/>
      <c r="H79" s="660"/>
      <c r="I79" s="661"/>
      <c r="J79" s="663" t="str">
        <f>IF(J72="","", IF(ISERROR(BU63=TRUE),"",BU63))</f>
        <v/>
      </c>
      <c r="K79" s="664"/>
      <c r="L79" s="664"/>
      <c r="M79" s="664"/>
      <c r="N79" s="664"/>
      <c r="O79" s="664"/>
      <c r="P79" s="665"/>
      <c r="R79" s="662" t="str">
        <f>IF($AK$13=1,Enc_Imp_Corrupción!$N$26,IF(OR($AK$13=2,$AK$13=3),Imp_Est_Pro_Seg!AM26,IF($AK$13=4,'Seguridad Información'!AM26,IF($AK$13=5,Imp_oportunidad!AK26,""))))</f>
        <v/>
      </c>
      <c r="S79" s="662"/>
      <c r="T79" s="662"/>
      <c r="U79" s="662"/>
      <c r="V79" s="662"/>
      <c r="W79" s="662"/>
      <c r="Z79" s="49"/>
      <c r="BG79" s="20"/>
    </row>
    <row r="80" spans="1:73">
      <c r="A80" s="18"/>
      <c r="E80" s="660"/>
      <c r="F80" s="660"/>
      <c r="G80" s="660"/>
      <c r="H80" s="660"/>
      <c r="I80" s="661"/>
      <c r="J80" s="43"/>
      <c r="K80" s="44"/>
      <c r="L80" s="44"/>
      <c r="M80" s="44"/>
      <c r="N80" s="44"/>
      <c r="O80" s="44"/>
      <c r="P80" s="45"/>
      <c r="R80" s="662" t="str">
        <f>IF($AK$13=1,Enc_Imp_Corrupción!$N$27,IF(OR($AK$13=2,$AK$13=3),Imp_Est_Pro_Seg!AN26,IF($AK$13=4,'Seguridad Información'!AN26,IF($AK$13=5,Imp_oportunidad!AJ26,""))))</f>
        <v/>
      </c>
      <c r="S80" s="662"/>
      <c r="T80" s="662"/>
      <c r="U80" s="662"/>
      <c r="V80" s="662"/>
      <c r="W80" s="662"/>
      <c r="Z80" s="49"/>
      <c r="BG80" s="20"/>
    </row>
    <row r="81" spans="1:78" ht="30" hidden="1" customHeight="1">
      <c r="A81" s="18"/>
      <c r="F81" s="460" t="s">
        <v>502</v>
      </c>
      <c r="G81" s="460"/>
      <c r="H81" s="460" t="s">
        <v>503</v>
      </c>
      <c r="I81" s="460"/>
      <c r="Z81" s="49"/>
      <c r="BG81" s="20"/>
    </row>
    <row r="82" spans="1:78" ht="32.450000000000003" hidden="1" customHeight="1">
      <c r="A82" s="18"/>
      <c r="F82" s="50"/>
      <c r="G82" s="25"/>
      <c r="H82" s="87" t="str">
        <f>IF(R76&lt;&gt;"",1,IF(R77&lt;&gt;"",2,IF(R78&lt;&gt;"",3,IF(R79&lt;&gt;"",4,IF(R80&lt;&gt;"",5,"")))))</f>
        <v/>
      </c>
      <c r="I82" s="25"/>
      <c r="Z82" s="49"/>
      <c r="BG82" s="20"/>
      <c r="BL82" s="39"/>
      <c r="BM82" s="39"/>
      <c r="BN82" s="39"/>
      <c r="BO82" s="39"/>
    </row>
    <row r="83" spans="1:78" ht="30" customHeight="1" thickBot="1">
      <c r="A83" s="51"/>
      <c r="B83" s="52"/>
      <c r="C83" s="52"/>
      <c r="D83" s="52"/>
      <c r="E83" s="52"/>
      <c r="F83" s="52"/>
      <c r="G83" s="52"/>
      <c r="H83" s="52"/>
      <c r="I83" s="52"/>
      <c r="J83" s="52"/>
      <c r="K83" s="52"/>
      <c r="L83" s="52"/>
      <c r="M83" s="52"/>
      <c r="N83" s="52"/>
      <c r="O83" s="52"/>
      <c r="P83" s="52"/>
      <c r="Q83" s="52"/>
      <c r="R83" s="52"/>
      <c r="S83" s="52"/>
      <c r="T83" s="52"/>
      <c r="U83" s="52"/>
      <c r="V83" s="52"/>
      <c r="W83" s="52"/>
      <c r="X83" s="52"/>
      <c r="Y83" s="52"/>
      <c r="Z83" s="53"/>
      <c r="AA83" s="52"/>
      <c r="AB83" s="52"/>
      <c r="AC83" s="52"/>
      <c r="AD83" s="52"/>
      <c r="AE83" s="52"/>
      <c r="AF83" s="52"/>
      <c r="AG83" s="52"/>
      <c r="AH83" s="52"/>
      <c r="AI83" s="52"/>
      <c r="AJ83" s="52"/>
      <c r="AK83" s="52"/>
      <c r="AL83" s="52"/>
      <c r="AM83" s="52"/>
      <c r="AN83" s="52"/>
      <c r="AO83" s="52"/>
      <c r="AP83" s="52"/>
      <c r="AQ83" s="52"/>
      <c r="AR83" s="52"/>
      <c r="AS83" s="52"/>
      <c r="AT83" s="52"/>
      <c r="AU83" s="52"/>
      <c r="AV83" s="52"/>
      <c r="AW83" s="52"/>
      <c r="AX83" s="52"/>
      <c r="AY83" s="52"/>
      <c r="AZ83" s="52"/>
      <c r="BA83" s="52"/>
      <c r="BB83" s="52"/>
      <c r="BC83" s="52"/>
      <c r="BD83" s="52"/>
      <c r="BE83" s="52"/>
      <c r="BF83" s="52"/>
      <c r="BG83" s="54"/>
    </row>
    <row r="84" spans="1:78" ht="32.25" customHeight="1" thickBot="1">
      <c r="A84" s="380" t="s">
        <v>504</v>
      </c>
      <c r="B84" s="381"/>
      <c r="C84" s="381"/>
      <c r="D84" s="381"/>
      <c r="E84" s="381"/>
      <c r="F84" s="381"/>
      <c r="G84" s="381"/>
      <c r="H84" s="381"/>
      <c r="I84" s="381"/>
      <c r="J84" s="382"/>
      <c r="K84" s="27"/>
      <c r="L84" s="27"/>
      <c r="M84" s="16"/>
      <c r="N84" s="16"/>
      <c r="O84" s="16"/>
      <c r="P84" s="16"/>
      <c r="Q84" s="16"/>
      <c r="R84" s="16"/>
      <c r="S84" s="16"/>
      <c r="T84" s="16"/>
      <c r="U84" s="16"/>
      <c r="V84" s="16"/>
      <c r="W84" s="16"/>
      <c r="X84" s="529" t="s">
        <v>505</v>
      </c>
      <c r="Y84" s="530"/>
      <c r="Z84" s="530"/>
      <c r="AA84" s="530"/>
      <c r="AB84" s="530"/>
      <c r="AC84" s="530"/>
      <c r="AD84" s="530"/>
      <c r="AE84" s="530"/>
      <c r="AF84" s="530"/>
      <c r="AG84" s="530"/>
      <c r="AH84" s="530"/>
      <c r="AI84" s="530"/>
      <c r="AJ84" s="530"/>
      <c r="AK84" s="530"/>
      <c r="AL84" s="530"/>
      <c r="AM84" s="531"/>
      <c r="AN84" s="535" t="s">
        <v>506</v>
      </c>
      <c r="AO84" s="536"/>
      <c r="AP84" s="536"/>
      <c r="AQ84" s="536"/>
      <c r="AR84" s="536"/>
      <c r="AS84" s="537"/>
      <c r="AT84" s="16"/>
      <c r="AU84" s="98"/>
      <c r="AV84" s="98"/>
      <c r="AW84" s="16"/>
      <c r="AX84" s="16"/>
      <c r="AY84" s="16"/>
      <c r="AZ84" s="16"/>
      <c r="BA84" s="16"/>
      <c r="BB84" s="16"/>
      <c r="BC84" s="16"/>
      <c r="BD84" s="16"/>
      <c r="BE84" s="16"/>
      <c r="BF84" s="16"/>
      <c r="BG84" s="17"/>
    </row>
    <row r="85" spans="1:78" ht="15" customHeight="1">
      <c r="A85" s="18"/>
      <c r="X85" s="526" t="s">
        <v>507</v>
      </c>
      <c r="Y85" s="526"/>
      <c r="Z85" s="526"/>
      <c r="AA85" s="526"/>
      <c r="AB85" s="526" t="s">
        <v>508</v>
      </c>
      <c r="AC85" s="526"/>
      <c r="AD85" s="526" t="s">
        <v>509</v>
      </c>
      <c r="AE85" s="526"/>
      <c r="AF85" s="526" t="s">
        <v>510</v>
      </c>
      <c r="AG85" s="526"/>
      <c r="AH85" s="527" t="s">
        <v>511</v>
      </c>
      <c r="AI85" s="528"/>
      <c r="AJ85" s="526" t="s">
        <v>512</v>
      </c>
      <c r="AK85" s="526"/>
      <c r="AL85" s="532" t="s">
        <v>513</v>
      </c>
      <c r="AM85" s="532"/>
      <c r="AN85" s="538" t="s">
        <v>514</v>
      </c>
      <c r="AO85" s="538"/>
      <c r="AP85" s="538"/>
      <c r="AQ85" s="538"/>
      <c r="AR85" s="542" t="s">
        <v>515</v>
      </c>
      <c r="AS85" s="542"/>
      <c r="AT85" s="99"/>
      <c r="AU85" s="100"/>
      <c r="AV85" s="100"/>
      <c r="AZ85" s="93"/>
      <c r="BA85" s="93"/>
      <c r="BB85" s="93"/>
      <c r="BE85" s="44"/>
      <c r="BG85" s="20"/>
      <c r="BS85" s="556" t="s">
        <v>516</v>
      </c>
      <c r="BT85" s="557"/>
      <c r="BU85" s="558"/>
      <c r="BV85" s="556" t="s">
        <v>517</v>
      </c>
      <c r="BW85" s="557"/>
      <c r="BX85" s="558"/>
    </row>
    <row r="86" spans="1:78" ht="217.5" customHeight="1">
      <c r="A86" s="18"/>
      <c r="D86" s="484" t="s">
        <v>518</v>
      </c>
      <c r="E86" s="484"/>
      <c r="F86" s="484"/>
      <c r="G86" s="484"/>
      <c r="H86" s="484"/>
      <c r="I86" s="484"/>
      <c r="J86" s="484"/>
      <c r="K86" s="484"/>
      <c r="L86" s="484"/>
      <c r="M86" s="484"/>
      <c r="N86" s="484"/>
      <c r="O86" s="484"/>
      <c r="P86" s="484"/>
      <c r="Q86" s="484"/>
      <c r="R86" s="484"/>
      <c r="S86" s="484"/>
      <c r="T86" s="521" t="s">
        <v>519</v>
      </c>
      <c r="U86" s="521"/>
      <c r="V86" s="521"/>
      <c r="W86" s="521"/>
      <c r="X86" s="522" t="s">
        <v>520</v>
      </c>
      <c r="Y86" s="522"/>
      <c r="Z86" s="522" t="s">
        <v>521</v>
      </c>
      <c r="AA86" s="522"/>
      <c r="AB86" s="522" t="s">
        <v>522</v>
      </c>
      <c r="AC86" s="522"/>
      <c r="AD86" s="522" t="s">
        <v>523</v>
      </c>
      <c r="AE86" s="522"/>
      <c r="AF86" s="522" t="s">
        <v>524</v>
      </c>
      <c r="AG86" s="522"/>
      <c r="AH86" s="522" t="s">
        <v>525</v>
      </c>
      <c r="AI86" s="522"/>
      <c r="AJ86" s="522" t="s">
        <v>526</v>
      </c>
      <c r="AK86" s="522"/>
      <c r="AL86" s="532"/>
      <c r="AM86" s="532"/>
      <c r="AN86" s="539" t="s">
        <v>527</v>
      </c>
      <c r="AO86" s="540"/>
      <c r="AP86" s="540"/>
      <c r="AQ86" s="541"/>
      <c r="AR86" s="542"/>
      <c r="AS86" s="542"/>
      <c r="AT86" s="534" t="s">
        <v>528</v>
      </c>
      <c r="AU86" s="510"/>
      <c r="AV86" s="511"/>
      <c r="AW86" s="534" t="s">
        <v>529</v>
      </c>
      <c r="AX86" s="510"/>
      <c r="AY86" s="511"/>
      <c r="AZ86" s="559" t="str">
        <f>IF(AK13=Datos!A6,"¿El conjunto de controles ayuda a incrementar la probabilidad?","¿El conjunto de controles ayuda a disminunir la probabilidad?")</f>
        <v>¿El conjunto de controles ayuda a disminunir la probabilidad?</v>
      </c>
      <c r="BA86" s="560"/>
      <c r="BB86" s="561"/>
      <c r="BC86" s="562" t="s">
        <v>530</v>
      </c>
      <c r="BD86" s="563"/>
      <c r="BE86" s="563"/>
      <c r="BF86" s="563"/>
      <c r="BG86" s="564"/>
      <c r="BI86" s="55" t="str">
        <f>$X$85</f>
        <v>Responsable</v>
      </c>
      <c r="BJ86" s="55" t="str">
        <f>$X$85</f>
        <v>Responsable</v>
      </c>
      <c r="BK86" s="55" t="str">
        <f>$AB$85</f>
        <v>Periodicidad</v>
      </c>
      <c r="BL86" s="55" t="str">
        <f>$AD$85</f>
        <v>Propósito</v>
      </c>
      <c r="BM86" s="55" t="str">
        <f>$AF$85</f>
        <v>Realización</v>
      </c>
      <c r="BN86" s="55" t="str">
        <f>$AH$85</f>
        <v>Observación</v>
      </c>
      <c r="BO86" s="55" t="str">
        <f>$AJ$85</f>
        <v>Evidencia</v>
      </c>
      <c r="BP86" s="56" t="s">
        <v>531</v>
      </c>
      <c r="BQ86" s="89" t="s">
        <v>532</v>
      </c>
      <c r="BR86" s="89" t="s">
        <v>533</v>
      </c>
      <c r="BS86" s="86" t="str">
        <f>Datos!$AO$2</f>
        <v>Fuerte</v>
      </c>
      <c r="BT86" s="86" t="str">
        <f>Datos!$AO$3</f>
        <v>Moderado</v>
      </c>
      <c r="BU86" s="86" t="str">
        <f>Datos!$AO$4</f>
        <v>Débil</v>
      </c>
      <c r="BV86" s="86" t="s">
        <v>534</v>
      </c>
      <c r="BW86" s="86" t="s">
        <v>535</v>
      </c>
      <c r="BX86" s="86" t="s">
        <v>536</v>
      </c>
      <c r="BY86" s="86" t="s">
        <v>537</v>
      </c>
      <c r="BZ86" s="86" t="s">
        <v>538</v>
      </c>
    </row>
    <row r="87" spans="1:78" ht="26.25" customHeight="1">
      <c r="A87" s="18"/>
      <c r="D87" s="436"/>
      <c r="E87" s="436"/>
      <c r="F87" s="436"/>
      <c r="G87" s="436"/>
      <c r="H87" s="436"/>
      <c r="I87" s="436"/>
      <c r="J87" s="436"/>
      <c r="K87" s="436"/>
      <c r="L87" s="436"/>
      <c r="M87" s="436"/>
      <c r="N87" s="436"/>
      <c r="O87" s="436"/>
      <c r="P87" s="436"/>
      <c r="Q87" s="436"/>
      <c r="R87" s="436"/>
      <c r="S87" s="436"/>
      <c r="T87" s="437" t="str">
        <f t="shared" ref="T87:T96" si="0">IF(D87&lt;&gt;"","Preventivo","")</f>
        <v/>
      </c>
      <c r="U87" s="437"/>
      <c r="V87" s="437"/>
      <c r="W87" s="437"/>
      <c r="X87" s="438"/>
      <c r="Y87" s="439"/>
      <c r="Z87" s="438"/>
      <c r="AA87" s="439"/>
      <c r="AB87" s="438"/>
      <c r="AC87" s="439"/>
      <c r="AD87" s="438"/>
      <c r="AE87" s="439"/>
      <c r="AF87" s="438"/>
      <c r="AG87" s="439"/>
      <c r="AH87" s="438"/>
      <c r="AI87" s="439"/>
      <c r="AJ87" s="438"/>
      <c r="AK87" s="439"/>
      <c r="AL87" s="457" t="str">
        <f t="shared" ref="AL87:AL96" si="1">IF(D87&lt;&gt;"",BQ87,"")</f>
        <v/>
      </c>
      <c r="AM87" s="458"/>
      <c r="AN87" s="438"/>
      <c r="AO87" s="459"/>
      <c r="AP87" s="459"/>
      <c r="AQ87" s="439"/>
      <c r="AR87" s="457" t="str">
        <f>IF(AN87&lt;&gt;"",BR87,"")</f>
        <v/>
      </c>
      <c r="AS87" s="458"/>
      <c r="AT87" s="457" t="str">
        <f t="shared" ref="AT87:AT96" si="2">IF(BV87="","",BV87)</f>
        <v/>
      </c>
      <c r="AU87" s="533"/>
      <c r="AV87" s="458"/>
      <c r="AW87" s="547" t="str">
        <f>IF(OR(AT87="",BX97=""),"",BX97)</f>
        <v/>
      </c>
      <c r="AX87" s="548"/>
      <c r="AY87" s="549"/>
      <c r="AZ87" s="547" t="str">
        <f>IF(AW87="","",IF(BW$97&gt;=Datos!$AS$2,Datos!AQ2,Datos!AQ3))</f>
        <v/>
      </c>
      <c r="BA87" s="548"/>
      <c r="BB87" s="549"/>
      <c r="BC87" s="347"/>
      <c r="BD87" s="348"/>
      <c r="BE87" s="348"/>
      <c r="BF87" s="348"/>
      <c r="BG87" s="349"/>
      <c r="BI87" s="86" t="str">
        <f>IF(X87=Datos!$AH$2,15,"")</f>
        <v/>
      </c>
      <c r="BJ87" s="86" t="str">
        <f>IF(Z87=Datos!$AI$2,15,"")</f>
        <v/>
      </c>
      <c r="BK87" s="86" t="str">
        <f>IF(AB87=Datos!$AJ$2,15,"")</f>
        <v/>
      </c>
      <c r="BL87" s="86" t="str">
        <f>IF(AD87=Datos!$AK$2,15,"")</f>
        <v/>
      </c>
      <c r="BM87" s="86" t="str">
        <f>IF(AF87=Datos!$AL$2,15,"")</f>
        <v/>
      </c>
      <c r="BN87" s="86" t="str">
        <f>IF(AH87=Datos!$AM$2,15,"")</f>
        <v/>
      </c>
      <c r="BO87" s="86" t="str">
        <f>IF(AJ87=Datos!$AN$2,10,IF(AJ87=Datos!$AN$3,5,IF(AJ87=Datos!$AN$4,"","")))</f>
        <v/>
      </c>
      <c r="BP87" s="86">
        <f>SUM(BI87:BO87)</f>
        <v>0</v>
      </c>
      <c r="BQ87" s="86" t="str">
        <f>IF(D87="","",IF(BP87&gt;=96,Datos!$AO$2,IF(BP87&gt;=86,Datos!$AO$3,IF(BP87&lt;86,Datos!$AO$4,""))))</f>
        <v/>
      </c>
      <c r="BR87" s="86" t="str">
        <f>IF(AN87="","",IF(AN87=Datos!$AP$2,Datos!$AO$2,IF(AN87=Datos!$AP$3,Datos!$AO$3,IF(AN87=Datos!$AP$4,Datos!$AO$4,""))))</f>
        <v/>
      </c>
      <c r="BS87" s="86" t="str">
        <f>IF(AND(BQ87=$BS$86,BR87=$BS$86),$BS$86,"")</f>
        <v/>
      </c>
      <c r="BT87" s="86" t="str">
        <f>IF(AND(BQ87=$BS$86,BR87=$BT$86),$BT$86,IF(AND(BQ87=$BT$86,BR87=$BS$86),$BT$86,IF(AND(BQ87=$BT$86,BR87=$BT$86),$BT$86,"")))</f>
        <v/>
      </c>
      <c r="BU87" s="86" t="str">
        <f>IF(AND(BQ87=$BS$86,BR87=$BU$86),$BU$86,IF(AND(BQ87=$BT$86,BR87=$BU$86),$BU$86,IF(AND(BQ87=$BU$86,BR87=$BS$86),$BU$86,IF(AND(BQ87=$BU$86,BR87=$BT$86),$BU$86,IF(AND(BQ87=$BU$86,BR87=$BU$86),$BU$86,"")))))</f>
        <v/>
      </c>
      <c r="BV87" s="86" t="str">
        <f>IF(BS87&lt;&gt;"",BS87,IF(BT87&lt;&gt;"",BT87,IF(BU87&lt;&gt;"",BU87,"")))</f>
        <v/>
      </c>
      <c r="BW87" s="86" t="str">
        <f>IF(BV87=Datos!$AO$2,100,IF(BV87=Datos!$AO$3,50,IF(BV87=Datos!$AO$4,0,"")))</f>
        <v/>
      </c>
      <c r="BX87" s="92"/>
      <c r="BY87" s="94"/>
      <c r="BZ87" s="91"/>
    </row>
    <row r="88" spans="1:78" ht="26.25" customHeight="1">
      <c r="A88" s="18"/>
      <c r="D88" s="436"/>
      <c r="E88" s="436"/>
      <c r="F88" s="436"/>
      <c r="G88" s="436"/>
      <c r="H88" s="436"/>
      <c r="I88" s="436"/>
      <c r="J88" s="436"/>
      <c r="K88" s="436"/>
      <c r="L88" s="436"/>
      <c r="M88" s="436"/>
      <c r="N88" s="436"/>
      <c r="O88" s="436"/>
      <c r="P88" s="436"/>
      <c r="Q88" s="436"/>
      <c r="R88" s="436"/>
      <c r="S88" s="436"/>
      <c r="T88" s="437" t="str">
        <f t="shared" si="0"/>
        <v/>
      </c>
      <c r="U88" s="437"/>
      <c r="V88" s="437"/>
      <c r="W88" s="437"/>
      <c r="X88" s="438"/>
      <c r="Y88" s="439"/>
      <c r="Z88" s="438"/>
      <c r="AA88" s="439"/>
      <c r="AB88" s="438"/>
      <c r="AC88" s="439"/>
      <c r="AD88" s="438"/>
      <c r="AE88" s="439"/>
      <c r="AF88" s="438"/>
      <c r="AG88" s="439"/>
      <c r="AH88" s="438"/>
      <c r="AI88" s="439"/>
      <c r="AJ88" s="438"/>
      <c r="AK88" s="439"/>
      <c r="AL88" s="457" t="str">
        <f t="shared" si="1"/>
        <v/>
      </c>
      <c r="AM88" s="458"/>
      <c r="AN88" s="438"/>
      <c r="AO88" s="459"/>
      <c r="AP88" s="459"/>
      <c r="AQ88" s="439"/>
      <c r="AR88" s="457" t="str">
        <f t="shared" ref="AR88:AR96" si="3">IF(AN88&lt;&gt;"",BR88,"")</f>
        <v/>
      </c>
      <c r="AS88" s="458"/>
      <c r="AT88" s="457" t="str">
        <f t="shared" si="2"/>
        <v/>
      </c>
      <c r="AU88" s="533"/>
      <c r="AV88" s="458"/>
      <c r="AW88" s="550"/>
      <c r="AX88" s="551"/>
      <c r="AY88" s="552"/>
      <c r="AZ88" s="550"/>
      <c r="BA88" s="551"/>
      <c r="BB88" s="552"/>
      <c r="BC88" s="347"/>
      <c r="BD88" s="348"/>
      <c r="BE88" s="348"/>
      <c r="BF88" s="348"/>
      <c r="BG88" s="349"/>
      <c r="BI88" s="86" t="str">
        <f>IF(X88=Datos!$AH$2,15,"")</f>
        <v/>
      </c>
      <c r="BJ88" s="86" t="str">
        <f>IF(Z88=Datos!$AI$2,15,"")</f>
        <v/>
      </c>
      <c r="BK88" s="86" t="str">
        <f>IF(AB88=Datos!$AJ$2,15,"")</f>
        <v/>
      </c>
      <c r="BL88" s="86" t="str">
        <f>IF(AD88=Datos!$AK$2,15,"")</f>
        <v/>
      </c>
      <c r="BM88" s="86" t="str">
        <f>IF(AF88=Datos!$AL$2,15,"")</f>
        <v/>
      </c>
      <c r="BN88" s="86" t="str">
        <f>IF(AH88=Datos!$AM$2,15,"")</f>
        <v/>
      </c>
      <c r="BO88" s="86" t="str">
        <f>IF(AJ88=Datos!$AN$2,10,IF(AJ88=Datos!$AN$3,5,IF(AJ88=Datos!$AN$4,"","")))</f>
        <v/>
      </c>
      <c r="BP88" s="86">
        <f t="shared" ref="BP88:BP96" si="4">SUM(BI88:BO88)</f>
        <v>0</v>
      </c>
      <c r="BQ88" s="86" t="str">
        <f>IF(D88="","",IF(BP88&gt;=96,Datos!$AO$2,IF(BP88&gt;=86,Datos!$AO$3,IF(BP88&lt;86,Datos!$AO$4,""))))</f>
        <v/>
      </c>
      <c r="BR88" s="86" t="str">
        <f>IF(AN88="","",IF(AN88=Datos!$AP$2,Datos!$AO$2,IF(AN88=Datos!$AP$3,Datos!$AO$3,IF(AN88=Datos!$AP$4,Datos!$AO$4,""))))</f>
        <v/>
      </c>
      <c r="BS88" s="86" t="str">
        <f t="shared" ref="BS88:BS96" si="5">IF(AND(BQ88=$BS$86,BR88=$BS$86),$BS$86,"")</f>
        <v/>
      </c>
      <c r="BT88" s="86" t="str">
        <f t="shared" ref="BT88:BT96" si="6">IF(AND(BQ88=$BS$86,BR88=$BT$86),$BT$86,IF(AND(BQ88=$BT$86,BR88=$BS$86),$BT$86,IF(AND(BQ88=$BT$86,BR88=$BT$86),$BT$86,"")))</f>
        <v/>
      </c>
      <c r="BU88" s="86" t="str">
        <f t="shared" ref="BU88:BU96" si="7">IF(AND(BQ88=$BS$86,BR88=$BU$86),$BU$86,IF(AND(BQ88=$BT$86,BR88=$BU$86),$BU$86,IF(AND(BQ88=$BU$86,BR88=$BS$86),$BU$86,IF(AND(BQ88=$BU$86,BR88=$BT$86),$BU$86,IF(AND(BQ88=$BU$86,BR88=$BU$86),$BU$86,"")))))</f>
        <v/>
      </c>
      <c r="BV88" s="86" t="str">
        <f t="shared" ref="BV88:BV96" si="8">IF(BS88&lt;&gt;"",BS88,IF(BT88&lt;&gt;"",BT88,IF(BU88&lt;&gt;"",BU88,"")))</f>
        <v/>
      </c>
      <c r="BW88" s="86" t="str">
        <f>IF(BV88=Datos!$AO$2,100,IF(BV88=Datos!$AO$3,50,IF(BV88=Datos!$AO$4,0,"")))</f>
        <v/>
      </c>
      <c r="BX88" s="92"/>
      <c r="BY88" s="92"/>
      <c r="BZ88" s="91"/>
    </row>
    <row r="89" spans="1:78" ht="26.25" customHeight="1">
      <c r="A89" s="18"/>
      <c r="D89" s="436"/>
      <c r="E89" s="436"/>
      <c r="F89" s="436"/>
      <c r="G89" s="436"/>
      <c r="H89" s="436"/>
      <c r="I89" s="436"/>
      <c r="J89" s="436"/>
      <c r="K89" s="436"/>
      <c r="L89" s="436"/>
      <c r="M89" s="436"/>
      <c r="N89" s="436"/>
      <c r="O89" s="436"/>
      <c r="P89" s="436"/>
      <c r="Q89" s="436"/>
      <c r="R89" s="436"/>
      <c r="S89" s="436"/>
      <c r="T89" s="437" t="str">
        <f t="shared" si="0"/>
        <v/>
      </c>
      <c r="U89" s="437"/>
      <c r="V89" s="437"/>
      <c r="W89" s="437"/>
      <c r="X89" s="438"/>
      <c r="Y89" s="439"/>
      <c r="Z89" s="438"/>
      <c r="AA89" s="439"/>
      <c r="AB89" s="438"/>
      <c r="AC89" s="439"/>
      <c r="AD89" s="438"/>
      <c r="AE89" s="439"/>
      <c r="AF89" s="438"/>
      <c r="AG89" s="439"/>
      <c r="AH89" s="438"/>
      <c r="AI89" s="439"/>
      <c r="AJ89" s="438"/>
      <c r="AK89" s="439"/>
      <c r="AL89" s="457" t="str">
        <f t="shared" si="1"/>
        <v/>
      </c>
      <c r="AM89" s="458"/>
      <c r="AN89" s="438"/>
      <c r="AO89" s="459"/>
      <c r="AP89" s="459"/>
      <c r="AQ89" s="439"/>
      <c r="AR89" s="457" t="str">
        <f t="shared" si="3"/>
        <v/>
      </c>
      <c r="AS89" s="458"/>
      <c r="AT89" s="457" t="str">
        <f t="shared" si="2"/>
        <v/>
      </c>
      <c r="AU89" s="533"/>
      <c r="AV89" s="458"/>
      <c r="AW89" s="550"/>
      <c r="AX89" s="551"/>
      <c r="AY89" s="552"/>
      <c r="AZ89" s="550"/>
      <c r="BA89" s="551"/>
      <c r="BB89" s="552"/>
      <c r="BC89" s="347"/>
      <c r="BD89" s="348"/>
      <c r="BE89" s="348"/>
      <c r="BF89" s="348"/>
      <c r="BG89" s="349"/>
      <c r="BI89" s="86" t="str">
        <f>IF(X89=Datos!$AH$2,15,"")</f>
        <v/>
      </c>
      <c r="BJ89" s="86" t="str">
        <f>IF(Z89=Datos!$AI$2,15,"")</f>
        <v/>
      </c>
      <c r="BK89" s="86" t="str">
        <f>IF(AB89=Datos!$AJ$2,15,"")</f>
        <v/>
      </c>
      <c r="BL89" s="86" t="str">
        <f>IF(AD89=Datos!$AK$2,15,"")</f>
        <v/>
      </c>
      <c r="BM89" s="86" t="str">
        <f>IF(AF89=Datos!$AL$2,15,"")</f>
        <v/>
      </c>
      <c r="BN89" s="86" t="str">
        <f>IF(AH89=Datos!$AM$2,15,"")</f>
        <v/>
      </c>
      <c r="BO89" s="86" t="str">
        <f>IF(AJ89=Datos!$AN$2,10,IF(AJ89=Datos!$AN$3,5,IF(AJ89=Datos!$AN$4,"","")))</f>
        <v/>
      </c>
      <c r="BP89" s="86">
        <f t="shared" si="4"/>
        <v>0</v>
      </c>
      <c r="BQ89" s="86" t="str">
        <f>IF(D89="","",IF(BP89&gt;=96,Datos!$AO$2,IF(BP89&gt;=86,Datos!$AO$3,IF(BP89&lt;86,Datos!$AO$4,""))))</f>
        <v/>
      </c>
      <c r="BR89" s="86" t="str">
        <f>IF(AN89="","",IF(AN89=Datos!$AP$2,Datos!$AO$2,IF(AN89=Datos!$AP$3,Datos!$AO$3,IF(AN89=Datos!$AP$4,Datos!$AO$4,""))))</f>
        <v/>
      </c>
      <c r="BS89" s="86" t="str">
        <f t="shared" si="5"/>
        <v/>
      </c>
      <c r="BT89" s="86" t="str">
        <f t="shared" si="6"/>
        <v/>
      </c>
      <c r="BU89" s="86" t="str">
        <f t="shared" si="7"/>
        <v/>
      </c>
      <c r="BV89" s="86" t="str">
        <f t="shared" si="8"/>
        <v/>
      </c>
      <c r="BW89" s="86" t="str">
        <f>IF(BV89=Datos!$AO$2,100,IF(BV89=Datos!$AO$3,50,IF(BV89=Datos!$AO$4,0,"")))</f>
        <v/>
      </c>
      <c r="BX89" s="92"/>
      <c r="BY89" s="92"/>
      <c r="BZ89" s="91"/>
    </row>
    <row r="90" spans="1:78" ht="26.25" customHeight="1">
      <c r="A90" s="18"/>
      <c r="D90" s="436"/>
      <c r="E90" s="436"/>
      <c r="F90" s="436"/>
      <c r="G90" s="436"/>
      <c r="H90" s="436"/>
      <c r="I90" s="436"/>
      <c r="J90" s="436"/>
      <c r="K90" s="436"/>
      <c r="L90" s="436"/>
      <c r="M90" s="436"/>
      <c r="N90" s="436"/>
      <c r="O90" s="436"/>
      <c r="P90" s="436"/>
      <c r="Q90" s="436"/>
      <c r="R90" s="436"/>
      <c r="S90" s="436"/>
      <c r="T90" s="437" t="str">
        <f t="shared" si="0"/>
        <v/>
      </c>
      <c r="U90" s="437"/>
      <c r="V90" s="437"/>
      <c r="W90" s="437"/>
      <c r="X90" s="438"/>
      <c r="Y90" s="439"/>
      <c r="Z90" s="438"/>
      <c r="AA90" s="439"/>
      <c r="AB90" s="438"/>
      <c r="AC90" s="439"/>
      <c r="AD90" s="438"/>
      <c r="AE90" s="439"/>
      <c r="AF90" s="438"/>
      <c r="AG90" s="439"/>
      <c r="AH90" s="438"/>
      <c r="AI90" s="439"/>
      <c r="AJ90" s="438"/>
      <c r="AK90" s="439"/>
      <c r="AL90" s="457" t="str">
        <f t="shared" si="1"/>
        <v/>
      </c>
      <c r="AM90" s="458"/>
      <c r="AN90" s="438"/>
      <c r="AO90" s="459"/>
      <c r="AP90" s="459"/>
      <c r="AQ90" s="439"/>
      <c r="AR90" s="457" t="str">
        <f t="shared" si="3"/>
        <v/>
      </c>
      <c r="AS90" s="458"/>
      <c r="AT90" s="457" t="str">
        <f t="shared" si="2"/>
        <v/>
      </c>
      <c r="AU90" s="533"/>
      <c r="AV90" s="458"/>
      <c r="AW90" s="550"/>
      <c r="AX90" s="551"/>
      <c r="AY90" s="552"/>
      <c r="AZ90" s="550"/>
      <c r="BA90" s="551"/>
      <c r="BB90" s="552"/>
      <c r="BC90" s="347"/>
      <c r="BD90" s="348"/>
      <c r="BE90" s="348"/>
      <c r="BF90" s="348"/>
      <c r="BG90" s="349"/>
      <c r="BI90" s="86" t="str">
        <f>IF(X90=Datos!$AH$2,15,"")</f>
        <v/>
      </c>
      <c r="BJ90" s="86" t="str">
        <f>IF(Z90=Datos!$AI$2,15,"")</f>
        <v/>
      </c>
      <c r="BK90" s="86" t="str">
        <f>IF(AB90=Datos!$AJ$2,15,"")</f>
        <v/>
      </c>
      <c r="BL90" s="86" t="str">
        <f>IF(AD90=Datos!$AK$2,15,"")</f>
        <v/>
      </c>
      <c r="BM90" s="86" t="str">
        <f>IF(AF90=Datos!$AL$2,15,"")</f>
        <v/>
      </c>
      <c r="BN90" s="86" t="str">
        <f>IF(AH90=Datos!$AM$2,15,"")</f>
        <v/>
      </c>
      <c r="BO90" s="86" t="str">
        <f>IF(AJ90=Datos!$AN$2,10,IF(AJ90=Datos!$AN$3,5,IF(AJ90=Datos!$AN$4,"","")))</f>
        <v/>
      </c>
      <c r="BP90" s="86">
        <f t="shared" si="4"/>
        <v>0</v>
      </c>
      <c r="BQ90" s="86" t="str">
        <f>IF(D90="","",IF(BP90&gt;=96,Datos!$AO$2,IF(BP90&gt;=86,Datos!$AO$3,IF(BP90&lt;86,Datos!$AO$4,""))))</f>
        <v/>
      </c>
      <c r="BR90" s="86" t="str">
        <f>IF(AN90="","",IF(AN90=Datos!$AP$2,Datos!$AO$2,IF(AN90=Datos!$AP$3,Datos!$AO$3,IF(AN90=Datos!$AP$4,Datos!$AO$4,""))))</f>
        <v/>
      </c>
      <c r="BS90" s="86" t="str">
        <f t="shared" si="5"/>
        <v/>
      </c>
      <c r="BT90" s="86" t="str">
        <f t="shared" si="6"/>
        <v/>
      </c>
      <c r="BU90" s="86" t="str">
        <f t="shared" si="7"/>
        <v/>
      </c>
      <c r="BV90" s="86" t="str">
        <f t="shared" si="8"/>
        <v/>
      </c>
      <c r="BW90" s="86" t="str">
        <f>IF(BV90=Datos!$AO$2,100,IF(BV90=Datos!$AO$3,50,IF(BV90=Datos!$AO$4,0,"")))</f>
        <v/>
      </c>
      <c r="BX90" s="92"/>
      <c r="BY90" s="92"/>
      <c r="BZ90" s="91"/>
    </row>
    <row r="91" spans="1:78" ht="26.25" customHeight="1">
      <c r="A91" s="18"/>
      <c r="D91" s="436"/>
      <c r="E91" s="436"/>
      <c r="F91" s="436"/>
      <c r="G91" s="436"/>
      <c r="H91" s="436"/>
      <c r="I91" s="436"/>
      <c r="J91" s="436"/>
      <c r="K91" s="436"/>
      <c r="L91" s="436"/>
      <c r="M91" s="436"/>
      <c r="N91" s="436"/>
      <c r="O91" s="436"/>
      <c r="P91" s="436"/>
      <c r="Q91" s="436"/>
      <c r="R91" s="436"/>
      <c r="S91" s="436"/>
      <c r="T91" s="437" t="str">
        <f t="shared" si="0"/>
        <v/>
      </c>
      <c r="U91" s="437"/>
      <c r="V91" s="437"/>
      <c r="W91" s="437"/>
      <c r="X91" s="438"/>
      <c r="Y91" s="439"/>
      <c r="Z91" s="438"/>
      <c r="AA91" s="439"/>
      <c r="AB91" s="438"/>
      <c r="AC91" s="439"/>
      <c r="AD91" s="438"/>
      <c r="AE91" s="439"/>
      <c r="AF91" s="438"/>
      <c r="AG91" s="439"/>
      <c r="AH91" s="438"/>
      <c r="AI91" s="439"/>
      <c r="AJ91" s="438"/>
      <c r="AK91" s="439"/>
      <c r="AL91" s="457" t="str">
        <f t="shared" si="1"/>
        <v/>
      </c>
      <c r="AM91" s="458"/>
      <c r="AN91" s="438"/>
      <c r="AO91" s="459"/>
      <c r="AP91" s="459"/>
      <c r="AQ91" s="439"/>
      <c r="AR91" s="457" t="str">
        <f t="shared" si="3"/>
        <v/>
      </c>
      <c r="AS91" s="458"/>
      <c r="AT91" s="457" t="str">
        <f t="shared" si="2"/>
        <v/>
      </c>
      <c r="AU91" s="533"/>
      <c r="AV91" s="458"/>
      <c r="AW91" s="550"/>
      <c r="AX91" s="551"/>
      <c r="AY91" s="552"/>
      <c r="AZ91" s="550"/>
      <c r="BA91" s="551"/>
      <c r="BB91" s="552"/>
      <c r="BC91" s="347"/>
      <c r="BD91" s="348"/>
      <c r="BE91" s="348"/>
      <c r="BF91" s="348"/>
      <c r="BG91" s="349"/>
      <c r="BI91" s="86" t="str">
        <f>IF(X91=Datos!$AH$2,15,"")</f>
        <v/>
      </c>
      <c r="BJ91" s="86" t="str">
        <f>IF(Z91=Datos!$AI$2,15,"")</f>
        <v/>
      </c>
      <c r="BK91" s="86" t="str">
        <f>IF(AB91=Datos!$AJ$2,15,"")</f>
        <v/>
      </c>
      <c r="BL91" s="86" t="str">
        <f>IF(AD91=Datos!$AK$2,15,"")</f>
        <v/>
      </c>
      <c r="BM91" s="86" t="str">
        <f>IF(AF91=Datos!$AL$2,15,"")</f>
        <v/>
      </c>
      <c r="BN91" s="86" t="str">
        <f>IF(AH91=Datos!$AM$2,15,"")</f>
        <v/>
      </c>
      <c r="BO91" s="86" t="str">
        <f>IF(AJ91=Datos!$AN$2,10,IF(AJ91=Datos!$AN$3,5,IF(AJ91=Datos!$AN$4,"","")))</f>
        <v/>
      </c>
      <c r="BP91" s="86">
        <f t="shared" si="4"/>
        <v>0</v>
      </c>
      <c r="BQ91" s="86" t="str">
        <f>IF(D91="","",IF(BP91&gt;=96,Datos!$AO$2,IF(BP91&gt;=86,Datos!$AO$3,IF(BP91&lt;86,Datos!$AO$4,""))))</f>
        <v/>
      </c>
      <c r="BR91" s="86" t="str">
        <f>IF(AN91="","",IF(AN91=Datos!$AP$2,Datos!$AO$2,IF(AN91=Datos!$AP$3,Datos!$AO$3,IF(AN91=Datos!$AP$4,Datos!$AO$4,""))))</f>
        <v/>
      </c>
      <c r="BS91" s="86" t="str">
        <f t="shared" si="5"/>
        <v/>
      </c>
      <c r="BT91" s="86" t="str">
        <f t="shared" si="6"/>
        <v/>
      </c>
      <c r="BU91" s="86" t="str">
        <f t="shared" si="7"/>
        <v/>
      </c>
      <c r="BV91" s="86" t="str">
        <f t="shared" si="8"/>
        <v/>
      </c>
      <c r="BW91" s="86" t="str">
        <f>IF(BV91=Datos!$AO$2,100,IF(BV91=Datos!$AO$3,50,IF(BV91=Datos!$AO$4,0,"")))</f>
        <v/>
      </c>
      <c r="BX91" s="92"/>
      <c r="BY91" s="92"/>
      <c r="BZ91" s="91"/>
    </row>
    <row r="92" spans="1:78" ht="26.25" customHeight="1">
      <c r="A92" s="18"/>
      <c r="D92" s="436"/>
      <c r="E92" s="436"/>
      <c r="F92" s="436"/>
      <c r="G92" s="436"/>
      <c r="H92" s="436"/>
      <c r="I92" s="436"/>
      <c r="J92" s="436"/>
      <c r="K92" s="436"/>
      <c r="L92" s="436"/>
      <c r="M92" s="436"/>
      <c r="N92" s="436"/>
      <c r="O92" s="436"/>
      <c r="P92" s="436"/>
      <c r="Q92" s="436"/>
      <c r="R92" s="436"/>
      <c r="S92" s="436"/>
      <c r="T92" s="437" t="str">
        <f t="shared" si="0"/>
        <v/>
      </c>
      <c r="U92" s="437"/>
      <c r="V92" s="437"/>
      <c r="W92" s="437"/>
      <c r="X92" s="438"/>
      <c r="Y92" s="439"/>
      <c r="Z92" s="438"/>
      <c r="AA92" s="439"/>
      <c r="AB92" s="438"/>
      <c r="AC92" s="439"/>
      <c r="AD92" s="438"/>
      <c r="AE92" s="439"/>
      <c r="AF92" s="438"/>
      <c r="AG92" s="439"/>
      <c r="AH92" s="438"/>
      <c r="AI92" s="439"/>
      <c r="AJ92" s="438"/>
      <c r="AK92" s="439"/>
      <c r="AL92" s="457" t="str">
        <f t="shared" si="1"/>
        <v/>
      </c>
      <c r="AM92" s="458"/>
      <c r="AN92" s="438"/>
      <c r="AO92" s="459"/>
      <c r="AP92" s="459"/>
      <c r="AQ92" s="439"/>
      <c r="AR92" s="457" t="str">
        <f t="shared" si="3"/>
        <v/>
      </c>
      <c r="AS92" s="458"/>
      <c r="AT92" s="457" t="str">
        <f t="shared" si="2"/>
        <v/>
      </c>
      <c r="AU92" s="533"/>
      <c r="AV92" s="458"/>
      <c r="AW92" s="550"/>
      <c r="AX92" s="551"/>
      <c r="AY92" s="552"/>
      <c r="AZ92" s="550"/>
      <c r="BA92" s="551"/>
      <c r="BB92" s="552"/>
      <c r="BC92" s="347"/>
      <c r="BD92" s="348"/>
      <c r="BE92" s="348"/>
      <c r="BF92" s="348"/>
      <c r="BG92" s="349"/>
      <c r="BI92" s="86" t="str">
        <f>IF(X92=Datos!$AH$2,15,"")</f>
        <v/>
      </c>
      <c r="BJ92" s="86" t="str">
        <f>IF(Z92=Datos!$AI$2,15,"")</f>
        <v/>
      </c>
      <c r="BK92" s="86" t="str">
        <f>IF(AB92=Datos!$AJ$2,15,"")</f>
        <v/>
      </c>
      <c r="BL92" s="86" t="str">
        <f>IF(AD92=Datos!$AK$2,15,"")</f>
        <v/>
      </c>
      <c r="BM92" s="86" t="str">
        <f>IF(AF92=Datos!$AL$2,15,"")</f>
        <v/>
      </c>
      <c r="BN92" s="86" t="str">
        <f>IF(AH92=Datos!$AM$2,15,"")</f>
        <v/>
      </c>
      <c r="BO92" s="86" t="str">
        <f>IF(AJ92=Datos!$AN$2,10,IF(AJ92=Datos!$AN$3,5,IF(AJ92=Datos!$AN$4,"","")))</f>
        <v/>
      </c>
      <c r="BP92" s="86">
        <f t="shared" si="4"/>
        <v>0</v>
      </c>
      <c r="BQ92" s="86" t="str">
        <f>IF(D92="","",IF(BP92&gt;=96,Datos!$AO$2,IF(BP92&gt;=86,Datos!$AO$3,IF(BP92&lt;86,Datos!$AO$4,""))))</f>
        <v/>
      </c>
      <c r="BR92" s="86" t="str">
        <f>IF(AN92="","",IF(AN92=Datos!$AP$2,Datos!$AO$2,IF(AN92=Datos!$AP$3,Datos!$AO$3,IF(AN92=Datos!$AP$4,Datos!$AO$4,""))))</f>
        <v/>
      </c>
      <c r="BS92" s="86" t="str">
        <f t="shared" si="5"/>
        <v/>
      </c>
      <c r="BT92" s="86" t="str">
        <f t="shared" si="6"/>
        <v/>
      </c>
      <c r="BU92" s="86" t="str">
        <f t="shared" si="7"/>
        <v/>
      </c>
      <c r="BV92" s="86" t="str">
        <f t="shared" si="8"/>
        <v/>
      </c>
      <c r="BW92" s="86" t="str">
        <f>IF(BV92=Datos!$AO$2,100,IF(BV92=Datos!$AO$3,50,IF(BV92=Datos!$AO$4,0,"")))</f>
        <v/>
      </c>
      <c r="BX92" s="92"/>
      <c r="BY92" s="92"/>
      <c r="BZ92" s="91"/>
    </row>
    <row r="93" spans="1:78" ht="26.25" customHeight="1">
      <c r="A93" s="18"/>
      <c r="D93" s="436"/>
      <c r="E93" s="436"/>
      <c r="F93" s="436"/>
      <c r="G93" s="436"/>
      <c r="H93" s="436"/>
      <c r="I93" s="436"/>
      <c r="J93" s="436"/>
      <c r="K93" s="436"/>
      <c r="L93" s="436"/>
      <c r="M93" s="436"/>
      <c r="N93" s="436"/>
      <c r="O93" s="436"/>
      <c r="P93" s="436"/>
      <c r="Q93" s="436"/>
      <c r="R93" s="436"/>
      <c r="S93" s="436"/>
      <c r="T93" s="437" t="str">
        <f t="shared" si="0"/>
        <v/>
      </c>
      <c r="U93" s="437"/>
      <c r="V93" s="437"/>
      <c r="W93" s="437"/>
      <c r="X93" s="438"/>
      <c r="Y93" s="439"/>
      <c r="Z93" s="438"/>
      <c r="AA93" s="439"/>
      <c r="AB93" s="438"/>
      <c r="AC93" s="439"/>
      <c r="AD93" s="438"/>
      <c r="AE93" s="439"/>
      <c r="AF93" s="438"/>
      <c r="AG93" s="439"/>
      <c r="AH93" s="438"/>
      <c r="AI93" s="439"/>
      <c r="AJ93" s="438"/>
      <c r="AK93" s="439"/>
      <c r="AL93" s="457" t="str">
        <f t="shared" si="1"/>
        <v/>
      </c>
      <c r="AM93" s="458"/>
      <c r="AN93" s="438"/>
      <c r="AO93" s="459"/>
      <c r="AP93" s="459"/>
      <c r="AQ93" s="439"/>
      <c r="AR93" s="457" t="str">
        <f t="shared" si="3"/>
        <v/>
      </c>
      <c r="AS93" s="458"/>
      <c r="AT93" s="457" t="str">
        <f t="shared" si="2"/>
        <v/>
      </c>
      <c r="AU93" s="533"/>
      <c r="AV93" s="458"/>
      <c r="AW93" s="550"/>
      <c r="AX93" s="551"/>
      <c r="AY93" s="552"/>
      <c r="AZ93" s="550"/>
      <c r="BA93" s="551"/>
      <c r="BB93" s="552"/>
      <c r="BC93" s="347"/>
      <c r="BD93" s="348"/>
      <c r="BE93" s="348"/>
      <c r="BF93" s="348"/>
      <c r="BG93" s="349"/>
      <c r="BI93" s="86" t="str">
        <f>IF(X93=Datos!$AH$2,15,"")</f>
        <v/>
      </c>
      <c r="BJ93" s="86" t="str">
        <f>IF(Z93=Datos!$AI$2,15,"")</f>
        <v/>
      </c>
      <c r="BK93" s="86" t="str">
        <f>IF(AB93=Datos!$AJ$2,15,"")</f>
        <v/>
      </c>
      <c r="BL93" s="86" t="str">
        <f>IF(AD93=Datos!$AK$2,15,"")</f>
        <v/>
      </c>
      <c r="BM93" s="86" t="str">
        <f>IF(AF93=Datos!$AL$2,15,"")</f>
        <v/>
      </c>
      <c r="BN93" s="86" t="str">
        <f>IF(AH93=Datos!$AM$2,15,"")</f>
        <v/>
      </c>
      <c r="BO93" s="86" t="str">
        <f>IF(AJ93=Datos!$AN$2,10,IF(AJ93=Datos!$AN$3,5,IF(AJ93=Datos!$AN$4,"","")))</f>
        <v/>
      </c>
      <c r="BP93" s="86">
        <f t="shared" si="4"/>
        <v>0</v>
      </c>
      <c r="BQ93" s="86" t="str">
        <f>IF(D93="","",IF(BP93&gt;=96,Datos!$AO$2,IF(BP93&gt;=86,Datos!$AO$3,IF(BP93&lt;86,Datos!$AO$4,""))))</f>
        <v/>
      </c>
      <c r="BR93" s="86" t="str">
        <f>IF(AN93="","",IF(AN93=Datos!$AP$2,Datos!$AO$2,IF(AN93=Datos!$AP$3,Datos!$AO$3,IF(AN93=Datos!$AP$4,Datos!$AO$4,""))))</f>
        <v/>
      </c>
      <c r="BS93" s="86" t="str">
        <f t="shared" si="5"/>
        <v/>
      </c>
      <c r="BT93" s="86" t="str">
        <f t="shared" si="6"/>
        <v/>
      </c>
      <c r="BU93" s="86" t="str">
        <f t="shared" si="7"/>
        <v/>
      </c>
      <c r="BV93" s="86" t="str">
        <f t="shared" si="8"/>
        <v/>
      </c>
      <c r="BW93" s="86" t="str">
        <f>IF(BV93=Datos!$AO$2,100,IF(BV93=Datos!$AO$3,50,IF(BV93=Datos!$AO$4,0,"")))</f>
        <v/>
      </c>
      <c r="BX93" s="92"/>
      <c r="BY93" s="92"/>
      <c r="BZ93" s="91"/>
    </row>
    <row r="94" spans="1:78" ht="26.25" customHeight="1">
      <c r="A94" s="18"/>
      <c r="D94" s="436"/>
      <c r="E94" s="436"/>
      <c r="F94" s="436"/>
      <c r="G94" s="436"/>
      <c r="H94" s="436"/>
      <c r="I94" s="436"/>
      <c r="J94" s="436"/>
      <c r="K94" s="436"/>
      <c r="L94" s="436"/>
      <c r="M94" s="436"/>
      <c r="N94" s="436"/>
      <c r="O94" s="436"/>
      <c r="P94" s="436"/>
      <c r="Q94" s="436"/>
      <c r="R94" s="436"/>
      <c r="S94" s="436"/>
      <c r="T94" s="437" t="str">
        <f t="shared" si="0"/>
        <v/>
      </c>
      <c r="U94" s="437"/>
      <c r="V94" s="437"/>
      <c r="W94" s="437"/>
      <c r="X94" s="438"/>
      <c r="Y94" s="439"/>
      <c r="Z94" s="438"/>
      <c r="AA94" s="439"/>
      <c r="AB94" s="438"/>
      <c r="AC94" s="439"/>
      <c r="AD94" s="438"/>
      <c r="AE94" s="439"/>
      <c r="AF94" s="438"/>
      <c r="AG94" s="439"/>
      <c r="AH94" s="438"/>
      <c r="AI94" s="439"/>
      <c r="AJ94" s="438"/>
      <c r="AK94" s="439"/>
      <c r="AL94" s="457" t="str">
        <f t="shared" si="1"/>
        <v/>
      </c>
      <c r="AM94" s="458"/>
      <c r="AN94" s="438"/>
      <c r="AO94" s="459"/>
      <c r="AP94" s="459"/>
      <c r="AQ94" s="439"/>
      <c r="AR94" s="457" t="str">
        <f t="shared" si="3"/>
        <v/>
      </c>
      <c r="AS94" s="458"/>
      <c r="AT94" s="457" t="str">
        <f t="shared" si="2"/>
        <v/>
      </c>
      <c r="AU94" s="533"/>
      <c r="AV94" s="458"/>
      <c r="AW94" s="550"/>
      <c r="AX94" s="551"/>
      <c r="AY94" s="552"/>
      <c r="AZ94" s="550"/>
      <c r="BA94" s="551"/>
      <c r="BB94" s="552"/>
      <c r="BC94" s="347"/>
      <c r="BD94" s="348"/>
      <c r="BE94" s="348"/>
      <c r="BF94" s="348"/>
      <c r="BG94" s="349"/>
      <c r="BI94" s="86" t="str">
        <f>IF(X94=Datos!$AH$2,15,"")</f>
        <v/>
      </c>
      <c r="BJ94" s="86" t="str">
        <f>IF(Z94=Datos!$AI$2,15,"")</f>
        <v/>
      </c>
      <c r="BK94" s="86" t="str">
        <f>IF(AB94=Datos!$AJ$2,15,"")</f>
        <v/>
      </c>
      <c r="BL94" s="86" t="str">
        <f>IF(AD94=Datos!$AK$2,15,"")</f>
        <v/>
      </c>
      <c r="BM94" s="86" t="str">
        <f>IF(AF94=Datos!$AL$2,15,"")</f>
        <v/>
      </c>
      <c r="BN94" s="86" t="str">
        <f>IF(AH94=Datos!$AM$2,15,"")</f>
        <v/>
      </c>
      <c r="BO94" s="86" t="str">
        <f>IF(AJ94=Datos!$AN$2,10,IF(AJ94=Datos!$AN$3,5,IF(AJ94=Datos!$AN$4,"","")))</f>
        <v/>
      </c>
      <c r="BP94" s="86">
        <f t="shared" si="4"/>
        <v>0</v>
      </c>
      <c r="BQ94" s="86" t="str">
        <f>IF(D94="","",IF(BP94&gt;=96,Datos!$AO$2,IF(BP94&gt;=86,Datos!$AO$3,IF(BP94&lt;86,Datos!$AO$4,""))))</f>
        <v/>
      </c>
      <c r="BR94" s="86" t="str">
        <f>IF(AN94="","",IF(AN94=Datos!$AP$2,Datos!$AO$2,IF(AN94=Datos!$AP$3,Datos!$AO$3,IF(AN94=Datos!$AP$4,Datos!$AO$4,""))))</f>
        <v/>
      </c>
      <c r="BS94" s="86" t="str">
        <f t="shared" si="5"/>
        <v/>
      </c>
      <c r="BT94" s="86" t="str">
        <f t="shared" si="6"/>
        <v/>
      </c>
      <c r="BU94" s="86" t="str">
        <f t="shared" si="7"/>
        <v/>
      </c>
      <c r="BV94" s="86" t="str">
        <f t="shared" si="8"/>
        <v/>
      </c>
      <c r="BW94" s="86" t="str">
        <f>IF(BV94=Datos!$AO$2,100,IF(BV94=Datos!$AO$3,50,IF(BV94=Datos!$AO$4,0,"")))</f>
        <v/>
      </c>
      <c r="BX94" s="92"/>
      <c r="BY94" s="92"/>
      <c r="BZ94" s="91"/>
    </row>
    <row r="95" spans="1:78" ht="26.25" customHeight="1">
      <c r="A95" s="18"/>
      <c r="D95" s="436"/>
      <c r="E95" s="436"/>
      <c r="F95" s="436"/>
      <c r="G95" s="436"/>
      <c r="H95" s="436"/>
      <c r="I95" s="436"/>
      <c r="J95" s="436"/>
      <c r="K95" s="436"/>
      <c r="L95" s="436"/>
      <c r="M95" s="436"/>
      <c r="N95" s="436"/>
      <c r="O95" s="436"/>
      <c r="P95" s="436"/>
      <c r="Q95" s="436"/>
      <c r="R95" s="436"/>
      <c r="S95" s="436"/>
      <c r="T95" s="437" t="str">
        <f t="shared" si="0"/>
        <v/>
      </c>
      <c r="U95" s="437"/>
      <c r="V95" s="437"/>
      <c r="W95" s="437"/>
      <c r="X95" s="438"/>
      <c r="Y95" s="439"/>
      <c r="Z95" s="438"/>
      <c r="AA95" s="439"/>
      <c r="AB95" s="438"/>
      <c r="AC95" s="439"/>
      <c r="AD95" s="438"/>
      <c r="AE95" s="439"/>
      <c r="AF95" s="438"/>
      <c r="AG95" s="439"/>
      <c r="AH95" s="438"/>
      <c r="AI95" s="439"/>
      <c r="AJ95" s="438"/>
      <c r="AK95" s="439"/>
      <c r="AL95" s="457" t="str">
        <f t="shared" si="1"/>
        <v/>
      </c>
      <c r="AM95" s="458"/>
      <c r="AN95" s="438"/>
      <c r="AO95" s="459"/>
      <c r="AP95" s="459"/>
      <c r="AQ95" s="439"/>
      <c r="AR95" s="457" t="str">
        <f t="shared" si="3"/>
        <v/>
      </c>
      <c r="AS95" s="458"/>
      <c r="AT95" s="457" t="str">
        <f t="shared" si="2"/>
        <v/>
      </c>
      <c r="AU95" s="533"/>
      <c r="AV95" s="458"/>
      <c r="AW95" s="550"/>
      <c r="AX95" s="551"/>
      <c r="AY95" s="552"/>
      <c r="AZ95" s="550"/>
      <c r="BA95" s="551"/>
      <c r="BB95" s="552"/>
      <c r="BC95" s="347"/>
      <c r="BD95" s="348"/>
      <c r="BE95" s="348"/>
      <c r="BF95" s="348"/>
      <c r="BG95" s="349"/>
      <c r="BI95" s="86" t="str">
        <f>IF(X95=Datos!$AH$2,15,"")</f>
        <v/>
      </c>
      <c r="BJ95" s="86" t="str">
        <f>IF(Z95=Datos!$AI$2,15,"")</f>
        <v/>
      </c>
      <c r="BK95" s="86" t="str">
        <f>IF(AB95=Datos!$AJ$2,15,"")</f>
        <v/>
      </c>
      <c r="BL95" s="86" t="str">
        <f>IF(AD95=Datos!$AK$2,15,"")</f>
        <v/>
      </c>
      <c r="BM95" s="86" t="str">
        <f>IF(AF95=Datos!$AL$2,15,"")</f>
        <v/>
      </c>
      <c r="BN95" s="86" t="str">
        <f>IF(AH95=Datos!$AM$2,15,"")</f>
        <v/>
      </c>
      <c r="BO95" s="86" t="str">
        <f>IF(AJ95=Datos!$AN$2,10,IF(AJ95=Datos!$AN$3,5,IF(AJ95=Datos!$AN$4,"","")))</f>
        <v/>
      </c>
      <c r="BP95" s="86">
        <f t="shared" si="4"/>
        <v>0</v>
      </c>
      <c r="BQ95" s="86" t="str">
        <f>IF(D95="","",IF(BP95&gt;=96,Datos!$AO$2,IF(BP95&gt;=86,Datos!$AO$3,IF(BP95&lt;86,Datos!$AO$4,""))))</f>
        <v/>
      </c>
      <c r="BR95" s="86" t="str">
        <f>IF(AN95="","",IF(AN95=Datos!$AP$2,Datos!$AO$2,IF(AN95=Datos!$AP$3,Datos!$AO$3,IF(AN95=Datos!$AP$4,Datos!$AO$4,""))))</f>
        <v/>
      </c>
      <c r="BS95" s="86" t="str">
        <f t="shared" si="5"/>
        <v/>
      </c>
      <c r="BT95" s="86" t="str">
        <f t="shared" si="6"/>
        <v/>
      </c>
      <c r="BU95" s="86" t="str">
        <f t="shared" si="7"/>
        <v/>
      </c>
      <c r="BV95" s="86" t="str">
        <f t="shared" si="8"/>
        <v/>
      </c>
      <c r="BW95" s="86" t="str">
        <f>IF(BV95=Datos!$AO$2,100,IF(BV95=Datos!$AO$3,50,IF(BV95=Datos!$AO$4,0,"")))</f>
        <v/>
      </c>
      <c r="BX95" s="92"/>
      <c r="BY95" s="92"/>
      <c r="BZ95" s="91"/>
    </row>
    <row r="96" spans="1:78" ht="26.25" customHeight="1">
      <c r="A96" s="18"/>
      <c r="D96" s="436"/>
      <c r="E96" s="436"/>
      <c r="F96" s="436"/>
      <c r="G96" s="436"/>
      <c r="H96" s="436"/>
      <c r="I96" s="436"/>
      <c r="J96" s="436"/>
      <c r="K96" s="436"/>
      <c r="L96" s="436"/>
      <c r="M96" s="436"/>
      <c r="N96" s="436"/>
      <c r="O96" s="436"/>
      <c r="P96" s="436"/>
      <c r="Q96" s="436"/>
      <c r="R96" s="436"/>
      <c r="S96" s="436"/>
      <c r="T96" s="437" t="str">
        <f t="shared" si="0"/>
        <v/>
      </c>
      <c r="U96" s="437"/>
      <c r="V96" s="437"/>
      <c r="W96" s="437"/>
      <c r="X96" s="438"/>
      <c r="Y96" s="439"/>
      <c r="Z96" s="438"/>
      <c r="AA96" s="439"/>
      <c r="AB96" s="438"/>
      <c r="AC96" s="439"/>
      <c r="AD96" s="438"/>
      <c r="AE96" s="439"/>
      <c r="AF96" s="438"/>
      <c r="AG96" s="439"/>
      <c r="AH96" s="438"/>
      <c r="AI96" s="439"/>
      <c r="AJ96" s="438"/>
      <c r="AK96" s="439"/>
      <c r="AL96" s="457" t="str">
        <f t="shared" si="1"/>
        <v/>
      </c>
      <c r="AM96" s="458"/>
      <c r="AN96" s="438"/>
      <c r="AO96" s="459"/>
      <c r="AP96" s="459"/>
      <c r="AQ96" s="439"/>
      <c r="AR96" s="457" t="str">
        <f t="shared" si="3"/>
        <v/>
      </c>
      <c r="AS96" s="458"/>
      <c r="AT96" s="457" t="str">
        <f t="shared" si="2"/>
        <v/>
      </c>
      <c r="AU96" s="533"/>
      <c r="AV96" s="458"/>
      <c r="AW96" s="553"/>
      <c r="AX96" s="554"/>
      <c r="AY96" s="555"/>
      <c r="AZ96" s="553"/>
      <c r="BA96" s="554"/>
      <c r="BB96" s="555"/>
      <c r="BC96" s="347"/>
      <c r="BD96" s="348"/>
      <c r="BE96" s="348"/>
      <c r="BF96" s="348"/>
      <c r="BG96" s="349"/>
      <c r="BI96" s="86" t="str">
        <f>IF(X96=Datos!$AH$2,15,"")</f>
        <v/>
      </c>
      <c r="BJ96" s="86" t="str">
        <f>IF(Z96=Datos!$AI$2,15,"")</f>
        <v/>
      </c>
      <c r="BK96" s="86" t="str">
        <f>IF(AB96=Datos!$AJ$2,15,"")</f>
        <v/>
      </c>
      <c r="BL96" s="86" t="str">
        <f>IF(AD96=Datos!$AK$2,15,"")</f>
        <v/>
      </c>
      <c r="BM96" s="86" t="str">
        <f>IF(AF96=Datos!$AL$2,15,"")</f>
        <v/>
      </c>
      <c r="BN96" s="86" t="str">
        <f>IF(AH96=Datos!$AM$2,15,"")</f>
        <v/>
      </c>
      <c r="BO96" s="86" t="str">
        <f>IF(AJ96=Datos!$AN$2,10,IF(AJ96=Datos!$AN$3,5,IF(AJ96=Datos!$AN$4,"","")))</f>
        <v/>
      </c>
      <c r="BP96" s="86">
        <f t="shared" si="4"/>
        <v>0</v>
      </c>
      <c r="BQ96" s="86" t="str">
        <f>IF(D96="","",IF(BP96&gt;=96,Datos!$AO$2,IF(BP96&gt;=86,Datos!$AO$3,IF(BP96&lt;86,Datos!$AO$4,""))))</f>
        <v/>
      </c>
      <c r="BR96" s="86" t="str">
        <f>IF(AN96="","",IF(AN96=Datos!$AP$2,Datos!$AO$2,IF(AN96=Datos!$AP$3,Datos!$AO$3,IF(AN96=Datos!$AP$4,Datos!$AO$4,""))))</f>
        <v/>
      </c>
      <c r="BS96" s="86" t="str">
        <f t="shared" si="5"/>
        <v/>
      </c>
      <c r="BT96" s="86" t="str">
        <f t="shared" si="6"/>
        <v/>
      </c>
      <c r="BU96" s="86" t="str">
        <f t="shared" si="7"/>
        <v/>
      </c>
      <c r="BV96" s="86" t="str">
        <f t="shared" si="8"/>
        <v/>
      </c>
      <c r="BW96" s="86" t="str">
        <f>IF(BV96=Datos!$AO$2,100,IF(BV96=Datos!$AO$3,50,IF(BV96=Datos!$AO$4,0,"")))</f>
        <v/>
      </c>
      <c r="BX96" s="92"/>
      <c r="BY96" s="92"/>
      <c r="BZ96" s="91"/>
    </row>
    <row r="97" spans="1:78" ht="15" customHeight="1">
      <c r="A97" s="18"/>
      <c r="BE97" s="41"/>
      <c r="BG97" s="20"/>
      <c r="BI97" s="85"/>
      <c r="BJ97" s="85"/>
      <c r="BK97" s="85"/>
      <c r="BL97" s="85"/>
      <c r="BM97" s="85"/>
      <c r="BN97" s="85"/>
      <c r="BO97" s="85" t="s">
        <v>545</v>
      </c>
      <c r="BP97" s="85">
        <f>IF(COUNTA(D87:D96)=0,0,SUM(BP87:BP96)/(COUNTA(D87:D96)))</f>
        <v>0</v>
      </c>
      <c r="BV97" s="86" t="s">
        <v>546</v>
      </c>
      <c r="BW97" s="86">
        <f>IF(COUNTA(D87:D96)=0,0,SUM(BW87:BW96)/(COUNTA(D87:S96)))</f>
        <v>0</v>
      </c>
      <c r="BX97" s="90" t="str">
        <f>IF(BW97="","",IF(BW97=100,Datos!$AO$2,IF(BW97&gt;=50,Datos!$AO$3,Datos!$AO$4)))</f>
        <v>Débil</v>
      </c>
      <c r="BY97" s="90" t="str">
        <f>IF(AZ87="","",AZ87)</f>
        <v/>
      </c>
      <c r="BZ97" s="90" t="str">
        <f>IF(OR(BX97="",BY97=""),"",IF(AND(BX97=Datos!$AO$2,BY97=Datos!$AQ$2),2,IF(AND(BX97=Datos!$AO$2,BY97=Datos!$AQ$3),0,IF(AND(BX97=Datos!$AO$3,BY97=Datos!$AQ$2),1,IF(AND(BX97=Datos!$AO$3,BY97=Datos!$AQ$3),0,IF(BX97=Datos!$AO$4,0,""))))))</f>
        <v/>
      </c>
    </row>
    <row r="98" spans="1:78" ht="15" customHeight="1" thickBot="1">
      <c r="A98" s="18"/>
      <c r="BG98" s="20"/>
    </row>
    <row r="99" spans="1:78" ht="32.25" customHeight="1">
      <c r="A99" s="18"/>
      <c r="X99" s="529" t="s">
        <v>505</v>
      </c>
      <c r="Y99" s="530"/>
      <c r="Z99" s="530"/>
      <c r="AA99" s="530"/>
      <c r="AB99" s="530"/>
      <c r="AC99" s="530"/>
      <c r="AD99" s="530"/>
      <c r="AE99" s="530"/>
      <c r="AF99" s="530"/>
      <c r="AG99" s="530"/>
      <c r="AH99" s="530"/>
      <c r="AI99" s="530"/>
      <c r="AJ99" s="530"/>
      <c r="AK99" s="530"/>
      <c r="AL99" s="530"/>
      <c r="AM99" s="531"/>
      <c r="AN99" s="535" t="s">
        <v>506</v>
      </c>
      <c r="AO99" s="536"/>
      <c r="AP99" s="536"/>
      <c r="AQ99" s="536"/>
      <c r="AR99" s="536"/>
      <c r="AS99" s="537"/>
      <c r="BG99" s="20"/>
    </row>
    <row r="100" spans="1:78" ht="15" customHeight="1">
      <c r="A100" s="18"/>
      <c r="X100" s="526" t="s">
        <v>507</v>
      </c>
      <c r="Y100" s="526"/>
      <c r="Z100" s="526"/>
      <c r="AA100" s="526"/>
      <c r="AB100" s="526" t="s">
        <v>508</v>
      </c>
      <c r="AC100" s="526"/>
      <c r="AD100" s="526" t="s">
        <v>509</v>
      </c>
      <c r="AE100" s="526"/>
      <c r="AF100" s="526" t="s">
        <v>510</v>
      </c>
      <c r="AG100" s="526"/>
      <c r="AH100" s="527" t="s">
        <v>511</v>
      </c>
      <c r="AI100" s="528"/>
      <c r="AJ100" s="526" t="s">
        <v>512</v>
      </c>
      <c r="AK100" s="526"/>
      <c r="AL100" s="532" t="s">
        <v>513</v>
      </c>
      <c r="AM100" s="532"/>
      <c r="AN100" s="538" t="s">
        <v>514</v>
      </c>
      <c r="AO100" s="538"/>
      <c r="AP100" s="538"/>
      <c r="AQ100" s="538"/>
      <c r="AR100" s="542" t="s">
        <v>515</v>
      </c>
      <c r="AS100" s="542"/>
      <c r="BE100" s="44"/>
      <c r="BG100" s="20"/>
      <c r="BS100" s="556" t="s">
        <v>516</v>
      </c>
      <c r="BT100" s="557"/>
      <c r="BU100" s="558"/>
      <c r="BV100" s="556" t="s">
        <v>517</v>
      </c>
      <c r="BW100" s="557"/>
      <c r="BX100" s="558"/>
    </row>
    <row r="101" spans="1:78" ht="217.5" customHeight="1">
      <c r="A101" s="18"/>
      <c r="D101" s="543" t="s">
        <v>547</v>
      </c>
      <c r="E101" s="543"/>
      <c r="F101" s="543"/>
      <c r="G101" s="543"/>
      <c r="H101" s="543"/>
      <c r="I101" s="543"/>
      <c r="J101" s="543"/>
      <c r="K101" s="543"/>
      <c r="L101" s="543"/>
      <c r="M101" s="543"/>
      <c r="N101" s="543"/>
      <c r="O101" s="543"/>
      <c r="P101" s="543"/>
      <c r="Q101" s="543"/>
      <c r="R101" s="543"/>
      <c r="S101" s="543"/>
      <c r="T101" s="521" t="s">
        <v>519</v>
      </c>
      <c r="U101" s="521"/>
      <c r="V101" s="521"/>
      <c r="W101" s="521"/>
      <c r="X101" s="522" t="s">
        <v>520</v>
      </c>
      <c r="Y101" s="522"/>
      <c r="Z101" s="522" t="s">
        <v>521</v>
      </c>
      <c r="AA101" s="522"/>
      <c r="AB101" s="522" t="s">
        <v>522</v>
      </c>
      <c r="AC101" s="522"/>
      <c r="AD101" s="522" t="s">
        <v>523</v>
      </c>
      <c r="AE101" s="522"/>
      <c r="AF101" s="522" t="s">
        <v>524</v>
      </c>
      <c r="AG101" s="522"/>
      <c r="AH101" s="522" t="s">
        <v>525</v>
      </c>
      <c r="AI101" s="522"/>
      <c r="AJ101" s="522" t="s">
        <v>526</v>
      </c>
      <c r="AK101" s="522"/>
      <c r="AL101" s="532"/>
      <c r="AM101" s="532"/>
      <c r="AN101" s="539" t="s">
        <v>527</v>
      </c>
      <c r="AO101" s="540"/>
      <c r="AP101" s="540"/>
      <c r="AQ101" s="541"/>
      <c r="AR101" s="542"/>
      <c r="AS101" s="542"/>
      <c r="AT101" s="544" t="s">
        <v>528</v>
      </c>
      <c r="AU101" s="545"/>
      <c r="AV101" s="546"/>
      <c r="AW101" s="544" t="s">
        <v>529</v>
      </c>
      <c r="AX101" s="545"/>
      <c r="AY101" s="546"/>
      <c r="AZ101" s="559" t="str">
        <f>IF(AK13=Datos!A6,"¿El conjunto de controles ayuda a incrementar el impacto?","¿El conjunto de controles ayuda a disminunir el impacto?")</f>
        <v>¿El conjunto de controles ayuda a disminunir el impacto?</v>
      </c>
      <c r="BA101" s="560"/>
      <c r="BB101" s="561"/>
      <c r="BC101" s="562" t="s">
        <v>530</v>
      </c>
      <c r="BD101" s="563"/>
      <c r="BE101" s="563"/>
      <c r="BF101" s="563"/>
      <c r="BG101" s="564"/>
      <c r="BI101" s="55" t="str">
        <f>$X$85</f>
        <v>Responsable</v>
      </c>
      <c r="BJ101" s="55" t="str">
        <f>$X$85</f>
        <v>Responsable</v>
      </c>
      <c r="BK101" s="55" t="str">
        <f>$AB$85</f>
        <v>Periodicidad</v>
      </c>
      <c r="BL101" s="55" t="str">
        <f>$AD$85</f>
        <v>Propósito</v>
      </c>
      <c r="BM101" s="55" t="str">
        <f>$AF$85</f>
        <v>Realización</v>
      </c>
      <c r="BN101" s="55" t="str">
        <f>$AH$85</f>
        <v>Observación</v>
      </c>
      <c r="BO101" s="55" t="str">
        <f>$AJ$85</f>
        <v>Evidencia</v>
      </c>
      <c r="BP101" s="56" t="s">
        <v>531</v>
      </c>
      <c r="BQ101" s="89" t="s">
        <v>532</v>
      </c>
      <c r="BR101" s="89" t="s">
        <v>533</v>
      </c>
      <c r="BS101" s="86" t="str">
        <f>Datos!$AO$2</f>
        <v>Fuerte</v>
      </c>
      <c r="BT101" s="86" t="str">
        <f>Datos!$AO$3</f>
        <v>Moderado</v>
      </c>
      <c r="BU101" s="86" t="str">
        <f>Datos!$AO$4</f>
        <v>Débil</v>
      </c>
      <c r="BV101" s="86" t="s">
        <v>548</v>
      </c>
      <c r="BW101" s="86" t="s">
        <v>535</v>
      </c>
      <c r="BX101" s="86" t="s">
        <v>536</v>
      </c>
      <c r="BY101" s="86" t="s">
        <v>537</v>
      </c>
      <c r="BZ101" s="86" t="s">
        <v>538</v>
      </c>
    </row>
    <row r="102" spans="1:78" ht="26.25" customHeight="1">
      <c r="A102" s="18"/>
      <c r="D102" s="436"/>
      <c r="E102" s="436"/>
      <c r="F102" s="436"/>
      <c r="G102" s="436"/>
      <c r="H102" s="436"/>
      <c r="I102" s="436"/>
      <c r="J102" s="436"/>
      <c r="K102" s="436"/>
      <c r="L102" s="436"/>
      <c r="M102" s="436"/>
      <c r="N102" s="436"/>
      <c r="O102" s="436"/>
      <c r="P102" s="436"/>
      <c r="Q102" s="436"/>
      <c r="R102" s="436"/>
      <c r="S102" s="436"/>
      <c r="T102" s="437" t="str">
        <f>IF(D102&lt;&gt;"","Detectivo","")</f>
        <v/>
      </c>
      <c r="U102" s="437"/>
      <c r="V102" s="437"/>
      <c r="W102" s="437"/>
      <c r="X102" s="438"/>
      <c r="Y102" s="439"/>
      <c r="Z102" s="438"/>
      <c r="AA102" s="439"/>
      <c r="AB102" s="438"/>
      <c r="AC102" s="439"/>
      <c r="AD102" s="438"/>
      <c r="AE102" s="439"/>
      <c r="AF102" s="438"/>
      <c r="AG102" s="439"/>
      <c r="AH102" s="438"/>
      <c r="AI102" s="439"/>
      <c r="AJ102" s="438"/>
      <c r="AK102" s="439"/>
      <c r="AL102" s="457" t="str">
        <f t="shared" ref="AL102:AL111" si="9">IF(D102&lt;&gt;"",BQ102,"")</f>
        <v/>
      </c>
      <c r="AM102" s="458"/>
      <c r="AN102" s="438"/>
      <c r="AO102" s="459"/>
      <c r="AP102" s="459"/>
      <c r="AQ102" s="439"/>
      <c r="AR102" s="457" t="str">
        <f t="shared" ref="AR102:AR111" si="10">IF(AN102&lt;&gt;"",BR102,"")</f>
        <v/>
      </c>
      <c r="AS102" s="458"/>
      <c r="AT102" s="457" t="str">
        <f t="shared" ref="AT102:AT111" si="11">IF(BV102="","",BV102)</f>
        <v/>
      </c>
      <c r="AU102" s="533"/>
      <c r="AV102" s="458"/>
      <c r="AW102" s="547" t="str">
        <f>IF(OR(AT102="",BX112=""),"",BX112)</f>
        <v/>
      </c>
      <c r="AX102" s="548"/>
      <c r="AY102" s="549"/>
      <c r="AZ102" s="547" t="str">
        <f>IF(AW102="","",IF($AK$13=1,Datos!$AR$4,IF(BW$112&gt;=Datos!$AT$2,Datos!$AR$2,IF(BW$112&gt;=Datos!$AT$3,Datos!$AR$3,IF(BW$112&lt;Datos!$AT$3,Datos!$AR$4,"")))))</f>
        <v/>
      </c>
      <c r="BA102" s="548"/>
      <c r="BB102" s="549"/>
      <c r="BC102" s="347"/>
      <c r="BD102" s="348"/>
      <c r="BE102" s="348"/>
      <c r="BF102" s="348"/>
      <c r="BG102" s="349"/>
      <c r="BI102" s="86" t="str">
        <f>IF(X102=Datos!$AH$2,15,"")</f>
        <v/>
      </c>
      <c r="BJ102" s="86" t="str">
        <f>IF(Z102=Datos!$AI$2,15,"")</f>
        <v/>
      </c>
      <c r="BK102" s="86" t="str">
        <f>IF(AB102=Datos!$AJ$2,15,"")</f>
        <v/>
      </c>
      <c r="BL102" s="86" t="str">
        <f>IF(AD102=Datos!$AK$2,15,"")</f>
        <v/>
      </c>
      <c r="BM102" s="86" t="str">
        <f>IF(AF102=Datos!$AL$2,15,"")</f>
        <v/>
      </c>
      <c r="BN102" s="86" t="str">
        <f>IF(AH102=Datos!$AM$2,15,"")</f>
        <v/>
      </c>
      <c r="BO102" s="86" t="str">
        <f>IF(AJ102=Datos!$AN$2,10,IF(AJ102=Datos!$AN$3,5,IF(AJ102=Datos!$AN$4,"","")))</f>
        <v/>
      </c>
      <c r="BP102" s="86">
        <f>SUM(BI102:BO102)</f>
        <v>0</v>
      </c>
      <c r="BQ102" s="86" t="str">
        <f>IF(D102="","",IF(BP102&gt;=96,Datos!$AO$2,IF(BP102&gt;=86,Datos!$AO$3,IF(BP102&lt;86,Datos!$AO$4,""))))</f>
        <v/>
      </c>
      <c r="BR102" s="86" t="str">
        <f>IF(AN102="","",IF(AN102=Datos!$AP$2,Datos!$AO$2,IF(AN102=Datos!$AP$3,Datos!$AO$3,IF(AN102=Datos!$AP$4,Datos!$AO$4,""))))</f>
        <v/>
      </c>
      <c r="BS102" s="86" t="str">
        <f>IF(AND(BQ102=$BS$101,BR102=$BS$101),$BS$101,"")</f>
        <v/>
      </c>
      <c r="BT102" s="86" t="str">
        <f>IF(AND(BQ102=$BS$101,BR102=$BT$101),$BT$101,IF(AND(BQ102=$BT$101,BR102=$BS$101),$BT$101,IF(AND(BQ102=$BT$101,BR102=$BT$101),$BT$101,"")))</f>
        <v/>
      </c>
      <c r="BU102" s="86" t="str">
        <f>IF(AND(BQ102=$BS$101,BR102=$BU$101),$BU$101,IF(AND(BQ102=$BT$101,BR102=$BU$101),$BU$101,IF(AND(BQ102=$BU$101,BR102=$BS$101),$BU$101,IF(AND(BQ102=$BU$101,BR102=$BT$101),$BU$101,IF(AND(BQ102=$BU$101,BR102=$BU$101),$BU$101,"")))))</f>
        <v/>
      </c>
      <c r="BV102" s="86" t="str">
        <f>IF(BS102&lt;&gt;"",BS102,IF(BT102&lt;&gt;"",BT102,IF(BU102&lt;&gt;"",BU102,"")))</f>
        <v/>
      </c>
      <c r="BW102" s="86" t="str">
        <f>IF(BV102=Datos!$AO$2,100,IF(BV102=Datos!$AO$3,50,IF(BV102=Datos!$AO$4,0,"")))</f>
        <v/>
      </c>
      <c r="BX102" s="92"/>
      <c r="BY102" s="94"/>
      <c r="BZ102" s="91"/>
    </row>
    <row r="103" spans="1:78" ht="26.25" customHeight="1">
      <c r="A103" s="18"/>
      <c r="D103" s="436"/>
      <c r="E103" s="436"/>
      <c r="F103" s="436"/>
      <c r="G103" s="436"/>
      <c r="H103" s="436"/>
      <c r="I103" s="436"/>
      <c r="J103" s="436"/>
      <c r="K103" s="436"/>
      <c r="L103" s="436"/>
      <c r="M103" s="436"/>
      <c r="N103" s="436"/>
      <c r="O103" s="436"/>
      <c r="P103" s="436"/>
      <c r="Q103" s="436"/>
      <c r="R103" s="436"/>
      <c r="S103" s="436"/>
      <c r="T103" s="437" t="str">
        <f t="shared" ref="T103:T111" si="12">IF(D103&lt;&gt;"","Detectivo","")</f>
        <v/>
      </c>
      <c r="U103" s="437"/>
      <c r="V103" s="437"/>
      <c r="W103" s="437"/>
      <c r="X103" s="438"/>
      <c r="Y103" s="439"/>
      <c r="Z103" s="438"/>
      <c r="AA103" s="439"/>
      <c r="AB103" s="438"/>
      <c r="AC103" s="439"/>
      <c r="AD103" s="438"/>
      <c r="AE103" s="439"/>
      <c r="AF103" s="438"/>
      <c r="AG103" s="439"/>
      <c r="AH103" s="438"/>
      <c r="AI103" s="439"/>
      <c r="AJ103" s="438"/>
      <c r="AK103" s="439"/>
      <c r="AL103" s="457" t="str">
        <f t="shared" si="9"/>
        <v/>
      </c>
      <c r="AM103" s="458"/>
      <c r="AN103" s="438"/>
      <c r="AO103" s="459"/>
      <c r="AP103" s="459"/>
      <c r="AQ103" s="439"/>
      <c r="AR103" s="457" t="str">
        <f t="shared" si="10"/>
        <v/>
      </c>
      <c r="AS103" s="458"/>
      <c r="AT103" s="457" t="str">
        <f t="shared" si="11"/>
        <v/>
      </c>
      <c r="AU103" s="533"/>
      <c r="AV103" s="458"/>
      <c r="AW103" s="550"/>
      <c r="AX103" s="551"/>
      <c r="AY103" s="552"/>
      <c r="AZ103" s="550"/>
      <c r="BA103" s="551"/>
      <c r="BB103" s="552"/>
      <c r="BC103" s="347"/>
      <c r="BD103" s="348"/>
      <c r="BE103" s="348"/>
      <c r="BF103" s="348"/>
      <c r="BG103" s="349"/>
      <c r="BI103" s="86" t="str">
        <f>IF(X103=Datos!$AH$2,15,"")</f>
        <v/>
      </c>
      <c r="BJ103" s="86" t="str">
        <f>IF(Z103=Datos!$AI$2,15,"")</f>
        <v/>
      </c>
      <c r="BK103" s="86" t="str">
        <f>IF(AB103=Datos!$AJ$2,15,"")</f>
        <v/>
      </c>
      <c r="BL103" s="86" t="str">
        <f>IF(AD103=Datos!$AK$2,15,"")</f>
        <v/>
      </c>
      <c r="BM103" s="86" t="str">
        <f>IF(AF103=Datos!$AL$2,15,"")</f>
        <v/>
      </c>
      <c r="BN103" s="86" t="str">
        <f>IF(AH103=Datos!$AM$2,15,"")</f>
        <v/>
      </c>
      <c r="BO103" s="86" t="str">
        <f>IF(AJ103=Datos!$AN$2,10,IF(AJ103=Datos!$AN$3,5,IF(AJ103=Datos!$AN$4,"","")))</f>
        <v/>
      </c>
      <c r="BP103" s="86">
        <f t="shared" ref="BP103:BP111" si="13">SUM(BI103:BO103)</f>
        <v>0</v>
      </c>
      <c r="BQ103" s="86" t="str">
        <f>IF(D103="","",IF(BP103&gt;=96,Datos!$AO$2,IF(BP103&gt;=86,Datos!$AO$3,IF(BP103&lt;86,Datos!$AO$4,""))))</f>
        <v/>
      </c>
      <c r="BR103" s="86" t="str">
        <f>IF(AN103="","",IF(AN103=Datos!$AP$2,Datos!$AO$2,IF(AN103=Datos!$AP$3,Datos!$AO$3,IF(AN103=Datos!$AP$4,Datos!$AO$4,""))))</f>
        <v/>
      </c>
      <c r="BS103" s="86" t="str">
        <f t="shared" ref="BS103:BS111" si="14">IF(AND(BQ103=$BS$101,BR103=$BS$101),$BS$101,"")</f>
        <v/>
      </c>
      <c r="BT103" s="86" t="str">
        <f t="shared" ref="BT103:BT111" si="15">IF(AND(BQ103=$BS$101,BR103=$BT$101),$BT$101,IF(AND(BQ103=$BT$101,BR103=$BS$101),$BT$101,IF(AND(BQ103=$BT$101,BR103=$BT$101),$BT$101,"")))</f>
        <v/>
      </c>
      <c r="BU103" s="86" t="str">
        <f t="shared" ref="BU103:BU111" si="16">IF(AND(BQ103=$BS$101,BR103=$BU$101),$BU$101,IF(AND(BQ103=$BT$101,BR103=$BU$101),$BU$101,IF(AND(BQ103=$BU$101,BR103=$BS$101),$BU$101,IF(AND(BQ103=$BU$101,BR103=$BT$101),$BU$101,IF(AND(BQ103=$BU$101,BR103=$BU$101),$BU$101,"")))))</f>
        <v/>
      </c>
      <c r="BV103" s="86" t="str">
        <f t="shared" ref="BV103:BV111" si="17">IF(BS103&lt;&gt;"",BS103,IF(BT103&lt;&gt;"",BT103,IF(BU103&lt;&gt;"",BU103,"")))</f>
        <v/>
      </c>
      <c r="BW103" s="86" t="str">
        <f>IF(BV103=Datos!$AO$2,100,IF(BV103=Datos!$AO$3,50,IF(BV103=Datos!$AO$4,0,"")))</f>
        <v/>
      </c>
      <c r="BX103" s="92"/>
      <c r="BY103" s="92"/>
      <c r="BZ103" s="91"/>
    </row>
    <row r="104" spans="1:78" ht="26.25" customHeight="1">
      <c r="A104" s="18"/>
      <c r="D104" s="436"/>
      <c r="E104" s="436"/>
      <c r="F104" s="436"/>
      <c r="G104" s="436"/>
      <c r="H104" s="436"/>
      <c r="I104" s="436"/>
      <c r="J104" s="436"/>
      <c r="K104" s="436"/>
      <c r="L104" s="436"/>
      <c r="M104" s="436"/>
      <c r="N104" s="436"/>
      <c r="O104" s="436"/>
      <c r="P104" s="436"/>
      <c r="Q104" s="436"/>
      <c r="R104" s="436"/>
      <c r="S104" s="436"/>
      <c r="T104" s="437" t="str">
        <f t="shared" si="12"/>
        <v/>
      </c>
      <c r="U104" s="437"/>
      <c r="V104" s="437"/>
      <c r="W104" s="437"/>
      <c r="X104" s="438"/>
      <c r="Y104" s="439"/>
      <c r="Z104" s="438"/>
      <c r="AA104" s="439"/>
      <c r="AB104" s="438"/>
      <c r="AC104" s="439"/>
      <c r="AD104" s="438"/>
      <c r="AE104" s="439"/>
      <c r="AF104" s="438"/>
      <c r="AG104" s="439"/>
      <c r="AH104" s="438"/>
      <c r="AI104" s="439"/>
      <c r="AJ104" s="438"/>
      <c r="AK104" s="439"/>
      <c r="AL104" s="457" t="str">
        <f t="shared" si="9"/>
        <v/>
      </c>
      <c r="AM104" s="458"/>
      <c r="AN104" s="438"/>
      <c r="AO104" s="459"/>
      <c r="AP104" s="459"/>
      <c r="AQ104" s="439"/>
      <c r="AR104" s="457" t="str">
        <f t="shared" si="10"/>
        <v/>
      </c>
      <c r="AS104" s="458"/>
      <c r="AT104" s="457" t="str">
        <f t="shared" si="11"/>
        <v/>
      </c>
      <c r="AU104" s="533"/>
      <c r="AV104" s="458"/>
      <c r="AW104" s="550"/>
      <c r="AX104" s="551"/>
      <c r="AY104" s="552"/>
      <c r="AZ104" s="550"/>
      <c r="BA104" s="551"/>
      <c r="BB104" s="552"/>
      <c r="BC104" s="347"/>
      <c r="BD104" s="348"/>
      <c r="BE104" s="348"/>
      <c r="BF104" s="348"/>
      <c r="BG104" s="349"/>
      <c r="BI104" s="86" t="str">
        <f>IF(X104=Datos!$AH$2,15,"")</f>
        <v/>
      </c>
      <c r="BJ104" s="86" t="str">
        <f>IF(Z104=Datos!$AI$2,15,"")</f>
        <v/>
      </c>
      <c r="BK104" s="86" t="str">
        <f>IF(AB104=Datos!$AJ$2,15,"")</f>
        <v/>
      </c>
      <c r="BL104" s="86" t="str">
        <f>IF(AD104=Datos!$AK$2,15,"")</f>
        <v/>
      </c>
      <c r="BM104" s="86" t="str">
        <f>IF(AF104=Datos!$AL$2,15,"")</f>
        <v/>
      </c>
      <c r="BN104" s="86" t="str">
        <f>IF(AH104=Datos!$AM$2,15,"")</f>
        <v/>
      </c>
      <c r="BO104" s="86" t="str">
        <f>IF(AJ104=Datos!$AN$2,10,IF(AJ104=Datos!$AN$3,5,IF(AJ104=Datos!$AN$4,"","")))</f>
        <v/>
      </c>
      <c r="BP104" s="86">
        <f t="shared" si="13"/>
        <v>0</v>
      </c>
      <c r="BQ104" s="86" t="str">
        <f>IF(D104="","",IF(BP104&gt;=96,Datos!$AO$2,IF(BP104&gt;=86,Datos!$AO$3,IF(BP104&lt;86,Datos!$AO$4,""))))</f>
        <v/>
      </c>
      <c r="BR104" s="86" t="str">
        <f>IF(AN104="","",IF(AN104=Datos!$AP$2,Datos!$AO$2,IF(AN104=Datos!$AP$3,Datos!$AO$3,IF(AN104=Datos!$AP$4,Datos!$AO$4,""))))</f>
        <v/>
      </c>
      <c r="BS104" s="86" t="str">
        <f t="shared" si="14"/>
        <v/>
      </c>
      <c r="BT104" s="86" t="str">
        <f t="shared" si="15"/>
        <v/>
      </c>
      <c r="BU104" s="86" t="str">
        <f t="shared" si="16"/>
        <v/>
      </c>
      <c r="BV104" s="86" t="str">
        <f t="shared" si="17"/>
        <v/>
      </c>
      <c r="BW104" s="86" t="str">
        <f>IF(BV104=Datos!$AO$2,100,IF(BV104=Datos!$AO$3,50,IF(BV104=Datos!$AO$4,0,"")))</f>
        <v/>
      </c>
      <c r="BX104" s="92"/>
      <c r="BY104" s="92"/>
      <c r="BZ104" s="91"/>
    </row>
    <row r="105" spans="1:78" ht="26.25" customHeight="1">
      <c r="A105" s="18"/>
      <c r="D105" s="436"/>
      <c r="E105" s="436"/>
      <c r="F105" s="436"/>
      <c r="G105" s="436"/>
      <c r="H105" s="436"/>
      <c r="I105" s="436"/>
      <c r="J105" s="436"/>
      <c r="K105" s="436"/>
      <c r="L105" s="436"/>
      <c r="M105" s="436"/>
      <c r="N105" s="436"/>
      <c r="O105" s="436"/>
      <c r="P105" s="436"/>
      <c r="Q105" s="436"/>
      <c r="R105" s="436"/>
      <c r="S105" s="436"/>
      <c r="T105" s="437" t="str">
        <f t="shared" si="12"/>
        <v/>
      </c>
      <c r="U105" s="437"/>
      <c r="V105" s="437"/>
      <c r="W105" s="437"/>
      <c r="X105" s="438"/>
      <c r="Y105" s="439"/>
      <c r="Z105" s="438"/>
      <c r="AA105" s="439"/>
      <c r="AB105" s="438"/>
      <c r="AC105" s="439"/>
      <c r="AD105" s="438"/>
      <c r="AE105" s="439"/>
      <c r="AF105" s="438"/>
      <c r="AG105" s="439"/>
      <c r="AH105" s="438"/>
      <c r="AI105" s="439"/>
      <c r="AJ105" s="438"/>
      <c r="AK105" s="439"/>
      <c r="AL105" s="457" t="str">
        <f t="shared" si="9"/>
        <v/>
      </c>
      <c r="AM105" s="458"/>
      <c r="AN105" s="438"/>
      <c r="AO105" s="459"/>
      <c r="AP105" s="459"/>
      <c r="AQ105" s="439"/>
      <c r="AR105" s="457" t="str">
        <f t="shared" si="10"/>
        <v/>
      </c>
      <c r="AS105" s="458"/>
      <c r="AT105" s="457" t="str">
        <f t="shared" si="11"/>
        <v/>
      </c>
      <c r="AU105" s="533"/>
      <c r="AV105" s="458"/>
      <c r="AW105" s="550"/>
      <c r="AX105" s="551"/>
      <c r="AY105" s="552"/>
      <c r="AZ105" s="550"/>
      <c r="BA105" s="551"/>
      <c r="BB105" s="552"/>
      <c r="BC105" s="347"/>
      <c r="BD105" s="348"/>
      <c r="BE105" s="348"/>
      <c r="BF105" s="348"/>
      <c r="BG105" s="349"/>
      <c r="BI105" s="86" t="str">
        <f>IF(X105=Datos!$AH$2,15,"")</f>
        <v/>
      </c>
      <c r="BJ105" s="86" t="str">
        <f>IF(Z105=Datos!$AI$2,15,"")</f>
        <v/>
      </c>
      <c r="BK105" s="86" t="str">
        <f>IF(AB105=Datos!$AJ$2,15,"")</f>
        <v/>
      </c>
      <c r="BL105" s="86" t="str">
        <f>IF(AD105=Datos!$AK$2,15,"")</f>
        <v/>
      </c>
      <c r="BM105" s="86" t="str">
        <f>IF(AF105=Datos!$AL$2,15,"")</f>
        <v/>
      </c>
      <c r="BN105" s="86" t="str">
        <f>IF(AH105=Datos!$AM$2,15,"")</f>
        <v/>
      </c>
      <c r="BO105" s="86" t="str">
        <f>IF(AJ105=Datos!$AN$2,10,IF(AJ105=Datos!$AN$3,5,IF(AJ105=Datos!$AN$4,"","")))</f>
        <v/>
      </c>
      <c r="BP105" s="86">
        <f t="shared" si="13"/>
        <v>0</v>
      </c>
      <c r="BQ105" s="86" t="str">
        <f>IF(D105="","",IF(BP105&gt;=96,Datos!$AO$2,IF(BP105&gt;=86,Datos!$AO$3,IF(BP105&lt;86,Datos!$AO$4,""))))</f>
        <v/>
      </c>
      <c r="BR105" s="86" t="str">
        <f>IF(AN105="","",IF(AN105=Datos!$AP$2,Datos!$AO$2,IF(AN105=Datos!$AP$3,Datos!$AO$3,IF(AN105=Datos!$AP$4,Datos!$AO$4,""))))</f>
        <v/>
      </c>
      <c r="BS105" s="86" t="str">
        <f t="shared" si="14"/>
        <v/>
      </c>
      <c r="BT105" s="86" t="str">
        <f t="shared" si="15"/>
        <v/>
      </c>
      <c r="BU105" s="86" t="str">
        <f t="shared" si="16"/>
        <v/>
      </c>
      <c r="BV105" s="86" t="str">
        <f t="shared" si="17"/>
        <v/>
      </c>
      <c r="BW105" s="86" t="str">
        <f>IF(BV105=Datos!$AO$2,100,IF(BV105=Datos!$AO$3,50,IF(BV105=Datos!$AO$4,0,"")))</f>
        <v/>
      </c>
      <c r="BX105" s="92"/>
      <c r="BY105" s="92"/>
      <c r="BZ105" s="91"/>
    </row>
    <row r="106" spans="1:78" ht="26.25" customHeight="1">
      <c r="A106" s="18"/>
      <c r="D106" s="436"/>
      <c r="E106" s="436"/>
      <c r="F106" s="436"/>
      <c r="G106" s="436"/>
      <c r="H106" s="436"/>
      <c r="I106" s="436"/>
      <c r="J106" s="436"/>
      <c r="K106" s="436"/>
      <c r="L106" s="436"/>
      <c r="M106" s="436"/>
      <c r="N106" s="436"/>
      <c r="O106" s="436"/>
      <c r="P106" s="436"/>
      <c r="Q106" s="436"/>
      <c r="R106" s="436"/>
      <c r="S106" s="436"/>
      <c r="T106" s="437" t="str">
        <f t="shared" si="12"/>
        <v/>
      </c>
      <c r="U106" s="437"/>
      <c r="V106" s="437"/>
      <c r="W106" s="437"/>
      <c r="X106" s="438"/>
      <c r="Y106" s="439"/>
      <c r="Z106" s="438"/>
      <c r="AA106" s="439"/>
      <c r="AB106" s="438"/>
      <c r="AC106" s="439"/>
      <c r="AD106" s="438"/>
      <c r="AE106" s="439"/>
      <c r="AF106" s="438"/>
      <c r="AG106" s="439"/>
      <c r="AH106" s="438"/>
      <c r="AI106" s="439"/>
      <c r="AJ106" s="438"/>
      <c r="AK106" s="439"/>
      <c r="AL106" s="457" t="str">
        <f t="shared" si="9"/>
        <v/>
      </c>
      <c r="AM106" s="458"/>
      <c r="AN106" s="438"/>
      <c r="AO106" s="459"/>
      <c r="AP106" s="459"/>
      <c r="AQ106" s="439"/>
      <c r="AR106" s="457" t="str">
        <f t="shared" si="10"/>
        <v/>
      </c>
      <c r="AS106" s="458"/>
      <c r="AT106" s="457" t="str">
        <f t="shared" si="11"/>
        <v/>
      </c>
      <c r="AU106" s="533"/>
      <c r="AV106" s="458"/>
      <c r="AW106" s="550"/>
      <c r="AX106" s="551"/>
      <c r="AY106" s="552"/>
      <c r="AZ106" s="550"/>
      <c r="BA106" s="551"/>
      <c r="BB106" s="552"/>
      <c r="BC106" s="347"/>
      <c r="BD106" s="348"/>
      <c r="BE106" s="348"/>
      <c r="BF106" s="348"/>
      <c r="BG106" s="349"/>
      <c r="BI106" s="86" t="str">
        <f>IF(X106=Datos!$AH$2,15,"")</f>
        <v/>
      </c>
      <c r="BJ106" s="86" t="str">
        <f>IF(Z106=Datos!$AI$2,15,"")</f>
        <v/>
      </c>
      <c r="BK106" s="86" t="str">
        <f>IF(AB106=Datos!$AJ$2,15,"")</f>
        <v/>
      </c>
      <c r="BL106" s="86" t="str">
        <f>IF(AD106=Datos!$AK$2,15,"")</f>
        <v/>
      </c>
      <c r="BM106" s="86" t="str">
        <f>IF(AF106=Datos!$AL$2,15,"")</f>
        <v/>
      </c>
      <c r="BN106" s="86" t="str">
        <f>IF(AH106=Datos!$AM$2,15,"")</f>
        <v/>
      </c>
      <c r="BO106" s="86" t="str">
        <f>IF(AJ106=Datos!$AN$2,10,IF(AJ106=Datos!$AN$3,5,IF(AJ106=Datos!$AN$4,"","")))</f>
        <v/>
      </c>
      <c r="BP106" s="86">
        <f t="shared" si="13"/>
        <v>0</v>
      </c>
      <c r="BQ106" s="86" t="str">
        <f>IF(D106="","",IF(BP106&gt;=96,Datos!$AO$2,IF(BP106&gt;=86,Datos!$AO$3,IF(BP106&lt;86,Datos!$AO$4,""))))</f>
        <v/>
      </c>
      <c r="BR106" s="86" t="str">
        <f>IF(AN106="","",IF(AN106=Datos!$AP$2,Datos!$AO$2,IF(AN106=Datos!$AP$3,Datos!$AO$3,IF(AN106=Datos!$AP$4,Datos!$AO$4,""))))</f>
        <v/>
      </c>
      <c r="BS106" s="86" t="str">
        <f t="shared" si="14"/>
        <v/>
      </c>
      <c r="BT106" s="86" t="str">
        <f t="shared" si="15"/>
        <v/>
      </c>
      <c r="BU106" s="86" t="str">
        <f t="shared" si="16"/>
        <v/>
      </c>
      <c r="BV106" s="86" t="str">
        <f t="shared" si="17"/>
        <v/>
      </c>
      <c r="BW106" s="86" t="str">
        <f>IF(BV106=Datos!$AO$2,100,IF(BV106=Datos!$AO$3,50,IF(BV106=Datos!$AO$4,0,"")))</f>
        <v/>
      </c>
      <c r="BX106" s="92"/>
      <c r="BY106" s="92"/>
      <c r="BZ106" s="91"/>
    </row>
    <row r="107" spans="1:78" ht="26.25" customHeight="1">
      <c r="A107" s="18"/>
      <c r="D107" s="436"/>
      <c r="E107" s="436"/>
      <c r="F107" s="436"/>
      <c r="G107" s="436"/>
      <c r="H107" s="436"/>
      <c r="I107" s="436"/>
      <c r="J107" s="436"/>
      <c r="K107" s="436"/>
      <c r="L107" s="436"/>
      <c r="M107" s="436"/>
      <c r="N107" s="436"/>
      <c r="O107" s="436"/>
      <c r="P107" s="436"/>
      <c r="Q107" s="436"/>
      <c r="R107" s="436"/>
      <c r="S107" s="436"/>
      <c r="T107" s="437" t="str">
        <f t="shared" si="12"/>
        <v/>
      </c>
      <c r="U107" s="437"/>
      <c r="V107" s="437"/>
      <c r="W107" s="437"/>
      <c r="X107" s="438"/>
      <c r="Y107" s="439"/>
      <c r="Z107" s="438"/>
      <c r="AA107" s="439"/>
      <c r="AB107" s="438"/>
      <c r="AC107" s="439"/>
      <c r="AD107" s="438"/>
      <c r="AE107" s="439"/>
      <c r="AF107" s="438"/>
      <c r="AG107" s="439"/>
      <c r="AH107" s="438"/>
      <c r="AI107" s="439"/>
      <c r="AJ107" s="438"/>
      <c r="AK107" s="439"/>
      <c r="AL107" s="457" t="str">
        <f t="shared" si="9"/>
        <v/>
      </c>
      <c r="AM107" s="458"/>
      <c r="AN107" s="438"/>
      <c r="AO107" s="459"/>
      <c r="AP107" s="459"/>
      <c r="AQ107" s="439"/>
      <c r="AR107" s="457" t="str">
        <f t="shared" si="10"/>
        <v/>
      </c>
      <c r="AS107" s="458"/>
      <c r="AT107" s="457" t="str">
        <f t="shared" si="11"/>
        <v/>
      </c>
      <c r="AU107" s="533"/>
      <c r="AV107" s="458"/>
      <c r="AW107" s="550"/>
      <c r="AX107" s="551"/>
      <c r="AY107" s="552"/>
      <c r="AZ107" s="550"/>
      <c r="BA107" s="551"/>
      <c r="BB107" s="552"/>
      <c r="BC107" s="347"/>
      <c r="BD107" s="348"/>
      <c r="BE107" s="348"/>
      <c r="BF107" s="348"/>
      <c r="BG107" s="349"/>
      <c r="BI107" s="86" t="str">
        <f>IF(X107=Datos!$AH$2,15,"")</f>
        <v/>
      </c>
      <c r="BJ107" s="86" t="str">
        <f>IF(Z107=Datos!$AI$2,15,"")</f>
        <v/>
      </c>
      <c r="BK107" s="86" t="str">
        <f>IF(AB107=Datos!$AJ$2,15,"")</f>
        <v/>
      </c>
      <c r="BL107" s="86" t="str">
        <f>IF(AD107=Datos!$AK$2,15,"")</f>
        <v/>
      </c>
      <c r="BM107" s="86" t="str">
        <f>IF(AF107=Datos!$AL$2,15,"")</f>
        <v/>
      </c>
      <c r="BN107" s="86" t="str">
        <f>IF(AH107=Datos!$AM$2,15,"")</f>
        <v/>
      </c>
      <c r="BO107" s="86" t="str">
        <f>IF(AJ107=Datos!$AN$2,10,IF(AJ107=Datos!$AN$3,5,IF(AJ107=Datos!$AN$4,"","")))</f>
        <v/>
      </c>
      <c r="BP107" s="86">
        <f t="shared" si="13"/>
        <v>0</v>
      </c>
      <c r="BQ107" s="86" t="str">
        <f>IF(D107="","",IF(BP107&gt;=96,Datos!$AO$2,IF(BP107&gt;=86,Datos!$AO$3,IF(BP107&lt;86,Datos!$AO$4,""))))</f>
        <v/>
      </c>
      <c r="BR107" s="86" t="str">
        <f>IF(AN107="","",IF(AN107=Datos!$AP$2,Datos!$AO$2,IF(AN107=Datos!$AP$3,Datos!$AO$3,IF(AN107=Datos!$AP$4,Datos!$AO$4,""))))</f>
        <v/>
      </c>
      <c r="BS107" s="86" t="str">
        <f t="shared" si="14"/>
        <v/>
      </c>
      <c r="BT107" s="86" t="str">
        <f t="shared" si="15"/>
        <v/>
      </c>
      <c r="BU107" s="86" t="str">
        <f t="shared" si="16"/>
        <v/>
      </c>
      <c r="BV107" s="86" t="str">
        <f t="shared" si="17"/>
        <v/>
      </c>
      <c r="BW107" s="86" t="str">
        <f>IF(BV107=Datos!$AO$2,100,IF(BV107=Datos!$AO$3,50,IF(BV107=Datos!$AO$4,0,"")))</f>
        <v/>
      </c>
      <c r="BX107" s="92"/>
      <c r="BY107" s="92"/>
      <c r="BZ107" s="91"/>
    </row>
    <row r="108" spans="1:78" ht="26.25" customHeight="1">
      <c r="A108" s="18"/>
      <c r="D108" s="436"/>
      <c r="E108" s="436"/>
      <c r="F108" s="436"/>
      <c r="G108" s="436"/>
      <c r="H108" s="436"/>
      <c r="I108" s="436"/>
      <c r="J108" s="436"/>
      <c r="K108" s="436"/>
      <c r="L108" s="436"/>
      <c r="M108" s="436"/>
      <c r="N108" s="436"/>
      <c r="O108" s="436"/>
      <c r="P108" s="436"/>
      <c r="Q108" s="436"/>
      <c r="R108" s="436"/>
      <c r="S108" s="436"/>
      <c r="T108" s="437" t="str">
        <f t="shared" si="12"/>
        <v/>
      </c>
      <c r="U108" s="437"/>
      <c r="V108" s="437"/>
      <c r="W108" s="437"/>
      <c r="X108" s="438"/>
      <c r="Y108" s="439"/>
      <c r="Z108" s="438"/>
      <c r="AA108" s="439"/>
      <c r="AB108" s="438"/>
      <c r="AC108" s="439"/>
      <c r="AD108" s="438"/>
      <c r="AE108" s="439"/>
      <c r="AF108" s="438"/>
      <c r="AG108" s="439"/>
      <c r="AH108" s="438"/>
      <c r="AI108" s="439"/>
      <c r="AJ108" s="438"/>
      <c r="AK108" s="439"/>
      <c r="AL108" s="457" t="str">
        <f t="shared" si="9"/>
        <v/>
      </c>
      <c r="AM108" s="458"/>
      <c r="AN108" s="438"/>
      <c r="AO108" s="459"/>
      <c r="AP108" s="459"/>
      <c r="AQ108" s="439"/>
      <c r="AR108" s="457" t="str">
        <f t="shared" si="10"/>
        <v/>
      </c>
      <c r="AS108" s="458"/>
      <c r="AT108" s="457" t="str">
        <f t="shared" si="11"/>
        <v/>
      </c>
      <c r="AU108" s="533"/>
      <c r="AV108" s="458"/>
      <c r="AW108" s="550"/>
      <c r="AX108" s="551"/>
      <c r="AY108" s="552"/>
      <c r="AZ108" s="550"/>
      <c r="BA108" s="551"/>
      <c r="BB108" s="552"/>
      <c r="BC108" s="347"/>
      <c r="BD108" s="348"/>
      <c r="BE108" s="348"/>
      <c r="BF108" s="348"/>
      <c r="BG108" s="349"/>
      <c r="BI108" s="86" t="str">
        <f>IF(X108=Datos!$AH$2,15,"")</f>
        <v/>
      </c>
      <c r="BJ108" s="86" t="str">
        <f>IF(Z108=Datos!$AI$2,15,"")</f>
        <v/>
      </c>
      <c r="BK108" s="86" t="str">
        <f>IF(AB108=Datos!$AJ$2,15,"")</f>
        <v/>
      </c>
      <c r="BL108" s="86" t="str">
        <f>IF(AD108=Datos!$AK$2,15,"")</f>
        <v/>
      </c>
      <c r="BM108" s="86" t="str">
        <f>IF(AF108=Datos!$AL$2,15,"")</f>
        <v/>
      </c>
      <c r="BN108" s="86" t="str">
        <f>IF(AH108=Datos!$AM$2,15,"")</f>
        <v/>
      </c>
      <c r="BO108" s="86" t="str">
        <f>IF(AJ108=Datos!$AN$2,10,IF(AJ108=Datos!$AN$3,5,IF(AJ108=Datos!$AN$4,"","")))</f>
        <v/>
      </c>
      <c r="BP108" s="86">
        <f t="shared" si="13"/>
        <v>0</v>
      </c>
      <c r="BQ108" s="86" t="str">
        <f>IF(D108="","",IF(BP108&gt;=96,Datos!$AO$2,IF(BP108&gt;=86,Datos!$AO$3,IF(BP108&lt;86,Datos!$AO$4,""))))</f>
        <v/>
      </c>
      <c r="BR108" s="86" t="str">
        <f>IF(AN108="","",IF(AN108=Datos!$AP$2,Datos!$AO$2,IF(AN108=Datos!$AP$3,Datos!$AO$3,IF(AN108=Datos!$AP$4,Datos!$AO$4,""))))</f>
        <v/>
      </c>
      <c r="BS108" s="86" t="str">
        <f t="shared" si="14"/>
        <v/>
      </c>
      <c r="BT108" s="86" t="str">
        <f t="shared" si="15"/>
        <v/>
      </c>
      <c r="BU108" s="86" t="str">
        <f t="shared" si="16"/>
        <v/>
      </c>
      <c r="BV108" s="86" t="str">
        <f t="shared" si="17"/>
        <v/>
      </c>
      <c r="BW108" s="86" t="str">
        <f>IF(BV108=Datos!$AO$2,100,IF(BV108=Datos!$AO$3,50,IF(BV108=Datos!$AO$4,0,"")))</f>
        <v/>
      </c>
      <c r="BX108" s="92"/>
      <c r="BY108" s="92"/>
      <c r="BZ108" s="91"/>
    </row>
    <row r="109" spans="1:78" ht="26.25" customHeight="1">
      <c r="A109" s="18"/>
      <c r="D109" s="436"/>
      <c r="E109" s="436"/>
      <c r="F109" s="436"/>
      <c r="G109" s="436"/>
      <c r="H109" s="436"/>
      <c r="I109" s="436"/>
      <c r="J109" s="436"/>
      <c r="K109" s="436"/>
      <c r="L109" s="436"/>
      <c r="M109" s="436"/>
      <c r="N109" s="436"/>
      <c r="O109" s="436"/>
      <c r="P109" s="436"/>
      <c r="Q109" s="436"/>
      <c r="R109" s="436"/>
      <c r="S109" s="436"/>
      <c r="T109" s="437" t="str">
        <f t="shared" si="12"/>
        <v/>
      </c>
      <c r="U109" s="437"/>
      <c r="V109" s="437"/>
      <c r="W109" s="437"/>
      <c r="X109" s="438"/>
      <c r="Y109" s="439"/>
      <c r="Z109" s="438"/>
      <c r="AA109" s="439"/>
      <c r="AB109" s="438"/>
      <c r="AC109" s="439"/>
      <c r="AD109" s="438"/>
      <c r="AE109" s="439"/>
      <c r="AF109" s="438"/>
      <c r="AG109" s="439"/>
      <c r="AH109" s="438"/>
      <c r="AI109" s="439"/>
      <c r="AJ109" s="438"/>
      <c r="AK109" s="439"/>
      <c r="AL109" s="457" t="str">
        <f t="shared" si="9"/>
        <v/>
      </c>
      <c r="AM109" s="458"/>
      <c r="AN109" s="438"/>
      <c r="AO109" s="459"/>
      <c r="AP109" s="459"/>
      <c r="AQ109" s="439"/>
      <c r="AR109" s="457" t="str">
        <f t="shared" si="10"/>
        <v/>
      </c>
      <c r="AS109" s="458"/>
      <c r="AT109" s="457" t="str">
        <f t="shared" si="11"/>
        <v/>
      </c>
      <c r="AU109" s="533"/>
      <c r="AV109" s="458"/>
      <c r="AW109" s="550"/>
      <c r="AX109" s="551"/>
      <c r="AY109" s="552"/>
      <c r="AZ109" s="550"/>
      <c r="BA109" s="551"/>
      <c r="BB109" s="552"/>
      <c r="BC109" s="347"/>
      <c r="BD109" s="348"/>
      <c r="BE109" s="348"/>
      <c r="BF109" s="348"/>
      <c r="BG109" s="349"/>
      <c r="BI109" s="86" t="str">
        <f>IF(X109=Datos!$AH$2,15,"")</f>
        <v/>
      </c>
      <c r="BJ109" s="86" t="str">
        <f>IF(Z109=Datos!$AI$2,15,"")</f>
        <v/>
      </c>
      <c r="BK109" s="86" t="str">
        <f>IF(AB109=Datos!$AJ$2,15,"")</f>
        <v/>
      </c>
      <c r="BL109" s="86" t="str">
        <f>IF(AD109=Datos!$AK$2,15,"")</f>
        <v/>
      </c>
      <c r="BM109" s="86" t="str">
        <f>IF(AF109=Datos!$AL$2,15,"")</f>
        <v/>
      </c>
      <c r="BN109" s="86" t="str">
        <f>IF(AH109=Datos!$AM$2,15,"")</f>
        <v/>
      </c>
      <c r="BO109" s="86" t="str">
        <f>IF(AJ109=Datos!$AN$2,10,IF(AJ109=Datos!$AN$3,5,IF(AJ109=Datos!$AN$4,"","")))</f>
        <v/>
      </c>
      <c r="BP109" s="86">
        <f t="shared" si="13"/>
        <v>0</v>
      </c>
      <c r="BQ109" s="86" t="str">
        <f>IF(D109="","",IF(BP109&gt;=96,Datos!$AO$2,IF(BP109&gt;=86,Datos!$AO$3,IF(BP109&lt;86,Datos!$AO$4,""))))</f>
        <v/>
      </c>
      <c r="BR109" s="86" t="str">
        <f>IF(AN109="","",IF(AN109=Datos!$AP$2,Datos!$AO$2,IF(AN109=Datos!$AP$3,Datos!$AO$3,IF(AN109=Datos!$AP$4,Datos!$AO$4,""))))</f>
        <v/>
      </c>
      <c r="BS109" s="86" t="str">
        <f t="shared" si="14"/>
        <v/>
      </c>
      <c r="BT109" s="86" t="str">
        <f t="shared" si="15"/>
        <v/>
      </c>
      <c r="BU109" s="86" t="str">
        <f t="shared" si="16"/>
        <v/>
      </c>
      <c r="BV109" s="86" t="str">
        <f t="shared" si="17"/>
        <v/>
      </c>
      <c r="BW109" s="86" t="str">
        <f>IF(BV109=Datos!$AO$2,100,IF(BV109=Datos!$AO$3,50,IF(BV109=Datos!$AO$4,0,"")))</f>
        <v/>
      </c>
      <c r="BX109" s="92"/>
      <c r="BY109" s="92"/>
      <c r="BZ109" s="91"/>
    </row>
    <row r="110" spans="1:78" ht="26.25" customHeight="1">
      <c r="A110" s="18"/>
      <c r="D110" s="436"/>
      <c r="E110" s="436"/>
      <c r="F110" s="436"/>
      <c r="G110" s="436"/>
      <c r="H110" s="436"/>
      <c r="I110" s="436"/>
      <c r="J110" s="436"/>
      <c r="K110" s="436"/>
      <c r="L110" s="436"/>
      <c r="M110" s="436"/>
      <c r="N110" s="436"/>
      <c r="O110" s="436"/>
      <c r="P110" s="436"/>
      <c r="Q110" s="436"/>
      <c r="R110" s="436"/>
      <c r="S110" s="436"/>
      <c r="T110" s="437" t="str">
        <f t="shared" si="12"/>
        <v/>
      </c>
      <c r="U110" s="437"/>
      <c r="V110" s="437"/>
      <c r="W110" s="437"/>
      <c r="X110" s="438"/>
      <c r="Y110" s="439"/>
      <c r="Z110" s="438"/>
      <c r="AA110" s="439"/>
      <c r="AB110" s="438"/>
      <c r="AC110" s="439"/>
      <c r="AD110" s="438"/>
      <c r="AE110" s="439"/>
      <c r="AF110" s="438"/>
      <c r="AG110" s="439"/>
      <c r="AH110" s="438"/>
      <c r="AI110" s="439"/>
      <c r="AJ110" s="438"/>
      <c r="AK110" s="439"/>
      <c r="AL110" s="457" t="str">
        <f t="shared" si="9"/>
        <v/>
      </c>
      <c r="AM110" s="458"/>
      <c r="AN110" s="438"/>
      <c r="AO110" s="459"/>
      <c r="AP110" s="459"/>
      <c r="AQ110" s="439"/>
      <c r="AR110" s="457" t="str">
        <f t="shared" si="10"/>
        <v/>
      </c>
      <c r="AS110" s="458"/>
      <c r="AT110" s="457" t="str">
        <f t="shared" si="11"/>
        <v/>
      </c>
      <c r="AU110" s="533"/>
      <c r="AV110" s="458"/>
      <c r="AW110" s="550"/>
      <c r="AX110" s="551"/>
      <c r="AY110" s="552"/>
      <c r="AZ110" s="550"/>
      <c r="BA110" s="551"/>
      <c r="BB110" s="552"/>
      <c r="BC110" s="347"/>
      <c r="BD110" s="348"/>
      <c r="BE110" s="348"/>
      <c r="BF110" s="348"/>
      <c r="BG110" s="349"/>
      <c r="BI110" s="86" t="str">
        <f>IF(X110=Datos!$AH$2,15,"")</f>
        <v/>
      </c>
      <c r="BJ110" s="86" t="str">
        <f>IF(Z110=Datos!$AI$2,15,"")</f>
        <v/>
      </c>
      <c r="BK110" s="86" t="str">
        <f>IF(AB110=Datos!$AJ$2,15,"")</f>
        <v/>
      </c>
      <c r="BL110" s="86" t="str">
        <f>IF(AD110=Datos!$AK$2,15,"")</f>
        <v/>
      </c>
      <c r="BM110" s="86" t="str">
        <f>IF(AF110=Datos!$AL$2,15,"")</f>
        <v/>
      </c>
      <c r="BN110" s="86" t="str">
        <f>IF(AH110=Datos!$AM$2,15,"")</f>
        <v/>
      </c>
      <c r="BO110" s="86" t="str">
        <f>IF(AJ110=Datos!$AN$2,10,IF(AJ110=Datos!$AN$3,5,IF(AJ110=Datos!$AN$4,"","")))</f>
        <v/>
      </c>
      <c r="BP110" s="86">
        <f t="shared" si="13"/>
        <v>0</v>
      </c>
      <c r="BQ110" s="86" t="str">
        <f>IF(D110="","",IF(BP110&gt;=96,Datos!$AO$2,IF(BP110&gt;=86,Datos!$AO$3,IF(BP110&lt;86,Datos!$AO$4,""))))</f>
        <v/>
      </c>
      <c r="BR110" s="86" t="str">
        <f>IF(AN110="","",IF(AN110=Datos!$AP$2,Datos!$AO$2,IF(AN110=Datos!$AP$3,Datos!$AO$3,IF(AN110=Datos!$AP$4,Datos!$AO$4,""))))</f>
        <v/>
      </c>
      <c r="BS110" s="86" t="str">
        <f t="shared" si="14"/>
        <v/>
      </c>
      <c r="BT110" s="86" t="str">
        <f t="shared" si="15"/>
        <v/>
      </c>
      <c r="BU110" s="86" t="str">
        <f t="shared" si="16"/>
        <v/>
      </c>
      <c r="BV110" s="86" t="str">
        <f t="shared" si="17"/>
        <v/>
      </c>
      <c r="BW110" s="86" t="str">
        <f>IF(BV110=Datos!$AO$2,100,IF(BV110=Datos!$AO$3,50,IF(BV110=Datos!$AO$4,0,"")))</f>
        <v/>
      </c>
      <c r="BX110" s="92"/>
      <c r="BY110" s="92"/>
      <c r="BZ110" s="91"/>
    </row>
    <row r="111" spans="1:78" ht="26.25" customHeight="1">
      <c r="A111" s="18"/>
      <c r="D111" s="436"/>
      <c r="E111" s="436"/>
      <c r="F111" s="436"/>
      <c r="G111" s="436"/>
      <c r="H111" s="436"/>
      <c r="I111" s="436"/>
      <c r="J111" s="436"/>
      <c r="K111" s="436"/>
      <c r="L111" s="436"/>
      <c r="M111" s="436"/>
      <c r="N111" s="436"/>
      <c r="O111" s="436"/>
      <c r="P111" s="436"/>
      <c r="Q111" s="436"/>
      <c r="R111" s="436"/>
      <c r="S111" s="436"/>
      <c r="T111" s="437" t="str">
        <f t="shared" si="12"/>
        <v/>
      </c>
      <c r="U111" s="437"/>
      <c r="V111" s="437"/>
      <c r="W111" s="437"/>
      <c r="X111" s="438"/>
      <c r="Y111" s="439"/>
      <c r="Z111" s="438"/>
      <c r="AA111" s="439"/>
      <c r="AB111" s="438"/>
      <c r="AC111" s="439"/>
      <c r="AD111" s="438"/>
      <c r="AE111" s="439"/>
      <c r="AF111" s="438"/>
      <c r="AG111" s="439"/>
      <c r="AH111" s="438"/>
      <c r="AI111" s="439"/>
      <c r="AJ111" s="438"/>
      <c r="AK111" s="439"/>
      <c r="AL111" s="457" t="str">
        <f t="shared" si="9"/>
        <v/>
      </c>
      <c r="AM111" s="458"/>
      <c r="AN111" s="438"/>
      <c r="AO111" s="459"/>
      <c r="AP111" s="459"/>
      <c r="AQ111" s="439"/>
      <c r="AR111" s="457" t="str">
        <f t="shared" si="10"/>
        <v/>
      </c>
      <c r="AS111" s="458"/>
      <c r="AT111" s="457" t="str">
        <f t="shared" si="11"/>
        <v/>
      </c>
      <c r="AU111" s="533"/>
      <c r="AV111" s="458"/>
      <c r="AW111" s="553"/>
      <c r="AX111" s="554"/>
      <c r="AY111" s="555"/>
      <c r="AZ111" s="553"/>
      <c r="BA111" s="554"/>
      <c r="BB111" s="555"/>
      <c r="BC111" s="347"/>
      <c r="BD111" s="348"/>
      <c r="BE111" s="348"/>
      <c r="BF111" s="348"/>
      <c r="BG111" s="349"/>
      <c r="BI111" s="86" t="str">
        <f>IF(X111=Datos!$AH$2,15,"")</f>
        <v/>
      </c>
      <c r="BJ111" s="86" t="str">
        <f>IF(Z111=Datos!$AI$2,15,"")</f>
        <v/>
      </c>
      <c r="BK111" s="86" t="str">
        <f>IF(AB111=Datos!$AJ$2,15,"")</f>
        <v/>
      </c>
      <c r="BL111" s="86" t="str">
        <f>IF(AD111=Datos!$AK$2,15,"")</f>
        <v/>
      </c>
      <c r="BM111" s="86" t="str">
        <f>IF(AF111=Datos!$AL$2,15,"")</f>
        <v/>
      </c>
      <c r="BN111" s="86" t="str">
        <f>IF(AH111=Datos!$AM$2,15,"")</f>
        <v/>
      </c>
      <c r="BO111" s="86" t="str">
        <f>IF(AJ111=Datos!$AN$2,10,IF(AJ111=Datos!$AN$3,5,IF(AJ111=Datos!$AN$4,"","")))</f>
        <v/>
      </c>
      <c r="BP111" s="86">
        <f t="shared" si="13"/>
        <v>0</v>
      </c>
      <c r="BQ111" s="86" t="str">
        <f>IF(D111="","",IF(BP111&gt;=96,Datos!$AO$2,IF(BP111&gt;=86,Datos!$AO$3,IF(BP111&lt;86,Datos!$AO$4,""))))</f>
        <v/>
      </c>
      <c r="BR111" s="86" t="str">
        <f>IF(AN111="","",IF(AN111=Datos!$AP$2,Datos!$AO$2,IF(AN111=Datos!$AP$3,Datos!$AO$3,IF(AN111=Datos!$AP$4,Datos!$AO$4,""))))</f>
        <v/>
      </c>
      <c r="BS111" s="86" t="str">
        <f t="shared" si="14"/>
        <v/>
      </c>
      <c r="BT111" s="86" t="str">
        <f t="shared" si="15"/>
        <v/>
      </c>
      <c r="BU111" s="86" t="str">
        <f t="shared" si="16"/>
        <v/>
      </c>
      <c r="BV111" s="86" t="str">
        <f t="shared" si="17"/>
        <v/>
      </c>
      <c r="BW111" s="86" t="str">
        <f>IF(BV111=Datos!$AO$2,100,IF(BV111=Datos!$AO$3,50,IF(BV111=Datos!$AO$4,0,"")))</f>
        <v/>
      </c>
      <c r="BX111" s="92"/>
      <c r="BY111" s="92"/>
      <c r="BZ111" s="91"/>
    </row>
    <row r="112" spans="1:78" ht="15" customHeight="1">
      <c r="A112" s="18"/>
      <c r="BF112" s="41"/>
      <c r="BG112" s="20"/>
      <c r="BI112" s="85"/>
      <c r="BJ112" s="85"/>
      <c r="BK112" s="85"/>
      <c r="BL112" s="85"/>
      <c r="BM112" s="85"/>
      <c r="BN112" s="85"/>
      <c r="BO112" s="85" t="s">
        <v>545</v>
      </c>
      <c r="BP112" s="85">
        <f>IF(COUNTA(D102:D111)=0,0,SUM(BP102:BP111)/(COUNTA(D102:D111)))</f>
        <v>0</v>
      </c>
      <c r="BV112" s="86" t="s">
        <v>546</v>
      </c>
      <c r="BW112" s="86">
        <f>IF(COUNTA(D102:D111)=0,0,SUM(BW102:BW111)/(COUNTA(D102:S111)))</f>
        <v>0</v>
      </c>
      <c r="BX112" s="90" t="str">
        <f>IF(BW112="","",IF(BW112=100,Datos!$AO$2,IF(BW112&gt;=50,Datos!$AO$3,Datos!$AO$4)))</f>
        <v>Débil</v>
      </c>
      <c r="BY112" s="90" t="str">
        <f>IF(AZ102="","",AZ102)</f>
        <v/>
      </c>
      <c r="BZ112" s="90" t="str">
        <f>IF(OR(BX112="",BY112=""),"",IF($AK$13=1,0,IF(AND(BX112=Datos!$AO$2,BY112=Datos!$AR$2),2,IF(AND(BX112=Datos!$AO$2,BY112=Datos!$AR$3),1,IF(AND(BX112=Datos!$AO$2,BY112=Datos!$AR$4),0,IF(AND(BX112=Datos!$AO$3,BY112=Datos!$AR$2),1,IF(AND(BX112=Datos!$AO$3,BY112=Datos!$AR$3),0,IF(AND(BX112=Datos!$AO$3,BY112=Datos!$AR$4),0,IF(BX112=Datos!$AO$4,0,"")))))))))</f>
        <v/>
      </c>
    </row>
    <row r="113" spans="1:73" ht="15" customHeight="1" thickBot="1">
      <c r="A113" s="51"/>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52"/>
      <c r="AV113" s="52"/>
      <c r="AW113" s="52"/>
      <c r="AX113" s="52"/>
      <c r="AY113" s="52"/>
      <c r="AZ113" s="52"/>
      <c r="BA113" s="52"/>
      <c r="BB113" s="52"/>
      <c r="BC113" s="52"/>
      <c r="BD113" s="52"/>
      <c r="BE113" s="52"/>
      <c r="BF113" s="52"/>
      <c r="BG113" s="54"/>
    </row>
    <row r="114" spans="1:73" ht="32.25" customHeight="1" thickBot="1">
      <c r="A114" s="380" t="str">
        <f>IF(AK13=Datos!$A$6,"VALORACIÓN DE LA OPORTUNIDAD","VALORACIÓN DEL RIESGO")</f>
        <v>VALORACIÓN DEL RIESGO</v>
      </c>
      <c r="B114" s="381"/>
      <c r="C114" s="381"/>
      <c r="D114" s="381"/>
      <c r="E114" s="381"/>
      <c r="F114" s="381"/>
      <c r="G114" s="381"/>
      <c r="H114" s="381"/>
      <c r="I114" s="381"/>
      <c r="J114" s="382"/>
      <c r="K114" s="27"/>
      <c r="L114" s="27"/>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7"/>
      <c r="BO114" s="11" t="s">
        <v>545</v>
      </c>
      <c r="BP114" s="11">
        <f>IF(COUNTA(D102:S111)=0,0,SUM(BP102:BP106)/(COUNTA(D102:S111)))</f>
        <v>0</v>
      </c>
    </row>
    <row r="115" spans="1:73" ht="27" customHeight="1">
      <c r="A115" s="57"/>
      <c r="B115" s="175"/>
      <c r="C115" s="175"/>
      <c r="D115" s="175"/>
      <c r="E115" s="175"/>
      <c r="F115" s="175"/>
      <c r="G115" s="175"/>
      <c r="H115" s="175"/>
      <c r="I115" s="175"/>
      <c r="J115" s="175"/>
      <c r="K115" s="19"/>
      <c r="L115" s="19"/>
      <c r="BG115" s="20"/>
    </row>
    <row r="116" spans="1:73" ht="21" customHeight="1">
      <c r="A116" s="57"/>
      <c r="B116" s="175"/>
      <c r="C116" s="175"/>
      <c r="D116" s="175"/>
      <c r="E116" s="175"/>
      <c r="F116" s="175"/>
      <c r="G116" s="175"/>
      <c r="H116" s="175"/>
      <c r="I116" s="175"/>
      <c r="J116" s="175"/>
      <c r="K116" s="19"/>
      <c r="L116" s="19"/>
      <c r="U116" s="508" t="str">
        <f>IF(AK13=Datos!$A$6,"Número máximo de cuadrantes a aumentar","Número máximo de cuadrantes a disminuir")</f>
        <v>Número máximo de cuadrantes a disminuir</v>
      </c>
      <c r="V116" s="509"/>
      <c r="W116" s="510"/>
      <c r="X116" s="510"/>
      <c r="Y116" s="510"/>
      <c r="Z116" s="510"/>
      <c r="AA116" s="510"/>
      <c r="AB116" s="510"/>
      <c r="AC116" s="510"/>
      <c r="AD116" s="510"/>
      <c r="AE116" s="510"/>
      <c r="AF116" s="510"/>
      <c r="AG116" s="510"/>
      <c r="AH116" s="510"/>
      <c r="AI116" s="510"/>
      <c r="AJ116" s="510"/>
      <c r="AK116" s="511"/>
      <c r="BG116" s="20"/>
    </row>
    <row r="117" spans="1:73">
      <c r="A117" s="57"/>
      <c r="B117" s="175"/>
      <c r="C117" s="175"/>
      <c r="D117" s="175"/>
      <c r="E117" s="175"/>
      <c r="F117" s="175"/>
      <c r="G117" s="175"/>
      <c r="H117" s="175"/>
      <c r="I117" s="175"/>
      <c r="J117" s="175"/>
      <c r="K117" s="19"/>
      <c r="L117" s="19"/>
      <c r="U117" s="512" t="s">
        <v>485</v>
      </c>
      <c r="V117" s="513"/>
      <c r="W117" s="513"/>
      <c r="X117" s="513"/>
      <c r="Y117" s="513"/>
      <c r="Z117" s="514">
        <f>IF(COUNTA(D87:D96)=0,0,IF(BZ97=0,0,BZ97))</f>
        <v>0</v>
      </c>
      <c r="AA117" s="515"/>
      <c r="AE117" s="524" t="s">
        <v>487</v>
      </c>
      <c r="AF117" s="524"/>
      <c r="AG117" s="524"/>
      <c r="AH117" s="524"/>
      <c r="AI117" s="512"/>
      <c r="AJ117" s="516">
        <f>IF(COUNTA(D102:D111)=0,0,IF(BZ112=0,0,BZ112))</f>
        <v>0</v>
      </c>
      <c r="AK117" s="516"/>
      <c r="BG117" s="20"/>
    </row>
    <row r="118" spans="1:73">
      <c r="A118" s="57"/>
      <c r="B118" s="175"/>
      <c r="C118" s="175"/>
      <c r="D118" s="175"/>
      <c r="E118" s="175"/>
      <c r="F118" s="175"/>
      <c r="G118" s="175"/>
      <c r="H118" s="175"/>
      <c r="I118" s="175"/>
      <c r="J118" s="175"/>
      <c r="K118" s="19"/>
      <c r="L118" s="19"/>
      <c r="U118" s="32"/>
      <c r="V118" s="32"/>
      <c r="W118" s="32"/>
      <c r="X118" s="32"/>
      <c r="Y118" s="32"/>
      <c r="Z118" s="32"/>
      <c r="AA118" s="32"/>
      <c r="AE118" s="32"/>
      <c r="AF118" s="32"/>
      <c r="AG118" s="32"/>
      <c r="AH118" s="32"/>
      <c r="AI118" s="32"/>
      <c r="AJ118" s="32"/>
      <c r="AK118" s="32"/>
      <c r="BG118" s="20"/>
    </row>
    <row r="119" spans="1:73" ht="14.45" customHeight="1">
      <c r="A119" s="57"/>
      <c r="B119" s="175"/>
      <c r="C119" s="175"/>
      <c r="D119" s="175"/>
      <c r="E119" s="175"/>
      <c r="F119" s="175"/>
      <c r="G119" s="175"/>
      <c r="H119" s="175"/>
      <c r="I119" s="175"/>
      <c r="J119" s="175"/>
      <c r="K119" s="19"/>
      <c r="L119" s="19"/>
      <c r="BG119" s="20"/>
    </row>
    <row r="120" spans="1:73">
      <c r="A120" s="57"/>
      <c r="B120" s="175"/>
      <c r="C120" s="175"/>
      <c r="D120" s="175"/>
      <c r="E120" s="175"/>
      <c r="F120" s="175"/>
      <c r="G120" s="175"/>
      <c r="H120" s="175"/>
      <c r="I120" s="175"/>
      <c r="J120" s="175"/>
      <c r="K120" s="19"/>
      <c r="L120" s="19"/>
      <c r="BG120" s="20"/>
    </row>
    <row r="121" spans="1:73" ht="14.45" customHeight="1">
      <c r="A121" s="18"/>
      <c r="Z121" s="401" t="s">
        <v>486</v>
      </c>
      <c r="AA121" s="401"/>
      <c r="AB121" s="401"/>
      <c r="AC121" s="401"/>
      <c r="AD121" s="401"/>
      <c r="AE121" s="401"/>
      <c r="AF121" s="401"/>
      <c r="AG121" s="401"/>
      <c r="AH121" s="401"/>
      <c r="AI121" s="401"/>
      <c r="AJ121" s="401"/>
      <c r="AK121" s="401"/>
      <c r="BG121" s="20"/>
      <c r="BK121" s="372" t="s">
        <v>551</v>
      </c>
      <c r="BL121" s="372"/>
      <c r="BM121" s="372"/>
    </row>
    <row r="122" spans="1:73" ht="14.45" customHeight="1">
      <c r="A122" s="18"/>
      <c r="D122" s="455" t="s">
        <v>489</v>
      </c>
      <c r="E122" s="455"/>
      <c r="F122" s="455"/>
      <c r="G122" s="455"/>
      <c r="Z122" s="28"/>
      <c r="BG122" s="20"/>
      <c r="BK122" s="372"/>
      <c r="BL122" s="372"/>
      <c r="BM122" s="372"/>
      <c r="BN122" s="39"/>
      <c r="BO122" s="39"/>
      <c r="BP122" s="372" t="s">
        <v>482</v>
      </c>
      <c r="BQ122" s="372" t="s">
        <v>483</v>
      </c>
      <c r="BS122" s="11" t="s">
        <v>484</v>
      </c>
    </row>
    <row r="123" spans="1:73" ht="14.45" customHeight="1">
      <c r="A123" s="18"/>
      <c r="R123" s="460" t="str">
        <f>Datos!O2</f>
        <v>Rara vez   -  (1)</v>
      </c>
      <c r="S123" s="460"/>
      <c r="T123" s="460"/>
      <c r="U123" s="460"/>
      <c r="V123" s="460"/>
      <c r="W123" s="460"/>
      <c r="AB123" s="519" t="str">
        <f>IF(AK13=Datos!$A$6,"Escala de impacto-beneficio resultante","Escala de impacto resultante")</f>
        <v>Escala de impacto resultante</v>
      </c>
      <c r="AC123" s="432"/>
      <c r="AD123" s="432"/>
      <c r="AE123" s="432"/>
      <c r="AF123" s="432"/>
      <c r="AG123" s="432"/>
      <c r="AH123" s="432"/>
      <c r="AI123" s="432"/>
      <c r="AJ123" s="432"/>
      <c r="AK123" s="520"/>
      <c r="BG123" s="20"/>
      <c r="BK123" s="11" t="s">
        <v>485</v>
      </c>
      <c r="BL123" s="26" t="str">
        <f>IF(AK13=Datos!A6,BQ133,BL133)</f>
        <v/>
      </c>
      <c r="BM123" s="26" t="e">
        <f>INDEX($R$123:$W$127,$BL$123,1)</f>
        <v>#VALUE!</v>
      </c>
      <c r="BP123" s="399"/>
      <c r="BQ123" s="399"/>
      <c r="BS123" s="11" t="s">
        <v>485</v>
      </c>
      <c r="BT123" s="26" t="str">
        <f>IF($AK$13&lt;&gt;"",BL123,"")</f>
        <v/>
      </c>
      <c r="BU123" s="26" t="str">
        <f>IF($AK$13&lt;&gt;"",$BM$123,"")</f>
        <v/>
      </c>
    </row>
    <row r="124" spans="1:73" ht="14.45" customHeight="1">
      <c r="A124" s="18"/>
      <c r="R124" s="460" t="str">
        <f>Datos!O3</f>
        <v>Improbable   -  (2)</v>
      </c>
      <c r="S124" s="460"/>
      <c r="T124" s="460"/>
      <c r="U124" s="460"/>
      <c r="V124" s="460"/>
      <c r="W124" s="460"/>
      <c r="AB124" s="432">
        <f>AB66</f>
        <v>1</v>
      </c>
      <c r="AC124" s="432"/>
      <c r="AD124" s="432">
        <f>AD66</f>
        <v>2</v>
      </c>
      <c r="AE124" s="432"/>
      <c r="AF124" s="432">
        <f>AF66</f>
        <v>3</v>
      </c>
      <c r="AG124" s="432"/>
      <c r="AH124" s="432">
        <f>AH66</f>
        <v>4</v>
      </c>
      <c r="AI124" s="432"/>
      <c r="AJ124" s="432">
        <f>AJ66</f>
        <v>5</v>
      </c>
      <c r="AK124" s="432"/>
      <c r="BG124" s="20"/>
      <c r="BK124" s="11" t="s">
        <v>487</v>
      </c>
      <c r="BL124" s="26" t="str">
        <f>IF($AK$13&lt;&gt;"",(INDEX($BK$126:$BN$132,MATCH($BT$63,$BK$126:$BK$132,0),MATCH($AJ$117,$BK$127:$BN$127,0))),"")</f>
        <v/>
      </c>
      <c r="BM124" s="26" t="e">
        <f>INDEX($R$130:$W$134,$BL$124,1)</f>
        <v>#VALUE!</v>
      </c>
      <c r="BO124" s="11" t="s">
        <v>552</v>
      </c>
      <c r="BP124" s="26" t="str">
        <f>IF($AK$13&lt;&gt;"",(INDEX($BK$126:$BN$132,MATCH($BT$63,$BK$126:$BK$132,0),MATCH($AJ$117,$BK$127:$BN$127,0))),"")</f>
        <v/>
      </c>
      <c r="BQ124" s="26" t="e">
        <f>INDEX($R$130:$W$134,$BP$124+1,1)</f>
        <v>#VALUE!</v>
      </c>
      <c r="BS124" s="11" t="s">
        <v>487</v>
      </c>
      <c r="BT124" s="26" t="str">
        <f>IF($AK$13="","",IF($AK$13=1,$BP$124,$BL$124))</f>
        <v/>
      </c>
      <c r="BU124" s="26" t="str">
        <f>IF($AK$13="","",IF($AK$13=1,$BQ$124,$BM$124))</f>
        <v/>
      </c>
    </row>
    <row r="125" spans="1:73" ht="28.5" customHeight="1">
      <c r="A125" s="18"/>
      <c r="E125" s="525" t="s">
        <v>553</v>
      </c>
      <c r="F125" s="525"/>
      <c r="G125" s="525"/>
      <c r="H125" s="525"/>
      <c r="I125" s="525"/>
      <c r="J125" s="525"/>
      <c r="K125" s="525"/>
      <c r="L125" s="525"/>
      <c r="M125" s="525"/>
      <c r="N125" s="525"/>
      <c r="O125" s="525"/>
      <c r="P125" s="525"/>
      <c r="R125" s="460" t="str">
        <f>Datos!O4</f>
        <v>Posible   -  (3)</v>
      </c>
      <c r="S125" s="460"/>
      <c r="T125" s="460"/>
      <c r="U125" s="460"/>
      <c r="V125" s="460"/>
      <c r="W125" s="460"/>
      <c r="Z125" s="402" t="s">
        <v>492</v>
      </c>
      <c r="AA125" s="433">
        <f>AA67</f>
        <v>1</v>
      </c>
      <c r="AB125" s="383" t="str">
        <f>IF(ISERROR(BL140=TRUE),"",IF(BL140="","",BL140))</f>
        <v/>
      </c>
      <c r="AC125" s="384"/>
      <c r="AD125" s="383" t="str">
        <f>IF(ISERROR(BM140=TRUE),"",IF(BM140="","",BM140))</f>
        <v/>
      </c>
      <c r="AE125" s="384"/>
      <c r="AF125" s="387" t="str">
        <f>IF(ISERROR(BN140=TRUE),"",IF(BN140="","",BN140))</f>
        <v/>
      </c>
      <c r="AG125" s="388"/>
      <c r="AH125" s="391" t="str">
        <f>IF(ISERROR(BO140=TRUE),"",IF(BO140="","",BO140))</f>
        <v/>
      </c>
      <c r="AI125" s="392"/>
      <c r="AJ125" s="395" t="str">
        <f>IF(ISERROR(BP140=TRUE),"",IF(BP140="","",BP140))</f>
        <v/>
      </c>
      <c r="AK125" s="396"/>
      <c r="AP125" s="484" t="str">
        <f>IF(AK13=Datos!$A$6,"Zona de ubicación de la oportunidad","Zona de ubicación del riesgo")</f>
        <v>Zona de ubicación del riesgo</v>
      </c>
      <c r="AQ125" s="484"/>
      <c r="AR125" s="484"/>
      <c r="AS125" s="484"/>
      <c r="AT125" s="484"/>
      <c r="AU125" s="484"/>
      <c r="AV125" s="484"/>
      <c r="AW125" s="484"/>
      <c r="AX125" s="484"/>
      <c r="AY125" s="484"/>
      <c r="AZ125" s="484"/>
      <c r="BA125" s="484"/>
      <c r="BB125" s="484"/>
      <c r="BC125" s="484"/>
      <c r="BD125" s="484"/>
      <c r="BE125" s="484"/>
      <c r="BF125" s="484"/>
      <c r="BG125" s="20"/>
    </row>
    <row r="126" spans="1:73" ht="14.45" customHeight="1">
      <c r="A126" s="18"/>
      <c r="J126" s="40"/>
      <c r="K126" s="41"/>
      <c r="L126" s="41"/>
      <c r="M126" s="41"/>
      <c r="N126" s="41"/>
      <c r="O126" s="41"/>
      <c r="P126" s="42"/>
      <c r="R126" s="460" t="str">
        <f>Datos!O5</f>
        <v>Probable   -  (4)</v>
      </c>
      <c r="S126" s="460"/>
      <c r="T126" s="460"/>
      <c r="U126" s="460"/>
      <c r="V126" s="460"/>
      <c r="W126" s="460"/>
      <c r="Z126" s="403"/>
      <c r="AA126" s="433"/>
      <c r="AB126" s="385"/>
      <c r="AC126" s="386"/>
      <c r="AD126" s="385"/>
      <c r="AE126" s="386"/>
      <c r="AF126" s="389"/>
      <c r="AG126" s="390"/>
      <c r="AH126" s="393"/>
      <c r="AI126" s="394"/>
      <c r="AJ126" s="397"/>
      <c r="AK126" s="398"/>
      <c r="AP126" s="516" t="str">
        <f>IF(OR(J127="",J134=""),"",(INDEX($BK$65:$BP$70,MATCH($BU$123,$BK$65:$BK$70,0),MATCH($BU$124,$BK$65:$BP$65,0))))</f>
        <v/>
      </c>
      <c r="AQ126" s="516"/>
      <c r="AR126" s="516"/>
      <c r="AS126" s="516"/>
      <c r="AT126" s="516"/>
      <c r="AU126" s="516"/>
      <c r="AV126" s="516"/>
      <c r="AW126" s="516"/>
      <c r="AX126" s="516"/>
      <c r="AY126" s="516"/>
      <c r="AZ126" s="516"/>
      <c r="BA126" s="516"/>
      <c r="BB126" s="516"/>
      <c r="BC126" s="516"/>
      <c r="BD126" s="516"/>
      <c r="BE126" s="516"/>
      <c r="BF126" s="516"/>
      <c r="BG126" s="20"/>
      <c r="BK126" s="95"/>
      <c r="BL126" s="504" t="s">
        <v>554</v>
      </c>
      <c r="BM126" s="505"/>
      <c r="BN126" s="506"/>
      <c r="BP126" s="95"/>
      <c r="BQ126" s="504" t="s">
        <v>555</v>
      </c>
      <c r="BR126" s="505"/>
      <c r="BS126" s="506"/>
    </row>
    <row r="127" spans="1:73" ht="28.5" customHeight="1">
      <c r="A127" s="18"/>
      <c r="J127" s="507" t="str">
        <f>IF(J72="","",BU123)</f>
        <v/>
      </c>
      <c r="K127" s="507"/>
      <c r="L127" s="507"/>
      <c r="M127" s="507"/>
      <c r="N127" s="507"/>
      <c r="O127" s="507"/>
      <c r="P127" s="507"/>
      <c r="R127" s="460" t="str">
        <f>Datos!O6</f>
        <v>Casi seguro   -  (5)</v>
      </c>
      <c r="S127" s="460"/>
      <c r="T127" s="460"/>
      <c r="U127" s="460"/>
      <c r="V127" s="460"/>
      <c r="W127" s="460"/>
      <c r="Z127" s="403"/>
      <c r="AA127" s="433">
        <f>AA69</f>
        <v>2</v>
      </c>
      <c r="AB127" s="383" t="str">
        <f>IF(ISERROR(BL141=TRUE),"",IF(BL141="","",BL141))</f>
        <v/>
      </c>
      <c r="AC127" s="384"/>
      <c r="AD127" s="383" t="str">
        <f>IF(ISERROR(BM141=TRUE),"",IF(BM141="","",BM141))</f>
        <v/>
      </c>
      <c r="AE127" s="384"/>
      <c r="AF127" s="387" t="str">
        <f>IF(ISERROR(BN141=TRUE),"",IF(BN141="","",BN141))</f>
        <v/>
      </c>
      <c r="AG127" s="388"/>
      <c r="AH127" s="391" t="str">
        <f>IF(ISERROR(BO141=TRUE),"",IF(BO141="","",BO141))</f>
        <v/>
      </c>
      <c r="AI127" s="392"/>
      <c r="AJ127" s="395" t="str">
        <f>IF(ISERROR(BP141=TRUE),"",IF(BP141="","",BP141))</f>
        <v/>
      </c>
      <c r="AK127" s="396"/>
      <c r="AP127" s="516"/>
      <c r="AQ127" s="516"/>
      <c r="AR127" s="516"/>
      <c r="AS127" s="516"/>
      <c r="AT127" s="516"/>
      <c r="AU127" s="516"/>
      <c r="AV127" s="516"/>
      <c r="AW127" s="516"/>
      <c r="AX127" s="516"/>
      <c r="AY127" s="516"/>
      <c r="AZ127" s="516"/>
      <c r="BA127" s="516"/>
      <c r="BB127" s="516"/>
      <c r="BC127" s="516"/>
      <c r="BD127" s="516"/>
      <c r="BE127" s="516"/>
      <c r="BF127" s="516"/>
      <c r="BG127" s="20"/>
      <c r="BK127" s="96" t="s">
        <v>556</v>
      </c>
      <c r="BL127" s="96">
        <v>0</v>
      </c>
      <c r="BM127" s="96">
        <v>1</v>
      </c>
      <c r="BN127" s="96">
        <v>2</v>
      </c>
      <c r="BO127" s="37"/>
      <c r="BP127" s="96" t="s">
        <v>556</v>
      </c>
      <c r="BQ127" s="96">
        <v>0</v>
      </c>
      <c r="BR127" s="96">
        <v>1</v>
      </c>
      <c r="BS127" s="96">
        <v>2</v>
      </c>
    </row>
    <row r="128" spans="1:73" ht="14.45" customHeight="1">
      <c r="A128" s="18"/>
      <c r="J128" s="43"/>
      <c r="K128" s="44"/>
      <c r="L128" s="44"/>
      <c r="M128" s="44"/>
      <c r="N128" s="44"/>
      <c r="O128" s="44"/>
      <c r="P128" s="45"/>
      <c r="Z128" s="403"/>
      <c r="AA128" s="433"/>
      <c r="AB128" s="385"/>
      <c r="AC128" s="386"/>
      <c r="AD128" s="385"/>
      <c r="AE128" s="386"/>
      <c r="AF128" s="389"/>
      <c r="AG128" s="390"/>
      <c r="AH128" s="393"/>
      <c r="AI128" s="394"/>
      <c r="AJ128" s="397"/>
      <c r="AK128" s="398"/>
      <c r="BG128" s="20"/>
      <c r="BK128" s="96">
        <v>1</v>
      </c>
      <c r="BL128" s="96">
        <v>1</v>
      </c>
      <c r="BM128" s="96">
        <v>1</v>
      </c>
      <c r="BN128" s="96">
        <v>1</v>
      </c>
      <c r="BO128" s="37"/>
      <c r="BP128" s="96">
        <v>1</v>
      </c>
      <c r="BQ128" s="96">
        <v>1</v>
      </c>
      <c r="BR128" s="96">
        <v>2</v>
      </c>
      <c r="BS128" s="96">
        <v>3</v>
      </c>
    </row>
    <row r="129" spans="1:71" ht="14.45" customHeight="1">
      <c r="A129" s="18"/>
      <c r="R129" s="58"/>
      <c r="S129" s="58"/>
      <c r="Z129" s="403"/>
      <c r="AA129" s="433">
        <f>AA71</f>
        <v>3</v>
      </c>
      <c r="AB129" s="383" t="str">
        <f>IF(ISERROR(BL142=TRUE),"",IF(BL142="","",BL142))</f>
        <v/>
      </c>
      <c r="AC129" s="384"/>
      <c r="AD129" s="387" t="str">
        <f>IF(ISERROR(BM142=TRUE),"",IF(BM142="","",BM142))</f>
        <v/>
      </c>
      <c r="AE129" s="388"/>
      <c r="AF129" s="391" t="str">
        <f>IF(ISERROR(BN142=TRUE),"",IF(BN142="","",BN142))</f>
        <v/>
      </c>
      <c r="AG129" s="392"/>
      <c r="AH129" s="395" t="str">
        <f>IF(ISERROR(BO142=TRUE),"",IF(BO142="","",BO142))</f>
        <v/>
      </c>
      <c r="AI129" s="396"/>
      <c r="AJ129" s="395" t="str">
        <f>IF(ISERROR(BP142=TRUE),"",IF(BP142="","",BP142))</f>
        <v/>
      </c>
      <c r="AK129" s="396"/>
      <c r="AP129" s="484" t="s">
        <v>495</v>
      </c>
      <c r="AQ129" s="484"/>
      <c r="AR129" s="484"/>
      <c r="AS129" s="484"/>
      <c r="AT129" s="484"/>
      <c r="AU129" s="484"/>
      <c r="AV129" s="484"/>
      <c r="AW129" s="484"/>
      <c r="AX129" s="484"/>
      <c r="AY129" s="484"/>
      <c r="AZ129" s="484"/>
      <c r="BA129" s="484"/>
      <c r="BB129" s="484"/>
      <c r="BC129" s="484"/>
      <c r="BD129" s="484"/>
      <c r="BE129" s="484"/>
      <c r="BF129" s="484"/>
      <c r="BG129" s="20"/>
      <c r="BK129" s="96">
        <v>2</v>
      </c>
      <c r="BL129" s="96">
        <v>2</v>
      </c>
      <c r="BM129" s="96">
        <v>1</v>
      </c>
      <c r="BN129" s="96">
        <v>1</v>
      </c>
      <c r="BO129" s="37"/>
      <c r="BP129" s="96">
        <v>2</v>
      </c>
      <c r="BQ129" s="96">
        <v>2</v>
      </c>
      <c r="BR129" s="96">
        <v>3</v>
      </c>
      <c r="BS129" s="96">
        <v>4</v>
      </c>
    </row>
    <row r="130" spans="1:71" ht="28.5" customHeight="1">
      <c r="A130" s="18"/>
      <c r="R130" s="460" t="str">
        <f>IF($AK$13=1,Datos!P2,IF(OR($AK$13=2,$AK$13=3,$AK$13=4),Datos!Q2,IF($AK$13=5,Datos!R2,"")))</f>
        <v/>
      </c>
      <c r="S130" s="460"/>
      <c r="T130" s="460"/>
      <c r="U130" s="460"/>
      <c r="V130" s="460"/>
      <c r="W130" s="460"/>
      <c r="Z130" s="403"/>
      <c r="AA130" s="433"/>
      <c r="AB130" s="385"/>
      <c r="AC130" s="386"/>
      <c r="AD130" s="389"/>
      <c r="AE130" s="390"/>
      <c r="AF130" s="393"/>
      <c r="AG130" s="394"/>
      <c r="AH130" s="397"/>
      <c r="AI130" s="398"/>
      <c r="AJ130" s="397"/>
      <c r="AK130" s="398"/>
      <c r="AP130" s="400"/>
      <c r="AQ130" s="400"/>
      <c r="AR130" s="400"/>
      <c r="AS130" s="400"/>
      <c r="AT130" s="400"/>
      <c r="AU130" s="400"/>
      <c r="AV130" s="400"/>
      <c r="AW130" s="400"/>
      <c r="AX130" s="400"/>
      <c r="AY130" s="400"/>
      <c r="AZ130" s="400"/>
      <c r="BA130" s="400"/>
      <c r="BB130" s="400"/>
      <c r="BC130" s="400"/>
      <c r="BD130" s="400"/>
      <c r="BE130" s="400"/>
      <c r="BF130" s="400"/>
      <c r="BG130" s="20"/>
      <c r="BK130" s="96">
        <v>3</v>
      </c>
      <c r="BL130" s="96">
        <v>3</v>
      </c>
      <c r="BM130" s="96">
        <v>2</v>
      </c>
      <c r="BN130" s="96">
        <v>1</v>
      </c>
      <c r="BO130" s="37"/>
      <c r="BP130" s="96">
        <v>3</v>
      </c>
      <c r="BQ130" s="96">
        <v>3</v>
      </c>
      <c r="BR130" s="96">
        <v>4</v>
      </c>
      <c r="BS130" s="96">
        <v>5</v>
      </c>
    </row>
    <row r="131" spans="1:71" ht="14.45" customHeight="1">
      <c r="A131" s="18"/>
      <c r="R131" s="460" t="str">
        <f>IF($AK$13=1,Datos!P3,IF(OR($AK$13=2,$AK$13=3,$AK$13=4),Datos!Q3,IF($AK$13=5,Datos!R3,"")))</f>
        <v/>
      </c>
      <c r="S131" s="460"/>
      <c r="T131" s="460"/>
      <c r="U131" s="460"/>
      <c r="V131" s="460"/>
      <c r="W131" s="460"/>
      <c r="Z131" s="403"/>
      <c r="AA131" s="433">
        <f>AA73</f>
        <v>4</v>
      </c>
      <c r="AB131" s="387" t="str">
        <f>IF(ISERROR(BL143=TRUE),"",IF(BL143="","",BL143))</f>
        <v/>
      </c>
      <c r="AC131" s="388"/>
      <c r="AD131" s="391" t="str">
        <f>IF(ISERROR(BM143=TRUE),"",IF(BM143="","",BM143))</f>
        <v/>
      </c>
      <c r="AE131" s="392"/>
      <c r="AF131" s="391" t="str">
        <f>IF(ISERROR(BN143=TRUE),"",IF(BN143="","",BN143))</f>
        <v/>
      </c>
      <c r="AG131" s="392"/>
      <c r="AH131" s="395" t="str">
        <f>IF(ISERROR(BO143=TRUE),"",IF(BO143="","",BO143))</f>
        <v/>
      </c>
      <c r="AI131" s="396"/>
      <c r="AJ131" s="395" t="str">
        <f>IF(ISERROR(BP143=TRUE),"",IF(BP143="","",BP143))</f>
        <v/>
      </c>
      <c r="AK131" s="396"/>
      <c r="AP131" s="400"/>
      <c r="AQ131" s="400"/>
      <c r="AR131" s="400"/>
      <c r="AS131" s="400"/>
      <c r="AT131" s="400"/>
      <c r="AU131" s="400"/>
      <c r="AV131" s="400"/>
      <c r="AW131" s="400"/>
      <c r="AX131" s="400"/>
      <c r="AY131" s="400"/>
      <c r="AZ131" s="400"/>
      <c r="BA131" s="400"/>
      <c r="BB131" s="400"/>
      <c r="BC131" s="400"/>
      <c r="BD131" s="400"/>
      <c r="BE131" s="400"/>
      <c r="BF131" s="400"/>
      <c r="BG131" s="20"/>
      <c r="BK131" s="96">
        <v>4</v>
      </c>
      <c r="BL131" s="96">
        <v>4</v>
      </c>
      <c r="BM131" s="96">
        <v>3</v>
      </c>
      <c r="BN131" s="96">
        <v>2</v>
      </c>
      <c r="BO131" s="37"/>
      <c r="BP131" s="96">
        <v>4</v>
      </c>
      <c r="BQ131" s="96">
        <v>4</v>
      </c>
      <c r="BR131" s="96">
        <v>5</v>
      </c>
      <c r="BS131" s="96">
        <v>5</v>
      </c>
    </row>
    <row r="132" spans="1:71" ht="28.5" customHeight="1">
      <c r="A132" s="18"/>
      <c r="E132" s="97" t="str">
        <f>IF(AK13=Datos!$A$6,"Nueva escala de impacto-beneficio","Nueva escala de impacto")</f>
        <v>Nueva escala de impacto</v>
      </c>
      <c r="F132" s="97"/>
      <c r="G132" s="59"/>
      <c r="H132" s="59"/>
      <c r="I132" s="59"/>
      <c r="J132" s="59"/>
      <c r="K132" s="59"/>
      <c r="L132" s="59"/>
      <c r="M132" s="59"/>
      <c r="N132" s="59"/>
      <c r="O132" s="59"/>
      <c r="P132" s="59"/>
      <c r="R132" s="460" t="str">
        <f>IF($AK$13=1,Datos!P4,IF(OR($AK$13=2,$AK$13=3,$AK$13=4),Datos!Q4,IF($AK$13=5,Datos!R4,"")))</f>
        <v/>
      </c>
      <c r="S132" s="460"/>
      <c r="T132" s="460"/>
      <c r="U132" s="460"/>
      <c r="V132" s="460"/>
      <c r="W132" s="460"/>
      <c r="Z132" s="403"/>
      <c r="AA132" s="433"/>
      <c r="AB132" s="389"/>
      <c r="AC132" s="390"/>
      <c r="AD132" s="393"/>
      <c r="AE132" s="394"/>
      <c r="AF132" s="393"/>
      <c r="AG132" s="394"/>
      <c r="AH132" s="397"/>
      <c r="AI132" s="398"/>
      <c r="AJ132" s="397"/>
      <c r="AK132" s="398"/>
      <c r="AP132" s="400"/>
      <c r="AQ132" s="400"/>
      <c r="AR132" s="400"/>
      <c r="AS132" s="400"/>
      <c r="AT132" s="400"/>
      <c r="AU132" s="400"/>
      <c r="AV132" s="400"/>
      <c r="AW132" s="400"/>
      <c r="AX132" s="400"/>
      <c r="AY132" s="400"/>
      <c r="AZ132" s="400"/>
      <c r="BA132" s="400"/>
      <c r="BB132" s="400"/>
      <c r="BC132" s="400"/>
      <c r="BD132" s="400"/>
      <c r="BE132" s="400"/>
      <c r="BF132" s="400"/>
      <c r="BG132" s="20"/>
      <c r="BK132" s="96">
        <v>5</v>
      </c>
      <c r="BL132" s="96">
        <v>5</v>
      </c>
      <c r="BM132" s="96">
        <v>4</v>
      </c>
      <c r="BN132" s="96">
        <v>3</v>
      </c>
      <c r="BO132" s="37"/>
      <c r="BP132" s="96">
        <v>5</v>
      </c>
      <c r="BQ132" s="96">
        <v>5</v>
      </c>
      <c r="BR132" s="96">
        <v>5</v>
      </c>
      <c r="BS132" s="96">
        <v>5</v>
      </c>
    </row>
    <row r="133" spans="1:71" ht="14.45" customHeight="1">
      <c r="A133" s="18"/>
      <c r="J133" s="60"/>
      <c r="K133" s="61"/>
      <c r="L133" s="61"/>
      <c r="M133" s="61"/>
      <c r="N133" s="61"/>
      <c r="O133" s="61"/>
      <c r="P133" s="62"/>
      <c r="Q133" s="63"/>
      <c r="R133" s="460" t="str">
        <f>IF($AK$13=1,Datos!P5,IF(OR($AK$13=2,$AK$13=3,$AK$13=4),Datos!Q5,IF($AK$13=5,Datos!R5,"")))</f>
        <v/>
      </c>
      <c r="S133" s="460"/>
      <c r="T133" s="460"/>
      <c r="U133" s="460"/>
      <c r="V133" s="460"/>
      <c r="W133" s="460"/>
      <c r="Z133" s="403"/>
      <c r="AA133" s="433">
        <f>AA75</f>
        <v>5</v>
      </c>
      <c r="AB133" s="391" t="str">
        <f>IF(ISERROR(BL144=TRUE),"",IF(BL144="","",BL144))</f>
        <v/>
      </c>
      <c r="AC133" s="392"/>
      <c r="AD133" s="391" t="str">
        <f>IF(ISERROR(BM144=TRUE),"",IF(BM144="","",BM144))</f>
        <v/>
      </c>
      <c r="AE133" s="392"/>
      <c r="AF133" s="395" t="str">
        <f>IF(ISERROR(BN144=TRUE),"",IF(BN144="","",BN144))</f>
        <v/>
      </c>
      <c r="AG133" s="396"/>
      <c r="AH133" s="395" t="str">
        <f>IF(ISERROR(BO144=TRUE),"",IF(BO144="","",BO144))</f>
        <v/>
      </c>
      <c r="AI133" s="396"/>
      <c r="AJ133" s="395" t="str">
        <f>IF(ISERROR(BP144=TRUE),"",IF(BP144="","",BP144))</f>
        <v/>
      </c>
      <c r="AK133" s="396"/>
      <c r="AP133" s="400"/>
      <c r="AQ133" s="400"/>
      <c r="AR133" s="400"/>
      <c r="AS133" s="400"/>
      <c r="AT133" s="400"/>
      <c r="AU133" s="400"/>
      <c r="AV133" s="400"/>
      <c r="AW133" s="400"/>
      <c r="AX133" s="400"/>
      <c r="AY133" s="400"/>
      <c r="AZ133" s="400"/>
      <c r="BA133" s="400"/>
      <c r="BB133" s="400"/>
      <c r="BC133" s="400"/>
      <c r="BD133" s="400"/>
      <c r="BE133" s="400"/>
      <c r="BF133" s="400"/>
      <c r="BG133" s="20"/>
      <c r="BK133" s="11" t="s">
        <v>485</v>
      </c>
      <c r="BL133" s="86" t="str">
        <f>IF($AK$13="","",IF($AK$13&lt;&gt;Datos!A6,(INDEX($BK$126:$BN$132,MATCH($BT$62,$BK$126:$BK$132,0),MATCH($Z$117,$BK$127:$BN$127,0)))))</f>
        <v/>
      </c>
      <c r="BP133" s="11" t="s">
        <v>485</v>
      </c>
      <c r="BQ133" s="64" t="str">
        <f>IF($AK$13="","",IF($AK$13=Datos!A6,(INDEX(BP126:BS132,MATCH($BT$62,BP126:BP132,0),MATCH($Z$117,BP127:BS127,0)))))</f>
        <v/>
      </c>
    </row>
    <row r="134" spans="1:71" ht="28.5" customHeight="1">
      <c r="A134" s="18"/>
      <c r="J134" s="507" t="str">
        <f>IF(J79="","",BU124)</f>
        <v/>
      </c>
      <c r="K134" s="507"/>
      <c r="L134" s="507"/>
      <c r="M134" s="507"/>
      <c r="N134" s="507"/>
      <c r="O134" s="507"/>
      <c r="P134" s="507"/>
      <c r="R134" s="460" t="str">
        <f>IF($AK$13=1,Datos!P6,IF(OR($AK$13=2,$AK$13=3,$AK$13=4),Datos!Q6,IF($AK$13=5,Datos!R6,"")))</f>
        <v/>
      </c>
      <c r="S134" s="460"/>
      <c r="T134" s="460"/>
      <c r="U134" s="460"/>
      <c r="V134" s="460"/>
      <c r="W134" s="460"/>
      <c r="Z134" s="404"/>
      <c r="AA134" s="433"/>
      <c r="AB134" s="393"/>
      <c r="AC134" s="394"/>
      <c r="AD134" s="393"/>
      <c r="AE134" s="394"/>
      <c r="AF134" s="397"/>
      <c r="AG134" s="398"/>
      <c r="AH134" s="397"/>
      <c r="AI134" s="398"/>
      <c r="AJ134" s="397"/>
      <c r="AK134" s="398"/>
      <c r="AP134" s="400"/>
      <c r="AQ134" s="400"/>
      <c r="AR134" s="400"/>
      <c r="AS134" s="400"/>
      <c r="AT134" s="400"/>
      <c r="AU134" s="400"/>
      <c r="AV134" s="400"/>
      <c r="AW134" s="400"/>
      <c r="AX134" s="400"/>
      <c r="AY134" s="400"/>
      <c r="AZ134" s="400"/>
      <c r="BA134" s="400"/>
      <c r="BB134" s="400"/>
      <c r="BC134" s="400"/>
      <c r="BD134" s="400"/>
      <c r="BE134" s="400"/>
      <c r="BF134" s="400"/>
      <c r="BG134" s="20"/>
      <c r="BK134" s="11" t="s">
        <v>487</v>
      </c>
      <c r="BL134" s="26" t="str">
        <f>IF($AK$13="","",IF($AK$13&lt;&gt;Datos!A6,(INDEX($BK$126:$BN$132,MATCH($BT$63,$BK$126:$BK$132,0),MATCH($AJ$117,$BK$127:$BN$127,0)))))</f>
        <v/>
      </c>
      <c r="BP134" s="11" t="s">
        <v>487</v>
      </c>
      <c r="BQ134" s="64" t="str">
        <f>IF($AK$13="","",IF($AK$13=Datos!A6,(INDEX(BP126:BS132,MATCH($BT$63,BP126:BP132,0),MATCH($AJ$117,BP127:BS127,0)))))</f>
        <v/>
      </c>
    </row>
    <row r="135" spans="1:71" ht="15" customHeight="1">
      <c r="A135" s="18"/>
      <c r="J135" s="43"/>
      <c r="K135" s="44"/>
      <c r="L135" s="44"/>
      <c r="M135" s="44"/>
      <c r="N135" s="44"/>
      <c r="O135" s="44"/>
      <c r="P135" s="45"/>
      <c r="Z135" s="48"/>
      <c r="AP135" s="141"/>
      <c r="AQ135" s="141"/>
      <c r="AR135" s="141"/>
      <c r="AS135" s="141"/>
      <c r="AT135" s="141"/>
      <c r="AU135" s="141"/>
      <c r="AV135" s="141"/>
      <c r="AW135" s="141"/>
      <c r="AX135" s="141"/>
      <c r="AY135" s="141"/>
      <c r="AZ135" s="141"/>
      <c r="BA135" s="141"/>
      <c r="BB135" s="141"/>
      <c r="BG135" s="20"/>
    </row>
    <row r="136" spans="1:71" ht="15" hidden="1" customHeight="1">
      <c r="A136" s="18"/>
      <c r="AP136" s="141"/>
      <c r="AQ136" s="141"/>
      <c r="AR136" s="141"/>
      <c r="AS136" s="141"/>
      <c r="AT136" s="141"/>
      <c r="AU136" s="141"/>
      <c r="AV136" s="141"/>
      <c r="AW136" s="141"/>
      <c r="AX136" s="141"/>
      <c r="AY136" s="141"/>
      <c r="AZ136" s="141"/>
      <c r="BA136" s="141"/>
      <c r="BB136" s="141"/>
      <c r="BG136" s="20"/>
    </row>
    <row r="137" spans="1:71" ht="15" hidden="1" customHeight="1">
      <c r="A137" s="18"/>
      <c r="Z137" s="49"/>
      <c r="BG137" s="20"/>
    </row>
    <row r="138" spans="1:71" ht="15" hidden="1" customHeight="1">
      <c r="A138" s="18"/>
      <c r="J138" s="60"/>
      <c r="K138" s="61"/>
      <c r="L138" s="61"/>
      <c r="M138" s="61"/>
      <c r="N138" s="61"/>
      <c r="O138" s="61"/>
      <c r="P138" s="62"/>
      <c r="Z138" s="49"/>
      <c r="BG138" s="20"/>
    </row>
    <row r="139" spans="1:71" ht="15" customHeight="1">
      <c r="A139" s="18"/>
      <c r="Z139" s="49"/>
      <c r="BG139" s="20"/>
      <c r="BL139" s="11" t="s">
        <v>558</v>
      </c>
    </row>
    <row r="140" spans="1:71" ht="15" customHeight="1" thickBot="1">
      <c r="A140" s="51"/>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3"/>
      <c r="AA140" s="52"/>
      <c r="AB140" s="52"/>
      <c r="AC140" s="52"/>
      <c r="AD140" s="52"/>
      <c r="AE140" s="52"/>
      <c r="AF140" s="52"/>
      <c r="AG140" s="52"/>
      <c r="AH140" s="52"/>
      <c r="AI140" s="52"/>
      <c r="AJ140" s="52"/>
      <c r="AK140" s="52"/>
      <c r="AL140" s="52"/>
      <c r="AM140" s="52"/>
      <c r="AN140" s="52"/>
      <c r="AO140" s="52"/>
      <c r="AP140" s="52"/>
      <c r="AQ140" s="52"/>
      <c r="AR140" s="52"/>
      <c r="AS140" s="52"/>
      <c r="AT140" s="52"/>
      <c r="AU140" s="52"/>
      <c r="AV140" s="52"/>
      <c r="AW140" s="52"/>
      <c r="AX140" s="52"/>
      <c r="AY140" s="52"/>
      <c r="AZ140" s="52"/>
      <c r="BA140" s="52"/>
      <c r="BB140" s="52"/>
      <c r="BC140" s="52"/>
      <c r="BD140" s="52"/>
      <c r="BE140" s="52"/>
      <c r="BF140" s="52"/>
      <c r="BG140" s="54"/>
      <c r="BK140" s="11">
        <f>AA125</f>
        <v>1</v>
      </c>
      <c r="BL140" s="26" t="str">
        <f>IF(AK13="","",IF(AND(BK66=$BU$123,$BL$65=$BU$124),"X",""))</f>
        <v/>
      </c>
      <c r="BM140" s="26" t="str">
        <f>IF(AK13="","",IF(AND(BK66=$BU$123,$BM$65=$BU$124),"X",""))</f>
        <v/>
      </c>
      <c r="BN140" s="26" t="str">
        <f>IF(AK13="","",IF(AND(BK66=$BU$123,$BN$65=$BU$124),"X",""))</f>
        <v/>
      </c>
      <c r="BO140" s="26" t="str">
        <f>IF(AK13="","",IF(AND(BK66=$BU$123,$BO$65=$BU$124),"X",""))</f>
        <v/>
      </c>
      <c r="BP140" s="26" t="str">
        <f>IF(AK13="","",IF(AND(BK66=$BU$123,$BP$65=$BU$124),"X",""))</f>
        <v/>
      </c>
    </row>
    <row r="141" spans="1:71" ht="32.25" customHeight="1" thickBot="1">
      <c r="A141" s="501" t="str">
        <f>IF(AK13=Datos!$A$6,"TRATAMIENTO DE LA OPORTUNIDAD","TRATAMIENTO DEL RIESGO")</f>
        <v>TRATAMIENTO DEL RIESGO</v>
      </c>
      <c r="B141" s="502"/>
      <c r="C141" s="502"/>
      <c r="D141" s="502"/>
      <c r="E141" s="502"/>
      <c r="F141" s="502"/>
      <c r="G141" s="502"/>
      <c r="H141" s="502"/>
      <c r="I141" s="502"/>
      <c r="J141" s="503"/>
      <c r="BF141" s="16"/>
      <c r="BG141" s="20"/>
      <c r="BK141" s="11">
        <f>AA127</f>
        <v>2</v>
      </c>
      <c r="BL141" s="26" t="str">
        <f>IF(AK13="","",IF(AND(BK67=$BU$123,$BL$65=$BU$124),"X",""))</f>
        <v/>
      </c>
      <c r="BM141" s="26" t="str">
        <f>IF(AK13="","",IF(AND(BK67=$BU$123,$BM$65=$BU$124),"X",""))</f>
        <v/>
      </c>
      <c r="BN141" s="26" t="str">
        <f>IF(AK13="","",IF(AND(BK67=$BU$123,$BN$65=$BU$124),"X",""))</f>
        <v/>
      </c>
      <c r="BO141" s="26" t="str">
        <f>IF(AK13="","",IF(AND(BK67=$BU$123,$BO$65=$BU$124),"X",""))</f>
        <v/>
      </c>
      <c r="BP141" s="26" t="str">
        <f>IF(AK13="","",IF(AND(BK67=$BU$123,$BP$65=$BU$124),"X",""))</f>
        <v/>
      </c>
    </row>
    <row r="142" spans="1:71" ht="14.45" customHeight="1">
      <c r="A142" s="65"/>
      <c r="B142" s="66"/>
      <c r="C142" s="66"/>
      <c r="D142" s="67"/>
      <c r="E142" s="67"/>
      <c r="F142" s="67"/>
      <c r="G142" s="67"/>
      <c r="H142" s="67"/>
      <c r="I142" s="67"/>
      <c r="J142" s="67"/>
      <c r="BG142" s="20"/>
      <c r="BK142" s="11">
        <f>AA129</f>
        <v>3</v>
      </c>
      <c r="BL142" s="26" t="str">
        <f>IF(AK13="","",IF(AND(BK68=$BU$123,$BL$65=$BU$124),"X",""))</f>
        <v/>
      </c>
      <c r="BM142" s="26" t="str">
        <f>IF(AK13="","",IF(AND(BK68=$BU$123,$BM$65=$BU$124),"X",""))</f>
        <v/>
      </c>
      <c r="BN142" s="26" t="str">
        <f>IF(AK13="","",IF(AND(BK68=$BU$123,$BN$65=$BU$124),"X",""))</f>
        <v/>
      </c>
      <c r="BO142" s="26" t="str">
        <f>IF(AK13="","",IF(AND(BK68=$BU$123,$BO$65=$BU$124),"X",""))</f>
        <v/>
      </c>
      <c r="BP142" s="26" t="str">
        <f>IF(AK13="","",IF(AND(BK68=$BU$123,$BP$65=$BU$124),"X",""))</f>
        <v/>
      </c>
    </row>
    <row r="143" spans="1:71" ht="15.75" thickBot="1">
      <c r="A143" s="18"/>
      <c r="D143" s="40"/>
      <c r="E143" s="41"/>
      <c r="F143" s="41"/>
      <c r="G143" s="41"/>
      <c r="H143" s="41"/>
      <c r="I143" s="41"/>
      <c r="J143" s="41"/>
      <c r="K143" s="41"/>
      <c r="L143" s="41"/>
      <c r="M143" s="41"/>
      <c r="N143" s="41"/>
      <c r="O143" s="41"/>
      <c r="P143" s="41"/>
      <c r="Q143" s="41"/>
      <c r="R143" s="41"/>
      <c r="S143" s="41"/>
      <c r="T143" s="41"/>
      <c r="U143" s="41"/>
      <c r="V143" s="41"/>
      <c r="W143" s="41"/>
      <c r="X143" s="41"/>
      <c r="Y143" s="41"/>
      <c r="Z143" s="41"/>
      <c r="AA143" s="41"/>
      <c r="AB143" s="41"/>
      <c r="AC143" s="41"/>
      <c r="AD143" s="41"/>
      <c r="AE143" s="41"/>
      <c r="AF143" s="41"/>
      <c r="AG143" s="41"/>
      <c r="AH143" s="41"/>
      <c r="AI143" s="41"/>
      <c r="AJ143" s="41"/>
      <c r="AK143" s="41"/>
      <c r="AL143" s="41"/>
      <c r="AM143" s="41"/>
      <c r="AN143" s="41"/>
      <c r="AO143" s="41"/>
      <c r="AP143" s="41"/>
      <c r="AQ143" s="41"/>
      <c r="AR143" s="41"/>
      <c r="AS143" s="41"/>
      <c r="AT143" s="41"/>
      <c r="AU143" s="41"/>
      <c r="AV143" s="41"/>
      <c r="AW143" s="41"/>
      <c r="AX143" s="41"/>
      <c r="AY143" s="41"/>
      <c r="AZ143" s="41"/>
      <c r="BA143" s="41"/>
      <c r="BB143" s="41"/>
      <c r="BC143" s="41"/>
      <c r="BD143" s="41"/>
      <c r="BE143" s="41"/>
      <c r="BF143" s="42"/>
      <c r="BG143" s="20"/>
      <c r="BK143" s="11">
        <f>AA131</f>
        <v>4</v>
      </c>
      <c r="BL143" s="26" t="str">
        <f>IF(AK13="","",IF(AND(BK69=$BU$123,$BL$65=$BU$124),"X",""))</f>
        <v/>
      </c>
      <c r="BM143" s="26" t="str">
        <f>IF(AK13="","",IF(AND(BK69=$BU$123,$BM$65=$BU$124),"X",""))</f>
        <v/>
      </c>
      <c r="BN143" s="26" t="str">
        <f>IF(AK13="","",IF(AND(BK69=$BU$123,$BN$65=$BU$124),"X",""))</f>
        <v/>
      </c>
      <c r="BO143" s="26" t="str">
        <f>IF(AK13="","",IF(AND(BK69=$BU$123,$BO$65=$BU$124),"X",""))</f>
        <v/>
      </c>
      <c r="BP143" s="26" t="str">
        <f>IF(AK13="","",IF(AND(BK69=$BU$123,$BP$65=$BU$124),"X",""))</f>
        <v/>
      </c>
    </row>
    <row r="144" spans="1:71" ht="15" customHeight="1">
      <c r="A144" s="18"/>
      <c r="D144" s="37"/>
      <c r="F144" s="19"/>
      <c r="G144" s="603" t="str">
        <f>IF(AK13=Datos!$A$6,"Manejo de la oportunidad:","Manejo del riesgo:")</f>
        <v>Manejo del riesgo:</v>
      </c>
      <c r="H144" s="603"/>
      <c r="I144" s="603"/>
      <c r="J144" s="603"/>
      <c r="K144" s="603"/>
      <c r="S144" s="68"/>
      <c r="T144" s="69"/>
      <c r="U144" s="69"/>
      <c r="V144" s="69"/>
      <c r="W144" s="70"/>
      <c r="AL144" s="68"/>
      <c r="AM144" s="69"/>
      <c r="AN144" s="69"/>
      <c r="AO144" s="69"/>
      <c r="AP144" s="69"/>
      <c r="AQ144" s="69"/>
      <c r="AR144" s="70"/>
      <c r="BF144" s="38"/>
      <c r="BG144" s="20"/>
      <c r="BK144" s="11">
        <f>AA133</f>
        <v>5</v>
      </c>
      <c r="BL144" s="26" t="str">
        <f>IF(AK13="","",IF(AND(BK70=$BU$123,$BL$65=$BU$124),"X",""))</f>
        <v/>
      </c>
      <c r="BM144" s="26" t="str">
        <f>IF(AK13="","",IF(AND(BK70=$BU$123,$BM$65=$BU$124),"X",""))</f>
        <v/>
      </c>
      <c r="BN144" s="26" t="str">
        <f>IF(AK13="","",IF(AND(BK70=$BU$123,$BN$65=$BU$124),"X",""))</f>
        <v/>
      </c>
      <c r="BO144" s="26" t="str">
        <f>IF(AK13="","",IF(AND(BK70=$BU$123,$BO$65=$BU$124),"X",""))</f>
        <v/>
      </c>
      <c r="BP144" s="26" t="str">
        <f>IF(AK13="","",IF(AND(BK70=$BU$123,$BP$65=$BU$124),"X",""))</f>
        <v/>
      </c>
    </row>
    <row r="145" spans="1:68" ht="21.95" customHeight="1">
      <c r="A145" s="18"/>
      <c r="D145" s="71"/>
      <c r="E145" s="19"/>
      <c r="F145" s="19"/>
      <c r="G145" s="603"/>
      <c r="H145" s="603"/>
      <c r="I145" s="603"/>
      <c r="J145" s="603"/>
      <c r="K145" s="603"/>
      <c r="S145" s="72"/>
      <c r="T145" s="598"/>
      <c r="U145" s="599"/>
      <c r="V145" s="600" t="str">
        <f>IF(AK13=Datos!$A$6,"Fortalecer","Reducir")</f>
        <v>Reducir</v>
      </c>
      <c r="W145" s="601"/>
      <c r="AL145" s="72"/>
      <c r="AM145" s="602"/>
      <c r="AN145" s="602"/>
      <c r="AO145" s="600" t="str">
        <f>IF(AK13=Datos!$A$6,"Aceptar","Aceptar")</f>
        <v>Aceptar</v>
      </c>
      <c r="AP145" s="603"/>
      <c r="AQ145" s="603"/>
      <c r="AR145" s="601"/>
      <c r="BF145" s="38"/>
      <c r="BG145" s="20"/>
      <c r="BL145" s="11">
        <v>1</v>
      </c>
      <c r="BM145" s="11">
        <v>2</v>
      </c>
      <c r="BN145" s="11">
        <v>3</v>
      </c>
      <c r="BO145" s="11">
        <v>4</v>
      </c>
      <c r="BP145" s="11">
        <v>5</v>
      </c>
    </row>
    <row r="146" spans="1:68" ht="24" customHeight="1" thickBot="1">
      <c r="A146" s="18"/>
      <c r="D146" s="37"/>
      <c r="E146" s="19"/>
      <c r="F146" s="19"/>
      <c r="G146" s="603"/>
      <c r="H146" s="603"/>
      <c r="I146" s="603"/>
      <c r="J146" s="603"/>
      <c r="K146" s="603"/>
      <c r="S146" s="73"/>
      <c r="T146" s="74"/>
      <c r="U146" s="74"/>
      <c r="V146" s="74"/>
      <c r="W146" s="75"/>
      <c r="AL146" s="73"/>
      <c r="AM146" s="74"/>
      <c r="AN146" s="74"/>
      <c r="AO146" s="74"/>
      <c r="AP146" s="74"/>
      <c r="AQ146" s="74"/>
      <c r="AR146" s="75"/>
      <c r="BF146" s="38"/>
      <c r="BG146" s="20"/>
    </row>
    <row r="147" spans="1:68" ht="15.75" customHeight="1">
      <c r="A147" s="18"/>
      <c r="D147" s="43"/>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4"/>
      <c r="AH147" s="44"/>
      <c r="AI147" s="44"/>
      <c r="AJ147" s="44"/>
      <c r="AK147" s="44"/>
      <c r="AL147" s="44"/>
      <c r="AM147" s="44"/>
      <c r="AN147" s="44"/>
      <c r="AO147" s="44"/>
      <c r="AP147" s="44"/>
      <c r="AQ147" s="44"/>
      <c r="AR147" s="44"/>
      <c r="AS147" s="44"/>
      <c r="AT147" s="44"/>
      <c r="AU147" s="44"/>
      <c r="AV147" s="44"/>
      <c r="AW147" s="44"/>
      <c r="AX147" s="44"/>
      <c r="AY147" s="44"/>
      <c r="AZ147" s="44"/>
      <c r="BA147" s="44"/>
      <c r="BB147" s="44"/>
      <c r="BC147" s="44"/>
      <c r="BD147" s="44"/>
      <c r="BE147" s="44"/>
      <c r="BF147" s="45"/>
      <c r="BG147" s="20"/>
    </row>
    <row r="148" spans="1:68" ht="21.95" customHeight="1">
      <c r="A148" s="18"/>
      <c r="BG148" s="20"/>
    </row>
    <row r="149" spans="1:68" ht="90.6" customHeight="1">
      <c r="A149" s="18"/>
      <c r="D149" s="603" t="s">
        <v>559</v>
      </c>
      <c r="E149" s="603"/>
      <c r="F149" s="603"/>
      <c r="G149" s="603"/>
      <c r="H149" s="603"/>
      <c r="I149" s="603"/>
      <c r="J149" s="603"/>
      <c r="L149" s="644" t="s">
        <v>560</v>
      </c>
      <c r="M149" s="644"/>
      <c r="N149" s="644"/>
      <c r="O149" s="644"/>
      <c r="P149" s="644"/>
      <c r="Q149" s="644"/>
      <c r="R149" s="644"/>
      <c r="S149" s="644"/>
      <c r="T149" s="644"/>
      <c r="U149" s="644"/>
      <c r="V149" s="644"/>
      <c r="W149" s="644"/>
      <c r="X149" s="644"/>
      <c r="Y149" s="644"/>
      <c r="Z149" s="644"/>
      <c r="AA149" s="644"/>
      <c r="AB149" s="644"/>
      <c r="AC149" s="644"/>
      <c r="AD149" s="644"/>
      <c r="AE149" s="644"/>
      <c r="AF149" s="644"/>
      <c r="AG149" s="644"/>
      <c r="AH149" s="644"/>
      <c r="AI149" s="644"/>
      <c r="AJ149" s="644"/>
      <c r="AK149" s="644"/>
      <c r="AL149" s="644"/>
      <c r="AM149" s="644"/>
      <c r="AN149" s="644"/>
      <c r="AO149" s="644"/>
      <c r="AP149" s="644"/>
      <c r="AQ149" s="644"/>
      <c r="AR149" s="644"/>
      <c r="AS149" s="644"/>
      <c r="AT149" s="644"/>
      <c r="AU149" s="644"/>
      <c r="AV149" s="644"/>
      <c r="AW149" s="644"/>
      <c r="AX149" s="644"/>
      <c r="AY149" s="644"/>
      <c r="AZ149" s="644"/>
      <c r="BA149" s="644"/>
      <c r="BB149" s="644"/>
      <c r="BC149" s="644"/>
      <c r="BD149" s="644"/>
      <c r="BE149" s="644"/>
      <c r="BF149" s="644"/>
      <c r="BG149" s="20"/>
    </row>
    <row r="150" spans="1:68" ht="29.45" customHeight="1">
      <c r="A150" s="18"/>
      <c r="D150" s="603"/>
      <c r="E150" s="603"/>
      <c r="F150" s="603"/>
      <c r="G150" s="603"/>
      <c r="H150" s="603"/>
      <c r="I150" s="603"/>
      <c r="J150" s="603"/>
      <c r="L150" s="644"/>
      <c r="M150" s="644"/>
      <c r="N150" s="644"/>
      <c r="O150" s="644"/>
      <c r="P150" s="644"/>
      <c r="Q150" s="644"/>
      <c r="R150" s="644"/>
      <c r="S150" s="644"/>
      <c r="T150" s="644"/>
      <c r="U150" s="644"/>
      <c r="V150" s="644"/>
      <c r="W150" s="644"/>
      <c r="X150" s="644"/>
      <c r="Y150" s="644"/>
      <c r="Z150" s="644"/>
      <c r="AA150" s="644"/>
      <c r="AB150" s="644"/>
      <c r="AC150" s="644"/>
      <c r="AD150" s="644"/>
      <c r="AE150" s="644"/>
      <c r="AF150" s="644"/>
      <c r="AG150" s="644"/>
      <c r="AH150" s="644"/>
      <c r="AI150" s="644"/>
      <c r="AJ150" s="644"/>
      <c r="AK150" s="644"/>
      <c r="AL150" s="644"/>
      <c r="AM150" s="644"/>
      <c r="AN150" s="644"/>
      <c r="AO150" s="644"/>
      <c r="AP150" s="644"/>
      <c r="AQ150" s="644"/>
      <c r="AR150" s="644"/>
      <c r="AS150" s="644"/>
      <c r="AT150" s="644"/>
      <c r="AU150" s="644"/>
      <c r="AV150" s="644"/>
      <c r="AW150" s="644"/>
      <c r="AX150" s="644"/>
      <c r="AY150" s="644"/>
      <c r="AZ150" s="644"/>
      <c r="BA150" s="644"/>
      <c r="BB150" s="644"/>
      <c r="BC150" s="644"/>
      <c r="BD150" s="644"/>
      <c r="BE150" s="644"/>
      <c r="BF150" s="644"/>
      <c r="BG150" s="20"/>
    </row>
    <row r="151" spans="1:68" ht="15.95" customHeight="1">
      <c r="A151" s="18"/>
      <c r="BG151" s="20"/>
    </row>
    <row r="152" spans="1:68" ht="31.9" customHeight="1">
      <c r="A152" s="18"/>
      <c r="D152" s="493" t="s">
        <v>561</v>
      </c>
      <c r="E152" s="493"/>
      <c r="F152" s="493"/>
      <c r="G152" s="493"/>
      <c r="H152" s="493"/>
      <c r="I152" s="493"/>
      <c r="J152" s="493"/>
      <c r="K152" s="493"/>
      <c r="L152" s="493"/>
      <c r="M152" s="493"/>
      <c r="N152" s="493"/>
      <c r="O152" s="493"/>
      <c r="P152" s="493"/>
      <c r="Q152" s="493"/>
      <c r="R152" s="493"/>
      <c r="S152" s="493"/>
      <c r="T152" s="493"/>
      <c r="U152" s="493"/>
      <c r="V152" s="493"/>
      <c r="W152" s="493"/>
      <c r="X152" s="493"/>
      <c r="Y152" s="493"/>
      <c r="Z152" s="493"/>
      <c r="AA152" s="493"/>
      <c r="AB152" s="493"/>
      <c r="AC152" s="493"/>
      <c r="AD152" s="493"/>
      <c r="AE152" s="493"/>
      <c r="AF152" s="493"/>
      <c r="AG152" s="493"/>
      <c r="AH152" s="493"/>
      <c r="AI152" s="493"/>
      <c r="AJ152" s="493"/>
      <c r="AK152" s="493"/>
      <c r="AL152" s="493"/>
      <c r="AM152" s="493"/>
      <c r="AN152" s="493"/>
      <c r="AO152" s="493"/>
      <c r="AP152" s="493"/>
      <c r="AQ152" s="493"/>
      <c r="AR152" s="493"/>
      <c r="AS152" s="493"/>
      <c r="AT152" s="493"/>
      <c r="AU152" s="493"/>
      <c r="AV152" s="493"/>
      <c r="AW152" s="493"/>
      <c r="AX152" s="493"/>
      <c r="AY152" s="493"/>
      <c r="AZ152" s="493"/>
      <c r="BA152" s="493"/>
      <c r="BB152" s="493"/>
      <c r="BC152" s="493"/>
      <c r="BD152" s="493"/>
      <c r="BE152" s="493"/>
      <c r="BF152" s="493"/>
      <c r="BG152" s="651"/>
    </row>
    <row r="153" spans="1:68" ht="20.100000000000001" customHeight="1">
      <c r="A153" s="18"/>
      <c r="D153" s="605" t="s">
        <v>562</v>
      </c>
      <c r="E153" s="605"/>
      <c r="F153" s="605"/>
      <c r="G153" s="605"/>
      <c r="H153" s="605"/>
      <c r="I153" s="605"/>
      <c r="J153" s="605"/>
      <c r="K153" s="605"/>
      <c r="L153" s="605"/>
      <c r="M153" s="605"/>
      <c r="N153" s="605"/>
      <c r="O153" s="605"/>
      <c r="P153" s="605"/>
      <c r="Q153" s="605"/>
      <c r="R153" s="605"/>
      <c r="S153" s="605"/>
      <c r="T153" s="605"/>
      <c r="U153" s="605"/>
      <c r="V153" s="649" t="s">
        <v>563</v>
      </c>
      <c r="W153" s="649"/>
      <c r="X153" s="649"/>
      <c r="Y153" s="649"/>
      <c r="Z153" s="649"/>
      <c r="AA153" s="649"/>
      <c r="AB153" s="649"/>
      <c r="AC153" s="649"/>
      <c r="AD153" s="649"/>
      <c r="AE153" s="649"/>
      <c r="AF153" s="649"/>
      <c r="AG153" s="649"/>
      <c r="AH153" s="649"/>
      <c r="AI153" s="649"/>
      <c r="AJ153" s="649"/>
      <c r="AK153" s="649"/>
      <c r="AL153" s="649"/>
      <c r="AM153" s="649"/>
      <c r="AN153" s="649"/>
      <c r="AO153" s="649"/>
      <c r="AP153" s="649"/>
      <c r="AQ153" s="649"/>
      <c r="AR153" s="649"/>
      <c r="AS153" s="649"/>
      <c r="AT153" s="649"/>
      <c r="AU153" s="649"/>
      <c r="AV153" s="649"/>
      <c r="AW153" s="649"/>
      <c r="AX153" s="649"/>
      <c r="AY153" s="649"/>
      <c r="AZ153" s="649"/>
      <c r="BA153" s="649"/>
      <c r="BB153" s="649"/>
      <c r="BC153" s="649"/>
      <c r="BD153" s="649"/>
      <c r="BE153" s="649"/>
      <c r="BF153" s="649"/>
      <c r="BG153" s="650"/>
    </row>
    <row r="154" spans="1:68" ht="20.100000000000001" customHeight="1">
      <c r="A154" s="18"/>
      <c r="D154" s="606"/>
      <c r="E154" s="606"/>
      <c r="F154" s="606"/>
      <c r="G154" s="606"/>
      <c r="H154" s="606"/>
      <c r="I154" s="606"/>
      <c r="J154" s="606"/>
      <c r="K154" s="606"/>
      <c r="L154" s="606"/>
      <c r="M154" s="606"/>
      <c r="N154" s="606"/>
      <c r="O154" s="606"/>
      <c r="P154" s="606"/>
      <c r="Q154" s="606"/>
      <c r="R154" s="606"/>
      <c r="S154" s="606"/>
      <c r="T154" s="606"/>
      <c r="U154" s="606"/>
      <c r="V154" s="604" t="s">
        <v>564</v>
      </c>
      <c r="W154" s="604"/>
      <c r="X154" s="604"/>
      <c r="Y154" s="604"/>
      <c r="Z154" s="604"/>
      <c r="AA154" s="604"/>
      <c r="AB154" s="604"/>
      <c r="AC154" s="604"/>
      <c r="AD154" s="604"/>
      <c r="AE154" s="604"/>
      <c r="AF154" s="604"/>
      <c r="AG154" s="604"/>
      <c r="AH154" s="604" t="s">
        <v>565</v>
      </c>
      <c r="AI154" s="604"/>
      <c r="AJ154" s="604"/>
      <c r="AK154" s="604"/>
      <c r="AL154" s="604"/>
      <c r="AM154" s="604"/>
      <c r="AN154" s="604"/>
      <c r="AO154" s="604"/>
      <c r="AP154" s="604"/>
      <c r="AQ154" s="604" t="s">
        <v>566</v>
      </c>
      <c r="AR154" s="604"/>
      <c r="AS154" s="604"/>
      <c r="AT154" s="604"/>
      <c r="AU154" s="604"/>
      <c r="AV154" s="604"/>
      <c r="AW154" s="604"/>
      <c r="AX154" s="604"/>
      <c r="AY154" s="604"/>
      <c r="AZ154" s="604"/>
      <c r="BA154" s="604" t="s">
        <v>567</v>
      </c>
      <c r="BB154" s="604"/>
      <c r="BC154" s="604"/>
      <c r="BD154" s="604"/>
      <c r="BE154" s="604"/>
      <c r="BF154" s="604"/>
      <c r="BG154" s="182" t="s">
        <v>568</v>
      </c>
    </row>
    <row r="155" spans="1:68" ht="14.25" customHeight="1">
      <c r="A155" s="18"/>
      <c r="D155" s="408" t="s">
        <v>569</v>
      </c>
      <c r="E155" s="413" t="str">
        <f>IF(D87="","",IF(AT87&lt;&gt;Datos!$AO$2,D87,""))</f>
        <v/>
      </c>
      <c r="F155" s="414"/>
      <c r="G155" s="414"/>
      <c r="H155" s="414"/>
      <c r="I155" s="414"/>
      <c r="J155" s="414"/>
      <c r="K155" s="414"/>
      <c r="L155" s="414"/>
      <c r="M155" s="414"/>
      <c r="N155" s="414"/>
      <c r="O155" s="414"/>
      <c r="P155" s="414"/>
      <c r="Q155" s="414"/>
      <c r="R155" s="414"/>
      <c r="S155" s="414"/>
      <c r="T155" s="414"/>
      <c r="U155" s="415"/>
      <c r="V155" s="400"/>
      <c r="W155" s="400"/>
      <c r="X155" s="400"/>
      <c r="Y155" s="400"/>
      <c r="Z155" s="400"/>
      <c r="AA155" s="400"/>
      <c r="AB155" s="400"/>
      <c r="AC155" s="400"/>
      <c r="AD155" s="400"/>
      <c r="AE155" s="400"/>
      <c r="AF155" s="400"/>
      <c r="AG155" s="400"/>
      <c r="AH155" s="406"/>
      <c r="AI155" s="406"/>
      <c r="AJ155" s="406"/>
      <c r="AK155" s="406"/>
      <c r="AL155" s="406"/>
      <c r="AM155" s="406"/>
      <c r="AN155" s="406"/>
      <c r="AO155" s="406"/>
      <c r="AP155" s="428"/>
      <c r="AQ155" s="400"/>
      <c r="AR155" s="400"/>
      <c r="AS155" s="400"/>
      <c r="AT155" s="400"/>
      <c r="AU155" s="400"/>
      <c r="AV155" s="400"/>
      <c r="AW155" s="400"/>
      <c r="AX155" s="400"/>
      <c r="AY155" s="400"/>
      <c r="AZ155" s="400"/>
      <c r="BA155" s="400"/>
      <c r="BB155" s="400"/>
      <c r="BC155" s="400"/>
      <c r="BD155" s="400"/>
      <c r="BE155" s="400"/>
      <c r="BF155" s="400"/>
      <c r="BG155" s="400"/>
      <c r="BH155" s="400"/>
      <c r="BI155" s="400"/>
      <c r="BJ155" s="400"/>
      <c r="BK155" s="400"/>
      <c r="BL155" s="400"/>
    </row>
    <row r="156" spans="1:68" ht="14.25" customHeight="1">
      <c r="A156" s="18"/>
      <c r="D156" s="409"/>
      <c r="E156" s="413" t="str">
        <f>IF(D88="","",IF(AT88&lt;&gt;Datos!$AO$2,D88,""))</f>
        <v/>
      </c>
      <c r="F156" s="414"/>
      <c r="G156" s="414"/>
      <c r="H156" s="414"/>
      <c r="I156" s="414"/>
      <c r="J156" s="414"/>
      <c r="K156" s="414"/>
      <c r="L156" s="414"/>
      <c r="M156" s="414"/>
      <c r="N156" s="414"/>
      <c r="O156" s="414"/>
      <c r="P156" s="414"/>
      <c r="Q156" s="414"/>
      <c r="R156" s="414"/>
      <c r="S156" s="414"/>
      <c r="T156" s="414"/>
      <c r="U156" s="415"/>
      <c r="V156" s="400"/>
      <c r="W156" s="400"/>
      <c r="X156" s="400"/>
      <c r="Y156" s="400"/>
      <c r="Z156" s="400"/>
      <c r="AA156" s="400"/>
      <c r="AB156" s="400"/>
      <c r="AC156" s="400"/>
      <c r="AD156" s="400"/>
      <c r="AE156" s="400"/>
      <c r="AF156" s="400"/>
      <c r="AG156" s="400"/>
      <c r="AH156" s="406"/>
      <c r="AI156" s="406"/>
      <c r="AJ156" s="406"/>
      <c r="AK156" s="406"/>
      <c r="AL156" s="406"/>
      <c r="AM156" s="406"/>
      <c r="AN156" s="406"/>
      <c r="AO156" s="406"/>
      <c r="AP156" s="428"/>
      <c r="AQ156" s="400"/>
      <c r="AR156" s="400"/>
      <c r="AS156" s="400"/>
      <c r="AT156" s="400"/>
      <c r="AU156" s="400"/>
      <c r="AV156" s="400"/>
      <c r="AW156" s="400"/>
      <c r="AX156" s="400"/>
      <c r="AY156" s="400"/>
      <c r="AZ156" s="400"/>
      <c r="BA156" s="400"/>
      <c r="BB156" s="400"/>
      <c r="BC156" s="400"/>
      <c r="BD156" s="400"/>
      <c r="BE156" s="400"/>
      <c r="BF156" s="400"/>
      <c r="BG156" s="258"/>
    </row>
    <row r="157" spans="1:68" ht="14.25" customHeight="1">
      <c r="A157" s="18"/>
      <c r="D157" s="409"/>
      <c r="E157" s="413" t="str">
        <f>IF(D89="","",IF(AT89&lt;&gt;Datos!$AO$2,D89,""))</f>
        <v/>
      </c>
      <c r="F157" s="414"/>
      <c r="G157" s="414"/>
      <c r="H157" s="414"/>
      <c r="I157" s="414"/>
      <c r="J157" s="414"/>
      <c r="K157" s="414"/>
      <c r="L157" s="414"/>
      <c r="M157" s="414"/>
      <c r="N157" s="414"/>
      <c r="O157" s="414"/>
      <c r="P157" s="414"/>
      <c r="Q157" s="414"/>
      <c r="R157" s="414"/>
      <c r="S157" s="414"/>
      <c r="T157" s="414"/>
      <c r="U157" s="415"/>
      <c r="V157" s="400"/>
      <c r="W157" s="400"/>
      <c r="X157" s="400"/>
      <c r="Y157" s="400"/>
      <c r="Z157" s="400"/>
      <c r="AA157" s="400"/>
      <c r="AB157" s="400"/>
      <c r="AC157" s="400"/>
      <c r="AD157" s="400"/>
      <c r="AE157" s="400"/>
      <c r="AF157" s="400"/>
      <c r="AG157" s="400"/>
      <c r="AH157" s="406"/>
      <c r="AI157" s="406"/>
      <c r="AJ157" s="406"/>
      <c r="AK157" s="406"/>
      <c r="AL157" s="406"/>
      <c r="AM157" s="406"/>
      <c r="AN157" s="406"/>
      <c r="AO157" s="406"/>
      <c r="AP157" s="428"/>
      <c r="AQ157" s="400"/>
      <c r="AR157" s="400"/>
      <c r="AS157" s="400"/>
      <c r="AT157" s="400"/>
      <c r="AU157" s="400"/>
      <c r="AV157" s="400"/>
      <c r="AW157" s="400"/>
      <c r="AX157" s="400"/>
      <c r="AY157" s="400"/>
      <c r="AZ157" s="400"/>
      <c r="BA157" s="400"/>
      <c r="BB157" s="400"/>
      <c r="BC157" s="400"/>
      <c r="BD157" s="400"/>
      <c r="BE157" s="400"/>
      <c r="BF157" s="400"/>
      <c r="BG157" s="258"/>
    </row>
    <row r="158" spans="1:68" ht="14.25" customHeight="1">
      <c r="A158" s="18"/>
      <c r="D158" s="409"/>
      <c r="E158" s="413" t="str">
        <f>IF(D90="","",IF(AT90&lt;&gt;Datos!$AO$2,D90,""))</f>
        <v/>
      </c>
      <c r="F158" s="414"/>
      <c r="G158" s="414"/>
      <c r="H158" s="414"/>
      <c r="I158" s="414"/>
      <c r="J158" s="414"/>
      <c r="K158" s="414"/>
      <c r="L158" s="414"/>
      <c r="M158" s="414"/>
      <c r="N158" s="414"/>
      <c r="O158" s="414"/>
      <c r="P158" s="414"/>
      <c r="Q158" s="414"/>
      <c r="R158" s="414"/>
      <c r="S158" s="414"/>
      <c r="T158" s="414"/>
      <c r="U158" s="415"/>
      <c r="V158" s="400"/>
      <c r="W158" s="400"/>
      <c r="X158" s="400"/>
      <c r="Y158" s="400"/>
      <c r="Z158" s="400"/>
      <c r="AA158" s="400"/>
      <c r="AB158" s="400"/>
      <c r="AC158" s="400"/>
      <c r="AD158" s="400"/>
      <c r="AE158" s="400"/>
      <c r="AF158" s="400"/>
      <c r="AG158" s="400"/>
      <c r="AH158" s="406"/>
      <c r="AI158" s="406"/>
      <c r="AJ158" s="406"/>
      <c r="AK158" s="406"/>
      <c r="AL158" s="406"/>
      <c r="AM158" s="406"/>
      <c r="AN158" s="406"/>
      <c r="AO158" s="406"/>
      <c r="AP158" s="428"/>
      <c r="AQ158" s="400"/>
      <c r="AR158" s="400"/>
      <c r="AS158" s="400"/>
      <c r="AT158" s="400"/>
      <c r="AU158" s="400"/>
      <c r="AV158" s="400"/>
      <c r="AW158" s="400"/>
      <c r="AX158" s="400"/>
      <c r="AY158" s="400"/>
      <c r="AZ158" s="400"/>
      <c r="BA158" s="400"/>
      <c r="BB158" s="400"/>
      <c r="BC158" s="400"/>
      <c r="BD158" s="400"/>
      <c r="BE158" s="400"/>
      <c r="BF158" s="400"/>
      <c r="BG158" s="258"/>
    </row>
    <row r="159" spans="1:68" ht="14.25" customHeight="1">
      <c r="A159" s="18"/>
      <c r="D159" s="409"/>
      <c r="E159" s="413" t="str">
        <f>IF(D91="","",IF(AT91&lt;&gt;Datos!$AO$2,D91,""))</f>
        <v/>
      </c>
      <c r="F159" s="414"/>
      <c r="G159" s="414"/>
      <c r="H159" s="414"/>
      <c r="I159" s="414"/>
      <c r="J159" s="414"/>
      <c r="K159" s="414"/>
      <c r="L159" s="414"/>
      <c r="M159" s="414"/>
      <c r="N159" s="414"/>
      <c r="O159" s="414"/>
      <c r="P159" s="414"/>
      <c r="Q159" s="414"/>
      <c r="R159" s="414"/>
      <c r="S159" s="414"/>
      <c r="T159" s="414"/>
      <c r="U159" s="415"/>
      <c r="V159" s="400"/>
      <c r="W159" s="400"/>
      <c r="X159" s="400"/>
      <c r="Y159" s="400"/>
      <c r="Z159" s="400"/>
      <c r="AA159" s="400"/>
      <c r="AB159" s="400"/>
      <c r="AC159" s="400"/>
      <c r="AD159" s="400"/>
      <c r="AE159" s="400"/>
      <c r="AF159" s="400"/>
      <c r="AG159" s="400"/>
      <c r="AH159" s="406"/>
      <c r="AI159" s="406"/>
      <c r="AJ159" s="406"/>
      <c r="AK159" s="406"/>
      <c r="AL159" s="406"/>
      <c r="AM159" s="406"/>
      <c r="AN159" s="406"/>
      <c r="AO159" s="406"/>
      <c r="AP159" s="428"/>
      <c r="AQ159" s="400"/>
      <c r="AR159" s="400"/>
      <c r="AS159" s="400"/>
      <c r="AT159" s="400"/>
      <c r="AU159" s="400"/>
      <c r="AV159" s="400"/>
      <c r="AW159" s="400"/>
      <c r="AX159" s="400"/>
      <c r="AY159" s="400"/>
      <c r="AZ159" s="400"/>
      <c r="BA159" s="400"/>
      <c r="BB159" s="400"/>
      <c r="BC159" s="400"/>
      <c r="BD159" s="400"/>
      <c r="BE159" s="400"/>
      <c r="BF159" s="400"/>
      <c r="BG159" s="258"/>
    </row>
    <row r="160" spans="1:68" ht="14.25" customHeight="1">
      <c r="A160" s="18"/>
      <c r="D160" s="409"/>
      <c r="E160" s="413" t="str">
        <f>IF(D92="","",IF(AT92&lt;&gt;Datos!$AO$2,D92,""))</f>
        <v/>
      </c>
      <c r="F160" s="414"/>
      <c r="G160" s="414"/>
      <c r="H160" s="414"/>
      <c r="I160" s="414"/>
      <c r="J160" s="414"/>
      <c r="K160" s="414"/>
      <c r="L160" s="414"/>
      <c r="M160" s="414"/>
      <c r="N160" s="414"/>
      <c r="O160" s="414"/>
      <c r="P160" s="414"/>
      <c r="Q160" s="414"/>
      <c r="R160" s="414"/>
      <c r="S160" s="414"/>
      <c r="T160" s="414"/>
      <c r="U160" s="415"/>
      <c r="V160" s="400"/>
      <c r="W160" s="400"/>
      <c r="X160" s="400"/>
      <c r="Y160" s="400"/>
      <c r="Z160" s="400"/>
      <c r="AA160" s="400"/>
      <c r="AB160" s="400"/>
      <c r="AC160" s="400"/>
      <c r="AD160" s="400"/>
      <c r="AE160" s="400"/>
      <c r="AF160" s="400"/>
      <c r="AG160" s="400"/>
      <c r="AH160" s="406"/>
      <c r="AI160" s="406"/>
      <c r="AJ160" s="406"/>
      <c r="AK160" s="406"/>
      <c r="AL160" s="406"/>
      <c r="AM160" s="406"/>
      <c r="AN160" s="406"/>
      <c r="AO160" s="406"/>
      <c r="AP160" s="428"/>
      <c r="AQ160" s="400"/>
      <c r="AR160" s="400"/>
      <c r="AS160" s="400"/>
      <c r="AT160" s="400"/>
      <c r="AU160" s="400"/>
      <c r="AV160" s="400"/>
      <c r="AW160" s="400"/>
      <c r="AX160" s="400"/>
      <c r="AY160" s="400"/>
      <c r="AZ160" s="400"/>
      <c r="BA160" s="400"/>
      <c r="BB160" s="400"/>
      <c r="BC160" s="400"/>
      <c r="BD160" s="400"/>
      <c r="BE160" s="400"/>
      <c r="BF160" s="400"/>
      <c r="BG160" s="258"/>
    </row>
    <row r="161" spans="1:64" ht="14.25" customHeight="1">
      <c r="A161" s="18"/>
      <c r="D161" s="408"/>
      <c r="E161" s="413" t="str">
        <f>IF(D93="","",IF(AT93&lt;&gt;Datos!$AO$2,D93,""))</f>
        <v/>
      </c>
      <c r="F161" s="414"/>
      <c r="G161" s="414"/>
      <c r="H161" s="414"/>
      <c r="I161" s="414"/>
      <c r="J161" s="414"/>
      <c r="K161" s="414"/>
      <c r="L161" s="414"/>
      <c r="M161" s="414"/>
      <c r="N161" s="414"/>
      <c r="O161" s="414"/>
      <c r="P161" s="414"/>
      <c r="Q161" s="414"/>
      <c r="R161" s="414"/>
      <c r="S161" s="414"/>
      <c r="T161" s="414"/>
      <c r="U161" s="415"/>
      <c r="V161" s="400"/>
      <c r="W161" s="400"/>
      <c r="X161" s="400"/>
      <c r="Y161" s="400"/>
      <c r="Z161" s="400"/>
      <c r="AA161" s="400"/>
      <c r="AB161" s="400"/>
      <c r="AC161" s="400"/>
      <c r="AD161" s="400"/>
      <c r="AE161" s="400"/>
      <c r="AF161" s="400"/>
      <c r="AG161" s="400"/>
      <c r="AH161" s="406"/>
      <c r="AI161" s="406"/>
      <c r="AJ161" s="406"/>
      <c r="AK161" s="406"/>
      <c r="AL161" s="406"/>
      <c r="AM161" s="406"/>
      <c r="AN161" s="406"/>
      <c r="AO161" s="406"/>
      <c r="AP161" s="428"/>
      <c r="AQ161" s="400"/>
      <c r="AR161" s="400"/>
      <c r="AS161" s="400"/>
      <c r="AT161" s="400"/>
      <c r="AU161" s="400"/>
      <c r="AV161" s="400"/>
      <c r="AW161" s="400"/>
      <c r="AX161" s="400"/>
      <c r="AY161" s="400"/>
      <c r="AZ161" s="400"/>
      <c r="BA161" s="400"/>
      <c r="BB161" s="400"/>
      <c r="BC161" s="400"/>
      <c r="BD161" s="400"/>
      <c r="BE161" s="400"/>
      <c r="BF161" s="400"/>
      <c r="BG161" s="258"/>
    </row>
    <row r="162" spans="1:64" ht="14.25" customHeight="1">
      <c r="A162" s="18"/>
      <c r="D162" s="408"/>
      <c r="E162" s="413" t="str">
        <f>IF(D94="","",IF(AT94&lt;&gt;Datos!$AO$2,D94,""))</f>
        <v/>
      </c>
      <c r="F162" s="414"/>
      <c r="G162" s="414"/>
      <c r="H162" s="414"/>
      <c r="I162" s="414"/>
      <c r="J162" s="414"/>
      <c r="K162" s="414"/>
      <c r="L162" s="414"/>
      <c r="M162" s="414"/>
      <c r="N162" s="414"/>
      <c r="O162" s="414"/>
      <c r="P162" s="414"/>
      <c r="Q162" s="414"/>
      <c r="R162" s="414"/>
      <c r="S162" s="414"/>
      <c r="T162" s="414"/>
      <c r="U162" s="415"/>
      <c r="V162" s="400"/>
      <c r="W162" s="400"/>
      <c r="X162" s="400"/>
      <c r="Y162" s="400"/>
      <c r="Z162" s="400"/>
      <c r="AA162" s="400"/>
      <c r="AB162" s="400"/>
      <c r="AC162" s="400"/>
      <c r="AD162" s="400"/>
      <c r="AE162" s="400"/>
      <c r="AF162" s="400"/>
      <c r="AG162" s="400"/>
      <c r="AH162" s="406"/>
      <c r="AI162" s="406"/>
      <c r="AJ162" s="406"/>
      <c r="AK162" s="406"/>
      <c r="AL162" s="406"/>
      <c r="AM162" s="406"/>
      <c r="AN162" s="406"/>
      <c r="AO162" s="406"/>
      <c r="AP162" s="428"/>
      <c r="AQ162" s="400"/>
      <c r="AR162" s="400"/>
      <c r="AS162" s="400"/>
      <c r="AT162" s="400"/>
      <c r="AU162" s="400"/>
      <c r="AV162" s="400"/>
      <c r="AW162" s="400"/>
      <c r="AX162" s="400"/>
      <c r="AY162" s="400"/>
      <c r="AZ162" s="400"/>
      <c r="BA162" s="400"/>
      <c r="BB162" s="400"/>
      <c r="BC162" s="400"/>
      <c r="BD162" s="400"/>
      <c r="BE162" s="400"/>
      <c r="BF162" s="400"/>
      <c r="BG162" s="258"/>
    </row>
    <row r="163" spans="1:64" ht="14.25" customHeight="1">
      <c r="A163" s="18"/>
      <c r="D163" s="408"/>
      <c r="E163" s="413" t="str">
        <f>IF(D95="","",IF(AT95&lt;&gt;Datos!$AO$2,D95,""))</f>
        <v/>
      </c>
      <c r="F163" s="414"/>
      <c r="G163" s="414"/>
      <c r="H163" s="414"/>
      <c r="I163" s="414"/>
      <c r="J163" s="414"/>
      <c r="K163" s="414"/>
      <c r="L163" s="414"/>
      <c r="M163" s="414"/>
      <c r="N163" s="414"/>
      <c r="O163" s="414"/>
      <c r="P163" s="414"/>
      <c r="Q163" s="414"/>
      <c r="R163" s="414"/>
      <c r="S163" s="414"/>
      <c r="T163" s="414"/>
      <c r="U163" s="415"/>
      <c r="V163" s="400"/>
      <c r="W163" s="400"/>
      <c r="X163" s="400"/>
      <c r="Y163" s="400"/>
      <c r="Z163" s="400"/>
      <c r="AA163" s="400"/>
      <c r="AB163" s="400"/>
      <c r="AC163" s="400"/>
      <c r="AD163" s="400"/>
      <c r="AE163" s="400"/>
      <c r="AF163" s="400"/>
      <c r="AG163" s="400"/>
      <c r="AH163" s="406"/>
      <c r="AI163" s="406"/>
      <c r="AJ163" s="406"/>
      <c r="AK163" s="406"/>
      <c r="AL163" s="406"/>
      <c r="AM163" s="406"/>
      <c r="AN163" s="406"/>
      <c r="AO163" s="406"/>
      <c r="AP163" s="428"/>
      <c r="AQ163" s="400"/>
      <c r="AR163" s="400"/>
      <c r="AS163" s="400"/>
      <c r="AT163" s="400"/>
      <c r="AU163" s="400"/>
      <c r="AV163" s="400"/>
      <c r="AW163" s="400"/>
      <c r="AX163" s="400"/>
      <c r="AY163" s="400"/>
      <c r="AZ163" s="400"/>
      <c r="BA163" s="400"/>
      <c r="BB163" s="400"/>
      <c r="BC163" s="400"/>
      <c r="BD163" s="400"/>
      <c r="BE163" s="400"/>
      <c r="BF163" s="400"/>
      <c r="BG163" s="258"/>
    </row>
    <row r="164" spans="1:64" ht="14.25" customHeight="1" thickBot="1">
      <c r="A164" s="18"/>
      <c r="D164" s="410"/>
      <c r="E164" s="607" t="str">
        <f>IF(D96="","",IF(AT96&lt;&gt;Datos!$AO$2,D96,""))</f>
        <v/>
      </c>
      <c r="F164" s="608"/>
      <c r="G164" s="608"/>
      <c r="H164" s="608"/>
      <c r="I164" s="608"/>
      <c r="J164" s="608"/>
      <c r="K164" s="608"/>
      <c r="L164" s="608"/>
      <c r="M164" s="608"/>
      <c r="N164" s="608"/>
      <c r="O164" s="608"/>
      <c r="P164" s="608"/>
      <c r="Q164" s="608"/>
      <c r="R164" s="608"/>
      <c r="S164" s="608"/>
      <c r="T164" s="608"/>
      <c r="U164" s="609"/>
      <c r="V164" s="424"/>
      <c r="W164" s="424"/>
      <c r="X164" s="424"/>
      <c r="Y164" s="424"/>
      <c r="Z164" s="424"/>
      <c r="AA164" s="424"/>
      <c r="AB164" s="424"/>
      <c r="AC164" s="424"/>
      <c r="AD164" s="424"/>
      <c r="AE164" s="424"/>
      <c r="AF164" s="424"/>
      <c r="AG164" s="424"/>
      <c r="AH164" s="422"/>
      <c r="AI164" s="422"/>
      <c r="AJ164" s="422"/>
      <c r="AK164" s="422"/>
      <c r="AL164" s="422"/>
      <c r="AM164" s="422"/>
      <c r="AN164" s="422"/>
      <c r="AO164" s="422"/>
      <c r="AP164" s="423"/>
      <c r="AQ164" s="424"/>
      <c r="AR164" s="424"/>
      <c r="AS164" s="424"/>
      <c r="AT164" s="424"/>
      <c r="AU164" s="424"/>
      <c r="AV164" s="424"/>
      <c r="AW164" s="424"/>
      <c r="AX164" s="424"/>
      <c r="AY164" s="424"/>
      <c r="AZ164" s="424"/>
      <c r="BA164" s="424"/>
      <c r="BB164" s="424"/>
      <c r="BC164" s="424"/>
      <c r="BD164" s="424"/>
      <c r="BE164" s="424"/>
      <c r="BF164" s="424"/>
      <c r="BG164" s="424"/>
      <c r="BH164" s="424"/>
      <c r="BI164" s="424"/>
      <c r="BJ164" s="424"/>
      <c r="BK164" s="424"/>
      <c r="BL164" s="424"/>
    </row>
    <row r="165" spans="1:64" ht="14.25" customHeight="1" thickTop="1">
      <c r="A165" s="18"/>
      <c r="D165" s="411" t="s">
        <v>570</v>
      </c>
      <c r="E165" s="416" t="str">
        <f>IF(D102="","",IF(AT102&lt;&gt;Datos!$AO$2,D102,""))</f>
        <v/>
      </c>
      <c r="F165" s="417"/>
      <c r="G165" s="417"/>
      <c r="H165" s="417"/>
      <c r="I165" s="417"/>
      <c r="J165" s="417"/>
      <c r="K165" s="417"/>
      <c r="L165" s="417"/>
      <c r="M165" s="417"/>
      <c r="N165" s="417"/>
      <c r="O165" s="417"/>
      <c r="P165" s="417"/>
      <c r="Q165" s="417"/>
      <c r="R165" s="417"/>
      <c r="S165" s="417"/>
      <c r="T165" s="417"/>
      <c r="U165" s="418"/>
      <c r="V165" s="610"/>
      <c r="W165" s="610"/>
      <c r="X165" s="610"/>
      <c r="Y165" s="610"/>
      <c r="Z165" s="610"/>
      <c r="AA165" s="610"/>
      <c r="AB165" s="610"/>
      <c r="AC165" s="610"/>
      <c r="AD165" s="610"/>
      <c r="AE165" s="610"/>
      <c r="AF165" s="610"/>
      <c r="AG165" s="610"/>
      <c r="AH165" s="611"/>
      <c r="AI165" s="611"/>
      <c r="AJ165" s="611"/>
      <c r="AK165" s="611"/>
      <c r="AL165" s="611"/>
      <c r="AM165" s="611"/>
      <c r="AN165" s="611"/>
      <c r="AO165" s="611"/>
      <c r="AP165" s="612"/>
      <c r="AQ165" s="610"/>
      <c r="AR165" s="610"/>
      <c r="AS165" s="610"/>
      <c r="AT165" s="610"/>
      <c r="AU165" s="610"/>
      <c r="AV165" s="610"/>
      <c r="AW165" s="610"/>
      <c r="AX165" s="610"/>
      <c r="AY165" s="610"/>
      <c r="AZ165" s="610"/>
      <c r="BA165" s="610"/>
      <c r="BB165" s="610"/>
      <c r="BC165" s="610"/>
      <c r="BD165" s="610"/>
      <c r="BE165" s="610"/>
      <c r="BF165" s="610"/>
      <c r="BG165" s="259"/>
    </row>
    <row r="166" spans="1:64" ht="14.25" customHeight="1">
      <c r="A166" s="18"/>
      <c r="D166" s="411"/>
      <c r="E166" s="416" t="str">
        <f>IF(D103="","",IF(AT103&lt;&gt;Datos!$AO$2,D103,""))</f>
        <v/>
      </c>
      <c r="F166" s="417"/>
      <c r="G166" s="417"/>
      <c r="H166" s="417"/>
      <c r="I166" s="417"/>
      <c r="J166" s="417"/>
      <c r="K166" s="417"/>
      <c r="L166" s="417"/>
      <c r="M166" s="417"/>
      <c r="N166" s="417"/>
      <c r="O166" s="417"/>
      <c r="P166" s="417"/>
      <c r="Q166" s="417"/>
      <c r="R166" s="417"/>
      <c r="S166" s="417"/>
      <c r="T166" s="417"/>
      <c r="U166" s="418"/>
      <c r="V166" s="616"/>
      <c r="W166" s="616"/>
      <c r="X166" s="616"/>
      <c r="Y166" s="616"/>
      <c r="Z166" s="616"/>
      <c r="AA166" s="616"/>
      <c r="AB166" s="616"/>
      <c r="AC166" s="616"/>
      <c r="AD166" s="616"/>
      <c r="AE166" s="616"/>
      <c r="AF166" s="616"/>
      <c r="AG166" s="616"/>
      <c r="AH166" s="617"/>
      <c r="AI166" s="617"/>
      <c r="AJ166" s="617"/>
      <c r="AK166" s="617"/>
      <c r="AL166" s="617"/>
      <c r="AM166" s="617"/>
      <c r="AN166" s="617"/>
      <c r="AO166" s="617"/>
      <c r="AP166" s="618"/>
      <c r="AQ166" s="616"/>
      <c r="AR166" s="616"/>
      <c r="AS166" s="616"/>
      <c r="AT166" s="616"/>
      <c r="AU166" s="616"/>
      <c r="AV166" s="616"/>
      <c r="AW166" s="616"/>
      <c r="AX166" s="616"/>
      <c r="AY166" s="616"/>
      <c r="AZ166" s="616"/>
      <c r="BA166" s="616"/>
      <c r="BB166" s="616"/>
      <c r="BC166" s="616"/>
      <c r="BD166" s="616"/>
      <c r="BE166" s="616"/>
      <c r="BF166" s="616"/>
      <c r="BG166" s="260"/>
    </row>
    <row r="167" spans="1:64" ht="14.25" customHeight="1">
      <c r="A167" s="18"/>
      <c r="D167" s="411"/>
      <c r="E167" s="416" t="str">
        <f>IF(D104="","",IF(AT104&lt;&gt;Datos!$AO$2,D104,""))</f>
        <v/>
      </c>
      <c r="F167" s="417"/>
      <c r="G167" s="417"/>
      <c r="H167" s="417"/>
      <c r="I167" s="417"/>
      <c r="J167" s="417"/>
      <c r="K167" s="417"/>
      <c r="L167" s="417"/>
      <c r="M167" s="417"/>
      <c r="N167" s="417"/>
      <c r="O167" s="417"/>
      <c r="P167" s="417"/>
      <c r="Q167" s="417"/>
      <c r="R167" s="417"/>
      <c r="S167" s="417"/>
      <c r="T167" s="417"/>
      <c r="U167" s="418"/>
      <c r="V167" s="616"/>
      <c r="W167" s="616"/>
      <c r="X167" s="616"/>
      <c r="Y167" s="616"/>
      <c r="Z167" s="616"/>
      <c r="AA167" s="616"/>
      <c r="AB167" s="616"/>
      <c r="AC167" s="616"/>
      <c r="AD167" s="616"/>
      <c r="AE167" s="616"/>
      <c r="AF167" s="616"/>
      <c r="AG167" s="616"/>
      <c r="AH167" s="617"/>
      <c r="AI167" s="617"/>
      <c r="AJ167" s="617"/>
      <c r="AK167" s="617"/>
      <c r="AL167" s="617"/>
      <c r="AM167" s="617"/>
      <c r="AN167" s="617"/>
      <c r="AO167" s="617"/>
      <c r="AP167" s="618"/>
      <c r="AQ167" s="616"/>
      <c r="AR167" s="616"/>
      <c r="AS167" s="616"/>
      <c r="AT167" s="616"/>
      <c r="AU167" s="616"/>
      <c r="AV167" s="616"/>
      <c r="AW167" s="616"/>
      <c r="AX167" s="616"/>
      <c r="AY167" s="616"/>
      <c r="AZ167" s="616"/>
      <c r="BA167" s="616"/>
      <c r="BB167" s="616"/>
      <c r="BC167" s="616"/>
      <c r="BD167" s="616"/>
      <c r="BE167" s="616"/>
      <c r="BF167" s="616"/>
      <c r="BG167" s="260"/>
    </row>
    <row r="168" spans="1:64" ht="14.25" customHeight="1">
      <c r="A168" s="18"/>
      <c r="D168" s="411"/>
      <c r="E168" s="416" t="str">
        <f>IF(D105="","",IF(AT105&lt;&gt;Datos!$AO$2,D105,""))</f>
        <v/>
      </c>
      <c r="F168" s="417"/>
      <c r="G168" s="417"/>
      <c r="H168" s="417"/>
      <c r="I168" s="417"/>
      <c r="J168" s="417"/>
      <c r="K168" s="417"/>
      <c r="L168" s="417"/>
      <c r="M168" s="417"/>
      <c r="N168" s="417"/>
      <c r="O168" s="417"/>
      <c r="P168" s="417"/>
      <c r="Q168" s="417"/>
      <c r="R168" s="417"/>
      <c r="S168" s="417"/>
      <c r="T168" s="417"/>
      <c r="U168" s="418"/>
      <c r="V168" s="616"/>
      <c r="W168" s="616"/>
      <c r="X168" s="616"/>
      <c r="Y168" s="616"/>
      <c r="Z168" s="616"/>
      <c r="AA168" s="616"/>
      <c r="AB168" s="616"/>
      <c r="AC168" s="616"/>
      <c r="AD168" s="616"/>
      <c r="AE168" s="616"/>
      <c r="AF168" s="616"/>
      <c r="AG168" s="616"/>
      <c r="AH168" s="617"/>
      <c r="AI168" s="617"/>
      <c r="AJ168" s="617"/>
      <c r="AK168" s="617"/>
      <c r="AL168" s="617"/>
      <c r="AM168" s="617"/>
      <c r="AN168" s="617"/>
      <c r="AO168" s="617"/>
      <c r="AP168" s="618"/>
      <c r="AQ168" s="616"/>
      <c r="AR168" s="616"/>
      <c r="AS168" s="616"/>
      <c r="AT168" s="616"/>
      <c r="AU168" s="616"/>
      <c r="AV168" s="616"/>
      <c r="AW168" s="616"/>
      <c r="AX168" s="616"/>
      <c r="AY168" s="616"/>
      <c r="AZ168" s="616"/>
      <c r="BA168" s="616"/>
      <c r="BB168" s="616"/>
      <c r="BC168" s="616"/>
      <c r="BD168" s="616"/>
      <c r="BE168" s="616"/>
      <c r="BF168" s="616"/>
      <c r="BG168" s="260"/>
    </row>
    <row r="169" spans="1:64" ht="14.25" customHeight="1">
      <c r="A169" s="18"/>
      <c r="D169" s="411"/>
      <c r="E169" s="416" t="str">
        <f>IF(D106="","",IF(AT106&lt;&gt;Datos!$AO$2,D106,""))</f>
        <v/>
      </c>
      <c r="F169" s="417"/>
      <c r="G169" s="417"/>
      <c r="H169" s="417"/>
      <c r="I169" s="417"/>
      <c r="J169" s="417"/>
      <c r="K169" s="417"/>
      <c r="L169" s="417"/>
      <c r="M169" s="417"/>
      <c r="N169" s="417"/>
      <c r="O169" s="417"/>
      <c r="P169" s="417"/>
      <c r="Q169" s="417"/>
      <c r="R169" s="417"/>
      <c r="S169" s="417"/>
      <c r="T169" s="417"/>
      <c r="U169" s="418"/>
      <c r="V169" s="616"/>
      <c r="W169" s="616"/>
      <c r="X169" s="616"/>
      <c r="Y169" s="616"/>
      <c r="Z169" s="616"/>
      <c r="AA169" s="616"/>
      <c r="AB169" s="616"/>
      <c r="AC169" s="616"/>
      <c r="AD169" s="616"/>
      <c r="AE169" s="616"/>
      <c r="AF169" s="616"/>
      <c r="AG169" s="616"/>
      <c r="AH169" s="617"/>
      <c r="AI169" s="617"/>
      <c r="AJ169" s="617"/>
      <c r="AK169" s="617"/>
      <c r="AL169" s="617"/>
      <c r="AM169" s="617"/>
      <c r="AN169" s="617"/>
      <c r="AO169" s="617"/>
      <c r="AP169" s="618"/>
      <c r="AQ169" s="616"/>
      <c r="AR169" s="616"/>
      <c r="AS169" s="616"/>
      <c r="AT169" s="616"/>
      <c r="AU169" s="616"/>
      <c r="AV169" s="616"/>
      <c r="AW169" s="616"/>
      <c r="AX169" s="616"/>
      <c r="AY169" s="616"/>
      <c r="AZ169" s="616"/>
      <c r="BA169" s="616"/>
      <c r="BB169" s="616"/>
      <c r="BC169" s="616"/>
      <c r="BD169" s="616"/>
      <c r="BE169" s="616"/>
      <c r="BF169" s="616"/>
      <c r="BG169" s="260"/>
    </row>
    <row r="170" spans="1:64" ht="14.25" customHeight="1">
      <c r="A170" s="18"/>
      <c r="D170" s="411"/>
      <c r="E170" s="416" t="str">
        <f>IF(D107="","",IF(AT107&lt;&gt;Datos!$AO$2,D107,""))</f>
        <v/>
      </c>
      <c r="F170" s="417"/>
      <c r="G170" s="417"/>
      <c r="H170" s="417"/>
      <c r="I170" s="417"/>
      <c r="J170" s="417"/>
      <c r="K170" s="417"/>
      <c r="L170" s="417"/>
      <c r="M170" s="417"/>
      <c r="N170" s="417"/>
      <c r="O170" s="417"/>
      <c r="P170" s="417"/>
      <c r="Q170" s="417"/>
      <c r="R170" s="417"/>
      <c r="S170" s="417"/>
      <c r="T170" s="417"/>
      <c r="U170" s="418"/>
      <c r="V170" s="616"/>
      <c r="W170" s="616"/>
      <c r="X170" s="616"/>
      <c r="Y170" s="616"/>
      <c r="Z170" s="616"/>
      <c r="AA170" s="616"/>
      <c r="AB170" s="616"/>
      <c r="AC170" s="616"/>
      <c r="AD170" s="616"/>
      <c r="AE170" s="616"/>
      <c r="AF170" s="616"/>
      <c r="AG170" s="616"/>
      <c r="AH170" s="617"/>
      <c r="AI170" s="617"/>
      <c r="AJ170" s="617"/>
      <c r="AK170" s="617"/>
      <c r="AL170" s="617"/>
      <c r="AM170" s="617"/>
      <c r="AN170" s="617"/>
      <c r="AO170" s="617"/>
      <c r="AP170" s="618"/>
      <c r="AQ170" s="616"/>
      <c r="AR170" s="616"/>
      <c r="AS170" s="616"/>
      <c r="AT170" s="616"/>
      <c r="AU170" s="616"/>
      <c r="AV170" s="616"/>
      <c r="AW170" s="616"/>
      <c r="AX170" s="616"/>
      <c r="AY170" s="616"/>
      <c r="AZ170" s="616"/>
      <c r="BA170" s="616"/>
      <c r="BB170" s="616"/>
      <c r="BC170" s="616"/>
      <c r="BD170" s="616"/>
      <c r="BE170" s="616"/>
      <c r="BF170" s="616"/>
      <c r="BG170" s="260"/>
    </row>
    <row r="171" spans="1:64" ht="14.25" customHeight="1">
      <c r="A171" s="18"/>
      <c r="D171" s="411"/>
      <c r="E171" s="416" t="str">
        <f>IF(D108="","",IF(AT108&lt;&gt;Datos!$AO$2,D108,""))</f>
        <v/>
      </c>
      <c r="F171" s="417"/>
      <c r="G171" s="417"/>
      <c r="H171" s="417"/>
      <c r="I171" s="417"/>
      <c r="J171" s="417"/>
      <c r="K171" s="417"/>
      <c r="L171" s="417"/>
      <c r="M171" s="417"/>
      <c r="N171" s="417"/>
      <c r="O171" s="417"/>
      <c r="P171" s="417"/>
      <c r="Q171" s="417"/>
      <c r="R171" s="417"/>
      <c r="S171" s="417"/>
      <c r="T171" s="417"/>
      <c r="U171" s="418"/>
      <c r="V171" s="616"/>
      <c r="W171" s="616"/>
      <c r="X171" s="616"/>
      <c r="Y171" s="616"/>
      <c r="Z171" s="616"/>
      <c r="AA171" s="616"/>
      <c r="AB171" s="616"/>
      <c r="AC171" s="616"/>
      <c r="AD171" s="616"/>
      <c r="AE171" s="616"/>
      <c r="AF171" s="616"/>
      <c r="AG171" s="616"/>
      <c r="AH171" s="617"/>
      <c r="AI171" s="617"/>
      <c r="AJ171" s="617"/>
      <c r="AK171" s="617"/>
      <c r="AL171" s="617"/>
      <c r="AM171" s="617"/>
      <c r="AN171" s="617"/>
      <c r="AO171" s="617"/>
      <c r="AP171" s="618"/>
      <c r="AQ171" s="616"/>
      <c r="AR171" s="616"/>
      <c r="AS171" s="616"/>
      <c r="AT171" s="616"/>
      <c r="AU171" s="616"/>
      <c r="AV171" s="616"/>
      <c r="AW171" s="616"/>
      <c r="AX171" s="616"/>
      <c r="AY171" s="616"/>
      <c r="AZ171" s="616"/>
      <c r="BA171" s="616"/>
      <c r="BB171" s="616"/>
      <c r="BC171" s="616"/>
      <c r="BD171" s="616"/>
      <c r="BE171" s="616"/>
      <c r="BF171" s="616"/>
      <c r="BG171" s="260"/>
    </row>
    <row r="172" spans="1:64" ht="14.25" customHeight="1">
      <c r="A172" s="18"/>
      <c r="D172" s="411"/>
      <c r="E172" s="416" t="str">
        <f>IF(D109="","",IF(AT109&lt;&gt;Datos!$AO$2,D109,""))</f>
        <v/>
      </c>
      <c r="F172" s="417"/>
      <c r="G172" s="417"/>
      <c r="H172" s="417"/>
      <c r="I172" s="417"/>
      <c r="J172" s="417"/>
      <c r="K172" s="417"/>
      <c r="L172" s="417"/>
      <c r="M172" s="417"/>
      <c r="N172" s="417"/>
      <c r="O172" s="417"/>
      <c r="P172" s="417"/>
      <c r="Q172" s="417"/>
      <c r="R172" s="417"/>
      <c r="S172" s="417"/>
      <c r="T172" s="417"/>
      <c r="U172" s="418"/>
      <c r="V172" s="616"/>
      <c r="W172" s="616"/>
      <c r="X172" s="616"/>
      <c r="Y172" s="616"/>
      <c r="Z172" s="616"/>
      <c r="AA172" s="616"/>
      <c r="AB172" s="616"/>
      <c r="AC172" s="616"/>
      <c r="AD172" s="616"/>
      <c r="AE172" s="616"/>
      <c r="AF172" s="616"/>
      <c r="AG172" s="616"/>
      <c r="AH172" s="617"/>
      <c r="AI172" s="617"/>
      <c r="AJ172" s="617"/>
      <c r="AK172" s="617"/>
      <c r="AL172" s="617"/>
      <c r="AM172" s="617"/>
      <c r="AN172" s="617"/>
      <c r="AO172" s="617"/>
      <c r="AP172" s="618"/>
      <c r="AQ172" s="616"/>
      <c r="AR172" s="616"/>
      <c r="AS172" s="616"/>
      <c r="AT172" s="616"/>
      <c r="AU172" s="616"/>
      <c r="AV172" s="616"/>
      <c r="AW172" s="616"/>
      <c r="AX172" s="616"/>
      <c r="AY172" s="616"/>
      <c r="AZ172" s="616"/>
      <c r="BA172" s="616"/>
      <c r="BB172" s="616"/>
      <c r="BC172" s="616"/>
      <c r="BD172" s="616"/>
      <c r="BE172" s="616"/>
      <c r="BF172" s="616"/>
      <c r="BG172" s="260"/>
    </row>
    <row r="173" spans="1:64" ht="14.25" customHeight="1">
      <c r="A173" s="18"/>
      <c r="D173" s="412"/>
      <c r="E173" s="416" t="str">
        <f>IF(D110="","",IF(AT110&lt;&gt;Datos!$AO$2,D110,""))</f>
        <v/>
      </c>
      <c r="F173" s="417"/>
      <c r="G173" s="417"/>
      <c r="H173" s="417"/>
      <c r="I173" s="417"/>
      <c r="J173" s="417"/>
      <c r="K173" s="417"/>
      <c r="L173" s="417"/>
      <c r="M173" s="417"/>
      <c r="N173" s="417"/>
      <c r="O173" s="417"/>
      <c r="P173" s="417"/>
      <c r="Q173" s="417"/>
      <c r="R173" s="417"/>
      <c r="S173" s="417"/>
      <c r="T173" s="417"/>
      <c r="U173" s="418"/>
      <c r="V173" s="616"/>
      <c r="W173" s="616"/>
      <c r="X173" s="616"/>
      <c r="Y173" s="616"/>
      <c r="Z173" s="616"/>
      <c r="AA173" s="616"/>
      <c r="AB173" s="616"/>
      <c r="AC173" s="616"/>
      <c r="AD173" s="616"/>
      <c r="AE173" s="616"/>
      <c r="AF173" s="616"/>
      <c r="AG173" s="616"/>
      <c r="AH173" s="617"/>
      <c r="AI173" s="617"/>
      <c r="AJ173" s="617"/>
      <c r="AK173" s="617"/>
      <c r="AL173" s="617"/>
      <c r="AM173" s="617"/>
      <c r="AN173" s="617"/>
      <c r="AO173" s="617"/>
      <c r="AP173" s="618"/>
      <c r="AQ173" s="616"/>
      <c r="AR173" s="616"/>
      <c r="AS173" s="616"/>
      <c r="AT173" s="616"/>
      <c r="AU173" s="616"/>
      <c r="AV173" s="616"/>
      <c r="AW173" s="616"/>
      <c r="AX173" s="616"/>
      <c r="AY173" s="616"/>
      <c r="AZ173" s="616"/>
      <c r="BA173" s="616"/>
      <c r="BB173" s="616"/>
      <c r="BC173" s="616"/>
      <c r="BD173" s="616"/>
      <c r="BE173" s="616"/>
      <c r="BF173" s="616"/>
      <c r="BG173" s="260"/>
    </row>
    <row r="174" spans="1:64" ht="14.25" customHeight="1">
      <c r="A174" s="18"/>
      <c r="D174" s="412"/>
      <c r="E174" s="416" t="str">
        <f>IF(D111="","",IF(AT111&lt;&gt;Datos!$AO$2,D111,""))</f>
        <v/>
      </c>
      <c r="F174" s="417"/>
      <c r="G174" s="417"/>
      <c r="H174" s="417"/>
      <c r="I174" s="417"/>
      <c r="J174" s="417"/>
      <c r="K174" s="417"/>
      <c r="L174" s="417"/>
      <c r="M174" s="417"/>
      <c r="N174" s="417"/>
      <c r="O174" s="417"/>
      <c r="P174" s="417"/>
      <c r="Q174" s="417"/>
      <c r="R174" s="417"/>
      <c r="S174" s="417"/>
      <c r="T174" s="417"/>
      <c r="U174" s="418"/>
      <c r="V174" s="616"/>
      <c r="W174" s="616"/>
      <c r="X174" s="616"/>
      <c r="Y174" s="616"/>
      <c r="Z174" s="616"/>
      <c r="AA174" s="616"/>
      <c r="AB174" s="616"/>
      <c r="AC174" s="616"/>
      <c r="AD174" s="616"/>
      <c r="AE174" s="616"/>
      <c r="AF174" s="616"/>
      <c r="AG174" s="616"/>
      <c r="AH174" s="617"/>
      <c r="AI174" s="617"/>
      <c r="AJ174" s="617"/>
      <c r="AK174" s="617"/>
      <c r="AL174" s="617"/>
      <c r="AM174" s="617"/>
      <c r="AN174" s="617"/>
      <c r="AO174" s="617"/>
      <c r="AP174" s="618"/>
      <c r="AQ174" s="616"/>
      <c r="AR174" s="616"/>
      <c r="AS174" s="616"/>
      <c r="AT174" s="616"/>
      <c r="AU174" s="616"/>
      <c r="AV174" s="616"/>
      <c r="AW174" s="616"/>
      <c r="AX174" s="616"/>
      <c r="AY174" s="616"/>
      <c r="AZ174" s="616"/>
      <c r="BA174" s="616"/>
      <c r="BB174" s="616"/>
      <c r="BC174" s="616"/>
      <c r="BD174" s="616"/>
      <c r="BE174" s="616"/>
      <c r="BF174" s="616"/>
      <c r="BG174" s="260"/>
    </row>
    <row r="175" spans="1:64">
      <c r="A175" s="18"/>
      <c r="BG175" s="20"/>
    </row>
    <row r="176" spans="1:64" ht="15.75" customHeight="1">
      <c r="A176" s="18"/>
      <c r="D176" s="181"/>
      <c r="E176" s="181"/>
      <c r="F176" s="181"/>
      <c r="G176" s="181"/>
      <c r="H176" s="181"/>
      <c r="I176" s="181"/>
      <c r="J176" s="181"/>
      <c r="K176" s="181"/>
      <c r="L176" s="181"/>
      <c r="M176" s="181"/>
      <c r="N176" s="181"/>
      <c r="O176" s="181"/>
      <c r="P176" s="181"/>
      <c r="Q176" s="181"/>
      <c r="R176" s="181"/>
      <c r="S176" s="181"/>
      <c r="T176" s="181"/>
      <c r="U176" s="181"/>
      <c r="V176" s="181"/>
      <c r="W176" s="181"/>
      <c r="X176" s="181"/>
      <c r="Y176" s="181"/>
      <c r="Z176" s="181"/>
      <c r="AA176" s="181"/>
      <c r="AB176" s="181"/>
      <c r="AC176" s="181"/>
      <c r="AD176" s="181"/>
      <c r="AE176" s="181"/>
      <c r="AF176" s="181"/>
      <c r="AG176" s="181"/>
      <c r="AH176" s="181"/>
      <c r="AI176" s="181"/>
      <c r="AJ176" s="181"/>
      <c r="AK176" s="181"/>
      <c r="AL176" s="181"/>
      <c r="AM176" s="181"/>
      <c r="AN176" s="181"/>
      <c r="AO176" s="181"/>
      <c r="AP176" s="181"/>
      <c r="AQ176" s="181"/>
      <c r="AR176" s="181"/>
      <c r="AS176" s="181"/>
      <c r="AT176" s="181"/>
      <c r="AU176" s="181"/>
      <c r="AV176" s="181"/>
      <c r="AW176" s="181"/>
      <c r="AX176" s="181"/>
      <c r="AY176" s="181"/>
      <c r="AZ176" s="181"/>
      <c r="BA176" s="181"/>
      <c r="BB176" s="181"/>
      <c r="BG176" s="20"/>
      <c r="BK176" s="11" t="s">
        <v>574</v>
      </c>
    </row>
    <row r="177" spans="1:63" ht="31.9" customHeight="1">
      <c r="A177" s="18"/>
      <c r="D177" s="652" t="s">
        <v>575</v>
      </c>
      <c r="E177" s="652"/>
      <c r="F177" s="652"/>
      <c r="G177" s="652"/>
      <c r="H177" s="652"/>
      <c r="I177" s="652"/>
      <c r="J177" s="652"/>
      <c r="K177" s="652"/>
      <c r="L177" s="652"/>
      <c r="M177" s="652"/>
      <c r="N177" s="652"/>
      <c r="O177" s="652"/>
      <c r="P177" s="652"/>
      <c r="Q177" s="652"/>
      <c r="R177" s="652"/>
      <c r="S177" s="652"/>
      <c r="T177" s="652"/>
      <c r="U177" s="652"/>
      <c r="V177" s="652"/>
      <c r="W177" s="652"/>
      <c r="X177" s="652"/>
      <c r="Y177" s="652"/>
      <c r="Z177" s="652"/>
      <c r="AA177" s="652"/>
      <c r="AB177" s="652"/>
      <c r="AC177" s="652"/>
      <c r="AD177" s="652"/>
      <c r="AE177" s="652"/>
      <c r="AF177" s="652"/>
      <c r="AG177" s="652"/>
      <c r="AH177" s="652"/>
      <c r="AI177" s="652"/>
      <c r="AJ177" s="652"/>
      <c r="AK177" s="652"/>
      <c r="AL177" s="652"/>
      <c r="AM177" s="652"/>
      <c r="AN177" s="652"/>
      <c r="AO177" s="652"/>
      <c r="AP177" s="652"/>
      <c r="AQ177" s="652"/>
      <c r="AR177" s="652"/>
      <c r="AS177" s="652"/>
      <c r="AT177" s="652"/>
      <c r="AU177" s="652"/>
      <c r="AV177" s="652"/>
      <c r="AW177" s="652"/>
      <c r="AX177" s="652"/>
      <c r="AY177" s="652"/>
      <c r="AZ177" s="652"/>
      <c r="BA177" s="652"/>
      <c r="BB177" s="652"/>
      <c r="BC177" s="652"/>
      <c r="BD177" s="652"/>
      <c r="BE177" s="652"/>
      <c r="BF177" s="652"/>
      <c r="BG177" s="653"/>
      <c r="BK177" s="26" t="str">
        <f>IF(AT87=Datos!$AO$2,D87,"")</f>
        <v/>
      </c>
    </row>
    <row r="178" spans="1:63" ht="20.100000000000001" customHeight="1">
      <c r="A178" s="18"/>
      <c r="D178" s="654" t="s">
        <v>576</v>
      </c>
      <c r="E178" s="654"/>
      <c r="F178" s="654"/>
      <c r="G178" s="654"/>
      <c r="H178" s="654"/>
      <c r="I178" s="654"/>
      <c r="J178" s="654"/>
      <c r="K178" s="654"/>
      <c r="L178" s="654"/>
      <c r="M178" s="654"/>
      <c r="N178" s="654"/>
      <c r="O178" s="654"/>
      <c r="P178" s="654"/>
      <c r="Q178" s="654"/>
      <c r="R178" s="654"/>
      <c r="S178" s="654"/>
      <c r="T178" s="654"/>
      <c r="U178" s="654"/>
      <c r="V178" s="649" t="s">
        <v>563</v>
      </c>
      <c r="W178" s="649"/>
      <c r="X178" s="649"/>
      <c r="Y178" s="649"/>
      <c r="Z178" s="649"/>
      <c r="AA178" s="649"/>
      <c r="AB178" s="649"/>
      <c r="AC178" s="649"/>
      <c r="AD178" s="649"/>
      <c r="AE178" s="649"/>
      <c r="AF178" s="649"/>
      <c r="AG178" s="649"/>
      <c r="AH178" s="649"/>
      <c r="AI178" s="649"/>
      <c r="AJ178" s="649"/>
      <c r="AK178" s="649"/>
      <c r="AL178" s="649"/>
      <c r="AM178" s="649"/>
      <c r="AN178" s="649"/>
      <c r="AO178" s="649"/>
      <c r="AP178" s="649"/>
      <c r="AQ178" s="649"/>
      <c r="AR178" s="649"/>
      <c r="AS178" s="649"/>
      <c r="AT178" s="649"/>
      <c r="AU178" s="649"/>
      <c r="AV178" s="649"/>
      <c r="AW178" s="649"/>
      <c r="AX178" s="649"/>
      <c r="AY178" s="649"/>
      <c r="AZ178" s="649"/>
      <c r="BA178" s="649"/>
      <c r="BB178" s="649"/>
      <c r="BC178" s="649"/>
      <c r="BD178" s="649"/>
      <c r="BE178" s="649"/>
      <c r="BF178" s="649"/>
      <c r="BG178" s="650"/>
      <c r="BK178" s="26" t="str">
        <f>IF(AT88=Datos!$AO$2,D88,"")</f>
        <v/>
      </c>
    </row>
    <row r="179" spans="1:63" ht="25.15" customHeight="1">
      <c r="A179" s="18"/>
      <c r="D179" s="654"/>
      <c r="E179" s="654"/>
      <c r="F179" s="654"/>
      <c r="G179" s="654"/>
      <c r="H179" s="654"/>
      <c r="I179" s="654"/>
      <c r="J179" s="654"/>
      <c r="K179" s="654"/>
      <c r="L179" s="654"/>
      <c r="M179" s="654"/>
      <c r="N179" s="654"/>
      <c r="O179" s="654"/>
      <c r="P179" s="654"/>
      <c r="Q179" s="654"/>
      <c r="R179" s="654"/>
      <c r="S179" s="654"/>
      <c r="T179" s="654"/>
      <c r="U179" s="654"/>
      <c r="V179" s="604" t="s">
        <v>564</v>
      </c>
      <c r="W179" s="604"/>
      <c r="X179" s="604"/>
      <c r="Y179" s="604"/>
      <c r="Z179" s="604"/>
      <c r="AA179" s="604"/>
      <c r="AB179" s="604"/>
      <c r="AC179" s="604"/>
      <c r="AD179" s="604"/>
      <c r="AE179" s="604"/>
      <c r="AF179" s="604"/>
      <c r="AG179" s="604"/>
      <c r="AH179" s="604" t="s">
        <v>565</v>
      </c>
      <c r="AI179" s="604"/>
      <c r="AJ179" s="604"/>
      <c r="AK179" s="604"/>
      <c r="AL179" s="604"/>
      <c r="AM179" s="604"/>
      <c r="AN179" s="604"/>
      <c r="AO179" s="604"/>
      <c r="AP179" s="604"/>
      <c r="AQ179" s="604" t="s">
        <v>566</v>
      </c>
      <c r="AR179" s="604"/>
      <c r="AS179" s="604"/>
      <c r="AT179" s="604"/>
      <c r="AU179" s="604"/>
      <c r="AV179" s="604"/>
      <c r="AW179" s="604"/>
      <c r="AX179" s="604"/>
      <c r="AY179" s="604"/>
      <c r="AZ179" s="604"/>
      <c r="BA179" s="604" t="s">
        <v>567</v>
      </c>
      <c r="BB179" s="604"/>
      <c r="BC179" s="604"/>
      <c r="BD179" s="604"/>
      <c r="BE179" s="604"/>
      <c r="BF179" s="604"/>
      <c r="BG179" s="182" t="s">
        <v>568</v>
      </c>
      <c r="BK179" s="26" t="str">
        <f>IF(AT89=Datos!$AO$2,D89,"")</f>
        <v/>
      </c>
    </row>
    <row r="180" spans="1:63" ht="14.25" customHeight="1">
      <c r="A180" s="18"/>
      <c r="D180" s="429" t="s">
        <v>569</v>
      </c>
      <c r="E180" s="620"/>
      <c r="F180" s="620"/>
      <c r="G180" s="620"/>
      <c r="H180" s="620"/>
      <c r="I180" s="620"/>
      <c r="J180" s="620"/>
      <c r="K180" s="620"/>
      <c r="L180" s="620"/>
      <c r="M180" s="620"/>
      <c r="N180" s="620"/>
      <c r="O180" s="620"/>
      <c r="P180" s="620"/>
      <c r="Q180" s="620"/>
      <c r="R180" s="620"/>
      <c r="S180" s="620"/>
      <c r="T180" s="620"/>
      <c r="U180" s="620"/>
      <c r="V180" s="620"/>
      <c r="W180" s="620"/>
      <c r="X180" s="620"/>
      <c r="Y180" s="620"/>
      <c r="Z180" s="620"/>
      <c r="AA180" s="620"/>
      <c r="AB180" s="620"/>
      <c r="AC180" s="620"/>
      <c r="AD180" s="620"/>
      <c r="AE180" s="620"/>
      <c r="AF180" s="620"/>
      <c r="AG180" s="620"/>
      <c r="AH180" s="620"/>
      <c r="AI180" s="620"/>
      <c r="AJ180" s="620"/>
      <c r="AK180" s="620"/>
      <c r="AL180" s="620"/>
      <c r="AM180" s="620"/>
      <c r="AN180" s="620"/>
      <c r="AO180" s="620"/>
      <c r="AP180" s="620"/>
      <c r="AQ180" s="620"/>
      <c r="AR180" s="620"/>
      <c r="AS180" s="620"/>
      <c r="AT180" s="620"/>
      <c r="AU180" s="620"/>
      <c r="AV180" s="620"/>
      <c r="AW180" s="620"/>
      <c r="AX180" s="620"/>
      <c r="AY180" s="620"/>
      <c r="AZ180" s="620"/>
      <c r="BA180" s="624"/>
      <c r="BB180" s="625"/>
      <c r="BC180" s="625"/>
      <c r="BD180" s="625"/>
      <c r="BE180" s="625"/>
      <c r="BF180" s="626"/>
      <c r="BG180" s="261"/>
      <c r="BK180" s="26" t="str">
        <f>IF(AT90=Datos!$AO$2,D90,"")</f>
        <v/>
      </c>
    </row>
    <row r="181" spans="1:63" ht="14.25" customHeight="1">
      <c r="A181" s="18"/>
      <c r="D181" s="430"/>
      <c r="E181" s="620" t="str">
        <f>IF(D117="","",IF(AT117&lt;&gt;Datos!$AO$2,D117,""))</f>
        <v/>
      </c>
      <c r="F181" s="620"/>
      <c r="G181" s="620"/>
      <c r="H181" s="620"/>
      <c r="I181" s="620"/>
      <c r="J181" s="620"/>
      <c r="K181" s="620"/>
      <c r="L181" s="620"/>
      <c r="M181" s="620"/>
      <c r="N181" s="620"/>
      <c r="O181" s="620"/>
      <c r="P181" s="620"/>
      <c r="Q181" s="620"/>
      <c r="R181" s="620"/>
      <c r="S181" s="620"/>
      <c r="T181" s="620"/>
      <c r="U181" s="620"/>
      <c r="V181" s="620"/>
      <c r="W181" s="620"/>
      <c r="X181" s="620"/>
      <c r="Y181" s="620"/>
      <c r="Z181" s="620"/>
      <c r="AA181" s="620"/>
      <c r="AB181" s="620"/>
      <c r="AC181" s="620"/>
      <c r="AD181" s="620"/>
      <c r="AE181" s="620"/>
      <c r="AF181" s="620"/>
      <c r="AG181" s="620"/>
      <c r="AH181" s="620"/>
      <c r="AI181" s="620"/>
      <c r="AJ181" s="620"/>
      <c r="AK181" s="620"/>
      <c r="AL181" s="620"/>
      <c r="AM181" s="620"/>
      <c r="AN181" s="620"/>
      <c r="AO181" s="620"/>
      <c r="AP181" s="620"/>
      <c r="AQ181" s="620"/>
      <c r="AR181" s="620"/>
      <c r="AS181" s="620"/>
      <c r="AT181" s="620"/>
      <c r="AU181" s="620"/>
      <c r="AV181" s="620"/>
      <c r="AW181" s="620"/>
      <c r="AX181" s="620"/>
      <c r="AY181" s="620"/>
      <c r="AZ181" s="620"/>
      <c r="BA181" s="624"/>
      <c r="BB181" s="625"/>
      <c r="BC181" s="625"/>
      <c r="BD181" s="625"/>
      <c r="BE181" s="625"/>
      <c r="BF181" s="626"/>
      <c r="BG181" s="261"/>
      <c r="BK181" s="26" t="str">
        <f>IF(AT91=Datos!$AO$2,D91,"")</f>
        <v/>
      </c>
    </row>
    <row r="182" spans="1:63" ht="14.25" customHeight="1">
      <c r="A182" s="18"/>
      <c r="D182" s="430"/>
      <c r="E182" s="620" t="str">
        <f>IF(D118="","",IF(AT118&lt;&gt;Datos!$AO$2,D118,""))</f>
        <v/>
      </c>
      <c r="F182" s="620"/>
      <c r="G182" s="620"/>
      <c r="H182" s="620"/>
      <c r="I182" s="620"/>
      <c r="J182" s="620"/>
      <c r="K182" s="620"/>
      <c r="L182" s="620"/>
      <c r="M182" s="620"/>
      <c r="N182" s="620"/>
      <c r="O182" s="620"/>
      <c r="P182" s="620"/>
      <c r="Q182" s="620"/>
      <c r="R182" s="620"/>
      <c r="S182" s="620"/>
      <c r="T182" s="620"/>
      <c r="U182" s="620"/>
      <c r="V182" s="620"/>
      <c r="W182" s="620"/>
      <c r="X182" s="620"/>
      <c r="Y182" s="620"/>
      <c r="Z182" s="620"/>
      <c r="AA182" s="620"/>
      <c r="AB182" s="620"/>
      <c r="AC182" s="620"/>
      <c r="AD182" s="620"/>
      <c r="AE182" s="620"/>
      <c r="AF182" s="620"/>
      <c r="AG182" s="620"/>
      <c r="AH182" s="620"/>
      <c r="AI182" s="620"/>
      <c r="AJ182" s="620"/>
      <c r="AK182" s="620"/>
      <c r="AL182" s="620"/>
      <c r="AM182" s="620"/>
      <c r="AN182" s="620"/>
      <c r="AO182" s="620"/>
      <c r="AP182" s="620"/>
      <c r="AQ182" s="620"/>
      <c r="AR182" s="620"/>
      <c r="AS182" s="620"/>
      <c r="AT182" s="620"/>
      <c r="AU182" s="620"/>
      <c r="AV182" s="620"/>
      <c r="AW182" s="620"/>
      <c r="AX182" s="620"/>
      <c r="AY182" s="620"/>
      <c r="AZ182" s="620"/>
      <c r="BA182" s="624"/>
      <c r="BB182" s="625"/>
      <c r="BC182" s="625"/>
      <c r="BD182" s="625"/>
      <c r="BE182" s="625"/>
      <c r="BF182" s="626"/>
      <c r="BG182" s="261"/>
      <c r="BK182" s="26" t="str">
        <f>IF(AT92=Datos!$AO$2,D92,"")</f>
        <v/>
      </c>
    </row>
    <row r="183" spans="1:63" ht="14.25" customHeight="1">
      <c r="A183" s="18"/>
      <c r="D183" s="430"/>
      <c r="E183" s="620" t="str">
        <f>IF(D119="","",IF(AT119&lt;&gt;Datos!$AO$2,D119,""))</f>
        <v/>
      </c>
      <c r="F183" s="620"/>
      <c r="G183" s="620"/>
      <c r="H183" s="620"/>
      <c r="I183" s="620"/>
      <c r="J183" s="620"/>
      <c r="K183" s="620"/>
      <c r="L183" s="620"/>
      <c r="M183" s="620"/>
      <c r="N183" s="620"/>
      <c r="O183" s="620"/>
      <c r="P183" s="620"/>
      <c r="Q183" s="620"/>
      <c r="R183" s="620"/>
      <c r="S183" s="620"/>
      <c r="T183" s="620"/>
      <c r="U183" s="620"/>
      <c r="V183" s="620"/>
      <c r="W183" s="620"/>
      <c r="X183" s="620"/>
      <c r="Y183" s="620"/>
      <c r="Z183" s="620"/>
      <c r="AA183" s="620"/>
      <c r="AB183" s="620"/>
      <c r="AC183" s="620"/>
      <c r="AD183" s="620"/>
      <c r="AE183" s="620"/>
      <c r="AF183" s="620"/>
      <c r="AG183" s="620"/>
      <c r="AH183" s="620"/>
      <c r="AI183" s="620"/>
      <c r="AJ183" s="620"/>
      <c r="AK183" s="620"/>
      <c r="AL183" s="620"/>
      <c r="AM183" s="620"/>
      <c r="AN183" s="620"/>
      <c r="AO183" s="620"/>
      <c r="AP183" s="620"/>
      <c r="AQ183" s="620"/>
      <c r="AR183" s="620"/>
      <c r="AS183" s="620"/>
      <c r="AT183" s="620"/>
      <c r="AU183" s="620"/>
      <c r="AV183" s="620"/>
      <c r="AW183" s="620"/>
      <c r="AX183" s="620"/>
      <c r="AY183" s="620"/>
      <c r="AZ183" s="620"/>
      <c r="BA183" s="624"/>
      <c r="BB183" s="625"/>
      <c r="BC183" s="625"/>
      <c r="BD183" s="625"/>
      <c r="BE183" s="625"/>
      <c r="BF183" s="626"/>
      <c r="BG183" s="261"/>
      <c r="BK183" s="26" t="str">
        <f>IF(AT93=Datos!$AO$2,D93,"")</f>
        <v/>
      </c>
    </row>
    <row r="184" spans="1:63" ht="14.25" customHeight="1">
      <c r="A184" s="18"/>
      <c r="D184" s="430"/>
      <c r="E184" s="620" t="str">
        <f>IF(D120="","",IF(AT120&lt;&gt;Datos!$AO$2,D120,""))</f>
        <v/>
      </c>
      <c r="F184" s="620"/>
      <c r="G184" s="620"/>
      <c r="H184" s="620"/>
      <c r="I184" s="620"/>
      <c r="J184" s="620"/>
      <c r="K184" s="620"/>
      <c r="L184" s="620"/>
      <c r="M184" s="620"/>
      <c r="N184" s="620"/>
      <c r="O184" s="620"/>
      <c r="P184" s="620"/>
      <c r="Q184" s="620"/>
      <c r="R184" s="620"/>
      <c r="S184" s="620"/>
      <c r="T184" s="620"/>
      <c r="U184" s="620"/>
      <c r="V184" s="620"/>
      <c r="W184" s="620"/>
      <c r="X184" s="620"/>
      <c r="Y184" s="620"/>
      <c r="Z184" s="620"/>
      <c r="AA184" s="620"/>
      <c r="AB184" s="620"/>
      <c r="AC184" s="620"/>
      <c r="AD184" s="620"/>
      <c r="AE184" s="620"/>
      <c r="AF184" s="620"/>
      <c r="AG184" s="620"/>
      <c r="AH184" s="620"/>
      <c r="AI184" s="620"/>
      <c r="AJ184" s="620"/>
      <c r="AK184" s="620"/>
      <c r="AL184" s="620"/>
      <c r="AM184" s="620"/>
      <c r="AN184" s="620"/>
      <c r="AO184" s="620"/>
      <c r="AP184" s="620"/>
      <c r="AQ184" s="620"/>
      <c r="AR184" s="620"/>
      <c r="AS184" s="620"/>
      <c r="AT184" s="620"/>
      <c r="AU184" s="620"/>
      <c r="AV184" s="620"/>
      <c r="AW184" s="620"/>
      <c r="AX184" s="620"/>
      <c r="AY184" s="620"/>
      <c r="AZ184" s="620"/>
      <c r="BA184" s="624"/>
      <c r="BB184" s="625"/>
      <c r="BC184" s="625"/>
      <c r="BD184" s="625"/>
      <c r="BE184" s="625"/>
      <c r="BF184" s="626"/>
      <c r="BG184" s="261"/>
      <c r="BK184" s="26" t="str">
        <f>IF(AT94=Datos!$AO$2,D94,"")</f>
        <v/>
      </c>
    </row>
    <row r="185" spans="1:63" ht="14.25" customHeight="1">
      <c r="A185" s="18"/>
      <c r="D185" s="430"/>
      <c r="E185" s="620" t="str">
        <f>IF(D121="","",IF(AT121&lt;&gt;Datos!$AO$2,D121,""))</f>
        <v/>
      </c>
      <c r="F185" s="620"/>
      <c r="G185" s="620"/>
      <c r="H185" s="620"/>
      <c r="I185" s="620"/>
      <c r="J185" s="620"/>
      <c r="K185" s="620"/>
      <c r="L185" s="620"/>
      <c r="M185" s="620"/>
      <c r="N185" s="620"/>
      <c r="O185" s="620"/>
      <c r="P185" s="620"/>
      <c r="Q185" s="620"/>
      <c r="R185" s="620"/>
      <c r="S185" s="620"/>
      <c r="T185" s="620"/>
      <c r="U185" s="620"/>
      <c r="V185" s="620"/>
      <c r="W185" s="620"/>
      <c r="X185" s="620"/>
      <c r="Y185" s="620"/>
      <c r="Z185" s="620"/>
      <c r="AA185" s="620"/>
      <c r="AB185" s="620"/>
      <c r="AC185" s="620"/>
      <c r="AD185" s="620"/>
      <c r="AE185" s="620"/>
      <c r="AF185" s="620"/>
      <c r="AG185" s="620"/>
      <c r="AH185" s="620"/>
      <c r="AI185" s="620"/>
      <c r="AJ185" s="620"/>
      <c r="AK185" s="620"/>
      <c r="AL185" s="620"/>
      <c r="AM185" s="620"/>
      <c r="AN185" s="620"/>
      <c r="AO185" s="620"/>
      <c r="AP185" s="620"/>
      <c r="AQ185" s="620"/>
      <c r="AR185" s="620"/>
      <c r="AS185" s="620"/>
      <c r="AT185" s="620"/>
      <c r="AU185" s="620"/>
      <c r="AV185" s="620"/>
      <c r="AW185" s="620"/>
      <c r="AX185" s="620"/>
      <c r="AY185" s="620"/>
      <c r="AZ185" s="620"/>
      <c r="BA185" s="624"/>
      <c r="BB185" s="625"/>
      <c r="BC185" s="625"/>
      <c r="BD185" s="625"/>
      <c r="BE185" s="625"/>
      <c r="BF185" s="626"/>
      <c r="BG185" s="261"/>
      <c r="BK185" s="26" t="str">
        <f>IF(AT95=Datos!$AO$2,D95,"")</f>
        <v/>
      </c>
    </row>
    <row r="186" spans="1:63" ht="14.25" customHeight="1">
      <c r="A186" s="18"/>
      <c r="D186" s="430"/>
      <c r="E186" s="620"/>
      <c r="F186" s="620"/>
      <c r="G186" s="620"/>
      <c r="H186" s="620"/>
      <c r="I186" s="620"/>
      <c r="J186" s="620"/>
      <c r="K186" s="620"/>
      <c r="L186" s="620"/>
      <c r="M186" s="620"/>
      <c r="N186" s="620"/>
      <c r="O186" s="620"/>
      <c r="P186" s="620"/>
      <c r="Q186" s="620"/>
      <c r="R186" s="620"/>
      <c r="S186" s="620"/>
      <c r="T186" s="620"/>
      <c r="U186" s="620"/>
      <c r="V186" s="620"/>
      <c r="W186" s="620"/>
      <c r="X186" s="620"/>
      <c r="Y186" s="620"/>
      <c r="Z186" s="620"/>
      <c r="AA186" s="620"/>
      <c r="AB186" s="620"/>
      <c r="AC186" s="620"/>
      <c r="AD186" s="620"/>
      <c r="AE186" s="620"/>
      <c r="AF186" s="620"/>
      <c r="AG186" s="620"/>
      <c r="AH186" s="620"/>
      <c r="AI186" s="620"/>
      <c r="AJ186" s="620"/>
      <c r="AK186" s="620"/>
      <c r="AL186" s="620"/>
      <c r="AM186" s="620"/>
      <c r="AN186" s="620"/>
      <c r="AO186" s="620"/>
      <c r="AP186" s="620"/>
      <c r="AQ186" s="620"/>
      <c r="AR186" s="620"/>
      <c r="AS186" s="620"/>
      <c r="AT186" s="620"/>
      <c r="AU186" s="620"/>
      <c r="AV186" s="620"/>
      <c r="AW186" s="620"/>
      <c r="AX186" s="620"/>
      <c r="AY186" s="620"/>
      <c r="AZ186" s="620"/>
      <c r="BA186" s="624"/>
      <c r="BB186" s="625"/>
      <c r="BC186" s="625"/>
      <c r="BD186" s="625"/>
      <c r="BE186" s="625"/>
      <c r="BF186" s="626"/>
      <c r="BG186" s="261"/>
      <c r="BK186" s="26" t="str">
        <f>IF(AT96=Datos!$AO$2,D96,"")</f>
        <v/>
      </c>
    </row>
    <row r="187" spans="1:63" ht="14.25" customHeight="1">
      <c r="A187" s="18"/>
      <c r="D187" s="430"/>
      <c r="E187" s="620" t="str">
        <f>IF(D123="","",IF(AT123&lt;&gt;Datos!$AO$2,D123,""))</f>
        <v/>
      </c>
      <c r="F187" s="620"/>
      <c r="G187" s="620"/>
      <c r="H187" s="620"/>
      <c r="I187" s="620"/>
      <c r="J187" s="620"/>
      <c r="K187" s="620"/>
      <c r="L187" s="620"/>
      <c r="M187" s="620"/>
      <c r="N187" s="620"/>
      <c r="O187" s="620"/>
      <c r="P187" s="620"/>
      <c r="Q187" s="620"/>
      <c r="R187" s="620"/>
      <c r="S187" s="620"/>
      <c r="T187" s="620"/>
      <c r="U187" s="620"/>
      <c r="V187" s="620"/>
      <c r="W187" s="620"/>
      <c r="X187" s="620"/>
      <c r="Y187" s="620"/>
      <c r="Z187" s="620"/>
      <c r="AA187" s="620"/>
      <c r="AB187" s="620"/>
      <c r="AC187" s="620"/>
      <c r="AD187" s="620"/>
      <c r="AE187" s="620"/>
      <c r="AF187" s="620"/>
      <c r="AG187" s="620"/>
      <c r="AH187" s="620"/>
      <c r="AI187" s="620"/>
      <c r="AJ187" s="620"/>
      <c r="AK187" s="620"/>
      <c r="AL187" s="620"/>
      <c r="AM187" s="620"/>
      <c r="AN187" s="620"/>
      <c r="AO187" s="620"/>
      <c r="AP187" s="620"/>
      <c r="AQ187" s="620"/>
      <c r="AR187" s="620"/>
      <c r="AS187" s="620"/>
      <c r="AT187" s="620"/>
      <c r="AU187" s="620"/>
      <c r="AV187" s="620"/>
      <c r="AW187" s="620"/>
      <c r="AX187" s="620"/>
      <c r="AY187" s="620"/>
      <c r="AZ187" s="620"/>
      <c r="BA187" s="624"/>
      <c r="BB187" s="625"/>
      <c r="BC187" s="625"/>
      <c r="BD187" s="625"/>
      <c r="BE187" s="625"/>
      <c r="BF187" s="626"/>
      <c r="BG187" s="261"/>
      <c r="BK187" s="26" t="s">
        <v>580</v>
      </c>
    </row>
    <row r="188" spans="1:63" ht="14.25" customHeight="1">
      <c r="A188" s="18"/>
      <c r="D188" s="430"/>
      <c r="E188" s="620" t="str">
        <f>IF(D124="","",IF(AT124&lt;&gt;Datos!$AO$2,D124,""))</f>
        <v/>
      </c>
      <c r="F188" s="620"/>
      <c r="G188" s="620"/>
      <c r="H188" s="620"/>
      <c r="I188" s="620"/>
      <c r="J188" s="620"/>
      <c r="K188" s="620"/>
      <c r="L188" s="620"/>
      <c r="M188" s="620"/>
      <c r="N188" s="620"/>
      <c r="O188" s="620"/>
      <c r="P188" s="620"/>
      <c r="Q188" s="620"/>
      <c r="R188" s="620"/>
      <c r="S188" s="620"/>
      <c r="T188" s="620"/>
      <c r="U188" s="620"/>
      <c r="V188" s="620"/>
      <c r="W188" s="620"/>
      <c r="X188" s="620"/>
      <c r="Y188" s="620"/>
      <c r="Z188" s="620"/>
      <c r="AA188" s="620"/>
      <c r="AB188" s="620"/>
      <c r="AC188" s="620"/>
      <c r="AD188" s="620"/>
      <c r="AE188" s="620"/>
      <c r="AF188" s="620"/>
      <c r="AG188" s="620"/>
      <c r="AH188" s="620"/>
      <c r="AI188" s="620"/>
      <c r="AJ188" s="620"/>
      <c r="AK188" s="620"/>
      <c r="AL188" s="620"/>
      <c r="AM188" s="620"/>
      <c r="AN188" s="620"/>
      <c r="AO188" s="620"/>
      <c r="AP188" s="620"/>
      <c r="AQ188" s="620"/>
      <c r="AR188" s="620"/>
      <c r="AS188" s="620"/>
      <c r="AT188" s="620"/>
      <c r="AU188" s="620"/>
      <c r="AV188" s="620"/>
      <c r="AW188" s="620"/>
      <c r="AX188" s="620"/>
      <c r="AY188" s="620"/>
      <c r="AZ188" s="620"/>
      <c r="BA188" s="624"/>
      <c r="BB188" s="625"/>
      <c r="BC188" s="625"/>
      <c r="BD188" s="625"/>
      <c r="BE188" s="625"/>
      <c r="BF188" s="626"/>
      <c r="BG188" s="261"/>
      <c r="BK188" s="11" t="s">
        <v>581</v>
      </c>
    </row>
    <row r="189" spans="1:63" ht="14.25" customHeight="1" thickBot="1">
      <c r="A189" s="18"/>
      <c r="D189" s="431"/>
      <c r="E189" s="632"/>
      <c r="F189" s="633"/>
      <c r="G189" s="633"/>
      <c r="H189" s="633"/>
      <c r="I189" s="633"/>
      <c r="J189" s="633"/>
      <c r="K189" s="633"/>
      <c r="L189" s="633"/>
      <c r="M189" s="633"/>
      <c r="N189" s="633"/>
      <c r="O189" s="633"/>
      <c r="P189" s="633"/>
      <c r="Q189" s="633"/>
      <c r="R189" s="633"/>
      <c r="S189" s="633"/>
      <c r="T189" s="633"/>
      <c r="U189" s="634"/>
      <c r="V189" s="635"/>
      <c r="W189" s="635"/>
      <c r="X189" s="635"/>
      <c r="Y189" s="635"/>
      <c r="Z189" s="635"/>
      <c r="AA189" s="635"/>
      <c r="AB189" s="635"/>
      <c r="AC189" s="635"/>
      <c r="AD189" s="635"/>
      <c r="AE189" s="635"/>
      <c r="AF189" s="635"/>
      <c r="AG189" s="635"/>
      <c r="AH189" s="633"/>
      <c r="AI189" s="633"/>
      <c r="AJ189" s="633"/>
      <c r="AK189" s="633"/>
      <c r="AL189" s="633"/>
      <c r="AM189" s="633"/>
      <c r="AN189" s="633"/>
      <c r="AO189" s="633"/>
      <c r="AP189" s="634"/>
      <c r="AQ189" s="635"/>
      <c r="AR189" s="635"/>
      <c r="AS189" s="635"/>
      <c r="AT189" s="635"/>
      <c r="AU189" s="635"/>
      <c r="AV189" s="635"/>
      <c r="AW189" s="635"/>
      <c r="AX189" s="635"/>
      <c r="AY189" s="635"/>
      <c r="AZ189" s="635"/>
      <c r="BA189" s="636"/>
      <c r="BB189" s="637"/>
      <c r="BC189" s="637"/>
      <c r="BD189" s="637"/>
      <c r="BE189" s="637"/>
      <c r="BF189" s="638"/>
      <c r="BG189" s="262"/>
      <c r="BK189" s="26" t="str">
        <f>IF(AT102=Datos!$AO$2,D102,"")</f>
        <v/>
      </c>
    </row>
    <row r="190" spans="1:63" ht="14.25" customHeight="1" thickTop="1">
      <c r="A190" s="18"/>
      <c r="D190" s="411" t="s">
        <v>570</v>
      </c>
      <c r="E190" s="639" t="str">
        <f>IF(D131="","",IF(AT131&lt;&gt;Datos!$AO$2,D131,""))</f>
        <v/>
      </c>
      <c r="F190" s="640"/>
      <c r="G190" s="640"/>
      <c r="H190" s="640"/>
      <c r="I190" s="640"/>
      <c r="J190" s="640"/>
      <c r="K190" s="640"/>
      <c r="L190" s="640"/>
      <c r="M190" s="640"/>
      <c r="N190" s="640"/>
      <c r="O190" s="640"/>
      <c r="P190" s="640"/>
      <c r="Q190" s="640"/>
      <c r="R190" s="640"/>
      <c r="S190" s="640"/>
      <c r="T190" s="640"/>
      <c r="U190" s="641"/>
      <c r="V190" s="642"/>
      <c r="W190" s="642"/>
      <c r="X190" s="642"/>
      <c r="Y190" s="642"/>
      <c r="Z190" s="642"/>
      <c r="AA190" s="642"/>
      <c r="AB190" s="642"/>
      <c r="AC190" s="642"/>
      <c r="AD190" s="642"/>
      <c r="AE190" s="642"/>
      <c r="AF190" s="642"/>
      <c r="AG190" s="642"/>
      <c r="AH190" s="640"/>
      <c r="AI190" s="640"/>
      <c r="AJ190" s="640"/>
      <c r="AK190" s="640"/>
      <c r="AL190" s="640"/>
      <c r="AM190" s="640"/>
      <c r="AN190" s="640"/>
      <c r="AO190" s="640"/>
      <c r="AP190" s="641"/>
      <c r="AQ190" s="642"/>
      <c r="AR190" s="642"/>
      <c r="AS190" s="642"/>
      <c r="AT190" s="642"/>
      <c r="AU190" s="642"/>
      <c r="AV190" s="642"/>
      <c r="AW190" s="642"/>
      <c r="AX190" s="642"/>
      <c r="AY190" s="642"/>
      <c r="AZ190" s="642"/>
      <c r="BA190" s="631"/>
      <c r="BB190" s="631"/>
      <c r="BC190" s="631"/>
      <c r="BD190" s="631"/>
      <c r="BE190" s="631"/>
      <c r="BF190" s="631"/>
      <c r="BG190" s="186"/>
      <c r="BK190" s="26" t="str">
        <f>IF(AT103=Datos!$AO$2,D103,"")</f>
        <v/>
      </c>
    </row>
    <row r="191" spans="1:63" ht="14.25" customHeight="1">
      <c r="A191" s="18"/>
      <c r="D191" s="411"/>
      <c r="E191" s="630" t="str">
        <f>IF(D132="","",IF(AT132&lt;&gt;Datos!$AO$2,D132,""))</f>
        <v/>
      </c>
      <c r="F191" s="630"/>
      <c r="G191" s="630"/>
      <c r="H191" s="630"/>
      <c r="I191" s="630"/>
      <c r="J191" s="630"/>
      <c r="K191" s="630"/>
      <c r="L191" s="630"/>
      <c r="M191" s="630"/>
      <c r="N191" s="630"/>
      <c r="O191" s="630"/>
      <c r="P191" s="630"/>
      <c r="Q191" s="630"/>
      <c r="R191" s="630"/>
      <c r="S191" s="630"/>
      <c r="T191" s="630"/>
      <c r="U191" s="630"/>
      <c r="V191" s="630"/>
      <c r="W191" s="630"/>
      <c r="X191" s="630"/>
      <c r="Y191" s="630"/>
      <c r="Z191" s="630"/>
      <c r="AA191" s="630"/>
      <c r="AB191" s="630"/>
      <c r="AC191" s="630"/>
      <c r="AD191" s="630"/>
      <c r="AE191" s="630"/>
      <c r="AF191" s="630"/>
      <c r="AG191" s="630"/>
      <c r="AH191" s="630"/>
      <c r="AI191" s="630"/>
      <c r="AJ191" s="630"/>
      <c r="AK191" s="630"/>
      <c r="AL191" s="630"/>
      <c r="AM191" s="630"/>
      <c r="AN191" s="630"/>
      <c r="AO191" s="630"/>
      <c r="AP191" s="630"/>
      <c r="AQ191" s="630"/>
      <c r="AR191" s="630"/>
      <c r="AS191" s="630"/>
      <c r="AT191" s="630"/>
      <c r="AU191" s="630"/>
      <c r="AV191" s="630"/>
      <c r="AW191" s="630"/>
      <c r="AX191" s="630"/>
      <c r="AY191" s="630"/>
      <c r="AZ191" s="630"/>
      <c r="BA191" s="631"/>
      <c r="BB191" s="631"/>
      <c r="BC191" s="631"/>
      <c r="BD191" s="631"/>
      <c r="BE191" s="631"/>
      <c r="BF191" s="631"/>
      <c r="BG191" s="186"/>
      <c r="BK191" s="26" t="str">
        <f>IF(AT104=Datos!$AO$2,D104,"")</f>
        <v/>
      </c>
    </row>
    <row r="192" spans="1:63" ht="14.25" customHeight="1">
      <c r="A192" s="18"/>
      <c r="D192" s="411"/>
      <c r="E192" s="630" t="str">
        <f>IF(D133="","",IF(AT133&lt;&gt;Datos!$AO$2,D133,""))</f>
        <v/>
      </c>
      <c r="F192" s="630"/>
      <c r="G192" s="630"/>
      <c r="H192" s="630"/>
      <c r="I192" s="630"/>
      <c r="J192" s="630"/>
      <c r="K192" s="630"/>
      <c r="L192" s="630"/>
      <c r="M192" s="630"/>
      <c r="N192" s="630"/>
      <c r="O192" s="630"/>
      <c r="P192" s="630"/>
      <c r="Q192" s="630"/>
      <c r="R192" s="630"/>
      <c r="S192" s="630"/>
      <c r="T192" s="630"/>
      <c r="U192" s="630"/>
      <c r="V192" s="630"/>
      <c r="W192" s="630"/>
      <c r="X192" s="630"/>
      <c r="Y192" s="630"/>
      <c r="Z192" s="630"/>
      <c r="AA192" s="630"/>
      <c r="AB192" s="630"/>
      <c r="AC192" s="630"/>
      <c r="AD192" s="630"/>
      <c r="AE192" s="630"/>
      <c r="AF192" s="630"/>
      <c r="AG192" s="630"/>
      <c r="AH192" s="630"/>
      <c r="AI192" s="630"/>
      <c r="AJ192" s="630"/>
      <c r="AK192" s="630"/>
      <c r="AL192" s="630"/>
      <c r="AM192" s="630"/>
      <c r="AN192" s="630"/>
      <c r="AO192" s="630"/>
      <c r="AP192" s="630"/>
      <c r="AQ192" s="630"/>
      <c r="AR192" s="630"/>
      <c r="AS192" s="630"/>
      <c r="AT192" s="630"/>
      <c r="AU192" s="630"/>
      <c r="AV192" s="630"/>
      <c r="AW192" s="630"/>
      <c r="AX192" s="630"/>
      <c r="AY192" s="630"/>
      <c r="AZ192" s="630"/>
      <c r="BA192" s="631"/>
      <c r="BB192" s="631"/>
      <c r="BC192" s="631"/>
      <c r="BD192" s="631"/>
      <c r="BE192" s="631"/>
      <c r="BF192" s="631"/>
      <c r="BG192" s="186"/>
      <c r="BK192" s="26" t="str">
        <f>IF(AT105=Datos!$AO$2,D105,"")</f>
        <v/>
      </c>
    </row>
    <row r="193" spans="1:63" ht="14.25" customHeight="1">
      <c r="A193" s="18"/>
      <c r="D193" s="411"/>
      <c r="E193" s="630" t="str">
        <f>IF(D134="","",IF(AT134&lt;&gt;Datos!$AO$2,D134,""))</f>
        <v/>
      </c>
      <c r="F193" s="630"/>
      <c r="G193" s="630"/>
      <c r="H193" s="630"/>
      <c r="I193" s="630"/>
      <c r="J193" s="630"/>
      <c r="K193" s="630"/>
      <c r="L193" s="630"/>
      <c r="M193" s="630"/>
      <c r="N193" s="630"/>
      <c r="O193" s="630"/>
      <c r="P193" s="630"/>
      <c r="Q193" s="630"/>
      <c r="R193" s="630"/>
      <c r="S193" s="630"/>
      <c r="T193" s="630"/>
      <c r="U193" s="630"/>
      <c r="V193" s="630"/>
      <c r="W193" s="630"/>
      <c r="X193" s="630"/>
      <c r="Y193" s="630"/>
      <c r="Z193" s="630"/>
      <c r="AA193" s="630"/>
      <c r="AB193" s="630"/>
      <c r="AC193" s="630"/>
      <c r="AD193" s="630"/>
      <c r="AE193" s="630"/>
      <c r="AF193" s="630"/>
      <c r="AG193" s="630"/>
      <c r="AH193" s="630"/>
      <c r="AI193" s="630"/>
      <c r="AJ193" s="630"/>
      <c r="AK193" s="630"/>
      <c r="AL193" s="630"/>
      <c r="AM193" s="630"/>
      <c r="AN193" s="630"/>
      <c r="AO193" s="630"/>
      <c r="AP193" s="630"/>
      <c r="AQ193" s="630"/>
      <c r="AR193" s="630"/>
      <c r="AS193" s="630"/>
      <c r="AT193" s="630"/>
      <c r="AU193" s="630"/>
      <c r="AV193" s="630"/>
      <c r="AW193" s="630"/>
      <c r="AX193" s="630"/>
      <c r="AY193" s="630"/>
      <c r="AZ193" s="630"/>
      <c r="BA193" s="631"/>
      <c r="BB193" s="631"/>
      <c r="BC193" s="631"/>
      <c r="BD193" s="631"/>
      <c r="BE193" s="631"/>
      <c r="BF193" s="631"/>
      <c r="BG193" s="186"/>
      <c r="BK193" s="26" t="str">
        <f>IF(AT106=Datos!$AO$2,D106,"")</f>
        <v/>
      </c>
    </row>
    <row r="194" spans="1:63" ht="14.25" customHeight="1">
      <c r="A194" s="18"/>
      <c r="D194" s="411"/>
      <c r="E194" s="630" t="str">
        <f>IF(D135="","",IF(AT135&lt;&gt;Datos!$AO$2,D135,""))</f>
        <v/>
      </c>
      <c r="F194" s="630"/>
      <c r="G194" s="630"/>
      <c r="H194" s="630"/>
      <c r="I194" s="630"/>
      <c r="J194" s="630"/>
      <c r="K194" s="630"/>
      <c r="L194" s="630"/>
      <c r="M194" s="630"/>
      <c r="N194" s="630"/>
      <c r="O194" s="630"/>
      <c r="P194" s="630"/>
      <c r="Q194" s="630"/>
      <c r="R194" s="630"/>
      <c r="S194" s="630"/>
      <c r="T194" s="630"/>
      <c r="U194" s="630"/>
      <c r="V194" s="630"/>
      <c r="W194" s="630"/>
      <c r="X194" s="630"/>
      <c r="Y194" s="630"/>
      <c r="Z194" s="630"/>
      <c r="AA194" s="630"/>
      <c r="AB194" s="630"/>
      <c r="AC194" s="630"/>
      <c r="AD194" s="630"/>
      <c r="AE194" s="630"/>
      <c r="AF194" s="630"/>
      <c r="AG194" s="630"/>
      <c r="AH194" s="630"/>
      <c r="AI194" s="630"/>
      <c r="AJ194" s="630"/>
      <c r="AK194" s="630"/>
      <c r="AL194" s="630"/>
      <c r="AM194" s="630"/>
      <c r="AN194" s="630"/>
      <c r="AO194" s="630"/>
      <c r="AP194" s="630"/>
      <c r="AQ194" s="630"/>
      <c r="AR194" s="630"/>
      <c r="AS194" s="630"/>
      <c r="AT194" s="630"/>
      <c r="AU194" s="630"/>
      <c r="AV194" s="630"/>
      <c r="AW194" s="630"/>
      <c r="AX194" s="630"/>
      <c r="AY194" s="630"/>
      <c r="AZ194" s="630"/>
      <c r="BA194" s="631"/>
      <c r="BB194" s="631"/>
      <c r="BC194" s="631"/>
      <c r="BD194" s="631"/>
      <c r="BE194" s="631"/>
      <c r="BF194" s="631"/>
      <c r="BG194" s="186"/>
      <c r="BK194" s="26" t="str">
        <f>IF(AT107=Datos!$AO$2,D107,"")</f>
        <v/>
      </c>
    </row>
    <row r="195" spans="1:63" ht="14.25" customHeight="1">
      <c r="A195" s="18"/>
      <c r="D195" s="411"/>
      <c r="E195" s="630" t="str">
        <f>IF(D136="","",IF(AT136&lt;&gt;Datos!$AO$2,D136,""))</f>
        <v/>
      </c>
      <c r="F195" s="630"/>
      <c r="G195" s="630"/>
      <c r="H195" s="630"/>
      <c r="I195" s="630"/>
      <c r="J195" s="630"/>
      <c r="K195" s="630"/>
      <c r="L195" s="630"/>
      <c r="M195" s="630"/>
      <c r="N195" s="630"/>
      <c r="O195" s="630"/>
      <c r="P195" s="630"/>
      <c r="Q195" s="630"/>
      <c r="R195" s="630"/>
      <c r="S195" s="630"/>
      <c r="T195" s="630"/>
      <c r="U195" s="630"/>
      <c r="V195" s="630"/>
      <c r="W195" s="630"/>
      <c r="X195" s="630"/>
      <c r="Y195" s="630"/>
      <c r="Z195" s="630"/>
      <c r="AA195" s="630"/>
      <c r="AB195" s="630"/>
      <c r="AC195" s="630"/>
      <c r="AD195" s="630"/>
      <c r="AE195" s="630"/>
      <c r="AF195" s="630"/>
      <c r="AG195" s="630"/>
      <c r="AH195" s="630"/>
      <c r="AI195" s="630"/>
      <c r="AJ195" s="630"/>
      <c r="AK195" s="630"/>
      <c r="AL195" s="630"/>
      <c r="AM195" s="630"/>
      <c r="AN195" s="630"/>
      <c r="AO195" s="630"/>
      <c r="AP195" s="630"/>
      <c r="AQ195" s="630"/>
      <c r="AR195" s="630"/>
      <c r="AS195" s="630"/>
      <c r="AT195" s="630"/>
      <c r="AU195" s="630"/>
      <c r="AV195" s="630"/>
      <c r="AW195" s="630"/>
      <c r="AX195" s="630"/>
      <c r="AY195" s="630"/>
      <c r="AZ195" s="630"/>
      <c r="BA195" s="631"/>
      <c r="BB195" s="631"/>
      <c r="BC195" s="631"/>
      <c r="BD195" s="631"/>
      <c r="BE195" s="631"/>
      <c r="BF195" s="631"/>
      <c r="BG195" s="186"/>
      <c r="BK195" s="26" t="str">
        <f>IF(AT108=Datos!$AO$2,D108,"")</f>
        <v/>
      </c>
    </row>
    <row r="196" spans="1:63" ht="14.25" customHeight="1">
      <c r="A196" s="18"/>
      <c r="D196" s="411"/>
      <c r="E196" s="630" t="str">
        <f>IF(D137="","",IF(AT137&lt;&gt;Datos!$AO$2,D137,""))</f>
        <v/>
      </c>
      <c r="F196" s="630"/>
      <c r="G196" s="630"/>
      <c r="H196" s="630"/>
      <c r="I196" s="630"/>
      <c r="J196" s="630"/>
      <c r="K196" s="630"/>
      <c r="L196" s="630"/>
      <c r="M196" s="630"/>
      <c r="N196" s="630"/>
      <c r="O196" s="630"/>
      <c r="P196" s="630"/>
      <c r="Q196" s="630"/>
      <c r="R196" s="630"/>
      <c r="S196" s="630"/>
      <c r="T196" s="630"/>
      <c r="U196" s="630"/>
      <c r="V196" s="630"/>
      <c r="W196" s="630"/>
      <c r="X196" s="630"/>
      <c r="Y196" s="630"/>
      <c r="Z196" s="630"/>
      <c r="AA196" s="630"/>
      <c r="AB196" s="630"/>
      <c r="AC196" s="630"/>
      <c r="AD196" s="630"/>
      <c r="AE196" s="630"/>
      <c r="AF196" s="630"/>
      <c r="AG196" s="630"/>
      <c r="AH196" s="630"/>
      <c r="AI196" s="630"/>
      <c r="AJ196" s="630"/>
      <c r="AK196" s="630"/>
      <c r="AL196" s="630"/>
      <c r="AM196" s="630"/>
      <c r="AN196" s="630"/>
      <c r="AO196" s="630"/>
      <c r="AP196" s="630"/>
      <c r="AQ196" s="630"/>
      <c r="AR196" s="630"/>
      <c r="AS196" s="630"/>
      <c r="AT196" s="630"/>
      <c r="AU196" s="630"/>
      <c r="AV196" s="630"/>
      <c r="AW196" s="630"/>
      <c r="AX196" s="630"/>
      <c r="AY196" s="630"/>
      <c r="AZ196" s="630"/>
      <c r="BA196" s="631"/>
      <c r="BB196" s="631"/>
      <c r="BC196" s="631"/>
      <c r="BD196" s="631"/>
      <c r="BE196" s="631"/>
      <c r="BF196" s="631"/>
      <c r="BG196" s="186"/>
      <c r="BK196" s="26" t="str">
        <f>IF(AT109=Datos!$AO$2,D109,"")</f>
        <v/>
      </c>
    </row>
    <row r="197" spans="1:63" ht="14.25" customHeight="1">
      <c r="A197" s="18"/>
      <c r="D197" s="411"/>
      <c r="E197" s="630" t="str">
        <f>IF(D138="","",IF(AT138&lt;&gt;Datos!$AO$2,D138,""))</f>
        <v/>
      </c>
      <c r="F197" s="630"/>
      <c r="G197" s="630"/>
      <c r="H197" s="630"/>
      <c r="I197" s="630"/>
      <c r="J197" s="630"/>
      <c r="K197" s="630"/>
      <c r="L197" s="630"/>
      <c r="M197" s="630"/>
      <c r="N197" s="630"/>
      <c r="O197" s="630"/>
      <c r="P197" s="630"/>
      <c r="Q197" s="630"/>
      <c r="R197" s="630"/>
      <c r="S197" s="630"/>
      <c r="T197" s="630"/>
      <c r="U197" s="630"/>
      <c r="V197" s="630"/>
      <c r="W197" s="630"/>
      <c r="X197" s="630"/>
      <c r="Y197" s="630"/>
      <c r="Z197" s="630"/>
      <c r="AA197" s="630"/>
      <c r="AB197" s="630"/>
      <c r="AC197" s="630"/>
      <c r="AD197" s="630"/>
      <c r="AE197" s="630"/>
      <c r="AF197" s="630"/>
      <c r="AG197" s="630"/>
      <c r="AH197" s="630"/>
      <c r="AI197" s="630"/>
      <c r="AJ197" s="630"/>
      <c r="AK197" s="630"/>
      <c r="AL197" s="630"/>
      <c r="AM197" s="630"/>
      <c r="AN197" s="630"/>
      <c r="AO197" s="630"/>
      <c r="AP197" s="630"/>
      <c r="AQ197" s="630"/>
      <c r="AR197" s="630"/>
      <c r="AS197" s="630"/>
      <c r="AT197" s="630"/>
      <c r="AU197" s="630"/>
      <c r="AV197" s="630"/>
      <c r="AW197" s="630"/>
      <c r="AX197" s="630"/>
      <c r="AY197" s="630"/>
      <c r="AZ197" s="630"/>
      <c r="BA197" s="631"/>
      <c r="BB197" s="631"/>
      <c r="BC197" s="631"/>
      <c r="BD197" s="631"/>
      <c r="BE197" s="631"/>
      <c r="BF197" s="631"/>
      <c r="BG197" s="186"/>
      <c r="BK197" s="26" t="str">
        <f>IF(AT110=Datos!$AO$2,D110,"")</f>
        <v/>
      </c>
    </row>
    <row r="198" spans="1:63" ht="14.25" customHeight="1">
      <c r="A198" s="18"/>
      <c r="D198" s="412"/>
      <c r="E198" s="630" t="str">
        <f>IF(D139="","",IF(AT139&lt;&gt;Datos!$AO$2,D139,""))</f>
        <v/>
      </c>
      <c r="F198" s="630"/>
      <c r="G198" s="630"/>
      <c r="H198" s="630"/>
      <c r="I198" s="630"/>
      <c r="J198" s="630"/>
      <c r="K198" s="630"/>
      <c r="L198" s="630"/>
      <c r="M198" s="630"/>
      <c r="N198" s="630"/>
      <c r="O198" s="630"/>
      <c r="P198" s="630"/>
      <c r="Q198" s="630"/>
      <c r="R198" s="630"/>
      <c r="S198" s="630"/>
      <c r="T198" s="630"/>
      <c r="U198" s="630"/>
      <c r="V198" s="630"/>
      <c r="W198" s="630"/>
      <c r="X198" s="630"/>
      <c r="Y198" s="630"/>
      <c r="Z198" s="630"/>
      <c r="AA198" s="630"/>
      <c r="AB198" s="630"/>
      <c r="AC198" s="630"/>
      <c r="AD198" s="630"/>
      <c r="AE198" s="630"/>
      <c r="AF198" s="630"/>
      <c r="AG198" s="630"/>
      <c r="AH198" s="630"/>
      <c r="AI198" s="630"/>
      <c r="AJ198" s="630"/>
      <c r="AK198" s="630"/>
      <c r="AL198" s="630"/>
      <c r="AM198" s="630"/>
      <c r="AN198" s="630"/>
      <c r="AO198" s="630"/>
      <c r="AP198" s="630"/>
      <c r="AQ198" s="630"/>
      <c r="AR198" s="630"/>
      <c r="AS198" s="630"/>
      <c r="AT198" s="630"/>
      <c r="AU198" s="630"/>
      <c r="AV198" s="630"/>
      <c r="AW198" s="630"/>
      <c r="AX198" s="630"/>
      <c r="AY198" s="630"/>
      <c r="AZ198" s="630"/>
      <c r="BA198" s="631"/>
      <c r="BB198" s="631"/>
      <c r="BC198" s="631"/>
      <c r="BD198" s="631"/>
      <c r="BE198" s="631"/>
      <c r="BF198" s="631"/>
      <c r="BG198" s="186"/>
      <c r="BK198" s="26" t="str">
        <f>IF(AT111=Datos!$AO$2,D111,"")</f>
        <v/>
      </c>
    </row>
    <row r="199" spans="1:63" ht="14.25" customHeight="1">
      <c r="A199" s="18"/>
      <c r="D199" s="412"/>
      <c r="E199" s="630" t="str">
        <f>IF(D140="","",IF(AT140&lt;&gt;Datos!$AO$2,D140,""))</f>
        <v/>
      </c>
      <c r="F199" s="630"/>
      <c r="G199" s="630"/>
      <c r="H199" s="630"/>
      <c r="I199" s="630"/>
      <c r="J199" s="630"/>
      <c r="K199" s="630"/>
      <c r="L199" s="630"/>
      <c r="M199" s="630"/>
      <c r="N199" s="630"/>
      <c r="O199" s="630"/>
      <c r="P199" s="630"/>
      <c r="Q199" s="630"/>
      <c r="R199" s="630"/>
      <c r="S199" s="630"/>
      <c r="T199" s="630"/>
      <c r="U199" s="630"/>
      <c r="V199" s="630"/>
      <c r="W199" s="630"/>
      <c r="X199" s="630"/>
      <c r="Y199" s="630"/>
      <c r="Z199" s="630"/>
      <c r="AA199" s="630"/>
      <c r="AB199" s="630"/>
      <c r="AC199" s="630"/>
      <c r="AD199" s="630"/>
      <c r="AE199" s="630"/>
      <c r="AF199" s="630"/>
      <c r="AG199" s="630"/>
      <c r="AH199" s="630"/>
      <c r="AI199" s="630"/>
      <c r="AJ199" s="630"/>
      <c r="AK199" s="630"/>
      <c r="AL199" s="630"/>
      <c r="AM199" s="630"/>
      <c r="AN199" s="630"/>
      <c r="AO199" s="630"/>
      <c r="AP199" s="630"/>
      <c r="AQ199" s="630"/>
      <c r="AR199" s="630"/>
      <c r="AS199" s="630"/>
      <c r="AT199" s="630"/>
      <c r="AU199" s="630"/>
      <c r="AV199" s="630"/>
      <c r="AW199" s="630"/>
      <c r="AX199" s="630"/>
      <c r="AY199" s="630"/>
      <c r="AZ199" s="630"/>
      <c r="BA199" s="631"/>
      <c r="BB199" s="631"/>
      <c r="BC199" s="631"/>
      <c r="BD199" s="631"/>
      <c r="BE199" s="631"/>
      <c r="BF199" s="631"/>
      <c r="BG199" s="186"/>
      <c r="BK199" s="26" t="s">
        <v>580</v>
      </c>
    </row>
    <row r="200" spans="1:63" ht="14.25" customHeight="1">
      <c r="A200" s="18"/>
      <c r="D200" s="434" t="s">
        <v>582</v>
      </c>
      <c r="E200" s="434"/>
      <c r="F200" s="434"/>
      <c r="G200" s="434"/>
      <c r="H200" s="434"/>
      <c r="I200" s="434"/>
      <c r="J200" s="434"/>
      <c r="K200" s="434"/>
      <c r="L200" s="434"/>
      <c r="M200" s="434"/>
      <c r="N200" s="434"/>
      <c r="O200" s="434"/>
      <c r="P200" s="434"/>
      <c r="Q200" s="434"/>
      <c r="R200" s="434"/>
      <c r="S200" s="434"/>
      <c r="T200" s="434"/>
      <c r="U200" s="434"/>
      <c r="V200" s="434"/>
      <c r="W200" s="434"/>
      <c r="X200" s="434"/>
      <c r="Y200" s="434"/>
      <c r="Z200" s="434"/>
      <c r="AA200" s="434"/>
      <c r="AB200" s="434"/>
      <c r="AC200" s="434"/>
      <c r="AD200" s="434"/>
      <c r="AE200" s="434"/>
      <c r="AF200" s="434"/>
      <c r="AG200" s="434"/>
      <c r="AH200" s="434"/>
      <c r="AI200" s="434"/>
      <c r="AJ200" s="434"/>
      <c r="AK200" s="434"/>
      <c r="AL200" s="434"/>
      <c r="AM200" s="434"/>
      <c r="AN200" s="434"/>
      <c r="AO200" s="434"/>
      <c r="AP200" s="434"/>
      <c r="AQ200" s="434"/>
      <c r="AR200" s="434"/>
      <c r="AS200" s="434"/>
      <c r="AT200" s="434"/>
      <c r="AU200" s="434"/>
      <c r="AV200" s="434"/>
      <c r="AW200" s="434"/>
      <c r="AX200" s="434"/>
      <c r="AY200" s="434"/>
      <c r="AZ200" s="434"/>
      <c r="BA200" s="434"/>
      <c r="BB200" s="434"/>
      <c r="BC200" s="434"/>
      <c r="BD200" s="434"/>
      <c r="BE200" s="434"/>
      <c r="BF200" s="434"/>
      <c r="BG200" s="643"/>
    </row>
    <row r="201" spans="1:63" ht="15.75" customHeight="1">
      <c r="A201" s="18"/>
      <c r="D201" s="750"/>
      <c r="E201" s="750"/>
      <c r="F201" s="750"/>
      <c r="G201" s="750"/>
      <c r="H201" s="750"/>
      <c r="I201" s="750"/>
      <c r="J201" s="750"/>
      <c r="K201" s="750"/>
      <c r="L201" s="750"/>
      <c r="M201" s="750"/>
      <c r="N201" s="750"/>
      <c r="O201" s="750"/>
      <c r="P201" s="750"/>
      <c r="Q201" s="750"/>
      <c r="R201" s="750"/>
      <c r="S201" s="750"/>
      <c r="T201" s="750"/>
      <c r="U201" s="750"/>
      <c r="V201" s="750"/>
      <c r="W201" s="750"/>
      <c r="X201" s="750"/>
      <c r="Y201" s="750"/>
      <c r="Z201" s="750"/>
      <c r="AA201" s="750"/>
      <c r="AB201" s="750"/>
      <c r="AC201" s="750"/>
      <c r="AD201" s="750"/>
      <c r="AE201" s="750"/>
      <c r="AF201" s="750"/>
      <c r="AG201" s="750"/>
      <c r="AH201" s="750"/>
      <c r="AI201" s="750"/>
      <c r="AJ201" s="750"/>
      <c r="AK201" s="750"/>
      <c r="AL201" s="750"/>
      <c r="AM201" s="750"/>
      <c r="AN201" s="750"/>
      <c r="AO201" s="750"/>
      <c r="AP201" s="750"/>
      <c r="AQ201" s="750"/>
      <c r="AR201" s="750"/>
      <c r="AS201" s="750"/>
      <c r="AT201" s="750"/>
      <c r="AU201" s="750"/>
      <c r="AV201" s="750"/>
      <c r="AW201" s="750"/>
      <c r="AX201" s="750"/>
      <c r="AY201" s="750"/>
      <c r="AZ201" s="750"/>
      <c r="BA201" s="750"/>
      <c r="BB201" s="750"/>
      <c r="BG201" s="20"/>
    </row>
    <row r="202" spans="1:63" ht="15.75" customHeight="1">
      <c r="A202" s="18"/>
      <c r="BG202" s="20"/>
    </row>
    <row r="203" spans="1:63" ht="15" customHeight="1">
      <c r="A203" s="18"/>
      <c r="D203" s="627" t="s">
        <v>583</v>
      </c>
      <c r="E203" s="627"/>
      <c r="F203" s="627"/>
      <c r="G203" s="627"/>
      <c r="H203" s="627"/>
      <c r="I203" s="627"/>
      <c r="J203" s="627"/>
      <c r="K203" s="627"/>
      <c r="L203" s="627"/>
      <c r="M203" s="627"/>
      <c r="N203" s="627"/>
      <c r="O203" s="627"/>
      <c r="P203" s="627"/>
      <c r="Q203" s="627"/>
      <c r="R203" s="627"/>
      <c r="S203" s="627"/>
      <c r="T203" s="627"/>
      <c r="U203" s="627"/>
      <c r="V203" s="627"/>
      <c r="W203" s="627"/>
      <c r="X203" s="627"/>
      <c r="Y203" s="627"/>
      <c r="Z203" s="627"/>
      <c r="AA203" s="627"/>
      <c r="AB203" s="627"/>
      <c r="AC203" s="627"/>
      <c r="AD203" s="627"/>
      <c r="AE203" s="627"/>
      <c r="AF203" s="627"/>
      <c r="AG203" s="627"/>
      <c r="AH203" s="627"/>
      <c r="AI203" s="627"/>
      <c r="AJ203" s="627"/>
      <c r="AK203" s="627"/>
      <c r="AL203" s="627"/>
      <c r="AM203" s="627"/>
      <c r="AN203" s="627"/>
      <c r="AO203" s="627"/>
      <c r="AP203" s="627"/>
      <c r="AQ203" s="627"/>
      <c r="AR203" s="627"/>
      <c r="AS203" s="627"/>
      <c r="AT203" s="627"/>
      <c r="AU203" s="627"/>
      <c r="AV203" s="627"/>
      <c r="AW203" s="627"/>
      <c r="AX203" s="627"/>
      <c r="AY203" s="627"/>
      <c r="AZ203" s="627"/>
      <c r="BA203" s="627"/>
      <c r="BB203" s="627"/>
      <c r="BC203" s="627"/>
      <c r="BD203" s="627"/>
      <c r="BE203" s="627"/>
      <c r="BF203" s="627"/>
      <c r="BG203" s="628"/>
    </row>
    <row r="204" spans="1:63" ht="20.25" customHeight="1">
      <c r="A204" s="18"/>
      <c r="D204" s="435" t="s">
        <v>564</v>
      </c>
      <c r="E204" s="435"/>
      <c r="F204" s="435"/>
      <c r="G204" s="435"/>
      <c r="H204" s="435"/>
      <c r="I204" s="435"/>
      <c r="J204" s="435"/>
      <c r="K204" s="435"/>
      <c r="L204" s="435"/>
      <c r="M204" s="435"/>
      <c r="N204" s="435"/>
      <c r="O204" s="435"/>
      <c r="P204" s="435"/>
      <c r="Q204" s="435"/>
      <c r="R204" s="435"/>
      <c r="S204" s="435"/>
      <c r="T204" s="435"/>
      <c r="U204" s="435"/>
      <c r="V204" s="435" t="s">
        <v>565</v>
      </c>
      <c r="W204" s="435"/>
      <c r="X204" s="435"/>
      <c r="Y204" s="435"/>
      <c r="Z204" s="435"/>
      <c r="AA204" s="435"/>
      <c r="AB204" s="435"/>
      <c r="AC204" s="435"/>
      <c r="AD204" s="435"/>
      <c r="AE204" s="435"/>
      <c r="AF204" s="435"/>
      <c r="AG204" s="435"/>
      <c r="AH204" s="435"/>
      <c r="AI204" s="435"/>
      <c r="AJ204" s="435"/>
      <c r="AK204" s="435"/>
      <c r="AL204" s="435"/>
      <c r="AM204" s="435"/>
      <c r="AN204" s="435" t="s">
        <v>566</v>
      </c>
      <c r="AO204" s="435"/>
      <c r="AP204" s="435"/>
      <c r="AQ204" s="435"/>
      <c r="AR204" s="435"/>
      <c r="AS204" s="435"/>
      <c r="AT204" s="435"/>
      <c r="AU204" s="435"/>
      <c r="AV204" s="435"/>
      <c r="AW204" s="435"/>
      <c r="AX204" s="435"/>
      <c r="AY204" s="435"/>
      <c r="AZ204" s="435"/>
      <c r="BA204" s="435"/>
      <c r="BB204" s="435"/>
      <c r="BC204" s="435"/>
      <c r="BD204" s="435"/>
      <c r="BE204" s="435"/>
      <c r="BF204" s="435"/>
      <c r="BG204" s="629"/>
    </row>
    <row r="205" spans="1:63" ht="20.100000000000001" customHeight="1">
      <c r="A205" s="18"/>
      <c r="D205" s="400"/>
      <c r="E205" s="400"/>
      <c r="F205" s="400"/>
      <c r="G205" s="400"/>
      <c r="H205" s="400"/>
      <c r="I205" s="400"/>
      <c r="J205" s="400"/>
      <c r="K205" s="400"/>
      <c r="L205" s="400"/>
      <c r="M205" s="400"/>
      <c r="N205" s="400"/>
      <c r="O205" s="400"/>
      <c r="P205" s="400"/>
      <c r="Q205" s="400"/>
      <c r="R205" s="400"/>
      <c r="S205" s="400"/>
      <c r="T205" s="400"/>
      <c r="U205" s="400"/>
      <c r="V205" s="400"/>
      <c r="W205" s="400"/>
      <c r="X205" s="400"/>
      <c r="Y205" s="400"/>
      <c r="Z205" s="400"/>
      <c r="AA205" s="400"/>
      <c r="AB205" s="400"/>
      <c r="AC205" s="400"/>
      <c r="AD205" s="400"/>
      <c r="AE205" s="400"/>
      <c r="AF205" s="400"/>
      <c r="AG205" s="400"/>
      <c r="AH205" s="400"/>
      <c r="AI205" s="400"/>
      <c r="AJ205" s="400"/>
      <c r="AK205" s="400"/>
      <c r="AL205" s="400"/>
      <c r="AM205" s="400"/>
      <c r="AN205" s="400"/>
      <c r="AO205" s="400"/>
      <c r="AP205" s="400"/>
      <c r="AQ205" s="400"/>
      <c r="AR205" s="400"/>
      <c r="AS205" s="400"/>
      <c r="AT205" s="400"/>
      <c r="AU205" s="400"/>
      <c r="AV205" s="400"/>
      <c r="AW205" s="400"/>
      <c r="AX205" s="400"/>
      <c r="AY205" s="400"/>
      <c r="AZ205" s="400"/>
      <c r="BA205" s="400"/>
      <c r="BB205" s="400"/>
      <c r="BC205" s="400"/>
      <c r="BD205" s="400"/>
      <c r="BE205" s="400"/>
      <c r="BF205" s="400"/>
      <c r="BG205" s="619"/>
    </row>
    <row r="206" spans="1:63">
      <c r="A206" s="18"/>
      <c r="D206" s="400"/>
      <c r="E206" s="400"/>
      <c r="F206" s="400"/>
      <c r="G206" s="400"/>
      <c r="H206" s="400"/>
      <c r="I206" s="400"/>
      <c r="J206" s="400"/>
      <c r="K206" s="400"/>
      <c r="L206" s="400"/>
      <c r="M206" s="400"/>
      <c r="N206" s="400"/>
      <c r="O206" s="400"/>
      <c r="P206" s="400"/>
      <c r="Q206" s="400"/>
      <c r="R206" s="400"/>
      <c r="S206" s="400"/>
      <c r="T206" s="400"/>
      <c r="U206" s="400"/>
      <c r="V206" s="400"/>
      <c r="W206" s="400"/>
      <c r="X206" s="400"/>
      <c r="Y206" s="400"/>
      <c r="Z206" s="400"/>
      <c r="AA206" s="400"/>
      <c r="AB206" s="400"/>
      <c r="AC206" s="400"/>
      <c r="AD206" s="400"/>
      <c r="AE206" s="400"/>
      <c r="AF206" s="400"/>
      <c r="AG206" s="400"/>
      <c r="AH206" s="400"/>
      <c r="AI206" s="400"/>
      <c r="AJ206" s="400"/>
      <c r="AK206" s="400"/>
      <c r="AL206" s="400"/>
      <c r="AM206" s="400"/>
      <c r="AN206" s="400"/>
      <c r="AO206" s="400"/>
      <c r="AP206" s="400"/>
      <c r="AQ206" s="400"/>
      <c r="AR206" s="400"/>
      <c r="AS206" s="400"/>
      <c r="AT206" s="400"/>
      <c r="AU206" s="400"/>
      <c r="AV206" s="400"/>
      <c r="AW206" s="400"/>
      <c r="AX206" s="400"/>
      <c r="AY206" s="400"/>
      <c r="AZ206" s="400"/>
      <c r="BA206" s="400"/>
      <c r="BB206" s="400"/>
      <c r="BC206" s="400"/>
      <c r="BD206" s="400"/>
      <c r="BE206" s="400"/>
      <c r="BF206" s="400"/>
      <c r="BG206" s="619"/>
    </row>
    <row r="207" spans="1:63">
      <c r="A207" s="18"/>
      <c r="D207" s="400"/>
      <c r="E207" s="400"/>
      <c r="F207" s="400"/>
      <c r="G207" s="400"/>
      <c r="H207" s="400"/>
      <c r="I207" s="400"/>
      <c r="J207" s="400"/>
      <c r="K207" s="400"/>
      <c r="L207" s="400"/>
      <c r="M207" s="400"/>
      <c r="N207" s="400"/>
      <c r="O207" s="400"/>
      <c r="P207" s="400"/>
      <c r="Q207" s="400"/>
      <c r="R207" s="400"/>
      <c r="S207" s="400"/>
      <c r="T207" s="400"/>
      <c r="U207" s="400"/>
      <c r="V207" s="400"/>
      <c r="W207" s="400"/>
      <c r="X207" s="400"/>
      <c r="Y207" s="400"/>
      <c r="Z207" s="400"/>
      <c r="AA207" s="400"/>
      <c r="AB207" s="400"/>
      <c r="AC207" s="400"/>
      <c r="AD207" s="400"/>
      <c r="AE207" s="400"/>
      <c r="AF207" s="400"/>
      <c r="AG207" s="400"/>
      <c r="AH207" s="400"/>
      <c r="AI207" s="400"/>
      <c r="AJ207" s="400"/>
      <c r="AK207" s="400"/>
      <c r="AL207" s="400"/>
      <c r="AM207" s="400"/>
      <c r="AN207" s="400"/>
      <c r="AO207" s="400"/>
      <c r="AP207" s="400"/>
      <c r="AQ207" s="400"/>
      <c r="AR207" s="400"/>
      <c r="AS207" s="400"/>
      <c r="AT207" s="400"/>
      <c r="AU207" s="400"/>
      <c r="AV207" s="400"/>
      <c r="AW207" s="400"/>
      <c r="AX207" s="400"/>
      <c r="AY207" s="400"/>
      <c r="AZ207" s="400"/>
      <c r="BA207" s="400"/>
      <c r="BB207" s="400"/>
      <c r="BC207" s="400"/>
      <c r="BD207" s="400"/>
      <c r="BE207" s="400"/>
      <c r="BF207" s="400"/>
      <c r="BG207" s="619"/>
    </row>
    <row r="208" spans="1:63">
      <c r="A208" s="18"/>
      <c r="D208" s="400"/>
      <c r="E208" s="400"/>
      <c r="F208" s="400"/>
      <c r="G208" s="400"/>
      <c r="H208" s="400"/>
      <c r="I208" s="400"/>
      <c r="J208" s="400"/>
      <c r="K208" s="400"/>
      <c r="L208" s="400"/>
      <c r="M208" s="400"/>
      <c r="N208" s="400"/>
      <c r="O208" s="400"/>
      <c r="P208" s="400"/>
      <c r="Q208" s="400"/>
      <c r="R208" s="400"/>
      <c r="S208" s="400"/>
      <c r="T208" s="400"/>
      <c r="U208" s="400"/>
      <c r="V208" s="400"/>
      <c r="W208" s="400"/>
      <c r="X208" s="400"/>
      <c r="Y208" s="400"/>
      <c r="Z208" s="400"/>
      <c r="AA208" s="400"/>
      <c r="AB208" s="400"/>
      <c r="AC208" s="400"/>
      <c r="AD208" s="400"/>
      <c r="AE208" s="400"/>
      <c r="AF208" s="400"/>
      <c r="AG208" s="400"/>
      <c r="AH208" s="400"/>
      <c r="AI208" s="400"/>
      <c r="AJ208" s="400"/>
      <c r="AK208" s="400"/>
      <c r="AL208" s="400"/>
      <c r="AM208" s="400"/>
      <c r="AN208" s="400"/>
      <c r="AO208" s="400"/>
      <c r="AP208" s="400"/>
      <c r="AQ208" s="400"/>
      <c r="AR208" s="400"/>
      <c r="AS208" s="400"/>
      <c r="AT208" s="400"/>
      <c r="AU208" s="400"/>
      <c r="AV208" s="400"/>
      <c r="AW208" s="400"/>
      <c r="AX208" s="400"/>
      <c r="AY208" s="400"/>
      <c r="AZ208" s="400"/>
      <c r="BA208" s="400"/>
      <c r="BB208" s="400"/>
      <c r="BC208" s="400"/>
      <c r="BD208" s="400"/>
      <c r="BE208" s="400"/>
      <c r="BF208" s="400"/>
      <c r="BG208" s="619"/>
    </row>
    <row r="209" spans="1:59">
      <c r="A209" s="18"/>
      <c r="D209" s="400"/>
      <c r="E209" s="400"/>
      <c r="F209" s="400"/>
      <c r="G209" s="400"/>
      <c r="H209" s="400"/>
      <c r="I209" s="400"/>
      <c r="J209" s="400"/>
      <c r="K209" s="400"/>
      <c r="L209" s="400"/>
      <c r="M209" s="400"/>
      <c r="N209" s="400"/>
      <c r="O209" s="400"/>
      <c r="P209" s="400"/>
      <c r="Q209" s="400"/>
      <c r="R209" s="400"/>
      <c r="S209" s="400"/>
      <c r="T209" s="400"/>
      <c r="U209" s="400"/>
      <c r="V209" s="400"/>
      <c r="W209" s="400"/>
      <c r="X209" s="400"/>
      <c r="Y209" s="400"/>
      <c r="Z209" s="400"/>
      <c r="AA209" s="400"/>
      <c r="AB209" s="400"/>
      <c r="AC209" s="400"/>
      <c r="AD209" s="400"/>
      <c r="AE209" s="400"/>
      <c r="AF209" s="400"/>
      <c r="AG209" s="400"/>
      <c r="AH209" s="400"/>
      <c r="AI209" s="400"/>
      <c r="AJ209" s="400"/>
      <c r="AK209" s="400"/>
      <c r="AL209" s="400"/>
      <c r="AM209" s="400"/>
      <c r="AN209" s="400"/>
      <c r="AO209" s="400"/>
      <c r="AP209" s="400"/>
      <c r="AQ209" s="400"/>
      <c r="AR209" s="400"/>
      <c r="AS209" s="400"/>
      <c r="AT209" s="400"/>
      <c r="AU209" s="400"/>
      <c r="AV209" s="400"/>
      <c r="AW209" s="400"/>
      <c r="AX209" s="400"/>
      <c r="AY209" s="400"/>
      <c r="AZ209" s="400"/>
      <c r="BA209" s="400"/>
      <c r="BB209" s="400"/>
      <c r="BC209" s="400"/>
      <c r="BD209" s="400"/>
      <c r="BE209" s="400"/>
      <c r="BF209" s="400"/>
      <c r="BG209" s="619"/>
    </row>
    <row r="210" spans="1:59">
      <c r="A210" s="18"/>
      <c r="D210" s="400"/>
      <c r="E210" s="400"/>
      <c r="F210" s="400"/>
      <c r="G210" s="400"/>
      <c r="H210" s="400"/>
      <c r="I210" s="400"/>
      <c r="J210" s="400"/>
      <c r="K210" s="400"/>
      <c r="L210" s="400"/>
      <c r="M210" s="400"/>
      <c r="N210" s="400"/>
      <c r="O210" s="400"/>
      <c r="P210" s="400"/>
      <c r="Q210" s="400"/>
      <c r="R210" s="400"/>
      <c r="S210" s="400"/>
      <c r="T210" s="400"/>
      <c r="U210" s="400"/>
      <c r="V210" s="400"/>
      <c r="W210" s="400"/>
      <c r="X210" s="400"/>
      <c r="Y210" s="400"/>
      <c r="Z210" s="400"/>
      <c r="AA210" s="400"/>
      <c r="AB210" s="400"/>
      <c r="AC210" s="400"/>
      <c r="AD210" s="400"/>
      <c r="AE210" s="400"/>
      <c r="AF210" s="400"/>
      <c r="AG210" s="400"/>
      <c r="AH210" s="400"/>
      <c r="AI210" s="400"/>
      <c r="AJ210" s="400"/>
      <c r="AK210" s="400"/>
      <c r="AL210" s="400"/>
      <c r="AM210" s="400"/>
      <c r="AN210" s="400"/>
      <c r="AO210" s="400"/>
      <c r="AP210" s="400"/>
      <c r="AQ210" s="400"/>
      <c r="AR210" s="400"/>
      <c r="AS210" s="400"/>
      <c r="AT210" s="400"/>
      <c r="AU210" s="400"/>
      <c r="AV210" s="400"/>
      <c r="AW210" s="400"/>
      <c r="AX210" s="400"/>
      <c r="AY210" s="400"/>
      <c r="AZ210" s="400"/>
      <c r="BA210" s="400"/>
      <c r="BB210" s="400"/>
      <c r="BC210" s="400"/>
      <c r="BD210" s="400"/>
      <c r="BE210" s="400"/>
      <c r="BF210" s="400"/>
      <c r="BG210" s="619"/>
    </row>
    <row r="211" spans="1:59">
      <c r="A211" s="18"/>
      <c r="D211" s="405"/>
      <c r="E211" s="406"/>
      <c r="F211" s="406"/>
      <c r="G211" s="406"/>
      <c r="H211" s="406"/>
      <c r="I211" s="406"/>
      <c r="J211" s="406"/>
      <c r="K211" s="406"/>
      <c r="L211" s="406"/>
      <c r="M211" s="406"/>
      <c r="N211" s="406"/>
      <c r="O211" s="406"/>
      <c r="P211" s="406"/>
      <c r="Q211" s="406"/>
      <c r="R211" s="406"/>
      <c r="S211" s="406"/>
      <c r="T211" s="406"/>
      <c r="U211" s="428"/>
      <c r="V211" s="400"/>
      <c r="W211" s="400"/>
      <c r="X211" s="400"/>
      <c r="Y211" s="400"/>
      <c r="Z211" s="400"/>
      <c r="AA211" s="400"/>
      <c r="AB211" s="400"/>
      <c r="AC211" s="400"/>
      <c r="AD211" s="400"/>
      <c r="AE211" s="400"/>
      <c r="AF211" s="400"/>
      <c r="AG211" s="400"/>
      <c r="AH211" s="400"/>
      <c r="AI211" s="400"/>
      <c r="AJ211" s="400"/>
      <c r="AK211" s="400"/>
      <c r="AL211" s="400"/>
      <c r="AM211" s="400"/>
      <c r="AN211" s="405"/>
      <c r="AO211" s="406"/>
      <c r="AP211" s="406"/>
      <c r="AQ211" s="406"/>
      <c r="AR211" s="406"/>
      <c r="AS211" s="406"/>
      <c r="AT211" s="406"/>
      <c r="AU211" s="406"/>
      <c r="AV211" s="406"/>
      <c r="AW211" s="406"/>
      <c r="AX211" s="406"/>
      <c r="AY211" s="406"/>
      <c r="AZ211" s="406"/>
      <c r="BA211" s="406"/>
      <c r="BB211" s="406"/>
      <c r="BC211" s="406"/>
      <c r="BD211" s="406"/>
      <c r="BE211" s="406"/>
      <c r="BF211" s="406"/>
      <c r="BG211" s="407"/>
    </row>
    <row r="212" spans="1:59">
      <c r="A212" s="18"/>
      <c r="D212" s="405"/>
      <c r="E212" s="406"/>
      <c r="F212" s="406"/>
      <c r="G212" s="406"/>
      <c r="H212" s="406"/>
      <c r="I212" s="406"/>
      <c r="J212" s="406"/>
      <c r="K212" s="406"/>
      <c r="L212" s="406"/>
      <c r="M212" s="406"/>
      <c r="N212" s="406"/>
      <c r="O212" s="406"/>
      <c r="P212" s="406"/>
      <c r="Q212" s="406"/>
      <c r="R212" s="406"/>
      <c r="S212" s="406"/>
      <c r="T212" s="406"/>
      <c r="U212" s="428"/>
      <c r="V212" s="400"/>
      <c r="W212" s="400"/>
      <c r="X212" s="400"/>
      <c r="Y212" s="400"/>
      <c r="Z212" s="400"/>
      <c r="AA212" s="400"/>
      <c r="AB212" s="400"/>
      <c r="AC212" s="400"/>
      <c r="AD212" s="400"/>
      <c r="AE212" s="400"/>
      <c r="AF212" s="400"/>
      <c r="AG212" s="400"/>
      <c r="AH212" s="400"/>
      <c r="AI212" s="400"/>
      <c r="AJ212" s="400"/>
      <c r="AK212" s="400"/>
      <c r="AL212" s="400"/>
      <c r="AM212" s="400"/>
      <c r="AN212" s="405"/>
      <c r="AO212" s="406"/>
      <c r="AP212" s="406"/>
      <c r="AQ212" s="406"/>
      <c r="AR212" s="406"/>
      <c r="AS212" s="406"/>
      <c r="AT212" s="406"/>
      <c r="AU212" s="406"/>
      <c r="AV212" s="406"/>
      <c r="AW212" s="406"/>
      <c r="AX212" s="406"/>
      <c r="AY212" s="406"/>
      <c r="AZ212" s="406"/>
      <c r="BA212" s="406"/>
      <c r="BB212" s="406"/>
      <c r="BC212" s="406"/>
      <c r="BD212" s="406"/>
      <c r="BE212" s="406"/>
      <c r="BF212" s="406"/>
      <c r="BG212" s="407"/>
    </row>
    <row r="213" spans="1:59">
      <c r="A213" s="18"/>
      <c r="D213" s="405"/>
      <c r="E213" s="406"/>
      <c r="F213" s="406"/>
      <c r="G213" s="406"/>
      <c r="H213" s="406"/>
      <c r="I213" s="406"/>
      <c r="J213" s="406"/>
      <c r="K213" s="406"/>
      <c r="L213" s="406"/>
      <c r="M213" s="406"/>
      <c r="N213" s="406"/>
      <c r="O213" s="406"/>
      <c r="P213" s="406"/>
      <c r="Q213" s="406"/>
      <c r="R213" s="406"/>
      <c r="S213" s="406"/>
      <c r="T213" s="406"/>
      <c r="U213" s="428"/>
      <c r="V213" s="400"/>
      <c r="W213" s="400"/>
      <c r="X213" s="400"/>
      <c r="Y213" s="400"/>
      <c r="Z213" s="400"/>
      <c r="AA213" s="400"/>
      <c r="AB213" s="400"/>
      <c r="AC213" s="400"/>
      <c r="AD213" s="400"/>
      <c r="AE213" s="400"/>
      <c r="AF213" s="400"/>
      <c r="AG213" s="400"/>
      <c r="AH213" s="400"/>
      <c r="AI213" s="400"/>
      <c r="AJ213" s="400"/>
      <c r="AK213" s="400"/>
      <c r="AL213" s="400"/>
      <c r="AM213" s="400"/>
      <c r="AN213" s="405"/>
      <c r="AO213" s="406"/>
      <c r="AP213" s="406"/>
      <c r="AQ213" s="406"/>
      <c r="AR213" s="406"/>
      <c r="AS213" s="406"/>
      <c r="AT213" s="406"/>
      <c r="AU213" s="406"/>
      <c r="AV213" s="406"/>
      <c r="AW213" s="406"/>
      <c r="AX213" s="406"/>
      <c r="AY213" s="406"/>
      <c r="AZ213" s="406"/>
      <c r="BA213" s="406"/>
      <c r="BB213" s="406"/>
      <c r="BC213" s="406"/>
      <c r="BD213" s="406"/>
      <c r="BE213" s="406"/>
      <c r="BF213" s="406"/>
      <c r="BG213" s="407"/>
    </row>
    <row r="214" spans="1:59">
      <c r="A214" s="18"/>
      <c r="D214" s="405"/>
      <c r="E214" s="406"/>
      <c r="F214" s="406"/>
      <c r="G214" s="406"/>
      <c r="H214" s="406"/>
      <c r="I214" s="406"/>
      <c r="J214" s="406"/>
      <c r="K214" s="406"/>
      <c r="L214" s="406"/>
      <c r="M214" s="406"/>
      <c r="N214" s="406"/>
      <c r="O214" s="406"/>
      <c r="P214" s="406"/>
      <c r="Q214" s="406"/>
      <c r="R214" s="406"/>
      <c r="S214" s="406"/>
      <c r="T214" s="406"/>
      <c r="U214" s="428"/>
      <c r="V214" s="400"/>
      <c r="W214" s="400"/>
      <c r="X214" s="400"/>
      <c r="Y214" s="400"/>
      <c r="Z214" s="400"/>
      <c r="AA214" s="400"/>
      <c r="AB214" s="400"/>
      <c r="AC214" s="400"/>
      <c r="AD214" s="400"/>
      <c r="AE214" s="400"/>
      <c r="AF214" s="400"/>
      <c r="AG214" s="400"/>
      <c r="AH214" s="400"/>
      <c r="AI214" s="400"/>
      <c r="AJ214" s="400"/>
      <c r="AK214" s="400"/>
      <c r="AL214" s="400"/>
      <c r="AM214" s="400"/>
      <c r="AN214" s="405"/>
      <c r="AO214" s="406"/>
      <c r="AP214" s="406"/>
      <c r="AQ214" s="406"/>
      <c r="AR214" s="406"/>
      <c r="AS214" s="406"/>
      <c r="AT214" s="406"/>
      <c r="AU214" s="406"/>
      <c r="AV214" s="406"/>
      <c r="AW214" s="406"/>
      <c r="AX214" s="406"/>
      <c r="AY214" s="406"/>
      <c r="AZ214" s="406"/>
      <c r="BA214" s="406"/>
      <c r="BB214" s="406"/>
      <c r="BC214" s="406"/>
      <c r="BD214" s="406"/>
      <c r="BE214" s="406"/>
      <c r="BF214" s="406"/>
      <c r="BG214" s="407"/>
    </row>
    <row r="215" spans="1:59" ht="15" customHeight="1">
      <c r="A215" s="18"/>
      <c r="D215" s="434" t="str">
        <f>IF(AK13=Datos!$A$6,"* Si los efectos no deseados de la oportunidad se presentan incluir este plan en el Sistema de Administración de Acciones Preventivas y Correctivas con fuente -Administración de oportunidades (contingencia)-","* Si el riesgo se presenta incluir este plan en el Sistema de Administración de Acciones Preventivas y Correctivas con fuente -Administración de riesgos (contingencia)-")</f>
        <v>* Si el riesgo se presenta incluir este plan en el Sistema de Administración de Acciones Preventivas y Correctivas con fuente -Administración de riesgos (contingencia)-</v>
      </c>
      <c r="E215" s="434"/>
      <c r="F215" s="434"/>
      <c r="G215" s="434"/>
      <c r="H215" s="434"/>
      <c r="I215" s="434"/>
      <c r="J215" s="434"/>
      <c r="K215" s="434"/>
      <c r="L215" s="434"/>
      <c r="M215" s="434"/>
      <c r="N215" s="434"/>
      <c r="O215" s="434"/>
      <c r="P215" s="434"/>
      <c r="Q215" s="434"/>
      <c r="R215" s="434"/>
      <c r="S215" s="434"/>
      <c r="T215" s="434"/>
      <c r="U215" s="434"/>
      <c r="V215" s="434"/>
      <c r="W215" s="434"/>
      <c r="X215" s="434"/>
      <c r="Y215" s="434"/>
      <c r="Z215" s="434"/>
      <c r="AA215" s="434"/>
      <c r="AB215" s="434"/>
      <c r="AC215" s="434"/>
      <c r="AD215" s="434"/>
      <c r="AE215" s="434"/>
      <c r="AF215" s="434"/>
      <c r="AG215" s="434"/>
      <c r="AH215" s="434"/>
      <c r="AI215" s="434"/>
      <c r="AJ215" s="434"/>
      <c r="AK215" s="434"/>
      <c r="AL215" s="434"/>
      <c r="AM215" s="434"/>
      <c r="AN215" s="434"/>
      <c r="AO215" s="434"/>
      <c r="AP215" s="434"/>
      <c r="AQ215" s="434"/>
      <c r="AR215" s="434"/>
      <c r="AS215" s="434"/>
      <c r="AT215" s="434"/>
      <c r="AU215" s="434"/>
      <c r="AV215" s="434"/>
      <c r="AW215" s="434"/>
      <c r="AX215" s="434"/>
      <c r="AY215" s="434"/>
      <c r="AZ215" s="434"/>
      <c r="BA215" s="434"/>
      <c r="BB215" s="434"/>
      <c r="BG215" s="20"/>
    </row>
    <row r="216" spans="1:59" ht="15" customHeight="1">
      <c r="A216" s="18"/>
      <c r="BG216" s="20"/>
    </row>
    <row r="217" spans="1:59" ht="15.75" thickBot="1">
      <c r="A217" s="51"/>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c r="AS217" s="52"/>
      <c r="AT217" s="52"/>
      <c r="AU217" s="52"/>
      <c r="AV217" s="52"/>
      <c r="AW217" s="52"/>
      <c r="AX217" s="52"/>
      <c r="AY217" s="52"/>
      <c r="AZ217" s="52"/>
      <c r="BA217" s="52"/>
      <c r="BB217" s="52"/>
      <c r="BC217" s="52"/>
      <c r="BD217" s="52"/>
      <c r="BE217" s="52"/>
      <c r="BF217" s="52"/>
      <c r="BG217" s="54"/>
    </row>
    <row r="231" spans="63:64" ht="30">
      <c r="BK231" s="26" t="s">
        <v>587</v>
      </c>
      <c r="BL231" s="103">
        <v>1</v>
      </c>
    </row>
    <row r="232" spans="63:64">
      <c r="BK232" s="41"/>
    </row>
  </sheetData>
  <sheetProtection password="A10A" sheet="1" objects="1" scenarios="1" formatCells="0" formatRows="0"/>
  <mergeCells count="870">
    <mergeCell ref="BG1:BG2"/>
    <mergeCell ref="P3:U4"/>
    <mergeCell ref="V3:AZ4"/>
    <mergeCell ref="BA3:BF4"/>
    <mergeCell ref="BG3:BG4"/>
    <mergeCell ref="D6:G6"/>
    <mergeCell ref="K6:BF6"/>
    <mergeCell ref="D8:G8"/>
    <mergeCell ref="K8:BF8"/>
    <mergeCell ref="D10:I10"/>
    <mergeCell ref="K10:AJ10"/>
    <mergeCell ref="AQ10:AW10"/>
    <mergeCell ref="AX10:BF10"/>
    <mergeCell ref="A1:J4"/>
    <mergeCell ref="P1:U2"/>
    <mergeCell ref="V1:AZ2"/>
    <mergeCell ref="BA1:BF2"/>
    <mergeCell ref="D18:Q18"/>
    <mergeCell ref="S18:V18"/>
    <mergeCell ref="X18:BF18"/>
    <mergeCell ref="D20:BC20"/>
    <mergeCell ref="D21:BF21"/>
    <mergeCell ref="D22:BF22"/>
    <mergeCell ref="AT11:BC11"/>
    <mergeCell ref="M13:T13"/>
    <mergeCell ref="V13:AJ13"/>
    <mergeCell ref="A15:J15"/>
    <mergeCell ref="D17:Q17"/>
    <mergeCell ref="S17:V17"/>
    <mergeCell ref="X17:BB17"/>
    <mergeCell ref="D29:AB29"/>
    <mergeCell ref="AD29:BF34"/>
    <mergeCell ref="D30:AB30"/>
    <mergeCell ref="D31:AB31"/>
    <mergeCell ref="D32:AB32"/>
    <mergeCell ref="D33:AB33"/>
    <mergeCell ref="D34:AB34"/>
    <mergeCell ref="D23:AR23"/>
    <mergeCell ref="AY23:BF23"/>
    <mergeCell ref="D24:AV24"/>
    <mergeCell ref="AY24:BF24"/>
    <mergeCell ref="D28:AB28"/>
    <mergeCell ref="AD28:BF28"/>
    <mergeCell ref="D26:O26"/>
    <mergeCell ref="R26:S26"/>
    <mergeCell ref="W26:AC26"/>
    <mergeCell ref="AI26:AR26"/>
    <mergeCell ref="AU26:AV26"/>
    <mergeCell ref="D39:I39"/>
    <mergeCell ref="J39:AB39"/>
    <mergeCell ref="AD39:BF39"/>
    <mergeCell ref="D40:I40"/>
    <mergeCell ref="J40:AB40"/>
    <mergeCell ref="AD40:BF40"/>
    <mergeCell ref="D36:AB36"/>
    <mergeCell ref="AD36:BF37"/>
    <mergeCell ref="D37:AB37"/>
    <mergeCell ref="D38:I38"/>
    <mergeCell ref="J38:AB38"/>
    <mergeCell ref="AD38:BF38"/>
    <mergeCell ref="D43:I43"/>
    <mergeCell ref="J43:AB43"/>
    <mergeCell ref="AD43:BF43"/>
    <mergeCell ref="D44:I44"/>
    <mergeCell ref="J44:AB44"/>
    <mergeCell ref="AD44:BF44"/>
    <mergeCell ref="D41:I41"/>
    <mergeCell ref="J41:AB41"/>
    <mergeCell ref="AD41:BF41"/>
    <mergeCell ref="D42:I42"/>
    <mergeCell ref="J42:AB42"/>
    <mergeCell ref="AD42:BF42"/>
    <mergeCell ref="D47:I47"/>
    <mergeCell ref="J47:AB47"/>
    <mergeCell ref="AD47:BF47"/>
    <mergeCell ref="D48:I48"/>
    <mergeCell ref="J48:AB48"/>
    <mergeCell ref="AD48:BF48"/>
    <mergeCell ref="D45:I45"/>
    <mergeCell ref="J45:AB45"/>
    <mergeCell ref="AD45:BF45"/>
    <mergeCell ref="D46:I46"/>
    <mergeCell ref="J46:AB46"/>
    <mergeCell ref="AD46:BF46"/>
    <mergeCell ref="D52:I52"/>
    <mergeCell ref="J52:AB52"/>
    <mergeCell ref="AD52:BF52"/>
    <mergeCell ref="D53:I53"/>
    <mergeCell ref="J53:AB53"/>
    <mergeCell ref="AD53:BF53"/>
    <mergeCell ref="D49:AB49"/>
    <mergeCell ref="AD49:BF49"/>
    <mergeCell ref="D50:I50"/>
    <mergeCell ref="J50:AB50"/>
    <mergeCell ref="AD50:BF50"/>
    <mergeCell ref="D51:I51"/>
    <mergeCell ref="J51:AB51"/>
    <mergeCell ref="AD51:BF51"/>
    <mergeCell ref="D56:I56"/>
    <mergeCell ref="J56:AB56"/>
    <mergeCell ref="AD56:BF56"/>
    <mergeCell ref="D57:I57"/>
    <mergeCell ref="J57:AB57"/>
    <mergeCell ref="AD57:BF57"/>
    <mergeCell ref="D54:I54"/>
    <mergeCell ref="J54:AB54"/>
    <mergeCell ref="AD54:BF54"/>
    <mergeCell ref="D55:I55"/>
    <mergeCell ref="J55:AB55"/>
    <mergeCell ref="AD55:BF55"/>
    <mergeCell ref="D60:I60"/>
    <mergeCell ref="J60:AB60"/>
    <mergeCell ref="AD60:BF60"/>
    <mergeCell ref="BK60:BM61"/>
    <mergeCell ref="BP61:BP62"/>
    <mergeCell ref="BQ61:BQ62"/>
    <mergeCell ref="A62:J62"/>
    <mergeCell ref="D58:I58"/>
    <mergeCell ref="J58:AB58"/>
    <mergeCell ref="AD58:BF58"/>
    <mergeCell ref="D59:I59"/>
    <mergeCell ref="J59:AB59"/>
    <mergeCell ref="AD59:BF59"/>
    <mergeCell ref="Z63:AK63"/>
    <mergeCell ref="D64:G64"/>
    <mergeCell ref="E65:Z65"/>
    <mergeCell ref="AB65:AK65"/>
    <mergeCell ref="E66:H66"/>
    <mergeCell ref="I66:V66"/>
    <mergeCell ref="AB66:AC66"/>
    <mergeCell ref="AD66:AE66"/>
    <mergeCell ref="AF66:AG66"/>
    <mergeCell ref="AH66:AI66"/>
    <mergeCell ref="AJ66:AK66"/>
    <mergeCell ref="E67:H67"/>
    <mergeCell ref="I67:V67"/>
    <mergeCell ref="Z67:Z76"/>
    <mergeCell ref="AA67:AA68"/>
    <mergeCell ref="AB67:AC68"/>
    <mergeCell ref="AD67:AE68"/>
    <mergeCell ref="AF67:AG68"/>
    <mergeCell ref="AH67:AI68"/>
    <mergeCell ref="AJ67:AK68"/>
    <mergeCell ref="E70:P70"/>
    <mergeCell ref="J72:P72"/>
    <mergeCell ref="E76:H76"/>
    <mergeCell ref="I76:L76"/>
    <mergeCell ref="M76:P76"/>
    <mergeCell ref="AP67:BF67"/>
    <mergeCell ref="AP68:BF69"/>
    <mergeCell ref="R69:W69"/>
    <mergeCell ref="AA69:AA70"/>
    <mergeCell ref="AB69:AC70"/>
    <mergeCell ref="AD69:AE70"/>
    <mergeCell ref="AF69:AG70"/>
    <mergeCell ref="AH69:AI70"/>
    <mergeCell ref="AJ69:AK70"/>
    <mergeCell ref="R70:W70"/>
    <mergeCell ref="BS70:BS71"/>
    <mergeCell ref="BT70:BT71"/>
    <mergeCell ref="BU70:BU71"/>
    <mergeCell ref="R71:W71"/>
    <mergeCell ref="AA71:AA72"/>
    <mergeCell ref="AB71:AC72"/>
    <mergeCell ref="AD71:AE72"/>
    <mergeCell ref="AF71:AG72"/>
    <mergeCell ref="AH71:AI72"/>
    <mergeCell ref="AJ71:AK72"/>
    <mergeCell ref="AP71:BF71"/>
    <mergeCell ref="R72:W72"/>
    <mergeCell ref="AP72:BF76"/>
    <mergeCell ref="R73:W73"/>
    <mergeCell ref="AA73:AA74"/>
    <mergeCell ref="AB73:AC74"/>
    <mergeCell ref="AD73:AE74"/>
    <mergeCell ref="AJ75:AK76"/>
    <mergeCell ref="R76:W76"/>
    <mergeCell ref="AF73:AG74"/>
    <mergeCell ref="AH73:AI74"/>
    <mergeCell ref="AJ73:AK74"/>
    <mergeCell ref="AF75:AG76"/>
    <mergeCell ref="AH75:AI76"/>
    <mergeCell ref="C74:D78"/>
    <mergeCell ref="E75:H75"/>
    <mergeCell ref="I75:L75"/>
    <mergeCell ref="M75:P75"/>
    <mergeCell ref="AA75:AA76"/>
    <mergeCell ref="AB75:AC76"/>
    <mergeCell ref="AD75:AE76"/>
    <mergeCell ref="E77:P77"/>
    <mergeCell ref="R77:W77"/>
    <mergeCell ref="E78:I80"/>
    <mergeCell ref="R78:W78"/>
    <mergeCell ref="J79:P79"/>
    <mergeCell ref="R79:W79"/>
    <mergeCell ref="R80:W80"/>
    <mergeCell ref="AJ85:AK85"/>
    <mergeCell ref="AL85:AM86"/>
    <mergeCell ref="AN85:AQ85"/>
    <mergeCell ref="AR85:AS86"/>
    <mergeCell ref="BS85:BU85"/>
    <mergeCell ref="BV85:BX85"/>
    <mergeCell ref="AZ86:BB86"/>
    <mergeCell ref="BC86:BG86"/>
    <mergeCell ref="F81:G81"/>
    <mergeCell ref="H81:I81"/>
    <mergeCell ref="A84:J84"/>
    <mergeCell ref="X84:AM84"/>
    <mergeCell ref="AN84:AS84"/>
    <mergeCell ref="X85:AA85"/>
    <mergeCell ref="AB85:AC85"/>
    <mergeCell ref="AD85:AE85"/>
    <mergeCell ref="AF85:AG85"/>
    <mergeCell ref="AH85:AI85"/>
    <mergeCell ref="AF86:AG86"/>
    <mergeCell ref="AH86:AI86"/>
    <mergeCell ref="AJ86:AK86"/>
    <mergeCell ref="AN86:AQ86"/>
    <mergeCell ref="AT86:AV86"/>
    <mergeCell ref="AW86:AY86"/>
    <mergeCell ref="D86:S86"/>
    <mergeCell ref="T86:W86"/>
    <mergeCell ref="X86:Y86"/>
    <mergeCell ref="Z86:AA86"/>
    <mergeCell ref="AB86:AC86"/>
    <mergeCell ref="AD86:AE86"/>
    <mergeCell ref="AT87:AV87"/>
    <mergeCell ref="AW87:AY96"/>
    <mergeCell ref="AZ87:BB96"/>
    <mergeCell ref="AJ89:AK89"/>
    <mergeCell ref="AL89:AM89"/>
    <mergeCell ref="AN89:AQ89"/>
    <mergeCell ref="AR89:AS89"/>
    <mergeCell ref="AT89:AV89"/>
    <mergeCell ref="X92:Y92"/>
    <mergeCell ref="Z92:AA92"/>
    <mergeCell ref="AB92:AC92"/>
    <mergeCell ref="AD92:AE92"/>
    <mergeCell ref="AL91:AM91"/>
    <mergeCell ref="AN91:AQ91"/>
    <mergeCell ref="AR91:AS91"/>
    <mergeCell ref="AT91:AV91"/>
    <mergeCell ref="AJ93:AK93"/>
    <mergeCell ref="AL93:AM93"/>
    <mergeCell ref="BC87:BG87"/>
    <mergeCell ref="D88:S88"/>
    <mergeCell ref="T88:W88"/>
    <mergeCell ref="X88:Y88"/>
    <mergeCell ref="Z88:AA88"/>
    <mergeCell ref="AB88:AC88"/>
    <mergeCell ref="AD88:AE88"/>
    <mergeCell ref="AF87:AG87"/>
    <mergeCell ref="AH87:AI87"/>
    <mergeCell ref="AJ87:AK87"/>
    <mergeCell ref="AL87:AM87"/>
    <mergeCell ref="AN87:AQ87"/>
    <mergeCell ref="AR87:AS87"/>
    <mergeCell ref="D87:S87"/>
    <mergeCell ref="T87:W87"/>
    <mergeCell ref="X87:Y87"/>
    <mergeCell ref="Z87:AA87"/>
    <mergeCell ref="AB87:AC87"/>
    <mergeCell ref="AD87:AE87"/>
    <mergeCell ref="BC89:BG89"/>
    <mergeCell ref="AT88:AV88"/>
    <mergeCell ref="BC88:BG88"/>
    <mergeCell ref="D89:S89"/>
    <mergeCell ref="T89:W89"/>
    <mergeCell ref="X89:Y89"/>
    <mergeCell ref="Z89:AA89"/>
    <mergeCell ref="AB89:AC89"/>
    <mergeCell ref="AD89:AE89"/>
    <mergeCell ref="AF89:AG89"/>
    <mergeCell ref="AH89:AI89"/>
    <mergeCell ref="AF88:AG88"/>
    <mergeCell ref="AH88:AI88"/>
    <mergeCell ref="AJ88:AK88"/>
    <mergeCell ref="AL88:AM88"/>
    <mergeCell ref="AN88:AQ88"/>
    <mergeCell ref="AR88:AS88"/>
    <mergeCell ref="BC91:BG91"/>
    <mergeCell ref="AT90:AV90"/>
    <mergeCell ref="BC90:BG90"/>
    <mergeCell ref="D91:S91"/>
    <mergeCell ref="T91:W91"/>
    <mergeCell ref="X91:Y91"/>
    <mergeCell ref="Z91:AA91"/>
    <mergeCell ref="AB91:AC91"/>
    <mergeCell ref="AD91:AE91"/>
    <mergeCell ref="AF91:AG91"/>
    <mergeCell ref="AH91:AI91"/>
    <mergeCell ref="AF90:AG90"/>
    <mergeCell ref="AH90:AI90"/>
    <mergeCell ref="AJ90:AK90"/>
    <mergeCell ref="AL90:AM90"/>
    <mergeCell ref="AN90:AQ90"/>
    <mergeCell ref="AR90:AS90"/>
    <mergeCell ref="D90:S90"/>
    <mergeCell ref="T90:W90"/>
    <mergeCell ref="X90:Y90"/>
    <mergeCell ref="Z90:AA90"/>
    <mergeCell ref="AB90:AC90"/>
    <mergeCell ref="AD90:AE90"/>
    <mergeCell ref="AJ91:AK91"/>
    <mergeCell ref="AN93:AQ93"/>
    <mergeCell ref="AR93:AS93"/>
    <mergeCell ref="AT93:AV93"/>
    <mergeCell ref="BC93:BG93"/>
    <mergeCell ref="AT92:AV92"/>
    <mergeCell ref="BC92:BG92"/>
    <mergeCell ref="D93:S93"/>
    <mergeCell ref="T93:W93"/>
    <mergeCell ref="X93:Y93"/>
    <mergeCell ref="Z93:AA93"/>
    <mergeCell ref="AB93:AC93"/>
    <mergeCell ref="AD93:AE93"/>
    <mergeCell ref="AF93:AG93"/>
    <mergeCell ref="AH93:AI93"/>
    <mergeCell ref="AF92:AG92"/>
    <mergeCell ref="AH92:AI92"/>
    <mergeCell ref="AJ92:AK92"/>
    <mergeCell ref="AL92:AM92"/>
    <mergeCell ref="AN92:AQ92"/>
    <mergeCell ref="AR92:AS92"/>
    <mergeCell ref="D92:S92"/>
    <mergeCell ref="T92:W92"/>
    <mergeCell ref="AT95:AV95"/>
    <mergeCell ref="BC95:BG95"/>
    <mergeCell ref="AT94:AV94"/>
    <mergeCell ref="BC94:BG94"/>
    <mergeCell ref="D95:S95"/>
    <mergeCell ref="T95:W95"/>
    <mergeCell ref="X95:Y95"/>
    <mergeCell ref="Z95:AA95"/>
    <mergeCell ref="AB95:AC95"/>
    <mergeCell ref="AD95:AE95"/>
    <mergeCell ref="AF95:AG95"/>
    <mergeCell ref="AH95:AI95"/>
    <mergeCell ref="AF94:AG94"/>
    <mergeCell ref="AH94:AI94"/>
    <mergeCell ref="AJ94:AK94"/>
    <mergeCell ref="AL94:AM94"/>
    <mergeCell ref="AN94:AQ94"/>
    <mergeCell ref="AR94:AS94"/>
    <mergeCell ref="D94:S94"/>
    <mergeCell ref="T94:W94"/>
    <mergeCell ref="X94:Y94"/>
    <mergeCell ref="Z94:AA94"/>
    <mergeCell ref="AB94:AC94"/>
    <mergeCell ref="AD94:AE94"/>
    <mergeCell ref="T96:W96"/>
    <mergeCell ref="X96:Y96"/>
    <mergeCell ref="Z96:AA96"/>
    <mergeCell ref="AB96:AC96"/>
    <mergeCell ref="AD96:AE96"/>
    <mergeCell ref="AJ95:AK95"/>
    <mergeCell ref="AL95:AM95"/>
    <mergeCell ref="AN95:AQ95"/>
    <mergeCell ref="AR95:AS95"/>
    <mergeCell ref="BS100:BU100"/>
    <mergeCell ref="BV100:BX100"/>
    <mergeCell ref="D101:S101"/>
    <mergeCell ref="T101:W101"/>
    <mergeCell ref="X101:Y101"/>
    <mergeCell ref="Z101:AA101"/>
    <mergeCell ref="AB101:AC101"/>
    <mergeCell ref="AT96:AV96"/>
    <mergeCell ref="BC96:BG96"/>
    <mergeCell ref="X99:AM99"/>
    <mergeCell ref="AN99:AS99"/>
    <mergeCell ref="X100:AA100"/>
    <mergeCell ref="AB100:AC100"/>
    <mergeCell ref="AD100:AE100"/>
    <mergeCell ref="AF100:AG100"/>
    <mergeCell ref="AH100:AI100"/>
    <mergeCell ref="AJ100:AK100"/>
    <mergeCell ref="AF96:AG96"/>
    <mergeCell ref="AH96:AI96"/>
    <mergeCell ref="AJ96:AK96"/>
    <mergeCell ref="AL96:AM96"/>
    <mergeCell ref="AN96:AQ96"/>
    <mergeCell ref="AR96:AS96"/>
    <mergeCell ref="D96:S96"/>
    <mergeCell ref="AZ101:BB101"/>
    <mergeCell ref="BC101:BG101"/>
    <mergeCell ref="D102:S102"/>
    <mergeCell ref="T102:W102"/>
    <mergeCell ref="X102:Y102"/>
    <mergeCell ref="Z102:AA102"/>
    <mergeCell ref="AB102:AC102"/>
    <mergeCell ref="AD102:AE102"/>
    <mergeCell ref="AF102:AG102"/>
    <mergeCell ref="AD101:AE101"/>
    <mergeCell ref="AF101:AG101"/>
    <mergeCell ref="AH101:AI101"/>
    <mergeCell ref="AJ101:AK101"/>
    <mergeCell ref="AN101:AQ101"/>
    <mergeCell ref="AT101:AV101"/>
    <mergeCell ref="AL100:AM101"/>
    <mergeCell ref="AN100:AQ100"/>
    <mergeCell ref="AR100:AS101"/>
    <mergeCell ref="AD103:AE103"/>
    <mergeCell ref="AF103:AG103"/>
    <mergeCell ref="AH102:AI102"/>
    <mergeCell ref="AJ102:AK102"/>
    <mergeCell ref="AL102:AM102"/>
    <mergeCell ref="AN102:AQ102"/>
    <mergeCell ref="AR102:AS102"/>
    <mergeCell ref="AT102:AV102"/>
    <mergeCell ref="AW101:AY101"/>
    <mergeCell ref="BC103:BG103"/>
    <mergeCell ref="D104:S104"/>
    <mergeCell ref="T104:W104"/>
    <mergeCell ref="X104:Y104"/>
    <mergeCell ref="Z104:AA104"/>
    <mergeCell ref="AB104:AC104"/>
    <mergeCell ref="AD104:AE104"/>
    <mergeCell ref="AF104:AG104"/>
    <mergeCell ref="AH104:AI104"/>
    <mergeCell ref="AJ104:AK104"/>
    <mergeCell ref="AH103:AI103"/>
    <mergeCell ref="AJ103:AK103"/>
    <mergeCell ref="AL103:AM103"/>
    <mergeCell ref="AN103:AQ103"/>
    <mergeCell ref="AR103:AS103"/>
    <mergeCell ref="AT103:AV103"/>
    <mergeCell ref="AW102:AY111"/>
    <mergeCell ref="AZ102:BB111"/>
    <mergeCell ref="BC102:BG102"/>
    <mergeCell ref="D103:S103"/>
    <mergeCell ref="T103:W103"/>
    <mergeCell ref="X103:Y103"/>
    <mergeCell ref="Z103:AA103"/>
    <mergeCell ref="AB103:AC103"/>
    <mergeCell ref="AT104:AV104"/>
    <mergeCell ref="BC104:BG104"/>
    <mergeCell ref="D105:S105"/>
    <mergeCell ref="T105:W105"/>
    <mergeCell ref="X105:Y105"/>
    <mergeCell ref="Z105:AA105"/>
    <mergeCell ref="AB105:AC105"/>
    <mergeCell ref="AR105:AS105"/>
    <mergeCell ref="AT105:AV105"/>
    <mergeCell ref="BC105:BG105"/>
    <mergeCell ref="AH105:AI105"/>
    <mergeCell ref="AJ105:AK105"/>
    <mergeCell ref="AL105:AM105"/>
    <mergeCell ref="AN105:AQ105"/>
    <mergeCell ref="Z106:AA106"/>
    <mergeCell ref="AB106:AC106"/>
    <mergeCell ref="AD106:AE106"/>
    <mergeCell ref="AF106:AG106"/>
    <mergeCell ref="AD105:AE105"/>
    <mergeCell ref="AF105:AG105"/>
    <mergeCell ref="AL104:AM104"/>
    <mergeCell ref="AN104:AQ104"/>
    <mergeCell ref="AR104:AS104"/>
    <mergeCell ref="BC106:BG106"/>
    <mergeCell ref="D107:S107"/>
    <mergeCell ref="T107:W107"/>
    <mergeCell ref="X107:Y107"/>
    <mergeCell ref="Z107:AA107"/>
    <mergeCell ref="AB107:AC107"/>
    <mergeCell ref="AD107:AE107"/>
    <mergeCell ref="AF107:AG107"/>
    <mergeCell ref="AH107:AI107"/>
    <mergeCell ref="AJ107:AK107"/>
    <mergeCell ref="AH106:AI106"/>
    <mergeCell ref="AJ106:AK106"/>
    <mergeCell ref="AL106:AM106"/>
    <mergeCell ref="AN106:AQ106"/>
    <mergeCell ref="AR106:AS106"/>
    <mergeCell ref="AT106:AV106"/>
    <mergeCell ref="AL107:AM107"/>
    <mergeCell ref="AN107:AQ107"/>
    <mergeCell ref="AR107:AS107"/>
    <mergeCell ref="AT107:AV107"/>
    <mergeCell ref="BC107:BG107"/>
    <mergeCell ref="D106:S106"/>
    <mergeCell ref="T106:W106"/>
    <mergeCell ref="X106:Y106"/>
    <mergeCell ref="D108:S108"/>
    <mergeCell ref="T108:W108"/>
    <mergeCell ref="X108:Y108"/>
    <mergeCell ref="Z108:AA108"/>
    <mergeCell ref="AB108:AC108"/>
    <mergeCell ref="AR108:AS108"/>
    <mergeCell ref="AT108:AV108"/>
    <mergeCell ref="BC108:BG108"/>
    <mergeCell ref="D109:S109"/>
    <mergeCell ref="T109:W109"/>
    <mergeCell ref="X109:Y109"/>
    <mergeCell ref="Z109:AA109"/>
    <mergeCell ref="AB109:AC109"/>
    <mergeCell ref="AD109:AE109"/>
    <mergeCell ref="AF109:AG109"/>
    <mergeCell ref="AD108:AE108"/>
    <mergeCell ref="AF108:AG108"/>
    <mergeCell ref="AH108:AI108"/>
    <mergeCell ref="AJ108:AK108"/>
    <mergeCell ref="AL108:AM108"/>
    <mergeCell ref="AN108:AQ108"/>
    <mergeCell ref="BC109:BG109"/>
    <mergeCell ref="AH109:AI109"/>
    <mergeCell ref="AJ109:AK109"/>
    <mergeCell ref="D110:S110"/>
    <mergeCell ref="T110:W110"/>
    <mergeCell ref="X110:Y110"/>
    <mergeCell ref="Z110:AA110"/>
    <mergeCell ref="AB110:AC110"/>
    <mergeCell ref="AD110:AE110"/>
    <mergeCell ref="AF110:AG110"/>
    <mergeCell ref="AH110:AI110"/>
    <mergeCell ref="AJ110:AK110"/>
    <mergeCell ref="AL109:AM109"/>
    <mergeCell ref="AN109:AQ109"/>
    <mergeCell ref="AR109:AS109"/>
    <mergeCell ref="AT109:AV109"/>
    <mergeCell ref="AL110:AM110"/>
    <mergeCell ref="AN110:AQ110"/>
    <mergeCell ref="AR110:AS110"/>
    <mergeCell ref="AT110:AV110"/>
    <mergeCell ref="BC110:BG110"/>
    <mergeCell ref="D111:S111"/>
    <mergeCell ref="T111:W111"/>
    <mergeCell ref="X111:Y111"/>
    <mergeCell ref="Z111:AA111"/>
    <mergeCell ref="AB111:AC111"/>
    <mergeCell ref="BP122:BP123"/>
    <mergeCell ref="BQ122:BQ123"/>
    <mergeCell ref="R123:W123"/>
    <mergeCell ref="AB123:AK123"/>
    <mergeCell ref="AR111:AS111"/>
    <mergeCell ref="AT111:AV111"/>
    <mergeCell ref="BC111:BG111"/>
    <mergeCell ref="A114:J114"/>
    <mergeCell ref="U116:AK116"/>
    <mergeCell ref="U117:Y117"/>
    <mergeCell ref="Z117:AA117"/>
    <mergeCell ref="AE117:AI117"/>
    <mergeCell ref="AJ117:AK117"/>
    <mergeCell ref="AD111:AE111"/>
    <mergeCell ref="AF111:AG111"/>
    <mergeCell ref="AH111:AI111"/>
    <mergeCell ref="AJ111:AK111"/>
    <mergeCell ref="AL111:AM111"/>
    <mergeCell ref="AN111:AQ111"/>
    <mergeCell ref="R124:W124"/>
    <mergeCell ref="AB124:AC124"/>
    <mergeCell ref="AD124:AE124"/>
    <mergeCell ref="AF124:AG124"/>
    <mergeCell ref="AH124:AI124"/>
    <mergeCell ref="AJ124:AK124"/>
    <mergeCell ref="Z121:AK121"/>
    <mergeCell ref="BK121:BM122"/>
    <mergeCell ref="D122:G122"/>
    <mergeCell ref="BL126:BN126"/>
    <mergeCell ref="BQ126:BS126"/>
    <mergeCell ref="J127:P127"/>
    <mergeCell ref="R127:W127"/>
    <mergeCell ref="AA127:AA128"/>
    <mergeCell ref="AB127:AC128"/>
    <mergeCell ref="AD127:AE128"/>
    <mergeCell ref="AF127:AG128"/>
    <mergeCell ref="AH127:AI128"/>
    <mergeCell ref="AJ127:AK128"/>
    <mergeCell ref="AF125:AG126"/>
    <mergeCell ref="AH125:AI126"/>
    <mergeCell ref="AJ125:AK126"/>
    <mergeCell ref="AP125:BF125"/>
    <mergeCell ref="R126:W126"/>
    <mergeCell ref="AP126:BF127"/>
    <mergeCell ref="E125:P125"/>
    <mergeCell ref="R125:W125"/>
    <mergeCell ref="Z125:Z134"/>
    <mergeCell ref="AA125:AA126"/>
    <mergeCell ref="AB125:AC126"/>
    <mergeCell ref="AD125:AE126"/>
    <mergeCell ref="AA129:AA130"/>
    <mergeCell ref="AB129:AC130"/>
    <mergeCell ref="AF129:AG130"/>
    <mergeCell ref="AH129:AI130"/>
    <mergeCell ref="AJ129:AK130"/>
    <mergeCell ref="AP129:BF129"/>
    <mergeCell ref="R130:W130"/>
    <mergeCell ref="AP130:BF134"/>
    <mergeCell ref="R131:W131"/>
    <mergeCell ref="AA131:AA132"/>
    <mergeCell ref="AB131:AC132"/>
    <mergeCell ref="AD131:AE132"/>
    <mergeCell ref="AD129:AE130"/>
    <mergeCell ref="AJ133:AK134"/>
    <mergeCell ref="J134:P134"/>
    <mergeCell ref="R134:W134"/>
    <mergeCell ref="A141:J141"/>
    <mergeCell ref="G144:K146"/>
    <mergeCell ref="T145:U145"/>
    <mergeCell ref="V145:W145"/>
    <mergeCell ref="AF131:AG132"/>
    <mergeCell ref="AH131:AI132"/>
    <mergeCell ref="AJ131:AK132"/>
    <mergeCell ref="R132:W132"/>
    <mergeCell ref="R133:W133"/>
    <mergeCell ref="AA133:AA134"/>
    <mergeCell ref="AB133:AC134"/>
    <mergeCell ref="AD133:AE134"/>
    <mergeCell ref="AF133:AG134"/>
    <mergeCell ref="AH133:AI134"/>
    <mergeCell ref="AM145:AN145"/>
    <mergeCell ref="AO145:AR145"/>
    <mergeCell ref="D149:J150"/>
    <mergeCell ref="L149:BF150"/>
    <mergeCell ref="D152:BG152"/>
    <mergeCell ref="D153:U154"/>
    <mergeCell ref="V153:BG153"/>
    <mergeCell ref="V154:AG154"/>
    <mergeCell ref="AH154:AP154"/>
    <mergeCell ref="AQ154:AZ154"/>
    <mergeCell ref="AQ156:AZ156"/>
    <mergeCell ref="BA156:BF156"/>
    <mergeCell ref="E157:U157"/>
    <mergeCell ref="V157:AG157"/>
    <mergeCell ref="AH157:AP157"/>
    <mergeCell ref="AQ157:AZ157"/>
    <mergeCell ref="BA157:BF157"/>
    <mergeCell ref="BA154:BF154"/>
    <mergeCell ref="D155:D164"/>
    <mergeCell ref="E155:U155"/>
    <mergeCell ref="V155:AG155"/>
    <mergeCell ref="AH155:AP155"/>
    <mergeCell ref="AQ155:AZ155"/>
    <mergeCell ref="BA155:BF155"/>
    <mergeCell ref="E156:U156"/>
    <mergeCell ref="V156:AG156"/>
    <mergeCell ref="AH156:AP156"/>
    <mergeCell ref="E158:U158"/>
    <mergeCell ref="V158:AG158"/>
    <mergeCell ref="AH158:AP158"/>
    <mergeCell ref="AQ158:AZ158"/>
    <mergeCell ref="BA158:BF158"/>
    <mergeCell ref="E159:U159"/>
    <mergeCell ref="V159:AG159"/>
    <mergeCell ref="AH159:AP159"/>
    <mergeCell ref="AQ159:AZ159"/>
    <mergeCell ref="BA159:BF159"/>
    <mergeCell ref="E160:U160"/>
    <mergeCell ref="V160:AG160"/>
    <mergeCell ref="AH160:AP160"/>
    <mergeCell ref="AQ160:AZ160"/>
    <mergeCell ref="BA160:BF160"/>
    <mergeCell ref="E161:U161"/>
    <mergeCell ref="V161:AG161"/>
    <mergeCell ref="AH161:AP161"/>
    <mergeCell ref="AQ161:AZ161"/>
    <mergeCell ref="BA161:BF161"/>
    <mergeCell ref="E162:U162"/>
    <mergeCell ref="V162:AG162"/>
    <mergeCell ref="AH162:AP162"/>
    <mergeCell ref="AQ162:AZ162"/>
    <mergeCell ref="BA162:BF162"/>
    <mergeCell ref="E163:U163"/>
    <mergeCell ref="V163:AG163"/>
    <mergeCell ref="AH163:AP163"/>
    <mergeCell ref="AQ163:AZ163"/>
    <mergeCell ref="BA163:BF163"/>
    <mergeCell ref="E164:U164"/>
    <mergeCell ref="V164:AG164"/>
    <mergeCell ref="AH164:AP164"/>
    <mergeCell ref="AQ164:AZ164"/>
    <mergeCell ref="BA164:BF164"/>
    <mergeCell ref="E165:U165"/>
    <mergeCell ref="V165:AG165"/>
    <mergeCell ref="AH165:AP165"/>
    <mergeCell ref="AQ165:AZ165"/>
    <mergeCell ref="AQ167:AZ167"/>
    <mergeCell ref="BA167:BF167"/>
    <mergeCell ref="E168:U168"/>
    <mergeCell ref="V168:AG168"/>
    <mergeCell ref="AH168:AP168"/>
    <mergeCell ref="AQ168:AZ168"/>
    <mergeCell ref="BA168:BF168"/>
    <mergeCell ref="BA165:BF165"/>
    <mergeCell ref="E166:U166"/>
    <mergeCell ref="V166:AG166"/>
    <mergeCell ref="AH166:AP166"/>
    <mergeCell ref="AQ166:AZ166"/>
    <mergeCell ref="BA166:BF166"/>
    <mergeCell ref="D165:D174"/>
    <mergeCell ref="E171:U171"/>
    <mergeCell ref="V171:AG171"/>
    <mergeCell ref="AH171:AP171"/>
    <mergeCell ref="AQ171:AZ171"/>
    <mergeCell ref="BA171:BF171"/>
    <mergeCell ref="E172:U172"/>
    <mergeCell ref="V172:AG172"/>
    <mergeCell ref="AH172:AP172"/>
    <mergeCell ref="AQ172:AZ172"/>
    <mergeCell ref="BA172:BF172"/>
    <mergeCell ref="E169:U169"/>
    <mergeCell ref="V169:AG169"/>
    <mergeCell ref="AH169:AP169"/>
    <mergeCell ref="AQ169:AZ169"/>
    <mergeCell ref="BA169:BF169"/>
    <mergeCell ref="E170:U170"/>
    <mergeCell ref="V170:AG170"/>
    <mergeCell ref="AH170:AP170"/>
    <mergeCell ref="AQ170:AZ170"/>
    <mergeCell ref="BA170:BF170"/>
    <mergeCell ref="E167:U167"/>
    <mergeCell ref="V167:AG167"/>
    <mergeCell ref="AH167:AP167"/>
    <mergeCell ref="E173:U173"/>
    <mergeCell ref="V173:AG173"/>
    <mergeCell ref="AH173:AP173"/>
    <mergeCell ref="AQ173:AZ173"/>
    <mergeCell ref="BA173:BF173"/>
    <mergeCell ref="E174:U174"/>
    <mergeCell ref="V174:AG174"/>
    <mergeCell ref="AH174:AP174"/>
    <mergeCell ref="AQ174:AZ174"/>
    <mergeCell ref="BA174:BF174"/>
    <mergeCell ref="D177:BG177"/>
    <mergeCell ref="D178:U179"/>
    <mergeCell ref="V178:BG178"/>
    <mergeCell ref="V179:AG179"/>
    <mergeCell ref="AH179:AP179"/>
    <mergeCell ref="AQ179:AZ179"/>
    <mergeCell ref="BA179:BF179"/>
    <mergeCell ref="BA181:BF181"/>
    <mergeCell ref="E182:U182"/>
    <mergeCell ref="V182:AG182"/>
    <mergeCell ref="AH182:AP182"/>
    <mergeCell ref="AQ182:AZ182"/>
    <mergeCell ref="BA182:BF182"/>
    <mergeCell ref="E180:U180"/>
    <mergeCell ref="V180:AG180"/>
    <mergeCell ref="AH180:AP180"/>
    <mergeCell ref="AQ180:AZ180"/>
    <mergeCell ref="BA180:BF180"/>
    <mergeCell ref="E181:U181"/>
    <mergeCell ref="V181:AG181"/>
    <mergeCell ref="AH181:AP181"/>
    <mergeCell ref="AQ181:AZ181"/>
    <mergeCell ref="D180:D189"/>
    <mergeCell ref="AQ184:AZ184"/>
    <mergeCell ref="BA184:BF184"/>
    <mergeCell ref="E185:U185"/>
    <mergeCell ref="V185:AG185"/>
    <mergeCell ref="AH185:AP185"/>
    <mergeCell ref="AQ185:AZ185"/>
    <mergeCell ref="BA185:BF185"/>
    <mergeCell ref="E183:U183"/>
    <mergeCell ref="V183:AG183"/>
    <mergeCell ref="AH183:AP183"/>
    <mergeCell ref="AQ183:AZ183"/>
    <mergeCell ref="BA183:BF183"/>
    <mergeCell ref="E184:U184"/>
    <mergeCell ref="V184:AG184"/>
    <mergeCell ref="AH184:AP184"/>
    <mergeCell ref="E186:U186"/>
    <mergeCell ref="V186:AG186"/>
    <mergeCell ref="AH186:AP186"/>
    <mergeCell ref="AQ186:AZ186"/>
    <mergeCell ref="BA186:BF186"/>
    <mergeCell ref="E189:U189"/>
    <mergeCell ref="V189:AG189"/>
    <mergeCell ref="AH189:AP189"/>
    <mergeCell ref="AQ189:AZ189"/>
    <mergeCell ref="BA189:BF189"/>
    <mergeCell ref="E187:U187"/>
    <mergeCell ref="V187:AG187"/>
    <mergeCell ref="AH187:AP187"/>
    <mergeCell ref="AQ187:AZ187"/>
    <mergeCell ref="BA187:BF187"/>
    <mergeCell ref="E188:U188"/>
    <mergeCell ref="V188:AG188"/>
    <mergeCell ref="AH188:AP188"/>
    <mergeCell ref="AQ188:AZ188"/>
    <mergeCell ref="BA188:BF188"/>
    <mergeCell ref="BA191:BF191"/>
    <mergeCell ref="E192:U192"/>
    <mergeCell ref="V192:AG192"/>
    <mergeCell ref="AH192:AP192"/>
    <mergeCell ref="AQ192:AZ192"/>
    <mergeCell ref="BA192:BF192"/>
    <mergeCell ref="D190:D199"/>
    <mergeCell ref="E190:U190"/>
    <mergeCell ref="V190:AG190"/>
    <mergeCell ref="AH190:AP190"/>
    <mergeCell ref="AQ190:AZ190"/>
    <mergeCell ref="BA190:BF190"/>
    <mergeCell ref="E191:U191"/>
    <mergeCell ref="V191:AG191"/>
    <mergeCell ref="AH191:AP191"/>
    <mergeCell ref="AQ191:AZ191"/>
    <mergeCell ref="E193:U193"/>
    <mergeCell ref="V193:AG193"/>
    <mergeCell ref="AH193:AP193"/>
    <mergeCell ref="AQ193:AZ193"/>
    <mergeCell ref="BA193:BF193"/>
    <mergeCell ref="E194:U194"/>
    <mergeCell ref="V194:AG194"/>
    <mergeCell ref="AH194:AP194"/>
    <mergeCell ref="AQ194:AZ194"/>
    <mergeCell ref="BA194:BF194"/>
    <mergeCell ref="E195:U195"/>
    <mergeCell ref="V195:AG195"/>
    <mergeCell ref="AH195:AP195"/>
    <mergeCell ref="AQ195:AZ195"/>
    <mergeCell ref="BA195:BF195"/>
    <mergeCell ref="E196:U196"/>
    <mergeCell ref="V196:AG196"/>
    <mergeCell ref="AH196:AP196"/>
    <mergeCell ref="AQ196:AZ196"/>
    <mergeCell ref="BA196:BF196"/>
    <mergeCell ref="E197:U197"/>
    <mergeCell ref="V197:AG197"/>
    <mergeCell ref="AH197:AP197"/>
    <mergeCell ref="AQ197:AZ197"/>
    <mergeCell ref="BA197:BF197"/>
    <mergeCell ref="E198:U198"/>
    <mergeCell ref="V198:AG198"/>
    <mergeCell ref="AH198:AP198"/>
    <mergeCell ref="AQ198:AZ198"/>
    <mergeCell ref="BA198:BF198"/>
    <mergeCell ref="D205:U205"/>
    <mergeCell ref="V205:AM205"/>
    <mergeCell ref="AN205:BG205"/>
    <mergeCell ref="D206:U206"/>
    <mergeCell ref="E199:U199"/>
    <mergeCell ref="V199:AG199"/>
    <mergeCell ref="AH199:AP199"/>
    <mergeCell ref="AQ199:AZ199"/>
    <mergeCell ref="BA199:BF199"/>
    <mergeCell ref="D200:BB200"/>
    <mergeCell ref="BC200:BG200"/>
    <mergeCell ref="D214:U214"/>
    <mergeCell ref="V214:AM214"/>
    <mergeCell ref="AN214:BG214"/>
    <mergeCell ref="D215:BB215"/>
    <mergeCell ref="D212:U212"/>
    <mergeCell ref="V212:AM212"/>
    <mergeCell ref="AN212:BG212"/>
    <mergeCell ref="D213:U213"/>
    <mergeCell ref="V213:AM213"/>
    <mergeCell ref="AN213:BG213"/>
    <mergeCell ref="BG155:BL155"/>
    <mergeCell ref="BG164:BL164"/>
    <mergeCell ref="D210:U210"/>
    <mergeCell ref="V210:AM210"/>
    <mergeCell ref="AN210:BG210"/>
    <mergeCell ref="D211:U211"/>
    <mergeCell ref="V211:AM211"/>
    <mergeCell ref="AN211:BG211"/>
    <mergeCell ref="D208:U208"/>
    <mergeCell ref="V208:AM208"/>
    <mergeCell ref="AN208:BG208"/>
    <mergeCell ref="D209:U209"/>
    <mergeCell ref="V209:AM209"/>
    <mergeCell ref="AN209:BG209"/>
    <mergeCell ref="V206:AM206"/>
    <mergeCell ref="AN206:BG206"/>
    <mergeCell ref="D207:U207"/>
    <mergeCell ref="V207:AM207"/>
    <mergeCell ref="AN207:BG207"/>
    <mergeCell ref="D201:BB201"/>
    <mergeCell ref="D203:BG203"/>
    <mergeCell ref="D204:U204"/>
    <mergeCell ref="V204:AM204"/>
    <mergeCell ref="AN204:BG204"/>
  </mergeCells>
  <conditionalFormatting sqref="X87:Y87">
    <cfRule type="expression" dxfId="5396" priority="393">
      <formula>AND($D87&lt;&gt;"",$X87="")</formula>
    </cfRule>
  </conditionalFormatting>
  <conditionalFormatting sqref="Z87:AA87">
    <cfRule type="expression" dxfId="5395" priority="392">
      <formula>AND($D87&lt;&gt;"",$Z87="")</formula>
    </cfRule>
  </conditionalFormatting>
  <conditionalFormatting sqref="AB87:AC87">
    <cfRule type="expression" dxfId="5394" priority="391">
      <formula>AND($D87&lt;&gt;"",$AB87="")</formula>
    </cfRule>
  </conditionalFormatting>
  <conditionalFormatting sqref="AD87:AE87">
    <cfRule type="expression" dxfId="5393" priority="390">
      <formula>AND($D87&lt;&gt;"",$AD87="")</formula>
    </cfRule>
  </conditionalFormatting>
  <conditionalFormatting sqref="AF87:AG87">
    <cfRule type="expression" dxfId="5392" priority="389">
      <formula>AND($D87&lt;&gt;"",$AF87="")</formula>
    </cfRule>
  </conditionalFormatting>
  <conditionalFormatting sqref="AH87:AI87">
    <cfRule type="expression" dxfId="5391" priority="388">
      <formula>AND($D87&lt;&gt;"",$AH87="")</formula>
    </cfRule>
  </conditionalFormatting>
  <conditionalFormatting sqref="AJ87:AK87">
    <cfRule type="expression" dxfId="5390" priority="387">
      <formula>AND($D87&lt;&gt;"",$AJ87="")</formula>
    </cfRule>
  </conditionalFormatting>
  <conditionalFormatting sqref="E66:H66">
    <cfRule type="expression" dxfId="5389" priority="386">
      <formula>$I$67&lt;&gt;""</formula>
    </cfRule>
  </conditionalFormatting>
  <conditionalFormatting sqref="I66:V66">
    <cfRule type="expression" dxfId="5388" priority="385">
      <formula>$I$67&lt;&gt;""</formula>
    </cfRule>
  </conditionalFormatting>
  <conditionalFormatting sqref="AD125:AE134">
    <cfRule type="expression" dxfId="5387" priority="344">
      <formula>$AK$13=1</formula>
    </cfRule>
  </conditionalFormatting>
  <conditionalFormatting sqref="AB67:AC68">
    <cfRule type="expression" dxfId="5386" priority="380">
      <formula>$AK$13=1</formula>
    </cfRule>
  </conditionalFormatting>
  <conditionalFormatting sqref="AB69:AC70">
    <cfRule type="expression" dxfId="5385" priority="379">
      <formula>$AK$13=1</formula>
    </cfRule>
  </conditionalFormatting>
  <conditionalFormatting sqref="AB71:AC72">
    <cfRule type="expression" dxfId="5384" priority="378">
      <formula>$AK$13=1</formula>
    </cfRule>
  </conditionalFormatting>
  <conditionalFormatting sqref="AB73:AC74">
    <cfRule type="expression" dxfId="5383" priority="377">
      <formula>$AK$13=1</formula>
    </cfRule>
  </conditionalFormatting>
  <conditionalFormatting sqref="AB75:AC76">
    <cfRule type="expression" dxfId="5382" priority="376">
      <formula>$AK$13=1</formula>
    </cfRule>
  </conditionalFormatting>
  <conditionalFormatting sqref="AD67:AE76">
    <cfRule type="expression" dxfId="5381" priority="375">
      <formula>$AK$13=1</formula>
    </cfRule>
  </conditionalFormatting>
  <conditionalFormatting sqref="AB125:AC126">
    <cfRule type="expression" dxfId="5380" priority="369">
      <formula>$AB$67=x</formula>
    </cfRule>
    <cfRule type="expression" dxfId="5379" priority="374">
      <formula>$AK$13=1</formula>
    </cfRule>
  </conditionalFormatting>
  <conditionalFormatting sqref="AB127:AC128">
    <cfRule type="expression" dxfId="5378" priority="364">
      <formula>$AB$69=x</formula>
    </cfRule>
    <cfRule type="expression" dxfId="5377" priority="373">
      <formula>$AK$13=1</formula>
    </cfRule>
  </conditionalFormatting>
  <conditionalFormatting sqref="AB129:AC130">
    <cfRule type="expression" dxfId="5376" priority="359">
      <formula>$AB$71=x</formula>
    </cfRule>
    <cfRule type="expression" dxfId="5375" priority="372">
      <formula>$AK$13=1</formula>
    </cfRule>
  </conditionalFormatting>
  <conditionalFormatting sqref="AB131:AC132">
    <cfRule type="expression" dxfId="5374" priority="354">
      <formula>$AB$73=x</formula>
    </cfRule>
    <cfRule type="expression" dxfId="5373" priority="371">
      <formula>$AK$13=1</formula>
    </cfRule>
  </conditionalFormatting>
  <conditionalFormatting sqref="AB133:AC134">
    <cfRule type="expression" dxfId="5372" priority="349">
      <formula>$AB$75=x</formula>
    </cfRule>
    <cfRule type="expression" dxfId="5371" priority="370">
      <formula>$AK$13=1</formula>
    </cfRule>
  </conditionalFormatting>
  <conditionalFormatting sqref="AJ125:AK126">
    <cfRule type="expression" dxfId="5370" priority="365">
      <formula>$AJ$67=x</formula>
    </cfRule>
  </conditionalFormatting>
  <conditionalFormatting sqref="AJ127:AK128">
    <cfRule type="expression" dxfId="5369" priority="360">
      <formula>$AJ$69=x</formula>
    </cfRule>
  </conditionalFormatting>
  <conditionalFormatting sqref="AJ129:AK130">
    <cfRule type="expression" dxfId="5368" priority="355">
      <formula>$AJ$71=x</formula>
    </cfRule>
  </conditionalFormatting>
  <conditionalFormatting sqref="AJ131:AK132">
    <cfRule type="expression" dxfId="5367" priority="350">
      <formula>$AJ$73=x</formula>
    </cfRule>
  </conditionalFormatting>
  <conditionalFormatting sqref="AJ133:AK134">
    <cfRule type="expression" dxfId="5366" priority="345">
      <formula>$AJ$75=x</formula>
    </cfRule>
  </conditionalFormatting>
  <conditionalFormatting sqref="AD125:AE126">
    <cfRule type="expression" dxfId="5365" priority="368">
      <formula>$AD$67=x</formula>
    </cfRule>
  </conditionalFormatting>
  <conditionalFormatting sqref="AF125:AG126">
    <cfRule type="expression" dxfId="5364" priority="367">
      <formula>$AF$67=x</formula>
    </cfRule>
  </conditionalFormatting>
  <conditionalFormatting sqref="AH125:AI126">
    <cfRule type="expression" dxfId="5363" priority="366">
      <formula>$AH$67=x</formula>
    </cfRule>
  </conditionalFormatting>
  <conditionalFormatting sqref="AD127:AE128">
    <cfRule type="expression" dxfId="5362" priority="363">
      <formula>$AD$69=x</formula>
    </cfRule>
  </conditionalFormatting>
  <conditionalFormatting sqref="AF127:AG128">
    <cfRule type="expression" dxfId="5361" priority="362">
      <formula>$AF$69=x</formula>
    </cfRule>
  </conditionalFormatting>
  <conditionalFormatting sqref="AH127:AI128">
    <cfRule type="expression" dxfId="5360" priority="361">
      <formula>$AH$69=x</formula>
    </cfRule>
  </conditionalFormatting>
  <conditionalFormatting sqref="AD129:AE130">
    <cfRule type="expression" dxfId="5359" priority="358">
      <formula>$AD$71=x</formula>
    </cfRule>
  </conditionalFormatting>
  <conditionalFormatting sqref="AF129:AG130">
    <cfRule type="expression" dxfId="5358" priority="357">
      <formula>$AF$71=x</formula>
    </cfRule>
  </conditionalFormatting>
  <conditionalFormatting sqref="AH129:AI130">
    <cfRule type="expression" dxfId="5357" priority="356">
      <formula>$AH$71=x</formula>
    </cfRule>
  </conditionalFormatting>
  <conditionalFormatting sqref="AD131:AE132">
    <cfRule type="expression" dxfId="5356" priority="353">
      <formula>$AD$73=x</formula>
    </cfRule>
  </conditionalFormatting>
  <conditionalFormatting sqref="AF131:AG132">
    <cfRule type="expression" dxfId="5355" priority="352">
      <formula>$AF$73=x</formula>
    </cfRule>
  </conditionalFormatting>
  <conditionalFormatting sqref="AH131:AI132">
    <cfRule type="expression" dxfId="5354" priority="351">
      <formula>$AH$73=x</formula>
    </cfRule>
  </conditionalFormatting>
  <conditionalFormatting sqref="AD133:AE134">
    <cfRule type="expression" dxfId="5353" priority="348">
      <formula>$AD$75=x</formula>
    </cfRule>
  </conditionalFormatting>
  <conditionalFormatting sqref="AF133:AG134">
    <cfRule type="expression" dxfId="5352" priority="347">
      <formula>$AF$75=x</formula>
    </cfRule>
  </conditionalFormatting>
  <conditionalFormatting sqref="AH133:AI134">
    <cfRule type="expression" dxfId="5351" priority="346">
      <formula>$AH$75=x</formula>
    </cfRule>
  </conditionalFormatting>
  <conditionalFormatting sqref="D29:AB34">
    <cfRule type="cellIs" dxfId="5350" priority="343" operator="notEqual">
      <formula>$BF$19</formula>
    </cfRule>
  </conditionalFormatting>
  <conditionalFormatting sqref="AD29">
    <cfRule type="cellIs" dxfId="5349" priority="342" operator="notEqual">
      <formula>$BF$19</formula>
    </cfRule>
  </conditionalFormatting>
  <conditionalFormatting sqref="E67:H67">
    <cfRule type="expression" dxfId="5348" priority="341">
      <formula>$I$66&lt;&gt;""</formula>
    </cfRule>
  </conditionalFormatting>
  <conditionalFormatting sqref="I67:V67">
    <cfRule type="expression" dxfId="5347" priority="340">
      <formula>$I$66&lt;&gt;""</formula>
    </cfRule>
  </conditionalFormatting>
  <conditionalFormatting sqref="D22">
    <cfRule type="expression" dxfId="5346" priority="339">
      <formula>$AK$13&lt;&gt;1</formula>
    </cfRule>
  </conditionalFormatting>
  <conditionalFormatting sqref="X89:Y89">
    <cfRule type="expression" dxfId="5345" priority="333">
      <formula>AND($D89&lt;&gt;"",$X89="")</formula>
    </cfRule>
  </conditionalFormatting>
  <conditionalFormatting sqref="Z89:AA89">
    <cfRule type="expression" dxfId="5344" priority="332">
      <formula>AND($D89&lt;&gt;"",$Z89="")</formula>
    </cfRule>
  </conditionalFormatting>
  <conditionalFormatting sqref="AB89:AC89">
    <cfRule type="expression" dxfId="5343" priority="331">
      <formula>AND($D89&lt;&gt;"",$AB89="")</formula>
    </cfRule>
  </conditionalFormatting>
  <conditionalFormatting sqref="AD89:AE89">
    <cfRule type="expression" dxfId="5342" priority="330">
      <formula>AND($D89&lt;&gt;"",$AD89="")</formula>
    </cfRule>
  </conditionalFormatting>
  <conditionalFormatting sqref="AF89:AG89">
    <cfRule type="expression" dxfId="5341" priority="329">
      <formula>AND($D89&lt;&gt;"",$AF89="")</formula>
    </cfRule>
  </conditionalFormatting>
  <conditionalFormatting sqref="AH89:AI89">
    <cfRule type="expression" dxfId="5340" priority="328">
      <formula>AND($D89&lt;&gt;"",$AH89="")</formula>
    </cfRule>
  </conditionalFormatting>
  <conditionalFormatting sqref="AJ89:AK89">
    <cfRule type="expression" dxfId="5339" priority="327">
      <formula>AND($D89&lt;&gt;"",$AJ89="")</formula>
    </cfRule>
  </conditionalFormatting>
  <conditionalFormatting sqref="X90:Y90">
    <cfRule type="expression" dxfId="5338" priority="326">
      <formula>AND($D90&lt;&gt;"",$X90="")</formula>
    </cfRule>
  </conditionalFormatting>
  <conditionalFormatting sqref="Z90:AA90">
    <cfRule type="expression" dxfId="5337" priority="325">
      <formula>AND($D90&lt;&gt;"",$Z90="")</formula>
    </cfRule>
  </conditionalFormatting>
  <conditionalFormatting sqref="AB90:AC90">
    <cfRule type="expression" dxfId="5336" priority="324">
      <formula>AND($D90&lt;&gt;"",$AB90="")</formula>
    </cfRule>
  </conditionalFormatting>
  <conditionalFormatting sqref="AD90:AE90">
    <cfRule type="expression" dxfId="5335" priority="323">
      <formula>AND($D90&lt;&gt;"",$AD90="")</formula>
    </cfRule>
  </conditionalFormatting>
  <conditionalFormatting sqref="AF90:AG90">
    <cfRule type="expression" dxfId="5334" priority="322">
      <formula>AND($D90&lt;&gt;"",$AF90="")</formula>
    </cfRule>
  </conditionalFormatting>
  <conditionalFormatting sqref="AH90:AI90">
    <cfRule type="expression" dxfId="5333" priority="321">
      <formula>AND($D90&lt;&gt;"",$AH90="")</formula>
    </cfRule>
  </conditionalFormatting>
  <conditionalFormatting sqref="AJ90:AK90">
    <cfRule type="expression" dxfId="5332" priority="320">
      <formula>AND($D90&lt;&gt;"",$AJ90="")</formula>
    </cfRule>
  </conditionalFormatting>
  <conditionalFormatting sqref="X91:Y91">
    <cfRule type="expression" dxfId="5331" priority="319">
      <formula>AND($D91&lt;&gt;"",$X91="")</formula>
    </cfRule>
  </conditionalFormatting>
  <conditionalFormatting sqref="Z91:AA91">
    <cfRule type="expression" dxfId="5330" priority="318">
      <formula>AND($D91&lt;&gt;"",$Z91="")</formula>
    </cfRule>
  </conditionalFormatting>
  <conditionalFormatting sqref="AB91:AC91">
    <cfRule type="expression" dxfId="5329" priority="317">
      <formula>AND($D91&lt;&gt;"",$AB91="")</formula>
    </cfRule>
  </conditionalFormatting>
  <conditionalFormatting sqref="AD91:AE91">
    <cfRule type="expression" dxfId="5328" priority="316">
      <formula>AND($D91&lt;&gt;"",$AD91="")</formula>
    </cfRule>
  </conditionalFormatting>
  <conditionalFormatting sqref="AF91:AG91">
    <cfRule type="expression" dxfId="5327" priority="315">
      <formula>AND($D91&lt;&gt;"",$AF91="")</formula>
    </cfRule>
  </conditionalFormatting>
  <conditionalFormatting sqref="AH91:AI91">
    <cfRule type="expression" dxfId="5326" priority="314">
      <formula>AND($D91&lt;&gt;"",$AH91="")</formula>
    </cfRule>
  </conditionalFormatting>
  <conditionalFormatting sqref="AJ91:AK91">
    <cfRule type="expression" dxfId="5325" priority="313">
      <formula>AND($D91&lt;&gt;"",$AJ91="")</formula>
    </cfRule>
  </conditionalFormatting>
  <conditionalFormatting sqref="X92:Y92">
    <cfRule type="expression" dxfId="5324" priority="312">
      <formula>AND($D92&lt;&gt;"",$X92="")</formula>
    </cfRule>
  </conditionalFormatting>
  <conditionalFormatting sqref="Z92:AA92">
    <cfRule type="expression" dxfId="5323" priority="311">
      <formula>AND($D92&lt;&gt;"",$Z92="")</formula>
    </cfRule>
  </conditionalFormatting>
  <conditionalFormatting sqref="AB92:AC92">
    <cfRule type="expression" dxfId="5322" priority="310">
      <formula>AND($D92&lt;&gt;"",$AB92="")</formula>
    </cfRule>
  </conditionalFormatting>
  <conditionalFormatting sqref="AD92:AE92">
    <cfRule type="expression" dxfId="5321" priority="309">
      <formula>AND($D92&lt;&gt;"",$AD92="")</formula>
    </cfRule>
  </conditionalFormatting>
  <conditionalFormatting sqref="AF92:AG92">
    <cfRule type="expression" dxfId="5320" priority="308">
      <formula>AND($D92&lt;&gt;"",$AF92="")</formula>
    </cfRule>
  </conditionalFormatting>
  <conditionalFormatting sqref="AH92:AI92">
    <cfRule type="expression" dxfId="5319" priority="307">
      <formula>AND($D92&lt;&gt;"",$AH92="")</formula>
    </cfRule>
  </conditionalFormatting>
  <conditionalFormatting sqref="AJ92:AK92">
    <cfRule type="expression" dxfId="5318" priority="306">
      <formula>AND($D92&lt;&gt;"",$AJ92="")</formula>
    </cfRule>
  </conditionalFormatting>
  <conditionalFormatting sqref="X93:Y93">
    <cfRule type="expression" dxfId="5317" priority="305">
      <formula>AND($D93&lt;&gt;"",$X93="")</formula>
    </cfRule>
  </conditionalFormatting>
  <conditionalFormatting sqref="Z93:AA93">
    <cfRule type="expression" dxfId="5316" priority="304">
      <formula>AND($D93&lt;&gt;"",$Z93="")</formula>
    </cfRule>
  </conditionalFormatting>
  <conditionalFormatting sqref="AB93:AC93">
    <cfRule type="expression" dxfId="5315" priority="303">
      <formula>AND($D93&lt;&gt;"",$AB93="")</formula>
    </cfRule>
  </conditionalFormatting>
  <conditionalFormatting sqref="AD93:AE93">
    <cfRule type="expression" dxfId="5314" priority="302">
      <formula>AND($D93&lt;&gt;"",$AD93="")</formula>
    </cfRule>
  </conditionalFormatting>
  <conditionalFormatting sqref="AF93:AG93">
    <cfRule type="expression" dxfId="5313" priority="301">
      <formula>AND($D93&lt;&gt;"",$AF93="")</formula>
    </cfRule>
  </conditionalFormatting>
  <conditionalFormatting sqref="AH93:AI93">
    <cfRule type="expression" dxfId="5312" priority="300">
      <formula>AND($D93&lt;&gt;"",$AH93="")</formula>
    </cfRule>
  </conditionalFormatting>
  <conditionalFormatting sqref="AJ93:AK93">
    <cfRule type="expression" dxfId="5311" priority="299">
      <formula>AND($D93&lt;&gt;"",$AJ93="")</formula>
    </cfRule>
  </conditionalFormatting>
  <conditionalFormatting sqref="X94:Y94">
    <cfRule type="expression" dxfId="5310" priority="298">
      <formula>AND($D94&lt;&gt;"",$X94="")</formula>
    </cfRule>
  </conditionalFormatting>
  <conditionalFormatting sqref="Z94:AA94">
    <cfRule type="expression" dxfId="5309" priority="297">
      <formula>AND($D94&lt;&gt;"",$Z94="")</formula>
    </cfRule>
  </conditionalFormatting>
  <conditionalFormatting sqref="AB94:AC94">
    <cfRule type="expression" dxfId="5308" priority="296">
      <formula>AND($D94&lt;&gt;"",$AB94="")</formula>
    </cfRule>
  </conditionalFormatting>
  <conditionalFormatting sqref="AD94:AE94">
    <cfRule type="expression" dxfId="5307" priority="295">
      <formula>AND($D94&lt;&gt;"",$AD94="")</formula>
    </cfRule>
  </conditionalFormatting>
  <conditionalFormatting sqref="AF94:AG94">
    <cfRule type="expression" dxfId="5306" priority="294">
      <formula>AND($D94&lt;&gt;"",$AF94="")</formula>
    </cfRule>
  </conditionalFormatting>
  <conditionalFormatting sqref="AH94:AI94">
    <cfRule type="expression" dxfId="5305" priority="293">
      <formula>AND($D94&lt;&gt;"",$AH94="")</formula>
    </cfRule>
  </conditionalFormatting>
  <conditionalFormatting sqref="AJ94:AK94">
    <cfRule type="expression" dxfId="5304" priority="292">
      <formula>AND($D94&lt;&gt;"",$AJ94="")</formula>
    </cfRule>
  </conditionalFormatting>
  <conditionalFormatting sqref="X95:Y95">
    <cfRule type="expression" dxfId="5303" priority="291">
      <formula>AND($D95&lt;&gt;"",$X95="")</formula>
    </cfRule>
  </conditionalFormatting>
  <conditionalFormatting sqref="Z95:AA95">
    <cfRule type="expression" dxfId="5302" priority="290">
      <formula>AND($D95&lt;&gt;"",$Z95="")</formula>
    </cfRule>
  </conditionalFormatting>
  <conditionalFormatting sqref="AB95:AC95">
    <cfRule type="expression" dxfId="5301" priority="289">
      <formula>AND($D95&lt;&gt;"",$AB95="")</formula>
    </cfRule>
  </conditionalFormatting>
  <conditionalFormatting sqref="AD95:AE95">
    <cfRule type="expression" dxfId="5300" priority="288">
      <formula>AND($D95&lt;&gt;"",$AD95="")</formula>
    </cfRule>
  </conditionalFormatting>
  <conditionalFormatting sqref="AF95:AG95">
    <cfRule type="expression" dxfId="5299" priority="287">
      <formula>AND($D95&lt;&gt;"",$AF95="")</formula>
    </cfRule>
  </conditionalFormatting>
  <conditionalFormatting sqref="AH95:AI95">
    <cfRule type="expression" dxfId="5298" priority="286">
      <formula>AND($D95&lt;&gt;"",$AH95="")</formula>
    </cfRule>
  </conditionalFormatting>
  <conditionalFormatting sqref="AJ95:AK95">
    <cfRule type="expression" dxfId="5297" priority="285">
      <formula>AND($D95&lt;&gt;"",$AJ95="")</formula>
    </cfRule>
  </conditionalFormatting>
  <conditionalFormatting sqref="X96:Y96">
    <cfRule type="expression" dxfId="5296" priority="284">
      <formula>AND($D96&lt;&gt;"",$X96="")</formula>
    </cfRule>
  </conditionalFormatting>
  <conditionalFormatting sqref="Z96:AA96">
    <cfRule type="expression" dxfId="5295" priority="283">
      <formula>AND($D96&lt;&gt;"",$Z96="")</formula>
    </cfRule>
  </conditionalFormatting>
  <conditionalFormatting sqref="AB96:AC96">
    <cfRule type="expression" dxfId="5294" priority="282">
      <formula>AND($D96&lt;&gt;"",$AB96="")</formula>
    </cfRule>
  </conditionalFormatting>
  <conditionalFormatting sqref="AD96:AE96">
    <cfRule type="expression" dxfId="5293" priority="281">
      <formula>AND($D96&lt;&gt;"",$AD96="")</formula>
    </cfRule>
  </conditionalFormatting>
  <conditionalFormatting sqref="AF96:AG96">
    <cfRule type="expression" dxfId="5292" priority="280">
      <formula>AND($D96&lt;&gt;"",$AF96="")</formula>
    </cfRule>
  </conditionalFormatting>
  <conditionalFormatting sqref="AH96:AI96">
    <cfRule type="expression" dxfId="5291" priority="279">
      <formula>AND($D96&lt;&gt;"",$AH96="")</formula>
    </cfRule>
  </conditionalFormatting>
  <conditionalFormatting sqref="AJ96:AK96">
    <cfRule type="expression" dxfId="5290" priority="278">
      <formula>AND($D96&lt;&gt;"",$AJ96="")</formula>
    </cfRule>
  </conditionalFormatting>
  <conditionalFormatting sqref="X105:Y105">
    <cfRule type="expression" dxfId="5289" priority="237">
      <formula>AND($D105&lt;&gt;"",$X105="")</formula>
    </cfRule>
  </conditionalFormatting>
  <conditionalFormatting sqref="Z105:AA105">
    <cfRule type="expression" dxfId="5288" priority="236">
      <formula>AND($D105&lt;&gt;"",$Z105="")</formula>
    </cfRule>
  </conditionalFormatting>
  <conditionalFormatting sqref="AB105:AC105">
    <cfRule type="expression" dxfId="5287" priority="235">
      <formula>AND($D105&lt;&gt;"",$AB105="")</formula>
    </cfRule>
  </conditionalFormatting>
  <conditionalFormatting sqref="AD105:AE105">
    <cfRule type="expression" dxfId="5286" priority="234">
      <formula>AND($D105&lt;&gt;"",$AD105="")</formula>
    </cfRule>
  </conditionalFormatting>
  <conditionalFormatting sqref="AF105:AG105">
    <cfRule type="expression" dxfId="5285" priority="233">
      <formula>AND($D105&lt;&gt;"",$AF105="")</formula>
    </cfRule>
  </conditionalFormatting>
  <conditionalFormatting sqref="AH105:AI105">
    <cfRule type="expression" dxfId="5284" priority="232">
      <formula>AND($D105&lt;&gt;"",$AH105="")</formula>
    </cfRule>
  </conditionalFormatting>
  <conditionalFormatting sqref="AJ105:AK105">
    <cfRule type="expression" dxfId="5283" priority="231">
      <formula>AND($D105&lt;&gt;"",$AJ105="")</formula>
    </cfRule>
  </conditionalFormatting>
  <conditionalFormatting sqref="X104:Y104">
    <cfRule type="expression" dxfId="5282" priority="244">
      <formula>AND($D104&lt;&gt;"",$X104="")</formula>
    </cfRule>
  </conditionalFormatting>
  <conditionalFormatting sqref="Z104:AA104">
    <cfRule type="expression" dxfId="5281" priority="243">
      <formula>AND($D104&lt;&gt;"",$Z104="")</formula>
    </cfRule>
  </conditionalFormatting>
  <conditionalFormatting sqref="AB104:AC104">
    <cfRule type="expression" dxfId="5280" priority="242">
      <formula>AND($D104&lt;&gt;"",$AB104="")</formula>
    </cfRule>
  </conditionalFormatting>
  <conditionalFormatting sqref="AD104:AE104">
    <cfRule type="expression" dxfId="5279" priority="241">
      <formula>AND($D104&lt;&gt;"",$AD104="")</formula>
    </cfRule>
  </conditionalFormatting>
  <conditionalFormatting sqref="AF104:AG104">
    <cfRule type="expression" dxfId="5278" priority="240">
      <formula>AND($D104&lt;&gt;"",$AF104="")</formula>
    </cfRule>
  </conditionalFormatting>
  <conditionalFormatting sqref="AH104:AI104">
    <cfRule type="expression" dxfId="5277" priority="239">
      <formula>AND($D104&lt;&gt;"",$AH104="")</formula>
    </cfRule>
  </conditionalFormatting>
  <conditionalFormatting sqref="AJ104:AK104">
    <cfRule type="expression" dxfId="5276" priority="238">
      <formula>AND($D104&lt;&gt;"",$AJ104="")</formula>
    </cfRule>
  </conditionalFormatting>
  <conditionalFormatting sqref="X106:Y106">
    <cfRule type="expression" dxfId="5275" priority="230">
      <formula>AND($D106&lt;&gt;"",$X106="")</formula>
    </cfRule>
  </conditionalFormatting>
  <conditionalFormatting sqref="Z106:AA106">
    <cfRule type="expression" dxfId="5274" priority="229">
      <formula>AND($D106&lt;&gt;"",$Z106="")</formula>
    </cfRule>
  </conditionalFormatting>
  <conditionalFormatting sqref="AB106:AC106">
    <cfRule type="expression" dxfId="5273" priority="228">
      <formula>AND($D106&lt;&gt;"",$AB106="")</formula>
    </cfRule>
  </conditionalFormatting>
  <conditionalFormatting sqref="AD106:AE106">
    <cfRule type="expression" dxfId="5272" priority="227">
      <formula>AND($D106&lt;&gt;"",$AD106="")</formula>
    </cfRule>
  </conditionalFormatting>
  <conditionalFormatting sqref="AF106:AG106">
    <cfRule type="expression" dxfId="5271" priority="226">
      <formula>AND($D106&lt;&gt;"",$AF106="")</formula>
    </cfRule>
  </conditionalFormatting>
  <conditionalFormatting sqref="AH106:AI106">
    <cfRule type="expression" dxfId="5270" priority="225">
      <formula>AND($D106&lt;&gt;"",$AH106="")</formula>
    </cfRule>
  </conditionalFormatting>
  <conditionalFormatting sqref="AJ106:AK106">
    <cfRule type="expression" dxfId="5269" priority="224">
      <formula>AND($D106&lt;&gt;"",$AJ106="")</formula>
    </cfRule>
  </conditionalFormatting>
  <conditionalFormatting sqref="X107:Y107">
    <cfRule type="expression" dxfId="5268" priority="223">
      <formula>AND($D107&lt;&gt;"",$X107="")</formula>
    </cfRule>
  </conditionalFormatting>
  <conditionalFormatting sqref="Z107:AA107">
    <cfRule type="expression" dxfId="5267" priority="222">
      <formula>AND($D107&lt;&gt;"",$Z107="")</formula>
    </cfRule>
  </conditionalFormatting>
  <conditionalFormatting sqref="AB107:AC107">
    <cfRule type="expression" dxfId="5266" priority="221">
      <formula>AND($D107&lt;&gt;"",$AB107="")</formula>
    </cfRule>
  </conditionalFormatting>
  <conditionalFormatting sqref="AD107:AE107">
    <cfRule type="expression" dxfId="5265" priority="220">
      <formula>AND($D107&lt;&gt;"",$AD107="")</formula>
    </cfRule>
  </conditionalFormatting>
  <conditionalFormatting sqref="AF107:AG107">
    <cfRule type="expression" dxfId="5264" priority="219">
      <formula>AND($D107&lt;&gt;"",$AF107="")</formula>
    </cfRule>
  </conditionalFormatting>
  <conditionalFormatting sqref="AH107:AI107">
    <cfRule type="expression" dxfId="5263" priority="218">
      <formula>AND($D107&lt;&gt;"",$AH107="")</formula>
    </cfRule>
  </conditionalFormatting>
  <conditionalFormatting sqref="AJ107:AK107">
    <cfRule type="expression" dxfId="5262" priority="217">
      <formula>AND($D107&lt;&gt;"",$AJ107="")</formula>
    </cfRule>
  </conditionalFormatting>
  <conditionalFormatting sqref="X108:Y108">
    <cfRule type="expression" dxfId="5261" priority="216">
      <formula>AND($D108&lt;&gt;"",$X108="")</formula>
    </cfRule>
  </conditionalFormatting>
  <conditionalFormatting sqref="Z108:AA108">
    <cfRule type="expression" dxfId="5260" priority="215">
      <formula>AND($D108&lt;&gt;"",$Z108="")</formula>
    </cfRule>
  </conditionalFormatting>
  <conditionalFormatting sqref="AB108:AC108">
    <cfRule type="expression" dxfId="5259" priority="214">
      <formula>AND($D108&lt;&gt;"",$AB108="")</formula>
    </cfRule>
  </conditionalFormatting>
  <conditionalFormatting sqref="AD108:AE108">
    <cfRule type="expression" dxfId="5258" priority="213">
      <formula>AND($D108&lt;&gt;"",$AD108="")</formula>
    </cfRule>
  </conditionalFormatting>
  <conditionalFormatting sqref="AF108:AG108">
    <cfRule type="expression" dxfId="5257" priority="212">
      <formula>AND($D108&lt;&gt;"",$AF108="")</formula>
    </cfRule>
  </conditionalFormatting>
  <conditionalFormatting sqref="AH108:AI108">
    <cfRule type="expression" dxfId="5256" priority="211">
      <formula>AND($D108&lt;&gt;"",$AH108="")</formula>
    </cfRule>
  </conditionalFormatting>
  <conditionalFormatting sqref="AJ108:AK108">
    <cfRule type="expression" dxfId="5255" priority="210">
      <formula>AND($D108&lt;&gt;"",$AJ108="")</formula>
    </cfRule>
  </conditionalFormatting>
  <conditionalFormatting sqref="X109:Y109">
    <cfRule type="expression" dxfId="5254" priority="209">
      <formula>AND($D109&lt;&gt;"",$X109="")</formula>
    </cfRule>
  </conditionalFormatting>
  <conditionalFormatting sqref="Z109:AA109">
    <cfRule type="expression" dxfId="5253" priority="208">
      <formula>AND($D109&lt;&gt;"",$Z109="")</formula>
    </cfRule>
  </conditionalFormatting>
  <conditionalFormatting sqref="AB109:AC109">
    <cfRule type="expression" dxfId="5252" priority="207">
      <formula>AND($D109&lt;&gt;"",$AB109="")</formula>
    </cfRule>
  </conditionalFormatting>
  <conditionalFormatting sqref="AD109:AE109">
    <cfRule type="expression" dxfId="5251" priority="206">
      <formula>AND($D109&lt;&gt;"",$AD109="")</formula>
    </cfRule>
  </conditionalFormatting>
  <conditionalFormatting sqref="AF109:AG109">
    <cfRule type="expression" dxfId="5250" priority="205">
      <formula>AND($D109&lt;&gt;"",$AF109="")</formula>
    </cfRule>
  </conditionalFormatting>
  <conditionalFormatting sqref="AH109:AI109">
    <cfRule type="expression" dxfId="5249" priority="204">
      <formula>AND($D109&lt;&gt;"",$AH109="")</formula>
    </cfRule>
  </conditionalFormatting>
  <conditionalFormatting sqref="AJ109:AK109">
    <cfRule type="expression" dxfId="5248" priority="203">
      <formula>AND($D109&lt;&gt;"",$AJ109="")</formula>
    </cfRule>
  </conditionalFormatting>
  <conditionalFormatting sqref="X110:Y110">
    <cfRule type="expression" dxfId="5247" priority="202">
      <formula>AND($D110&lt;&gt;"",$X110="")</formula>
    </cfRule>
  </conditionalFormatting>
  <conditionalFormatting sqref="Z110:AA110">
    <cfRule type="expression" dxfId="5246" priority="201">
      <formula>AND($D110&lt;&gt;"",$Z110="")</formula>
    </cfRule>
  </conditionalFormatting>
  <conditionalFormatting sqref="AB110:AC110">
    <cfRule type="expression" dxfId="5245" priority="200">
      <formula>AND($D110&lt;&gt;"",$AB110="")</formula>
    </cfRule>
  </conditionalFormatting>
  <conditionalFormatting sqref="AD110:AE110">
    <cfRule type="expression" dxfId="5244" priority="199">
      <formula>AND($D110&lt;&gt;"",$AD110="")</formula>
    </cfRule>
  </conditionalFormatting>
  <conditionalFormatting sqref="AF110:AG110">
    <cfRule type="expression" dxfId="5243" priority="198">
      <formula>AND($D110&lt;&gt;"",$AF110="")</formula>
    </cfRule>
  </conditionalFormatting>
  <conditionalFormatting sqref="AH110:AI110">
    <cfRule type="expression" dxfId="5242" priority="197">
      <formula>AND($D110&lt;&gt;"",$AH110="")</formula>
    </cfRule>
  </conditionalFormatting>
  <conditionalFormatting sqref="AJ110:AK110">
    <cfRule type="expression" dxfId="5241" priority="196">
      <formula>AND($D110&lt;&gt;"",$AJ110="")</formula>
    </cfRule>
  </conditionalFormatting>
  <conditionalFormatting sqref="X111:Y111">
    <cfRule type="expression" dxfId="5240" priority="195">
      <formula>AND($D111&lt;&gt;"",$X111="")</formula>
    </cfRule>
  </conditionalFormatting>
  <conditionalFormatting sqref="Z111:AA111">
    <cfRule type="expression" dxfId="5239" priority="194">
      <formula>AND($D111&lt;&gt;"",$Z111="")</formula>
    </cfRule>
  </conditionalFormatting>
  <conditionalFormatting sqref="AB111:AC111">
    <cfRule type="expression" dxfId="5238" priority="193">
      <formula>AND($D111&lt;&gt;"",$AB111="")</formula>
    </cfRule>
  </conditionalFormatting>
  <conditionalFormatting sqref="AD111:AE111">
    <cfRule type="expression" dxfId="5237" priority="192">
      <formula>AND($D111&lt;&gt;"",$AD111="")</formula>
    </cfRule>
  </conditionalFormatting>
  <conditionalFormatting sqref="AF111:AG111">
    <cfRule type="expression" dxfId="5236" priority="191">
      <formula>AND($D111&lt;&gt;"",$AF111="")</formula>
    </cfRule>
  </conditionalFormatting>
  <conditionalFormatting sqref="AH111:AI111">
    <cfRule type="expression" dxfId="5235" priority="190">
      <formula>AND($D111&lt;&gt;"",$AH111="")</formula>
    </cfRule>
  </conditionalFormatting>
  <conditionalFormatting sqref="AJ111:AK111">
    <cfRule type="expression" dxfId="5234" priority="189">
      <formula>AND($D111&lt;&gt;"",$AJ111="")</formula>
    </cfRule>
  </conditionalFormatting>
  <conditionalFormatting sqref="S144:W146">
    <cfRule type="expression" dxfId="5233" priority="40">
      <formula>$AM$145=x</formula>
    </cfRule>
  </conditionalFormatting>
  <conditionalFormatting sqref="AL144:AR146">
    <cfRule type="expression" dxfId="5232" priority="39">
      <formula>$T$145=x</formula>
    </cfRule>
  </conditionalFormatting>
  <conditionalFormatting sqref="R69:W73 R123:W127 R76:W80 R130:W134">
    <cfRule type="expression" dxfId="5231" priority="398">
      <formula>$BL$231=1</formula>
    </cfRule>
  </conditionalFormatting>
  <conditionalFormatting sqref="AK13">
    <cfRule type="expression" dxfId="5230" priority="399">
      <formula>$BL$231=1</formula>
    </cfRule>
  </conditionalFormatting>
  <conditionalFormatting sqref="BF19">
    <cfRule type="expression" dxfId="5229" priority="37">
      <formula>$BL$231=1</formula>
    </cfRule>
  </conditionalFormatting>
  <conditionalFormatting sqref="X88:Y88">
    <cfRule type="expression" dxfId="5228" priority="36">
      <formula>AND($D88&lt;&gt;"",$X88="")</formula>
    </cfRule>
  </conditionalFormatting>
  <conditionalFormatting sqref="Z88:AA88">
    <cfRule type="expression" dxfId="5227" priority="35">
      <formula>AND($D88&lt;&gt;"",$Z88="")</formula>
    </cfRule>
  </conditionalFormatting>
  <conditionalFormatting sqref="AB88:AC88">
    <cfRule type="expression" dxfId="5226" priority="34">
      <formula>AND($D88&lt;&gt;"",$AB88="")</formula>
    </cfRule>
  </conditionalFormatting>
  <conditionalFormatting sqref="AD88:AE88">
    <cfRule type="expression" dxfId="5225" priority="33">
      <formula>AND($D88&lt;&gt;"",$AD88="")</formula>
    </cfRule>
  </conditionalFormatting>
  <conditionalFormatting sqref="AF88:AG88">
    <cfRule type="expression" dxfId="5224" priority="32">
      <formula>AND($D88&lt;&gt;"",$AF88="")</formula>
    </cfRule>
  </conditionalFormatting>
  <conditionalFormatting sqref="AH88:AI88">
    <cfRule type="expression" dxfId="5223" priority="31">
      <formula>AND($D88&lt;&gt;"",$AH88="")</formula>
    </cfRule>
  </conditionalFormatting>
  <conditionalFormatting sqref="AJ88:AK88">
    <cfRule type="expression" dxfId="5222" priority="30">
      <formula>AND($D88&lt;&gt;"",$AJ88="")</formula>
    </cfRule>
  </conditionalFormatting>
  <conditionalFormatting sqref="X102:Y102">
    <cfRule type="expression" dxfId="5221" priority="29">
      <formula>AND($D102&lt;&gt;"",$X102="")</formula>
    </cfRule>
  </conditionalFormatting>
  <conditionalFormatting sqref="Z102:AA102">
    <cfRule type="expression" dxfId="5220" priority="28">
      <formula>AND($D102&lt;&gt;"",$Z102="")</formula>
    </cfRule>
  </conditionalFormatting>
  <conditionalFormatting sqref="AB102:AC102">
    <cfRule type="expression" dxfId="5219" priority="27">
      <formula>AND($D102&lt;&gt;"",$AB102="")</formula>
    </cfRule>
  </conditionalFormatting>
  <conditionalFormatting sqref="AD102:AE102">
    <cfRule type="expression" dxfId="5218" priority="26">
      <formula>AND($D102&lt;&gt;"",$AD102="")</formula>
    </cfRule>
  </conditionalFormatting>
  <conditionalFormatting sqref="AF102:AG102">
    <cfRule type="expression" dxfId="5217" priority="25">
      <formula>AND($D102&lt;&gt;"",$AF102="")</formula>
    </cfRule>
  </conditionalFormatting>
  <conditionalFormatting sqref="AH102:AI102">
    <cfRule type="expression" dxfId="5216" priority="24">
      <formula>AND($D102&lt;&gt;"",$AH102="")</formula>
    </cfRule>
  </conditionalFormatting>
  <conditionalFormatting sqref="AJ102:AK102">
    <cfRule type="expression" dxfId="5215" priority="23">
      <formula>AND($D102&lt;&gt;"",$AJ102="")</formula>
    </cfRule>
  </conditionalFormatting>
  <conditionalFormatting sqref="X103:Y103">
    <cfRule type="expression" dxfId="5214" priority="22">
      <formula>AND($D103&lt;&gt;"",$X103="")</formula>
    </cfRule>
  </conditionalFormatting>
  <conditionalFormatting sqref="Z103:AA103">
    <cfRule type="expression" dxfId="5213" priority="21">
      <formula>AND($D103&lt;&gt;"",$Z103="")</formula>
    </cfRule>
  </conditionalFormatting>
  <conditionalFormatting sqref="AB103:AC103">
    <cfRule type="expression" dxfId="5212" priority="20">
      <formula>AND($D103&lt;&gt;"",$AB103="")</formula>
    </cfRule>
  </conditionalFormatting>
  <conditionalFormatting sqref="AD103:AE103">
    <cfRule type="expression" dxfId="5211" priority="19">
      <formula>AND($D103&lt;&gt;"",$AD103="")</formula>
    </cfRule>
  </conditionalFormatting>
  <conditionalFormatting sqref="AF103:AG103">
    <cfRule type="expression" dxfId="5210" priority="18">
      <formula>AND($D103&lt;&gt;"",$AF103="")</formula>
    </cfRule>
  </conditionalFormatting>
  <conditionalFormatting sqref="AH103:AI103">
    <cfRule type="expression" dxfId="5209" priority="17">
      <formula>AND($D103&lt;&gt;"",$AH103="")</formula>
    </cfRule>
  </conditionalFormatting>
  <conditionalFormatting sqref="AJ103:AK103">
    <cfRule type="expression" dxfId="5208" priority="16">
      <formula>AND($D103&lt;&gt;"",$AJ103="")</formula>
    </cfRule>
  </conditionalFormatting>
  <conditionalFormatting sqref="D177:BG179 D190:AZ199 E181:AZ189 D180:AZ180">
    <cfRule type="expression" dxfId="5207" priority="15">
      <formula>$AM$145=x</formula>
    </cfRule>
  </conditionalFormatting>
  <conditionalFormatting sqref="BA180:BF189">
    <cfRule type="expression" dxfId="5206" priority="9">
      <formula>$AM$145=x</formula>
    </cfRule>
  </conditionalFormatting>
  <conditionalFormatting sqref="BA190:BF199">
    <cfRule type="expression" dxfId="5205" priority="8">
      <formula>$AM$145=x</formula>
    </cfRule>
  </conditionalFormatting>
  <conditionalFormatting sqref="BG181:BG199">
    <cfRule type="expression" dxfId="5204" priority="7">
      <formula>$AM$145=x</formula>
    </cfRule>
  </conditionalFormatting>
  <conditionalFormatting sqref="BG181:BG189">
    <cfRule type="expression" dxfId="5203" priority="6">
      <formula>$AM$145=x</formula>
    </cfRule>
  </conditionalFormatting>
  <conditionalFormatting sqref="BG180:BG189">
    <cfRule type="expression" dxfId="5202" priority="5">
      <formula>$AM$145=x</formula>
    </cfRule>
  </conditionalFormatting>
  <conditionalFormatting sqref="BG180:BG189">
    <cfRule type="expression" dxfId="5201" priority="4">
      <formula>$AM$145=x</formula>
    </cfRule>
  </conditionalFormatting>
  <conditionalFormatting sqref="BG190:BG199">
    <cfRule type="expression" dxfId="5200" priority="3">
      <formula>$AM$145=x</formula>
    </cfRule>
  </conditionalFormatting>
  <conditionalFormatting sqref="BG190:BG199">
    <cfRule type="expression" dxfId="5199" priority="2">
      <formula>$AM$145=x</formula>
    </cfRule>
  </conditionalFormatting>
  <conditionalFormatting sqref="BG190:BG199">
    <cfRule type="expression" dxfId="5198" priority="1">
      <formula>$AM$145=x</formula>
    </cfRule>
  </conditionalFormatting>
  <dataValidations count="26">
    <dataValidation type="list" allowBlank="1" showInputMessage="1" showErrorMessage="1" sqref="E190:U199" xr:uid="{00000000-0002-0000-0D00-000000000000}">
      <formula1>$BK$189:$BK$199</formula1>
    </dataValidation>
    <dataValidation type="list" allowBlank="1" showInputMessage="1" sqref="J51:AB60" xr:uid="{00000000-0002-0000-0D00-000001000000}">
      <formula1>IF($AK$13=1,Amenazas_contexto_proceso,IF($AK$13=2,$CG$20:$CG$41,IF($AK$13=3,Amenazas_contexto_proceso,IF($AK$13=4,Amenazas_contexto_proceso,IF($AK$13=5,Oportunidades)))))</formula1>
    </dataValidation>
    <dataValidation type="list" allowBlank="1" showInputMessage="1" sqref="J39:AB48" xr:uid="{00000000-0002-0000-0D00-000002000000}">
      <formula1>IF($AK$13=1,Debilidades_contexto_proceso,IF($AK$13=2,$BQ$20:$BQ$41,IF($AK$13=3,Debilidades_contexto_proceso,IF($AK$13=4,Debilidades_contexto_proceso,IF($AK$13=5,$BY$20:$BY$41)))))</formula1>
    </dataValidation>
    <dataValidation type="list" allowBlank="1" showInputMessage="1" showErrorMessage="1" sqref="AT27 AY24:AY25" xr:uid="{00000000-0002-0000-0D00-000003000000}">
      <formula1>Clase_riesgo</formula1>
    </dataValidation>
    <dataValidation type="list" allowBlank="1" showInputMessage="1" showErrorMessage="1" sqref="AN87:AQ96 AN102:AQ111" xr:uid="{00000000-0002-0000-0D00-000004000000}">
      <formula1>IF($D87&lt;&gt;"",Pregunta8)</formula1>
    </dataValidation>
    <dataValidation type="list" allowBlank="1" showInputMessage="1" showErrorMessage="1" sqref="AJ87:AK96 AJ102:AK111" xr:uid="{00000000-0002-0000-0D00-000005000000}">
      <formula1>IF($D87&lt;&gt;"",Pregunta7)</formula1>
    </dataValidation>
    <dataValidation type="list" allowBlank="1" showInputMessage="1" showErrorMessage="1" sqref="AH87:AI96 AH102:AI111" xr:uid="{00000000-0002-0000-0D00-000006000000}">
      <formula1>IF($D87&lt;&gt;"",Pregunta6)</formula1>
    </dataValidation>
    <dataValidation type="list" allowBlank="1" showInputMessage="1" showErrorMessage="1" sqref="AF87:AG96 AF102:AG111" xr:uid="{00000000-0002-0000-0D00-000007000000}">
      <formula1>IF($D87&lt;&gt;"",Pregunta5)</formula1>
    </dataValidation>
    <dataValidation type="list" allowBlank="1" showInputMessage="1" showErrorMessage="1" sqref="AD87:AE96 AD102:AE111" xr:uid="{00000000-0002-0000-0D00-000008000000}">
      <formula1>IF($D87&lt;&gt;"",Pregunta4)</formula1>
    </dataValidation>
    <dataValidation type="list" allowBlank="1" showInputMessage="1" showErrorMessage="1" sqref="AB87:AC96 AB102:AC111" xr:uid="{00000000-0002-0000-0D00-000009000000}">
      <formula1>IF($D87&lt;&gt;"",Pregunta3)</formula1>
    </dataValidation>
    <dataValidation type="list" allowBlank="1" showInputMessage="1" showErrorMessage="1" sqref="Z87:AA96 Z102:AA111" xr:uid="{00000000-0002-0000-0D00-00000A000000}">
      <formula1>IF($D87&lt;&gt;"",Pregunta2)</formula1>
    </dataValidation>
    <dataValidation type="list" allowBlank="1" showInputMessage="1" showErrorMessage="1" sqref="X87:Y96 X102:Y111" xr:uid="{00000000-0002-0000-0D00-00000B000000}">
      <formula1>IF($D87&lt;&gt;"",Pregunta1)</formula1>
    </dataValidation>
    <dataValidation type="list" allowBlank="1" showErrorMessage="1" promptTitle="Seleccione según corresponda" sqref="D29:AB34" xr:uid="{00000000-0002-0000-0D00-00000C000000}">
      <formula1>IF($AK$13=1,Trámites_y_OPAS_afectados,IF($AK$13=2,Objetivos_estratégicos,IF($AK$13=3,Trámites_y_OPAS_afectados,IF($AK$13=4,Trámites_y_OPAS_afectados,IF($AK$13=5,Objetivos_estratégicos)))))</formula1>
    </dataValidation>
    <dataValidation allowBlank="1" showInputMessage="1" sqref="X18" xr:uid="{00000000-0002-0000-0D00-00000D000000}"/>
    <dataValidation showInputMessage="1" showErrorMessage="1" sqref="D205:D214" xr:uid="{00000000-0002-0000-0D00-00000E000000}"/>
    <dataValidation type="list" allowBlank="1" showInputMessage="1" showErrorMessage="1" sqref="T145 AM145" xr:uid="{00000000-0002-0000-0D00-00000F000000}">
      <formula1>x</formula1>
    </dataValidation>
    <dataValidation type="list" allowBlank="1" showInputMessage="1" showErrorMessage="1" sqref="D51:I60" xr:uid="{00000000-0002-0000-0D00-000010000000}">
      <formula1>Agente_generador_externas</formula1>
    </dataValidation>
    <dataValidation type="list" allowBlank="1" showInputMessage="1" showErrorMessage="1" sqref="D39:I48" xr:uid="{00000000-0002-0000-0D00-000011000000}">
      <formula1>Agente_generador_internas</formula1>
    </dataValidation>
    <dataValidation type="list" allowBlank="1" showInputMessage="1" showErrorMessage="1" sqref="V13" xr:uid="{00000000-0002-0000-0D00-000012000000}">
      <formula1>Enfoque</formula1>
    </dataValidation>
    <dataValidation type="list" allowBlank="1" showInputMessage="1" showErrorMessage="1" sqref="S18" xr:uid="{00000000-0002-0000-0D00-000013000000}">
      <formula1>Preposiciones</formula1>
    </dataValidation>
    <dataValidation type="list" allowBlank="1" showInputMessage="1" showErrorMessage="1" promptTitle="Categorías" prompt="Las categorías establecidas para riesgos u oportunidades están descritas al final de la Hoja de Contexto del Proceso." sqref="D18:Q18" xr:uid="{00000000-0002-0000-0D00-000014000000}">
      <formula1>IF(AK13=1,Categoría_corrupción,IF(AK13=2,Categoría_estratégica,IF(AK13=3, Categoría_gestión_procesos,IF(AK13=4, Categoría_seguridad_información,IF(AK13=5, Categoría_oportunidad)))))</formula1>
    </dataValidation>
    <dataValidation type="list" showInputMessage="1" showErrorMessage="1" sqref="E180:U189" xr:uid="{00000000-0002-0000-0D00-000015000000}">
      <formula1>$BK$177:$BK$187</formula1>
    </dataValidation>
    <dataValidation type="list" allowBlank="1" showInputMessage="1" showErrorMessage="1" errorTitle="Seleccionar de lista" error="Por favor seleccionar de la lista desplegable. Gracias." sqref="AD29:BF34" xr:uid="{00000000-0002-0000-0D00-000016000000}">
      <formula1>IF($AK$13=1,Otros_procesos_afectados,IF($AK$13=2,Otros_procesos_afectados,IF($AK$13=3,Otros_procesos_afectados,IF($AK$13=4,Otros_procesos_afectados,IF($AK$13=5,Otros_procesos_afectados)))))</formula1>
    </dataValidation>
    <dataValidation type="date" operator="greaterThanOrEqual" allowBlank="1" showInputMessage="1" showErrorMessage="1" errorTitle="Error de fecha" error="-La fecha final debe ser mayor o igual a la inicial._x000a__x000a_-La fecha debe estar en formato dd/mm/aaaa." sqref="BG155:BG174 BG180:BG199" xr:uid="{00000000-0002-0000-0D00-000017000000}">
      <formula1>BA155</formula1>
    </dataValidation>
    <dataValidation type="date" allowBlank="1" showInputMessage="1" showErrorMessage="1" errorTitle="FORMATO DE FECHA" error="La fecha debe estar en formato dd/mm/aaaa." sqref="BA155:BF174 BA180:BF199" xr:uid="{00000000-0002-0000-0D00-000018000000}">
      <formula1>1</formula1>
      <formula2>2958465</formula2>
    </dataValidation>
    <dataValidation type="date" allowBlank="1" showInputMessage="1" showErrorMessage="1" errorTitle="FORMATO FECHA" error="Ingresar fecha en formato dd/mm/aaaa. Gracias." sqref="AX10:BF10" xr:uid="{00000000-0002-0000-0D00-000019000000}">
      <formula1>42370</formula1>
      <formula2>43830</formula2>
    </dataValidation>
  </dataValidations>
  <hyperlinks>
    <hyperlink ref="E75:H75" location="Enc_Imp_Corrupción!N3" display="Enc_Imp_Corrupción!N3" xr:uid="{00000000-0004-0000-0D00-000000000000}"/>
    <hyperlink ref="I75:L75" location="Imp_Est_Pro_Seg!C25" display="Imp_Est_Pro_Seg!C25" xr:uid="{00000000-0004-0000-0D00-000001000000}"/>
    <hyperlink ref="M75:P75" location="Imp_Est_Pro_Seg!C25" display="G. Procesos" xr:uid="{00000000-0004-0000-0D00-000002000000}"/>
    <hyperlink ref="E76:H76" location="'Seguridad Información'!A1" display="Seguridad Inf." xr:uid="{00000000-0004-0000-0D00-000003000000}"/>
    <hyperlink ref="I76:L76" location="Imp_oportunidad!C25" display="Imp_oportunidad!C25" xr:uid="{00000000-0004-0000-0D00-000004000000}"/>
    <hyperlink ref="E66:H66" location="Frecuencia!C25" display="Frecuencia" xr:uid="{00000000-0004-0000-0D00-000005000000}"/>
    <hyperlink ref="E67:H67" location="Factibilidad!C22" display="Factibilidad" xr:uid="{00000000-0004-0000-0D00-000006000000}"/>
  </hyperlinks>
  <printOptions horizontalCentered="1" verticalCentered="1"/>
  <pageMargins left="0.19685039370078741" right="0.23622047244094491" top="0.19685039370078741" bottom="0.19685039370078741" header="0.31496062992125984" footer="0.31496062992125984"/>
  <pageSetup paperSize="14" scale="29" orientation="portrait" horizontalDpi="4294967294" verticalDpi="4294967294" r:id="rId1"/>
  <headerFooter>
    <oddFooter>&amp;R&amp;"Arial Narrow,Normal"&amp;7Fecha de versión: 08 de abril de 2019</oddFooter>
  </headerFooter>
  <rowBreaks count="1" manualBreakCount="1">
    <brk id="113" max="58" man="1"/>
  </rowBreaks>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16</xdr:col>
                    <xdr:colOff>104775</xdr:colOff>
                    <xdr:row>25</xdr:row>
                    <xdr:rowOff>47625</xdr:rowOff>
                  </from>
                  <to>
                    <xdr:col>17</xdr:col>
                    <xdr:colOff>104775</xdr:colOff>
                    <xdr:row>25</xdr:row>
                    <xdr:rowOff>352425</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19</xdr:col>
                    <xdr:colOff>57150</xdr:colOff>
                    <xdr:row>25</xdr:row>
                    <xdr:rowOff>66675</xdr:rowOff>
                  </from>
                  <to>
                    <xdr:col>20</xdr:col>
                    <xdr:colOff>142875</xdr:colOff>
                    <xdr:row>25</xdr:row>
                    <xdr:rowOff>352425</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29</xdr:col>
                    <xdr:colOff>276225</xdr:colOff>
                    <xdr:row>25</xdr:row>
                    <xdr:rowOff>47625</xdr:rowOff>
                  </from>
                  <to>
                    <xdr:col>30</xdr:col>
                    <xdr:colOff>219075</xdr:colOff>
                    <xdr:row>25</xdr:row>
                    <xdr:rowOff>352425</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31</xdr:col>
                    <xdr:colOff>352425</xdr:colOff>
                    <xdr:row>25</xdr:row>
                    <xdr:rowOff>57150</xdr:rowOff>
                  </from>
                  <to>
                    <xdr:col>32</xdr:col>
                    <xdr:colOff>257175</xdr:colOff>
                    <xdr:row>25</xdr:row>
                    <xdr:rowOff>342900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44</xdr:col>
                    <xdr:colOff>247650</xdr:colOff>
                    <xdr:row>25</xdr:row>
                    <xdr:rowOff>47625</xdr:rowOff>
                  </from>
                  <to>
                    <xdr:col>45</xdr:col>
                    <xdr:colOff>104775</xdr:colOff>
                    <xdr:row>25</xdr:row>
                    <xdr:rowOff>371475</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48</xdr:col>
                    <xdr:colOff>19050</xdr:colOff>
                    <xdr:row>25</xdr:row>
                    <xdr:rowOff>57150</xdr:rowOff>
                  </from>
                  <to>
                    <xdr:col>49</xdr:col>
                    <xdr:colOff>104775</xdr:colOff>
                    <xdr:row>25</xdr:row>
                    <xdr:rowOff>342900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94" id="{0ED42B81-963F-4BDA-AC55-C734BAACB257}">
            <xm:f>OR($AP$68=Datos!$S$5,$AP$68=Datos!$T$5)</xm:f>
            <x14:dxf>
              <fill>
                <patternFill>
                  <bgColor rgb="FF92D050"/>
                </patternFill>
              </fill>
            </x14:dxf>
          </x14:cfRule>
          <x14:cfRule type="expression" priority="395" id="{2659C2A2-2D1E-4DBB-8A25-54E6AB43ADD0}">
            <xm:f>OR($AP$68=Datos!$S$4,$AP$68=Datos!$T$4)</xm:f>
            <x14:dxf>
              <fill>
                <patternFill>
                  <bgColor rgb="FFFFFF00"/>
                </patternFill>
              </fill>
            </x14:dxf>
          </x14:cfRule>
          <x14:cfRule type="expression" priority="396" id="{2CBBE3A2-A3D7-4DF8-B444-32E6D6B0AC44}">
            <xm:f>OR($AP$68=Datos!$S$3,$AP$68=Datos!$T$3)</xm:f>
            <x14:dxf>
              <fill>
                <patternFill>
                  <bgColor rgb="FFFFC000"/>
                </patternFill>
              </fill>
            </x14:dxf>
          </x14:cfRule>
          <x14:cfRule type="expression" priority="397" id="{175BD5D8-965B-46DD-B4EB-1E236ED707CE}">
            <xm:f>OR($AP$68=Datos!$S$2,$AP$68=Datos!$T$2)</xm:f>
            <x14:dxf>
              <fill>
                <patternFill>
                  <bgColor rgb="FFFF0000"/>
                </patternFill>
              </fill>
            </x14:dxf>
          </x14:cfRule>
          <xm:sqref>AP68</xm:sqref>
        </x14:conditionalFormatting>
        <x14:conditionalFormatting xmlns:xm="http://schemas.microsoft.com/office/excel/2006/main">
          <x14:cfRule type="expression" priority="381" id="{3AAB27CD-7381-4183-BC9E-C12D487423A7}">
            <xm:f>OR($AP$126=Datos!$S$2,$AP$126=Datos!$T$2)</xm:f>
            <x14:dxf>
              <fill>
                <patternFill>
                  <bgColor rgb="FFFF0000"/>
                </patternFill>
              </fill>
            </x14:dxf>
          </x14:cfRule>
          <x14:cfRule type="expression" priority="382" id="{6619B5F9-5149-455F-A0F9-4F003AC10D00}">
            <xm:f>OR($AP$126=Datos!$S$3,$AP$126=Datos!$T$3)</xm:f>
            <x14:dxf>
              <fill>
                <patternFill>
                  <bgColor rgb="FFFFC000"/>
                </patternFill>
              </fill>
            </x14:dxf>
          </x14:cfRule>
          <x14:cfRule type="expression" priority="383" id="{7799BFE1-3BBC-47BC-AE04-749AD1F8EC0B}">
            <xm:f>OR($AP$126=Datos!$S$4,$AP$126=Datos!$T$4)</xm:f>
            <x14:dxf>
              <fill>
                <patternFill>
                  <bgColor rgb="FFFFFF00"/>
                </patternFill>
              </fill>
            </x14:dxf>
          </x14:cfRule>
          <x14:cfRule type="expression" priority="384" id="{8F0C2BEF-A769-49BC-AC38-A2C94466CB22}">
            <xm:f>OR($AP$126=Datos!$S$5,$AP$126=Datos!$T$5)</xm:f>
            <x14:dxf>
              <fill>
                <patternFill>
                  <bgColor rgb="FF92D050"/>
                </patternFill>
              </fill>
            </x14:dxf>
          </x14:cfRule>
          <xm:sqref>AP126</xm:sqref>
        </x14:conditionalFormatting>
        <x14:conditionalFormatting xmlns:xm="http://schemas.microsoft.com/office/excel/2006/main">
          <x14:cfRule type="cellIs" priority="277" operator="equal" id="{6A80702A-9676-4081-863A-9CB1308A08A4}">
            <xm:f>Datos!$AO$2</xm:f>
            <x14:dxf>
              <fill>
                <patternFill>
                  <bgColor rgb="FF92D050"/>
                </patternFill>
              </fill>
            </x14:dxf>
          </x14:cfRule>
          <x14:cfRule type="cellIs" priority="337" operator="equal" id="{AFA0F7CA-DB8A-44B3-856F-76F57295B623}">
            <xm:f>Datos!$AO$4</xm:f>
            <x14:dxf>
              <fill>
                <patternFill>
                  <bgColor theme="5" tint="0.39994506668294322"/>
                </patternFill>
              </fill>
            </x14:dxf>
          </x14:cfRule>
          <x14:cfRule type="cellIs" priority="338" operator="equal" id="{DA0FA7EC-EB09-47E1-9A7D-C6BD4F04AAB1}">
            <xm:f>Datos!$AO$3</xm:f>
            <x14:dxf>
              <fill>
                <patternFill>
                  <bgColor rgb="FFFFFF00"/>
                </patternFill>
              </fill>
            </x14:dxf>
          </x14:cfRule>
          <xm:sqref>AL87</xm:sqref>
        </x14:conditionalFormatting>
        <x14:conditionalFormatting xmlns:xm="http://schemas.microsoft.com/office/excel/2006/main">
          <x14:cfRule type="cellIs" priority="274" operator="equal" id="{97912383-4186-41E6-854F-87AE53473A8E}">
            <xm:f>Datos!$AO$2</xm:f>
            <x14:dxf>
              <fill>
                <patternFill>
                  <bgColor rgb="FF92D050"/>
                </patternFill>
              </fill>
            </x14:dxf>
          </x14:cfRule>
          <x14:cfRule type="cellIs" priority="275" operator="equal" id="{F4B71E93-7C16-47E1-8539-E6AB52868FA5}">
            <xm:f>Datos!$AO$4</xm:f>
            <x14:dxf>
              <fill>
                <patternFill>
                  <bgColor theme="5" tint="0.39994506668294322"/>
                </patternFill>
              </fill>
            </x14:dxf>
          </x14:cfRule>
          <x14:cfRule type="cellIs" priority="276" operator="equal" id="{5E59A679-7825-40CE-A848-E80E0976BD77}">
            <xm:f>Datos!$AO$3</xm:f>
            <x14:dxf>
              <fill>
                <patternFill>
                  <bgColor rgb="FFFFFF00"/>
                </patternFill>
              </fill>
            </x14:dxf>
          </x14:cfRule>
          <xm:sqref>AL88</xm:sqref>
        </x14:conditionalFormatting>
        <x14:conditionalFormatting xmlns:xm="http://schemas.microsoft.com/office/excel/2006/main">
          <x14:cfRule type="cellIs" priority="271" operator="equal" id="{211FD1BC-952D-436F-A332-6437DE7F5686}">
            <xm:f>Datos!$AO$2</xm:f>
            <x14:dxf>
              <fill>
                <patternFill>
                  <bgColor rgb="FF92D050"/>
                </patternFill>
              </fill>
            </x14:dxf>
          </x14:cfRule>
          <x14:cfRule type="cellIs" priority="272" operator="equal" id="{BF137D2E-D19A-4847-999D-DC650E9F8CCF}">
            <xm:f>Datos!$AO$4</xm:f>
            <x14:dxf>
              <fill>
                <patternFill>
                  <bgColor theme="5" tint="0.39994506668294322"/>
                </patternFill>
              </fill>
            </x14:dxf>
          </x14:cfRule>
          <x14:cfRule type="cellIs" priority="273" operator="equal" id="{673DBDC7-C4E2-4481-9B69-0B82009B0DD7}">
            <xm:f>Datos!$AO$3</xm:f>
            <x14:dxf>
              <fill>
                <patternFill>
                  <bgColor rgb="FFFFFF00"/>
                </patternFill>
              </fill>
            </x14:dxf>
          </x14:cfRule>
          <xm:sqref>AL89</xm:sqref>
        </x14:conditionalFormatting>
        <x14:conditionalFormatting xmlns:xm="http://schemas.microsoft.com/office/excel/2006/main">
          <x14:cfRule type="cellIs" priority="268" operator="equal" id="{391650D1-9956-4E11-8DE3-8942ACDCAA12}">
            <xm:f>Datos!$AO$2</xm:f>
            <x14:dxf>
              <fill>
                <patternFill>
                  <bgColor rgb="FF92D050"/>
                </patternFill>
              </fill>
            </x14:dxf>
          </x14:cfRule>
          <x14:cfRule type="cellIs" priority="269" operator="equal" id="{F5E4413A-6FC8-4447-AF6D-7B68DD79EBC9}">
            <xm:f>Datos!$AO$4</xm:f>
            <x14:dxf>
              <fill>
                <patternFill>
                  <bgColor theme="5" tint="0.39994506668294322"/>
                </patternFill>
              </fill>
            </x14:dxf>
          </x14:cfRule>
          <x14:cfRule type="cellIs" priority="270" operator="equal" id="{240BA703-ADFB-4760-9D80-46A8C3896819}">
            <xm:f>Datos!$AO$3</xm:f>
            <x14:dxf>
              <fill>
                <patternFill>
                  <bgColor rgb="FFFFFF00"/>
                </patternFill>
              </fill>
            </x14:dxf>
          </x14:cfRule>
          <xm:sqref>AL90</xm:sqref>
        </x14:conditionalFormatting>
        <x14:conditionalFormatting xmlns:xm="http://schemas.microsoft.com/office/excel/2006/main">
          <x14:cfRule type="cellIs" priority="265" operator="equal" id="{970781A3-2B91-4C79-A738-9AD21D07985A}">
            <xm:f>Datos!$AO$2</xm:f>
            <x14:dxf>
              <fill>
                <patternFill>
                  <bgColor rgb="FF92D050"/>
                </patternFill>
              </fill>
            </x14:dxf>
          </x14:cfRule>
          <x14:cfRule type="cellIs" priority="266" operator="equal" id="{0BEA6947-BAE2-42FC-8A82-4539F80979AC}">
            <xm:f>Datos!$AO$4</xm:f>
            <x14:dxf>
              <fill>
                <patternFill>
                  <bgColor theme="5" tint="0.39994506668294322"/>
                </patternFill>
              </fill>
            </x14:dxf>
          </x14:cfRule>
          <x14:cfRule type="cellIs" priority="267" operator="equal" id="{7E01739A-2DC3-4554-B1D5-B751D6168A99}">
            <xm:f>Datos!$AO$3</xm:f>
            <x14:dxf>
              <fill>
                <patternFill>
                  <bgColor rgb="FFFFFF00"/>
                </patternFill>
              </fill>
            </x14:dxf>
          </x14:cfRule>
          <xm:sqref>AL91</xm:sqref>
        </x14:conditionalFormatting>
        <x14:conditionalFormatting xmlns:xm="http://schemas.microsoft.com/office/excel/2006/main">
          <x14:cfRule type="cellIs" priority="262" operator="equal" id="{DD69D972-1B7D-4CCB-A6A0-076CE354CB2C}">
            <xm:f>Datos!$AO$2</xm:f>
            <x14:dxf>
              <fill>
                <patternFill>
                  <bgColor rgb="FF92D050"/>
                </patternFill>
              </fill>
            </x14:dxf>
          </x14:cfRule>
          <x14:cfRule type="cellIs" priority="263" operator="equal" id="{D45965CB-E141-4E83-A7D8-868081C3D647}">
            <xm:f>Datos!$AO$4</xm:f>
            <x14:dxf>
              <fill>
                <patternFill>
                  <bgColor theme="5" tint="0.39994506668294322"/>
                </patternFill>
              </fill>
            </x14:dxf>
          </x14:cfRule>
          <x14:cfRule type="cellIs" priority="264" operator="equal" id="{A15ED784-3374-4FB8-8953-ECB6525F8C9A}">
            <xm:f>Datos!$AO$3</xm:f>
            <x14:dxf>
              <fill>
                <patternFill>
                  <bgColor rgb="FFFFFF00"/>
                </patternFill>
              </fill>
            </x14:dxf>
          </x14:cfRule>
          <xm:sqref>AL92</xm:sqref>
        </x14:conditionalFormatting>
        <x14:conditionalFormatting xmlns:xm="http://schemas.microsoft.com/office/excel/2006/main">
          <x14:cfRule type="cellIs" priority="259" operator="equal" id="{600AFBF3-65E9-4CEB-9128-F9C260CB9B6C}">
            <xm:f>Datos!$AO$2</xm:f>
            <x14:dxf>
              <fill>
                <patternFill>
                  <bgColor rgb="FF92D050"/>
                </patternFill>
              </fill>
            </x14:dxf>
          </x14:cfRule>
          <x14:cfRule type="cellIs" priority="260" operator="equal" id="{ABA7CB58-54A9-4ABD-9FD7-BD112CB6329B}">
            <xm:f>Datos!$AO$4</xm:f>
            <x14:dxf>
              <fill>
                <patternFill>
                  <bgColor theme="5" tint="0.39994506668294322"/>
                </patternFill>
              </fill>
            </x14:dxf>
          </x14:cfRule>
          <x14:cfRule type="cellIs" priority="261" operator="equal" id="{408C93EC-B4E3-4EC6-AFB6-6DE0A0EFE629}">
            <xm:f>Datos!$AO$3</xm:f>
            <x14:dxf>
              <fill>
                <patternFill>
                  <bgColor rgb="FFFFFF00"/>
                </patternFill>
              </fill>
            </x14:dxf>
          </x14:cfRule>
          <xm:sqref>AL93</xm:sqref>
        </x14:conditionalFormatting>
        <x14:conditionalFormatting xmlns:xm="http://schemas.microsoft.com/office/excel/2006/main">
          <x14:cfRule type="cellIs" priority="256" operator="equal" id="{811ACE7A-2B66-4C0B-8503-EB664DCB3C42}">
            <xm:f>Datos!$AO$2</xm:f>
            <x14:dxf>
              <fill>
                <patternFill>
                  <bgColor rgb="FF92D050"/>
                </patternFill>
              </fill>
            </x14:dxf>
          </x14:cfRule>
          <x14:cfRule type="cellIs" priority="257" operator="equal" id="{64608FFF-60FD-489D-A6C0-CA94F76EDB35}">
            <xm:f>Datos!$AO$4</xm:f>
            <x14:dxf>
              <fill>
                <patternFill>
                  <bgColor theme="5" tint="0.39994506668294322"/>
                </patternFill>
              </fill>
            </x14:dxf>
          </x14:cfRule>
          <x14:cfRule type="cellIs" priority="258" operator="equal" id="{629788E0-FF85-4930-84B7-659F7E8283F6}">
            <xm:f>Datos!$AO$3</xm:f>
            <x14:dxf>
              <fill>
                <patternFill>
                  <bgColor rgb="FFFFFF00"/>
                </patternFill>
              </fill>
            </x14:dxf>
          </x14:cfRule>
          <xm:sqref>AL94</xm:sqref>
        </x14:conditionalFormatting>
        <x14:conditionalFormatting xmlns:xm="http://schemas.microsoft.com/office/excel/2006/main">
          <x14:cfRule type="cellIs" priority="253" operator="equal" id="{78967FE2-A0B7-41FA-ACCF-6BCDB0480BF9}">
            <xm:f>Datos!$AO$2</xm:f>
            <x14:dxf>
              <fill>
                <patternFill>
                  <bgColor rgb="FF92D050"/>
                </patternFill>
              </fill>
            </x14:dxf>
          </x14:cfRule>
          <x14:cfRule type="cellIs" priority="254" operator="equal" id="{09CC90CF-7017-4F20-8905-1BCC45E1BD0A}">
            <xm:f>Datos!$AO$4</xm:f>
            <x14:dxf>
              <fill>
                <patternFill>
                  <bgColor theme="5" tint="0.39994506668294322"/>
                </patternFill>
              </fill>
            </x14:dxf>
          </x14:cfRule>
          <x14:cfRule type="cellIs" priority="255" operator="equal" id="{858F4895-EA5B-4309-8847-479BCBDF378F}">
            <xm:f>Datos!$AO$3</xm:f>
            <x14:dxf>
              <fill>
                <patternFill>
                  <bgColor rgb="FFFFFF00"/>
                </patternFill>
              </fill>
            </x14:dxf>
          </x14:cfRule>
          <xm:sqref>AL95</xm:sqref>
        </x14:conditionalFormatting>
        <x14:conditionalFormatting xmlns:xm="http://schemas.microsoft.com/office/excel/2006/main">
          <x14:cfRule type="cellIs" priority="250" operator="equal" id="{9FAF2366-129D-4B3C-8273-C60ED886EDAE}">
            <xm:f>Datos!$AO$2</xm:f>
            <x14:dxf>
              <fill>
                <patternFill>
                  <bgColor rgb="FF92D050"/>
                </patternFill>
              </fill>
            </x14:dxf>
          </x14:cfRule>
          <x14:cfRule type="cellIs" priority="251" operator="equal" id="{A9C85972-6839-4C3F-8373-FDB3E318FB58}">
            <xm:f>Datos!$AO$4</xm:f>
            <x14:dxf>
              <fill>
                <patternFill>
                  <bgColor theme="5" tint="0.39994506668294322"/>
                </patternFill>
              </fill>
            </x14:dxf>
          </x14:cfRule>
          <x14:cfRule type="cellIs" priority="252" operator="equal" id="{2E6D99DA-A269-4D42-A7FA-2C2E3E6D37EA}">
            <xm:f>Datos!$AO$3</xm:f>
            <x14:dxf>
              <fill>
                <patternFill>
                  <bgColor rgb="FFFFFF00"/>
                </patternFill>
              </fill>
            </x14:dxf>
          </x14:cfRule>
          <xm:sqref>AL96</xm:sqref>
        </x14:conditionalFormatting>
        <x14:conditionalFormatting xmlns:xm="http://schemas.microsoft.com/office/excel/2006/main">
          <x14:cfRule type="cellIs" priority="247" operator="equal" id="{E16777C0-6D3B-4B85-9052-603335A63106}">
            <xm:f>Datos!$AO$4</xm:f>
            <x14:dxf>
              <fill>
                <patternFill>
                  <bgColor theme="5" tint="0.39994506668294322"/>
                </patternFill>
              </fill>
            </x14:dxf>
          </x14:cfRule>
          <x14:cfRule type="cellIs" priority="248" operator="equal" id="{76DC95F2-8489-474B-8907-D907F39178F3}">
            <xm:f>Datos!$AO$3</xm:f>
            <x14:dxf>
              <fill>
                <patternFill>
                  <bgColor rgb="FFFFFF00"/>
                </patternFill>
              </fill>
            </x14:dxf>
          </x14:cfRule>
          <x14:cfRule type="cellIs" priority="249" operator="equal" id="{E2B526B1-5E2C-4544-833D-9F2C4D9B4AB7}">
            <xm:f>Datos!$AO$2</xm:f>
            <x14:dxf>
              <fill>
                <patternFill>
                  <bgColor rgb="FF92D050"/>
                </patternFill>
              </fill>
            </x14:dxf>
          </x14:cfRule>
          <xm:sqref>AT88</xm:sqref>
        </x14:conditionalFormatting>
        <x14:conditionalFormatting xmlns:xm="http://schemas.microsoft.com/office/excel/2006/main">
          <x14:cfRule type="cellIs" priority="188" operator="equal" id="{9EAD4D34-CB19-4716-A28E-571B038A05C0}">
            <xm:f>Datos!$AO$2</xm:f>
            <x14:dxf>
              <fill>
                <patternFill>
                  <bgColor rgb="FF92D050"/>
                </patternFill>
              </fill>
            </x14:dxf>
          </x14:cfRule>
          <x14:cfRule type="cellIs" priority="245" operator="equal" id="{DCD57784-44AA-4CD6-80F0-9A4D76F34D6A}">
            <xm:f>Datos!$AO$4</xm:f>
            <x14:dxf>
              <fill>
                <patternFill>
                  <bgColor theme="5" tint="0.39994506668294322"/>
                </patternFill>
              </fill>
            </x14:dxf>
          </x14:cfRule>
          <x14:cfRule type="cellIs" priority="246" operator="equal" id="{507A79E2-9ABE-41ED-8F7D-1BE6BDA07B95}">
            <xm:f>Datos!$AO$3</xm:f>
            <x14:dxf>
              <fill>
                <patternFill>
                  <bgColor rgb="FFFFFF00"/>
                </patternFill>
              </fill>
            </x14:dxf>
          </x14:cfRule>
          <xm:sqref>AL102</xm:sqref>
        </x14:conditionalFormatting>
        <x14:conditionalFormatting xmlns:xm="http://schemas.microsoft.com/office/excel/2006/main">
          <x14:cfRule type="cellIs" priority="185" operator="equal" id="{6DE791F6-10B1-4246-B4A9-11BEF21C8D7F}">
            <xm:f>Datos!$AO$4</xm:f>
            <x14:dxf>
              <fill>
                <patternFill>
                  <bgColor theme="5" tint="0.39994506668294322"/>
                </patternFill>
              </fill>
            </x14:dxf>
          </x14:cfRule>
          <x14:cfRule type="cellIs" priority="186" operator="equal" id="{4FA81A09-169F-499A-A2BE-F22AF9CE8204}">
            <xm:f>Datos!$AO$3</xm:f>
            <x14:dxf>
              <fill>
                <patternFill>
                  <bgColor rgb="FFFFFF00"/>
                </patternFill>
              </fill>
            </x14:dxf>
          </x14:cfRule>
          <x14:cfRule type="cellIs" priority="187" operator="equal" id="{3A61C0C6-9CB3-40BE-AA16-A804DB8BAB12}">
            <xm:f>Datos!$AO$2</xm:f>
            <x14:dxf>
              <fill>
                <patternFill>
                  <bgColor rgb="FF92D050"/>
                </patternFill>
              </fill>
            </x14:dxf>
          </x14:cfRule>
          <xm:sqref>AR103</xm:sqref>
        </x14:conditionalFormatting>
        <x14:conditionalFormatting xmlns:xm="http://schemas.microsoft.com/office/excel/2006/main">
          <x14:cfRule type="cellIs" priority="182" operator="equal" id="{9F887264-CEDC-4973-A8A8-23C9EB7B4EEF}">
            <xm:f>Datos!$AO$4</xm:f>
            <x14:dxf>
              <fill>
                <patternFill>
                  <bgColor theme="5" tint="0.39994506668294322"/>
                </patternFill>
              </fill>
            </x14:dxf>
          </x14:cfRule>
          <x14:cfRule type="cellIs" priority="183" operator="equal" id="{32BACCD4-F9BD-4B5D-AFA8-DCC476CBB62A}">
            <xm:f>Datos!$AO$3</xm:f>
            <x14:dxf>
              <fill>
                <patternFill>
                  <bgColor rgb="FFFFFF00"/>
                </patternFill>
              </fill>
            </x14:dxf>
          </x14:cfRule>
          <x14:cfRule type="cellIs" priority="184" operator="equal" id="{F0E5A32B-29C3-4042-8181-4D59B7F01B2F}">
            <xm:f>Datos!$AO$2</xm:f>
            <x14:dxf>
              <fill>
                <patternFill>
                  <bgColor rgb="FF92D050"/>
                </patternFill>
              </fill>
            </x14:dxf>
          </x14:cfRule>
          <xm:sqref>AT103</xm:sqref>
        </x14:conditionalFormatting>
        <x14:conditionalFormatting xmlns:xm="http://schemas.microsoft.com/office/excel/2006/main">
          <x14:cfRule type="cellIs" priority="334" operator="equal" id="{A2962F25-A002-4962-A61C-A2992AB29826}">
            <xm:f>Datos!$AO$4</xm:f>
            <x14:dxf>
              <fill>
                <patternFill>
                  <bgColor theme="5" tint="0.39994506668294322"/>
                </patternFill>
              </fill>
            </x14:dxf>
          </x14:cfRule>
          <x14:cfRule type="cellIs" priority="335" operator="equal" id="{FB2CB181-E2C5-4006-96F2-8E368D6D7AA2}">
            <xm:f>Datos!$AO$3</xm:f>
            <x14:dxf>
              <fill>
                <patternFill>
                  <bgColor rgb="FFFFFF00"/>
                </patternFill>
              </fill>
            </x14:dxf>
          </x14:cfRule>
          <x14:cfRule type="cellIs" priority="336" operator="equal" id="{134988D5-504B-46F3-B94D-0B608E15E3DE}">
            <xm:f>Datos!$AO2</xm:f>
            <x14:dxf>
              <fill>
                <patternFill>
                  <bgColor rgb="FF92D050"/>
                </patternFill>
              </fill>
            </x14:dxf>
          </x14:cfRule>
          <xm:sqref>AR87</xm:sqref>
        </x14:conditionalFormatting>
        <x14:conditionalFormatting xmlns:xm="http://schemas.microsoft.com/office/excel/2006/main">
          <x14:cfRule type="cellIs" priority="179" operator="equal" id="{48E2F3A6-78C6-4E80-9DA9-992ACF3ACC80}">
            <xm:f>Datos!$AO$4</xm:f>
            <x14:dxf>
              <fill>
                <patternFill>
                  <bgColor theme="5" tint="0.39994506668294322"/>
                </patternFill>
              </fill>
            </x14:dxf>
          </x14:cfRule>
          <x14:cfRule type="cellIs" priority="180" operator="equal" id="{552CF654-3FFF-4C5F-8BA5-8715C76FCBD3}">
            <xm:f>Datos!$AO$3</xm:f>
            <x14:dxf>
              <fill>
                <patternFill>
                  <bgColor rgb="FFFFFF00"/>
                </patternFill>
              </fill>
            </x14:dxf>
          </x14:cfRule>
          <x14:cfRule type="cellIs" priority="181" operator="equal" id="{13D387EB-D035-491E-BBD5-646AF08D9EEE}">
            <xm:f>Datos!$AO$2</xm:f>
            <x14:dxf>
              <fill>
                <patternFill>
                  <bgColor rgb="FF92D050"/>
                </patternFill>
              </fill>
            </x14:dxf>
          </x14:cfRule>
          <xm:sqref>AR88</xm:sqref>
        </x14:conditionalFormatting>
        <x14:conditionalFormatting xmlns:xm="http://schemas.microsoft.com/office/excel/2006/main">
          <x14:cfRule type="cellIs" priority="176" operator="equal" id="{708F9BE2-CD8F-41BA-B866-4394D2229EEE}">
            <xm:f>Datos!$AO$4</xm:f>
            <x14:dxf>
              <fill>
                <patternFill>
                  <bgColor theme="5" tint="0.39994506668294322"/>
                </patternFill>
              </fill>
            </x14:dxf>
          </x14:cfRule>
          <x14:cfRule type="cellIs" priority="177" operator="equal" id="{C13EDB40-7DA4-42AC-8094-CBC22B27F4ED}">
            <xm:f>Datos!$AO$3</xm:f>
            <x14:dxf>
              <fill>
                <patternFill>
                  <bgColor rgb="FFFFFF00"/>
                </patternFill>
              </fill>
            </x14:dxf>
          </x14:cfRule>
          <x14:cfRule type="cellIs" priority="178" operator="equal" id="{02DB6F95-6DFD-4BA3-BB23-06FC740A23C8}">
            <xm:f>Datos!$AO$2</xm:f>
            <x14:dxf>
              <fill>
                <patternFill>
                  <bgColor rgb="FF92D050"/>
                </patternFill>
              </fill>
            </x14:dxf>
          </x14:cfRule>
          <xm:sqref>AR89</xm:sqref>
        </x14:conditionalFormatting>
        <x14:conditionalFormatting xmlns:xm="http://schemas.microsoft.com/office/excel/2006/main">
          <x14:cfRule type="cellIs" priority="173" operator="equal" id="{FBD64555-D113-4AE6-AB22-3549EC4D4D1B}">
            <xm:f>Datos!$AO$4</xm:f>
            <x14:dxf>
              <fill>
                <patternFill>
                  <bgColor theme="5" tint="0.39994506668294322"/>
                </patternFill>
              </fill>
            </x14:dxf>
          </x14:cfRule>
          <x14:cfRule type="cellIs" priority="174" operator="equal" id="{4D6BD2E7-B114-4070-8DCB-73063138A3F3}">
            <xm:f>Datos!$AO$3</xm:f>
            <x14:dxf>
              <fill>
                <patternFill>
                  <bgColor rgb="FFFFFF00"/>
                </patternFill>
              </fill>
            </x14:dxf>
          </x14:cfRule>
          <x14:cfRule type="cellIs" priority="175" operator="equal" id="{EF0BC867-C77A-4E95-B322-D9CB25460F14}">
            <xm:f>Datos!$AO$2</xm:f>
            <x14:dxf>
              <fill>
                <patternFill>
                  <bgColor rgb="FF92D050"/>
                </patternFill>
              </fill>
            </x14:dxf>
          </x14:cfRule>
          <xm:sqref>AR90</xm:sqref>
        </x14:conditionalFormatting>
        <x14:conditionalFormatting xmlns:xm="http://schemas.microsoft.com/office/excel/2006/main">
          <x14:cfRule type="cellIs" priority="170" operator="equal" id="{D34C1679-A195-4F8E-BD97-BCB855DCE056}">
            <xm:f>Datos!$AO$4</xm:f>
            <x14:dxf>
              <fill>
                <patternFill>
                  <bgColor theme="5" tint="0.39994506668294322"/>
                </patternFill>
              </fill>
            </x14:dxf>
          </x14:cfRule>
          <x14:cfRule type="cellIs" priority="171" operator="equal" id="{850C4D93-5E86-4146-88BF-F1E3474CA1F0}">
            <xm:f>Datos!$AO$3</xm:f>
            <x14:dxf>
              <fill>
                <patternFill>
                  <bgColor rgb="FFFFFF00"/>
                </patternFill>
              </fill>
            </x14:dxf>
          </x14:cfRule>
          <x14:cfRule type="cellIs" priority="172" operator="equal" id="{8A51DF03-78B5-4CF1-A7F4-35CE54E51397}">
            <xm:f>Datos!$AO$2</xm:f>
            <x14:dxf>
              <fill>
                <patternFill>
                  <bgColor rgb="FF92D050"/>
                </patternFill>
              </fill>
            </x14:dxf>
          </x14:cfRule>
          <xm:sqref>AR91</xm:sqref>
        </x14:conditionalFormatting>
        <x14:conditionalFormatting xmlns:xm="http://schemas.microsoft.com/office/excel/2006/main">
          <x14:cfRule type="cellIs" priority="167" operator="equal" id="{6EDADDDC-782A-4EDC-BBF2-C524062EB0DF}">
            <xm:f>Datos!$AO$4</xm:f>
            <x14:dxf>
              <fill>
                <patternFill>
                  <bgColor theme="5" tint="0.39994506668294322"/>
                </patternFill>
              </fill>
            </x14:dxf>
          </x14:cfRule>
          <x14:cfRule type="cellIs" priority="168" operator="equal" id="{3FF17EF7-6C45-426C-BA9F-2BF9FDB178A3}">
            <xm:f>Datos!$AO$3</xm:f>
            <x14:dxf>
              <fill>
                <patternFill>
                  <bgColor rgb="FFFFFF00"/>
                </patternFill>
              </fill>
            </x14:dxf>
          </x14:cfRule>
          <x14:cfRule type="cellIs" priority="169" operator="equal" id="{DBECE2F0-49B0-4FBC-8515-2550DA38A9A6}">
            <xm:f>Datos!$AO$2</xm:f>
            <x14:dxf>
              <fill>
                <patternFill>
                  <bgColor rgb="FF92D050"/>
                </patternFill>
              </fill>
            </x14:dxf>
          </x14:cfRule>
          <xm:sqref>AR92</xm:sqref>
        </x14:conditionalFormatting>
        <x14:conditionalFormatting xmlns:xm="http://schemas.microsoft.com/office/excel/2006/main">
          <x14:cfRule type="cellIs" priority="164" operator="equal" id="{2F974533-CF71-4E67-9DA6-846A4B3E6E81}">
            <xm:f>Datos!$AO$4</xm:f>
            <x14:dxf>
              <fill>
                <patternFill>
                  <bgColor theme="5" tint="0.39994506668294322"/>
                </patternFill>
              </fill>
            </x14:dxf>
          </x14:cfRule>
          <x14:cfRule type="cellIs" priority="165" operator="equal" id="{56C7B58B-E60C-4E7F-A579-47262A7A2069}">
            <xm:f>Datos!$AO$3</xm:f>
            <x14:dxf>
              <fill>
                <patternFill>
                  <bgColor rgb="FFFFFF00"/>
                </patternFill>
              </fill>
            </x14:dxf>
          </x14:cfRule>
          <x14:cfRule type="cellIs" priority="166" operator="equal" id="{7BB2E517-6154-49B0-A57C-69D17E4678B6}">
            <xm:f>Datos!$AO$2</xm:f>
            <x14:dxf>
              <fill>
                <patternFill>
                  <bgColor rgb="FF92D050"/>
                </patternFill>
              </fill>
            </x14:dxf>
          </x14:cfRule>
          <xm:sqref>AR93</xm:sqref>
        </x14:conditionalFormatting>
        <x14:conditionalFormatting xmlns:xm="http://schemas.microsoft.com/office/excel/2006/main">
          <x14:cfRule type="cellIs" priority="161" operator="equal" id="{5D8136B5-9FF6-4CE3-9BE5-DBF24E5BCF96}">
            <xm:f>Datos!$AO$4</xm:f>
            <x14:dxf>
              <fill>
                <patternFill>
                  <bgColor theme="5" tint="0.39994506668294322"/>
                </patternFill>
              </fill>
            </x14:dxf>
          </x14:cfRule>
          <x14:cfRule type="cellIs" priority="162" operator="equal" id="{9C8620EA-24CD-4456-A314-6D0E13435BA9}">
            <xm:f>Datos!$AO$3</xm:f>
            <x14:dxf>
              <fill>
                <patternFill>
                  <bgColor rgb="FFFFFF00"/>
                </patternFill>
              </fill>
            </x14:dxf>
          </x14:cfRule>
          <x14:cfRule type="cellIs" priority="163" operator="equal" id="{2141FF34-6577-4B66-897B-3D4B32B36E23}">
            <xm:f>Datos!$AO$2</xm:f>
            <x14:dxf>
              <fill>
                <patternFill>
                  <bgColor rgb="FF92D050"/>
                </patternFill>
              </fill>
            </x14:dxf>
          </x14:cfRule>
          <xm:sqref>AR94</xm:sqref>
        </x14:conditionalFormatting>
        <x14:conditionalFormatting xmlns:xm="http://schemas.microsoft.com/office/excel/2006/main">
          <x14:cfRule type="cellIs" priority="158" operator="equal" id="{2D441060-4CA2-4F9D-B936-0E4AE3C4667B}">
            <xm:f>Datos!$AO$4</xm:f>
            <x14:dxf>
              <fill>
                <patternFill>
                  <bgColor theme="5" tint="0.39994506668294322"/>
                </patternFill>
              </fill>
            </x14:dxf>
          </x14:cfRule>
          <x14:cfRule type="cellIs" priority="159" operator="equal" id="{351ABD4C-6553-4C70-8AFB-FC09BD83EDC5}">
            <xm:f>Datos!$AO$3</xm:f>
            <x14:dxf>
              <fill>
                <patternFill>
                  <bgColor rgb="FFFFFF00"/>
                </patternFill>
              </fill>
            </x14:dxf>
          </x14:cfRule>
          <x14:cfRule type="cellIs" priority="160" operator="equal" id="{28963F3A-DA3B-4653-9FFE-A2B0F236AF3E}">
            <xm:f>Datos!$AO$2</xm:f>
            <x14:dxf>
              <fill>
                <patternFill>
                  <bgColor rgb="FF92D050"/>
                </patternFill>
              </fill>
            </x14:dxf>
          </x14:cfRule>
          <xm:sqref>AR95</xm:sqref>
        </x14:conditionalFormatting>
        <x14:conditionalFormatting xmlns:xm="http://schemas.microsoft.com/office/excel/2006/main">
          <x14:cfRule type="cellIs" priority="155" operator="equal" id="{0E6FFB20-3759-4903-A418-2BA323F4B512}">
            <xm:f>Datos!$AO$4</xm:f>
            <x14:dxf>
              <fill>
                <patternFill>
                  <bgColor theme="5" tint="0.39994506668294322"/>
                </patternFill>
              </fill>
            </x14:dxf>
          </x14:cfRule>
          <x14:cfRule type="cellIs" priority="156" operator="equal" id="{786BBCEC-302A-4BAA-93B1-A143C402A0E4}">
            <xm:f>Datos!$AO$3</xm:f>
            <x14:dxf>
              <fill>
                <patternFill>
                  <bgColor rgb="FFFFFF00"/>
                </patternFill>
              </fill>
            </x14:dxf>
          </x14:cfRule>
          <x14:cfRule type="cellIs" priority="157" operator="equal" id="{960AF1FF-3641-4C31-8CEC-57AC138FD1DA}">
            <xm:f>Datos!$AO$2</xm:f>
            <x14:dxf>
              <fill>
                <patternFill>
                  <bgColor rgb="FF92D050"/>
                </patternFill>
              </fill>
            </x14:dxf>
          </x14:cfRule>
          <xm:sqref>AR96</xm:sqref>
        </x14:conditionalFormatting>
        <x14:conditionalFormatting xmlns:xm="http://schemas.microsoft.com/office/excel/2006/main">
          <x14:cfRule type="cellIs" priority="152" operator="equal" id="{3933BBF2-DF7A-45BB-9D49-48E64DE2E429}">
            <xm:f>Datos!$AO$4</xm:f>
            <x14:dxf>
              <fill>
                <patternFill>
                  <bgColor theme="5" tint="0.39994506668294322"/>
                </patternFill>
              </fill>
            </x14:dxf>
          </x14:cfRule>
          <x14:cfRule type="cellIs" priority="153" operator="equal" id="{7D0FB38C-8B0E-46EB-ADA5-87F7130B7F1D}">
            <xm:f>Datos!$AO$3</xm:f>
            <x14:dxf>
              <fill>
                <patternFill>
                  <bgColor rgb="FFFFFF00"/>
                </patternFill>
              </fill>
            </x14:dxf>
          </x14:cfRule>
          <x14:cfRule type="cellIs" priority="154" operator="equal" id="{29CDDC2B-9AA4-4F87-9CBF-9A3F15915350}">
            <xm:f>Datos!$AO$2</xm:f>
            <x14:dxf>
              <fill>
                <patternFill>
                  <bgColor rgb="FF92D050"/>
                </patternFill>
              </fill>
            </x14:dxf>
          </x14:cfRule>
          <xm:sqref>AT87</xm:sqref>
        </x14:conditionalFormatting>
        <x14:conditionalFormatting xmlns:xm="http://schemas.microsoft.com/office/excel/2006/main">
          <x14:cfRule type="cellIs" priority="149" operator="equal" id="{BA74B601-1758-4C35-9593-9F8E0FD98227}">
            <xm:f>Datos!$AO$4</xm:f>
            <x14:dxf>
              <fill>
                <patternFill>
                  <bgColor theme="5" tint="0.39994506668294322"/>
                </patternFill>
              </fill>
            </x14:dxf>
          </x14:cfRule>
          <x14:cfRule type="cellIs" priority="150" operator="equal" id="{1F9C76D3-F94C-48BB-AF98-9554F57CFCD4}">
            <xm:f>Datos!$AO$3</xm:f>
            <x14:dxf>
              <fill>
                <patternFill>
                  <bgColor rgb="FFFFFF00"/>
                </patternFill>
              </fill>
            </x14:dxf>
          </x14:cfRule>
          <x14:cfRule type="cellIs" priority="151" operator="equal" id="{F6934732-5E49-448F-9F4B-759F447EF99A}">
            <xm:f>Datos!$AO$2</xm:f>
            <x14:dxf>
              <fill>
                <patternFill>
                  <bgColor rgb="FF92D050"/>
                </patternFill>
              </fill>
            </x14:dxf>
          </x14:cfRule>
          <xm:sqref>AT89</xm:sqref>
        </x14:conditionalFormatting>
        <x14:conditionalFormatting xmlns:xm="http://schemas.microsoft.com/office/excel/2006/main">
          <x14:cfRule type="cellIs" priority="146" operator="equal" id="{7CA96D7C-CCA4-4F76-8D88-D352D71E33BA}">
            <xm:f>Datos!$AO$4</xm:f>
            <x14:dxf>
              <fill>
                <patternFill>
                  <bgColor theme="5" tint="0.39994506668294322"/>
                </patternFill>
              </fill>
            </x14:dxf>
          </x14:cfRule>
          <x14:cfRule type="cellIs" priority="147" operator="equal" id="{79A9BEB4-11AD-40CD-BED8-36E255054B00}">
            <xm:f>Datos!$AO$3</xm:f>
            <x14:dxf>
              <fill>
                <patternFill>
                  <bgColor rgb="FFFFFF00"/>
                </patternFill>
              </fill>
            </x14:dxf>
          </x14:cfRule>
          <x14:cfRule type="cellIs" priority="148" operator="equal" id="{2BDBE6CC-5FC2-48A3-9D72-FF2B583841E7}">
            <xm:f>Datos!$AO$2</xm:f>
            <x14:dxf>
              <fill>
                <patternFill>
                  <bgColor rgb="FF92D050"/>
                </patternFill>
              </fill>
            </x14:dxf>
          </x14:cfRule>
          <xm:sqref>AT90</xm:sqref>
        </x14:conditionalFormatting>
        <x14:conditionalFormatting xmlns:xm="http://schemas.microsoft.com/office/excel/2006/main">
          <x14:cfRule type="cellIs" priority="143" operator="equal" id="{3B3A2791-479F-4ECB-9D46-30BBF22FD8FD}">
            <xm:f>Datos!$AO$4</xm:f>
            <x14:dxf>
              <fill>
                <patternFill>
                  <bgColor theme="5" tint="0.39994506668294322"/>
                </patternFill>
              </fill>
            </x14:dxf>
          </x14:cfRule>
          <x14:cfRule type="cellIs" priority="144" operator="equal" id="{AB6A2ECA-A299-4311-B30F-09E36DB3787B}">
            <xm:f>Datos!$AO$3</xm:f>
            <x14:dxf>
              <fill>
                <patternFill>
                  <bgColor rgb="FFFFFF00"/>
                </patternFill>
              </fill>
            </x14:dxf>
          </x14:cfRule>
          <x14:cfRule type="cellIs" priority="145" operator="equal" id="{AFD2FFC9-1091-4C90-9217-93898EB50A1A}">
            <xm:f>Datos!$AO$2</xm:f>
            <x14:dxf>
              <fill>
                <patternFill>
                  <bgColor rgb="FF92D050"/>
                </patternFill>
              </fill>
            </x14:dxf>
          </x14:cfRule>
          <xm:sqref>AT91</xm:sqref>
        </x14:conditionalFormatting>
        <x14:conditionalFormatting xmlns:xm="http://schemas.microsoft.com/office/excel/2006/main">
          <x14:cfRule type="cellIs" priority="140" operator="equal" id="{86CFD69E-35BA-4661-BBF7-07E269F5694B}">
            <xm:f>Datos!$AO$4</xm:f>
            <x14:dxf>
              <fill>
                <patternFill>
                  <bgColor theme="5" tint="0.39994506668294322"/>
                </patternFill>
              </fill>
            </x14:dxf>
          </x14:cfRule>
          <x14:cfRule type="cellIs" priority="141" operator="equal" id="{31807B2F-9DA1-4165-8431-AA5E98316D7D}">
            <xm:f>Datos!$AO$3</xm:f>
            <x14:dxf>
              <fill>
                <patternFill>
                  <bgColor rgb="FFFFFF00"/>
                </patternFill>
              </fill>
            </x14:dxf>
          </x14:cfRule>
          <x14:cfRule type="cellIs" priority="142" operator="equal" id="{A08A304E-23EF-4E97-9F55-E9E5E2A298AB}">
            <xm:f>Datos!$AO$2</xm:f>
            <x14:dxf>
              <fill>
                <patternFill>
                  <bgColor rgb="FF92D050"/>
                </patternFill>
              </fill>
            </x14:dxf>
          </x14:cfRule>
          <xm:sqref>AT92</xm:sqref>
        </x14:conditionalFormatting>
        <x14:conditionalFormatting xmlns:xm="http://schemas.microsoft.com/office/excel/2006/main">
          <x14:cfRule type="cellIs" priority="137" operator="equal" id="{A18D4022-A15D-4951-80FB-649DB850BEEA}">
            <xm:f>Datos!$AO$4</xm:f>
            <x14:dxf>
              <fill>
                <patternFill>
                  <bgColor theme="5" tint="0.39994506668294322"/>
                </patternFill>
              </fill>
            </x14:dxf>
          </x14:cfRule>
          <x14:cfRule type="cellIs" priority="138" operator="equal" id="{201A113A-088E-46E9-B2EF-511DAE74EAD7}">
            <xm:f>Datos!$AO$3</xm:f>
            <x14:dxf>
              <fill>
                <patternFill>
                  <bgColor rgb="FFFFFF00"/>
                </patternFill>
              </fill>
            </x14:dxf>
          </x14:cfRule>
          <x14:cfRule type="cellIs" priority="139" operator="equal" id="{6F862CC8-BE42-40F3-82F2-824F485DBD0B}">
            <xm:f>Datos!$AO$2</xm:f>
            <x14:dxf>
              <fill>
                <patternFill>
                  <bgColor rgb="FF92D050"/>
                </patternFill>
              </fill>
            </x14:dxf>
          </x14:cfRule>
          <xm:sqref>AT93</xm:sqref>
        </x14:conditionalFormatting>
        <x14:conditionalFormatting xmlns:xm="http://schemas.microsoft.com/office/excel/2006/main">
          <x14:cfRule type="cellIs" priority="134" operator="equal" id="{EAB6DB74-838D-4656-B693-73684BD8384A}">
            <xm:f>Datos!$AO$4</xm:f>
            <x14:dxf>
              <fill>
                <patternFill>
                  <bgColor theme="5" tint="0.39994506668294322"/>
                </patternFill>
              </fill>
            </x14:dxf>
          </x14:cfRule>
          <x14:cfRule type="cellIs" priority="135" operator="equal" id="{4054C9F7-0777-4B22-BDAF-D719362B3987}">
            <xm:f>Datos!$AO$3</xm:f>
            <x14:dxf>
              <fill>
                <patternFill>
                  <bgColor rgb="FFFFFF00"/>
                </patternFill>
              </fill>
            </x14:dxf>
          </x14:cfRule>
          <x14:cfRule type="cellIs" priority="136" operator="equal" id="{2F524C9C-FF84-477B-9CB9-C01DCD8BA3FD}">
            <xm:f>Datos!$AO$2</xm:f>
            <x14:dxf>
              <fill>
                <patternFill>
                  <bgColor rgb="FF92D050"/>
                </patternFill>
              </fill>
            </x14:dxf>
          </x14:cfRule>
          <xm:sqref>AT94</xm:sqref>
        </x14:conditionalFormatting>
        <x14:conditionalFormatting xmlns:xm="http://schemas.microsoft.com/office/excel/2006/main">
          <x14:cfRule type="cellIs" priority="131" operator="equal" id="{62C79A7F-EF9A-4299-9DE2-EDDF8958F73B}">
            <xm:f>Datos!$AO$4</xm:f>
            <x14:dxf>
              <fill>
                <patternFill>
                  <bgColor theme="5" tint="0.39994506668294322"/>
                </patternFill>
              </fill>
            </x14:dxf>
          </x14:cfRule>
          <x14:cfRule type="cellIs" priority="132" operator="equal" id="{0E82291F-2291-422F-A92C-0004CC15C27D}">
            <xm:f>Datos!$AO$3</xm:f>
            <x14:dxf>
              <fill>
                <patternFill>
                  <bgColor rgb="FFFFFF00"/>
                </patternFill>
              </fill>
            </x14:dxf>
          </x14:cfRule>
          <x14:cfRule type="cellIs" priority="133" operator="equal" id="{D8023AE8-12D0-46AB-971C-EF9B0A35B292}">
            <xm:f>Datos!$AO$2</xm:f>
            <x14:dxf>
              <fill>
                <patternFill>
                  <bgColor rgb="FF92D050"/>
                </patternFill>
              </fill>
            </x14:dxf>
          </x14:cfRule>
          <xm:sqref>AT95</xm:sqref>
        </x14:conditionalFormatting>
        <x14:conditionalFormatting xmlns:xm="http://schemas.microsoft.com/office/excel/2006/main">
          <x14:cfRule type="cellIs" priority="128" operator="equal" id="{49E82D77-C3F0-4C7E-A6EB-0208E8AE42A4}">
            <xm:f>Datos!$AO$4</xm:f>
            <x14:dxf>
              <fill>
                <patternFill>
                  <bgColor theme="5" tint="0.39994506668294322"/>
                </patternFill>
              </fill>
            </x14:dxf>
          </x14:cfRule>
          <x14:cfRule type="cellIs" priority="129" operator="equal" id="{CD7BBB6C-00E7-4E7A-8DE3-9B885F01130D}">
            <xm:f>Datos!$AO$3</xm:f>
            <x14:dxf>
              <fill>
                <patternFill>
                  <bgColor rgb="FFFFFF00"/>
                </patternFill>
              </fill>
            </x14:dxf>
          </x14:cfRule>
          <x14:cfRule type="cellIs" priority="130" operator="equal" id="{53D4B3E3-011B-47A6-B318-93651840864E}">
            <xm:f>Datos!$AO$2</xm:f>
            <x14:dxf>
              <fill>
                <patternFill>
                  <bgColor rgb="FF92D050"/>
                </patternFill>
              </fill>
            </x14:dxf>
          </x14:cfRule>
          <xm:sqref>AT96</xm:sqref>
        </x14:conditionalFormatting>
        <x14:conditionalFormatting xmlns:xm="http://schemas.microsoft.com/office/excel/2006/main">
          <x14:cfRule type="cellIs" priority="125" operator="equal" id="{FB4F533F-4A12-44D5-8445-5019CDD8D1A0}">
            <xm:f>Datos!$AO$2</xm:f>
            <x14:dxf>
              <fill>
                <patternFill>
                  <bgColor rgb="FF92D050"/>
                </patternFill>
              </fill>
            </x14:dxf>
          </x14:cfRule>
          <x14:cfRule type="cellIs" priority="126" operator="equal" id="{0882F56D-2758-4CCD-9C24-56D18881E284}">
            <xm:f>Datos!$AO$4</xm:f>
            <x14:dxf>
              <fill>
                <patternFill>
                  <bgColor theme="5" tint="0.39994506668294322"/>
                </patternFill>
              </fill>
            </x14:dxf>
          </x14:cfRule>
          <x14:cfRule type="cellIs" priority="127" operator="equal" id="{5DC9C759-1EE3-41CC-A655-5737DAFEDEF4}">
            <xm:f>Datos!$AO$3</xm:f>
            <x14:dxf>
              <fill>
                <patternFill>
                  <bgColor rgb="FFFFFF00"/>
                </patternFill>
              </fill>
            </x14:dxf>
          </x14:cfRule>
          <xm:sqref>AL103</xm:sqref>
        </x14:conditionalFormatting>
        <x14:conditionalFormatting xmlns:xm="http://schemas.microsoft.com/office/excel/2006/main">
          <x14:cfRule type="cellIs" priority="122" operator="equal" id="{6A4CBE68-2ED9-46AE-AACC-C3B0720CB547}">
            <xm:f>Datos!$AO$2</xm:f>
            <x14:dxf>
              <fill>
                <patternFill>
                  <bgColor rgb="FF92D050"/>
                </patternFill>
              </fill>
            </x14:dxf>
          </x14:cfRule>
          <x14:cfRule type="cellIs" priority="123" operator="equal" id="{9FFCC9FD-0BCE-4195-B257-3FBAAB0E10D7}">
            <xm:f>Datos!$AO$4</xm:f>
            <x14:dxf>
              <fill>
                <patternFill>
                  <bgColor theme="5" tint="0.39994506668294322"/>
                </patternFill>
              </fill>
            </x14:dxf>
          </x14:cfRule>
          <x14:cfRule type="cellIs" priority="124" operator="equal" id="{EE42002A-73A3-45F2-8A5F-0FC86D90B753}">
            <xm:f>Datos!$AO$3</xm:f>
            <x14:dxf>
              <fill>
                <patternFill>
                  <bgColor rgb="FFFFFF00"/>
                </patternFill>
              </fill>
            </x14:dxf>
          </x14:cfRule>
          <xm:sqref>AL104</xm:sqref>
        </x14:conditionalFormatting>
        <x14:conditionalFormatting xmlns:xm="http://schemas.microsoft.com/office/excel/2006/main">
          <x14:cfRule type="cellIs" priority="119" operator="equal" id="{F1F8F132-B36E-46FE-851C-9CAFA08EB54D}">
            <xm:f>Datos!$AO$2</xm:f>
            <x14:dxf>
              <fill>
                <patternFill>
                  <bgColor rgb="FF92D050"/>
                </patternFill>
              </fill>
            </x14:dxf>
          </x14:cfRule>
          <x14:cfRule type="cellIs" priority="120" operator="equal" id="{F1342F76-649B-4531-AE57-7EC9D0186B1E}">
            <xm:f>Datos!$AO$4</xm:f>
            <x14:dxf>
              <fill>
                <patternFill>
                  <bgColor theme="5" tint="0.39994506668294322"/>
                </patternFill>
              </fill>
            </x14:dxf>
          </x14:cfRule>
          <x14:cfRule type="cellIs" priority="121" operator="equal" id="{217E252E-067F-4829-A5B0-B2CA320AD5AA}">
            <xm:f>Datos!$AO$3</xm:f>
            <x14:dxf>
              <fill>
                <patternFill>
                  <bgColor rgb="FFFFFF00"/>
                </patternFill>
              </fill>
            </x14:dxf>
          </x14:cfRule>
          <xm:sqref>AL105</xm:sqref>
        </x14:conditionalFormatting>
        <x14:conditionalFormatting xmlns:xm="http://schemas.microsoft.com/office/excel/2006/main">
          <x14:cfRule type="cellIs" priority="116" operator="equal" id="{B2987119-4E94-45B1-B9CF-042CCB4D036A}">
            <xm:f>Datos!$AO$2</xm:f>
            <x14:dxf>
              <fill>
                <patternFill>
                  <bgColor rgb="FF92D050"/>
                </patternFill>
              </fill>
            </x14:dxf>
          </x14:cfRule>
          <x14:cfRule type="cellIs" priority="117" operator="equal" id="{D62F9AE9-A361-4440-BEE9-5E1B5AE6E5B8}">
            <xm:f>Datos!$AO$4</xm:f>
            <x14:dxf>
              <fill>
                <patternFill>
                  <bgColor theme="5" tint="0.39994506668294322"/>
                </patternFill>
              </fill>
            </x14:dxf>
          </x14:cfRule>
          <x14:cfRule type="cellIs" priority="118" operator="equal" id="{02284C4A-0C4B-4238-B089-A35498795302}">
            <xm:f>Datos!$AO$3</xm:f>
            <x14:dxf>
              <fill>
                <patternFill>
                  <bgColor rgb="FFFFFF00"/>
                </patternFill>
              </fill>
            </x14:dxf>
          </x14:cfRule>
          <xm:sqref>AL106</xm:sqref>
        </x14:conditionalFormatting>
        <x14:conditionalFormatting xmlns:xm="http://schemas.microsoft.com/office/excel/2006/main">
          <x14:cfRule type="cellIs" priority="113" operator="equal" id="{D1193072-07B9-4EDF-B526-6D9676545E75}">
            <xm:f>Datos!$AO$2</xm:f>
            <x14:dxf>
              <fill>
                <patternFill>
                  <bgColor rgb="FF92D050"/>
                </patternFill>
              </fill>
            </x14:dxf>
          </x14:cfRule>
          <x14:cfRule type="cellIs" priority="114" operator="equal" id="{FF8A3DFF-8EB8-4614-912E-946D9887901C}">
            <xm:f>Datos!$AO$4</xm:f>
            <x14:dxf>
              <fill>
                <patternFill>
                  <bgColor theme="5" tint="0.39994506668294322"/>
                </patternFill>
              </fill>
            </x14:dxf>
          </x14:cfRule>
          <x14:cfRule type="cellIs" priority="115" operator="equal" id="{5837E1A1-5330-4C9E-B215-B7605EB81365}">
            <xm:f>Datos!$AO$3</xm:f>
            <x14:dxf>
              <fill>
                <patternFill>
                  <bgColor rgb="FFFFFF00"/>
                </patternFill>
              </fill>
            </x14:dxf>
          </x14:cfRule>
          <xm:sqref>AL107</xm:sqref>
        </x14:conditionalFormatting>
        <x14:conditionalFormatting xmlns:xm="http://schemas.microsoft.com/office/excel/2006/main">
          <x14:cfRule type="cellIs" priority="110" operator="equal" id="{9902CAB5-8ECF-4F60-AA42-6F072C4443E8}">
            <xm:f>Datos!$AO$2</xm:f>
            <x14:dxf>
              <fill>
                <patternFill>
                  <bgColor rgb="FF92D050"/>
                </patternFill>
              </fill>
            </x14:dxf>
          </x14:cfRule>
          <x14:cfRule type="cellIs" priority="111" operator="equal" id="{073E7398-D405-4868-9DCA-E243675E314F}">
            <xm:f>Datos!$AO$4</xm:f>
            <x14:dxf>
              <fill>
                <patternFill>
                  <bgColor theme="5" tint="0.39994506668294322"/>
                </patternFill>
              </fill>
            </x14:dxf>
          </x14:cfRule>
          <x14:cfRule type="cellIs" priority="112" operator="equal" id="{AC6124EE-9B8B-4EC7-9977-BBC7E9A74F89}">
            <xm:f>Datos!$AO$3</xm:f>
            <x14:dxf>
              <fill>
                <patternFill>
                  <bgColor rgb="FFFFFF00"/>
                </patternFill>
              </fill>
            </x14:dxf>
          </x14:cfRule>
          <xm:sqref>AL108</xm:sqref>
        </x14:conditionalFormatting>
        <x14:conditionalFormatting xmlns:xm="http://schemas.microsoft.com/office/excel/2006/main">
          <x14:cfRule type="cellIs" priority="107" operator="equal" id="{45D7EA64-E96F-43FE-BFEB-D284507B46E9}">
            <xm:f>Datos!$AO$2</xm:f>
            <x14:dxf>
              <fill>
                <patternFill>
                  <bgColor rgb="FF92D050"/>
                </patternFill>
              </fill>
            </x14:dxf>
          </x14:cfRule>
          <x14:cfRule type="cellIs" priority="108" operator="equal" id="{F78E1FD9-F0A5-4D9F-A6DB-2D0397F4DC26}">
            <xm:f>Datos!$AO$4</xm:f>
            <x14:dxf>
              <fill>
                <patternFill>
                  <bgColor theme="5" tint="0.39994506668294322"/>
                </patternFill>
              </fill>
            </x14:dxf>
          </x14:cfRule>
          <x14:cfRule type="cellIs" priority="109" operator="equal" id="{2B42BFA6-66B7-4955-BA6C-B8F9AAF3348A}">
            <xm:f>Datos!$AO$3</xm:f>
            <x14:dxf>
              <fill>
                <patternFill>
                  <bgColor rgb="FFFFFF00"/>
                </patternFill>
              </fill>
            </x14:dxf>
          </x14:cfRule>
          <xm:sqref>AL109</xm:sqref>
        </x14:conditionalFormatting>
        <x14:conditionalFormatting xmlns:xm="http://schemas.microsoft.com/office/excel/2006/main">
          <x14:cfRule type="cellIs" priority="104" operator="equal" id="{A1492820-FCE9-422B-9A51-BEA081F2F0FE}">
            <xm:f>Datos!$AO$2</xm:f>
            <x14:dxf>
              <fill>
                <patternFill>
                  <bgColor rgb="FF92D050"/>
                </patternFill>
              </fill>
            </x14:dxf>
          </x14:cfRule>
          <x14:cfRule type="cellIs" priority="105" operator="equal" id="{3D69865F-675A-4BE2-9D51-B411FE0E9822}">
            <xm:f>Datos!$AO$4</xm:f>
            <x14:dxf>
              <fill>
                <patternFill>
                  <bgColor theme="5" tint="0.39994506668294322"/>
                </patternFill>
              </fill>
            </x14:dxf>
          </x14:cfRule>
          <x14:cfRule type="cellIs" priority="106" operator="equal" id="{30DC586E-BEF2-424C-9557-5F89B36787D5}">
            <xm:f>Datos!$AO$3</xm:f>
            <x14:dxf>
              <fill>
                <patternFill>
                  <bgColor rgb="FFFFFF00"/>
                </patternFill>
              </fill>
            </x14:dxf>
          </x14:cfRule>
          <xm:sqref>AL110</xm:sqref>
        </x14:conditionalFormatting>
        <x14:conditionalFormatting xmlns:xm="http://schemas.microsoft.com/office/excel/2006/main">
          <x14:cfRule type="cellIs" priority="101" operator="equal" id="{0A0C45E3-C5DB-47E3-B4DE-CB81E4E67511}">
            <xm:f>Datos!$AO$2</xm:f>
            <x14:dxf>
              <fill>
                <patternFill>
                  <bgColor rgb="FF92D050"/>
                </patternFill>
              </fill>
            </x14:dxf>
          </x14:cfRule>
          <x14:cfRule type="cellIs" priority="102" operator="equal" id="{CE2C49D4-CE50-4813-92DC-45D3264D2AA3}">
            <xm:f>Datos!$AO$4</xm:f>
            <x14:dxf>
              <fill>
                <patternFill>
                  <bgColor theme="5" tint="0.39994506668294322"/>
                </patternFill>
              </fill>
            </x14:dxf>
          </x14:cfRule>
          <x14:cfRule type="cellIs" priority="103" operator="equal" id="{90DA42BB-7FD0-4D7B-A8AE-FD1A75433F42}">
            <xm:f>Datos!$AO$3</xm:f>
            <x14:dxf>
              <fill>
                <patternFill>
                  <bgColor rgb="FFFFFF00"/>
                </patternFill>
              </fill>
            </x14:dxf>
          </x14:cfRule>
          <xm:sqref>AL111</xm:sqref>
        </x14:conditionalFormatting>
        <x14:conditionalFormatting xmlns:xm="http://schemas.microsoft.com/office/excel/2006/main">
          <x14:cfRule type="cellIs" priority="98" operator="equal" id="{CCF8F413-35E5-44D3-AA86-1978E97F06C3}">
            <xm:f>Datos!$AO$4</xm:f>
            <x14:dxf>
              <fill>
                <patternFill>
                  <bgColor theme="5" tint="0.39994506668294322"/>
                </patternFill>
              </fill>
            </x14:dxf>
          </x14:cfRule>
          <x14:cfRule type="cellIs" priority="99" operator="equal" id="{2A4EC33B-EF22-4F26-B22D-4CBE67D8C8AA}">
            <xm:f>Datos!$AO$3</xm:f>
            <x14:dxf>
              <fill>
                <patternFill>
                  <bgColor rgb="FFFFFF00"/>
                </patternFill>
              </fill>
            </x14:dxf>
          </x14:cfRule>
          <x14:cfRule type="cellIs" priority="100" operator="equal" id="{015D05A3-38D6-4657-B8EC-2201F2A6F7DC}">
            <xm:f>Datos!$AO$2</xm:f>
            <x14:dxf>
              <fill>
                <patternFill>
                  <bgColor rgb="FF92D050"/>
                </patternFill>
              </fill>
            </x14:dxf>
          </x14:cfRule>
          <xm:sqref>AR102</xm:sqref>
        </x14:conditionalFormatting>
        <x14:conditionalFormatting xmlns:xm="http://schemas.microsoft.com/office/excel/2006/main">
          <x14:cfRule type="cellIs" priority="95" operator="equal" id="{F9C68242-E3C0-4C9A-B26F-F1CFEAC313AE}">
            <xm:f>Datos!$AO$4</xm:f>
            <x14:dxf>
              <fill>
                <patternFill>
                  <bgColor theme="5" tint="0.39994506668294322"/>
                </patternFill>
              </fill>
            </x14:dxf>
          </x14:cfRule>
          <x14:cfRule type="cellIs" priority="96" operator="equal" id="{94B9D2B0-D1AE-4AAF-BB3F-26C4E8C24F76}">
            <xm:f>Datos!$AO$3</xm:f>
            <x14:dxf>
              <fill>
                <patternFill>
                  <bgColor rgb="FFFFFF00"/>
                </patternFill>
              </fill>
            </x14:dxf>
          </x14:cfRule>
          <x14:cfRule type="cellIs" priority="97" operator="equal" id="{24DE4827-656E-4841-A24B-4E717635E675}">
            <xm:f>Datos!$AO$2</xm:f>
            <x14:dxf>
              <fill>
                <patternFill>
                  <bgColor rgb="FF92D050"/>
                </patternFill>
              </fill>
            </x14:dxf>
          </x14:cfRule>
          <xm:sqref>AR104</xm:sqref>
        </x14:conditionalFormatting>
        <x14:conditionalFormatting xmlns:xm="http://schemas.microsoft.com/office/excel/2006/main">
          <x14:cfRule type="cellIs" priority="92" operator="equal" id="{93564BDE-C17D-4490-AEC3-70E9B3A8B0CF}">
            <xm:f>Datos!$AO$4</xm:f>
            <x14:dxf>
              <fill>
                <patternFill>
                  <bgColor theme="5" tint="0.39994506668294322"/>
                </patternFill>
              </fill>
            </x14:dxf>
          </x14:cfRule>
          <x14:cfRule type="cellIs" priority="93" operator="equal" id="{60D6BEA8-0771-450E-9F4A-91A1121FD635}">
            <xm:f>Datos!$AO$3</xm:f>
            <x14:dxf>
              <fill>
                <patternFill>
                  <bgColor rgb="FFFFFF00"/>
                </patternFill>
              </fill>
            </x14:dxf>
          </x14:cfRule>
          <x14:cfRule type="cellIs" priority="94" operator="equal" id="{9913A0CF-152C-417E-B206-0BAC9B15DBCA}">
            <xm:f>Datos!$AO$2</xm:f>
            <x14:dxf>
              <fill>
                <patternFill>
                  <bgColor rgb="FF92D050"/>
                </patternFill>
              </fill>
            </x14:dxf>
          </x14:cfRule>
          <xm:sqref>AR105</xm:sqref>
        </x14:conditionalFormatting>
        <x14:conditionalFormatting xmlns:xm="http://schemas.microsoft.com/office/excel/2006/main">
          <x14:cfRule type="cellIs" priority="89" operator="equal" id="{DD98D1DA-93BD-4D62-90E8-962EF10658E4}">
            <xm:f>Datos!$AO$4</xm:f>
            <x14:dxf>
              <fill>
                <patternFill>
                  <bgColor theme="5" tint="0.39994506668294322"/>
                </patternFill>
              </fill>
            </x14:dxf>
          </x14:cfRule>
          <x14:cfRule type="cellIs" priority="90" operator="equal" id="{F4317B7D-0099-48C1-951C-9D0799C6944E}">
            <xm:f>Datos!$AO$3</xm:f>
            <x14:dxf>
              <fill>
                <patternFill>
                  <bgColor rgb="FFFFFF00"/>
                </patternFill>
              </fill>
            </x14:dxf>
          </x14:cfRule>
          <x14:cfRule type="cellIs" priority="91" operator="equal" id="{B604FA59-3B23-44B5-91CD-AF0805EA453C}">
            <xm:f>Datos!$AO$2</xm:f>
            <x14:dxf>
              <fill>
                <patternFill>
                  <bgColor rgb="FF92D050"/>
                </patternFill>
              </fill>
            </x14:dxf>
          </x14:cfRule>
          <xm:sqref>AR106</xm:sqref>
        </x14:conditionalFormatting>
        <x14:conditionalFormatting xmlns:xm="http://schemas.microsoft.com/office/excel/2006/main">
          <x14:cfRule type="cellIs" priority="86" operator="equal" id="{AEB41641-3642-40CC-B547-A5C597B2BBA4}">
            <xm:f>Datos!$AO$4</xm:f>
            <x14:dxf>
              <fill>
                <patternFill>
                  <bgColor theme="5" tint="0.39994506668294322"/>
                </patternFill>
              </fill>
            </x14:dxf>
          </x14:cfRule>
          <x14:cfRule type="cellIs" priority="87" operator="equal" id="{6CEED45C-D5D8-494A-B49D-495873983BD9}">
            <xm:f>Datos!$AO$3</xm:f>
            <x14:dxf>
              <fill>
                <patternFill>
                  <bgColor rgb="FFFFFF00"/>
                </patternFill>
              </fill>
            </x14:dxf>
          </x14:cfRule>
          <x14:cfRule type="cellIs" priority="88" operator="equal" id="{E611F9E7-15C2-4EDF-AA13-B7836EF7D295}">
            <xm:f>Datos!$AO$2</xm:f>
            <x14:dxf>
              <fill>
                <patternFill>
                  <bgColor rgb="FF92D050"/>
                </patternFill>
              </fill>
            </x14:dxf>
          </x14:cfRule>
          <xm:sqref>AR107</xm:sqref>
        </x14:conditionalFormatting>
        <x14:conditionalFormatting xmlns:xm="http://schemas.microsoft.com/office/excel/2006/main">
          <x14:cfRule type="cellIs" priority="83" operator="equal" id="{4AF8B41B-96CD-4B8A-8128-D0153144373C}">
            <xm:f>Datos!$AO$4</xm:f>
            <x14:dxf>
              <fill>
                <patternFill>
                  <bgColor theme="5" tint="0.39994506668294322"/>
                </patternFill>
              </fill>
            </x14:dxf>
          </x14:cfRule>
          <x14:cfRule type="cellIs" priority="84" operator="equal" id="{F33E9201-C034-4FED-BF7D-393BFEA10AA5}">
            <xm:f>Datos!$AO$3</xm:f>
            <x14:dxf>
              <fill>
                <patternFill>
                  <bgColor rgb="FFFFFF00"/>
                </patternFill>
              </fill>
            </x14:dxf>
          </x14:cfRule>
          <x14:cfRule type="cellIs" priority="85" operator="equal" id="{BE16D7DC-BFC7-42F7-9CA2-610E47B56593}">
            <xm:f>Datos!$AO$2</xm:f>
            <x14:dxf>
              <fill>
                <patternFill>
                  <bgColor rgb="FF92D050"/>
                </patternFill>
              </fill>
            </x14:dxf>
          </x14:cfRule>
          <xm:sqref>AR108</xm:sqref>
        </x14:conditionalFormatting>
        <x14:conditionalFormatting xmlns:xm="http://schemas.microsoft.com/office/excel/2006/main">
          <x14:cfRule type="cellIs" priority="80" operator="equal" id="{A83C153D-6EA6-4D5F-A199-C216855C0F6B}">
            <xm:f>Datos!$AO$4</xm:f>
            <x14:dxf>
              <fill>
                <patternFill>
                  <bgColor theme="5" tint="0.39994506668294322"/>
                </patternFill>
              </fill>
            </x14:dxf>
          </x14:cfRule>
          <x14:cfRule type="cellIs" priority="81" operator="equal" id="{00C3CD6C-F34F-4D5C-814A-A3727C7C0993}">
            <xm:f>Datos!$AO$3</xm:f>
            <x14:dxf>
              <fill>
                <patternFill>
                  <bgColor rgb="FFFFFF00"/>
                </patternFill>
              </fill>
            </x14:dxf>
          </x14:cfRule>
          <x14:cfRule type="cellIs" priority="82" operator="equal" id="{FF07AFFF-4330-4B2C-B9DC-F191FD1A679B}">
            <xm:f>Datos!$AO$2</xm:f>
            <x14:dxf>
              <fill>
                <patternFill>
                  <bgColor rgb="FF92D050"/>
                </patternFill>
              </fill>
            </x14:dxf>
          </x14:cfRule>
          <xm:sqref>AR109</xm:sqref>
        </x14:conditionalFormatting>
        <x14:conditionalFormatting xmlns:xm="http://schemas.microsoft.com/office/excel/2006/main">
          <x14:cfRule type="cellIs" priority="77" operator="equal" id="{D94EE3C6-EA25-4FBF-B231-BDB5C4D2DA8B}">
            <xm:f>Datos!$AO$4</xm:f>
            <x14:dxf>
              <fill>
                <patternFill>
                  <bgColor theme="5" tint="0.39994506668294322"/>
                </patternFill>
              </fill>
            </x14:dxf>
          </x14:cfRule>
          <x14:cfRule type="cellIs" priority="78" operator="equal" id="{743FF991-3CE5-46F7-90F7-E27E07E75C4C}">
            <xm:f>Datos!$AO$3</xm:f>
            <x14:dxf>
              <fill>
                <patternFill>
                  <bgColor rgb="FFFFFF00"/>
                </patternFill>
              </fill>
            </x14:dxf>
          </x14:cfRule>
          <x14:cfRule type="cellIs" priority="79" operator="equal" id="{7E8F0B8B-1838-4F1A-B4F4-7AECEAB2C1E9}">
            <xm:f>Datos!$AO$2</xm:f>
            <x14:dxf>
              <fill>
                <patternFill>
                  <bgColor rgb="FF92D050"/>
                </patternFill>
              </fill>
            </x14:dxf>
          </x14:cfRule>
          <xm:sqref>AR110</xm:sqref>
        </x14:conditionalFormatting>
        <x14:conditionalFormatting xmlns:xm="http://schemas.microsoft.com/office/excel/2006/main">
          <x14:cfRule type="cellIs" priority="74" operator="equal" id="{9ECF00D1-4F0A-420E-8D8E-C5DD1E910BCA}">
            <xm:f>Datos!$AO$4</xm:f>
            <x14:dxf>
              <fill>
                <patternFill>
                  <bgColor theme="5" tint="0.39994506668294322"/>
                </patternFill>
              </fill>
            </x14:dxf>
          </x14:cfRule>
          <x14:cfRule type="cellIs" priority="75" operator="equal" id="{587E0FA6-AAC1-4D3C-80A5-0088891A50E7}">
            <xm:f>Datos!$AO$3</xm:f>
            <x14:dxf>
              <fill>
                <patternFill>
                  <bgColor rgb="FFFFFF00"/>
                </patternFill>
              </fill>
            </x14:dxf>
          </x14:cfRule>
          <x14:cfRule type="cellIs" priority="76" operator="equal" id="{262BBB83-4F85-4927-93A8-C53E4CE524E0}">
            <xm:f>Datos!$AO$2</xm:f>
            <x14:dxf>
              <fill>
                <patternFill>
                  <bgColor rgb="FF92D050"/>
                </patternFill>
              </fill>
            </x14:dxf>
          </x14:cfRule>
          <xm:sqref>AR111</xm:sqref>
        </x14:conditionalFormatting>
        <x14:conditionalFormatting xmlns:xm="http://schemas.microsoft.com/office/excel/2006/main">
          <x14:cfRule type="cellIs" priority="71" operator="equal" id="{BB836E6E-5C25-4755-A9F7-AC997AF9DC61}">
            <xm:f>Datos!$AO$4</xm:f>
            <x14:dxf>
              <fill>
                <patternFill>
                  <bgColor theme="5" tint="0.39994506668294322"/>
                </patternFill>
              </fill>
            </x14:dxf>
          </x14:cfRule>
          <x14:cfRule type="cellIs" priority="72" operator="equal" id="{B7155489-C634-4236-A384-FD4CA521C1C1}">
            <xm:f>Datos!$AO$3</xm:f>
            <x14:dxf>
              <fill>
                <patternFill>
                  <bgColor rgb="FFFFFF00"/>
                </patternFill>
              </fill>
            </x14:dxf>
          </x14:cfRule>
          <x14:cfRule type="cellIs" priority="73" operator="equal" id="{11C5B586-82FB-4C59-8CDD-37AED3B62B35}">
            <xm:f>Datos!$AO$2</xm:f>
            <x14:dxf>
              <fill>
                <patternFill>
                  <bgColor rgb="FF92D050"/>
                </patternFill>
              </fill>
            </x14:dxf>
          </x14:cfRule>
          <xm:sqref>AT102</xm:sqref>
        </x14:conditionalFormatting>
        <x14:conditionalFormatting xmlns:xm="http://schemas.microsoft.com/office/excel/2006/main">
          <x14:cfRule type="cellIs" priority="68" operator="equal" id="{2B7A01F9-2F63-413D-AA27-C8DC6C9A56DA}">
            <xm:f>Datos!$AO$4</xm:f>
            <x14:dxf>
              <fill>
                <patternFill>
                  <bgColor theme="5" tint="0.39994506668294322"/>
                </patternFill>
              </fill>
            </x14:dxf>
          </x14:cfRule>
          <x14:cfRule type="cellIs" priority="69" operator="equal" id="{F290674D-A54C-4094-83DD-032E6C02E683}">
            <xm:f>Datos!$AO$3</xm:f>
            <x14:dxf>
              <fill>
                <patternFill>
                  <bgColor rgb="FFFFFF00"/>
                </patternFill>
              </fill>
            </x14:dxf>
          </x14:cfRule>
          <x14:cfRule type="cellIs" priority="70" operator="equal" id="{8CD9BE27-C4DF-472B-BF50-DD10C1274D3F}">
            <xm:f>Datos!$AO$2</xm:f>
            <x14:dxf>
              <fill>
                <patternFill>
                  <bgColor rgb="FF92D050"/>
                </patternFill>
              </fill>
            </x14:dxf>
          </x14:cfRule>
          <xm:sqref>AT104</xm:sqref>
        </x14:conditionalFormatting>
        <x14:conditionalFormatting xmlns:xm="http://schemas.microsoft.com/office/excel/2006/main">
          <x14:cfRule type="cellIs" priority="65" operator="equal" id="{CC77F649-2282-4FDA-8E84-ADC26E037CB4}">
            <xm:f>Datos!$AO$4</xm:f>
            <x14:dxf>
              <fill>
                <patternFill>
                  <bgColor theme="5" tint="0.39994506668294322"/>
                </patternFill>
              </fill>
            </x14:dxf>
          </x14:cfRule>
          <x14:cfRule type="cellIs" priority="66" operator="equal" id="{0E42720B-607A-423C-9692-7A2FEA00298C}">
            <xm:f>Datos!$AO$3</xm:f>
            <x14:dxf>
              <fill>
                <patternFill>
                  <bgColor rgb="FFFFFF00"/>
                </patternFill>
              </fill>
            </x14:dxf>
          </x14:cfRule>
          <x14:cfRule type="cellIs" priority="67" operator="equal" id="{3B9839BE-8A4A-4334-B9B4-7F8AD996809D}">
            <xm:f>Datos!$AO$2</xm:f>
            <x14:dxf>
              <fill>
                <patternFill>
                  <bgColor rgb="FF92D050"/>
                </patternFill>
              </fill>
            </x14:dxf>
          </x14:cfRule>
          <xm:sqref>AT105</xm:sqref>
        </x14:conditionalFormatting>
        <x14:conditionalFormatting xmlns:xm="http://schemas.microsoft.com/office/excel/2006/main">
          <x14:cfRule type="cellIs" priority="62" operator="equal" id="{C3850C11-A57D-4862-B3BC-C315BFFE3371}">
            <xm:f>Datos!$AO$4</xm:f>
            <x14:dxf>
              <fill>
                <patternFill>
                  <bgColor theme="5" tint="0.39994506668294322"/>
                </patternFill>
              </fill>
            </x14:dxf>
          </x14:cfRule>
          <x14:cfRule type="cellIs" priority="63" operator="equal" id="{9C5F62E1-4945-4506-8C9D-49A26B5BC036}">
            <xm:f>Datos!$AO$3</xm:f>
            <x14:dxf>
              <fill>
                <patternFill>
                  <bgColor rgb="FFFFFF00"/>
                </patternFill>
              </fill>
            </x14:dxf>
          </x14:cfRule>
          <x14:cfRule type="cellIs" priority="64" operator="equal" id="{AD8463F1-C303-400C-99ED-4BF8E2E182DD}">
            <xm:f>Datos!$AO$2</xm:f>
            <x14:dxf>
              <fill>
                <patternFill>
                  <bgColor rgb="FF92D050"/>
                </patternFill>
              </fill>
            </x14:dxf>
          </x14:cfRule>
          <xm:sqref>AT106</xm:sqref>
        </x14:conditionalFormatting>
        <x14:conditionalFormatting xmlns:xm="http://schemas.microsoft.com/office/excel/2006/main">
          <x14:cfRule type="cellIs" priority="59" operator="equal" id="{5F4F9530-1754-438B-A9DF-9D96EBA8286E}">
            <xm:f>Datos!$AO$4</xm:f>
            <x14:dxf>
              <fill>
                <patternFill>
                  <bgColor theme="5" tint="0.39994506668294322"/>
                </patternFill>
              </fill>
            </x14:dxf>
          </x14:cfRule>
          <x14:cfRule type="cellIs" priority="60" operator="equal" id="{8C40559C-0B57-4723-B919-B73B15D8FDFB}">
            <xm:f>Datos!$AO$3</xm:f>
            <x14:dxf>
              <fill>
                <patternFill>
                  <bgColor rgb="FFFFFF00"/>
                </patternFill>
              </fill>
            </x14:dxf>
          </x14:cfRule>
          <x14:cfRule type="cellIs" priority="61" operator="equal" id="{4E3A28D8-18DE-415B-81EE-30F787B21926}">
            <xm:f>Datos!$AO$2</xm:f>
            <x14:dxf>
              <fill>
                <patternFill>
                  <bgColor rgb="FF92D050"/>
                </patternFill>
              </fill>
            </x14:dxf>
          </x14:cfRule>
          <xm:sqref>AT107</xm:sqref>
        </x14:conditionalFormatting>
        <x14:conditionalFormatting xmlns:xm="http://schemas.microsoft.com/office/excel/2006/main">
          <x14:cfRule type="cellIs" priority="56" operator="equal" id="{01FEE2D1-7791-4D92-BE02-F3ABFEC28A69}">
            <xm:f>Datos!$AO$4</xm:f>
            <x14:dxf>
              <fill>
                <patternFill>
                  <bgColor theme="5" tint="0.39994506668294322"/>
                </patternFill>
              </fill>
            </x14:dxf>
          </x14:cfRule>
          <x14:cfRule type="cellIs" priority="57" operator="equal" id="{9561A892-B555-4BF7-B16E-46A0EE347C13}">
            <xm:f>Datos!$AO$3</xm:f>
            <x14:dxf>
              <fill>
                <patternFill>
                  <bgColor rgb="FFFFFF00"/>
                </patternFill>
              </fill>
            </x14:dxf>
          </x14:cfRule>
          <x14:cfRule type="cellIs" priority="58" operator="equal" id="{F2323205-BFBC-4B5A-8D26-1586ACBAAA46}">
            <xm:f>Datos!$AO$2</xm:f>
            <x14:dxf>
              <fill>
                <patternFill>
                  <bgColor rgb="FF92D050"/>
                </patternFill>
              </fill>
            </x14:dxf>
          </x14:cfRule>
          <xm:sqref>AT108</xm:sqref>
        </x14:conditionalFormatting>
        <x14:conditionalFormatting xmlns:xm="http://schemas.microsoft.com/office/excel/2006/main">
          <x14:cfRule type="cellIs" priority="53" operator="equal" id="{9421DFFC-A721-4B56-858A-55C1547DD7CA}">
            <xm:f>Datos!$AO$4</xm:f>
            <x14:dxf>
              <fill>
                <patternFill>
                  <bgColor theme="5" tint="0.39994506668294322"/>
                </patternFill>
              </fill>
            </x14:dxf>
          </x14:cfRule>
          <x14:cfRule type="cellIs" priority="54" operator="equal" id="{FEC86101-B33E-4B69-AFAD-0B151E587B56}">
            <xm:f>Datos!$AO$3</xm:f>
            <x14:dxf>
              <fill>
                <patternFill>
                  <bgColor rgb="FFFFFF00"/>
                </patternFill>
              </fill>
            </x14:dxf>
          </x14:cfRule>
          <x14:cfRule type="cellIs" priority="55" operator="equal" id="{C5F8E1D6-5AF8-47A9-9582-CF03629F1BA1}">
            <xm:f>Datos!$AO$2</xm:f>
            <x14:dxf>
              <fill>
                <patternFill>
                  <bgColor rgb="FF92D050"/>
                </patternFill>
              </fill>
            </x14:dxf>
          </x14:cfRule>
          <xm:sqref>AT109</xm:sqref>
        </x14:conditionalFormatting>
        <x14:conditionalFormatting xmlns:xm="http://schemas.microsoft.com/office/excel/2006/main">
          <x14:cfRule type="cellIs" priority="50" operator="equal" id="{99690F2C-7F2C-4098-AB79-B0EBDC5BA5A8}">
            <xm:f>Datos!$AO$4</xm:f>
            <x14:dxf>
              <fill>
                <patternFill>
                  <bgColor theme="5" tint="0.39994506668294322"/>
                </patternFill>
              </fill>
            </x14:dxf>
          </x14:cfRule>
          <x14:cfRule type="cellIs" priority="51" operator="equal" id="{3729D726-6FCE-41A6-8AC2-77F2423B2D6A}">
            <xm:f>Datos!$AO$3</xm:f>
            <x14:dxf>
              <fill>
                <patternFill>
                  <bgColor rgb="FFFFFF00"/>
                </patternFill>
              </fill>
            </x14:dxf>
          </x14:cfRule>
          <x14:cfRule type="cellIs" priority="52" operator="equal" id="{E3E32B2C-4860-4725-AEA2-D6DF28ACFE64}">
            <xm:f>Datos!$AO$2</xm:f>
            <x14:dxf>
              <fill>
                <patternFill>
                  <bgColor rgb="FF92D050"/>
                </patternFill>
              </fill>
            </x14:dxf>
          </x14:cfRule>
          <xm:sqref>AT110</xm:sqref>
        </x14:conditionalFormatting>
        <x14:conditionalFormatting xmlns:xm="http://schemas.microsoft.com/office/excel/2006/main">
          <x14:cfRule type="cellIs" priority="47" operator="equal" id="{99B55B08-90D7-41BC-A5FF-63BD2259D63D}">
            <xm:f>Datos!$AO$4</xm:f>
            <x14:dxf>
              <fill>
                <patternFill>
                  <bgColor theme="5" tint="0.39994506668294322"/>
                </patternFill>
              </fill>
            </x14:dxf>
          </x14:cfRule>
          <x14:cfRule type="cellIs" priority="48" operator="equal" id="{5A8ADF03-856F-4B45-8B08-5E4C5E9FF094}">
            <xm:f>Datos!$AO$3</xm:f>
            <x14:dxf>
              <fill>
                <patternFill>
                  <bgColor rgb="FFFFFF00"/>
                </patternFill>
              </fill>
            </x14:dxf>
          </x14:cfRule>
          <x14:cfRule type="cellIs" priority="49" operator="equal" id="{2BAA03B6-097F-44BF-8657-810E158489CF}">
            <xm:f>Datos!$AO$2</xm:f>
            <x14:dxf>
              <fill>
                <patternFill>
                  <bgColor rgb="FF92D050"/>
                </patternFill>
              </fill>
            </x14:dxf>
          </x14:cfRule>
          <xm:sqref>AT111</xm:sqref>
        </x14:conditionalFormatting>
        <x14:conditionalFormatting xmlns:xm="http://schemas.microsoft.com/office/excel/2006/main">
          <x14:cfRule type="cellIs" priority="44" operator="equal" id="{B3209A2B-12A4-4A2C-87DC-3640C56615BC}">
            <xm:f>Datos!$AO$4</xm:f>
            <x14:dxf>
              <fill>
                <patternFill>
                  <bgColor theme="5" tint="0.39994506668294322"/>
                </patternFill>
              </fill>
            </x14:dxf>
          </x14:cfRule>
          <x14:cfRule type="cellIs" priority="45" operator="equal" id="{B6A4E7ED-4DA2-4202-83C2-665FB06708B2}">
            <xm:f>Datos!$AO$3</xm:f>
            <x14:dxf>
              <fill>
                <patternFill>
                  <bgColor rgb="FFFFFF00"/>
                </patternFill>
              </fill>
            </x14:dxf>
          </x14:cfRule>
          <x14:cfRule type="cellIs" priority="46" operator="equal" id="{E6A974DC-3A62-4BEF-862C-863187FF0549}">
            <xm:f>Datos!$AO$2</xm:f>
            <x14:dxf>
              <fill>
                <patternFill>
                  <bgColor rgb="FF92D050"/>
                </patternFill>
              </fill>
            </x14:dxf>
          </x14:cfRule>
          <xm:sqref>AW87</xm:sqref>
        </x14:conditionalFormatting>
        <x14:conditionalFormatting xmlns:xm="http://schemas.microsoft.com/office/excel/2006/main">
          <x14:cfRule type="cellIs" priority="41" operator="equal" id="{ABA26E89-392F-41FB-8D06-6E9F99092BB3}">
            <xm:f>Datos!$AO$4</xm:f>
            <x14:dxf>
              <fill>
                <patternFill>
                  <bgColor theme="5" tint="0.39994506668294322"/>
                </patternFill>
              </fill>
            </x14:dxf>
          </x14:cfRule>
          <x14:cfRule type="cellIs" priority="42" operator="equal" id="{D7B71ACC-593F-45DE-9B82-49DAC331E310}">
            <xm:f>Datos!$AO$3</xm:f>
            <x14:dxf>
              <fill>
                <patternFill>
                  <bgColor rgb="FFFFFF00"/>
                </patternFill>
              </fill>
            </x14:dxf>
          </x14:cfRule>
          <x14:cfRule type="cellIs" priority="43" operator="equal" id="{950B4E5F-0A92-4807-908F-E084D460CB5F}">
            <xm:f>Datos!$AO$2</xm:f>
            <x14:dxf>
              <fill>
                <patternFill>
                  <bgColor rgb="FF92D050"/>
                </patternFill>
              </fill>
            </x14:dxf>
          </x14:cfRule>
          <xm:sqref>AW102</xm:sqref>
        </x14:conditionalFormatting>
        <x14:conditionalFormatting xmlns:xm="http://schemas.microsoft.com/office/excel/2006/main">
          <x14:cfRule type="expression" priority="38" id="{D555B3B1-1348-4A39-A9AB-1F002A6F238F}">
            <xm:f>AND($AP$126&lt;&gt;Datos!$S$5,$AP$126&lt;&gt;Datos!$T$5)</xm:f>
            <x14:dxf>
              <font>
                <color theme="0"/>
              </font>
              <fill>
                <patternFill patternType="none">
                  <bgColor auto="1"/>
                </patternFill>
              </fill>
              <border>
                <left/>
                <right/>
                <top/>
                <bottom/>
              </border>
            </x14:dxf>
          </x14:cfRule>
          <xm:sqref>AL144:AR146</xm:sqref>
        </x14:conditionalFormatting>
        <x14:conditionalFormatting xmlns:xm="http://schemas.microsoft.com/office/excel/2006/main">
          <x14:cfRule type="cellIs" priority="13" operator="equal" id="{5BDA4566-F940-42DF-A776-11C78B49D0CC}">
            <xm:f>Datos!$AQ$3</xm:f>
            <x14:dxf>
              <fill>
                <patternFill>
                  <bgColor theme="5" tint="0.39994506668294322"/>
                </patternFill>
              </fill>
            </x14:dxf>
          </x14:cfRule>
          <x14:cfRule type="cellIs" priority="14" operator="equal" id="{4884E396-C5CF-4FFE-8072-FC9F315A9983}">
            <xm:f>Datos!$AQ$2</xm:f>
            <x14:dxf>
              <fill>
                <patternFill>
                  <bgColor rgb="FF92D050"/>
                </patternFill>
              </fill>
            </x14:dxf>
          </x14:cfRule>
          <xm:sqref>AZ87:BB96</xm:sqref>
        </x14:conditionalFormatting>
        <x14:conditionalFormatting xmlns:xm="http://schemas.microsoft.com/office/excel/2006/main">
          <x14:cfRule type="cellIs" priority="10" operator="equal" id="{5CAF6F30-9536-48D2-AC43-26758BCDECBD}">
            <xm:f>Datos!$AR$4</xm:f>
            <x14:dxf>
              <fill>
                <patternFill>
                  <bgColor theme="5" tint="0.39994506668294322"/>
                </patternFill>
              </fill>
            </x14:dxf>
          </x14:cfRule>
          <x14:cfRule type="cellIs" priority="11" operator="equal" id="{FB84F856-A3FA-4C5C-AB58-1806AB7C48DD}">
            <xm:f>Datos!$AR$3</xm:f>
            <x14:dxf>
              <fill>
                <patternFill>
                  <bgColor rgb="FFFFFF00"/>
                </patternFill>
              </fill>
            </x14:dxf>
          </x14:cfRule>
          <x14:cfRule type="cellIs" priority="12" operator="equal" id="{B338ABFF-E41B-4D6C-BAB9-71B6A3F47F02}">
            <xm:f>Datos!$AR$2</xm:f>
            <x14:dxf>
              <fill>
                <patternFill>
                  <bgColor rgb="FF92D050"/>
                </patternFill>
              </fill>
            </x14:dxf>
          </x14:cfRule>
          <xm:sqref>AZ102</xm:sqref>
        </x14:conditionalFormatting>
      </x14:conditionalFormatting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6">
    <tabColor rgb="FF0070C0"/>
  </sheetPr>
  <dimension ref="A1:CH232"/>
  <sheetViews>
    <sheetView showGridLines="0" view="pageBreakPreview" topLeftCell="B1" zoomScale="75" zoomScaleNormal="100" zoomScaleSheetLayoutView="75" workbookViewId="0">
      <selection activeCell="C14" sqref="A14:J15"/>
    </sheetView>
  </sheetViews>
  <sheetFormatPr defaultColWidth="11.5703125" defaultRowHeight="15"/>
  <cols>
    <col min="1" max="6" width="2.7109375" style="11" customWidth="1"/>
    <col min="7" max="7" width="3.140625" style="11" customWidth="1"/>
    <col min="8" max="8" width="4.42578125" style="11" customWidth="1"/>
    <col min="9" max="9" width="3.7109375" style="11" customWidth="1"/>
    <col min="10" max="11" width="2.7109375" style="11" customWidth="1"/>
    <col min="12" max="12" width="3.42578125" style="11" customWidth="1"/>
    <col min="13" max="15" width="2.7109375" style="11" customWidth="1"/>
    <col min="16" max="17" width="4.7109375" style="11" customWidth="1"/>
    <col min="18" max="20" width="2.7109375" style="11" customWidth="1"/>
    <col min="21" max="21" width="4.28515625" style="11" customWidth="1"/>
    <col min="22" max="22" width="7.42578125" style="11" customWidth="1"/>
    <col min="23" max="23" width="5.28515625" style="11" customWidth="1"/>
    <col min="24" max="25" width="5" style="11" customWidth="1"/>
    <col min="26" max="26" width="6.28515625" style="11" customWidth="1"/>
    <col min="27" max="27" width="5" style="11" customWidth="1"/>
    <col min="28" max="37" width="5.42578125" style="11" customWidth="1"/>
    <col min="38" max="38" width="3.5703125" style="11" customWidth="1"/>
    <col min="39" max="39" width="5.28515625" style="11" customWidth="1"/>
    <col min="40" max="44" width="2.7109375" style="11" customWidth="1"/>
    <col min="45" max="45" width="6.85546875" style="11" customWidth="1"/>
    <col min="46" max="47" width="2.7109375" style="11" customWidth="1"/>
    <col min="48" max="48" width="4.7109375" style="11" customWidth="1"/>
    <col min="49" max="50" width="2.7109375" style="11" customWidth="1"/>
    <col min="51" max="51" width="4" style="11" customWidth="1"/>
    <col min="52" max="53" width="2.7109375" style="11" customWidth="1"/>
    <col min="54" max="54" width="7.42578125" style="11" customWidth="1"/>
    <col min="55" max="58" width="2.7109375" style="11" customWidth="1"/>
    <col min="59" max="59" width="37.85546875" style="11" customWidth="1"/>
    <col min="60" max="62" width="2.7109375" style="11" hidden="1" customWidth="1"/>
    <col min="63" max="63" width="31.140625" style="11" hidden="1" customWidth="1"/>
    <col min="64" max="68" width="27.85546875" style="11" hidden="1" customWidth="1"/>
    <col min="69" max="69" width="37.5703125" style="11" hidden="1" customWidth="1"/>
    <col min="70" max="70" width="11.5703125" style="11" hidden="1" customWidth="1"/>
    <col min="71" max="71" width="33.7109375" style="11" hidden="1" customWidth="1"/>
    <col min="72" max="72" width="24.5703125" style="11" hidden="1" customWidth="1"/>
    <col min="73" max="73" width="22" style="11" hidden="1" customWidth="1"/>
    <col min="74" max="74" width="22.42578125" style="11" hidden="1" customWidth="1"/>
    <col min="75" max="76" width="11.5703125" style="11" hidden="1" customWidth="1"/>
    <col min="77" max="77" width="40.42578125" style="11" hidden="1" customWidth="1"/>
    <col min="78" max="78" width="13.140625" style="11" hidden="1" customWidth="1"/>
    <col min="79" max="84" width="11.5703125" style="11" hidden="1" customWidth="1"/>
    <col min="85" max="85" width="36.7109375" style="11" hidden="1" customWidth="1"/>
    <col min="86" max="91" width="11.5703125" style="11" customWidth="1"/>
    <col min="92" max="16384" width="11.5703125" style="11"/>
  </cols>
  <sheetData>
    <row r="1" spans="1:64" ht="15.6" customHeight="1">
      <c r="A1" s="440"/>
      <c r="B1" s="441"/>
      <c r="C1" s="441"/>
      <c r="D1" s="441"/>
      <c r="E1" s="441"/>
      <c r="F1" s="441"/>
      <c r="G1" s="441"/>
      <c r="H1" s="441"/>
      <c r="I1" s="441"/>
      <c r="J1" s="441"/>
      <c r="K1" s="9"/>
      <c r="L1" s="9"/>
      <c r="M1" s="9"/>
      <c r="N1" s="9"/>
      <c r="O1" s="10"/>
      <c r="P1" s="446" t="s">
        <v>350</v>
      </c>
      <c r="Q1" s="447"/>
      <c r="R1" s="447"/>
      <c r="S1" s="447"/>
      <c r="T1" s="447"/>
      <c r="U1" s="448"/>
      <c r="V1" s="580" t="s">
        <v>422</v>
      </c>
      <c r="W1" s="581"/>
      <c r="X1" s="581"/>
      <c r="Y1" s="581"/>
      <c r="Z1" s="581"/>
      <c r="AA1" s="581"/>
      <c r="AB1" s="581"/>
      <c r="AC1" s="581"/>
      <c r="AD1" s="581"/>
      <c r="AE1" s="581"/>
      <c r="AF1" s="581"/>
      <c r="AG1" s="581"/>
      <c r="AH1" s="581"/>
      <c r="AI1" s="581"/>
      <c r="AJ1" s="581"/>
      <c r="AK1" s="581"/>
      <c r="AL1" s="581"/>
      <c r="AM1" s="581"/>
      <c r="AN1" s="581"/>
      <c r="AO1" s="581"/>
      <c r="AP1" s="581"/>
      <c r="AQ1" s="581"/>
      <c r="AR1" s="581"/>
      <c r="AS1" s="581"/>
      <c r="AT1" s="581"/>
      <c r="AU1" s="581"/>
      <c r="AV1" s="581"/>
      <c r="AW1" s="581"/>
      <c r="AX1" s="581"/>
      <c r="AY1" s="581"/>
      <c r="AZ1" s="582"/>
      <c r="BA1" s="568" t="s">
        <v>423</v>
      </c>
      <c r="BB1" s="569"/>
      <c r="BC1" s="569"/>
      <c r="BD1" s="569"/>
      <c r="BE1" s="569"/>
      <c r="BF1" s="570"/>
      <c r="BG1" s="565" t="s">
        <v>424</v>
      </c>
    </row>
    <row r="2" spans="1:64" ht="15.6" customHeight="1">
      <c r="A2" s="442"/>
      <c r="B2" s="443"/>
      <c r="C2" s="443"/>
      <c r="D2" s="443"/>
      <c r="E2" s="443"/>
      <c r="F2" s="443"/>
      <c r="G2" s="443"/>
      <c r="H2" s="443"/>
      <c r="I2" s="443"/>
      <c r="J2" s="443"/>
      <c r="K2" s="12"/>
      <c r="L2" s="12"/>
      <c r="M2" s="12"/>
      <c r="N2" s="12"/>
      <c r="O2" s="13"/>
      <c r="P2" s="449"/>
      <c r="Q2" s="450"/>
      <c r="R2" s="450"/>
      <c r="S2" s="450"/>
      <c r="T2" s="450"/>
      <c r="U2" s="451"/>
      <c r="V2" s="583"/>
      <c r="W2" s="584"/>
      <c r="X2" s="584"/>
      <c r="Y2" s="584"/>
      <c r="Z2" s="584"/>
      <c r="AA2" s="584"/>
      <c r="AB2" s="584"/>
      <c r="AC2" s="584"/>
      <c r="AD2" s="584"/>
      <c r="AE2" s="584"/>
      <c r="AF2" s="584"/>
      <c r="AG2" s="584"/>
      <c r="AH2" s="584"/>
      <c r="AI2" s="584"/>
      <c r="AJ2" s="584"/>
      <c r="AK2" s="584"/>
      <c r="AL2" s="584"/>
      <c r="AM2" s="584"/>
      <c r="AN2" s="584"/>
      <c r="AO2" s="584"/>
      <c r="AP2" s="584"/>
      <c r="AQ2" s="584"/>
      <c r="AR2" s="584"/>
      <c r="AS2" s="584"/>
      <c r="AT2" s="584"/>
      <c r="AU2" s="584"/>
      <c r="AV2" s="584"/>
      <c r="AW2" s="584"/>
      <c r="AX2" s="584"/>
      <c r="AY2" s="584"/>
      <c r="AZ2" s="585"/>
      <c r="BA2" s="571"/>
      <c r="BB2" s="572"/>
      <c r="BC2" s="572"/>
      <c r="BD2" s="572"/>
      <c r="BE2" s="572"/>
      <c r="BF2" s="573"/>
      <c r="BG2" s="566"/>
    </row>
    <row r="3" spans="1:64" ht="15.6" customHeight="1">
      <c r="A3" s="442"/>
      <c r="B3" s="443"/>
      <c r="C3" s="443"/>
      <c r="D3" s="443"/>
      <c r="E3" s="443"/>
      <c r="F3" s="443"/>
      <c r="G3" s="443"/>
      <c r="H3" s="443"/>
      <c r="I3" s="443"/>
      <c r="J3" s="443"/>
      <c r="K3" s="12"/>
      <c r="L3" s="12"/>
      <c r="M3" s="12"/>
      <c r="N3" s="12"/>
      <c r="O3" s="13"/>
      <c r="P3" s="449" t="s">
        <v>425</v>
      </c>
      <c r="Q3" s="450"/>
      <c r="R3" s="450"/>
      <c r="S3" s="450"/>
      <c r="T3" s="450"/>
      <c r="U3" s="451"/>
      <c r="V3" s="586" t="s">
        <v>426</v>
      </c>
      <c r="W3" s="587"/>
      <c r="X3" s="587"/>
      <c r="Y3" s="587"/>
      <c r="Z3" s="587"/>
      <c r="AA3" s="587"/>
      <c r="AB3" s="587"/>
      <c r="AC3" s="587"/>
      <c r="AD3" s="587"/>
      <c r="AE3" s="587"/>
      <c r="AF3" s="587"/>
      <c r="AG3" s="587"/>
      <c r="AH3" s="587"/>
      <c r="AI3" s="587"/>
      <c r="AJ3" s="587"/>
      <c r="AK3" s="587"/>
      <c r="AL3" s="587"/>
      <c r="AM3" s="587"/>
      <c r="AN3" s="587"/>
      <c r="AO3" s="587"/>
      <c r="AP3" s="587"/>
      <c r="AQ3" s="587"/>
      <c r="AR3" s="587"/>
      <c r="AS3" s="587"/>
      <c r="AT3" s="587"/>
      <c r="AU3" s="587"/>
      <c r="AV3" s="587"/>
      <c r="AW3" s="587"/>
      <c r="AX3" s="587"/>
      <c r="AY3" s="587"/>
      <c r="AZ3" s="588"/>
      <c r="BA3" s="574" t="s">
        <v>427</v>
      </c>
      <c r="BB3" s="575"/>
      <c r="BC3" s="575"/>
      <c r="BD3" s="575"/>
      <c r="BE3" s="575"/>
      <c r="BF3" s="576"/>
      <c r="BG3" s="566" t="str">
        <f>+"06"</f>
        <v>06</v>
      </c>
    </row>
    <row r="4" spans="1:64" ht="15.6" customHeight="1" thickBot="1">
      <c r="A4" s="444"/>
      <c r="B4" s="445"/>
      <c r="C4" s="445"/>
      <c r="D4" s="445"/>
      <c r="E4" s="445"/>
      <c r="F4" s="445"/>
      <c r="G4" s="445"/>
      <c r="H4" s="445"/>
      <c r="I4" s="445"/>
      <c r="J4" s="445"/>
      <c r="K4" s="14"/>
      <c r="L4" s="14"/>
      <c r="M4" s="14"/>
      <c r="N4" s="14"/>
      <c r="O4" s="15"/>
      <c r="P4" s="452"/>
      <c r="Q4" s="453"/>
      <c r="R4" s="453"/>
      <c r="S4" s="453"/>
      <c r="T4" s="453"/>
      <c r="U4" s="454"/>
      <c r="V4" s="589"/>
      <c r="W4" s="590"/>
      <c r="X4" s="590"/>
      <c r="Y4" s="590"/>
      <c r="Z4" s="590"/>
      <c r="AA4" s="590"/>
      <c r="AB4" s="590"/>
      <c r="AC4" s="590"/>
      <c r="AD4" s="590"/>
      <c r="AE4" s="590"/>
      <c r="AF4" s="590"/>
      <c r="AG4" s="590"/>
      <c r="AH4" s="590"/>
      <c r="AI4" s="590"/>
      <c r="AJ4" s="590"/>
      <c r="AK4" s="590"/>
      <c r="AL4" s="590"/>
      <c r="AM4" s="590"/>
      <c r="AN4" s="590"/>
      <c r="AO4" s="590"/>
      <c r="AP4" s="590"/>
      <c r="AQ4" s="590"/>
      <c r="AR4" s="590"/>
      <c r="AS4" s="590"/>
      <c r="AT4" s="590"/>
      <c r="AU4" s="590"/>
      <c r="AV4" s="590"/>
      <c r="AW4" s="590"/>
      <c r="AX4" s="590"/>
      <c r="AY4" s="590"/>
      <c r="AZ4" s="591"/>
      <c r="BA4" s="577"/>
      <c r="BB4" s="578"/>
      <c r="BC4" s="578"/>
      <c r="BD4" s="578"/>
      <c r="BE4" s="578"/>
      <c r="BF4" s="579"/>
      <c r="BG4" s="567"/>
    </row>
    <row r="5" spans="1:64" ht="15.6" customHeight="1">
      <c r="A5" s="18"/>
      <c r="BG5" s="20"/>
    </row>
    <row r="6" spans="1:64" ht="31.15" customHeight="1">
      <c r="A6" s="18"/>
      <c r="C6" s="19"/>
      <c r="D6" s="488" t="s">
        <v>2</v>
      </c>
      <c r="E6" s="488"/>
      <c r="F6" s="488"/>
      <c r="G6" s="488"/>
      <c r="J6" s="19"/>
      <c r="K6" s="596" t="str">
        <f>IF('Contexto Proceso'!$B$2="","",'Contexto Proceso'!$B$2)</f>
        <v>Planeación del Sistema de Gestión Integrado</v>
      </c>
      <c r="L6" s="596"/>
      <c r="M6" s="596"/>
      <c r="N6" s="596"/>
      <c r="O6" s="596"/>
      <c r="P6" s="596"/>
      <c r="Q6" s="596"/>
      <c r="R6" s="596"/>
      <c r="S6" s="596"/>
      <c r="T6" s="596"/>
      <c r="U6" s="596"/>
      <c r="V6" s="596"/>
      <c r="W6" s="596"/>
      <c r="X6" s="596"/>
      <c r="Y6" s="596"/>
      <c r="Z6" s="596"/>
      <c r="AA6" s="596"/>
      <c r="AB6" s="596"/>
      <c r="AC6" s="596"/>
      <c r="AD6" s="596"/>
      <c r="AE6" s="596"/>
      <c r="AF6" s="596"/>
      <c r="AG6" s="596"/>
      <c r="AH6" s="596"/>
      <c r="AI6" s="596"/>
      <c r="AJ6" s="596"/>
      <c r="AK6" s="596"/>
      <c r="AL6" s="596"/>
      <c r="AM6" s="596"/>
      <c r="AN6" s="596"/>
      <c r="AO6" s="596"/>
      <c r="AP6" s="596"/>
      <c r="AQ6" s="596"/>
      <c r="AR6" s="596"/>
      <c r="AS6" s="596"/>
      <c r="AT6" s="596"/>
      <c r="AU6" s="596"/>
      <c r="AV6" s="596"/>
      <c r="AW6" s="596"/>
      <c r="AX6" s="596"/>
      <c r="AY6" s="596"/>
      <c r="AZ6" s="596"/>
      <c r="BA6" s="596"/>
      <c r="BB6" s="596"/>
      <c r="BC6" s="596"/>
      <c r="BD6" s="596"/>
      <c r="BE6" s="596"/>
      <c r="BF6" s="596"/>
      <c r="BG6" s="20"/>
    </row>
    <row r="7" spans="1:64" ht="11.45" customHeight="1">
      <c r="A7" s="18"/>
      <c r="C7" s="19"/>
      <c r="D7" s="19"/>
      <c r="E7" s="19"/>
      <c r="F7" s="19"/>
      <c r="H7" s="19"/>
      <c r="I7" s="19"/>
      <c r="J7" s="19"/>
      <c r="O7" s="19"/>
      <c r="P7" s="176"/>
      <c r="Q7" s="176"/>
      <c r="R7" s="176"/>
      <c r="S7" s="176"/>
      <c r="T7" s="19"/>
      <c r="U7" s="19"/>
      <c r="V7" s="21"/>
      <c r="W7" s="21"/>
      <c r="X7" s="21"/>
      <c r="Y7" s="21"/>
      <c r="Z7" s="21"/>
      <c r="AA7" s="21"/>
      <c r="AB7" s="21"/>
      <c r="AC7" s="21"/>
      <c r="AD7" s="21"/>
      <c r="AE7" s="21"/>
      <c r="AF7" s="21"/>
      <c r="AG7" s="21"/>
      <c r="AH7" s="21"/>
      <c r="AI7" s="21"/>
      <c r="AJ7" s="21"/>
      <c r="AK7" s="21"/>
      <c r="AL7" s="21"/>
      <c r="AM7" s="21"/>
      <c r="AN7" s="21"/>
      <c r="AO7" s="21"/>
      <c r="AP7" s="21"/>
      <c r="BG7" s="20"/>
    </row>
    <row r="8" spans="1:64" ht="31.15" customHeight="1">
      <c r="A8" s="18"/>
      <c r="C8" s="19"/>
      <c r="D8" s="488" t="s">
        <v>360</v>
      </c>
      <c r="E8" s="488"/>
      <c r="F8" s="488"/>
      <c r="G8" s="488"/>
      <c r="J8" s="22"/>
      <c r="K8" s="596" t="str">
        <f>IF('Contexto Proceso'!$B$10="","",'Contexto Proceso'!$B$10)</f>
        <v>Realizar una adecuada planeación del sistema de gestión integrado mediante la identificación de requisitos de las normas de calidad y medio ambiente necesarios para el establecidmiento de la información documentada requerida, con el fin de contribuir con la eficacia y efectividad institucional</v>
      </c>
      <c r="L8" s="596"/>
      <c r="M8" s="596"/>
      <c r="N8" s="596"/>
      <c r="O8" s="596"/>
      <c r="P8" s="596"/>
      <c r="Q8" s="596"/>
      <c r="R8" s="596"/>
      <c r="S8" s="596"/>
      <c r="T8" s="596"/>
      <c r="U8" s="596"/>
      <c r="V8" s="596"/>
      <c r="W8" s="596"/>
      <c r="X8" s="596"/>
      <c r="Y8" s="596"/>
      <c r="Z8" s="596"/>
      <c r="AA8" s="596"/>
      <c r="AB8" s="596"/>
      <c r="AC8" s="596"/>
      <c r="AD8" s="596"/>
      <c r="AE8" s="596"/>
      <c r="AF8" s="596"/>
      <c r="AG8" s="596"/>
      <c r="AH8" s="596"/>
      <c r="AI8" s="596"/>
      <c r="AJ8" s="596"/>
      <c r="AK8" s="596"/>
      <c r="AL8" s="596"/>
      <c r="AM8" s="596"/>
      <c r="AN8" s="596"/>
      <c r="AO8" s="596"/>
      <c r="AP8" s="596"/>
      <c r="AQ8" s="596"/>
      <c r="AR8" s="596"/>
      <c r="AS8" s="596"/>
      <c r="AT8" s="596"/>
      <c r="AU8" s="596"/>
      <c r="AV8" s="596"/>
      <c r="AW8" s="596"/>
      <c r="AX8" s="596"/>
      <c r="AY8" s="596"/>
      <c r="AZ8" s="596"/>
      <c r="BA8" s="596"/>
      <c r="BB8" s="596"/>
      <c r="BC8" s="596"/>
      <c r="BD8" s="596"/>
      <c r="BE8" s="596"/>
      <c r="BF8" s="596"/>
      <c r="BG8" s="20"/>
    </row>
    <row r="9" spans="1:64" ht="11.45" customHeight="1">
      <c r="A9" s="18"/>
      <c r="C9" s="19"/>
      <c r="D9" s="176"/>
      <c r="E9" s="176"/>
      <c r="F9" s="176"/>
      <c r="G9" s="176"/>
      <c r="J9" s="22"/>
      <c r="K9" s="177"/>
      <c r="L9" s="177"/>
      <c r="M9" s="177"/>
      <c r="N9" s="177"/>
      <c r="O9" s="177"/>
      <c r="P9" s="177"/>
      <c r="Q9" s="177"/>
      <c r="R9" s="177"/>
      <c r="S9" s="177"/>
      <c r="T9" s="177"/>
      <c r="U9" s="177"/>
      <c r="V9" s="177"/>
      <c r="W9" s="177"/>
      <c r="X9" s="177"/>
      <c r="Y9" s="177"/>
      <c r="Z9" s="177"/>
      <c r="AA9" s="177"/>
      <c r="AB9" s="177"/>
      <c r="AC9" s="177"/>
      <c r="AD9" s="177"/>
      <c r="AE9" s="177"/>
      <c r="AF9" s="177"/>
      <c r="AG9" s="177"/>
      <c r="AH9" s="177"/>
      <c r="AI9" s="177"/>
      <c r="AJ9" s="177"/>
      <c r="AK9" s="177"/>
      <c r="AL9" s="177"/>
      <c r="AM9" s="177"/>
      <c r="AN9" s="177"/>
      <c r="AO9" s="177"/>
      <c r="AP9" s="177"/>
      <c r="AQ9" s="177"/>
      <c r="AR9" s="177"/>
      <c r="AS9" s="177"/>
      <c r="AT9" s="177"/>
      <c r="AU9" s="177"/>
      <c r="AV9" s="177"/>
      <c r="AW9" s="177"/>
      <c r="AX9" s="177"/>
      <c r="AY9" s="177"/>
      <c r="AZ9" s="177"/>
      <c r="BA9" s="177"/>
      <c r="BB9" s="177"/>
      <c r="BG9" s="20"/>
    </row>
    <row r="10" spans="1:64" ht="31.15" customHeight="1">
      <c r="A10" s="18"/>
      <c r="C10" s="19"/>
      <c r="D10" s="488" t="s">
        <v>428</v>
      </c>
      <c r="E10" s="488"/>
      <c r="F10" s="488"/>
      <c r="G10" s="488"/>
      <c r="H10" s="488"/>
      <c r="I10" s="488"/>
      <c r="J10" s="22"/>
      <c r="K10" s="497"/>
      <c r="L10" s="498"/>
      <c r="M10" s="498"/>
      <c r="N10" s="498"/>
      <c r="O10" s="498"/>
      <c r="P10" s="498"/>
      <c r="Q10" s="498"/>
      <c r="R10" s="498"/>
      <c r="S10" s="498"/>
      <c r="T10" s="498"/>
      <c r="U10" s="498"/>
      <c r="V10" s="498"/>
      <c r="W10" s="498"/>
      <c r="X10" s="498"/>
      <c r="Y10" s="498"/>
      <c r="Z10" s="498"/>
      <c r="AA10" s="498"/>
      <c r="AB10" s="498"/>
      <c r="AC10" s="498"/>
      <c r="AD10" s="498"/>
      <c r="AE10" s="498"/>
      <c r="AF10" s="498"/>
      <c r="AG10" s="498"/>
      <c r="AH10" s="498"/>
      <c r="AI10" s="498"/>
      <c r="AJ10" s="499"/>
      <c r="AK10" s="101"/>
      <c r="AL10" s="22"/>
      <c r="AM10" s="22"/>
      <c r="AN10" s="22"/>
      <c r="AO10" s="22"/>
      <c r="AP10" s="22"/>
      <c r="AQ10" s="500" t="s">
        <v>430</v>
      </c>
      <c r="AR10" s="500"/>
      <c r="AS10" s="500"/>
      <c r="AT10" s="500"/>
      <c r="AU10" s="500"/>
      <c r="AV10" s="500"/>
      <c r="AW10" s="595"/>
      <c r="AX10" s="592"/>
      <c r="AY10" s="593"/>
      <c r="AZ10" s="593"/>
      <c r="BA10" s="593"/>
      <c r="BB10" s="593"/>
      <c r="BC10" s="593"/>
      <c r="BD10" s="593"/>
      <c r="BE10" s="593"/>
      <c r="BF10" s="594"/>
      <c r="BG10" s="20"/>
    </row>
    <row r="11" spans="1:64" ht="17.25" customHeight="1">
      <c r="A11" s="18"/>
      <c r="C11" s="19"/>
      <c r="D11" s="19"/>
      <c r="E11" s="19"/>
      <c r="F11" s="176"/>
      <c r="G11" s="176"/>
      <c r="H11" s="176"/>
      <c r="I11" s="176"/>
      <c r="J11" s="22"/>
      <c r="K11" s="177"/>
      <c r="L11" s="177"/>
      <c r="M11" s="177"/>
      <c r="N11" s="177"/>
      <c r="O11" s="177"/>
      <c r="P11" s="177"/>
      <c r="Q11" s="177"/>
      <c r="R11" s="177"/>
      <c r="S11" s="177"/>
      <c r="T11" s="177"/>
      <c r="U11" s="177"/>
      <c r="V11" s="177"/>
      <c r="W11" s="177"/>
      <c r="X11" s="177"/>
      <c r="Y11" s="177"/>
      <c r="Z11" s="177"/>
      <c r="AA11" s="177"/>
      <c r="AB11" s="177"/>
      <c r="AC11" s="177"/>
      <c r="AD11" s="177"/>
      <c r="AE11" s="177"/>
      <c r="AF11" s="177"/>
      <c r="AG11" s="177"/>
      <c r="AH11" s="177"/>
      <c r="AI11" s="177"/>
      <c r="AJ11" s="177"/>
      <c r="AK11" s="177"/>
      <c r="AL11" s="177"/>
      <c r="AM11" s="177"/>
      <c r="AN11" s="177"/>
      <c r="AO11" s="177"/>
      <c r="AP11" s="177"/>
      <c r="AQ11" s="177"/>
      <c r="AR11" s="177"/>
      <c r="AS11" s="177"/>
      <c r="AT11" s="495" t="s">
        <v>431</v>
      </c>
      <c r="AU11" s="495"/>
      <c r="AV11" s="495"/>
      <c r="AW11" s="495"/>
      <c r="AX11" s="495"/>
      <c r="AY11" s="495"/>
      <c r="AZ11" s="495"/>
      <c r="BA11" s="495"/>
      <c r="BB11" s="495"/>
      <c r="BC11" s="495"/>
      <c r="BG11" s="20"/>
    </row>
    <row r="12" spans="1:64" ht="23.45" customHeight="1">
      <c r="A12" s="18"/>
      <c r="C12" s="19"/>
      <c r="D12" s="19"/>
      <c r="E12" s="19"/>
      <c r="F12" s="176"/>
      <c r="G12" s="176"/>
      <c r="H12" s="176"/>
      <c r="I12" s="176"/>
      <c r="J12" s="22"/>
      <c r="K12" s="177"/>
      <c r="L12" s="177"/>
      <c r="M12" s="177"/>
      <c r="N12" s="177"/>
      <c r="O12" s="177"/>
      <c r="P12" s="177"/>
      <c r="Q12" s="177"/>
      <c r="R12" s="177"/>
      <c r="S12" s="177"/>
      <c r="T12" s="177"/>
      <c r="U12" s="177"/>
      <c r="V12" s="177"/>
      <c r="W12" s="177"/>
      <c r="X12" s="177"/>
      <c r="Y12" s="177"/>
      <c r="Z12" s="177"/>
      <c r="AA12" s="177"/>
      <c r="AB12" s="177"/>
      <c r="AC12" s="177"/>
      <c r="AD12" s="177"/>
      <c r="AE12" s="177"/>
      <c r="AF12" s="177"/>
      <c r="AG12" s="177"/>
      <c r="AH12" s="177"/>
      <c r="AI12" s="177"/>
      <c r="AJ12" s="177"/>
      <c r="AK12" s="177"/>
      <c r="AL12" s="177"/>
      <c r="AM12" s="177"/>
      <c r="AN12" s="177"/>
      <c r="AO12" s="177"/>
      <c r="AP12" s="177"/>
      <c r="AQ12" s="177"/>
      <c r="AR12" s="177"/>
      <c r="AS12" s="177"/>
      <c r="AT12" s="23"/>
      <c r="AU12" s="23"/>
      <c r="AV12" s="23"/>
      <c r="AW12" s="23"/>
      <c r="AX12" s="23"/>
      <c r="AY12" s="23"/>
      <c r="AZ12" s="23"/>
      <c r="BA12" s="23"/>
      <c r="BB12" s="23"/>
      <c r="BC12" s="23"/>
      <c r="BG12" s="20"/>
      <c r="BJ12" s="104" t="s">
        <v>0</v>
      </c>
      <c r="BK12" s="24" t="s">
        <v>432</v>
      </c>
    </row>
    <row r="13" spans="1:64" ht="31.15" customHeight="1">
      <c r="A13" s="18"/>
      <c r="C13" s="19"/>
      <c r="E13" s="22"/>
      <c r="F13" s="22"/>
      <c r="G13" s="22"/>
      <c r="H13" s="22"/>
      <c r="I13" s="22"/>
      <c r="J13" s="22"/>
      <c r="L13" s="22"/>
      <c r="M13" s="500" t="s">
        <v>1</v>
      </c>
      <c r="N13" s="500"/>
      <c r="O13" s="500"/>
      <c r="P13" s="500"/>
      <c r="Q13" s="500"/>
      <c r="R13" s="500"/>
      <c r="S13" s="500"/>
      <c r="T13" s="500"/>
      <c r="U13" s="22"/>
      <c r="V13" s="497"/>
      <c r="W13" s="498"/>
      <c r="X13" s="498"/>
      <c r="Y13" s="498"/>
      <c r="Z13" s="498"/>
      <c r="AA13" s="498"/>
      <c r="AB13" s="498"/>
      <c r="AC13" s="498"/>
      <c r="AD13" s="498"/>
      <c r="AE13" s="498"/>
      <c r="AF13" s="498"/>
      <c r="AG13" s="498"/>
      <c r="AH13" s="498"/>
      <c r="AI13" s="498"/>
      <c r="AJ13" s="499"/>
      <c r="AK13" s="25" t="str">
        <f>IF(V13=Datos!B2,1,IF(V13=Datos!B3,2,IF(V13=Datos!B4,3,IF(V13=Datos!B5,4,IF(V13=Datos!B6,5,"")))))</f>
        <v/>
      </c>
      <c r="AU13" s="177"/>
      <c r="AV13" s="177"/>
      <c r="AW13" s="177"/>
      <c r="AX13" s="177"/>
      <c r="AY13" s="177"/>
      <c r="AZ13" s="177"/>
      <c r="BA13" s="177"/>
      <c r="BB13" s="177"/>
      <c r="BG13" s="20"/>
      <c r="BJ13" s="26">
        <v>1</v>
      </c>
      <c r="BK13" s="26" t="s">
        <v>433</v>
      </c>
      <c r="BL13" s="11" t="s">
        <v>434</v>
      </c>
    </row>
    <row r="14" spans="1:64" ht="30" customHeight="1" thickBot="1">
      <c r="A14" s="34"/>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BG14" s="20"/>
      <c r="BJ14" s="26">
        <v>2</v>
      </c>
      <c r="BK14" s="26" t="s">
        <v>156</v>
      </c>
      <c r="BL14" s="11" t="s">
        <v>435</v>
      </c>
    </row>
    <row r="15" spans="1:64" ht="32.450000000000003" customHeight="1" thickBot="1">
      <c r="A15" s="380" t="str">
        <f>IF(AK13=Datos!$A$6,"IDENTIFICACIÓN DE LA OPORTUNIDAD","IDENTIFICACIÓN DEL RIESGO")</f>
        <v>IDENTIFICACIÓN DEL RIESGO</v>
      </c>
      <c r="B15" s="381"/>
      <c r="C15" s="381"/>
      <c r="D15" s="381"/>
      <c r="E15" s="381"/>
      <c r="F15" s="381"/>
      <c r="G15" s="381"/>
      <c r="H15" s="381"/>
      <c r="I15" s="381"/>
      <c r="J15" s="382"/>
      <c r="K15" s="27"/>
      <c r="L15" s="27"/>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7"/>
      <c r="BJ15" s="26">
        <v>3</v>
      </c>
      <c r="BK15" s="26" t="s">
        <v>436</v>
      </c>
      <c r="BL15" s="11" t="s">
        <v>437</v>
      </c>
    </row>
    <row r="16" spans="1:64" ht="15.6" customHeight="1">
      <c r="A16" s="18"/>
      <c r="B16" s="28"/>
      <c r="C16" s="28"/>
      <c r="D16" s="28"/>
      <c r="E16" s="28"/>
      <c r="F16" s="28"/>
      <c r="G16" s="28"/>
      <c r="H16" s="28"/>
      <c r="I16" s="28"/>
      <c r="J16" s="28"/>
      <c r="BG16" s="20"/>
      <c r="BJ16" s="26">
        <v>4</v>
      </c>
      <c r="BK16" s="26" t="s">
        <v>438</v>
      </c>
      <c r="BL16" s="11" t="s">
        <v>439</v>
      </c>
    </row>
    <row r="17" spans="1:85" ht="15.6" customHeight="1">
      <c r="A17" s="18"/>
      <c r="B17" s="28"/>
      <c r="C17" s="28"/>
      <c r="D17" s="455" t="s">
        <v>440</v>
      </c>
      <c r="E17" s="455"/>
      <c r="F17" s="455"/>
      <c r="G17" s="455"/>
      <c r="H17" s="455"/>
      <c r="I17" s="455"/>
      <c r="J17" s="455"/>
      <c r="K17" s="455"/>
      <c r="L17" s="455"/>
      <c r="M17" s="455"/>
      <c r="N17" s="455"/>
      <c r="O17" s="455"/>
      <c r="P17" s="455"/>
      <c r="Q17" s="455"/>
      <c r="S17" s="455" t="s">
        <v>441</v>
      </c>
      <c r="T17" s="455"/>
      <c r="U17" s="455"/>
      <c r="V17" s="455"/>
      <c r="X17" s="455" t="s">
        <v>442</v>
      </c>
      <c r="Y17" s="455"/>
      <c r="Z17" s="455"/>
      <c r="AA17" s="455"/>
      <c r="AB17" s="455"/>
      <c r="AC17" s="455"/>
      <c r="AD17" s="455"/>
      <c r="AE17" s="455"/>
      <c r="AF17" s="455"/>
      <c r="AG17" s="455"/>
      <c r="AH17" s="455"/>
      <c r="AI17" s="455"/>
      <c r="AJ17" s="455"/>
      <c r="AK17" s="455"/>
      <c r="AL17" s="455"/>
      <c r="AM17" s="455"/>
      <c r="AN17" s="455"/>
      <c r="AO17" s="455"/>
      <c r="AP17" s="455"/>
      <c r="AQ17" s="455"/>
      <c r="AR17" s="455"/>
      <c r="AS17" s="455"/>
      <c r="AT17" s="455"/>
      <c r="AU17" s="455"/>
      <c r="AV17" s="455"/>
      <c r="AW17" s="455"/>
      <c r="AX17" s="455"/>
      <c r="AY17" s="455"/>
      <c r="AZ17" s="455"/>
      <c r="BA17" s="455"/>
      <c r="BB17" s="455"/>
      <c r="BG17" s="20"/>
      <c r="BJ17" s="26">
        <v>5</v>
      </c>
      <c r="BK17" s="26" t="s">
        <v>171</v>
      </c>
      <c r="BL17" s="11" t="s">
        <v>443</v>
      </c>
    </row>
    <row r="18" spans="1:85" ht="31.15" customHeight="1">
      <c r="A18" s="18"/>
      <c r="D18" s="456"/>
      <c r="E18" s="456"/>
      <c r="F18" s="456"/>
      <c r="G18" s="456"/>
      <c r="H18" s="456"/>
      <c r="I18" s="456"/>
      <c r="J18" s="456"/>
      <c r="K18" s="456"/>
      <c r="L18" s="456"/>
      <c r="M18" s="456"/>
      <c r="N18" s="456"/>
      <c r="O18" s="456"/>
      <c r="P18" s="456"/>
      <c r="Q18" s="456"/>
      <c r="S18" s="456"/>
      <c r="T18" s="456"/>
      <c r="U18" s="456"/>
      <c r="V18" s="456"/>
      <c r="X18" s="456"/>
      <c r="Y18" s="456"/>
      <c r="Z18" s="456"/>
      <c r="AA18" s="456"/>
      <c r="AB18" s="456"/>
      <c r="AC18" s="456"/>
      <c r="AD18" s="456"/>
      <c r="AE18" s="456"/>
      <c r="AF18" s="456"/>
      <c r="AG18" s="456"/>
      <c r="AH18" s="456"/>
      <c r="AI18" s="456"/>
      <c r="AJ18" s="456"/>
      <c r="AK18" s="456"/>
      <c r="AL18" s="456"/>
      <c r="AM18" s="456"/>
      <c r="AN18" s="456"/>
      <c r="AO18" s="456"/>
      <c r="AP18" s="456"/>
      <c r="AQ18" s="456"/>
      <c r="AR18" s="456"/>
      <c r="AS18" s="456"/>
      <c r="AT18" s="456"/>
      <c r="AU18" s="456"/>
      <c r="AV18" s="456"/>
      <c r="AW18" s="456"/>
      <c r="AX18" s="456"/>
      <c r="AY18" s="456"/>
      <c r="AZ18" s="456"/>
      <c r="BA18" s="456"/>
      <c r="BB18" s="456"/>
      <c r="BC18" s="456"/>
      <c r="BD18" s="456"/>
      <c r="BE18" s="456"/>
      <c r="BF18" s="456"/>
      <c r="BG18" s="20"/>
    </row>
    <row r="19" spans="1:85" ht="15.6" customHeight="1">
      <c r="A19" s="18"/>
      <c r="B19" s="39"/>
      <c r="C19" s="39"/>
      <c r="D19" s="39"/>
      <c r="E19" s="39"/>
      <c r="BF19" s="140"/>
      <c r="BG19" s="102" t="s">
        <v>22</v>
      </c>
      <c r="BK19" s="11" t="s">
        <v>445</v>
      </c>
      <c r="BL19" s="11" t="s">
        <v>446</v>
      </c>
      <c r="BM19" s="11" t="s">
        <v>447</v>
      </c>
      <c r="BN19" s="11" t="s">
        <v>448</v>
      </c>
      <c r="BO19" s="11" t="s">
        <v>449</v>
      </c>
      <c r="BP19" s="11" t="s">
        <v>450</v>
      </c>
      <c r="BQ19" s="11" t="s">
        <v>451</v>
      </c>
      <c r="BS19" s="11" t="s">
        <v>452</v>
      </c>
      <c r="BT19" s="11" t="s">
        <v>453</v>
      </c>
      <c r="BU19" s="11" t="s">
        <v>454</v>
      </c>
      <c r="BV19" s="11" t="s">
        <v>455</v>
      </c>
      <c r="BW19" s="11" t="s">
        <v>456</v>
      </c>
      <c r="BX19" s="11" t="s">
        <v>457</v>
      </c>
      <c r="BY19" s="11" t="s">
        <v>458</v>
      </c>
      <c r="CA19" s="11" t="s">
        <v>459</v>
      </c>
      <c r="CB19" s="11" t="s">
        <v>460</v>
      </c>
      <c r="CC19" s="11" t="s">
        <v>461</v>
      </c>
      <c r="CD19" s="11" t="s">
        <v>462</v>
      </c>
      <c r="CE19" s="11" t="s">
        <v>463</v>
      </c>
      <c r="CF19" s="11" t="s">
        <v>464</v>
      </c>
      <c r="CG19" s="11" t="s">
        <v>465</v>
      </c>
    </row>
    <row r="20" spans="1:85" ht="15.6" customHeight="1">
      <c r="A20" s="18"/>
      <c r="B20" s="39"/>
      <c r="C20" s="39"/>
      <c r="D20" s="496" t="str">
        <f>IF(AK13=Datos!$A$6,"Nombre de la oportunidad","Nombre del riesgo")</f>
        <v>Nombre del riesgo</v>
      </c>
      <c r="E20" s="496"/>
      <c r="F20" s="496"/>
      <c r="G20" s="496"/>
      <c r="H20" s="496"/>
      <c r="I20" s="496"/>
      <c r="J20" s="496"/>
      <c r="K20" s="496"/>
      <c r="L20" s="496"/>
      <c r="M20" s="496"/>
      <c r="N20" s="496"/>
      <c r="O20" s="496"/>
      <c r="P20" s="496"/>
      <c r="Q20" s="496"/>
      <c r="R20" s="496"/>
      <c r="S20" s="496"/>
      <c r="T20" s="496"/>
      <c r="U20" s="496"/>
      <c r="V20" s="496"/>
      <c r="W20" s="496"/>
      <c r="X20" s="496"/>
      <c r="Y20" s="496"/>
      <c r="Z20" s="496"/>
      <c r="AA20" s="496"/>
      <c r="AB20" s="496"/>
      <c r="AC20" s="496"/>
      <c r="AD20" s="496"/>
      <c r="AE20" s="496"/>
      <c r="AF20" s="496"/>
      <c r="AG20" s="496"/>
      <c r="AH20" s="496"/>
      <c r="AI20" s="496"/>
      <c r="AJ20" s="496"/>
      <c r="AK20" s="496"/>
      <c r="AL20" s="496"/>
      <c r="AM20" s="496"/>
      <c r="AN20" s="496"/>
      <c r="AO20" s="496"/>
      <c r="AP20" s="496"/>
      <c r="AQ20" s="496"/>
      <c r="AR20" s="496"/>
      <c r="AS20" s="496"/>
      <c r="AT20" s="496"/>
      <c r="AU20" s="496"/>
      <c r="AV20" s="496"/>
      <c r="AW20" s="496"/>
      <c r="AX20" s="496"/>
      <c r="AY20" s="496"/>
      <c r="AZ20" s="496"/>
      <c r="BA20" s="496"/>
      <c r="BB20" s="496"/>
      <c r="BC20" s="496"/>
      <c r="BG20" s="20"/>
      <c r="BK20" s="26" t="str">
        <f>IF('Contexto Estrat. Ins'!$C$7&lt;&gt;"",'Contexto Estrat. Ins'!$C$6,"")</f>
        <v>Planta de personal autorizada insuficiente frente al crecimiento de requerimientos por parte de las partes interesadas</v>
      </c>
      <c r="BL20" s="26" t="str">
        <f>IF('Contexto Estrat. Ins'!$C$8&lt;&gt;"",'Contexto Estrat. Ins'!$C$6,"")</f>
        <v>Planta de personal autorizada insuficiente frente al crecimiento de requerimientos por parte de las partes interesadas</v>
      </c>
      <c r="BM20" s="26" t="str">
        <f>IF('Contexto Estrat. Ins'!$C$9&lt;&gt;"",'Contexto Estrat. Ins'!$C$6,"")</f>
        <v>Planta de personal autorizada insuficiente frente al crecimiento de requerimientos por parte de las partes interesadas</v>
      </c>
      <c r="BN20" s="26" t="str">
        <f>IF('Contexto Estrat. Ins'!$C$10&lt;&gt;"",'Contexto Estrat. Ins'!$C$6,"")</f>
        <v>Planta de personal autorizada insuficiente frente al crecimiento de requerimientos por parte de las partes interesadas</v>
      </c>
      <c r="BO20" s="26" t="str">
        <f>IF('Contexto Estrat. Ins'!$C$11&lt;&gt;"",'Contexto Estrat. Ins'!$C$6,"")</f>
        <v/>
      </c>
      <c r="BP20" s="26" t="str">
        <f>IF('Contexto Estrat. Ins'!$C$12&lt;&gt;"",'Contexto Estrat. Ins'!$C$6,"")</f>
        <v/>
      </c>
      <c r="BQ20" s="26" t="str">
        <f>IF($D$29='Contexto Estrat. Ins'!$B$7,BK20,IF($D$29='Contexto Estrat. Ins'!$B$8,BL20,IF($D$29='Contexto Estrat. Ins'!$B$9,BM20,IF($D$29='Contexto Estrat. Ins'!$B$10,BN20,IF($D$29='Contexto Estrat. Ins'!$B$11,BO20,IF($D$29='Contexto Estrat. Ins'!$B$12,BP20,""))))))</f>
        <v/>
      </c>
      <c r="BS20" s="26" t="str">
        <f>IF('Contexto Estrat. Ins'!$C$37&lt;&gt;"",'Contexto Estrat. Ins'!$C$36,"")</f>
        <v>Definición y aplicación de los modelos de riesgo sanitario IVC-SOA e IVC-SOA PAPF</v>
      </c>
      <c r="BT20" s="26" t="str">
        <f>IF('Contexto Estrat. Ins'!$C$38&lt;&gt;"",'Contexto Estrat. Ins'!$C$36,"")</f>
        <v/>
      </c>
      <c r="BU20" s="26" t="str">
        <f>IF('Contexto Estrat. Ins'!$C$39&lt;&gt;"",'Contexto Estrat. Ins'!$C$36,"")</f>
        <v/>
      </c>
      <c r="BV20" s="26" t="str">
        <f>IF('Contexto Estrat. Ins'!$C$40&lt;&gt;"",'Contexto Estrat. Ins'!$C$36,"")</f>
        <v>Definición y aplicación de los modelos de riesgo sanitario IVC-SOA e IVC-SOA PAPF</v>
      </c>
      <c r="BW20" s="26" t="str">
        <f>IF('Contexto Estrat. Ins'!$C$41&lt;&gt;"",'Contexto Estrat. Ins'!$C$36,"")</f>
        <v/>
      </c>
      <c r="BX20" s="26" t="str">
        <f>IF('Contexto Estrat. Ins'!$C$42&lt;&gt;"",'Contexto Estrat. Ins'!$C$36,"")</f>
        <v/>
      </c>
      <c r="BY20" s="26" t="str">
        <f>IF($D$29='Contexto Estrat. Ins'!$B$37,BS20,IF($D$29='Contexto Estrat. Ins'!$B$38,BT20,IF($D$29='Contexto Estrat. Ins'!$B$39,BU20,IF($D$29='Contexto Estrat. Ins'!$B$40,BV20,IF($D$29='Contexto Estrat. Ins'!$B$41,BW20,IF($D$29='Contexto Estrat. Ins'!$B$42,BX20,""))))))</f>
        <v/>
      </c>
      <c r="CA20" s="26" t="str">
        <f>IF('Contexto Estrat. Ins'!$C$17&lt;&gt;"",'Contexto Estrat. Ins'!$C$16,"")</f>
        <v>Aprobación de presupuesto inferior a las necesidades del Invima</v>
      </c>
      <c r="CB20" s="26" t="str">
        <f>IF('Contexto Estrat. Ins'!$C$18&lt;&gt;"",'Contexto Estrat. Ins'!$C$16,"")</f>
        <v>Aprobación de presupuesto inferior a las necesidades del Invima</v>
      </c>
      <c r="CC20" s="26" t="str">
        <f>IF('Contexto Estrat. Ins'!$C$19&lt;&gt;"",'Contexto Estrat. Ins'!$C$16,"")</f>
        <v>Aprobación de presupuesto inferior a las necesidades del Invima</v>
      </c>
      <c r="CD20" s="26" t="str">
        <f>IF('Contexto Estrat. Ins'!$C$20&lt;&gt;"",'Contexto Estrat. Ins'!$C$16,"")</f>
        <v>Aprobación de presupuesto inferior a las necesidades del Invima</v>
      </c>
      <c r="CE20" s="26" t="str">
        <f>IF('Contexto Estrat. Ins'!$C$21&lt;&gt;"",'Contexto Estrat. Ins'!$C$16,"")</f>
        <v/>
      </c>
      <c r="CF20" s="26" t="str">
        <f>IF('Contexto Estrat. Ins'!$C$22&lt;&gt;"",'Contexto Estrat. Ins'!$C$16,"")</f>
        <v/>
      </c>
      <c r="CG20" s="26" t="str">
        <f>IF($D$29='Contexto Estrat. Ins'!$B$17,CA20,IF($D$29='Contexto Estrat. Ins'!$B$18,CB20,IF($D$29='Contexto Estrat. Ins'!$B$19,CC20,IF($D$29='Contexto Estrat. Ins'!$B$20,CD20,IF($D$29='Contexto Estrat. Ins'!$B$21,CE20,IF($D$29='Contexto Estrat. Ins'!$B$22,CF20,""))))))</f>
        <v/>
      </c>
    </row>
    <row r="21" spans="1:85" ht="31.9" customHeight="1">
      <c r="A21" s="18"/>
      <c r="B21" s="39"/>
      <c r="C21" s="39"/>
      <c r="D21" s="489" t="str">
        <f>IF(X18="","",CONCATENATE(D18," ",S18," ",X18))</f>
        <v/>
      </c>
      <c r="E21" s="489"/>
      <c r="F21" s="489"/>
      <c r="G21" s="489"/>
      <c r="H21" s="489"/>
      <c r="I21" s="489"/>
      <c r="J21" s="489"/>
      <c r="K21" s="489"/>
      <c r="L21" s="489"/>
      <c r="M21" s="489"/>
      <c r="N21" s="489"/>
      <c r="O21" s="489"/>
      <c r="P21" s="489"/>
      <c r="Q21" s="489"/>
      <c r="R21" s="489"/>
      <c r="S21" s="489"/>
      <c r="T21" s="489"/>
      <c r="U21" s="489"/>
      <c r="V21" s="489"/>
      <c r="W21" s="489"/>
      <c r="X21" s="489"/>
      <c r="Y21" s="489"/>
      <c r="Z21" s="489"/>
      <c r="AA21" s="489"/>
      <c r="AB21" s="489"/>
      <c r="AC21" s="489"/>
      <c r="AD21" s="489"/>
      <c r="AE21" s="489"/>
      <c r="AF21" s="489"/>
      <c r="AG21" s="489"/>
      <c r="AH21" s="489"/>
      <c r="AI21" s="489"/>
      <c r="AJ21" s="489"/>
      <c r="AK21" s="489"/>
      <c r="AL21" s="489"/>
      <c r="AM21" s="489"/>
      <c r="AN21" s="489"/>
      <c r="AO21" s="489"/>
      <c r="AP21" s="489"/>
      <c r="AQ21" s="489"/>
      <c r="AR21" s="489"/>
      <c r="AS21" s="489"/>
      <c r="AT21" s="489"/>
      <c r="AU21" s="489"/>
      <c r="AV21" s="489"/>
      <c r="AW21" s="489"/>
      <c r="AX21" s="489"/>
      <c r="AY21" s="489"/>
      <c r="AZ21" s="489"/>
      <c r="BA21" s="489"/>
      <c r="BB21" s="489"/>
      <c r="BC21" s="489"/>
      <c r="BD21" s="489"/>
      <c r="BE21" s="489"/>
      <c r="BF21" s="489"/>
      <c r="BG21" s="20"/>
      <c r="BK21" s="26" t="str">
        <f>IF('Contexto Estrat. Ins'!$D$7&lt;&gt;"",'Contexto Estrat. Ins'!$D$6,"")</f>
        <v>Rotación de personal</v>
      </c>
      <c r="BL21" s="26" t="str">
        <f>IF('Contexto Estrat. Ins'!$D$8&lt;&gt;"",'Contexto Estrat. Ins'!$D$6,"")</f>
        <v>Rotación de personal</v>
      </c>
      <c r="BM21" s="26" t="str">
        <f>IF('Contexto Estrat. Ins'!$D$9&lt;&gt;"",'Contexto Estrat. Ins'!$D$6,"")</f>
        <v>Rotación de personal</v>
      </c>
      <c r="BN21" s="26" t="str">
        <f>IF('Contexto Estrat. Ins'!$D$10&lt;&gt;"",'Contexto Estrat. Ins'!$D$6,"")</f>
        <v/>
      </c>
      <c r="BO21" s="26" t="str">
        <f>IF('Contexto Estrat. Ins'!$D$11&lt;&gt;"",'Contexto Estrat. Ins'!$D$6,"")</f>
        <v/>
      </c>
      <c r="BP21" s="26" t="str">
        <f>IF('Contexto Estrat. Ins'!$D$12&lt;&gt;"",'Contexto Estrat. Ins'!$D$6,"")</f>
        <v/>
      </c>
      <c r="BQ21" s="26" t="str">
        <f>IF($D$29='Contexto Estrat. Ins'!$B$7,BK21,IF($D$29='Contexto Estrat. Ins'!$B$8,BL21,IF($D$29='Contexto Estrat. Ins'!$B$9,BM21,IF($D$29='Contexto Estrat. Ins'!$B$10,BN21,IF($D$29='Contexto Estrat. Ins'!$B$11,BO21,IF($D$29='Contexto Estrat. Ins'!$B$12,BP21,""))))))</f>
        <v/>
      </c>
      <c r="BS21" s="26" t="str">
        <f>IF('Contexto Estrat. Ins'!$D$37&lt;&gt;"",'Contexto Estrat. Ins'!$D$36,"")</f>
        <v>Conocimiento técnico del personal del Instituto</v>
      </c>
      <c r="BT21" s="26" t="str">
        <f>IF('Contexto Estrat. Ins'!$D$38&lt;&gt;"",'Contexto Estrat. Ins'!$D$36,"")</f>
        <v>Conocimiento técnico del personal del Instituto</v>
      </c>
      <c r="BU21" s="26" t="str">
        <f>IF('Contexto Estrat. Ins'!$D$39&lt;&gt;"",'Contexto Estrat. Ins'!$D$36,"")</f>
        <v>Conocimiento técnico del personal del Instituto</v>
      </c>
      <c r="BV21" s="26" t="str">
        <f>IF('Contexto Estrat. Ins'!$D$40&lt;&gt;"",'Contexto Estrat. Ins'!$D$36,"")</f>
        <v>Conocimiento técnico del personal del Instituto</v>
      </c>
      <c r="BW21" s="26" t="str">
        <f>IF('Contexto Estrat. Ins'!$D$41&lt;&gt;"",'Contexto Estrat. Ins'!$D$36,"")</f>
        <v/>
      </c>
      <c r="BX21" s="26" t="str">
        <f>IF('Contexto Estrat. Ins'!$D$42&lt;&gt;"",'Contexto Estrat. Ins'!$D$36,"")</f>
        <v/>
      </c>
      <c r="BY21" s="26" t="str">
        <f>IF($D$29='Contexto Estrat. Ins'!$B$37,BS21,IF($D$29='Contexto Estrat. Ins'!$B$38,BT21,IF($D$29='Contexto Estrat. Ins'!$B$39,BU21,IF($D$29='Contexto Estrat. Ins'!$B$40,BV21,IF($D$29='Contexto Estrat. Ins'!$B$41,BW21,IF($D$29='Contexto Estrat. Ins'!$B$42,BX21,""))))))</f>
        <v/>
      </c>
      <c r="CA21" s="26" t="str">
        <f>IF('Contexto Estrat. Ins'!$D$17&lt;&gt;"",'Contexto Estrat. Ins'!$D$16,"")</f>
        <v>Exceso de legislación sanitaria vigente y cambios continuos en la misma</v>
      </c>
      <c r="CB21" s="26" t="str">
        <f>IF('Contexto Estrat. Ins'!$D$18&lt;&gt;"",'Contexto Estrat. Ins'!$D$16,"")</f>
        <v/>
      </c>
      <c r="CC21" s="26" t="str">
        <f>IF('Contexto Estrat. Ins'!$D$19&lt;&gt;"",'Contexto Estrat. Ins'!$D$16,"")</f>
        <v/>
      </c>
      <c r="CD21" s="26" t="str">
        <f>IF('Contexto Estrat. Ins'!$D$20&lt;&gt;"",'Contexto Estrat. Ins'!$D$16,"")</f>
        <v/>
      </c>
      <c r="CE21" s="26" t="str">
        <f>IF('Contexto Estrat. Ins'!$D$21&lt;&gt;"",'Contexto Estrat. Ins'!$D$16,"")</f>
        <v/>
      </c>
      <c r="CF21" s="26" t="str">
        <f>IF('Contexto Estrat. Ins'!$D$22&lt;&gt;"",'Contexto Estrat. Ins'!$D$16,"")</f>
        <v/>
      </c>
      <c r="CG21" s="26" t="str">
        <f>IF($D$29='Contexto Estrat. Ins'!$B$17,CA21,IF($D$29='Contexto Estrat. Ins'!$B$18,CB21,IF($D$29='Contexto Estrat. Ins'!$B$19,CC21,IF($D$29='Contexto Estrat. Ins'!$B$20,CD21,IF($D$29='Contexto Estrat. Ins'!$B$21,CE21,IF($D$29='Contexto Estrat. Ins'!$B$22,CF21,""))))))</f>
        <v/>
      </c>
    </row>
    <row r="22" spans="1:85" ht="15" customHeight="1">
      <c r="A22" s="18"/>
      <c r="D22" s="492" t="s">
        <v>466</v>
      </c>
      <c r="E22" s="492"/>
      <c r="F22" s="492"/>
      <c r="G22" s="492"/>
      <c r="H22" s="492"/>
      <c r="I22" s="492"/>
      <c r="J22" s="492"/>
      <c r="K22" s="492"/>
      <c r="L22" s="492"/>
      <c r="M22" s="492"/>
      <c r="N22" s="492"/>
      <c r="O22" s="492"/>
      <c r="P22" s="492"/>
      <c r="Q22" s="492"/>
      <c r="R22" s="492"/>
      <c r="S22" s="492"/>
      <c r="T22" s="492"/>
      <c r="U22" s="492"/>
      <c r="V22" s="492"/>
      <c r="W22" s="492"/>
      <c r="X22" s="492"/>
      <c r="Y22" s="492"/>
      <c r="Z22" s="492"/>
      <c r="AA22" s="492"/>
      <c r="AB22" s="492"/>
      <c r="AC22" s="492"/>
      <c r="AD22" s="492"/>
      <c r="AE22" s="492"/>
      <c r="AF22" s="492"/>
      <c r="AG22" s="492"/>
      <c r="AH22" s="492"/>
      <c r="AI22" s="492"/>
      <c r="AJ22" s="492"/>
      <c r="AK22" s="492"/>
      <c r="AL22" s="492"/>
      <c r="AM22" s="492"/>
      <c r="AN22" s="492"/>
      <c r="AO22" s="492"/>
      <c r="AP22" s="492"/>
      <c r="AQ22" s="492"/>
      <c r="AR22" s="492"/>
      <c r="AS22" s="492"/>
      <c r="AT22" s="492"/>
      <c r="AU22" s="492"/>
      <c r="AV22" s="492"/>
      <c r="AW22" s="492"/>
      <c r="AX22" s="492"/>
      <c r="AY22" s="492"/>
      <c r="AZ22" s="492"/>
      <c r="BA22" s="492"/>
      <c r="BB22" s="492"/>
      <c r="BC22" s="492"/>
      <c r="BD22" s="492"/>
      <c r="BE22" s="492"/>
      <c r="BF22" s="492"/>
      <c r="BG22" s="20"/>
      <c r="BK22" s="26" t="str">
        <f>IF('Contexto Estrat. Ins'!$E$7&lt;&gt;"",'Contexto Estrat. Ins'!$E$6,"")</f>
        <v>Sistemas de información y plataforma tecnológica obsoleta y vulnerable</v>
      </c>
      <c r="BL22" s="26" t="str">
        <f>IF('Contexto Estrat. Ins'!$E$8&lt;&gt;"",'Contexto Estrat. Ins'!$E$6,"")</f>
        <v>Sistemas de información y plataforma tecnológica obsoleta y vulnerable</v>
      </c>
      <c r="BM22" s="26" t="str">
        <f>IF('Contexto Estrat. Ins'!$E$9&lt;&gt;"",'Contexto Estrat. Ins'!$E$6,"")</f>
        <v>Sistemas de información y plataforma tecnológica obsoleta y vulnerable</v>
      </c>
      <c r="BN22" s="26" t="str">
        <f>IF('Contexto Estrat. Ins'!$E$10&lt;&gt;"",'Contexto Estrat. Ins'!$E$6,"")</f>
        <v>Sistemas de información y plataforma tecnológica obsoleta y vulnerable</v>
      </c>
      <c r="BO22" s="26" t="str">
        <f>IF('Contexto Estrat. Ins'!$E$11&lt;&gt;"",'Contexto Estrat. Ins'!$E$6,"")</f>
        <v/>
      </c>
      <c r="BP22" s="26" t="str">
        <f>IF('Contexto Estrat. Ins'!$E$12&lt;&gt;"",'Contexto Estrat. Ins'!$E$6,"")</f>
        <v/>
      </c>
      <c r="BQ22" s="26" t="str">
        <f>IF($D$29='Contexto Estrat. Ins'!$B$7,BK22,IF($D$29='Contexto Estrat. Ins'!$B$8,BL22,IF($D$29='Contexto Estrat. Ins'!$B$9,BM22,IF($D$29='Contexto Estrat. Ins'!$B$10,BN22,IF($D$29='Contexto Estrat. Ins'!$B$11,BO22,IF($D$29='Contexto Estrat. Ins'!$B$12,BP22,""))))))</f>
        <v/>
      </c>
      <c r="BS22" s="26" t="str">
        <f>IF('Contexto Estrat. Ins'!$E$37&lt;&gt;"",'Contexto Estrat. Ins'!$E$36,"")</f>
        <v/>
      </c>
      <c r="BT22" s="26" t="str">
        <f>IF('Contexto Estrat. Ins'!$E$38&lt;&gt;"",'Contexto Estrat. Ins'!$E$36,"")</f>
        <v>Racionalización de trámites de acuerdo a la normatividad vigente</v>
      </c>
      <c r="BU22" s="26" t="str">
        <f>IF('Contexto Estrat. Ins'!$E$39&lt;&gt;"",'Contexto Estrat. Ins'!$E$36,"")</f>
        <v/>
      </c>
      <c r="BV22" s="26" t="str">
        <f>IF('Contexto Estrat. Ins'!$E$40&lt;&gt;"",'Contexto Estrat. Ins'!$E$36,"")</f>
        <v>Racionalización de trámites de acuerdo a la normatividad vigente</v>
      </c>
      <c r="BW22" s="26" t="str">
        <f>IF('Contexto Estrat. Ins'!$E$41&lt;&gt;"",'Contexto Estrat. Ins'!$E$36,"")</f>
        <v/>
      </c>
      <c r="BX22" s="26" t="str">
        <f>IF('Contexto Estrat. Ins'!$E$42&lt;&gt;"",'Contexto Estrat. Ins'!$E$36,"")</f>
        <v/>
      </c>
      <c r="BY22" s="26" t="str">
        <f>IF($D$29='Contexto Estrat. Ins'!$B$37,BS22,IF($D$29='Contexto Estrat. Ins'!$B$38,BT22,IF($D$29='Contexto Estrat. Ins'!$B$39,BU22,IF($D$29='Contexto Estrat. Ins'!$B$40,BV22,IF($D$29='Contexto Estrat. Ins'!$B$41,BW22,IF($D$29='Contexto Estrat. Ins'!$B$42,BX22,""))))))</f>
        <v/>
      </c>
      <c r="CA22" s="26" t="str">
        <f>IF('Contexto Estrat. Ins'!$E$17&lt;&gt;"",'Contexto Estrat. Ins'!$E$16,"")</f>
        <v>Capacidad de respuesta limitada en la Red Nacional de Laboratorios</v>
      </c>
      <c r="CB22" s="26" t="str">
        <f>IF('Contexto Estrat. Ins'!$E$18&lt;&gt;"",'Contexto Estrat. Ins'!$E$16,"")</f>
        <v/>
      </c>
      <c r="CC22" s="26" t="str">
        <f>IF('Contexto Estrat. Ins'!$E$19&lt;&gt;"",'Contexto Estrat. Ins'!$E$16,"")</f>
        <v/>
      </c>
      <c r="CD22" s="26" t="str">
        <f>IF('Contexto Estrat. Ins'!$E$20&lt;&gt;"",'Contexto Estrat. Ins'!$E$16,"")</f>
        <v/>
      </c>
      <c r="CE22" s="26" t="str">
        <f>IF('Contexto Estrat. Ins'!$E$21&lt;&gt;"",'Contexto Estrat. Ins'!$E$16,"")</f>
        <v/>
      </c>
      <c r="CF22" s="26" t="str">
        <f>IF('Contexto Estrat. Ins'!$E$22&lt;&gt;"",'Contexto Estrat. Ins'!$E$16,"")</f>
        <v/>
      </c>
      <c r="CG22" s="26" t="str">
        <f>IF($D$29='Contexto Estrat. Ins'!$B$17,CA22,IF($D$29='Contexto Estrat. Ins'!$B$18,CB22,IF($D$29='Contexto Estrat. Ins'!$B$19,CC22,IF($D$29='Contexto Estrat. Ins'!$B$20,CD22,IF($D$29='Contexto Estrat. Ins'!$B$21,CE22,IF($D$29='Contexto Estrat. Ins'!$B$22,CF22,""))))))</f>
        <v/>
      </c>
    </row>
    <row r="23" spans="1:85" ht="15" customHeight="1">
      <c r="A23" s="18"/>
      <c r="D23" s="496" t="str">
        <f>IF(AK13=Datos!$A$6,"Explicación de la oportunidad","Explicación del riesgo")</f>
        <v>Explicación del riesgo</v>
      </c>
      <c r="E23" s="496"/>
      <c r="F23" s="496"/>
      <c r="G23" s="496"/>
      <c r="H23" s="496"/>
      <c r="I23" s="496"/>
      <c r="J23" s="496"/>
      <c r="K23" s="496"/>
      <c r="L23" s="496"/>
      <c r="M23" s="496"/>
      <c r="N23" s="496"/>
      <c r="O23" s="496"/>
      <c r="P23" s="496"/>
      <c r="Q23" s="496"/>
      <c r="R23" s="496"/>
      <c r="S23" s="496"/>
      <c r="T23" s="496"/>
      <c r="U23" s="496"/>
      <c r="V23" s="496"/>
      <c r="W23" s="496"/>
      <c r="X23" s="496"/>
      <c r="Y23" s="496"/>
      <c r="Z23" s="496"/>
      <c r="AA23" s="496"/>
      <c r="AB23" s="496"/>
      <c r="AC23" s="496"/>
      <c r="AD23" s="496"/>
      <c r="AE23" s="496"/>
      <c r="AF23" s="496"/>
      <c r="AG23" s="496"/>
      <c r="AH23" s="496"/>
      <c r="AI23" s="496"/>
      <c r="AJ23" s="496"/>
      <c r="AK23" s="496"/>
      <c r="AL23" s="496"/>
      <c r="AM23" s="496"/>
      <c r="AN23" s="496"/>
      <c r="AO23" s="496"/>
      <c r="AP23" s="496"/>
      <c r="AQ23" s="496"/>
      <c r="AR23" s="496"/>
      <c r="AS23" s="30"/>
      <c r="AT23" s="30"/>
      <c r="AU23" s="30"/>
      <c r="AV23" s="30"/>
      <c r="AW23" s="30"/>
      <c r="AX23" s="30"/>
      <c r="AY23" s="490" t="str">
        <f>IF(AK13=Datos!$A$6,"Clase de oportunidad","Clase de riesgo")</f>
        <v>Clase de riesgo</v>
      </c>
      <c r="AZ23" s="490"/>
      <c r="BA23" s="490"/>
      <c r="BB23" s="490"/>
      <c r="BC23" s="490"/>
      <c r="BD23" s="490"/>
      <c r="BE23" s="490"/>
      <c r="BF23" s="490"/>
      <c r="BG23" s="20"/>
      <c r="BK23" s="26" t="str">
        <f>IF('Contexto Estrat. Ins'!$F$7&lt;&gt;"",'Contexto Estrat. Ins'!$F$6,"")</f>
        <v>Información sujeta a divulgación o modificación no autorizada</v>
      </c>
      <c r="BL23" s="26" t="str">
        <f>IF('Contexto Estrat. Ins'!$F$8&lt;&gt;"",'Contexto Estrat. Ins'!$F$6,"")</f>
        <v>Información sujeta a divulgación o modificación no autorizada</v>
      </c>
      <c r="BM23" s="26" t="str">
        <f>IF('Contexto Estrat. Ins'!$F$9&lt;&gt;"",'Contexto Estrat. Ins'!$F$6,"")</f>
        <v>Información sujeta a divulgación o modificación no autorizada</v>
      </c>
      <c r="BN23" s="26" t="str">
        <f>IF('Contexto Estrat. Ins'!$F$10&lt;&gt;"",'Contexto Estrat. Ins'!$F$6,"")</f>
        <v>Información sujeta a divulgación o modificación no autorizada</v>
      </c>
      <c r="BO23" s="26" t="str">
        <f>IF('Contexto Estrat. Ins'!$F$11&lt;&gt;"",'Contexto Estrat. Ins'!$F$6,"")</f>
        <v/>
      </c>
      <c r="BP23" s="26" t="str">
        <f>IF('Contexto Estrat. Ins'!$F$12&lt;&gt;"",'Contexto Estrat. Ins'!$F$6,"")</f>
        <v/>
      </c>
      <c r="BQ23" s="26" t="str">
        <f>IF($D$29='Contexto Estrat. Ins'!$B$7,BK23,IF($D$29='Contexto Estrat. Ins'!$B$8,BL23,IF($D$29='Contexto Estrat. Ins'!$B$9,BM23,IF($D$29='Contexto Estrat. Ins'!$B$10,BN23,IF($D$29='Contexto Estrat. Ins'!$B$11,BO23,IF($D$29='Contexto Estrat. Ins'!$B$12,BP23,""))))))</f>
        <v/>
      </c>
      <c r="BS23" s="26" t="str">
        <f>IF('Contexto Estrat. Ins'!$F$37&lt;&gt;"",'Contexto Estrat. Ins'!$F$36,"")</f>
        <v/>
      </c>
      <c r="BT23" s="26" t="str">
        <f>IF('Contexto Estrat. Ins'!$F$38&lt;&gt;"",'Contexto Estrat. Ins'!$F$36,"")</f>
        <v>Generación de recursos propios por concepto de tarifas y sanciones</v>
      </c>
      <c r="BU23" s="26" t="str">
        <f>IF('Contexto Estrat. Ins'!$F$39&lt;&gt;"",'Contexto Estrat. Ins'!$F$36,"")</f>
        <v/>
      </c>
      <c r="BV23" s="26" t="str">
        <f>IF('Contexto Estrat. Ins'!$F$40&lt;&gt;"",'Contexto Estrat. Ins'!$F$36,"")</f>
        <v/>
      </c>
      <c r="BW23" s="26" t="str">
        <f>IF('Contexto Estrat. Ins'!$F$41&lt;&gt;"",'Contexto Estrat. Ins'!$F$36,"")</f>
        <v/>
      </c>
      <c r="BX23" s="26" t="str">
        <f>IF('Contexto Estrat. Ins'!$F$42&lt;&gt;"",'Contexto Estrat. Ins'!$F$36,"")</f>
        <v/>
      </c>
      <c r="BY23" s="26" t="str">
        <f>IF($D$29='Contexto Estrat. Ins'!$B$37,BS23,IF($D$29='Contexto Estrat. Ins'!$B$38,BT23,IF($D$29='Contexto Estrat. Ins'!$B$39,BU23,IF($D$29='Contexto Estrat. Ins'!$B$40,BV23,IF($D$29='Contexto Estrat. Ins'!$B$41,BW23,IF($D$29='Contexto Estrat. Ins'!$B$42,BX23,""))))))</f>
        <v/>
      </c>
      <c r="CA23" s="26" t="str">
        <f>IF('Contexto Estrat. Ins'!$F$17&lt;&gt;"",'Contexto Estrat. Ins'!$F$16,"")</f>
        <v>Opinión neutral de los ciudadanos con respecto al Invima</v>
      </c>
      <c r="CB23" s="26" t="str">
        <f>IF('Contexto Estrat. Ins'!$F$18&lt;&gt;"",'Contexto Estrat. Ins'!$F$16,"")</f>
        <v>Opinión neutral de los ciudadanos con respecto al Invima</v>
      </c>
      <c r="CC23" s="26" t="str">
        <f>IF('Contexto Estrat. Ins'!$F$19&lt;&gt;"",'Contexto Estrat. Ins'!$F$16,"")</f>
        <v/>
      </c>
      <c r="CD23" s="26" t="str">
        <f>IF('Contexto Estrat. Ins'!$F$20&lt;&gt;"",'Contexto Estrat. Ins'!$F$16,"")</f>
        <v>Opinión neutral de los ciudadanos con respecto al Invima</v>
      </c>
      <c r="CE23" s="26" t="str">
        <f>IF('Contexto Estrat. Ins'!$F$21&lt;&gt;"",'Contexto Estrat. Ins'!$F$16,"")</f>
        <v/>
      </c>
      <c r="CF23" s="26" t="str">
        <f>IF('Contexto Estrat. Ins'!$F$22&lt;&gt;"",'Contexto Estrat. Ins'!$F$16,"")</f>
        <v/>
      </c>
      <c r="CG23" s="26" t="str">
        <f>IF($D$29='Contexto Estrat. Ins'!$B$17,CA23,IF($D$29='Contexto Estrat. Ins'!$B$18,CB23,IF($D$29='Contexto Estrat. Ins'!$B$19,CC23,IF($D$29='Contexto Estrat. Ins'!$B$20,CD23,IF($D$29='Contexto Estrat. Ins'!$B$21,CE23,IF($D$29='Contexto Estrat. Ins'!$B$22,CF23,""))))))</f>
        <v/>
      </c>
    </row>
    <row r="24" spans="1:85" ht="31.15" customHeight="1">
      <c r="A24" s="18"/>
      <c r="D24" s="491"/>
      <c r="E24" s="491"/>
      <c r="F24" s="491"/>
      <c r="G24" s="491"/>
      <c r="H24" s="491"/>
      <c r="I24" s="491"/>
      <c r="J24" s="491"/>
      <c r="K24" s="491"/>
      <c r="L24" s="491"/>
      <c r="M24" s="491"/>
      <c r="N24" s="491"/>
      <c r="O24" s="491"/>
      <c r="P24" s="491"/>
      <c r="Q24" s="491"/>
      <c r="R24" s="491"/>
      <c r="S24" s="491"/>
      <c r="T24" s="491"/>
      <c r="U24" s="491"/>
      <c r="V24" s="491"/>
      <c r="W24" s="491"/>
      <c r="X24" s="491"/>
      <c r="Y24" s="491"/>
      <c r="Z24" s="491"/>
      <c r="AA24" s="491"/>
      <c r="AB24" s="491"/>
      <c r="AC24" s="491"/>
      <c r="AD24" s="491"/>
      <c r="AE24" s="491"/>
      <c r="AF24" s="491"/>
      <c r="AG24" s="491"/>
      <c r="AH24" s="491"/>
      <c r="AI24" s="491"/>
      <c r="AJ24" s="491"/>
      <c r="AK24" s="491"/>
      <c r="AL24" s="491"/>
      <c r="AM24" s="491"/>
      <c r="AN24" s="491"/>
      <c r="AO24" s="491"/>
      <c r="AP24" s="491"/>
      <c r="AQ24" s="491"/>
      <c r="AR24" s="491"/>
      <c r="AS24" s="491"/>
      <c r="AT24" s="491"/>
      <c r="AU24" s="491"/>
      <c r="AV24" s="491"/>
      <c r="AW24" s="141"/>
      <c r="AX24" s="141"/>
      <c r="AY24" s="456"/>
      <c r="AZ24" s="456"/>
      <c r="BA24" s="456"/>
      <c r="BB24" s="456"/>
      <c r="BC24" s="456"/>
      <c r="BD24" s="456"/>
      <c r="BE24" s="456"/>
      <c r="BF24" s="456"/>
      <c r="BG24" s="20"/>
      <c r="BK24" s="26" t="str">
        <f>IF('Contexto Estrat. Ins'!$G$7&lt;&gt;"",'Contexto Estrat. Ins'!$G$6,"")</f>
        <v>Inoportunidad en la respuesta a trámites y capacidad de respuesta limitada en los laboratorios del Invima</v>
      </c>
      <c r="BL24" s="26" t="str">
        <f>IF('Contexto Estrat. Ins'!$G$8&lt;&gt;"",'Contexto Estrat. Ins'!$G$6,"")</f>
        <v>Inoportunidad en la respuesta a trámites y capacidad de respuesta limitada en los laboratorios del Invima</v>
      </c>
      <c r="BM24" s="26" t="str">
        <f>IF('Contexto Estrat. Ins'!$G$9&lt;&gt;"",'Contexto Estrat. Ins'!$G$6,"")</f>
        <v/>
      </c>
      <c r="BN24" s="26" t="str">
        <f>IF('Contexto Estrat. Ins'!$G$10&lt;&gt;"",'Contexto Estrat. Ins'!$G$6,"")</f>
        <v>Inoportunidad en la respuesta a trámites y capacidad de respuesta limitada en los laboratorios del Invima</v>
      </c>
      <c r="BO24" s="26" t="str">
        <f>IF('Contexto Estrat. Ins'!$G$11&lt;&gt;"",'Contexto Estrat. Ins'!$G$6,"")</f>
        <v/>
      </c>
      <c r="BP24" s="26" t="str">
        <f>IF('Contexto Estrat. Ins'!$G$12&lt;&gt;"",'Contexto Estrat. Ins'!$G$6,"")</f>
        <v/>
      </c>
      <c r="BQ24" s="26" t="str">
        <f>IF($D$29='Contexto Estrat. Ins'!$B$7,BK24,IF($D$29='Contexto Estrat. Ins'!$B$8,BL24,IF($D$29='Contexto Estrat. Ins'!$B$9,BM24,IF($D$29='Contexto Estrat. Ins'!$B$10,BN24,IF($D$29='Contexto Estrat. Ins'!$B$11,BO24,IF($D$29='Contexto Estrat. Ins'!$B$12,BP24,""))))))</f>
        <v/>
      </c>
      <c r="BS24" s="26" t="str">
        <f>IF('Contexto Estrat. Ins'!$G$37&lt;&gt;"",'Contexto Estrat. Ins'!$G$36,"")</f>
        <v>Mantenimiento del Sistema de Gestión Integrado</v>
      </c>
      <c r="BT24" s="26" t="str">
        <f>IF('Contexto Estrat. Ins'!$G$38&lt;&gt;"",'Contexto Estrat. Ins'!$G$36,"")</f>
        <v>Mantenimiento del Sistema de Gestión Integrado</v>
      </c>
      <c r="BU24" s="26" t="str">
        <f>IF('Contexto Estrat. Ins'!$G$39&lt;&gt;"",'Contexto Estrat. Ins'!$G$36,"")</f>
        <v>Mantenimiento del Sistema de Gestión Integrado</v>
      </c>
      <c r="BV24" s="26" t="str">
        <f>IF('Contexto Estrat. Ins'!$G$40&lt;&gt;"",'Contexto Estrat. Ins'!$G$36,"")</f>
        <v>Mantenimiento del Sistema de Gestión Integrado</v>
      </c>
      <c r="BW24" s="26" t="str">
        <f>IF('Contexto Estrat. Ins'!$G$41&lt;&gt;"",'Contexto Estrat. Ins'!$G$36,"")</f>
        <v/>
      </c>
      <c r="BX24" s="26" t="str">
        <f>IF('Contexto Estrat. Ins'!$G$42&lt;&gt;"",'Contexto Estrat. Ins'!$G$36,"")</f>
        <v/>
      </c>
      <c r="BY24" s="26" t="str">
        <f>IF($D$29='Contexto Estrat. Ins'!$B$37,BS24,IF($D$29='Contexto Estrat. Ins'!$B$38,BT24,IF($D$29='Contexto Estrat. Ins'!$B$39,BU24,IF($D$29='Contexto Estrat. Ins'!$B$40,BV24,IF($D$29='Contexto Estrat. Ins'!$B$41,BW24,IF($D$29='Contexto Estrat. Ins'!$B$42,BX24,""))))))</f>
        <v/>
      </c>
      <c r="CA24" s="26" t="str">
        <f>IF('Contexto Estrat. Ins'!$G$17&lt;&gt;"",'Contexto Estrat. Ins'!$G$16,"")</f>
        <v/>
      </c>
      <c r="CB24" s="26" t="str">
        <f>IF('Contexto Estrat. Ins'!$G$18&lt;&gt;"",'Contexto Estrat. Ins'!$G$16,"")</f>
        <v/>
      </c>
      <c r="CC24" s="26" t="str">
        <f>IF('Contexto Estrat. Ins'!$G$19&lt;&gt;"",'Contexto Estrat. Ins'!$G$16,"")</f>
        <v/>
      </c>
      <c r="CD24" s="26" t="str">
        <f>IF('Contexto Estrat. Ins'!$G$20&lt;&gt;"",'Contexto Estrat. Ins'!$G$16,"")</f>
        <v>Percepción negativa por parte de las partes interesadas con respecto a la transparencia de la Entidad</v>
      </c>
      <c r="CE24" s="26" t="str">
        <f>IF('Contexto Estrat. Ins'!$G$21&lt;&gt;"",'Contexto Estrat. Ins'!$G$16,"")</f>
        <v/>
      </c>
      <c r="CF24" s="26" t="str">
        <f>IF('Contexto Estrat. Ins'!$G$22&lt;&gt;"",'Contexto Estrat. Ins'!$G$16,"")</f>
        <v/>
      </c>
      <c r="CG24" s="26" t="str">
        <f>IF($D$29='Contexto Estrat. Ins'!$B$17,CA24,IF($D$29='Contexto Estrat. Ins'!$B$18,CB24,IF($D$29='Contexto Estrat. Ins'!$B$19,CC24,IF($D$29='Contexto Estrat. Ins'!$B$20,CD24,IF($D$29='Contexto Estrat. Ins'!$B$21,CE24,IF($D$29='Contexto Estrat. Ins'!$B$22,CF24,""))))))</f>
        <v/>
      </c>
    </row>
    <row r="25" spans="1:85" s="239" customFormat="1" ht="20.25" customHeight="1">
      <c r="A25" s="241"/>
      <c r="D25" s="240"/>
      <c r="E25" s="240"/>
      <c r="F25" s="240"/>
      <c r="G25" s="240"/>
      <c r="H25" s="240"/>
      <c r="I25" s="240"/>
      <c r="J25" s="240"/>
      <c r="K25" s="240"/>
      <c r="L25" s="240"/>
      <c r="M25" s="240"/>
      <c r="N25" s="240"/>
      <c r="O25" s="240"/>
      <c r="P25" s="240"/>
      <c r="Q25" s="236"/>
      <c r="R25" s="240"/>
      <c r="S25" s="236"/>
      <c r="T25" s="236"/>
      <c r="U25" s="236"/>
      <c r="V25" s="236"/>
      <c r="W25" s="240"/>
      <c r="X25" s="240"/>
      <c r="Y25" s="240"/>
      <c r="Z25" s="240"/>
      <c r="AA25" s="240"/>
      <c r="AB25" s="240"/>
      <c r="AC25" s="240"/>
      <c r="AD25" s="240"/>
      <c r="AE25" s="236"/>
      <c r="AF25" s="240"/>
      <c r="AG25" s="236"/>
      <c r="AH25" s="240"/>
      <c r="AI25" s="240"/>
      <c r="AJ25" s="240"/>
      <c r="AK25" s="240"/>
      <c r="AL25" s="240"/>
      <c r="AM25" s="240"/>
      <c r="AN25" s="240"/>
      <c r="AO25" s="240"/>
      <c r="AP25" s="240"/>
      <c r="AQ25" s="240"/>
      <c r="AR25" s="240"/>
      <c r="AS25" s="240"/>
      <c r="AT25" s="236"/>
      <c r="AU25" s="240"/>
      <c r="AV25" s="240"/>
      <c r="AW25" s="237"/>
      <c r="AX25" s="237"/>
      <c r="AY25" s="238"/>
      <c r="AZ25" s="238"/>
      <c r="BA25" s="238"/>
      <c r="BB25" s="238"/>
      <c r="BC25" s="238"/>
      <c r="BD25" s="238"/>
      <c r="BE25" s="238"/>
      <c r="BF25" s="238"/>
      <c r="BG25" s="242"/>
      <c r="BK25" s="243"/>
      <c r="BL25" s="243"/>
      <c r="BM25" s="243"/>
      <c r="BN25" s="243"/>
      <c r="BO25" s="243"/>
      <c r="BP25" s="243"/>
      <c r="BQ25" s="243"/>
      <c r="BS25" s="243"/>
      <c r="BT25" s="243"/>
      <c r="BU25" s="243"/>
      <c r="BV25" s="243"/>
      <c r="BW25" s="243"/>
      <c r="BX25" s="243"/>
      <c r="BY25" s="243"/>
      <c r="CA25" s="243"/>
      <c r="CB25" s="243"/>
      <c r="CC25" s="243"/>
      <c r="CD25" s="243"/>
      <c r="CE25" s="243"/>
      <c r="CF25" s="243"/>
      <c r="CG25" s="243"/>
    </row>
    <row r="26" spans="1:85" ht="31.15" customHeight="1">
      <c r="A26" s="18"/>
      <c r="C26" s="239"/>
      <c r="D26" s="647" t="s">
        <v>468</v>
      </c>
      <c r="E26" s="648"/>
      <c r="F26" s="648"/>
      <c r="G26" s="648"/>
      <c r="H26" s="648"/>
      <c r="I26" s="648"/>
      <c r="J26" s="648"/>
      <c r="K26" s="648"/>
      <c r="L26" s="648"/>
      <c r="M26" s="648"/>
      <c r="N26" s="648"/>
      <c r="O26" s="648"/>
      <c r="P26" s="249" t="s">
        <v>469</v>
      </c>
      <c r="Q26" s="245"/>
      <c r="R26" s="646" t="s">
        <v>470</v>
      </c>
      <c r="S26" s="646"/>
      <c r="T26" s="245"/>
      <c r="U26" s="246"/>
      <c r="V26" s="236"/>
      <c r="W26" s="647" t="s">
        <v>471</v>
      </c>
      <c r="X26" s="648"/>
      <c r="Y26" s="648"/>
      <c r="Z26" s="648"/>
      <c r="AA26" s="648"/>
      <c r="AB26" s="648"/>
      <c r="AC26" s="648"/>
      <c r="AD26" s="244" t="s">
        <v>469</v>
      </c>
      <c r="AE26" s="245"/>
      <c r="AF26" s="244" t="s">
        <v>470</v>
      </c>
      <c r="AG26" s="246"/>
      <c r="AH26" s="30"/>
      <c r="AI26" s="647" t="s">
        <v>472</v>
      </c>
      <c r="AJ26" s="648"/>
      <c r="AK26" s="648"/>
      <c r="AL26" s="648"/>
      <c r="AM26" s="648"/>
      <c r="AN26" s="648"/>
      <c r="AO26" s="648"/>
      <c r="AP26" s="648"/>
      <c r="AQ26" s="648"/>
      <c r="AR26" s="648"/>
      <c r="AS26" s="244" t="s">
        <v>469</v>
      </c>
      <c r="AT26" s="245"/>
      <c r="AU26" s="645" t="s">
        <v>470</v>
      </c>
      <c r="AV26" s="645"/>
      <c r="AW26" s="247"/>
      <c r="AX26" s="248"/>
      <c r="AY26" s="238"/>
      <c r="AZ26" s="238"/>
      <c r="BA26" s="238"/>
      <c r="BB26" s="238"/>
      <c r="BC26" s="238"/>
      <c r="BD26" s="238"/>
      <c r="BE26" s="238"/>
      <c r="BF26" s="238"/>
      <c r="BG26" s="20"/>
      <c r="BK26" s="26"/>
      <c r="BL26" s="26"/>
      <c r="BM26" s="26"/>
      <c r="BN26" s="26"/>
      <c r="BO26" s="26"/>
      <c r="BP26" s="26"/>
      <c r="BQ26" s="26"/>
      <c r="BS26" s="26"/>
      <c r="BT26" s="26"/>
      <c r="BU26" s="26"/>
      <c r="BV26" s="26"/>
      <c r="BW26" s="26"/>
      <c r="BX26" s="26"/>
      <c r="BY26" s="26"/>
      <c r="CA26" s="26"/>
      <c r="CB26" s="26"/>
      <c r="CC26" s="26"/>
      <c r="CD26" s="26"/>
      <c r="CE26" s="26"/>
      <c r="CF26" s="26"/>
      <c r="CG26" s="26"/>
    </row>
    <row r="27" spans="1:85" ht="15.6" customHeight="1">
      <c r="A27" s="18"/>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29"/>
      <c r="AT27" s="32"/>
      <c r="AU27" s="32"/>
      <c r="AV27" s="32"/>
      <c r="AW27" s="32"/>
      <c r="AX27" s="32"/>
      <c r="AY27" s="32"/>
      <c r="AZ27" s="32"/>
      <c r="BA27" s="32"/>
      <c r="BB27" s="32"/>
      <c r="BG27" s="20"/>
      <c r="BK27" s="26" t="str">
        <f>IF('Contexto Estrat. Ins'!$H$7&lt;&gt;"",'Contexto Estrat. Ins'!$H$6,"")</f>
        <v>Cultura de servicio y herramientas de atención al ciudadano limitadas</v>
      </c>
      <c r="BL27" s="26" t="str">
        <f>IF('Contexto Estrat. Ins'!$H$8&lt;&gt;"",'Contexto Estrat. Ins'!$H$6,"")</f>
        <v>Cultura de servicio y herramientas de atención al ciudadano limitadas</v>
      </c>
      <c r="BM27" s="26" t="str">
        <f>IF('Contexto Estrat. Ins'!$H$9&lt;&gt;"",'Contexto Estrat. Ins'!$H$6,"")</f>
        <v/>
      </c>
      <c r="BN27" s="26" t="str">
        <f>IF('Contexto Estrat. Ins'!$H$10&lt;&gt;"",'Contexto Estrat. Ins'!$H$6,"")</f>
        <v/>
      </c>
      <c r="BO27" s="26" t="str">
        <f>IF('Contexto Estrat. Ins'!$H$11&lt;&gt;"",'Contexto Estrat. Ins'!$H$6,"")</f>
        <v/>
      </c>
      <c r="BP27" s="26" t="str">
        <f>IF('Contexto Estrat. Ins'!$H$12&lt;&gt;"",'Contexto Estrat. Ins'!$H$6,"")</f>
        <v/>
      </c>
      <c r="BQ27" s="26" t="str">
        <f>IF($D$29='Contexto Estrat. Ins'!$B$7,BK27,IF($D$29='Contexto Estrat. Ins'!$B$8,BL27,IF($D$29='Contexto Estrat. Ins'!$B$9,BM27,IF($D$29='Contexto Estrat. Ins'!$B$10,BN27,IF($D$29='Contexto Estrat. Ins'!$B$11,BO27,IF($D$29='Contexto Estrat. Ins'!$B$12,BP27,""))))))</f>
        <v/>
      </c>
      <c r="BS27" s="26" t="str">
        <f>IF('Contexto Estrat. Ins'!$H$37&lt;&gt;"",'Contexto Estrat. Ins'!$H$36,"")</f>
        <v>Enfoque de mejoramiento continuo para el cumplimiento de requisitos legales en seguridad y salud en el trabajo y gestión ambiental</v>
      </c>
      <c r="BT27" s="26" t="str">
        <f>IF('Contexto Estrat. Ins'!$H$38&lt;&gt;"",'Contexto Estrat. Ins'!$H$36,"")</f>
        <v>Enfoque de mejoramiento continuo para el cumplimiento de requisitos legales en seguridad y salud en el trabajo y gestión ambiental</v>
      </c>
      <c r="BU27" s="26" t="str">
        <f>IF('Contexto Estrat. Ins'!$H$39&lt;&gt;"",'Contexto Estrat. Ins'!$H$36,"")</f>
        <v>Enfoque de mejoramiento continuo para el cumplimiento de requisitos legales en seguridad y salud en el trabajo y gestión ambiental</v>
      </c>
      <c r="BV27" s="26" t="str">
        <f>IF('Contexto Estrat. Ins'!$H$40&lt;&gt;"",'Contexto Estrat. Ins'!$H$36,"")</f>
        <v>Enfoque de mejoramiento continuo para el cumplimiento de requisitos legales en seguridad y salud en el trabajo y gestión ambiental</v>
      </c>
      <c r="BW27" s="26" t="str">
        <f>IF('Contexto Estrat. Ins'!$H$41&lt;&gt;"",'Contexto Estrat. Ins'!$H$36,"")</f>
        <v/>
      </c>
      <c r="BX27" s="26" t="str">
        <f>IF('Contexto Estrat. Ins'!$H$42&lt;&gt;"",'Contexto Estrat. Ins'!$H$36,"")</f>
        <v/>
      </c>
      <c r="BY27" s="26" t="str">
        <f>IF($D$29='Contexto Estrat. Ins'!$B$37,BS27,IF($D$29='Contexto Estrat. Ins'!$B$38,BT27,IF($D$29='Contexto Estrat. Ins'!$B$39,BU27,IF($D$29='Contexto Estrat. Ins'!$B$40,BV27,IF($D$29='Contexto Estrat. Ins'!$B$41,BW27,IF($D$29='Contexto Estrat. Ins'!$B$42,BX27,""))))))</f>
        <v/>
      </c>
      <c r="CA27" s="26" t="str">
        <f>IF('Contexto Estrat. Ins'!$H$17&lt;&gt;"",'Contexto Estrat. Ins'!$H$16,"")</f>
        <v>Actos de corrupción e ilegalidad o presión de los diferentes grupos de interés como gremios, actores políticos, usuarios, entidades gubernamentales e internacionales</v>
      </c>
      <c r="CB27" s="26" t="str">
        <f>IF('Contexto Estrat. Ins'!$H$18&lt;&gt;"",'Contexto Estrat. Ins'!$H$16,"")</f>
        <v>Actos de corrupción e ilegalidad o presión de los diferentes grupos de interés como gremios, actores políticos, usuarios, entidades gubernamentales e internacionales</v>
      </c>
      <c r="CC27" s="26" t="str">
        <f>IF('Contexto Estrat. Ins'!$H$19&lt;&gt;"",'Contexto Estrat. Ins'!$H$16,"")</f>
        <v/>
      </c>
      <c r="CD27" s="26" t="str">
        <f>IF('Contexto Estrat. Ins'!$H$20&lt;&gt;"",'Contexto Estrat. Ins'!$H$16,"")</f>
        <v>Actos de corrupción e ilegalidad o presión de los diferentes grupos de interés como gremios, actores políticos, usuarios, entidades gubernamentales e internacionales</v>
      </c>
      <c r="CE27" s="26" t="str">
        <f>IF('Contexto Estrat. Ins'!$H$21&lt;&gt;"",'Contexto Estrat. Ins'!$H$16,"")</f>
        <v/>
      </c>
      <c r="CF27" s="26" t="str">
        <f>IF('Contexto Estrat. Ins'!$H$22&lt;&gt;"",'Contexto Estrat. Ins'!$H$16,"")</f>
        <v/>
      </c>
      <c r="CG27" s="26" t="str">
        <f>IF($D$29='Contexto Estrat. Ins'!$B$17,CA27,IF($D$29='Contexto Estrat. Ins'!$B$18,CB27,IF($D$29='Contexto Estrat. Ins'!$B$19,CC27,IF($D$29='Contexto Estrat. Ins'!$B$20,CD27,IF($D$29='Contexto Estrat. Ins'!$B$21,CE27,IF($D$29='Contexto Estrat. Ins'!$B$22,CF27,""))))))</f>
        <v/>
      </c>
    </row>
    <row r="28" spans="1:85" ht="34.9" customHeight="1">
      <c r="A28" s="18"/>
      <c r="D28" s="376" t="str">
        <f>IF(OR(AK13=Datos!A2,AK13=Datos!A4,AK13=Datos!A5),"Seleccione los Trámites y OPA's posiblemente afectados",IF(AK13=Datos!A3,"Seleccione los Objetivos Estratégicos posiblemente afectados, inciando por el directamente relacionado",IF(AK13=Datos!A6,"Seleccione los Objetivos Estratégicos posiblemente favorecidos, iniciando por el directamente relacionado","")))</f>
        <v/>
      </c>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0"/>
      <c r="AD28" s="493" t="str">
        <f>IF(OR(AK13=Datos!A2,AK13=Datos!A3,AK13=Datos!A4,AK13=Datos!A5),"Seleccione o mencione otros procesos del SIG posiblemente afectados",IF(AK13=Datos!A6,"Seleccione o mencione otros procesos del SIG posiblemente favorecidos",""))</f>
        <v/>
      </c>
      <c r="AE28" s="493"/>
      <c r="AF28" s="493"/>
      <c r="AG28" s="493"/>
      <c r="AH28" s="493"/>
      <c r="AI28" s="493"/>
      <c r="AJ28" s="493"/>
      <c r="AK28" s="493"/>
      <c r="AL28" s="493"/>
      <c r="AM28" s="493"/>
      <c r="AN28" s="493"/>
      <c r="AO28" s="493"/>
      <c r="AP28" s="493"/>
      <c r="AQ28" s="493"/>
      <c r="AR28" s="493"/>
      <c r="AS28" s="493"/>
      <c r="AT28" s="493"/>
      <c r="AU28" s="493"/>
      <c r="AV28" s="493"/>
      <c r="AW28" s="493"/>
      <c r="AX28" s="493"/>
      <c r="AY28" s="493"/>
      <c r="AZ28" s="493"/>
      <c r="BA28" s="493"/>
      <c r="BB28" s="493"/>
      <c r="BC28" s="493"/>
      <c r="BD28" s="493"/>
      <c r="BE28" s="493"/>
      <c r="BF28" s="493"/>
      <c r="BG28" s="20"/>
      <c r="BK28" s="26" t="str">
        <f>IF('Contexto Estrat. Ins'!$I$7&lt;&gt;"",'Contexto Estrat. Ins'!$I$6,"")</f>
        <v/>
      </c>
      <c r="BL28" s="26" t="str">
        <f>IF('Contexto Estrat. Ins'!$I$8&lt;&gt;"",'Contexto Estrat. Ins'!$I$6,"")</f>
        <v/>
      </c>
      <c r="BM28" s="26" t="str">
        <f>IF('Contexto Estrat. Ins'!$I$9&lt;&gt;"",'Contexto Estrat. Ins'!$I$6,"")</f>
        <v>Divulgación de la plataforma estratégica y otros temas de interés inoportuna y que no cubre a la totalidad de los funcionarios y contratistas</v>
      </c>
      <c r="BN28" s="26" t="str">
        <f>IF('Contexto Estrat. Ins'!$I$10&lt;&gt;"",'Contexto Estrat. Ins'!$I$6,"")</f>
        <v/>
      </c>
      <c r="BO28" s="26" t="str">
        <f>IF('Contexto Estrat. Ins'!$I$11&lt;&gt;"",'Contexto Estrat. Ins'!$I$6,"")</f>
        <v/>
      </c>
      <c r="BP28" s="26" t="str">
        <f>IF('Contexto Estrat. Ins'!$I$12&lt;&gt;"",'Contexto Estrat. Ins'!$I$6,"")</f>
        <v/>
      </c>
      <c r="BQ28" s="26" t="str">
        <f>IF($D$29='Contexto Estrat. Ins'!$B$7,BK28,IF($D$29='Contexto Estrat. Ins'!$B$8,BL28,IF($D$29='Contexto Estrat. Ins'!$B$9,BM28,IF($D$29='Contexto Estrat. Ins'!$B$10,BN28,IF($D$29='Contexto Estrat. Ins'!$B$11,BO28,IF($D$29='Contexto Estrat. Ins'!$B$12,BP28,""))))))</f>
        <v/>
      </c>
      <c r="BS28" s="26" t="str">
        <f>IF('Contexto Estrat. Ins'!$I$37&lt;&gt;"",'Contexto Estrat. Ins'!$I$36,"")</f>
        <v>Implementación de nuevos mecanismos de atención a las partes interesadas</v>
      </c>
      <c r="BT28" s="26" t="str">
        <f>IF('Contexto Estrat. Ins'!$I$38&lt;&gt;"",'Contexto Estrat. Ins'!$I$36,"")</f>
        <v>Implementación de nuevos mecanismos de atención a las partes interesadas</v>
      </c>
      <c r="BU28" s="26" t="str">
        <f>IF('Contexto Estrat. Ins'!$I$39&lt;&gt;"",'Contexto Estrat. Ins'!$I$36,"")</f>
        <v/>
      </c>
      <c r="BV28" s="26" t="str">
        <f>IF('Contexto Estrat. Ins'!$I$40&lt;&gt;"",'Contexto Estrat. Ins'!$I$36,"")</f>
        <v>Implementación de nuevos mecanismos de atención a las partes interesadas</v>
      </c>
      <c r="BW28" s="26" t="str">
        <f>IF('Contexto Estrat. Ins'!$I$41&lt;&gt;"",'Contexto Estrat. Ins'!$I$36,"")</f>
        <v/>
      </c>
      <c r="BX28" s="26" t="str">
        <f>IF('Contexto Estrat. Ins'!$I$42&lt;&gt;"",'Contexto Estrat. Ins'!$I$36,"")</f>
        <v/>
      </c>
      <c r="BY28" s="26" t="str">
        <f>IF($D$29='Contexto Estrat. Ins'!$B$37,BS28,IF($D$29='Contexto Estrat. Ins'!$B$38,BT28,IF($D$29='Contexto Estrat. Ins'!$B$39,BU28,IF($D$29='Contexto Estrat. Ins'!$B$40,BV28,IF($D$29='Contexto Estrat. Ins'!$B$41,BW28,IF($D$29='Contexto Estrat. Ins'!$B$42,BX28,""))))))</f>
        <v/>
      </c>
      <c r="CA28" s="26" t="str">
        <f>IF('Contexto Estrat. Ins'!$I$17&lt;&gt;"",'Contexto Estrat. Ins'!$I$16,"")</f>
        <v/>
      </c>
      <c r="CB28" s="26" t="str">
        <f>IF('Contexto Estrat. Ins'!$I$18&lt;&gt;"",'Contexto Estrat. Ins'!$I$16,"")</f>
        <v/>
      </c>
      <c r="CC28" s="26" t="str">
        <f>IF('Contexto Estrat. Ins'!$I$19&lt;&gt;"",'Contexto Estrat. Ins'!$I$16,"")</f>
        <v/>
      </c>
      <c r="CD28" s="26" t="str">
        <f>IF('Contexto Estrat. Ins'!$I$20&lt;&gt;"",'Contexto Estrat. Ins'!$I$16,"")</f>
        <v/>
      </c>
      <c r="CE28" s="26" t="str">
        <f>IF('Contexto Estrat. Ins'!$I$21&lt;&gt;"",'Contexto Estrat. Ins'!$I$16,"")</f>
        <v/>
      </c>
      <c r="CF28" s="26" t="str">
        <f>IF('Contexto Estrat. Ins'!$I$22&lt;&gt;"",'Contexto Estrat. Ins'!$I$16,"")</f>
        <v/>
      </c>
      <c r="CG28" s="26" t="str">
        <f>IF($D$29='Contexto Estrat. Ins'!$B$17,CA28,IF($D$29='Contexto Estrat. Ins'!$B$18,CB28,IF($D$29='Contexto Estrat. Ins'!$B$19,CC28,IF($D$29='Contexto Estrat. Ins'!$B$20,CD28,IF($D$29='Contexto Estrat. Ins'!$B$21,CE28,IF($D$29='Contexto Estrat. Ins'!$B$22,CF28,""))))))</f>
        <v/>
      </c>
    </row>
    <row r="29" spans="1:85" ht="31.15" customHeight="1">
      <c r="A29" s="18"/>
      <c r="D29" s="373"/>
      <c r="E29" s="374"/>
      <c r="F29" s="374"/>
      <c r="G29" s="374"/>
      <c r="H29" s="374"/>
      <c r="I29" s="374"/>
      <c r="J29" s="374"/>
      <c r="K29" s="374"/>
      <c r="L29" s="374"/>
      <c r="M29" s="374"/>
      <c r="N29" s="374"/>
      <c r="O29" s="374"/>
      <c r="P29" s="374"/>
      <c r="Q29" s="374"/>
      <c r="R29" s="374"/>
      <c r="S29" s="374"/>
      <c r="T29" s="374"/>
      <c r="U29" s="374"/>
      <c r="V29" s="374"/>
      <c r="W29" s="374"/>
      <c r="X29" s="374"/>
      <c r="Y29" s="374"/>
      <c r="Z29" s="374"/>
      <c r="AA29" s="374"/>
      <c r="AB29" s="375"/>
      <c r="AC29" s="33"/>
      <c r="AD29" s="494"/>
      <c r="AE29" s="494"/>
      <c r="AF29" s="494"/>
      <c r="AG29" s="494"/>
      <c r="AH29" s="494"/>
      <c r="AI29" s="494"/>
      <c r="AJ29" s="494"/>
      <c r="AK29" s="494"/>
      <c r="AL29" s="494"/>
      <c r="AM29" s="494"/>
      <c r="AN29" s="494"/>
      <c r="AO29" s="494"/>
      <c r="AP29" s="494"/>
      <c r="AQ29" s="494"/>
      <c r="AR29" s="494"/>
      <c r="AS29" s="494"/>
      <c r="AT29" s="494"/>
      <c r="AU29" s="494"/>
      <c r="AV29" s="494"/>
      <c r="AW29" s="494"/>
      <c r="AX29" s="494"/>
      <c r="AY29" s="494"/>
      <c r="AZ29" s="494"/>
      <c r="BA29" s="494"/>
      <c r="BB29" s="494"/>
      <c r="BC29" s="494"/>
      <c r="BD29" s="494"/>
      <c r="BE29" s="494"/>
      <c r="BF29" s="494"/>
      <c r="BG29" s="20"/>
      <c r="BK29" s="26" t="str">
        <f>IF('Contexto Estrat. Ins'!$J$7&lt;&gt;"",'Contexto Estrat. Ins'!$J$6,"")</f>
        <v/>
      </c>
      <c r="BL29" s="26" t="str">
        <f>IF('Contexto Estrat. Ins'!$J$8&lt;&gt;"",'Contexto Estrat. Ins'!$J$6,"")</f>
        <v/>
      </c>
      <c r="BM29" s="26" t="str">
        <f>IF('Contexto Estrat. Ins'!$J$9&lt;&gt;"",'Contexto Estrat. Ins'!$J$6,"")</f>
        <v>Desconocimiento de los funcionarios de las herramientas de gestión y evaluación</v>
      </c>
      <c r="BN29" s="26" t="str">
        <f>IF('Contexto Estrat. Ins'!$J$10&lt;&gt;"",'Contexto Estrat. Ins'!$J$6,"")</f>
        <v>Desconocimiento de los funcionarios de las herramientas de gestión y evaluación</v>
      </c>
      <c r="BO29" s="26" t="str">
        <f>IF('Contexto Estrat. Ins'!$J$11&lt;&gt;"",'Contexto Estrat. Ins'!$J$6,"")</f>
        <v/>
      </c>
      <c r="BP29" s="26" t="str">
        <f>IF('Contexto Estrat. Ins'!$J$12&lt;&gt;"",'Contexto Estrat. Ins'!$J$6,"")</f>
        <v/>
      </c>
      <c r="BQ29" s="26" t="str">
        <f>IF($D$29='Contexto Estrat. Ins'!$B$7,BK29,IF($D$29='Contexto Estrat. Ins'!$B$8,BL29,IF($D$29='Contexto Estrat. Ins'!$B$9,BM29,IF($D$29='Contexto Estrat. Ins'!$B$10,BN29,IF($D$29='Contexto Estrat. Ins'!$B$11,BO29,IF($D$29='Contexto Estrat. Ins'!$B$12,BP29,""))))))</f>
        <v/>
      </c>
      <c r="BS29" s="26" t="str">
        <f>IF('Contexto Estrat. Ins'!$J$37&lt;&gt;"",'Contexto Estrat. Ins'!$J$36,"")</f>
        <v>Reconocimiento como autoridad sanitaria de referencia a nivel nacional e internacional</v>
      </c>
      <c r="BT29" s="26" t="str">
        <f>IF('Contexto Estrat. Ins'!$J$38&lt;&gt;"",'Contexto Estrat. Ins'!$J$36,"")</f>
        <v/>
      </c>
      <c r="BU29" s="26" t="str">
        <f>IF('Contexto Estrat. Ins'!$J$39&lt;&gt;"",'Contexto Estrat. Ins'!$J$36,"")</f>
        <v/>
      </c>
      <c r="BV29" s="26" t="str">
        <f>IF('Contexto Estrat. Ins'!$J$40&lt;&gt;"",'Contexto Estrat. Ins'!$J$36,"")</f>
        <v/>
      </c>
      <c r="BW29" s="26" t="str">
        <f>IF('Contexto Estrat. Ins'!$J$41&lt;&gt;"",'Contexto Estrat. Ins'!$J$36,"")</f>
        <v/>
      </c>
      <c r="BX29" s="26" t="str">
        <f>IF('Contexto Estrat. Ins'!$J$42&lt;&gt;"",'Contexto Estrat. Ins'!$J$36,"")</f>
        <v/>
      </c>
      <c r="BY29" s="26" t="str">
        <f>IF($D$29='Contexto Estrat. Ins'!$B$37,BS29,IF($D$29='Contexto Estrat. Ins'!$B$38,BT29,IF($D$29='Contexto Estrat. Ins'!$B$39,BU29,IF($D$29='Contexto Estrat. Ins'!$B$40,BV29,IF($D$29='Contexto Estrat. Ins'!$B$41,BW29,IF($D$29='Contexto Estrat. Ins'!$B$42,BX29,""))))))</f>
        <v/>
      </c>
      <c r="CA29" s="26" t="str">
        <f>IF('Contexto Estrat. Ins'!$J$17&lt;&gt;"",'Contexto Estrat. Ins'!$J$16,"")</f>
        <v/>
      </c>
      <c r="CB29" s="26" t="str">
        <f>IF('Contexto Estrat. Ins'!$J$18&lt;&gt;"",'Contexto Estrat. Ins'!$J$16,"")</f>
        <v/>
      </c>
      <c r="CC29" s="26" t="str">
        <f>IF('Contexto Estrat. Ins'!$J$19&lt;&gt;"",'Contexto Estrat. Ins'!$J$16,"")</f>
        <v/>
      </c>
      <c r="CD29" s="26" t="str">
        <f>IF('Contexto Estrat. Ins'!$J$20&lt;&gt;"",'Contexto Estrat. Ins'!$J$16,"")</f>
        <v/>
      </c>
      <c r="CE29" s="26" t="str">
        <f>IF('Contexto Estrat. Ins'!$J$21&lt;&gt;"",'Contexto Estrat. Ins'!$J$16,"")</f>
        <v/>
      </c>
      <c r="CF29" s="26" t="str">
        <f>IF('Contexto Estrat. Ins'!$J$22&lt;&gt;"",'Contexto Estrat. Ins'!$J$16,"")</f>
        <v/>
      </c>
      <c r="CG29" s="26" t="str">
        <f>IF($D$29='Contexto Estrat. Ins'!$B$17,CA29,IF($D$29='Contexto Estrat. Ins'!$B$18,CB29,IF($D$29='Contexto Estrat. Ins'!$B$19,CC29,IF($D$29='Contexto Estrat. Ins'!$B$20,CD29,IF($D$29='Contexto Estrat. Ins'!$B$21,CE29,IF($D$29='Contexto Estrat. Ins'!$B$22,CF29,""))))))</f>
        <v/>
      </c>
    </row>
    <row r="30" spans="1:85" ht="31.15" customHeight="1">
      <c r="A30" s="18"/>
      <c r="D30" s="373"/>
      <c r="E30" s="374"/>
      <c r="F30" s="374"/>
      <c r="G30" s="374"/>
      <c r="H30" s="374"/>
      <c r="I30" s="374"/>
      <c r="J30" s="374"/>
      <c r="K30" s="374"/>
      <c r="L30" s="374"/>
      <c r="M30" s="374"/>
      <c r="N30" s="374"/>
      <c r="O30" s="374"/>
      <c r="P30" s="374"/>
      <c r="Q30" s="374"/>
      <c r="R30" s="374"/>
      <c r="S30" s="374"/>
      <c r="T30" s="374"/>
      <c r="U30" s="374"/>
      <c r="V30" s="374"/>
      <c r="W30" s="374"/>
      <c r="X30" s="374"/>
      <c r="Y30" s="374"/>
      <c r="Z30" s="374"/>
      <c r="AA30" s="374"/>
      <c r="AB30" s="375"/>
      <c r="AC30" s="33"/>
      <c r="AD30" s="494"/>
      <c r="AE30" s="494"/>
      <c r="AF30" s="494"/>
      <c r="AG30" s="494"/>
      <c r="AH30" s="494"/>
      <c r="AI30" s="494"/>
      <c r="AJ30" s="494"/>
      <c r="AK30" s="494"/>
      <c r="AL30" s="494"/>
      <c r="AM30" s="494"/>
      <c r="AN30" s="494"/>
      <c r="AO30" s="494"/>
      <c r="AP30" s="494"/>
      <c r="AQ30" s="494"/>
      <c r="AR30" s="494"/>
      <c r="AS30" s="494"/>
      <c r="AT30" s="494"/>
      <c r="AU30" s="494"/>
      <c r="AV30" s="494"/>
      <c r="AW30" s="494"/>
      <c r="AX30" s="494"/>
      <c r="AY30" s="494"/>
      <c r="AZ30" s="494"/>
      <c r="BA30" s="494"/>
      <c r="BB30" s="494"/>
      <c r="BC30" s="494"/>
      <c r="BD30" s="494"/>
      <c r="BE30" s="494"/>
      <c r="BF30" s="494"/>
      <c r="BG30" s="20"/>
      <c r="BK30" s="26" t="str">
        <f>IF('Contexto Estrat. Ins'!$K$7&lt;&gt;"",'Contexto Estrat. Ins'!$K$6,"")</f>
        <v>Modelo de gestión documental poco eficiente</v>
      </c>
      <c r="BL30" s="26" t="str">
        <f>IF('Contexto Estrat. Ins'!$K$8&lt;&gt;"",'Contexto Estrat. Ins'!$K$6,"")</f>
        <v>Modelo de gestión documental poco eficiente</v>
      </c>
      <c r="BM30" s="26" t="str">
        <f>IF('Contexto Estrat. Ins'!$K$9&lt;&gt;"",'Contexto Estrat. Ins'!$K$6,"")</f>
        <v>Modelo de gestión documental poco eficiente</v>
      </c>
      <c r="BN30" s="26" t="str">
        <f>IF('Contexto Estrat. Ins'!$K$10&lt;&gt;"",'Contexto Estrat. Ins'!$K$6,"")</f>
        <v>Modelo de gestión documental poco eficiente</v>
      </c>
      <c r="BO30" s="26" t="str">
        <f>IF('Contexto Estrat. Ins'!$K$11&lt;&gt;"",'Contexto Estrat. Ins'!$K$6,"")</f>
        <v/>
      </c>
      <c r="BP30" s="26" t="str">
        <f>IF('Contexto Estrat. Ins'!$K$12&lt;&gt;"",'Contexto Estrat. Ins'!$K$6,"")</f>
        <v/>
      </c>
      <c r="BQ30" s="26" t="str">
        <f>IF($D$29='Contexto Estrat. Ins'!$B$7,BK30,IF($D$29='Contexto Estrat. Ins'!$B$8,BL30,IF($D$29='Contexto Estrat. Ins'!$B$9,BM30,IF($D$29='Contexto Estrat. Ins'!$B$10,BN30,IF($D$29='Contexto Estrat. Ins'!$B$11,BO30,IF($D$29='Contexto Estrat. Ins'!$B$12,BP30,""))))))</f>
        <v/>
      </c>
      <c r="BS30" s="26" t="str">
        <f>IF('Contexto Estrat. Ins'!$K$37&lt;&gt;"",'Contexto Estrat. Ins'!$K$36,"")</f>
        <v>Acuerdos de cooperación con otros países</v>
      </c>
      <c r="BT30" s="26" t="str">
        <f>IF('Contexto Estrat. Ins'!$K$38&lt;&gt;"",'Contexto Estrat. Ins'!$K$36,"")</f>
        <v/>
      </c>
      <c r="BU30" s="26" t="str">
        <f>IF('Contexto Estrat. Ins'!$K$39&lt;&gt;"",'Contexto Estrat. Ins'!$K$36,"")</f>
        <v/>
      </c>
      <c r="BV30" s="26" t="str">
        <f>IF('Contexto Estrat. Ins'!$K$40&lt;&gt;"",'Contexto Estrat. Ins'!$K$36,"")</f>
        <v/>
      </c>
      <c r="BW30" s="26" t="str">
        <f>IF('Contexto Estrat. Ins'!$K$41&lt;&gt;"",'Contexto Estrat. Ins'!$K$36,"")</f>
        <v/>
      </c>
      <c r="BX30" s="26" t="str">
        <f>IF('Contexto Estrat. Ins'!$K$42&lt;&gt;"",'Contexto Estrat. Ins'!$K$36,"")</f>
        <v/>
      </c>
      <c r="BY30" s="26" t="str">
        <f>IF($D$29='Contexto Estrat. Ins'!$B$37,BS30,IF($D$29='Contexto Estrat. Ins'!$B$38,BT30,IF($D$29='Contexto Estrat. Ins'!$B$39,BU30,IF($D$29='Contexto Estrat. Ins'!$B$40,BV30,IF($D$29='Contexto Estrat. Ins'!$B$41,BW30,IF($D$29='Contexto Estrat. Ins'!$B$42,BX30,""))))))</f>
        <v/>
      </c>
      <c r="CA30" s="26" t="str">
        <f>IF('Contexto Estrat. Ins'!$K$17&lt;&gt;"",'Contexto Estrat. Ins'!$K$16,"")</f>
        <v/>
      </c>
      <c r="CB30" s="26" t="str">
        <f>IF('Contexto Estrat. Ins'!$K$18&lt;&gt;"",'Contexto Estrat. Ins'!$K$16,"")</f>
        <v/>
      </c>
      <c r="CC30" s="26" t="str">
        <f>IF('Contexto Estrat. Ins'!$K$19&lt;&gt;"",'Contexto Estrat. Ins'!$K$16,"")</f>
        <v/>
      </c>
      <c r="CD30" s="26" t="str">
        <f>IF('Contexto Estrat. Ins'!$K$20&lt;&gt;"",'Contexto Estrat. Ins'!$K$16,"")</f>
        <v/>
      </c>
      <c r="CE30" s="26" t="str">
        <f>IF('Contexto Estrat. Ins'!$K$21&lt;&gt;"",'Contexto Estrat. Ins'!$K$16,"")</f>
        <v/>
      </c>
      <c r="CF30" s="26" t="str">
        <f>IF('Contexto Estrat. Ins'!$K$22&lt;&gt;"",'Contexto Estrat. Ins'!$K$16,"")</f>
        <v/>
      </c>
      <c r="CG30" s="26" t="str">
        <f>IF($D$29='Contexto Estrat. Ins'!$B$17,CA30,IF($D$29='Contexto Estrat. Ins'!$B$18,CB30,IF($D$29='Contexto Estrat. Ins'!$B$19,CC30,IF($D$29='Contexto Estrat. Ins'!$B$20,CD30,IF($D$29='Contexto Estrat. Ins'!$B$21,CE30,IF($D$29='Contexto Estrat. Ins'!$B$22,CF30,""))))))</f>
        <v/>
      </c>
    </row>
    <row r="31" spans="1:85" ht="31.15" customHeight="1">
      <c r="A31" s="18"/>
      <c r="D31" s="373"/>
      <c r="E31" s="374"/>
      <c r="F31" s="374"/>
      <c r="G31" s="374"/>
      <c r="H31" s="374"/>
      <c r="I31" s="374"/>
      <c r="J31" s="374"/>
      <c r="K31" s="374"/>
      <c r="L31" s="374"/>
      <c r="M31" s="374"/>
      <c r="N31" s="374"/>
      <c r="O31" s="374"/>
      <c r="P31" s="374"/>
      <c r="Q31" s="374"/>
      <c r="R31" s="374"/>
      <c r="S31" s="374"/>
      <c r="T31" s="374"/>
      <c r="U31" s="374"/>
      <c r="V31" s="374"/>
      <c r="W31" s="374"/>
      <c r="X31" s="374"/>
      <c r="Y31" s="374"/>
      <c r="Z31" s="374"/>
      <c r="AA31" s="374"/>
      <c r="AB31" s="375"/>
      <c r="AC31" s="33"/>
      <c r="AD31" s="494"/>
      <c r="AE31" s="494"/>
      <c r="AF31" s="494"/>
      <c r="AG31" s="494"/>
      <c r="AH31" s="494"/>
      <c r="AI31" s="494"/>
      <c r="AJ31" s="494"/>
      <c r="AK31" s="494"/>
      <c r="AL31" s="494"/>
      <c r="AM31" s="494"/>
      <c r="AN31" s="494"/>
      <c r="AO31" s="494"/>
      <c r="AP31" s="494"/>
      <c r="AQ31" s="494"/>
      <c r="AR31" s="494"/>
      <c r="AS31" s="494"/>
      <c r="AT31" s="494"/>
      <c r="AU31" s="494"/>
      <c r="AV31" s="494"/>
      <c r="AW31" s="494"/>
      <c r="AX31" s="494"/>
      <c r="AY31" s="494"/>
      <c r="AZ31" s="494"/>
      <c r="BA31" s="494"/>
      <c r="BB31" s="494"/>
      <c r="BC31" s="494"/>
      <c r="BD31" s="494"/>
      <c r="BE31" s="494"/>
      <c r="BF31" s="494"/>
      <c r="BG31" s="20"/>
      <c r="BK31" s="26" t="str">
        <f>IF('Contexto Estrat. Ins'!$L$7&lt;&gt;"",'Contexto Estrat. Ins'!$L$6,"")</f>
        <v>Deficiencia en la identificación de controles para mitigación de los riesgos institucionales</v>
      </c>
      <c r="BL31" s="26" t="str">
        <f>IF('Contexto Estrat. Ins'!$L$8&lt;&gt;"",'Contexto Estrat. Ins'!$L$6,"")</f>
        <v>Deficiencia en la identificación de controles para mitigación de los riesgos institucionales</v>
      </c>
      <c r="BM31" s="26" t="str">
        <f>IF('Contexto Estrat. Ins'!$L$9&lt;&gt;"",'Contexto Estrat. Ins'!$L$6,"")</f>
        <v>Deficiencia en la identificación de controles para mitigación de los riesgos institucionales</v>
      </c>
      <c r="BN31" s="26" t="str">
        <f>IF('Contexto Estrat. Ins'!$L$10&lt;&gt;"",'Contexto Estrat. Ins'!$L$6,"")</f>
        <v>Deficiencia en la identificación de controles para mitigación de los riesgos institucionales</v>
      </c>
      <c r="BO31" s="26" t="str">
        <f>IF('Contexto Estrat. Ins'!$L$11&lt;&gt;"",'Contexto Estrat. Ins'!$L$6,"")</f>
        <v/>
      </c>
      <c r="BP31" s="26" t="str">
        <f>IF('Contexto Estrat. Ins'!$L$12&lt;&gt;"",'Contexto Estrat. Ins'!$L$6,"")</f>
        <v/>
      </c>
      <c r="BQ31" s="26" t="str">
        <f>IF($D$29='Contexto Estrat. Ins'!$B$7,BK31,IF($D$29='Contexto Estrat. Ins'!$B$8,BL31,IF($D$29='Contexto Estrat. Ins'!$B$9,BM31,IF($D$29='Contexto Estrat. Ins'!$B$10,BN31,IF($D$29='Contexto Estrat. Ins'!$B$11,BO31,IF($D$29='Contexto Estrat. Ins'!$B$12,BP31,""))))))</f>
        <v/>
      </c>
      <c r="BS31" s="26" t="str">
        <f>IF('Contexto Estrat. Ins'!$L$37&lt;&gt;"",'Contexto Estrat. Ins'!$L$36,"")</f>
        <v>Planeación en los programas y proyectos institucionales</v>
      </c>
      <c r="BT31" s="26" t="str">
        <f>IF('Contexto Estrat. Ins'!$L$38&lt;&gt;"",'Contexto Estrat. Ins'!$L$36,"")</f>
        <v>Planeación en los programas y proyectos institucionales</v>
      </c>
      <c r="BU31" s="26" t="str">
        <f>IF('Contexto Estrat. Ins'!$L$39&lt;&gt;"",'Contexto Estrat. Ins'!$L$36,"")</f>
        <v>Planeación en los programas y proyectos institucionales</v>
      </c>
      <c r="BV31" s="26" t="str">
        <f>IF('Contexto Estrat. Ins'!$L$40&lt;&gt;"",'Contexto Estrat. Ins'!$L$36,"")</f>
        <v>Planeación en los programas y proyectos institucionales</v>
      </c>
      <c r="BW31" s="26" t="str">
        <f>IF('Contexto Estrat. Ins'!$L$41&lt;&gt;"",'Contexto Estrat. Ins'!$L$36,"")</f>
        <v/>
      </c>
      <c r="BX31" s="26" t="str">
        <f>IF('Contexto Estrat. Ins'!$L$42&lt;&gt;"",'Contexto Estrat. Ins'!$L$36,"")</f>
        <v/>
      </c>
      <c r="BY31" s="26" t="str">
        <f>IF($D$29='Contexto Estrat. Ins'!$B$37,BS31,IF($D$29='Contexto Estrat. Ins'!$B$38,BT31,IF($D$29='Contexto Estrat. Ins'!$B$39,BU31,IF($D$29='Contexto Estrat. Ins'!$B$40,BV31,IF($D$29='Contexto Estrat. Ins'!$B$41,BW31,IF($D$29='Contexto Estrat. Ins'!$B$42,BX31,""))))))</f>
        <v/>
      </c>
      <c r="CA31" s="26" t="str">
        <f>IF('Contexto Estrat. Ins'!$L$17&lt;&gt;"",'Contexto Estrat. Ins'!$L$16,"")</f>
        <v/>
      </c>
      <c r="CB31" s="26" t="str">
        <f>IF('Contexto Estrat. Ins'!$L$18&lt;&gt;"",'Contexto Estrat. Ins'!$L$16,"")</f>
        <v/>
      </c>
      <c r="CC31" s="26" t="str">
        <f>IF('Contexto Estrat. Ins'!$L$19&lt;&gt;"",'Contexto Estrat. Ins'!$L$16,"")</f>
        <v/>
      </c>
      <c r="CD31" s="26" t="str">
        <f>IF('Contexto Estrat. Ins'!$L$20&lt;&gt;"",'Contexto Estrat. Ins'!$L$16,"")</f>
        <v/>
      </c>
      <c r="CE31" s="26" t="str">
        <f>IF('Contexto Estrat. Ins'!$L$21&lt;&gt;"",'Contexto Estrat. Ins'!$L$16,"")</f>
        <v/>
      </c>
      <c r="CF31" s="26" t="str">
        <f>IF('Contexto Estrat. Ins'!$L$22&lt;&gt;"",'Contexto Estrat. Ins'!$L$16,"")</f>
        <v/>
      </c>
      <c r="CG31" s="26" t="str">
        <f>IF($D$29='Contexto Estrat. Ins'!$B$17,CA31,IF($D$29='Contexto Estrat. Ins'!$B$18,CB31,IF($D$29='Contexto Estrat. Ins'!$B$19,CC31,IF($D$29='Contexto Estrat. Ins'!$B$20,CD31,IF($D$29='Contexto Estrat. Ins'!$B$21,CE31,IF($D$29='Contexto Estrat. Ins'!$B$22,CF31,""))))))</f>
        <v/>
      </c>
    </row>
    <row r="32" spans="1:85" ht="31.15" customHeight="1">
      <c r="A32" s="18"/>
      <c r="D32" s="373"/>
      <c r="E32" s="374"/>
      <c r="F32" s="374"/>
      <c r="G32" s="374"/>
      <c r="H32" s="374"/>
      <c r="I32" s="374"/>
      <c r="J32" s="374"/>
      <c r="K32" s="374"/>
      <c r="L32" s="374"/>
      <c r="M32" s="374"/>
      <c r="N32" s="374"/>
      <c r="O32" s="374"/>
      <c r="P32" s="374"/>
      <c r="Q32" s="374"/>
      <c r="R32" s="374"/>
      <c r="S32" s="374"/>
      <c r="T32" s="374"/>
      <c r="U32" s="374"/>
      <c r="V32" s="374"/>
      <c r="W32" s="374"/>
      <c r="X32" s="374"/>
      <c r="Y32" s="374"/>
      <c r="Z32" s="374"/>
      <c r="AA32" s="374"/>
      <c r="AB32" s="375"/>
      <c r="AC32" s="33"/>
      <c r="AD32" s="494"/>
      <c r="AE32" s="494"/>
      <c r="AF32" s="494"/>
      <c r="AG32" s="494"/>
      <c r="AH32" s="494"/>
      <c r="AI32" s="494"/>
      <c r="AJ32" s="494"/>
      <c r="AK32" s="494"/>
      <c r="AL32" s="494"/>
      <c r="AM32" s="494"/>
      <c r="AN32" s="494"/>
      <c r="AO32" s="494"/>
      <c r="AP32" s="494"/>
      <c r="AQ32" s="494"/>
      <c r="AR32" s="494"/>
      <c r="AS32" s="494"/>
      <c r="AT32" s="494"/>
      <c r="AU32" s="494"/>
      <c r="AV32" s="494"/>
      <c r="AW32" s="494"/>
      <c r="AX32" s="494"/>
      <c r="AY32" s="494"/>
      <c r="AZ32" s="494"/>
      <c r="BA32" s="494"/>
      <c r="BB32" s="494"/>
      <c r="BC32" s="494"/>
      <c r="BD32" s="494"/>
      <c r="BE32" s="494"/>
      <c r="BF32" s="494"/>
      <c r="BG32" s="20"/>
      <c r="BK32" s="26" t="str">
        <f>IF('Contexto Estrat. Ins'!$M$7&lt;&gt;"",'Contexto Estrat. Ins'!$M$6,"")</f>
        <v>Insuficiente unificación de criterios técnico y legal</v>
      </c>
      <c r="BL32" s="26" t="str">
        <f>IF('Contexto Estrat. Ins'!$M$8&lt;&gt;"",'Contexto Estrat. Ins'!$M$6,"")</f>
        <v>Insuficiente unificación de criterios técnico y legal</v>
      </c>
      <c r="BM32" s="26" t="str">
        <f>IF('Contexto Estrat. Ins'!$M$9&lt;&gt;"",'Contexto Estrat. Ins'!$M$6,"")</f>
        <v>Insuficiente unificación de criterios técnico y legal</v>
      </c>
      <c r="BN32" s="26" t="str">
        <f>IF('Contexto Estrat. Ins'!$M$10&lt;&gt;"",'Contexto Estrat. Ins'!$M$6,"")</f>
        <v>Insuficiente unificación de criterios técnico y legal</v>
      </c>
      <c r="BO32" s="26" t="str">
        <f>IF('Contexto Estrat. Ins'!$M$11&lt;&gt;"",'Contexto Estrat. Ins'!$M$6,"")</f>
        <v/>
      </c>
      <c r="BP32" s="26" t="str">
        <f>IF('Contexto Estrat. Ins'!$M$12&lt;&gt;"",'Contexto Estrat. Ins'!$M$6,"")</f>
        <v/>
      </c>
      <c r="BQ32" s="26" t="str">
        <f>IF($D$29='Contexto Estrat. Ins'!$B$7,BK32,IF($D$29='Contexto Estrat. Ins'!$B$8,BL32,IF($D$29='Contexto Estrat. Ins'!$B$9,BM32,IF($D$29='Contexto Estrat. Ins'!$B$10,BN32,IF($D$29='Contexto Estrat. Ins'!$B$11,BO32,IF($D$29='Contexto Estrat. Ins'!$B$12,BP32,""))))))</f>
        <v/>
      </c>
      <c r="BS32" s="26" t="str">
        <f>IF('Contexto Estrat. Ins'!$M$37&lt;&gt;"",'Contexto Estrat. Ins'!$M$36,"")</f>
        <v>Adecuada divulgación de la plataforma estratégica y otros temas de interés</v>
      </c>
      <c r="BT32" s="26" t="str">
        <f>IF('Contexto Estrat. Ins'!$M$38&lt;&gt;"",'Contexto Estrat. Ins'!$M$36,"")</f>
        <v/>
      </c>
      <c r="BU32" s="26" t="str">
        <f>IF('Contexto Estrat. Ins'!$M$39&lt;&gt;"",'Contexto Estrat. Ins'!$M$36,"")</f>
        <v/>
      </c>
      <c r="BV32" s="26" t="str">
        <f>IF('Contexto Estrat. Ins'!$M$40&lt;&gt;"",'Contexto Estrat. Ins'!$M$36,"")</f>
        <v>Adecuada divulgación de la plataforma estratégica y otros temas de interés</v>
      </c>
      <c r="BW32" s="26" t="str">
        <f>IF('Contexto Estrat. Ins'!$M$41&lt;&gt;"",'Contexto Estrat. Ins'!$M$36,"")</f>
        <v/>
      </c>
      <c r="BX32" s="26" t="str">
        <f>IF('Contexto Estrat. Ins'!$M$42&lt;&gt;"",'Contexto Estrat. Ins'!$M$36,"")</f>
        <v/>
      </c>
      <c r="BY32" s="26" t="str">
        <f>IF($D$29='Contexto Estrat. Ins'!$B$37,BS32,IF($D$29='Contexto Estrat. Ins'!$B$38,BT32,IF($D$29='Contexto Estrat. Ins'!$B$39,BU32,IF($D$29='Contexto Estrat. Ins'!$B$40,BV32,IF($D$29='Contexto Estrat. Ins'!$B$41,BW32,IF($D$29='Contexto Estrat. Ins'!$B$42,BX32,""))))))</f>
        <v/>
      </c>
      <c r="CA32" s="26" t="str">
        <f>IF('Contexto Estrat. Ins'!$M$17&lt;&gt;"",'Contexto Estrat. Ins'!$M$16,"")</f>
        <v/>
      </c>
      <c r="CB32" s="26" t="str">
        <f>IF('Contexto Estrat. Ins'!$M$18&lt;&gt;"",'Contexto Estrat. Ins'!$M$16,"")</f>
        <v/>
      </c>
      <c r="CC32" s="26" t="str">
        <f>IF('Contexto Estrat. Ins'!$M$19&lt;&gt;"",'Contexto Estrat. Ins'!$M$16,"")</f>
        <v/>
      </c>
      <c r="CD32" s="26" t="str">
        <f>IF('Contexto Estrat. Ins'!$M$20&lt;&gt;"",'Contexto Estrat. Ins'!$M$16,"")</f>
        <v/>
      </c>
      <c r="CE32" s="26" t="str">
        <f>IF('Contexto Estrat. Ins'!$M$21&lt;&gt;"",'Contexto Estrat. Ins'!$M$16,"")</f>
        <v/>
      </c>
      <c r="CF32" s="26" t="str">
        <f>IF('Contexto Estrat. Ins'!$M$22&lt;&gt;"",'Contexto Estrat. Ins'!$M$16,"")</f>
        <v/>
      </c>
      <c r="CG32" s="26" t="str">
        <f>IF($D$29='Contexto Estrat. Ins'!$B$17,CA32,IF($D$29='Contexto Estrat. Ins'!$B$18,CB32,IF($D$29='Contexto Estrat. Ins'!$B$19,CC32,IF($D$29='Contexto Estrat. Ins'!$B$20,CD32,IF($D$29='Contexto Estrat. Ins'!$B$21,CE32,IF($D$29='Contexto Estrat. Ins'!$B$22,CF32,""))))))</f>
        <v/>
      </c>
    </row>
    <row r="33" spans="1:86" ht="31.15" customHeight="1">
      <c r="A33" s="18"/>
      <c r="D33" s="373"/>
      <c r="E33" s="374"/>
      <c r="F33" s="374"/>
      <c r="G33" s="374"/>
      <c r="H33" s="374"/>
      <c r="I33" s="374"/>
      <c r="J33" s="374"/>
      <c r="K33" s="374"/>
      <c r="L33" s="374"/>
      <c r="M33" s="374"/>
      <c r="N33" s="374"/>
      <c r="O33" s="374"/>
      <c r="P33" s="374"/>
      <c r="Q33" s="374"/>
      <c r="R33" s="374"/>
      <c r="S33" s="374"/>
      <c r="T33" s="374"/>
      <c r="U33" s="374"/>
      <c r="V33" s="374"/>
      <c r="W33" s="374"/>
      <c r="X33" s="374"/>
      <c r="Y33" s="374"/>
      <c r="Z33" s="374"/>
      <c r="AA33" s="374"/>
      <c r="AB33" s="375"/>
      <c r="AC33" s="33"/>
      <c r="AD33" s="494"/>
      <c r="AE33" s="494"/>
      <c r="AF33" s="494"/>
      <c r="AG33" s="494"/>
      <c r="AH33" s="494"/>
      <c r="AI33" s="494"/>
      <c r="AJ33" s="494"/>
      <c r="AK33" s="494"/>
      <c r="AL33" s="494"/>
      <c r="AM33" s="494"/>
      <c r="AN33" s="494"/>
      <c r="AO33" s="494"/>
      <c r="AP33" s="494"/>
      <c r="AQ33" s="494"/>
      <c r="AR33" s="494"/>
      <c r="AS33" s="494"/>
      <c r="AT33" s="494"/>
      <c r="AU33" s="494"/>
      <c r="AV33" s="494"/>
      <c r="AW33" s="494"/>
      <c r="AX33" s="494"/>
      <c r="AY33" s="494"/>
      <c r="AZ33" s="494"/>
      <c r="BA33" s="494"/>
      <c r="BB33" s="494"/>
      <c r="BC33" s="494"/>
      <c r="BD33" s="494"/>
      <c r="BE33" s="494"/>
      <c r="BF33" s="494"/>
      <c r="BG33" s="20"/>
      <c r="BK33" s="26" t="str">
        <f>IF('Contexto Estrat. Ins'!$N$7&lt;&gt;"",'Contexto Estrat. Ins'!$N$6,"")</f>
        <v/>
      </c>
      <c r="BL33" s="26" t="str">
        <f>IF('Contexto Estrat. Ins'!$N$8&lt;&gt;"",'Contexto Estrat. Ins'!$N$6,"")</f>
        <v/>
      </c>
      <c r="BM33" s="26" t="str">
        <f>IF('Contexto Estrat. Ins'!$N$9&lt;&gt;"",'Contexto Estrat. Ins'!$N$6,"")</f>
        <v/>
      </c>
      <c r="BN33" s="26" t="str">
        <f>IF('Contexto Estrat. Ins'!$N$10&lt;&gt;"",'Contexto Estrat. Ins'!$N$6,"")</f>
        <v/>
      </c>
      <c r="BO33" s="26" t="str">
        <f>IF('Contexto Estrat. Ins'!$N$11&lt;&gt;"",'Contexto Estrat. Ins'!$N$6,"")</f>
        <v/>
      </c>
      <c r="BP33" s="26" t="str">
        <f>IF('Contexto Estrat. Ins'!$N$12&lt;&gt;"",'Contexto Estrat. Ins'!$N$6,"")</f>
        <v/>
      </c>
      <c r="BQ33" s="26" t="str">
        <f>IF($D$29='Contexto Estrat. Ins'!$B$7,BK33,IF($D$29='Contexto Estrat. Ins'!$B$8,BL33,IF($D$29='Contexto Estrat. Ins'!$B$9,BM33,IF($D$29='Contexto Estrat. Ins'!$B$10,BN33,IF($D$29='Contexto Estrat. Ins'!$B$11,BO33,IF($D$29='Contexto Estrat. Ins'!$B$12,BP33,""))))))</f>
        <v/>
      </c>
      <c r="BS33" s="26" t="str">
        <f>IF('Contexto Estrat. Ins'!$N$37&lt;&gt;"",'Contexto Estrat. Ins'!$N$36,"")</f>
        <v/>
      </c>
      <c r="BT33" s="26" t="str">
        <f>IF('Contexto Estrat. Ins'!$N$38&lt;&gt;"",'Contexto Estrat. Ins'!$N$36,"")</f>
        <v/>
      </c>
      <c r="BU33" s="26" t="str">
        <f>IF('Contexto Estrat. Ins'!$N$39&lt;&gt;"",'Contexto Estrat. Ins'!$N$36,"")</f>
        <v/>
      </c>
      <c r="BV33" s="26" t="str">
        <f>IF('Contexto Estrat. Ins'!$N$40&lt;&gt;"",'Contexto Estrat. Ins'!$N$36,"")</f>
        <v/>
      </c>
      <c r="BW33" s="26" t="str">
        <f>IF('Contexto Estrat. Ins'!$N$41&lt;&gt;"",'Contexto Estrat. Ins'!$N$36,"")</f>
        <v/>
      </c>
      <c r="BX33" s="26" t="str">
        <f>IF('Contexto Estrat. Ins'!$N$42&lt;&gt;"",'Contexto Estrat. Ins'!$N$36,"")</f>
        <v/>
      </c>
      <c r="BY33" s="26" t="str">
        <f>IF($D$29='Contexto Estrat. Ins'!$B$37,BS33,IF($D$29='Contexto Estrat. Ins'!$B$38,BT33,IF($D$29='Contexto Estrat. Ins'!$B$39,BU33,IF($D$29='Contexto Estrat. Ins'!$B$40,BV33,IF($D$29='Contexto Estrat. Ins'!$B$41,BW33,IF($D$29='Contexto Estrat. Ins'!$B$42,BX33,""))))))</f>
        <v/>
      </c>
      <c r="CA33" s="26" t="str">
        <f>IF('Contexto Estrat. Ins'!$N$17&lt;&gt;"",'Contexto Estrat. Ins'!$N$16,"")</f>
        <v/>
      </c>
      <c r="CB33" s="26" t="str">
        <f>IF('Contexto Estrat. Ins'!$N$18&lt;&gt;"",'Contexto Estrat. Ins'!$N$16,"")</f>
        <v/>
      </c>
      <c r="CC33" s="26" t="str">
        <f>IF('Contexto Estrat. Ins'!$N$19&lt;&gt;"",'Contexto Estrat. Ins'!$N$16,"")</f>
        <v/>
      </c>
      <c r="CD33" s="26" t="str">
        <f>IF('Contexto Estrat. Ins'!$N$20&lt;&gt;"",'Contexto Estrat. Ins'!$N$16,"")</f>
        <v/>
      </c>
      <c r="CE33" s="26" t="str">
        <f>IF('Contexto Estrat. Ins'!$N$21&lt;&gt;"",'Contexto Estrat. Ins'!$N$16,"")</f>
        <v/>
      </c>
      <c r="CF33" s="26" t="str">
        <f>IF('Contexto Estrat. Ins'!$N$22&lt;&gt;"",'Contexto Estrat. Ins'!$N$16,"")</f>
        <v/>
      </c>
      <c r="CG33" s="26" t="str">
        <f>IF($D$29='Contexto Estrat. Ins'!$B$17,CA33,IF($D$29='Contexto Estrat. Ins'!$B$18,CB33,IF($D$29='Contexto Estrat. Ins'!$B$19,CC33,IF($D$29='Contexto Estrat. Ins'!$B$20,CD33,IF($D$29='Contexto Estrat. Ins'!$B$21,CE33,IF($D$29='Contexto Estrat. Ins'!$B$22,CF33,""))))))</f>
        <v/>
      </c>
    </row>
    <row r="34" spans="1:86" ht="31.15" customHeight="1">
      <c r="A34" s="18"/>
      <c r="D34" s="373"/>
      <c r="E34" s="374"/>
      <c r="F34" s="374"/>
      <c r="G34" s="374"/>
      <c r="H34" s="374"/>
      <c r="I34" s="374"/>
      <c r="J34" s="374"/>
      <c r="K34" s="374"/>
      <c r="L34" s="374"/>
      <c r="M34" s="374"/>
      <c r="N34" s="374"/>
      <c r="O34" s="374"/>
      <c r="P34" s="374"/>
      <c r="Q34" s="374"/>
      <c r="R34" s="374"/>
      <c r="S34" s="374"/>
      <c r="T34" s="374"/>
      <c r="U34" s="374"/>
      <c r="V34" s="374"/>
      <c r="W34" s="374"/>
      <c r="X34" s="374"/>
      <c r="Y34" s="374"/>
      <c r="Z34" s="374"/>
      <c r="AA34" s="374"/>
      <c r="AB34" s="375"/>
      <c r="AC34" s="33"/>
      <c r="AD34" s="494"/>
      <c r="AE34" s="494"/>
      <c r="AF34" s="494"/>
      <c r="AG34" s="494"/>
      <c r="AH34" s="494"/>
      <c r="AI34" s="494"/>
      <c r="AJ34" s="494"/>
      <c r="AK34" s="494"/>
      <c r="AL34" s="494"/>
      <c r="AM34" s="494"/>
      <c r="AN34" s="494"/>
      <c r="AO34" s="494"/>
      <c r="AP34" s="494"/>
      <c r="AQ34" s="494"/>
      <c r="AR34" s="494"/>
      <c r="AS34" s="494"/>
      <c r="AT34" s="494"/>
      <c r="AU34" s="494"/>
      <c r="AV34" s="494"/>
      <c r="AW34" s="494"/>
      <c r="AX34" s="494"/>
      <c r="AY34" s="494"/>
      <c r="AZ34" s="494"/>
      <c r="BA34" s="494"/>
      <c r="BB34" s="494"/>
      <c r="BC34" s="494"/>
      <c r="BD34" s="494"/>
      <c r="BE34" s="494"/>
      <c r="BF34" s="494"/>
      <c r="BG34" s="20"/>
      <c r="BK34" s="26" t="str">
        <f>IF('Contexto Estrat. Ins'!$O$7&lt;&gt;"",'Contexto Estrat. Ins'!$O$6,"")</f>
        <v/>
      </c>
      <c r="BL34" s="26" t="str">
        <f>IF('Contexto Estrat. Ins'!$O$8&lt;&gt;"",'Contexto Estrat. Ins'!$O$6,"")</f>
        <v/>
      </c>
      <c r="BM34" s="26" t="str">
        <f>IF('Contexto Estrat. Ins'!$O$9&lt;&gt;"",'Contexto Estrat. Ins'!$O$6,"")</f>
        <v/>
      </c>
      <c r="BN34" s="26" t="str">
        <f>IF('Contexto Estrat. Ins'!$O$10&lt;&gt;"",'Contexto Estrat. Ins'!$O$6,"")</f>
        <v/>
      </c>
      <c r="BO34" s="26" t="str">
        <f>IF('Contexto Estrat. Ins'!$O$11&lt;&gt;"",'Contexto Estrat. Ins'!$O$6,"")</f>
        <v/>
      </c>
      <c r="BP34" s="26" t="str">
        <f>IF('Contexto Estrat. Ins'!$O$12&lt;&gt;"",'Contexto Estrat. Ins'!$O$6,"")</f>
        <v/>
      </c>
      <c r="BQ34" s="26" t="str">
        <f>IF($D$29='Contexto Estrat. Ins'!$B$7,BK34,IF($D$29='Contexto Estrat. Ins'!$B$8,BL34,IF($D$29='Contexto Estrat. Ins'!$B$9,BM34,IF($D$29='Contexto Estrat. Ins'!$B$10,BN34,IF($D$29='Contexto Estrat. Ins'!$B$11,BO34,IF($D$29='Contexto Estrat. Ins'!$B$12,BP34,""))))))</f>
        <v/>
      </c>
      <c r="BS34" s="26" t="str">
        <f>IF('Contexto Estrat. Ins'!$O$37&lt;&gt;"",'Contexto Estrat. Ins'!$O$36,"")</f>
        <v/>
      </c>
      <c r="BT34" s="26" t="str">
        <f>IF('Contexto Estrat. Ins'!$O$38&lt;&gt;"",'Contexto Estrat. Ins'!$O$36,"")</f>
        <v/>
      </c>
      <c r="BU34" s="26" t="str">
        <f>IF('Contexto Estrat. Ins'!$O$39&lt;&gt;"",'Contexto Estrat. Ins'!$O$36,"")</f>
        <v/>
      </c>
      <c r="BV34" s="26" t="str">
        <f>IF('Contexto Estrat. Ins'!$O$40&lt;&gt;"",'Contexto Estrat. Ins'!$O$36,"")</f>
        <v/>
      </c>
      <c r="BW34" s="26" t="str">
        <f>IF('Contexto Estrat. Ins'!$O$41&lt;&gt;"",'Contexto Estrat. Ins'!$O$36,"")</f>
        <v/>
      </c>
      <c r="BX34" s="26" t="str">
        <f>IF('Contexto Estrat. Ins'!$O$42&lt;&gt;"",'Contexto Estrat. Ins'!$O$36,"")</f>
        <v/>
      </c>
      <c r="BY34" s="26" t="str">
        <f>IF($D$29='Contexto Estrat. Ins'!$B$37,BS34,IF($D$29='Contexto Estrat. Ins'!$B$38,BT34,IF($D$29='Contexto Estrat. Ins'!$B$39,BU34,IF($D$29='Contexto Estrat. Ins'!$B$40,BV34,IF($D$29='Contexto Estrat. Ins'!$B$41,BW34,IF($D$29='Contexto Estrat. Ins'!$B$42,BX34,""))))))</f>
        <v/>
      </c>
      <c r="CA34" s="26" t="str">
        <f>IF('Contexto Estrat. Ins'!$O$17&lt;&gt;"",'Contexto Estrat. Ins'!$O$16,"")</f>
        <v/>
      </c>
      <c r="CB34" s="26" t="str">
        <f>IF('Contexto Estrat. Ins'!$O$18&lt;&gt;"",'Contexto Estrat. Ins'!$O$16,"")</f>
        <v/>
      </c>
      <c r="CC34" s="26" t="str">
        <f>IF('Contexto Estrat. Ins'!$O$19&lt;&gt;"",'Contexto Estrat. Ins'!$O$16,"")</f>
        <v/>
      </c>
      <c r="CD34" s="26" t="str">
        <f>IF('Contexto Estrat. Ins'!$O$20&lt;&gt;"",'Contexto Estrat. Ins'!$O$16,"")</f>
        <v/>
      </c>
      <c r="CE34" s="26" t="str">
        <f>IF('Contexto Estrat. Ins'!$O$21&lt;&gt;"",'Contexto Estrat. Ins'!$O$16,"")</f>
        <v/>
      </c>
      <c r="CF34" s="26" t="str">
        <f>IF('Contexto Estrat. Ins'!$O$22&lt;&gt;"",'Contexto Estrat. Ins'!$O$16,"")</f>
        <v/>
      </c>
      <c r="CG34" s="26" t="str">
        <f>IF($D$29='Contexto Estrat. Ins'!$B$17,CA34,IF($D$29='Contexto Estrat. Ins'!$B$18,CB34,IF($D$29='Contexto Estrat. Ins'!$B$19,CC34,IF($D$29='Contexto Estrat. Ins'!$B$20,CD34,IF($D$29='Contexto Estrat. Ins'!$B$21,CE34,IF($D$29='Contexto Estrat. Ins'!$B$22,CF34,""))))))</f>
        <v/>
      </c>
    </row>
    <row r="35" spans="1:86" ht="15.6" customHeight="1">
      <c r="A35" s="34"/>
      <c r="B35" s="35"/>
      <c r="C35" s="35"/>
      <c r="BG35" s="20"/>
      <c r="BK35" s="26" t="str">
        <f>IF('Contexto Estrat. Ins'!$P$7&lt;&gt;"",'Contexto Estrat. Ins'!$P$6,"")</f>
        <v/>
      </c>
      <c r="BL35" s="26" t="str">
        <f>IF('Contexto Estrat. Ins'!$P$8&lt;&gt;"",'Contexto Estrat. Ins'!$P$6,"")</f>
        <v/>
      </c>
      <c r="BM35" s="26" t="str">
        <f>IF('Contexto Estrat. Ins'!$P$9&lt;&gt;"",'Contexto Estrat. Ins'!$P$6,"")</f>
        <v/>
      </c>
      <c r="BN35" s="26" t="str">
        <f>IF('Contexto Estrat. Ins'!$P$10&lt;&gt;"",'Contexto Estrat. Ins'!$P$6,"")</f>
        <v/>
      </c>
      <c r="BO35" s="26" t="str">
        <f>IF('Contexto Estrat. Ins'!$P$11&lt;&gt;"",'Contexto Estrat. Ins'!$P$6,"")</f>
        <v/>
      </c>
      <c r="BP35" s="26" t="str">
        <f>IF('Contexto Estrat. Ins'!$P$12&lt;&gt;"",'Contexto Estrat. Ins'!$P$6,"")</f>
        <v/>
      </c>
      <c r="BQ35" s="26" t="str">
        <f>IF($D$29='Contexto Estrat. Ins'!$B$7,BK35,IF($D$29='Contexto Estrat. Ins'!$B$8,BL35,IF($D$29='Contexto Estrat. Ins'!$B$9,BM35,IF($D$29='Contexto Estrat. Ins'!$B$10,BN35,IF($D$29='Contexto Estrat. Ins'!$B$11,BO35,IF($D$29='Contexto Estrat. Ins'!$B$12,BP35,""))))))</f>
        <v/>
      </c>
      <c r="BS35" s="26" t="str">
        <f>IF('Contexto Estrat. Ins'!$P$37&lt;&gt;"",'Contexto Estrat. Ins'!$P$36,"")</f>
        <v/>
      </c>
      <c r="BT35" s="26" t="str">
        <f>IF('Contexto Estrat. Ins'!$P$38&lt;&gt;"",'Contexto Estrat. Ins'!$P$36,"")</f>
        <v/>
      </c>
      <c r="BU35" s="26" t="str">
        <f>IF('Contexto Estrat. Ins'!$P$39&lt;&gt;"",'Contexto Estrat. Ins'!$P$36,"")</f>
        <v/>
      </c>
      <c r="BV35" s="26" t="str">
        <f>IF('Contexto Estrat. Ins'!$P$40&lt;&gt;"",'Contexto Estrat. Ins'!$P$36,"")</f>
        <v/>
      </c>
      <c r="BW35" s="26" t="str">
        <f>IF('Contexto Estrat. Ins'!$P$41&lt;&gt;"",'Contexto Estrat. Ins'!$P$36,"")</f>
        <v/>
      </c>
      <c r="BX35" s="26" t="str">
        <f>IF('Contexto Estrat. Ins'!$P$42&lt;&gt;"",'Contexto Estrat. Ins'!$P$36,"")</f>
        <v/>
      </c>
      <c r="BY35" s="26" t="str">
        <f>IF($D$29='Contexto Estrat. Ins'!$B$37,BS35,IF($D$29='Contexto Estrat. Ins'!$B$38,BT35,IF($D$29='Contexto Estrat. Ins'!$B$39,BU35,IF($D$29='Contexto Estrat. Ins'!$B$40,BV35,IF($D$29='Contexto Estrat. Ins'!$B$41,BW35,IF($D$29='Contexto Estrat. Ins'!$B$42,BX35,""))))))</f>
        <v/>
      </c>
      <c r="CA35" s="26" t="str">
        <f>IF('Contexto Estrat. Ins'!$P$17&lt;&gt;"",'Contexto Estrat. Ins'!$P$16,"")</f>
        <v/>
      </c>
      <c r="CB35" s="26" t="str">
        <f>IF('Contexto Estrat. Ins'!$P$18&lt;&gt;"",'Contexto Estrat. Ins'!$P$16,"")</f>
        <v/>
      </c>
      <c r="CC35" s="26" t="str">
        <f>IF('Contexto Estrat. Ins'!$P$19&lt;&gt;"",'Contexto Estrat. Ins'!$P$16,"")</f>
        <v/>
      </c>
      <c r="CD35" s="26" t="str">
        <f>IF('Contexto Estrat. Ins'!$P$20&lt;&gt;"",'Contexto Estrat. Ins'!$P$16,"")</f>
        <v/>
      </c>
      <c r="CE35" s="26" t="str">
        <f>IF('Contexto Estrat. Ins'!$P$21&lt;&gt;"",'Contexto Estrat. Ins'!$P$16,"")</f>
        <v/>
      </c>
      <c r="CF35" s="26" t="str">
        <f>IF('Contexto Estrat. Ins'!$P$22&lt;&gt;"",'Contexto Estrat. Ins'!$P$16,"")</f>
        <v/>
      </c>
      <c r="CG35" s="26" t="str">
        <f>IF($D$29='Contexto Estrat. Ins'!$B$17,CA35,IF($D$29='Contexto Estrat. Ins'!$B$18,CB35,IF($D$29='Contexto Estrat. Ins'!$B$19,CC35,IF($D$29='Contexto Estrat. Ins'!$B$20,CD35,IF($D$29='Contexto Estrat. Ins'!$B$21,CE35,IF($D$29='Contexto Estrat. Ins'!$B$22,CF35,""))))))</f>
        <v/>
      </c>
    </row>
    <row r="36" spans="1:86" ht="15.6" customHeight="1">
      <c r="A36" s="18"/>
      <c r="D36" s="484" t="str">
        <f>IF(AK13=Datos!$A$6,"Causas de la oportunidad (factores de la oportunidad)","Causas del riesgo (factores del riesgo)")</f>
        <v>Causas del riesgo (factores del riesgo)</v>
      </c>
      <c r="E36" s="484"/>
      <c r="F36" s="484"/>
      <c r="G36" s="484"/>
      <c r="H36" s="484"/>
      <c r="I36" s="484"/>
      <c r="J36" s="484"/>
      <c r="K36" s="484"/>
      <c r="L36" s="484"/>
      <c r="M36" s="484"/>
      <c r="N36" s="484"/>
      <c r="O36" s="484"/>
      <c r="P36" s="484"/>
      <c r="Q36" s="484"/>
      <c r="R36" s="484"/>
      <c r="S36" s="484"/>
      <c r="T36" s="484"/>
      <c r="U36" s="484"/>
      <c r="V36" s="484"/>
      <c r="W36" s="484"/>
      <c r="X36" s="484"/>
      <c r="Y36" s="484"/>
      <c r="Z36" s="484"/>
      <c r="AA36" s="484"/>
      <c r="AB36" s="484"/>
      <c r="AC36" s="36"/>
      <c r="AD36" s="484" t="str">
        <f>IF(AK13=Datos!$A$6,"Consecuencias (efectos de la oportunidad)","Consecuencias (efectos del riesgo)")</f>
        <v>Consecuencias (efectos del riesgo)</v>
      </c>
      <c r="AE36" s="484"/>
      <c r="AF36" s="484"/>
      <c r="AG36" s="484"/>
      <c r="AH36" s="484"/>
      <c r="AI36" s="484"/>
      <c r="AJ36" s="484"/>
      <c r="AK36" s="484"/>
      <c r="AL36" s="484"/>
      <c r="AM36" s="484"/>
      <c r="AN36" s="484"/>
      <c r="AO36" s="484"/>
      <c r="AP36" s="484"/>
      <c r="AQ36" s="484"/>
      <c r="AR36" s="484"/>
      <c r="AS36" s="484"/>
      <c r="AT36" s="484"/>
      <c r="AU36" s="484"/>
      <c r="AV36" s="484"/>
      <c r="AW36" s="484"/>
      <c r="AX36" s="484"/>
      <c r="AY36" s="484"/>
      <c r="AZ36" s="484"/>
      <c r="BA36" s="484"/>
      <c r="BB36" s="484"/>
      <c r="BC36" s="484"/>
      <c r="BD36" s="484"/>
      <c r="BE36" s="484"/>
      <c r="BF36" s="484"/>
      <c r="BG36" s="20"/>
      <c r="BK36" s="26" t="str">
        <f>IF('Contexto Estrat. Ins'!$Q$7&lt;&gt;"",'Contexto Estrat. Ins'!$Q$6,"")</f>
        <v/>
      </c>
      <c r="BL36" s="26" t="str">
        <f>IF('Contexto Estrat. Ins'!$Q$8&lt;&gt;"",'Contexto Estrat. Ins'!$Q$6,"")</f>
        <v/>
      </c>
      <c r="BM36" s="26" t="str">
        <f>IF('Contexto Estrat. Ins'!$Q$9&lt;&gt;"",'Contexto Estrat. Ins'!$Q$6,"")</f>
        <v/>
      </c>
      <c r="BN36" s="26" t="str">
        <f>IF('Contexto Estrat. Ins'!$Q$10&lt;&gt;"",'Contexto Estrat. Ins'!$Q$6,"")</f>
        <v/>
      </c>
      <c r="BO36" s="26" t="str">
        <f>IF('Contexto Estrat. Ins'!$Q$11&lt;&gt;"",'Contexto Estrat. Ins'!$Q$6,"")</f>
        <v/>
      </c>
      <c r="BP36" s="26" t="str">
        <f>IF('Contexto Estrat. Ins'!$Q$12&lt;&gt;"",'Contexto Estrat. Ins'!$Q$6,"")</f>
        <v/>
      </c>
      <c r="BQ36" s="26" t="str">
        <f>IF($D$29='Contexto Estrat. Ins'!$B$7,BK36,IF($D$29='Contexto Estrat. Ins'!$B$8,BL36,IF($D$29='Contexto Estrat. Ins'!$B$9,BM36,IF($D$29='Contexto Estrat. Ins'!$B$10,BN36,IF($D$29='Contexto Estrat. Ins'!$B$11,BO36,IF($D$29='Contexto Estrat. Ins'!$B$12,BP36,""))))))</f>
        <v/>
      </c>
      <c r="BS36" s="26" t="str">
        <f>IF('Contexto Estrat. Ins'!$Q$37&lt;&gt;"",'Contexto Estrat. Ins'!$Q$36,"")</f>
        <v/>
      </c>
      <c r="BT36" s="26" t="str">
        <f>IF('Contexto Estrat. Ins'!$Q$38&lt;&gt;"",'Contexto Estrat. Ins'!$Q$36,"")</f>
        <v/>
      </c>
      <c r="BU36" s="26" t="str">
        <f>IF('Contexto Estrat. Ins'!$Q$39&lt;&gt;"",'Contexto Estrat. Ins'!$Q$36,"")</f>
        <v/>
      </c>
      <c r="BV36" s="26" t="str">
        <f>IF('Contexto Estrat. Ins'!$Q$40&lt;&gt;"",'Contexto Estrat. Ins'!$Q$36,"")</f>
        <v/>
      </c>
      <c r="BW36" s="26" t="str">
        <f>IF('Contexto Estrat. Ins'!$Q$41&lt;&gt;"",'Contexto Estrat. Ins'!$Q$36,"")</f>
        <v/>
      </c>
      <c r="BX36" s="26" t="str">
        <f>IF('Contexto Estrat. Ins'!$Q$42&lt;&gt;"",'Contexto Estrat. Ins'!$Q$36,"")</f>
        <v/>
      </c>
      <c r="BY36" s="26" t="str">
        <f>IF($D$29='Contexto Estrat. Ins'!$B$37,BS36,IF($D$29='Contexto Estrat. Ins'!$B$38,BT36,IF($D$29='Contexto Estrat. Ins'!$B$39,BU36,IF($D$29='Contexto Estrat. Ins'!$B$40,BV36,IF($D$29='Contexto Estrat. Ins'!$B$41,BW36,IF($D$29='Contexto Estrat. Ins'!$B$42,BX36,""))))))</f>
        <v/>
      </c>
      <c r="CA36" s="26" t="str">
        <f>IF('Contexto Estrat. Ins'!$Q$17&lt;&gt;"",'Contexto Estrat. Ins'!$Q$16,"")</f>
        <v/>
      </c>
      <c r="CB36" s="26" t="str">
        <f>IF('Contexto Estrat. Ins'!$Q$18&lt;&gt;"",'Contexto Estrat. Ins'!$Q$16,"")</f>
        <v/>
      </c>
      <c r="CC36" s="26" t="str">
        <f>IF('Contexto Estrat. Ins'!$Q$19&lt;&gt;"",'Contexto Estrat. Ins'!$Q$16,"")</f>
        <v/>
      </c>
      <c r="CD36" s="26" t="str">
        <f>IF('Contexto Estrat. Ins'!$Q$20&lt;&gt;"",'Contexto Estrat. Ins'!$Q$16,"")</f>
        <v/>
      </c>
      <c r="CE36" s="26" t="str">
        <f>IF('Contexto Estrat. Ins'!$Q$21&lt;&gt;"",'Contexto Estrat. Ins'!$Q$16,"")</f>
        <v/>
      </c>
      <c r="CF36" s="26" t="str">
        <f>IF('Contexto Estrat. Ins'!$Q$22&lt;&gt;"",'Contexto Estrat. Ins'!$Q$16,"")</f>
        <v/>
      </c>
      <c r="CG36" s="26" t="str">
        <f>IF($D$29='Contexto Estrat. Ins'!$B$17,CA36,IF($D$29='Contexto Estrat. Ins'!$B$18,CB36,IF($D$29='Contexto Estrat. Ins'!$B$19,CC36,IF($D$29='Contexto Estrat. Ins'!$B$20,CD36,IF($D$29='Contexto Estrat. Ins'!$B$21,CE36,IF($D$29='Contexto Estrat. Ins'!$B$22,CF36,""))))))</f>
        <v/>
      </c>
    </row>
    <row r="37" spans="1:86" ht="15.6" customHeight="1">
      <c r="A37" s="18"/>
      <c r="D37" s="483" t="s">
        <v>473</v>
      </c>
      <c r="E37" s="483"/>
      <c r="F37" s="483"/>
      <c r="G37" s="483"/>
      <c r="H37" s="483"/>
      <c r="I37" s="483"/>
      <c r="J37" s="483"/>
      <c r="K37" s="483"/>
      <c r="L37" s="483"/>
      <c r="M37" s="483"/>
      <c r="N37" s="483"/>
      <c r="O37" s="483"/>
      <c r="P37" s="483"/>
      <c r="Q37" s="483"/>
      <c r="R37" s="483"/>
      <c r="S37" s="483"/>
      <c r="T37" s="483"/>
      <c r="U37" s="483"/>
      <c r="V37" s="483"/>
      <c r="W37" s="483"/>
      <c r="X37" s="483"/>
      <c r="Y37" s="483"/>
      <c r="Z37" s="483"/>
      <c r="AA37" s="483"/>
      <c r="AB37" s="483"/>
      <c r="AD37" s="484"/>
      <c r="AE37" s="484"/>
      <c r="AF37" s="484"/>
      <c r="AG37" s="484"/>
      <c r="AH37" s="484"/>
      <c r="AI37" s="484"/>
      <c r="AJ37" s="484"/>
      <c r="AK37" s="484"/>
      <c r="AL37" s="484"/>
      <c r="AM37" s="484"/>
      <c r="AN37" s="484"/>
      <c r="AO37" s="484"/>
      <c r="AP37" s="484"/>
      <c r="AQ37" s="484"/>
      <c r="AR37" s="484"/>
      <c r="AS37" s="484"/>
      <c r="AT37" s="484"/>
      <c r="AU37" s="484"/>
      <c r="AV37" s="484"/>
      <c r="AW37" s="484"/>
      <c r="AX37" s="484"/>
      <c r="AY37" s="484"/>
      <c r="AZ37" s="484"/>
      <c r="BA37" s="484"/>
      <c r="BB37" s="484"/>
      <c r="BC37" s="484"/>
      <c r="BD37" s="484"/>
      <c r="BE37" s="484"/>
      <c r="BF37" s="484"/>
      <c r="BG37" s="20"/>
      <c r="BK37" s="26" t="str">
        <f>IF('Contexto Estrat. Ins'!$R$7&lt;&gt;"",'Contexto Estrat. Ins'!$R$6,"")</f>
        <v/>
      </c>
      <c r="BL37" s="26" t="str">
        <f>IF('Contexto Estrat. Ins'!$R$8&lt;&gt;"",'Contexto Estrat. Ins'!$R$6,"")</f>
        <v/>
      </c>
      <c r="BM37" s="26" t="str">
        <f>IF('Contexto Estrat. Ins'!$R$9&lt;&gt;"",'Contexto Estrat. Ins'!$R$6,"")</f>
        <v/>
      </c>
      <c r="BN37" s="26" t="str">
        <f>IF('Contexto Estrat. Ins'!$R$10&lt;&gt;"",'Contexto Estrat. Ins'!$R$6,"")</f>
        <v/>
      </c>
      <c r="BO37" s="26" t="str">
        <f>IF('Contexto Estrat. Ins'!$R$11&lt;&gt;"",'Contexto Estrat. Ins'!$R$6,"")</f>
        <v/>
      </c>
      <c r="BP37" s="26" t="str">
        <f>IF('Contexto Estrat. Ins'!$R$12&lt;&gt;"",'Contexto Estrat. Ins'!$R$6,"")</f>
        <v/>
      </c>
      <c r="BQ37" s="26" t="str">
        <f>IF($D$29='Contexto Estrat. Ins'!$B$7,BK37,IF($D$29='Contexto Estrat. Ins'!$B$8,BL37,IF($D$29='Contexto Estrat. Ins'!$B$9,BM37,IF($D$29='Contexto Estrat. Ins'!$B$10,BN37,IF($D$29='Contexto Estrat. Ins'!$B$11,BO37,IF($D$29='Contexto Estrat. Ins'!$B$12,BP37,""))))))</f>
        <v/>
      </c>
      <c r="BS37" s="26" t="str">
        <f>IF('Contexto Estrat. Ins'!$R$37&lt;&gt;"",'Contexto Estrat. Ins'!$R$36,"")</f>
        <v/>
      </c>
      <c r="BT37" s="26" t="str">
        <f>IF('Contexto Estrat. Ins'!$R$38&lt;&gt;"",'Contexto Estrat. Ins'!$R$36,"")</f>
        <v/>
      </c>
      <c r="BU37" s="26" t="str">
        <f>IF('Contexto Estrat. Ins'!$R$39&lt;&gt;"",'Contexto Estrat. Ins'!$R$36,"")</f>
        <v/>
      </c>
      <c r="BV37" s="26" t="str">
        <f>IF('Contexto Estrat. Ins'!$R$40&lt;&gt;"",'Contexto Estrat. Ins'!$R$36,"")</f>
        <v/>
      </c>
      <c r="BW37" s="26" t="str">
        <f>IF('Contexto Estrat. Ins'!$R$41&lt;&gt;"",'Contexto Estrat. Ins'!$R$36,"")</f>
        <v/>
      </c>
      <c r="BX37" s="26" t="str">
        <f>IF('Contexto Estrat. Ins'!$R$42&lt;&gt;"",'Contexto Estrat. Ins'!$R$36,"")</f>
        <v/>
      </c>
      <c r="BY37" s="26" t="str">
        <f>IF($D$29='Contexto Estrat. Ins'!$B$37,BS37,IF($D$29='Contexto Estrat. Ins'!$B$38,BT37,IF($D$29='Contexto Estrat. Ins'!$B$39,BU37,IF($D$29='Contexto Estrat. Ins'!$B$40,BV37,IF($D$29='Contexto Estrat. Ins'!$B$41,BW37,IF($D$29='Contexto Estrat. Ins'!$B$42,BX37,""))))))</f>
        <v/>
      </c>
      <c r="CA37" s="26" t="str">
        <f>IF('Contexto Estrat. Ins'!$R$17&lt;&gt;"",'Contexto Estrat. Ins'!$R$16,"")</f>
        <v/>
      </c>
      <c r="CB37" s="26" t="str">
        <f>IF('Contexto Estrat. Ins'!$R$18&lt;&gt;"",'Contexto Estrat. Ins'!$R$16,"")</f>
        <v/>
      </c>
      <c r="CC37" s="26" t="str">
        <f>IF('Contexto Estrat. Ins'!$R$19&lt;&gt;"",'Contexto Estrat. Ins'!$R$16,"")</f>
        <v/>
      </c>
      <c r="CD37" s="26" t="str">
        <f>IF('Contexto Estrat. Ins'!$R$20&lt;&gt;"",'Contexto Estrat. Ins'!$R$16,"")</f>
        <v/>
      </c>
      <c r="CE37" s="26" t="str">
        <f>IF('Contexto Estrat. Ins'!$R$21&lt;&gt;"",'Contexto Estrat. Ins'!$R$16,"")</f>
        <v/>
      </c>
      <c r="CF37" s="26" t="str">
        <f>IF('Contexto Estrat. Ins'!$R$22&lt;&gt;"",'Contexto Estrat. Ins'!$R$16,"")</f>
        <v/>
      </c>
      <c r="CG37" s="26" t="str">
        <f>IF($D$29='Contexto Estrat. Ins'!$B$17,CA37,IF($D$29='Contexto Estrat. Ins'!$B$18,CB37,IF($D$29='Contexto Estrat. Ins'!$B$19,CC37,IF($D$29='Contexto Estrat. Ins'!$B$20,CD37,IF($D$29='Contexto Estrat. Ins'!$B$21,CE37,IF($D$29='Contexto Estrat. Ins'!$B$22,CF37,""))))))</f>
        <v/>
      </c>
    </row>
    <row r="38" spans="1:86" ht="15.6" customHeight="1">
      <c r="A38" s="18"/>
      <c r="D38" s="483" t="s">
        <v>474</v>
      </c>
      <c r="E38" s="483"/>
      <c r="F38" s="483"/>
      <c r="G38" s="483"/>
      <c r="H38" s="483"/>
      <c r="I38" s="483"/>
      <c r="J38" s="483" t="s">
        <v>475</v>
      </c>
      <c r="K38" s="483"/>
      <c r="L38" s="483"/>
      <c r="M38" s="483"/>
      <c r="N38" s="483"/>
      <c r="O38" s="483"/>
      <c r="P38" s="483"/>
      <c r="Q38" s="483"/>
      <c r="R38" s="483"/>
      <c r="S38" s="483"/>
      <c r="T38" s="483"/>
      <c r="U38" s="483"/>
      <c r="V38" s="483"/>
      <c r="W38" s="483"/>
      <c r="X38" s="483"/>
      <c r="Y38" s="483"/>
      <c r="Z38" s="483"/>
      <c r="AA38" s="483"/>
      <c r="AB38" s="483"/>
      <c r="AD38" s="483" t="str">
        <f>IF(AK13=Datos!$A$6,"Puede presentarse la oportunidad, lo que generaría…","Puede presentarse el riesgo, lo que generaría…")</f>
        <v>Puede presentarse el riesgo, lo que generaría…</v>
      </c>
      <c r="AE38" s="483"/>
      <c r="AF38" s="483"/>
      <c r="AG38" s="483"/>
      <c r="AH38" s="483"/>
      <c r="AI38" s="483"/>
      <c r="AJ38" s="483"/>
      <c r="AK38" s="483"/>
      <c r="AL38" s="483"/>
      <c r="AM38" s="483"/>
      <c r="AN38" s="483"/>
      <c r="AO38" s="483"/>
      <c r="AP38" s="483"/>
      <c r="AQ38" s="483"/>
      <c r="AR38" s="483"/>
      <c r="AS38" s="483"/>
      <c r="AT38" s="483"/>
      <c r="AU38" s="483"/>
      <c r="AV38" s="483"/>
      <c r="AW38" s="483"/>
      <c r="AX38" s="483"/>
      <c r="AY38" s="483"/>
      <c r="AZ38" s="483"/>
      <c r="BA38" s="483"/>
      <c r="BB38" s="483"/>
      <c r="BC38" s="483"/>
      <c r="BD38" s="483"/>
      <c r="BE38" s="483"/>
      <c r="BF38" s="483"/>
      <c r="BG38" s="20"/>
      <c r="BK38" s="26" t="str">
        <f>IF('Contexto Estrat. Ins'!$S$7&lt;&gt;"",'Contexto Estrat. Ins'!$S$6,"")</f>
        <v/>
      </c>
      <c r="BL38" s="26" t="str">
        <f>IF('Contexto Estrat. Ins'!$S$8&lt;&gt;"",'Contexto Estrat. Ins'!$S$6,"")</f>
        <v/>
      </c>
      <c r="BM38" s="26" t="str">
        <f>IF('Contexto Estrat. Ins'!$S$9&lt;&gt;"",'Contexto Estrat. Ins'!$S$6,"")</f>
        <v/>
      </c>
      <c r="BN38" s="26" t="str">
        <f>IF('Contexto Estrat. Ins'!$S$10&lt;&gt;"",'Contexto Estrat. Ins'!$S$6,"")</f>
        <v/>
      </c>
      <c r="BO38" s="26" t="str">
        <f>IF('Contexto Estrat. Ins'!$S$11&lt;&gt;"",'Contexto Estrat. Ins'!$S$6,"")</f>
        <v/>
      </c>
      <c r="BP38" s="26" t="str">
        <f>IF('Contexto Estrat. Ins'!$S$12&lt;&gt;"",'Contexto Estrat. Ins'!$S$6,"")</f>
        <v/>
      </c>
      <c r="BQ38" s="26" t="str">
        <f>IF($D$29='Contexto Estrat. Ins'!$B$7,BK38,IF($D$29='Contexto Estrat. Ins'!$B$8,BL38,IF($D$29='Contexto Estrat. Ins'!$B$9,BM38,IF($D$29='Contexto Estrat. Ins'!$B$10,BN38,IF($D$29='Contexto Estrat. Ins'!$B$11,BO38,IF($D$29='Contexto Estrat. Ins'!$B$12,BP38,""))))))</f>
        <v/>
      </c>
      <c r="BS38" s="26" t="str">
        <f>IF('Contexto Estrat. Ins'!$S$37&lt;&gt;"",'Contexto Estrat. Ins'!$S$36,"")</f>
        <v/>
      </c>
      <c r="BT38" s="26" t="str">
        <f>IF('Contexto Estrat. Ins'!$S$38&lt;&gt;"",'Contexto Estrat. Ins'!$S$36,"")</f>
        <v/>
      </c>
      <c r="BU38" s="26" t="str">
        <f>IF('Contexto Estrat. Ins'!$S$39&lt;&gt;"",'Contexto Estrat. Ins'!$S$36,"")</f>
        <v/>
      </c>
      <c r="BV38" s="26" t="str">
        <f>IF('Contexto Estrat. Ins'!$S$40&lt;&gt;"",'Contexto Estrat. Ins'!$S$36,"")</f>
        <v/>
      </c>
      <c r="BW38" s="26" t="str">
        <f>IF('Contexto Estrat. Ins'!$S$41&lt;&gt;"",'Contexto Estrat. Ins'!$S$36,"")</f>
        <v/>
      </c>
      <c r="BX38" s="26" t="str">
        <f>IF('Contexto Estrat. Ins'!$S$42&lt;&gt;"",'Contexto Estrat. Ins'!$S$36,"")</f>
        <v/>
      </c>
      <c r="BY38" s="26" t="str">
        <f>IF($D$29='Contexto Estrat. Ins'!$B$37,BS38,IF($D$29='Contexto Estrat. Ins'!$B$38,BT38,IF($D$29='Contexto Estrat. Ins'!$B$39,BU38,IF($D$29='Contexto Estrat. Ins'!$B$40,BV38,IF($D$29='Contexto Estrat. Ins'!$B$41,BW38,IF($D$29='Contexto Estrat. Ins'!$B$42,BX38,""))))))</f>
        <v/>
      </c>
      <c r="CA38" s="26" t="str">
        <f>IF('Contexto Estrat. Ins'!$S$17&lt;&gt;"",'Contexto Estrat. Ins'!$S$16,"")</f>
        <v/>
      </c>
      <c r="CB38" s="26" t="str">
        <f>IF('Contexto Estrat. Ins'!$S$18&lt;&gt;"",'Contexto Estrat. Ins'!$S$16,"")</f>
        <v/>
      </c>
      <c r="CC38" s="26" t="str">
        <f>IF('Contexto Estrat. Ins'!$S$19&lt;&gt;"",'Contexto Estrat. Ins'!$S$16,"")</f>
        <v/>
      </c>
      <c r="CD38" s="26" t="str">
        <f>IF('Contexto Estrat. Ins'!$S$20&lt;&gt;"",'Contexto Estrat. Ins'!$S$16,"")</f>
        <v/>
      </c>
      <c r="CE38" s="26" t="str">
        <f>IF('Contexto Estrat. Ins'!$S$21&lt;&gt;"",'Contexto Estrat. Ins'!$S$16,"")</f>
        <v/>
      </c>
      <c r="CF38" s="26" t="str">
        <f>IF('Contexto Estrat. Ins'!$S$22&lt;&gt;"",'Contexto Estrat. Ins'!$S$16,"")</f>
        <v/>
      </c>
      <c r="CG38" s="26" t="str">
        <f>IF($D$29='Contexto Estrat. Ins'!$B$17,CA38,IF($D$29='Contexto Estrat. Ins'!$B$18,CB38,IF($D$29='Contexto Estrat. Ins'!$B$19,CC38,IF($D$29='Contexto Estrat. Ins'!$B$20,CD38,IF($D$29='Contexto Estrat. Ins'!$B$21,CE38,IF($D$29='Contexto Estrat. Ins'!$B$22,CF38,""))))))</f>
        <v/>
      </c>
    </row>
    <row r="39" spans="1:86" ht="15.6" customHeight="1">
      <c r="A39" s="18"/>
      <c r="D39" s="456"/>
      <c r="E39" s="456"/>
      <c r="F39" s="456"/>
      <c r="G39" s="456"/>
      <c r="H39" s="456"/>
      <c r="I39" s="456"/>
      <c r="J39" s="400" t="s">
        <v>625</v>
      </c>
      <c r="K39" s="400"/>
      <c r="L39" s="400"/>
      <c r="M39" s="400"/>
      <c r="N39" s="400"/>
      <c r="O39" s="400"/>
      <c r="P39" s="400"/>
      <c r="Q39" s="400"/>
      <c r="R39" s="400"/>
      <c r="S39" s="400"/>
      <c r="T39" s="400"/>
      <c r="U39" s="400"/>
      <c r="V39" s="400"/>
      <c r="W39" s="400"/>
      <c r="X39" s="400"/>
      <c r="Y39" s="400"/>
      <c r="Z39" s="400"/>
      <c r="AA39" s="400"/>
      <c r="AB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20"/>
      <c r="BK39" s="26" t="str">
        <f>IF('Contexto Estrat. Ins'!$T$7&lt;&gt;"",'Contexto Estrat. Ins'!$T$6,"")</f>
        <v/>
      </c>
      <c r="BL39" s="26" t="str">
        <f>IF('Contexto Estrat. Ins'!$T$8&lt;&gt;"",'Contexto Estrat. Ins'!$T$6,"")</f>
        <v/>
      </c>
      <c r="BM39" s="26" t="str">
        <f>IF('Contexto Estrat. Ins'!$T$9&lt;&gt;"",'Contexto Estrat. Ins'!$T$6,"")</f>
        <v/>
      </c>
      <c r="BN39" s="26" t="str">
        <f>IF('Contexto Estrat. Ins'!$T$10&lt;&gt;"",'Contexto Estrat. Ins'!$T$6,"")</f>
        <v/>
      </c>
      <c r="BO39" s="26" t="str">
        <f>IF('Contexto Estrat. Ins'!$T$11&lt;&gt;"",'Contexto Estrat. Ins'!$T$6,"")</f>
        <v/>
      </c>
      <c r="BP39" s="26" t="str">
        <f>IF('Contexto Estrat. Ins'!$T$12&lt;&gt;"",'Contexto Estrat. Ins'!$T$6,"")</f>
        <v/>
      </c>
      <c r="BQ39" s="26" t="str">
        <f>IF($D$29='Contexto Estrat. Ins'!$B$7,BK39,IF($D$29='Contexto Estrat. Ins'!$B$8,BL39,IF($D$29='Contexto Estrat. Ins'!$B$9,BM39,IF($D$29='Contexto Estrat. Ins'!$B$10,BN39,IF($D$29='Contexto Estrat. Ins'!$B$11,BO39,IF($D$29='Contexto Estrat. Ins'!$B$12,BP39,""))))))</f>
        <v/>
      </c>
      <c r="BR39" s="142"/>
      <c r="BS39" s="26" t="str">
        <f>IF('Contexto Estrat. Ins'!$T$37&lt;&gt;"",'Contexto Estrat. Ins'!$T$36,"")</f>
        <v/>
      </c>
      <c r="BT39" s="26" t="str">
        <f>IF('Contexto Estrat. Ins'!$T$38&lt;&gt;"",'Contexto Estrat. Ins'!$T$36,"")</f>
        <v/>
      </c>
      <c r="BU39" s="26" t="str">
        <f>IF('Contexto Estrat. Ins'!$T$39&lt;&gt;"",'Contexto Estrat. Ins'!$T$36,"")</f>
        <v/>
      </c>
      <c r="BV39" s="26" t="str">
        <f>IF('Contexto Estrat. Ins'!$T$40&lt;&gt;"",'Contexto Estrat. Ins'!$T$36,"")</f>
        <v/>
      </c>
      <c r="BW39" s="26" t="str">
        <f>IF('Contexto Estrat. Ins'!$T$41&lt;&gt;"",'Contexto Estrat. Ins'!$T$36,"")</f>
        <v/>
      </c>
      <c r="BX39" s="26" t="str">
        <f>IF('Contexto Estrat. Ins'!$T$42&lt;&gt;"",'Contexto Estrat. Ins'!$T$36,"")</f>
        <v/>
      </c>
      <c r="BY39" s="26" t="str">
        <f>IF($D$29='Contexto Estrat. Ins'!$B$37,BS39,IF($D$29='Contexto Estrat. Ins'!$B$38,BT39,IF($D$29='Contexto Estrat. Ins'!$B$39,BU39,IF($D$29='Contexto Estrat. Ins'!$B$40,BV39,IF($D$29='Contexto Estrat. Ins'!$B$41,BW39,IF($D$29='Contexto Estrat. Ins'!$B$42,BX39,""))))))</f>
        <v/>
      </c>
      <c r="BZ39" s="142"/>
      <c r="CA39" s="26" t="str">
        <f>IF('Contexto Estrat. Ins'!$T$17&lt;&gt;"",'Contexto Estrat. Ins'!$T$16,"")</f>
        <v/>
      </c>
      <c r="CB39" s="26" t="str">
        <f>IF('Contexto Estrat. Ins'!$T$18&lt;&gt;"",'Contexto Estrat. Ins'!$T$16,"")</f>
        <v/>
      </c>
      <c r="CC39" s="26" t="str">
        <f>IF('Contexto Estrat. Ins'!$T$19&lt;&gt;"",'Contexto Estrat. Ins'!$T$16,"")</f>
        <v/>
      </c>
      <c r="CD39" s="26" t="str">
        <f>IF('Contexto Estrat. Ins'!$T$20&lt;&gt;"",'Contexto Estrat. Ins'!$T$16,"")</f>
        <v/>
      </c>
      <c r="CE39" s="26" t="str">
        <f>IF('Contexto Estrat. Ins'!$T$21&lt;&gt;"",'Contexto Estrat. Ins'!$T$16,"")</f>
        <v/>
      </c>
      <c r="CF39" s="26" t="str">
        <f>IF('Contexto Estrat. Ins'!$T$22&lt;&gt;"",'Contexto Estrat. Ins'!$T$16,"")</f>
        <v/>
      </c>
      <c r="CG39" s="26" t="str">
        <f>IF($D$29='Contexto Estrat. Ins'!$B$17,CA39,IF($D$29='Contexto Estrat. Ins'!$B$18,CB39,IF($D$29='Contexto Estrat. Ins'!$B$19,CC39,IF($D$29='Contexto Estrat. Ins'!$B$20,CD39,IF($D$29='Contexto Estrat. Ins'!$B$21,CE39,IF($D$29='Contexto Estrat. Ins'!$B$22,CF39,""))))))</f>
        <v/>
      </c>
      <c r="CH39" s="142"/>
    </row>
    <row r="40" spans="1:86" ht="15.6" customHeight="1">
      <c r="A40" s="18"/>
      <c r="D40" s="456"/>
      <c r="E40" s="456"/>
      <c r="F40" s="456"/>
      <c r="G40" s="456"/>
      <c r="H40" s="456"/>
      <c r="I40" s="456"/>
      <c r="J40" s="400"/>
      <c r="K40" s="400"/>
      <c r="L40" s="400"/>
      <c r="M40" s="400"/>
      <c r="N40" s="400"/>
      <c r="O40" s="400"/>
      <c r="P40" s="400"/>
      <c r="Q40" s="400"/>
      <c r="R40" s="400"/>
      <c r="S40" s="400"/>
      <c r="T40" s="400"/>
      <c r="U40" s="400"/>
      <c r="V40" s="400"/>
      <c r="W40" s="400"/>
      <c r="X40" s="400"/>
      <c r="Y40" s="400"/>
      <c r="Z40" s="400"/>
      <c r="AA40" s="400"/>
      <c r="AB40" s="400"/>
      <c r="AD40" s="400"/>
      <c r="AE40" s="400"/>
      <c r="AF40" s="400"/>
      <c r="AG40" s="400"/>
      <c r="AH40" s="400"/>
      <c r="AI40" s="400"/>
      <c r="AJ40" s="400"/>
      <c r="AK40" s="400"/>
      <c r="AL40" s="400"/>
      <c r="AM40" s="400"/>
      <c r="AN40" s="400"/>
      <c r="AO40" s="400"/>
      <c r="AP40" s="400"/>
      <c r="AQ40" s="400"/>
      <c r="AR40" s="400"/>
      <c r="AS40" s="400"/>
      <c r="AT40" s="400"/>
      <c r="AU40" s="400"/>
      <c r="AV40" s="400"/>
      <c r="AW40" s="400"/>
      <c r="AX40" s="400"/>
      <c r="AY40" s="400"/>
      <c r="AZ40" s="400"/>
      <c r="BA40" s="400"/>
      <c r="BB40" s="400"/>
      <c r="BC40" s="400"/>
      <c r="BD40" s="400"/>
      <c r="BE40" s="400"/>
      <c r="BF40" s="400"/>
      <c r="BG40" s="20"/>
      <c r="BK40" s="26" t="str">
        <f>IF('Contexto Estrat. Ins'!$U$7&lt;&gt;"",'Contexto Estrat. Ins'!$U$6,"")</f>
        <v/>
      </c>
      <c r="BL40" s="26" t="str">
        <f>IF('Contexto Estrat. Ins'!$U$8&lt;&gt;"",'Contexto Estrat. Ins'!$U$6,"")</f>
        <v/>
      </c>
      <c r="BM40" s="26" t="str">
        <f>IF('Contexto Estrat. Ins'!$U$9&lt;&gt;"",'Contexto Estrat. Ins'!$U$6,"")</f>
        <v/>
      </c>
      <c r="BN40" s="26" t="str">
        <f>IF('Contexto Estrat. Ins'!$U$10&lt;&gt;"",'Contexto Estrat. Ins'!$U$6,"")</f>
        <v/>
      </c>
      <c r="BO40" s="26" t="str">
        <f>IF('Contexto Estrat. Ins'!$U$11&lt;&gt;"",'Contexto Estrat. Ins'!$U$6,"")</f>
        <v/>
      </c>
      <c r="BP40" s="26" t="str">
        <f>IF('Contexto Estrat. Ins'!$U$12&lt;&gt;"",'Contexto Estrat. Ins'!$U$6,"")</f>
        <v/>
      </c>
      <c r="BQ40" s="26" t="str">
        <f>IF($D$29='Contexto Estrat. Ins'!$B$7,BK40,IF($D$29='Contexto Estrat. Ins'!$B$8,BL40,IF($D$29='Contexto Estrat. Ins'!$B$9,BM40,IF($D$29='Contexto Estrat. Ins'!$B$10,BN40,IF($D$29='Contexto Estrat. Ins'!$B$11,BO40,IF($D$29='Contexto Estrat. Ins'!$B$12,BP40,""))))))</f>
        <v/>
      </c>
      <c r="BR40" s="142"/>
      <c r="BS40" s="26" t="str">
        <f>IF('Contexto Estrat. Ins'!$U$37&lt;&gt;"",'Contexto Estrat. Ins'!$U$36,"")</f>
        <v/>
      </c>
      <c r="BT40" s="26" t="str">
        <f>IF('Contexto Estrat. Ins'!$U$38&lt;&gt;"",'Contexto Estrat. Ins'!$U$36,"")</f>
        <v/>
      </c>
      <c r="BU40" s="26" t="str">
        <f>IF('Contexto Estrat. Ins'!$U$39&lt;&gt;"",'Contexto Estrat. Ins'!$U$36,"")</f>
        <v/>
      </c>
      <c r="BV40" s="26" t="str">
        <f>IF('Contexto Estrat. Ins'!$U$40&lt;&gt;"",'Contexto Estrat. Ins'!$U$36,"")</f>
        <v/>
      </c>
      <c r="BW40" s="26" t="str">
        <f>IF('Contexto Estrat. Ins'!$U$41&lt;&gt;"",'Contexto Estrat. Ins'!$U$36,"")</f>
        <v/>
      </c>
      <c r="BX40" s="26" t="str">
        <f>IF('Contexto Estrat. Ins'!$U$42&lt;&gt;"",'Contexto Estrat. Ins'!$U$36,"")</f>
        <v/>
      </c>
      <c r="BY40" s="26" t="str">
        <f>IF($D$29='Contexto Estrat. Ins'!$B$37,BS40,IF($D$29='Contexto Estrat. Ins'!$B$38,BT40,IF($D$29='Contexto Estrat. Ins'!$B$39,BU40,IF($D$29='Contexto Estrat. Ins'!$B$40,BV40,IF($D$29='Contexto Estrat. Ins'!$B$41,BW40,IF($D$29='Contexto Estrat. Ins'!$B$42,BX40,""))))))</f>
        <v/>
      </c>
      <c r="BZ40" s="142"/>
      <c r="CA40" s="26" t="str">
        <f>IF('Contexto Estrat. Ins'!$U$17&lt;&gt;"",'Contexto Estrat. Ins'!$U$16,"")</f>
        <v/>
      </c>
      <c r="CB40" s="26" t="str">
        <f>IF('Contexto Estrat. Ins'!$U$18&lt;&gt;"",'Contexto Estrat. Ins'!$U$16,"")</f>
        <v/>
      </c>
      <c r="CC40" s="26" t="str">
        <f>IF('Contexto Estrat. Ins'!$U$19&lt;&gt;"",'Contexto Estrat. Ins'!$U$16,"")</f>
        <v/>
      </c>
      <c r="CD40" s="26" t="str">
        <f>IF('Contexto Estrat. Ins'!$U$20&lt;&gt;"",'Contexto Estrat. Ins'!$U$16,"")</f>
        <v/>
      </c>
      <c r="CE40" s="26" t="str">
        <f>IF('Contexto Estrat. Ins'!$U$21&lt;&gt;"",'Contexto Estrat. Ins'!$U$16,"")</f>
        <v/>
      </c>
      <c r="CF40" s="26" t="str">
        <f>IF('Contexto Estrat. Ins'!$U$22&lt;&gt;"",'Contexto Estrat. Ins'!$U$16,"")</f>
        <v/>
      </c>
      <c r="CG40" s="26" t="str">
        <f>IF($D$29='Contexto Estrat. Ins'!$B$17,CA40,IF($D$29='Contexto Estrat. Ins'!$B$18,CB40,IF($D$29='Contexto Estrat. Ins'!$B$19,CC40,IF($D$29='Contexto Estrat. Ins'!$B$20,CD40,IF($D$29='Contexto Estrat. Ins'!$B$21,CE40,IF($D$29='Contexto Estrat. Ins'!$B$22,CF40,""))))))</f>
        <v/>
      </c>
      <c r="CH40" s="142"/>
    </row>
    <row r="41" spans="1:86" ht="15.6" customHeight="1">
      <c r="A41" s="18"/>
      <c r="D41" s="456"/>
      <c r="E41" s="456"/>
      <c r="F41" s="456"/>
      <c r="G41" s="456"/>
      <c r="H41" s="456"/>
      <c r="I41" s="456"/>
      <c r="J41" s="400"/>
      <c r="K41" s="400"/>
      <c r="L41" s="400"/>
      <c r="M41" s="400"/>
      <c r="N41" s="400"/>
      <c r="O41" s="400"/>
      <c r="P41" s="400"/>
      <c r="Q41" s="400"/>
      <c r="R41" s="400"/>
      <c r="S41" s="400"/>
      <c r="T41" s="400"/>
      <c r="U41" s="400"/>
      <c r="V41" s="400"/>
      <c r="W41" s="400"/>
      <c r="X41" s="400"/>
      <c r="Y41" s="400"/>
      <c r="Z41" s="400"/>
      <c r="AA41" s="400"/>
      <c r="AB41" s="400"/>
      <c r="AD41" s="400"/>
      <c r="AE41" s="400"/>
      <c r="AF41" s="400"/>
      <c r="AG41" s="400"/>
      <c r="AH41" s="400"/>
      <c r="AI41" s="400"/>
      <c r="AJ41" s="400"/>
      <c r="AK41" s="400"/>
      <c r="AL41" s="400"/>
      <c r="AM41" s="400"/>
      <c r="AN41" s="400"/>
      <c r="AO41" s="400"/>
      <c r="AP41" s="400"/>
      <c r="AQ41" s="400"/>
      <c r="AR41" s="400"/>
      <c r="AS41" s="400"/>
      <c r="AT41" s="400"/>
      <c r="AU41" s="400"/>
      <c r="AV41" s="400"/>
      <c r="AW41" s="400"/>
      <c r="AX41" s="400"/>
      <c r="AY41" s="400"/>
      <c r="AZ41" s="400"/>
      <c r="BA41" s="400"/>
      <c r="BB41" s="400"/>
      <c r="BC41" s="400"/>
      <c r="BD41" s="400"/>
      <c r="BE41" s="400"/>
      <c r="BF41" s="400"/>
      <c r="BG41" s="20"/>
      <c r="BK41" s="26" t="str">
        <f>IF('Contexto Estrat. Ins'!$V$7&lt;&gt;"",'Contexto Estrat. Ins'!$V$6,"")</f>
        <v/>
      </c>
      <c r="BL41" s="26" t="str">
        <f>IF('Contexto Estrat. Ins'!$V$8&lt;&gt;"",'Contexto Estrat. Ins'!$V$6,"")</f>
        <v/>
      </c>
      <c r="BM41" s="26" t="str">
        <f>IF('Contexto Estrat. Ins'!$V$9&lt;&gt;"",'Contexto Estrat. Ins'!$V$6,"")</f>
        <v/>
      </c>
      <c r="BN41" s="26" t="str">
        <f>IF('Contexto Estrat. Ins'!$V$10&lt;&gt;"",'Contexto Estrat. Ins'!$V$6,"")</f>
        <v/>
      </c>
      <c r="BO41" s="26" t="str">
        <f>IF('Contexto Estrat. Ins'!$V$11&lt;&gt;"",'Contexto Estrat. Ins'!$V$6,"")</f>
        <v/>
      </c>
      <c r="BP41" s="26" t="str">
        <f>IF('Contexto Estrat. Ins'!$V$12&lt;&gt;"",'Contexto Estrat. Ins'!$V$6,"")</f>
        <v/>
      </c>
      <c r="BQ41" s="26" t="str">
        <f>IF($D$29='Contexto Estrat. Ins'!$B$7,BK41,IF($D$29='Contexto Estrat. Ins'!$B$8,BL41,IF($D$29='Contexto Estrat. Ins'!$B$9,BM41,IF($D$29='Contexto Estrat. Ins'!$B$10,BN41,IF($D$29='Contexto Estrat. Ins'!$B$11,BO41,IF($D$29='Contexto Estrat. Ins'!$B$12,BP41,""))))))</f>
        <v/>
      </c>
      <c r="BR41" s="142"/>
      <c r="BS41" s="26" t="str">
        <f>IF('Contexto Estrat. Ins'!$V$37&lt;&gt;"",'Contexto Estrat. Ins'!$V$36,"")</f>
        <v/>
      </c>
      <c r="BT41" s="26" t="str">
        <f>IF('Contexto Estrat. Ins'!$V$38&lt;&gt;"",'Contexto Estrat. Ins'!$V$36,"")</f>
        <v/>
      </c>
      <c r="BU41" s="26" t="str">
        <f>IF('Contexto Estrat. Ins'!$V$39&lt;&gt;"",'Contexto Estrat. Ins'!$V$36,"")</f>
        <v/>
      </c>
      <c r="BV41" s="26" t="str">
        <f>IF('Contexto Estrat. Ins'!$V$40&lt;&gt;"",'Contexto Estrat. Ins'!$V$36,"")</f>
        <v/>
      </c>
      <c r="BW41" s="26" t="str">
        <f>IF('Contexto Estrat. Ins'!$V$41&lt;&gt;"",'Contexto Estrat. Ins'!$V$36,"")</f>
        <v/>
      </c>
      <c r="BX41" s="26" t="str">
        <f>IF('Contexto Estrat. Ins'!$V$42&lt;&gt;"",'Contexto Estrat. Ins'!$V$36,"")</f>
        <v/>
      </c>
      <c r="BY41" s="26" t="str">
        <f>IF($D$29='Contexto Estrat. Ins'!$B$37,BS41,IF($D$29='Contexto Estrat. Ins'!$B$38,BT41,IF($D$29='Contexto Estrat. Ins'!$B$39,BU41,IF($D$29='Contexto Estrat. Ins'!$B$40,BV41,IF($D$29='Contexto Estrat. Ins'!$B$41,BW41,IF($D$29='Contexto Estrat. Ins'!$B$42,BX41,""))))))</f>
        <v/>
      </c>
      <c r="BZ41" s="142"/>
      <c r="CA41" s="26" t="str">
        <f>IF('Contexto Estrat. Ins'!$V$17&lt;&gt;"",'Contexto Estrat. Ins'!$V$16,"")</f>
        <v/>
      </c>
      <c r="CB41" s="26" t="str">
        <f>IF('Contexto Estrat. Ins'!$V$18&lt;&gt;"",'Contexto Estrat. Ins'!$V$16,"")</f>
        <v/>
      </c>
      <c r="CC41" s="26" t="str">
        <f>IF('Contexto Estrat. Ins'!$V$19&lt;&gt;"",'Contexto Estrat. Ins'!$V$16,"")</f>
        <v/>
      </c>
      <c r="CD41" s="26" t="str">
        <f>IF('Contexto Estrat. Ins'!$V$20&lt;&gt;"",'Contexto Estrat. Ins'!$V$16,"")</f>
        <v/>
      </c>
      <c r="CE41" s="26" t="str">
        <f>IF('Contexto Estrat. Ins'!$V$21&lt;&gt;"",'Contexto Estrat. Ins'!$V$16,"")</f>
        <v/>
      </c>
      <c r="CF41" s="26" t="str">
        <f>IF('Contexto Estrat. Ins'!$V$22&lt;&gt;"",'Contexto Estrat. Ins'!$V$16,"")</f>
        <v/>
      </c>
      <c r="CG41" s="26" t="str">
        <f>IF($D$29='Contexto Estrat. Ins'!$B$17,CA41,IF($D$29='Contexto Estrat. Ins'!$B$18,CB41,IF($D$29='Contexto Estrat. Ins'!$B$19,CC41,IF($D$29='Contexto Estrat. Ins'!$B$20,CD41,IF($D$29='Contexto Estrat. Ins'!$B$21,CE41,IF($D$29='Contexto Estrat. Ins'!$B$22,CF41,""))))))</f>
        <v/>
      </c>
      <c r="CH41" s="142"/>
    </row>
    <row r="42" spans="1:86" ht="15.6" customHeight="1">
      <c r="A42" s="18"/>
      <c r="D42" s="456"/>
      <c r="E42" s="456"/>
      <c r="F42" s="456"/>
      <c r="G42" s="456"/>
      <c r="H42" s="456"/>
      <c r="I42" s="456"/>
      <c r="J42" s="400"/>
      <c r="K42" s="400"/>
      <c r="L42" s="400"/>
      <c r="M42" s="400"/>
      <c r="N42" s="400"/>
      <c r="O42" s="400"/>
      <c r="P42" s="400"/>
      <c r="Q42" s="400"/>
      <c r="R42" s="400"/>
      <c r="S42" s="400"/>
      <c r="T42" s="400"/>
      <c r="U42" s="400"/>
      <c r="V42" s="400"/>
      <c r="W42" s="400"/>
      <c r="X42" s="400"/>
      <c r="Y42" s="400"/>
      <c r="Z42" s="400"/>
      <c r="AA42" s="400"/>
      <c r="AB42" s="400"/>
      <c r="AD42" s="400"/>
      <c r="AE42" s="400"/>
      <c r="AF42" s="400"/>
      <c r="AG42" s="400"/>
      <c r="AH42" s="400"/>
      <c r="AI42" s="400"/>
      <c r="AJ42" s="400"/>
      <c r="AK42" s="400"/>
      <c r="AL42" s="400"/>
      <c r="AM42" s="400"/>
      <c r="AN42" s="400"/>
      <c r="AO42" s="400"/>
      <c r="AP42" s="400"/>
      <c r="AQ42" s="400"/>
      <c r="AR42" s="400"/>
      <c r="AS42" s="400"/>
      <c r="AT42" s="400"/>
      <c r="AU42" s="400"/>
      <c r="AV42" s="400"/>
      <c r="AW42" s="400"/>
      <c r="AX42" s="400"/>
      <c r="AY42" s="400"/>
      <c r="AZ42" s="400"/>
      <c r="BA42" s="400"/>
      <c r="BB42" s="400"/>
      <c r="BC42" s="400"/>
      <c r="BD42" s="400"/>
      <c r="BE42" s="400"/>
      <c r="BF42" s="400"/>
      <c r="BG42" s="20"/>
      <c r="BK42" s="142"/>
      <c r="BL42" s="142"/>
      <c r="BM42" s="142"/>
      <c r="BN42" s="142"/>
      <c r="BO42" s="142"/>
      <c r="BP42" s="142"/>
      <c r="BQ42" s="142"/>
      <c r="BR42" s="142"/>
      <c r="BS42" s="142"/>
      <c r="BT42" s="142"/>
      <c r="BU42" s="142"/>
      <c r="BV42" s="142"/>
      <c r="BW42" s="142"/>
      <c r="BX42" s="142"/>
      <c r="BY42" s="142"/>
      <c r="BZ42" s="142"/>
      <c r="CA42" s="142"/>
      <c r="CB42" s="142"/>
      <c r="CC42" s="142"/>
      <c r="CD42" s="142"/>
    </row>
    <row r="43" spans="1:86" ht="15.6" customHeight="1">
      <c r="A43" s="18"/>
      <c r="D43" s="456"/>
      <c r="E43" s="456"/>
      <c r="F43" s="456"/>
      <c r="G43" s="456"/>
      <c r="H43" s="456"/>
      <c r="I43" s="456"/>
      <c r="J43" s="400"/>
      <c r="K43" s="400"/>
      <c r="L43" s="400"/>
      <c r="M43" s="400"/>
      <c r="N43" s="400"/>
      <c r="O43" s="400"/>
      <c r="P43" s="400"/>
      <c r="Q43" s="400"/>
      <c r="R43" s="400"/>
      <c r="S43" s="400"/>
      <c r="T43" s="400"/>
      <c r="U43" s="400"/>
      <c r="V43" s="400"/>
      <c r="W43" s="400"/>
      <c r="X43" s="400"/>
      <c r="Y43" s="400"/>
      <c r="Z43" s="400"/>
      <c r="AA43" s="400"/>
      <c r="AB43" s="400"/>
      <c r="AD43" s="400"/>
      <c r="AE43" s="400"/>
      <c r="AF43" s="400"/>
      <c r="AG43" s="400"/>
      <c r="AH43" s="400"/>
      <c r="AI43" s="400"/>
      <c r="AJ43" s="400"/>
      <c r="AK43" s="400"/>
      <c r="AL43" s="400"/>
      <c r="AM43" s="400"/>
      <c r="AN43" s="400"/>
      <c r="AO43" s="400"/>
      <c r="AP43" s="400"/>
      <c r="AQ43" s="400"/>
      <c r="AR43" s="400"/>
      <c r="AS43" s="400"/>
      <c r="AT43" s="400"/>
      <c r="AU43" s="400"/>
      <c r="AV43" s="400"/>
      <c r="AW43" s="400"/>
      <c r="AX43" s="400"/>
      <c r="AY43" s="400"/>
      <c r="AZ43" s="400"/>
      <c r="BA43" s="400"/>
      <c r="BB43" s="400"/>
      <c r="BC43" s="400"/>
      <c r="BD43" s="400"/>
      <c r="BE43" s="400"/>
      <c r="BF43" s="400"/>
      <c r="BG43" s="20"/>
      <c r="BK43" s="142"/>
      <c r="BL43" s="142"/>
      <c r="BM43" s="142"/>
      <c r="BN43" s="142"/>
      <c r="BO43" s="142"/>
      <c r="BP43" s="142"/>
      <c r="BQ43" s="142"/>
      <c r="BR43" s="142"/>
      <c r="BS43" s="142"/>
      <c r="BT43" s="142"/>
      <c r="BU43" s="142"/>
      <c r="BV43" s="142"/>
      <c r="BW43" s="142"/>
      <c r="BX43" s="142"/>
      <c r="BY43" s="142"/>
      <c r="BZ43" s="142"/>
      <c r="CA43" s="142"/>
      <c r="CB43" s="142"/>
      <c r="CC43" s="142"/>
      <c r="CD43" s="142"/>
    </row>
    <row r="44" spans="1:86" ht="15.6" customHeight="1">
      <c r="A44" s="18"/>
      <c r="D44" s="456"/>
      <c r="E44" s="456"/>
      <c r="F44" s="456"/>
      <c r="G44" s="456"/>
      <c r="H44" s="456"/>
      <c r="I44" s="456"/>
      <c r="J44" s="400"/>
      <c r="K44" s="400"/>
      <c r="L44" s="400"/>
      <c r="M44" s="400"/>
      <c r="N44" s="400"/>
      <c r="O44" s="400"/>
      <c r="P44" s="400"/>
      <c r="Q44" s="400"/>
      <c r="R44" s="400"/>
      <c r="S44" s="400"/>
      <c r="T44" s="400"/>
      <c r="U44" s="400"/>
      <c r="V44" s="400"/>
      <c r="W44" s="400"/>
      <c r="X44" s="400"/>
      <c r="Y44" s="400"/>
      <c r="Z44" s="400"/>
      <c r="AA44" s="400"/>
      <c r="AB44" s="400"/>
      <c r="AD44" s="400"/>
      <c r="AE44" s="400"/>
      <c r="AF44" s="400"/>
      <c r="AG44" s="400"/>
      <c r="AH44" s="400"/>
      <c r="AI44" s="400"/>
      <c r="AJ44" s="400"/>
      <c r="AK44" s="400"/>
      <c r="AL44" s="400"/>
      <c r="AM44" s="400"/>
      <c r="AN44" s="400"/>
      <c r="AO44" s="400"/>
      <c r="AP44" s="400"/>
      <c r="AQ44" s="400"/>
      <c r="AR44" s="400"/>
      <c r="AS44" s="400"/>
      <c r="AT44" s="400"/>
      <c r="AU44" s="400"/>
      <c r="AV44" s="400"/>
      <c r="AW44" s="400"/>
      <c r="AX44" s="400"/>
      <c r="AY44" s="400"/>
      <c r="AZ44" s="400"/>
      <c r="BA44" s="400"/>
      <c r="BB44" s="400"/>
      <c r="BC44" s="400"/>
      <c r="BD44" s="400"/>
      <c r="BE44" s="400"/>
      <c r="BF44" s="400"/>
      <c r="BG44" s="20"/>
      <c r="BK44" s="142"/>
      <c r="BL44" s="142"/>
      <c r="BM44" s="142"/>
      <c r="BN44" s="142"/>
      <c r="BO44" s="142"/>
      <c r="BP44" s="142"/>
      <c r="BQ44" s="142"/>
      <c r="BR44" s="142"/>
      <c r="BS44" s="142"/>
      <c r="BT44" s="142"/>
      <c r="BU44" s="142"/>
      <c r="BV44" s="142"/>
      <c r="BW44" s="142"/>
      <c r="BX44" s="142"/>
      <c r="BY44" s="142"/>
      <c r="BZ44" s="142"/>
      <c r="CA44" s="142"/>
      <c r="CB44" s="142"/>
      <c r="CC44" s="142"/>
      <c r="CD44" s="142"/>
    </row>
    <row r="45" spans="1:86" ht="15.6" customHeight="1">
      <c r="A45" s="18"/>
      <c r="D45" s="456"/>
      <c r="E45" s="456"/>
      <c r="F45" s="456"/>
      <c r="G45" s="456"/>
      <c r="H45" s="456"/>
      <c r="I45" s="456"/>
      <c r="J45" s="400"/>
      <c r="K45" s="400"/>
      <c r="L45" s="400"/>
      <c r="M45" s="400"/>
      <c r="N45" s="400"/>
      <c r="O45" s="400"/>
      <c r="P45" s="400"/>
      <c r="Q45" s="400"/>
      <c r="R45" s="400"/>
      <c r="S45" s="400"/>
      <c r="T45" s="400"/>
      <c r="U45" s="400"/>
      <c r="V45" s="400"/>
      <c r="W45" s="400"/>
      <c r="X45" s="400"/>
      <c r="Y45" s="400"/>
      <c r="Z45" s="400"/>
      <c r="AA45" s="400"/>
      <c r="AB45" s="400"/>
      <c r="AD45" s="400"/>
      <c r="AE45" s="400"/>
      <c r="AF45" s="400"/>
      <c r="AG45" s="400"/>
      <c r="AH45" s="400"/>
      <c r="AI45" s="400"/>
      <c r="AJ45" s="400"/>
      <c r="AK45" s="400"/>
      <c r="AL45" s="400"/>
      <c r="AM45" s="400"/>
      <c r="AN45" s="400"/>
      <c r="AO45" s="400"/>
      <c r="AP45" s="400"/>
      <c r="AQ45" s="400"/>
      <c r="AR45" s="400"/>
      <c r="AS45" s="400"/>
      <c r="AT45" s="400"/>
      <c r="AU45" s="400"/>
      <c r="AV45" s="400"/>
      <c r="AW45" s="400"/>
      <c r="AX45" s="400"/>
      <c r="AY45" s="400"/>
      <c r="AZ45" s="400"/>
      <c r="BA45" s="400"/>
      <c r="BB45" s="400"/>
      <c r="BC45" s="400"/>
      <c r="BD45" s="400"/>
      <c r="BE45" s="400"/>
      <c r="BF45" s="400"/>
      <c r="BG45" s="20"/>
    </row>
    <row r="46" spans="1:86" ht="15.6" customHeight="1">
      <c r="A46" s="18"/>
      <c r="D46" s="456"/>
      <c r="E46" s="456"/>
      <c r="F46" s="456"/>
      <c r="G46" s="456"/>
      <c r="H46" s="456"/>
      <c r="I46" s="456"/>
      <c r="J46" s="400"/>
      <c r="K46" s="400"/>
      <c r="L46" s="400"/>
      <c r="M46" s="400"/>
      <c r="N46" s="400"/>
      <c r="O46" s="400"/>
      <c r="P46" s="400"/>
      <c r="Q46" s="400"/>
      <c r="R46" s="400"/>
      <c r="S46" s="400"/>
      <c r="T46" s="400"/>
      <c r="U46" s="400"/>
      <c r="V46" s="400"/>
      <c r="W46" s="400"/>
      <c r="X46" s="400"/>
      <c r="Y46" s="400"/>
      <c r="Z46" s="400"/>
      <c r="AA46" s="400"/>
      <c r="AB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c r="BA46" s="400"/>
      <c r="BB46" s="400"/>
      <c r="BC46" s="400"/>
      <c r="BD46" s="400"/>
      <c r="BE46" s="400"/>
      <c r="BF46" s="400"/>
      <c r="BG46" s="20"/>
    </row>
    <row r="47" spans="1:86" ht="15.6" customHeight="1">
      <c r="A47" s="18"/>
      <c r="D47" s="456"/>
      <c r="E47" s="456"/>
      <c r="F47" s="456"/>
      <c r="G47" s="456"/>
      <c r="H47" s="456"/>
      <c r="I47" s="456"/>
      <c r="J47" s="400"/>
      <c r="K47" s="400"/>
      <c r="L47" s="400"/>
      <c r="M47" s="400"/>
      <c r="N47" s="400"/>
      <c r="O47" s="400"/>
      <c r="P47" s="400"/>
      <c r="Q47" s="400"/>
      <c r="R47" s="400"/>
      <c r="S47" s="400"/>
      <c r="T47" s="400"/>
      <c r="U47" s="400"/>
      <c r="V47" s="400"/>
      <c r="W47" s="400"/>
      <c r="X47" s="400"/>
      <c r="Y47" s="400"/>
      <c r="Z47" s="400"/>
      <c r="AA47" s="400"/>
      <c r="AB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20"/>
    </row>
    <row r="48" spans="1:86" ht="15.6" customHeight="1">
      <c r="A48" s="18"/>
      <c r="D48" s="456"/>
      <c r="E48" s="456"/>
      <c r="F48" s="456"/>
      <c r="G48" s="456"/>
      <c r="H48" s="456"/>
      <c r="I48" s="456"/>
      <c r="J48" s="400"/>
      <c r="K48" s="400"/>
      <c r="L48" s="400"/>
      <c r="M48" s="400"/>
      <c r="N48" s="400"/>
      <c r="O48" s="400"/>
      <c r="P48" s="400"/>
      <c r="Q48" s="400"/>
      <c r="R48" s="400"/>
      <c r="S48" s="400"/>
      <c r="T48" s="400"/>
      <c r="U48" s="400"/>
      <c r="V48" s="400"/>
      <c r="W48" s="400"/>
      <c r="X48" s="400"/>
      <c r="Y48" s="400"/>
      <c r="Z48" s="400"/>
      <c r="AA48" s="400"/>
      <c r="AB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20"/>
    </row>
    <row r="49" spans="1:73" ht="15.6" customHeight="1">
      <c r="A49" s="18"/>
      <c r="D49" s="482" t="s">
        <v>480</v>
      </c>
      <c r="E49" s="482"/>
      <c r="F49" s="482"/>
      <c r="G49" s="482"/>
      <c r="H49" s="482"/>
      <c r="I49" s="482"/>
      <c r="J49" s="482"/>
      <c r="K49" s="482"/>
      <c r="L49" s="482"/>
      <c r="M49" s="482"/>
      <c r="N49" s="482"/>
      <c r="O49" s="482"/>
      <c r="P49" s="482"/>
      <c r="Q49" s="482"/>
      <c r="R49" s="482"/>
      <c r="S49" s="482"/>
      <c r="T49" s="482"/>
      <c r="U49" s="482"/>
      <c r="V49" s="482"/>
      <c r="W49" s="482"/>
      <c r="X49" s="482"/>
      <c r="Y49" s="482"/>
      <c r="Z49" s="482"/>
      <c r="AA49" s="482"/>
      <c r="AB49" s="482"/>
      <c r="AD49" s="400"/>
      <c r="AE49" s="400"/>
      <c r="AF49" s="400"/>
      <c r="AG49" s="400"/>
      <c r="AH49" s="400"/>
      <c r="AI49" s="400"/>
      <c r="AJ49" s="400"/>
      <c r="AK49" s="400"/>
      <c r="AL49" s="400"/>
      <c r="AM49" s="400"/>
      <c r="AN49" s="400"/>
      <c r="AO49" s="400"/>
      <c r="AP49" s="400"/>
      <c r="AQ49" s="400"/>
      <c r="AR49" s="400"/>
      <c r="AS49" s="400"/>
      <c r="AT49" s="400"/>
      <c r="AU49" s="400"/>
      <c r="AV49" s="400"/>
      <c r="AW49" s="400"/>
      <c r="AX49" s="400"/>
      <c r="AY49" s="400"/>
      <c r="AZ49" s="400"/>
      <c r="BA49" s="400"/>
      <c r="BB49" s="400"/>
      <c r="BC49" s="400"/>
      <c r="BD49" s="400"/>
      <c r="BE49" s="400"/>
      <c r="BF49" s="400"/>
      <c r="BG49" s="20"/>
    </row>
    <row r="50" spans="1:73" ht="15.6" customHeight="1">
      <c r="A50" s="18"/>
      <c r="D50" s="483" t="s">
        <v>474</v>
      </c>
      <c r="E50" s="483"/>
      <c r="F50" s="483"/>
      <c r="G50" s="483"/>
      <c r="H50" s="483"/>
      <c r="I50" s="483"/>
      <c r="J50" s="483" t="s">
        <v>475</v>
      </c>
      <c r="K50" s="483"/>
      <c r="L50" s="483"/>
      <c r="M50" s="483"/>
      <c r="N50" s="483"/>
      <c r="O50" s="483"/>
      <c r="P50" s="483"/>
      <c r="Q50" s="483"/>
      <c r="R50" s="483"/>
      <c r="S50" s="483"/>
      <c r="T50" s="483"/>
      <c r="U50" s="483"/>
      <c r="V50" s="483"/>
      <c r="W50" s="483"/>
      <c r="X50" s="483"/>
      <c r="Y50" s="483"/>
      <c r="Z50" s="483"/>
      <c r="AA50" s="483"/>
      <c r="AB50" s="483"/>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20"/>
    </row>
    <row r="51" spans="1:73" ht="15.6" customHeight="1">
      <c r="A51" s="18"/>
      <c r="D51" s="456"/>
      <c r="E51" s="456"/>
      <c r="F51" s="456"/>
      <c r="G51" s="456"/>
      <c r="H51" s="456"/>
      <c r="I51" s="456"/>
      <c r="J51" s="400"/>
      <c r="K51" s="400"/>
      <c r="L51" s="400"/>
      <c r="M51" s="400"/>
      <c r="N51" s="400"/>
      <c r="O51" s="400"/>
      <c r="P51" s="400"/>
      <c r="Q51" s="400"/>
      <c r="R51" s="400"/>
      <c r="S51" s="400"/>
      <c r="T51" s="400"/>
      <c r="U51" s="400"/>
      <c r="V51" s="400"/>
      <c r="W51" s="400"/>
      <c r="X51" s="400"/>
      <c r="Y51" s="400"/>
      <c r="Z51" s="400"/>
      <c r="AA51" s="400"/>
      <c r="AB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20"/>
    </row>
    <row r="52" spans="1:73" ht="15.6" customHeight="1">
      <c r="A52" s="18"/>
      <c r="D52" s="456"/>
      <c r="E52" s="456"/>
      <c r="F52" s="456"/>
      <c r="G52" s="456"/>
      <c r="H52" s="456"/>
      <c r="I52" s="456"/>
      <c r="J52" s="400"/>
      <c r="K52" s="400"/>
      <c r="L52" s="400"/>
      <c r="M52" s="400"/>
      <c r="N52" s="400"/>
      <c r="O52" s="400"/>
      <c r="P52" s="400"/>
      <c r="Q52" s="400"/>
      <c r="R52" s="400"/>
      <c r="S52" s="400"/>
      <c r="T52" s="400"/>
      <c r="U52" s="400"/>
      <c r="V52" s="400"/>
      <c r="W52" s="400"/>
      <c r="X52" s="400"/>
      <c r="Y52" s="400"/>
      <c r="Z52" s="400"/>
      <c r="AA52" s="400"/>
      <c r="AB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20"/>
    </row>
    <row r="53" spans="1:73" ht="15.6" customHeight="1">
      <c r="A53" s="18"/>
      <c r="D53" s="456"/>
      <c r="E53" s="456"/>
      <c r="F53" s="456"/>
      <c r="G53" s="456"/>
      <c r="H53" s="456"/>
      <c r="I53" s="456"/>
      <c r="J53" s="400"/>
      <c r="K53" s="400"/>
      <c r="L53" s="400"/>
      <c r="M53" s="400"/>
      <c r="N53" s="400"/>
      <c r="O53" s="400"/>
      <c r="P53" s="400"/>
      <c r="Q53" s="400"/>
      <c r="R53" s="400"/>
      <c r="S53" s="400"/>
      <c r="T53" s="400"/>
      <c r="U53" s="400"/>
      <c r="V53" s="400"/>
      <c r="W53" s="400"/>
      <c r="X53" s="400"/>
      <c r="Y53" s="400"/>
      <c r="Z53" s="400"/>
      <c r="AA53" s="400"/>
      <c r="AB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20"/>
    </row>
    <row r="54" spans="1:73" ht="15.6" customHeight="1">
      <c r="A54" s="18"/>
      <c r="D54" s="456"/>
      <c r="E54" s="456"/>
      <c r="F54" s="456"/>
      <c r="G54" s="456"/>
      <c r="H54" s="456"/>
      <c r="I54" s="456"/>
      <c r="J54" s="400"/>
      <c r="K54" s="400"/>
      <c r="L54" s="400"/>
      <c r="M54" s="400"/>
      <c r="N54" s="400"/>
      <c r="O54" s="400"/>
      <c r="P54" s="400"/>
      <c r="Q54" s="400"/>
      <c r="R54" s="400"/>
      <c r="S54" s="400"/>
      <c r="T54" s="400"/>
      <c r="U54" s="400"/>
      <c r="V54" s="400"/>
      <c r="W54" s="400"/>
      <c r="X54" s="400"/>
      <c r="Y54" s="400"/>
      <c r="Z54" s="400"/>
      <c r="AA54" s="400"/>
      <c r="AB54" s="400"/>
      <c r="AD54" s="400"/>
      <c r="AE54" s="400"/>
      <c r="AF54" s="400"/>
      <c r="AG54" s="400"/>
      <c r="AH54" s="400"/>
      <c r="AI54" s="400"/>
      <c r="AJ54" s="400"/>
      <c r="AK54" s="400"/>
      <c r="AL54" s="400"/>
      <c r="AM54" s="400"/>
      <c r="AN54" s="400"/>
      <c r="AO54" s="400"/>
      <c r="AP54" s="400"/>
      <c r="AQ54" s="400"/>
      <c r="AR54" s="400"/>
      <c r="AS54" s="400"/>
      <c r="AT54" s="400"/>
      <c r="AU54" s="400"/>
      <c r="AV54" s="400"/>
      <c r="AW54" s="400"/>
      <c r="AX54" s="400"/>
      <c r="AY54" s="400"/>
      <c r="AZ54" s="400"/>
      <c r="BA54" s="400"/>
      <c r="BB54" s="400"/>
      <c r="BC54" s="400"/>
      <c r="BD54" s="400"/>
      <c r="BE54" s="400"/>
      <c r="BF54" s="400"/>
      <c r="BG54" s="20"/>
    </row>
    <row r="55" spans="1:73" ht="15" customHeight="1">
      <c r="A55" s="18"/>
      <c r="D55" s="456"/>
      <c r="E55" s="456"/>
      <c r="F55" s="456"/>
      <c r="G55" s="456"/>
      <c r="H55" s="456"/>
      <c r="I55" s="456"/>
      <c r="J55" s="400"/>
      <c r="K55" s="400"/>
      <c r="L55" s="400"/>
      <c r="M55" s="400"/>
      <c r="N55" s="400"/>
      <c r="O55" s="400"/>
      <c r="P55" s="400"/>
      <c r="Q55" s="400"/>
      <c r="R55" s="400"/>
      <c r="S55" s="400"/>
      <c r="T55" s="400"/>
      <c r="U55" s="400"/>
      <c r="V55" s="400"/>
      <c r="W55" s="400"/>
      <c r="X55" s="400"/>
      <c r="Y55" s="400"/>
      <c r="Z55" s="400"/>
      <c r="AA55" s="400"/>
      <c r="AB55" s="400"/>
      <c r="AD55" s="400"/>
      <c r="AE55" s="400"/>
      <c r="AF55" s="400"/>
      <c r="AG55" s="400"/>
      <c r="AH55" s="400"/>
      <c r="AI55" s="400"/>
      <c r="AJ55" s="400"/>
      <c r="AK55" s="400"/>
      <c r="AL55" s="400"/>
      <c r="AM55" s="400"/>
      <c r="AN55" s="400"/>
      <c r="AO55" s="400"/>
      <c r="AP55" s="400"/>
      <c r="AQ55" s="400"/>
      <c r="AR55" s="400"/>
      <c r="AS55" s="400"/>
      <c r="AT55" s="400"/>
      <c r="AU55" s="400"/>
      <c r="AV55" s="400"/>
      <c r="AW55" s="400"/>
      <c r="AX55" s="400"/>
      <c r="AY55" s="400"/>
      <c r="AZ55" s="400"/>
      <c r="BA55" s="400"/>
      <c r="BB55" s="400"/>
      <c r="BC55" s="400"/>
      <c r="BD55" s="400"/>
      <c r="BE55" s="400"/>
      <c r="BF55" s="400"/>
      <c r="BG55" s="20"/>
    </row>
    <row r="56" spans="1:73" ht="15" customHeight="1">
      <c r="A56" s="18"/>
      <c r="D56" s="456"/>
      <c r="E56" s="456"/>
      <c r="F56" s="456"/>
      <c r="G56" s="456"/>
      <c r="H56" s="456"/>
      <c r="I56" s="456"/>
      <c r="J56" s="400"/>
      <c r="K56" s="400"/>
      <c r="L56" s="400"/>
      <c r="M56" s="400"/>
      <c r="N56" s="400"/>
      <c r="O56" s="400"/>
      <c r="P56" s="400"/>
      <c r="Q56" s="400"/>
      <c r="R56" s="400"/>
      <c r="S56" s="400"/>
      <c r="T56" s="400"/>
      <c r="U56" s="400"/>
      <c r="V56" s="400"/>
      <c r="W56" s="400"/>
      <c r="X56" s="400"/>
      <c r="Y56" s="400"/>
      <c r="Z56" s="400"/>
      <c r="AA56" s="400"/>
      <c r="AB56" s="400"/>
      <c r="AD56" s="400"/>
      <c r="AE56" s="400"/>
      <c r="AF56" s="400"/>
      <c r="AG56" s="400"/>
      <c r="AH56" s="400"/>
      <c r="AI56" s="400"/>
      <c r="AJ56" s="400"/>
      <c r="AK56" s="400"/>
      <c r="AL56" s="400"/>
      <c r="AM56" s="400"/>
      <c r="AN56" s="400"/>
      <c r="AO56" s="400"/>
      <c r="AP56" s="400"/>
      <c r="AQ56" s="400"/>
      <c r="AR56" s="400"/>
      <c r="AS56" s="400"/>
      <c r="AT56" s="400"/>
      <c r="AU56" s="400"/>
      <c r="AV56" s="400"/>
      <c r="AW56" s="400"/>
      <c r="AX56" s="400"/>
      <c r="AY56" s="400"/>
      <c r="AZ56" s="400"/>
      <c r="BA56" s="400"/>
      <c r="BB56" s="400"/>
      <c r="BC56" s="400"/>
      <c r="BD56" s="400"/>
      <c r="BE56" s="400"/>
      <c r="BF56" s="400"/>
      <c r="BG56" s="20"/>
    </row>
    <row r="57" spans="1:73" ht="15" customHeight="1">
      <c r="A57" s="18"/>
      <c r="D57" s="456"/>
      <c r="E57" s="456"/>
      <c r="F57" s="456"/>
      <c r="G57" s="456"/>
      <c r="H57" s="456"/>
      <c r="I57" s="456"/>
      <c r="J57" s="400"/>
      <c r="K57" s="400"/>
      <c r="L57" s="400"/>
      <c r="M57" s="400"/>
      <c r="N57" s="400"/>
      <c r="O57" s="400"/>
      <c r="P57" s="400"/>
      <c r="Q57" s="400"/>
      <c r="R57" s="400"/>
      <c r="S57" s="400"/>
      <c r="T57" s="400"/>
      <c r="U57" s="400"/>
      <c r="V57" s="400"/>
      <c r="W57" s="400"/>
      <c r="X57" s="400"/>
      <c r="Y57" s="400"/>
      <c r="Z57" s="400"/>
      <c r="AA57" s="400"/>
      <c r="AB57" s="400"/>
      <c r="AD57" s="400"/>
      <c r="AE57" s="400"/>
      <c r="AF57" s="400"/>
      <c r="AG57" s="400"/>
      <c r="AH57" s="400"/>
      <c r="AI57" s="400"/>
      <c r="AJ57" s="400"/>
      <c r="AK57" s="400"/>
      <c r="AL57" s="400"/>
      <c r="AM57" s="400"/>
      <c r="AN57" s="400"/>
      <c r="AO57" s="400"/>
      <c r="AP57" s="400"/>
      <c r="AQ57" s="400"/>
      <c r="AR57" s="400"/>
      <c r="AS57" s="400"/>
      <c r="AT57" s="400"/>
      <c r="AU57" s="400"/>
      <c r="AV57" s="400"/>
      <c r="AW57" s="400"/>
      <c r="AX57" s="400"/>
      <c r="AY57" s="400"/>
      <c r="AZ57" s="400"/>
      <c r="BA57" s="400"/>
      <c r="BB57" s="400"/>
      <c r="BC57" s="400"/>
      <c r="BD57" s="400"/>
      <c r="BE57" s="400"/>
      <c r="BF57" s="400"/>
      <c r="BG57" s="20"/>
    </row>
    <row r="58" spans="1:73" ht="15" customHeight="1">
      <c r="A58" s="18"/>
      <c r="D58" s="456"/>
      <c r="E58" s="456"/>
      <c r="F58" s="456"/>
      <c r="G58" s="456"/>
      <c r="H58" s="456"/>
      <c r="I58" s="456"/>
      <c r="J58" s="400"/>
      <c r="K58" s="400"/>
      <c r="L58" s="400"/>
      <c r="M58" s="400"/>
      <c r="N58" s="400"/>
      <c r="O58" s="400"/>
      <c r="P58" s="400"/>
      <c r="Q58" s="400"/>
      <c r="R58" s="400"/>
      <c r="S58" s="400"/>
      <c r="T58" s="400"/>
      <c r="U58" s="400"/>
      <c r="V58" s="400"/>
      <c r="W58" s="400"/>
      <c r="X58" s="400"/>
      <c r="Y58" s="400"/>
      <c r="Z58" s="400"/>
      <c r="AA58" s="400"/>
      <c r="AB58" s="400"/>
      <c r="AD58" s="400"/>
      <c r="AE58" s="400"/>
      <c r="AF58" s="400"/>
      <c r="AG58" s="400"/>
      <c r="AH58" s="400"/>
      <c r="AI58" s="400"/>
      <c r="AJ58" s="400"/>
      <c r="AK58" s="400"/>
      <c r="AL58" s="400"/>
      <c r="AM58" s="400"/>
      <c r="AN58" s="400"/>
      <c r="AO58" s="400"/>
      <c r="AP58" s="400"/>
      <c r="AQ58" s="400"/>
      <c r="AR58" s="400"/>
      <c r="AS58" s="400"/>
      <c r="AT58" s="400"/>
      <c r="AU58" s="400"/>
      <c r="AV58" s="400"/>
      <c r="AW58" s="400"/>
      <c r="AX58" s="400"/>
      <c r="AY58" s="400"/>
      <c r="AZ58" s="400"/>
      <c r="BA58" s="400"/>
      <c r="BB58" s="400"/>
      <c r="BC58" s="400"/>
      <c r="BD58" s="400"/>
      <c r="BE58" s="400"/>
      <c r="BF58" s="400"/>
      <c r="BG58" s="20"/>
    </row>
    <row r="59" spans="1:73">
      <c r="A59" s="18"/>
      <c r="D59" s="456"/>
      <c r="E59" s="456"/>
      <c r="F59" s="456"/>
      <c r="G59" s="456"/>
      <c r="H59" s="456"/>
      <c r="I59" s="456"/>
      <c r="J59" s="400"/>
      <c r="K59" s="400"/>
      <c r="L59" s="400"/>
      <c r="M59" s="400"/>
      <c r="N59" s="400"/>
      <c r="O59" s="400"/>
      <c r="P59" s="400"/>
      <c r="Q59" s="400"/>
      <c r="R59" s="400"/>
      <c r="S59" s="400"/>
      <c r="T59" s="400"/>
      <c r="U59" s="400"/>
      <c r="V59" s="400"/>
      <c r="W59" s="400"/>
      <c r="X59" s="400"/>
      <c r="Y59" s="400"/>
      <c r="Z59" s="400"/>
      <c r="AA59" s="400"/>
      <c r="AB59" s="400"/>
      <c r="AD59" s="400"/>
      <c r="AE59" s="400"/>
      <c r="AF59" s="400"/>
      <c r="AG59" s="400"/>
      <c r="AH59" s="400"/>
      <c r="AI59" s="400"/>
      <c r="AJ59" s="400"/>
      <c r="AK59" s="400"/>
      <c r="AL59" s="400"/>
      <c r="AM59" s="400"/>
      <c r="AN59" s="400"/>
      <c r="AO59" s="400"/>
      <c r="AP59" s="400"/>
      <c r="AQ59" s="400"/>
      <c r="AR59" s="400"/>
      <c r="AS59" s="400"/>
      <c r="AT59" s="400"/>
      <c r="AU59" s="400"/>
      <c r="AV59" s="400"/>
      <c r="AW59" s="400"/>
      <c r="AX59" s="400"/>
      <c r="AY59" s="400"/>
      <c r="AZ59" s="400"/>
      <c r="BA59" s="400"/>
      <c r="BB59" s="400"/>
      <c r="BC59" s="400"/>
      <c r="BD59" s="400"/>
      <c r="BE59" s="400"/>
      <c r="BF59" s="400"/>
      <c r="BG59" s="20"/>
      <c r="BL59" s="39"/>
      <c r="BM59" s="39"/>
      <c r="BN59" s="39"/>
      <c r="BO59" s="39"/>
    </row>
    <row r="60" spans="1:73">
      <c r="A60" s="18"/>
      <c r="D60" s="456"/>
      <c r="E60" s="456"/>
      <c r="F60" s="456"/>
      <c r="G60" s="456"/>
      <c r="H60" s="456"/>
      <c r="I60" s="456"/>
      <c r="J60" s="400"/>
      <c r="K60" s="400"/>
      <c r="L60" s="400"/>
      <c r="M60" s="400"/>
      <c r="N60" s="400"/>
      <c r="O60" s="400"/>
      <c r="P60" s="400"/>
      <c r="Q60" s="400"/>
      <c r="R60" s="400"/>
      <c r="S60" s="400"/>
      <c r="T60" s="400"/>
      <c r="U60" s="400"/>
      <c r="V60" s="400"/>
      <c r="W60" s="400"/>
      <c r="X60" s="400"/>
      <c r="Y60" s="400"/>
      <c r="Z60" s="400"/>
      <c r="AA60" s="400"/>
      <c r="AB60" s="400"/>
      <c r="AD60" s="400"/>
      <c r="AE60" s="400"/>
      <c r="AF60" s="400"/>
      <c r="AG60" s="400"/>
      <c r="AH60" s="400"/>
      <c r="AI60" s="400"/>
      <c r="AJ60" s="400"/>
      <c r="AK60" s="400"/>
      <c r="AL60" s="400"/>
      <c r="AM60" s="400"/>
      <c r="AN60" s="400"/>
      <c r="AO60" s="400"/>
      <c r="AP60" s="400"/>
      <c r="AQ60" s="400"/>
      <c r="AR60" s="400"/>
      <c r="AS60" s="400"/>
      <c r="AT60" s="400"/>
      <c r="AU60" s="400"/>
      <c r="AV60" s="400"/>
      <c r="AW60" s="400"/>
      <c r="AX60" s="400"/>
      <c r="AY60" s="400"/>
      <c r="AZ60" s="400"/>
      <c r="BA60" s="400"/>
      <c r="BB60" s="400"/>
      <c r="BC60" s="400"/>
      <c r="BD60" s="400"/>
      <c r="BE60" s="400"/>
      <c r="BF60" s="400"/>
      <c r="BG60" s="20"/>
      <c r="BK60" s="378" t="s">
        <v>481</v>
      </c>
      <c r="BL60" s="378"/>
      <c r="BM60" s="378"/>
      <c r="BN60" s="39"/>
      <c r="BO60" s="39"/>
    </row>
    <row r="61" spans="1:73" ht="30" customHeight="1" thickBot="1">
      <c r="A61" s="51"/>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c r="AM61" s="52"/>
      <c r="AN61" s="52"/>
      <c r="AO61" s="52"/>
      <c r="AP61" s="52"/>
      <c r="AQ61" s="52"/>
      <c r="AR61" s="52"/>
      <c r="AS61" s="52"/>
      <c r="AT61" s="52"/>
      <c r="AU61" s="52"/>
      <c r="AV61" s="52"/>
      <c r="AW61" s="52"/>
      <c r="AX61" s="52"/>
      <c r="AY61" s="52"/>
      <c r="AZ61" s="52"/>
      <c r="BA61" s="52"/>
      <c r="BB61" s="52"/>
      <c r="BC61" s="52"/>
      <c r="BD61" s="52"/>
      <c r="BE61" s="52"/>
      <c r="BF61" s="52"/>
      <c r="BG61" s="54"/>
      <c r="BK61" s="378"/>
      <c r="BL61" s="378"/>
      <c r="BM61" s="378"/>
      <c r="BN61" s="39"/>
      <c r="BO61" s="85"/>
      <c r="BP61" s="378" t="s">
        <v>482</v>
      </c>
      <c r="BQ61" s="378" t="s">
        <v>483</v>
      </c>
      <c r="BR61" s="85"/>
      <c r="BS61" s="85" t="s">
        <v>484</v>
      </c>
    </row>
    <row r="62" spans="1:73" ht="32.25" customHeight="1" thickBot="1">
      <c r="A62" s="380" t="str">
        <f>IF(AK13=Datos!$A$6,"ANÁLISIS DE LA OPORTUNIDAD","ANÁLISIS DEL RIESGO")</f>
        <v>ANÁLISIS DEL RIESGO</v>
      </c>
      <c r="B62" s="381"/>
      <c r="C62" s="381"/>
      <c r="D62" s="381"/>
      <c r="E62" s="381"/>
      <c r="F62" s="381"/>
      <c r="G62" s="381"/>
      <c r="H62" s="381"/>
      <c r="I62" s="381"/>
      <c r="J62" s="382"/>
      <c r="K62" s="27"/>
      <c r="L62" s="27"/>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7"/>
      <c r="BK62" s="85" t="s">
        <v>485</v>
      </c>
      <c r="BL62" s="86">
        <f>BS77</f>
        <v>0</v>
      </c>
      <c r="BM62" s="86" t="str">
        <f>IF(AND(I66="",I67=""),"",INDEX($R$69:$R$73,$BL$62,1))</f>
        <v/>
      </c>
      <c r="BO62" s="85"/>
      <c r="BP62" s="379"/>
      <c r="BQ62" s="379"/>
      <c r="BR62" s="85"/>
      <c r="BS62" s="85" t="s">
        <v>485</v>
      </c>
      <c r="BT62" s="86" t="str">
        <f>IF($AK$13&lt;&gt;"",BL62,"")</f>
        <v/>
      </c>
      <c r="BU62" s="86" t="str">
        <f>IF($AK$13&lt;&gt;"",$BM$62,"")</f>
        <v/>
      </c>
    </row>
    <row r="63" spans="1:73" ht="14.45" customHeight="1">
      <c r="A63" s="18"/>
      <c r="Z63" s="401" t="s">
        <v>486</v>
      </c>
      <c r="AA63" s="401"/>
      <c r="AB63" s="401"/>
      <c r="AC63" s="401"/>
      <c r="AD63" s="401"/>
      <c r="AE63" s="401"/>
      <c r="AF63" s="401"/>
      <c r="AG63" s="401"/>
      <c r="AH63" s="401"/>
      <c r="AI63" s="401"/>
      <c r="AJ63" s="401"/>
      <c r="AK63" s="401"/>
      <c r="BG63" s="20"/>
      <c r="BK63" s="85" t="s">
        <v>487</v>
      </c>
      <c r="BL63" s="86" t="str">
        <f>H82</f>
        <v/>
      </c>
      <c r="BM63" s="86" t="e">
        <f>INDEX($R$76:$R$80,$BL$63,1)</f>
        <v>#VALUE!</v>
      </c>
      <c r="BO63" s="85" t="s">
        <v>488</v>
      </c>
      <c r="BP63" s="86" t="e">
        <f>BL63-1</f>
        <v>#VALUE!</v>
      </c>
      <c r="BQ63" s="86" t="e">
        <f>BM63</f>
        <v>#VALUE!</v>
      </c>
      <c r="BR63" s="85"/>
      <c r="BS63" s="85" t="s">
        <v>487</v>
      </c>
      <c r="BT63" s="86" t="str">
        <f>IF($AK$13="","",IF($AK$13=1,$BP$63,$BL$63))</f>
        <v/>
      </c>
      <c r="BU63" s="86" t="str">
        <f>IF($AK$13="","",IF($AK$13=1,$BQ$63,$BM$63))</f>
        <v/>
      </c>
    </row>
    <row r="64" spans="1:73" ht="14.45" customHeight="1">
      <c r="A64" s="18"/>
      <c r="D64" s="455" t="s">
        <v>489</v>
      </c>
      <c r="E64" s="455"/>
      <c r="F64" s="455"/>
      <c r="G64" s="455"/>
      <c r="Z64" s="28"/>
      <c r="BG64" s="20"/>
    </row>
    <row r="65" spans="1:73" ht="14.45" customHeight="1">
      <c r="A65" s="18"/>
      <c r="E65" s="455" t="str">
        <f>IF(AK13=Datos!$A$6,"Seleccione la factibilidad o frecuencia de presencia de la oportunidad","Seleccione la factibilidad o frecuencia de presencia del riesgo")</f>
        <v>Seleccione la factibilidad o frecuencia de presencia del riesgo</v>
      </c>
      <c r="F65" s="455"/>
      <c r="G65" s="455"/>
      <c r="H65" s="455"/>
      <c r="I65" s="455"/>
      <c r="J65" s="455"/>
      <c r="K65" s="455"/>
      <c r="L65" s="455"/>
      <c r="M65" s="455"/>
      <c r="N65" s="455"/>
      <c r="O65" s="455"/>
      <c r="P65" s="455"/>
      <c r="Q65" s="455"/>
      <c r="R65" s="455"/>
      <c r="S65" s="455"/>
      <c r="T65" s="455"/>
      <c r="U65" s="455"/>
      <c r="V65" s="455"/>
      <c r="W65" s="455"/>
      <c r="X65" s="455"/>
      <c r="Y65" s="455"/>
      <c r="Z65" s="455"/>
      <c r="AB65" s="519" t="str">
        <f>IF(AK13=Datos!$A$6,"Escala de impacto-beneficio resultante","Escala de impacto resultante")</f>
        <v>Escala de impacto resultante</v>
      </c>
      <c r="AC65" s="432"/>
      <c r="AD65" s="432"/>
      <c r="AE65" s="432"/>
      <c r="AF65" s="432"/>
      <c r="AG65" s="432"/>
      <c r="AH65" s="432"/>
      <c r="AI65" s="432"/>
      <c r="AJ65" s="432"/>
      <c r="AK65" s="520"/>
      <c r="BG65" s="20"/>
      <c r="BK65" s="86"/>
      <c r="BL65" s="86" t="str">
        <f>IF($AK$13=1,Datos!$P$2,IF(OR($AK$13=2,$AK$13=3,$AK$13=4),Datos!$Q$2,IF($AK$13=5,Datos!$R$2,"")))</f>
        <v/>
      </c>
      <c r="BM65" s="86" t="str">
        <f>IF($AK$13=1,Datos!$P$3,IF(OR($AK$13=2,$AK$13=3,$AK$13=4),Datos!$Q$3,IF($AK$13=5,Datos!$R$3,"")))</f>
        <v/>
      </c>
      <c r="BN65" s="86" t="str">
        <f>IF($AK$13=1,Datos!$P$4,IF(OR($AK$13=2,$AK$13=3,$AK$13=4),Datos!$Q$4,IF($AK$13=5,Datos!$R$4,"")))</f>
        <v/>
      </c>
      <c r="BO65" s="86" t="str">
        <f>IF($AK$13=1,Datos!$P$5,IF(OR($AK$13=2,$AK$13=3,$AK$13=4),Datos!$Q$5,IF($AK$13=5,Datos!$R$5,"")))</f>
        <v/>
      </c>
      <c r="BP65" s="86" t="str">
        <f>IF($AK$13=1,Datos!$P$6,IF(OR($AK$13=2,$AK$13=3,$AK$13=4),Datos!$Q$6,IF($AK$13=5,Datos!$R$6,"")))</f>
        <v/>
      </c>
    </row>
    <row r="66" spans="1:73" ht="14.45" customHeight="1">
      <c r="A66" s="18"/>
      <c r="E66" s="477" t="s">
        <v>490</v>
      </c>
      <c r="F66" s="477"/>
      <c r="G66" s="477"/>
      <c r="H66" s="478"/>
      <c r="I66" s="517" t="str">
        <f>IF(Frecuencia!V28="","",Frecuencia!V28)</f>
        <v/>
      </c>
      <c r="J66" s="518"/>
      <c r="K66" s="518"/>
      <c r="L66" s="518"/>
      <c r="M66" s="518"/>
      <c r="N66" s="518"/>
      <c r="O66" s="518"/>
      <c r="P66" s="518"/>
      <c r="Q66" s="518"/>
      <c r="R66" s="518"/>
      <c r="S66" s="518"/>
      <c r="T66" s="518"/>
      <c r="U66" s="518"/>
      <c r="V66" s="518"/>
      <c r="W66" s="37"/>
      <c r="AB66" s="399">
        <f>IF($AK$13=1,"",IF($AK$13=5,5,1))</f>
        <v>1</v>
      </c>
      <c r="AC66" s="399"/>
      <c r="AD66" s="399">
        <f>IF($AK$13=1,"",IF($AK$13=5,4,2))</f>
        <v>2</v>
      </c>
      <c r="AE66" s="399"/>
      <c r="AF66" s="399">
        <f>IF($AK$13=1,1,IF($AK$13=5,3,3))</f>
        <v>3</v>
      </c>
      <c r="AG66" s="399"/>
      <c r="AH66" s="399">
        <f>IF($AK$13=1,2,IF($AK$13=5,2,4))</f>
        <v>4</v>
      </c>
      <c r="AI66" s="399"/>
      <c r="AJ66" s="399">
        <f>IF($AK$13=1,3,IF($AK$13=5,1,5))</f>
        <v>5</v>
      </c>
      <c r="AK66" s="399"/>
      <c r="BG66" s="20"/>
      <c r="BK66" s="86" t="str">
        <f>IF(OR($AK$13=1,$AK$13=2,$AK$13=3,$AK$13=4),Datos!O2,IF($AK$13=5,Datos!O6,""))</f>
        <v/>
      </c>
      <c r="BL66" s="86" t="str">
        <f>IF($AK$13=Datos!A2,"",IF($AK$13=Datos!A6,Datos!T5,Datos!$S$5))</f>
        <v>Baja</v>
      </c>
      <c r="BM66" s="86" t="str">
        <f>IF($AK$13=Datos!A2,"",IF($AK$13=Datos!A6,Datos!T5,Datos!$S$5))</f>
        <v>Baja</v>
      </c>
      <c r="BN66" s="86" t="str">
        <f>IF($AK$13=Datos!A6,Datos!T4,Datos!S4)</f>
        <v>Moderada</v>
      </c>
      <c r="BO66" s="86" t="str">
        <f>IF($AK$13=Datos!A6,Datos!T3,Datos!S3)</f>
        <v>Alta</v>
      </c>
      <c r="BP66" s="86" t="str">
        <f>IF($AK$13=Datos!A6,Datos!T2,Datos!S2)</f>
        <v>Extrema</v>
      </c>
    </row>
    <row r="67" spans="1:73" ht="14.45" customHeight="1">
      <c r="A67" s="18"/>
      <c r="E67" s="477" t="s">
        <v>491</v>
      </c>
      <c r="F67" s="477"/>
      <c r="G67" s="477"/>
      <c r="H67" s="478"/>
      <c r="I67" s="517" t="str">
        <f>IF(Factibilidad!P23="","",Factibilidad!P23)</f>
        <v/>
      </c>
      <c r="J67" s="518"/>
      <c r="K67" s="518"/>
      <c r="L67" s="518"/>
      <c r="M67" s="518"/>
      <c r="N67" s="518"/>
      <c r="O67" s="518"/>
      <c r="P67" s="518"/>
      <c r="Q67" s="518"/>
      <c r="R67" s="518"/>
      <c r="S67" s="518"/>
      <c r="T67" s="518"/>
      <c r="U67" s="518"/>
      <c r="V67" s="518"/>
      <c r="W67" s="37"/>
      <c r="Z67" s="402" t="s">
        <v>492</v>
      </c>
      <c r="AA67" s="479">
        <f>IF($AK$13=5,5,1)</f>
        <v>1</v>
      </c>
      <c r="AB67" s="383" t="str">
        <f>IF(ISERROR(BL72=TRUE),"",IF(BL72="","",BL72))</f>
        <v/>
      </c>
      <c r="AC67" s="384"/>
      <c r="AD67" s="383" t="str">
        <f>IF(ISERROR(BM72=TRUE),"",IF(BM72="","",BM72))</f>
        <v/>
      </c>
      <c r="AE67" s="384"/>
      <c r="AF67" s="387" t="str">
        <f>IF(ISERROR(BN72=TRUE),"",IF(BN72="","",BN72))</f>
        <v/>
      </c>
      <c r="AG67" s="388"/>
      <c r="AH67" s="391" t="str">
        <f>IF(ISERROR(BO72=TRUE),"",IF(BO72="","",BO72))</f>
        <v/>
      </c>
      <c r="AI67" s="392"/>
      <c r="AJ67" s="395" t="str">
        <f>IF(ISERROR(BP72=TRUE),"",IF(BP72="","",BP72))</f>
        <v/>
      </c>
      <c r="AK67" s="396"/>
      <c r="AP67" s="484" t="str">
        <f>IF(AK13=Datos!$A$6,"Zona de ubicación de la oportunidad","Zona de ubicación del riesgo")</f>
        <v>Zona de ubicación del riesgo</v>
      </c>
      <c r="AQ67" s="484"/>
      <c r="AR67" s="484"/>
      <c r="AS67" s="484"/>
      <c r="AT67" s="484"/>
      <c r="AU67" s="484"/>
      <c r="AV67" s="484"/>
      <c r="AW67" s="484"/>
      <c r="AX67" s="484"/>
      <c r="AY67" s="484"/>
      <c r="AZ67" s="484"/>
      <c r="BA67" s="484"/>
      <c r="BB67" s="484"/>
      <c r="BC67" s="484"/>
      <c r="BD67" s="484"/>
      <c r="BE67" s="484"/>
      <c r="BF67" s="484"/>
      <c r="BG67" s="20"/>
      <c r="BK67" s="86" t="str">
        <f>IF(OR($AK$13=1,$AK$13=2,$AK$13=3,$AK$13=4),Datos!O3,IF($AK$13=5,Datos!O5,""))</f>
        <v/>
      </c>
      <c r="BL67" s="86" t="str">
        <f>IF($AK$13=Datos!A2,"",IF($AK$13=Datos!A6,Datos!T5,Datos!$S$5))</f>
        <v>Baja</v>
      </c>
      <c r="BM67" s="86" t="str">
        <f>IF($AK$13=Datos!A2,"",IF($AK$13=Datos!A6,Datos!T5,Datos!$S$5))</f>
        <v>Baja</v>
      </c>
      <c r="BN67" s="86" t="str">
        <f>IF($AK$13=Datos!A6,Datos!T4,Datos!S4)</f>
        <v>Moderada</v>
      </c>
      <c r="BO67" s="86" t="str">
        <f>IF($AK$13=Datos!A6,Datos!T3,Datos!S3)</f>
        <v>Alta</v>
      </c>
      <c r="BP67" s="86" t="str">
        <f>IF($AK$13=Datos!A6,Datos!T2,Datos!S2)</f>
        <v>Extrema</v>
      </c>
      <c r="BQ67" s="85">
        <v>1</v>
      </c>
    </row>
    <row r="68" spans="1:73" ht="28.5" customHeight="1">
      <c r="A68" s="18"/>
      <c r="Z68" s="403"/>
      <c r="AA68" s="479"/>
      <c r="AB68" s="385"/>
      <c r="AC68" s="386"/>
      <c r="AD68" s="385"/>
      <c r="AE68" s="386"/>
      <c r="AF68" s="389"/>
      <c r="AG68" s="390"/>
      <c r="AH68" s="393"/>
      <c r="AI68" s="394"/>
      <c r="AJ68" s="397"/>
      <c r="AK68" s="398"/>
      <c r="AP68" s="516" t="str">
        <f>IF(OR(J72="",J79=""),"",INDEX($BK$65:$BP$70,MATCH($BM$62,$BK$65:$BK$70,0),MATCH($BM$63,$BK$65:$BP$65,0)))</f>
        <v/>
      </c>
      <c r="AQ68" s="516"/>
      <c r="AR68" s="516"/>
      <c r="AS68" s="516"/>
      <c r="AT68" s="516"/>
      <c r="AU68" s="516"/>
      <c r="AV68" s="516"/>
      <c r="AW68" s="516"/>
      <c r="AX68" s="516"/>
      <c r="AY68" s="516"/>
      <c r="AZ68" s="516"/>
      <c r="BA68" s="516"/>
      <c r="BB68" s="516"/>
      <c r="BC68" s="516"/>
      <c r="BD68" s="516"/>
      <c r="BE68" s="516"/>
      <c r="BF68" s="516"/>
      <c r="BG68" s="20"/>
      <c r="BK68" s="86" t="str">
        <f>IF(OR($AK$13=1,$AK$13=2,$AK$13=3,$AK$13=4),Datos!O4,IF($AK$13=5,Datos!O4,""))</f>
        <v/>
      </c>
      <c r="BL68" s="86" t="str">
        <f>IF($AK$13=Datos!A2,"",IF($AK$13=Datos!A6,Datos!T5,Datos!$S$5))</f>
        <v>Baja</v>
      </c>
      <c r="BM68" s="86" t="str">
        <f>IF($AK$13=Datos!A2,"",IF($AK$13=Datos!A6,Datos!T4,Datos!S4))</f>
        <v>Moderada</v>
      </c>
      <c r="BN68" s="86" t="str">
        <f>IF($AK$13=Datos!A6,Datos!T3,Datos!S3)</f>
        <v>Alta</v>
      </c>
      <c r="BO68" s="86" t="str">
        <f>IF($AK$13=Datos!A6,Datos!T2,Datos!S2)</f>
        <v>Extrema</v>
      </c>
      <c r="BP68" s="86" t="str">
        <f>IF($AK$13=Datos!A6,Datos!T2,Datos!S2)</f>
        <v>Extrema</v>
      </c>
    </row>
    <row r="69" spans="1:73" ht="28.5" customHeight="1">
      <c r="A69" s="18"/>
      <c r="R69" s="662" t="str">
        <f>IF(OR($AK$13=1,$AK$13=2,$AK$13=3,$AK$13=4),Datos!O2,IF($AK$13=5,Datos!O6,""))</f>
        <v/>
      </c>
      <c r="S69" s="662"/>
      <c r="T69" s="662"/>
      <c r="U69" s="662"/>
      <c r="V69" s="662"/>
      <c r="W69" s="662"/>
      <c r="Z69" s="403"/>
      <c r="AA69" s="479">
        <f>IF($AK$13=5,4,2)</f>
        <v>2</v>
      </c>
      <c r="AB69" s="383" t="str">
        <f>IF(ISERROR(BL73=TRUE),"",IF(BL73="","",BL73))</f>
        <v/>
      </c>
      <c r="AC69" s="384"/>
      <c r="AD69" s="383" t="str">
        <f>IF(ISERROR(BM73=TRUE),"",IF(BM73="","",BM73))</f>
        <v/>
      </c>
      <c r="AE69" s="384"/>
      <c r="AF69" s="387" t="str">
        <f>IF(ISERROR(BN73=TRUE),"",IF(BN73="","",BN73))</f>
        <v/>
      </c>
      <c r="AG69" s="388"/>
      <c r="AH69" s="391" t="str">
        <f>IF(ISERROR(BO73=TRUE),"",IF(BO73="","",BO73))</f>
        <v/>
      </c>
      <c r="AI69" s="392"/>
      <c r="AJ69" s="395" t="str">
        <f>IF(ISERROR(BP73=TRUE),"",IF(BP73="","",BP73))</f>
        <v/>
      </c>
      <c r="AK69" s="396"/>
      <c r="AP69" s="516"/>
      <c r="AQ69" s="516"/>
      <c r="AR69" s="516"/>
      <c r="AS69" s="516"/>
      <c r="AT69" s="516"/>
      <c r="AU69" s="516"/>
      <c r="AV69" s="516"/>
      <c r="AW69" s="516"/>
      <c r="AX69" s="516"/>
      <c r="AY69" s="516"/>
      <c r="AZ69" s="516"/>
      <c r="BA69" s="516"/>
      <c r="BB69" s="516"/>
      <c r="BC69" s="516"/>
      <c r="BD69" s="516"/>
      <c r="BE69" s="516"/>
      <c r="BF69" s="516"/>
      <c r="BG69" s="20"/>
      <c r="BK69" s="86" t="str">
        <f>IF(OR($AK$13=1,$AK$13=2,$AK$13=3,$AK$13=4),Datos!O5,IF($AK$13=5,Datos!O3,""))</f>
        <v/>
      </c>
      <c r="BL69" s="86" t="str">
        <f>IF($AK$13=Datos!A2,"",IF($AK$13=Datos!A6,Datos!T4,Datos!S4))</f>
        <v>Moderada</v>
      </c>
      <c r="BM69" s="86" t="str">
        <f>IF($AK$13=Datos!A2,"",IF($AK$13=Datos!A6,Datos!T3,Datos!S3))</f>
        <v>Alta</v>
      </c>
      <c r="BN69" s="86" t="str">
        <f>IF($AK$13=Datos!A6,Datos!T3,Datos!S3)</f>
        <v>Alta</v>
      </c>
      <c r="BO69" s="86" t="str">
        <f>IF($AK$13=Datos!A6,Datos!T2,Datos!S2)</f>
        <v>Extrema</v>
      </c>
      <c r="BP69" s="86" t="str">
        <f>IF($AK$13=Datos!A6,Datos!T2,Datos!S2)</f>
        <v>Extrema</v>
      </c>
    </row>
    <row r="70" spans="1:73" ht="14.45" customHeight="1">
      <c r="A70" s="18"/>
      <c r="E70" s="525" t="s">
        <v>492</v>
      </c>
      <c r="F70" s="525"/>
      <c r="G70" s="525"/>
      <c r="H70" s="525"/>
      <c r="I70" s="525"/>
      <c r="J70" s="525"/>
      <c r="K70" s="525"/>
      <c r="L70" s="525"/>
      <c r="M70" s="525"/>
      <c r="N70" s="525"/>
      <c r="O70" s="525"/>
      <c r="P70" s="525"/>
      <c r="R70" s="662" t="str">
        <f>IF(OR($AK$13=1,$AK$13=2,$AK$13=3,$AK$13=4),Datos!O3,IF($AK$13=5,Datos!O5,""))</f>
        <v/>
      </c>
      <c r="S70" s="662"/>
      <c r="T70" s="662"/>
      <c r="U70" s="662"/>
      <c r="V70" s="662"/>
      <c r="W70" s="662"/>
      <c r="Z70" s="403"/>
      <c r="AA70" s="479"/>
      <c r="AB70" s="385"/>
      <c r="AC70" s="386"/>
      <c r="AD70" s="385"/>
      <c r="AE70" s="386"/>
      <c r="AF70" s="389"/>
      <c r="AG70" s="390"/>
      <c r="AH70" s="393"/>
      <c r="AI70" s="394"/>
      <c r="AJ70" s="397"/>
      <c r="AK70" s="398"/>
      <c r="BG70" s="20"/>
      <c r="BK70" s="86" t="str">
        <f>IF(OR($AK$13=1,$AK$13=2,$AK$13=3,$AK$13=4),Datos!O6,IF($AK$13=5,Datos!O2,""))</f>
        <v/>
      </c>
      <c r="BL70" s="86" t="str">
        <f>IF($AK$13=Datos!A2,"",IF($AK$13=Datos!A6,Datos!T3,Datos!S3))</f>
        <v>Alta</v>
      </c>
      <c r="BM70" s="86" t="str">
        <f>IF($AK$13=Datos!A2,"",IF($AK$13=Datos!A6,Datos!T3,Datos!S3))</f>
        <v>Alta</v>
      </c>
      <c r="BN70" s="86" t="str">
        <f>IF($AK$13=Datos!A6,Datos!T2,Datos!S2)</f>
        <v>Extrema</v>
      </c>
      <c r="BO70" s="86" t="str">
        <f>IF($AK$13=Datos!A6,Datos!T2,Datos!S2)</f>
        <v>Extrema</v>
      </c>
      <c r="BP70" s="86" t="str">
        <f>IF($AK$13=Datos!A6,Datos!T2,Datos!S2)</f>
        <v>Extrema</v>
      </c>
      <c r="BR70" s="85"/>
      <c r="BS70" s="378" t="s">
        <v>493</v>
      </c>
      <c r="BT70" s="378" t="s">
        <v>494</v>
      </c>
      <c r="BU70" s="372"/>
    </row>
    <row r="71" spans="1:73" ht="14.45" customHeight="1">
      <c r="A71" s="18"/>
      <c r="J71" s="40"/>
      <c r="K71" s="41"/>
      <c r="L71" s="41"/>
      <c r="M71" s="41"/>
      <c r="N71" s="41"/>
      <c r="O71" s="41"/>
      <c r="P71" s="42"/>
      <c r="R71" s="662" t="str">
        <f>IF(OR($AK$13=1,$AK$13=2,$AK$13=3,$AK$13=4),Datos!O4,IF($AK$13=5,Datos!O4,""))</f>
        <v/>
      </c>
      <c r="S71" s="662"/>
      <c r="T71" s="662"/>
      <c r="U71" s="662"/>
      <c r="V71" s="662"/>
      <c r="W71" s="662"/>
      <c r="Z71" s="403"/>
      <c r="AA71" s="479">
        <f>IF($AK$13=5,3,3)</f>
        <v>3</v>
      </c>
      <c r="AB71" s="383" t="str">
        <f>IF(ISERROR(BL74=TRUE),"",IF(BL74="","",BL74))</f>
        <v/>
      </c>
      <c r="AC71" s="384"/>
      <c r="AD71" s="387" t="str">
        <f>IF(ISERROR(BM74=TRUE),"",IF(BM74="","",BM74))</f>
        <v/>
      </c>
      <c r="AE71" s="388"/>
      <c r="AF71" s="391" t="str">
        <f>IF(ISERROR(BN74=TRUE),"",IF(BN74="","",BN74))</f>
        <v/>
      </c>
      <c r="AG71" s="392"/>
      <c r="AH71" s="395" t="str">
        <f>IF(ISERROR(BO74=TRUE),"",IF(BO74="","",BO74))</f>
        <v/>
      </c>
      <c r="AI71" s="396"/>
      <c r="AJ71" s="395" t="str">
        <f>IF(ISERROR(BP74=TRUE),"",IF(BP74="","",BP74))</f>
        <v/>
      </c>
      <c r="AK71" s="396"/>
      <c r="AP71" s="484" t="s">
        <v>495</v>
      </c>
      <c r="AQ71" s="484"/>
      <c r="AR71" s="484"/>
      <c r="AS71" s="484"/>
      <c r="AT71" s="484"/>
      <c r="AU71" s="484"/>
      <c r="AV71" s="484"/>
      <c r="AW71" s="484"/>
      <c r="AX71" s="484"/>
      <c r="AY71" s="484"/>
      <c r="AZ71" s="484"/>
      <c r="BA71" s="484"/>
      <c r="BB71" s="484"/>
      <c r="BC71" s="484"/>
      <c r="BD71" s="484"/>
      <c r="BE71" s="484"/>
      <c r="BF71" s="484"/>
      <c r="BG71" s="20"/>
      <c r="BL71" s="11" t="s">
        <v>496</v>
      </c>
      <c r="BM71" s="11" t="s">
        <v>497</v>
      </c>
      <c r="BR71" s="85"/>
      <c r="BS71" s="379"/>
      <c r="BT71" s="379"/>
      <c r="BU71" s="372"/>
    </row>
    <row r="72" spans="1:73" ht="28.5" customHeight="1">
      <c r="A72" s="18"/>
      <c r="J72" s="667" t="str">
        <f>BM62</f>
        <v/>
      </c>
      <c r="K72" s="667"/>
      <c r="L72" s="667"/>
      <c r="M72" s="667"/>
      <c r="N72" s="667"/>
      <c r="O72" s="667"/>
      <c r="P72" s="667"/>
      <c r="R72" s="662" t="str">
        <f>IF(OR($AK$13=1,$AK$13=2,$AK$13=3,$AK$13=4),Datos!O5,IF($AK$13=5,Datos!O3,""))</f>
        <v/>
      </c>
      <c r="S72" s="662"/>
      <c r="T72" s="662"/>
      <c r="U72" s="662"/>
      <c r="V72" s="662"/>
      <c r="W72" s="662"/>
      <c r="Z72" s="403"/>
      <c r="AA72" s="479"/>
      <c r="AB72" s="385"/>
      <c r="AC72" s="386"/>
      <c r="AD72" s="389"/>
      <c r="AE72" s="390"/>
      <c r="AF72" s="393"/>
      <c r="AG72" s="394"/>
      <c r="AH72" s="397"/>
      <c r="AI72" s="398"/>
      <c r="AJ72" s="397"/>
      <c r="AK72" s="398"/>
      <c r="AP72" s="400"/>
      <c r="AQ72" s="400"/>
      <c r="AR72" s="400"/>
      <c r="AS72" s="400"/>
      <c r="AT72" s="400"/>
      <c r="AU72" s="400"/>
      <c r="AV72" s="400"/>
      <c r="AW72" s="400"/>
      <c r="AX72" s="400"/>
      <c r="AY72" s="400"/>
      <c r="AZ72" s="400"/>
      <c r="BA72" s="400"/>
      <c r="BB72" s="400"/>
      <c r="BC72" s="400"/>
      <c r="BD72" s="400"/>
      <c r="BE72" s="400"/>
      <c r="BF72" s="400"/>
      <c r="BG72" s="20"/>
      <c r="BK72" s="85">
        <f>AA67</f>
        <v>1</v>
      </c>
      <c r="BL72" s="86" t="str">
        <f>IF(AK13="","",IF(AND(BK66=$BU$62,$BL$65=$BU$63),"X",""))</f>
        <v/>
      </c>
      <c r="BM72" s="86" t="str">
        <f>IF(AK13="","",IF(AND(BK66=$BU$62,$BM$65=$BU$63),"X",""))</f>
        <v/>
      </c>
      <c r="BN72" s="86" t="str">
        <f>IF(AK13="","",IF(AND(BK66=$BU$62,$BN$65=$BU$63),"X",""))</f>
        <v/>
      </c>
      <c r="BO72" s="86" t="str">
        <f>IF(AK13="","",IF(AND(BK66=$BU$62,$BO$65=$BU$63),"X",""))</f>
        <v/>
      </c>
      <c r="BP72" s="86" t="str">
        <f>IF(AK13="","",IF(AND(BK66=$BU$62,$BP$65=$BU$63),"X",""))</f>
        <v/>
      </c>
      <c r="BR72" s="85" t="str">
        <f>AH67</f>
        <v/>
      </c>
      <c r="BS72" s="86">
        <f>IF(AND($AK$13&lt;&gt;Datos!$A$6,OR($I$66=Datos!M2,$I$67=Datos!N2)),1,0)</f>
        <v>0</v>
      </c>
      <c r="BT72" s="86">
        <f>IF(AND($AK$13=Datos!$A$6,OR($I$66=Datos!M2,$I$67=Datos!N2)),5,0)</f>
        <v>0</v>
      </c>
      <c r="BU72" s="37"/>
    </row>
    <row r="73" spans="1:73" ht="14.25" customHeight="1">
      <c r="A73" s="18"/>
      <c r="J73" s="43"/>
      <c r="K73" s="44"/>
      <c r="L73" s="44"/>
      <c r="M73" s="44"/>
      <c r="N73" s="44"/>
      <c r="O73" s="44"/>
      <c r="P73" s="45"/>
      <c r="R73" s="662" t="str">
        <f>IF(OR($AK$13=1,$AK$13=2,$AK$13=3,$AK$13=4),Datos!O6,IF($AK$13=5,Datos!O2,""))</f>
        <v/>
      </c>
      <c r="S73" s="662"/>
      <c r="T73" s="662"/>
      <c r="U73" s="662"/>
      <c r="V73" s="662"/>
      <c r="W73" s="662"/>
      <c r="Z73" s="403"/>
      <c r="AA73" s="479">
        <f>IF($AK$13=5,2,4)</f>
        <v>4</v>
      </c>
      <c r="AB73" s="387" t="str">
        <f>IF(ISERROR(BL75=TRUE),"",IF(BL75="","",BL75))</f>
        <v/>
      </c>
      <c r="AC73" s="388"/>
      <c r="AD73" s="391" t="str">
        <f>IF(ISERROR(BM75=TRUE),"",IF(BM75="","",BM75))</f>
        <v/>
      </c>
      <c r="AE73" s="392"/>
      <c r="AF73" s="391" t="str">
        <f>IF(ISERROR(BN75=TRUE),"",IF(BN75="","",BN75))</f>
        <v/>
      </c>
      <c r="AG73" s="392"/>
      <c r="AH73" s="395" t="str">
        <f>IF(ISERROR(BO75=TRUE),"",IF(BO75="","",BO75))</f>
        <v/>
      </c>
      <c r="AI73" s="396"/>
      <c r="AJ73" s="395" t="str">
        <f>IF(ISERROR(BP75=TRUE),"",IF(BP75="","",BP75))</f>
        <v/>
      </c>
      <c r="AK73" s="396"/>
      <c r="AP73" s="400"/>
      <c r="AQ73" s="400"/>
      <c r="AR73" s="400"/>
      <c r="AS73" s="400"/>
      <c r="AT73" s="400"/>
      <c r="AU73" s="400"/>
      <c r="AV73" s="400"/>
      <c r="AW73" s="400"/>
      <c r="AX73" s="400"/>
      <c r="AY73" s="400"/>
      <c r="AZ73" s="400"/>
      <c r="BA73" s="400"/>
      <c r="BB73" s="400"/>
      <c r="BC73" s="400"/>
      <c r="BD73" s="400"/>
      <c r="BE73" s="400"/>
      <c r="BF73" s="400"/>
      <c r="BG73" s="20"/>
      <c r="BK73" s="85">
        <f>AA69</f>
        <v>2</v>
      </c>
      <c r="BL73" s="86" t="str">
        <f>IF(AK13="","",IF(AND(BK67=$BU$62,$BL$65=$BU$63),"X",""))</f>
        <v/>
      </c>
      <c r="BM73" s="86" t="str">
        <f>IF(AK13="","",IF(AND(BK67=$BU$62,$BM$65=$BU$63),"X",""))</f>
        <v/>
      </c>
      <c r="BN73" s="86" t="str">
        <f>IF(AK13="","",IF(AND(BK67=$BU$62,$BN$65=$BU$63),"X",""))</f>
        <v/>
      </c>
      <c r="BO73" s="86" t="str">
        <f>IF(AK13="","",IF(AND(BK67=$BU$62,$BO$65=$BU$63),"X",""))</f>
        <v/>
      </c>
      <c r="BP73" s="86" t="str">
        <f>IF(AK13="","",IF(AND(BK67=$BU$62,$BP$65=$BU$63),"X",""))</f>
        <v/>
      </c>
      <c r="BR73" s="85" t="str">
        <f>AH69</f>
        <v/>
      </c>
      <c r="BS73" s="86">
        <f>IF(AND($AK$13&lt;&gt;Datos!$A$6,OR($I$66=Datos!M3,$I$67=Datos!N3)),2,0)</f>
        <v>0</v>
      </c>
      <c r="BT73" s="86">
        <f>IF(AND($AK$13=Datos!$A$6,OR($I$66=Datos!M3,$I$67=Datos!N3)),4,0)</f>
        <v>0</v>
      </c>
      <c r="BU73" s="37"/>
    </row>
    <row r="74" spans="1:73" ht="28.5" customHeight="1">
      <c r="A74" s="18"/>
      <c r="C74" s="523" t="s">
        <v>499</v>
      </c>
      <c r="D74" s="523"/>
      <c r="Z74" s="403"/>
      <c r="AA74" s="479"/>
      <c r="AB74" s="389"/>
      <c r="AC74" s="390"/>
      <c r="AD74" s="393"/>
      <c r="AE74" s="394"/>
      <c r="AF74" s="393"/>
      <c r="AG74" s="394"/>
      <c r="AH74" s="397"/>
      <c r="AI74" s="398"/>
      <c r="AJ74" s="397"/>
      <c r="AK74" s="398"/>
      <c r="AP74" s="400"/>
      <c r="AQ74" s="400"/>
      <c r="AR74" s="400"/>
      <c r="AS74" s="400"/>
      <c r="AT74" s="400"/>
      <c r="AU74" s="400"/>
      <c r="AV74" s="400"/>
      <c r="AW74" s="400"/>
      <c r="AX74" s="400"/>
      <c r="AY74" s="400"/>
      <c r="AZ74" s="400"/>
      <c r="BA74" s="400"/>
      <c r="BB74" s="400"/>
      <c r="BC74" s="400"/>
      <c r="BD74" s="400"/>
      <c r="BE74" s="400"/>
      <c r="BF74" s="400"/>
      <c r="BG74" s="20"/>
      <c r="BK74" s="85">
        <f>AA71</f>
        <v>3</v>
      </c>
      <c r="BL74" s="86" t="str">
        <f>IF(AK13="","",IF(AND(BK68=$BU$62,$BL$65=$BU$63),"X",""))</f>
        <v/>
      </c>
      <c r="BM74" s="86" t="str">
        <f>IF(AK13="","",IF(AND(BK68=$BU$62,$BM$65=$BU$63),"X",""))</f>
        <v/>
      </c>
      <c r="BN74" s="86" t="str">
        <f>IF(AK13="","",IF(AND(BK68=$BU$62,$BN$65=$BU$63),"X",""))</f>
        <v/>
      </c>
      <c r="BO74" s="86" t="str">
        <f>IF(AK13="","",IF(AND(BK68=$BU$62,$BO$65=$BU$63),"X",""))</f>
        <v/>
      </c>
      <c r="BP74" s="86" t="str">
        <f>IF(AK13="","",IF(AND(BK68=$BU$62,$BP$65=$BU$63),"X",""))</f>
        <v/>
      </c>
      <c r="BR74" s="85" t="str">
        <f>AH71</f>
        <v/>
      </c>
      <c r="BS74" s="86">
        <f>IF(AND($AK$13&lt;&gt;Datos!$A$6,OR($I$66=Datos!M4,$I$67=Datos!N4)),3,0)</f>
        <v>0</v>
      </c>
      <c r="BT74" s="86">
        <f>IF(AND($AK$13=Datos!$A$6,OR($I$66=Datos!M4,$I$67=Datos!N4)),3,0)</f>
        <v>0</v>
      </c>
      <c r="BU74" s="37"/>
    </row>
    <row r="75" spans="1:73" ht="28.5" customHeight="1">
      <c r="A75" s="18"/>
      <c r="C75" s="523"/>
      <c r="D75" s="523"/>
      <c r="E75" s="655" t="str">
        <f>Datos!B2</f>
        <v>Riesgo de Corrupción</v>
      </c>
      <c r="F75" s="656"/>
      <c r="G75" s="656"/>
      <c r="H75" s="657"/>
      <c r="I75" s="658" t="str">
        <f>Datos!B3</f>
        <v>Riesgo Estratégico</v>
      </c>
      <c r="J75" s="658"/>
      <c r="K75" s="658"/>
      <c r="L75" s="658"/>
      <c r="M75" s="658" t="s">
        <v>500</v>
      </c>
      <c r="N75" s="658"/>
      <c r="O75" s="658"/>
      <c r="P75" s="658"/>
      <c r="Q75" s="46"/>
      <c r="R75" s="46"/>
      <c r="S75" s="47"/>
      <c r="Z75" s="403"/>
      <c r="AA75" s="479">
        <f>IF($AK$13=5,1,5)</f>
        <v>5</v>
      </c>
      <c r="AB75" s="391" t="str">
        <f>IF(ISERROR(BL76=TRUE),"",IF(BL76="","",BL76))</f>
        <v/>
      </c>
      <c r="AC75" s="392"/>
      <c r="AD75" s="391" t="str">
        <f>IF(ISERROR(BM76=TRUE),"",IF(BM76="","",BM76))</f>
        <v/>
      </c>
      <c r="AE75" s="392"/>
      <c r="AF75" s="395" t="str">
        <f>IF(ISERROR(BN76=TRUE),"",IF(BN76="","",BN76))</f>
        <v/>
      </c>
      <c r="AG75" s="396"/>
      <c r="AH75" s="395" t="str">
        <f>IF(ISERROR(BO76=TRUE),"",IF(BO76="","",BO76))</f>
        <v/>
      </c>
      <c r="AI75" s="396"/>
      <c r="AJ75" s="395" t="str">
        <f>IF(ISERROR(BP76=TRUE),"",IF(BP76="","",BP76))</f>
        <v/>
      </c>
      <c r="AK75" s="396"/>
      <c r="AP75" s="400"/>
      <c r="AQ75" s="400"/>
      <c r="AR75" s="400"/>
      <c r="AS75" s="400"/>
      <c r="AT75" s="400"/>
      <c r="AU75" s="400"/>
      <c r="AV75" s="400"/>
      <c r="AW75" s="400"/>
      <c r="AX75" s="400"/>
      <c r="AY75" s="400"/>
      <c r="AZ75" s="400"/>
      <c r="BA75" s="400"/>
      <c r="BB75" s="400"/>
      <c r="BC75" s="400"/>
      <c r="BD75" s="400"/>
      <c r="BE75" s="400"/>
      <c r="BF75" s="400"/>
      <c r="BG75" s="20"/>
      <c r="BK75" s="85">
        <f>AA73</f>
        <v>4</v>
      </c>
      <c r="BL75" s="86" t="str">
        <f>IF(AK13="","",IF(AND(BK69=$BU$62,$BL$65=$BU$63),"X",""))</f>
        <v/>
      </c>
      <c r="BM75" s="86" t="str">
        <f>IF(AK13="","",IF(AND(BK69=$BU$62,$BM$65=$BU$63),"X",""))</f>
        <v/>
      </c>
      <c r="BN75" s="86" t="str">
        <f>IF(AK13="","",IF(AND(BK69=$BU$62,$BN$65=$BU$63),"X",""))</f>
        <v/>
      </c>
      <c r="BO75" s="86" t="str">
        <f>IF(AK13="","",IF(AND(BK69=$BU$62,$BO$65=$BU$63),"X",""))</f>
        <v/>
      </c>
      <c r="BP75" s="86" t="str">
        <f>IF(AK13="","",IF(AND(BK69=$BU$62,$BP$65=$BU$63),"X",""))</f>
        <v/>
      </c>
      <c r="BR75" s="85" t="str">
        <f>AH73</f>
        <v/>
      </c>
      <c r="BS75" s="86">
        <f>IF(AND($AK$13&lt;&gt;Datos!$A$6,OR($I$66=Datos!M5,$I$67=Datos!N5)),4,0)</f>
        <v>0</v>
      </c>
      <c r="BT75" s="86">
        <f>IF(AND($AK$13=Datos!$A$6,OR($I$66=Datos!M5,$I$67=Datos!N5)),2,0)</f>
        <v>0</v>
      </c>
      <c r="BU75" s="37"/>
    </row>
    <row r="76" spans="1:73" ht="36.75" customHeight="1">
      <c r="A76" s="18"/>
      <c r="C76" s="523"/>
      <c r="D76" s="523"/>
      <c r="E76" s="658" t="s">
        <v>501</v>
      </c>
      <c r="F76" s="658"/>
      <c r="G76" s="658"/>
      <c r="H76" s="658"/>
      <c r="I76" s="658" t="str">
        <f>Datos!B6</f>
        <v>Oportunidad</v>
      </c>
      <c r="J76" s="658"/>
      <c r="K76" s="658"/>
      <c r="L76" s="658"/>
      <c r="M76" s="671"/>
      <c r="N76" s="672"/>
      <c r="O76" s="672"/>
      <c r="P76" s="673"/>
      <c r="Q76" s="46"/>
      <c r="R76" s="666" t="str">
        <f>IF($AK$13=1,Datos!P2,IF(OR($AK$13=2,$AK$13=3),Imp_Est_Pro_Seg!AJ28,IF($AK$13=4,'Seguridad Información'!AJ28,IF($AK$13=5,Imp_oportunidad!AN28,""))))</f>
        <v/>
      </c>
      <c r="S76" s="666"/>
      <c r="T76" s="666"/>
      <c r="U76" s="666"/>
      <c r="V76" s="666"/>
      <c r="W76" s="666"/>
      <c r="Z76" s="404"/>
      <c r="AA76" s="479"/>
      <c r="AB76" s="393"/>
      <c r="AC76" s="394"/>
      <c r="AD76" s="393"/>
      <c r="AE76" s="394"/>
      <c r="AF76" s="397"/>
      <c r="AG76" s="398"/>
      <c r="AH76" s="397"/>
      <c r="AI76" s="398"/>
      <c r="AJ76" s="397"/>
      <c r="AK76" s="398"/>
      <c r="AP76" s="400"/>
      <c r="AQ76" s="400"/>
      <c r="AR76" s="400"/>
      <c r="AS76" s="400"/>
      <c r="AT76" s="400"/>
      <c r="AU76" s="400"/>
      <c r="AV76" s="400"/>
      <c r="AW76" s="400"/>
      <c r="AX76" s="400"/>
      <c r="AY76" s="400"/>
      <c r="AZ76" s="400"/>
      <c r="BA76" s="400"/>
      <c r="BB76" s="400"/>
      <c r="BC76" s="400"/>
      <c r="BD76" s="400"/>
      <c r="BE76" s="400"/>
      <c r="BF76" s="400"/>
      <c r="BG76" s="20"/>
      <c r="BK76" s="85">
        <f>AA75</f>
        <v>5</v>
      </c>
      <c r="BL76" s="86" t="str">
        <f>IF(AK13="","",IF(AND(BK70=$BU$62,$BL$65=$BU$63),"X",""))</f>
        <v/>
      </c>
      <c r="BM76" s="86" t="str">
        <f>IF(AK13="","",IF(AND(BK70=$BU$62,$BM$65=$BU$63),"X",""))</f>
        <v/>
      </c>
      <c r="BN76" s="86" t="str">
        <f>IF(AK13="","",IF(AND(BK70=$BU$62,$BN$65=$BU$63),"X",""))</f>
        <v/>
      </c>
      <c r="BO76" s="86" t="str">
        <f>IF(AK13="","",IF(AND(BK70=$BU$62,$BO$65=$BU$63),"X",""))</f>
        <v/>
      </c>
      <c r="BP76" s="86" t="str">
        <f>IF(AK13="","",IF(AND(BK70=$BU$62,$BP$65=$BU$63),"X",""))</f>
        <v/>
      </c>
      <c r="BR76" s="85" t="str">
        <f>AH75</f>
        <v/>
      </c>
      <c r="BS76" s="86">
        <f>IF(AND($AK$13&lt;&gt;Datos!$A$6,OR($I$66=Datos!M6,$I$67=Datos!N6)),5,0)</f>
        <v>0</v>
      </c>
      <c r="BT76" s="86">
        <f>IF(AND($AK$13=Datos!$A$6,OR($I$66=Datos!M6,$I$67=Datos!N6)),1,0)</f>
        <v>0</v>
      </c>
      <c r="BU76" s="37"/>
    </row>
    <row r="77" spans="1:73" ht="14.45" customHeight="1">
      <c r="A77" s="18"/>
      <c r="C77" s="523"/>
      <c r="D77" s="523"/>
      <c r="E77" s="455"/>
      <c r="F77" s="455"/>
      <c r="G77" s="455"/>
      <c r="H77" s="455"/>
      <c r="I77" s="455"/>
      <c r="J77" s="525"/>
      <c r="K77" s="525"/>
      <c r="L77" s="525"/>
      <c r="M77" s="525"/>
      <c r="N77" s="525"/>
      <c r="O77" s="525"/>
      <c r="P77" s="525"/>
      <c r="Q77" s="46"/>
      <c r="R77" s="659" t="str">
        <f>IF($AK$13=1,Datos!P3,IF(OR($AK$13=2,$AK$13=3),Imp_Est_Pro_Seg!AK28,IF($AK$13=4,'Seguridad Información'!AK28,IF($AK$13=5,Imp_oportunidad!AM28,""))))</f>
        <v/>
      </c>
      <c r="S77" s="659"/>
      <c r="T77" s="659"/>
      <c r="U77" s="659"/>
      <c r="V77" s="659"/>
      <c r="W77" s="659"/>
      <c r="Z77" s="48"/>
      <c r="AP77" s="143"/>
      <c r="AQ77" s="143"/>
      <c r="AR77" s="143"/>
      <c r="AS77" s="143"/>
      <c r="AT77" s="143"/>
      <c r="AU77" s="143"/>
      <c r="AV77" s="143"/>
      <c r="AW77" s="143"/>
      <c r="AX77" s="143"/>
      <c r="AY77" s="143"/>
      <c r="AZ77" s="143"/>
      <c r="BA77" s="143"/>
      <c r="BB77" s="143"/>
      <c r="BG77" s="20"/>
      <c r="BK77" s="85"/>
      <c r="BL77" s="85">
        <v>1</v>
      </c>
      <c r="BM77" s="85">
        <v>2</v>
      </c>
      <c r="BN77" s="85">
        <v>3</v>
      </c>
      <c r="BO77" s="85">
        <v>4</v>
      </c>
      <c r="BP77" s="85">
        <v>5</v>
      </c>
      <c r="BR77" s="85" t="s">
        <v>371</v>
      </c>
      <c r="BS77" s="86">
        <f>SUM(BS72:BT76)</f>
        <v>0</v>
      </c>
      <c r="BT77" s="85"/>
    </row>
    <row r="78" spans="1:73" ht="14.25" customHeight="1">
      <c r="A78" s="18"/>
      <c r="C78" s="523"/>
      <c r="D78" s="523"/>
      <c r="E78" s="660" t="str">
        <f>IF(AK13=Datos!$A$6,"Escala de impacto
(beneficio)","Escala de impacto")</f>
        <v>Escala de impacto</v>
      </c>
      <c r="F78" s="660"/>
      <c r="G78" s="660"/>
      <c r="H78" s="660"/>
      <c r="I78" s="661"/>
      <c r="J78" s="37"/>
      <c r="P78" s="38"/>
      <c r="R78" s="662" t="str">
        <f>IF($AK$13=1,Enc_Imp_Corrupción!$O$25,IF(OR($AK$13=2,$AK$13=3),Imp_Est_Pro_Seg!AL28,IF($AK$13=4,'Seguridad Información'!AL28,IF($AK$13=5,Imp_oportunidad!AL28,""))))</f>
        <v/>
      </c>
      <c r="S78" s="662"/>
      <c r="T78" s="662"/>
      <c r="U78" s="662"/>
      <c r="V78" s="662"/>
      <c r="W78" s="662"/>
      <c r="BG78" s="20"/>
      <c r="BR78" s="85"/>
      <c r="BS78" s="85"/>
      <c r="BT78" s="85"/>
    </row>
    <row r="79" spans="1:73" ht="28.5" customHeight="1">
      <c r="A79" s="18"/>
      <c r="E79" s="660"/>
      <c r="F79" s="660"/>
      <c r="G79" s="660"/>
      <c r="H79" s="660"/>
      <c r="I79" s="661"/>
      <c r="J79" s="663" t="str">
        <f>IF(J72="","", IF(ISERROR(BU63=TRUE),"",BU63))</f>
        <v/>
      </c>
      <c r="K79" s="664"/>
      <c r="L79" s="664"/>
      <c r="M79" s="664"/>
      <c r="N79" s="664"/>
      <c r="O79" s="664"/>
      <c r="P79" s="665"/>
      <c r="R79" s="662" t="str">
        <f>IF($AK$13=1,Enc_Imp_Corrupción!$O$26,IF(OR($AK$13=2,$AK$13=3),Imp_Est_Pro_Seg!AM28,IF($AK$13=4,'Seguridad Información'!AM28,IF($AK$13=5,Imp_oportunidad!AK28,""))))</f>
        <v/>
      </c>
      <c r="S79" s="662"/>
      <c r="T79" s="662"/>
      <c r="U79" s="662"/>
      <c r="V79" s="662"/>
      <c r="W79" s="662"/>
      <c r="Z79" s="49"/>
      <c r="BG79" s="20"/>
    </row>
    <row r="80" spans="1:73">
      <c r="A80" s="18"/>
      <c r="E80" s="660"/>
      <c r="F80" s="660"/>
      <c r="G80" s="660"/>
      <c r="H80" s="660"/>
      <c r="I80" s="661"/>
      <c r="J80" s="43"/>
      <c r="K80" s="44"/>
      <c r="L80" s="44"/>
      <c r="M80" s="44"/>
      <c r="N80" s="44"/>
      <c r="O80" s="44"/>
      <c r="P80" s="45"/>
      <c r="R80" s="662" t="str">
        <f>IF($AK$13=1,Enc_Imp_Corrupción!$O$27,IF(OR($AK$13=2,$AK$13=3),Imp_Est_Pro_Seg!AN28,IF($AK$13=4,'Seguridad Información'!AN28,IF($AK$13=5,Imp_oportunidad!AJ28,""))))</f>
        <v/>
      </c>
      <c r="S80" s="662"/>
      <c r="T80" s="662"/>
      <c r="U80" s="662"/>
      <c r="V80" s="662"/>
      <c r="W80" s="662"/>
      <c r="Z80" s="49"/>
      <c r="BG80" s="20"/>
    </row>
    <row r="81" spans="1:78" ht="30" hidden="1" customHeight="1">
      <c r="A81" s="18"/>
      <c r="F81" s="460" t="s">
        <v>502</v>
      </c>
      <c r="G81" s="460"/>
      <c r="H81" s="460" t="s">
        <v>503</v>
      </c>
      <c r="I81" s="460"/>
      <c r="Z81" s="49"/>
      <c r="BG81" s="20"/>
    </row>
    <row r="82" spans="1:78" ht="32.450000000000003" hidden="1" customHeight="1">
      <c r="A82" s="18"/>
      <c r="F82" s="50"/>
      <c r="G82" s="25"/>
      <c r="H82" s="87" t="str">
        <f>IF(R76&lt;&gt;"",1,IF(R77&lt;&gt;"",2,IF(R78&lt;&gt;"",3,IF(R79&lt;&gt;"",4,IF(R80&lt;&gt;"",5,"")))))</f>
        <v/>
      </c>
      <c r="I82" s="25"/>
      <c r="Z82" s="49"/>
      <c r="BG82" s="20"/>
      <c r="BL82" s="39"/>
      <c r="BM82" s="39"/>
      <c r="BN82" s="39"/>
      <c r="BO82" s="39"/>
    </row>
    <row r="83" spans="1:78" ht="30" customHeight="1" thickBot="1">
      <c r="A83" s="51"/>
      <c r="B83" s="52"/>
      <c r="C83" s="52"/>
      <c r="D83" s="52"/>
      <c r="E83" s="52"/>
      <c r="F83" s="52"/>
      <c r="G83" s="52"/>
      <c r="H83" s="52"/>
      <c r="I83" s="52"/>
      <c r="J83" s="52"/>
      <c r="K83" s="52"/>
      <c r="L83" s="52"/>
      <c r="M83" s="52"/>
      <c r="N83" s="52"/>
      <c r="O83" s="52"/>
      <c r="P83" s="52"/>
      <c r="Q83" s="52"/>
      <c r="R83" s="52"/>
      <c r="S83" s="52"/>
      <c r="T83" s="52"/>
      <c r="U83" s="52"/>
      <c r="V83" s="52"/>
      <c r="W83" s="52"/>
      <c r="X83" s="52"/>
      <c r="Y83" s="52"/>
      <c r="Z83" s="53"/>
      <c r="AA83" s="52"/>
      <c r="AB83" s="52"/>
      <c r="AC83" s="52"/>
      <c r="AD83" s="52"/>
      <c r="AE83" s="52"/>
      <c r="AF83" s="52"/>
      <c r="AG83" s="52"/>
      <c r="AH83" s="52"/>
      <c r="AI83" s="52"/>
      <c r="AJ83" s="52"/>
      <c r="AK83" s="52"/>
      <c r="AL83" s="52"/>
      <c r="AM83" s="52"/>
      <c r="AN83" s="52"/>
      <c r="AO83" s="52"/>
      <c r="AP83" s="52"/>
      <c r="AQ83" s="52"/>
      <c r="AR83" s="52"/>
      <c r="AS83" s="52"/>
      <c r="AT83" s="52"/>
      <c r="AU83" s="52"/>
      <c r="AV83" s="52"/>
      <c r="AW83" s="52"/>
      <c r="AX83" s="52"/>
      <c r="AY83" s="52"/>
      <c r="AZ83" s="52"/>
      <c r="BA83" s="52"/>
      <c r="BB83" s="52"/>
      <c r="BC83" s="52"/>
      <c r="BD83" s="52"/>
      <c r="BE83" s="52"/>
      <c r="BF83" s="52"/>
      <c r="BG83" s="54"/>
    </row>
    <row r="84" spans="1:78" ht="32.25" customHeight="1" thickBot="1">
      <c r="A84" s="380" t="s">
        <v>504</v>
      </c>
      <c r="B84" s="381"/>
      <c r="C84" s="381"/>
      <c r="D84" s="381"/>
      <c r="E84" s="381"/>
      <c r="F84" s="381"/>
      <c r="G84" s="381"/>
      <c r="H84" s="381"/>
      <c r="I84" s="381"/>
      <c r="J84" s="382"/>
      <c r="K84" s="27"/>
      <c r="L84" s="27"/>
      <c r="M84" s="16"/>
      <c r="N84" s="16"/>
      <c r="O84" s="16"/>
      <c r="P84" s="16"/>
      <c r="Q84" s="16"/>
      <c r="R84" s="16"/>
      <c r="S84" s="16"/>
      <c r="T84" s="16"/>
      <c r="U84" s="16"/>
      <c r="V84" s="16"/>
      <c r="W84" s="16"/>
      <c r="X84" s="529" t="s">
        <v>505</v>
      </c>
      <c r="Y84" s="530"/>
      <c r="Z84" s="530"/>
      <c r="AA84" s="530"/>
      <c r="AB84" s="530"/>
      <c r="AC84" s="530"/>
      <c r="AD84" s="530"/>
      <c r="AE84" s="530"/>
      <c r="AF84" s="530"/>
      <c r="AG84" s="530"/>
      <c r="AH84" s="530"/>
      <c r="AI84" s="530"/>
      <c r="AJ84" s="530"/>
      <c r="AK84" s="530"/>
      <c r="AL84" s="530"/>
      <c r="AM84" s="531"/>
      <c r="AN84" s="535" t="s">
        <v>506</v>
      </c>
      <c r="AO84" s="536"/>
      <c r="AP84" s="536"/>
      <c r="AQ84" s="536"/>
      <c r="AR84" s="536"/>
      <c r="AS84" s="537"/>
      <c r="AT84" s="16"/>
      <c r="AU84" s="98"/>
      <c r="AV84" s="98"/>
      <c r="AW84" s="16"/>
      <c r="AX84" s="16"/>
      <c r="AY84" s="16"/>
      <c r="AZ84" s="16"/>
      <c r="BA84" s="16"/>
      <c r="BB84" s="16"/>
      <c r="BC84" s="16"/>
      <c r="BD84" s="16"/>
      <c r="BE84" s="16"/>
      <c r="BF84" s="16"/>
      <c r="BG84" s="17"/>
    </row>
    <row r="85" spans="1:78" ht="15" customHeight="1">
      <c r="A85" s="18"/>
      <c r="X85" s="526" t="s">
        <v>507</v>
      </c>
      <c r="Y85" s="526"/>
      <c r="Z85" s="526"/>
      <c r="AA85" s="526"/>
      <c r="AB85" s="526" t="s">
        <v>508</v>
      </c>
      <c r="AC85" s="526"/>
      <c r="AD85" s="526" t="s">
        <v>509</v>
      </c>
      <c r="AE85" s="526"/>
      <c r="AF85" s="526" t="s">
        <v>510</v>
      </c>
      <c r="AG85" s="526"/>
      <c r="AH85" s="527" t="s">
        <v>511</v>
      </c>
      <c r="AI85" s="528"/>
      <c r="AJ85" s="526" t="s">
        <v>512</v>
      </c>
      <c r="AK85" s="526"/>
      <c r="AL85" s="532" t="s">
        <v>513</v>
      </c>
      <c r="AM85" s="532"/>
      <c r="AN85" s="538" t="s">
        <v>514</v>
      </c>
      <c r="AO85" s="538"/>
      <c r="AP85" s="538"/>
      <c r="AQ85" s="538"/>
      <c r="AR85" s="542" t="s">
        <v>515</v>
      </c>
      <c r="AS85" s="542"/>
      <c r="AT85" s="99"/>
      <c r="AU85" s="100"/>
      <c r="AV85" s="100"/>
      <c r="AZ85" s="93"/>
      <c r="BA85" s="93"/>
      <c r="BB85" s="93"/>
      <c r="BE85" s="44"/>
      <c r="BG85" s="20"/>
      <c r="BS85" s="556" t="s">
        <v>516</v>
      </c>
      <c r="BT85" s="557"/>
      <c r="BU85" s="558"/>
      <c r="BV85" s="556" t="s">
        <v>517</v>
      </c>
      <c r="BW85" s="557"/>
      <c r="BX85" s="558"/>
    </row>
    <row r="86" spans="1:78" ht="217.5" customHeight="1">
      <c r="A86" s="18"/>
      <c r="D86" s="484" t="s">
        <v>518</v>
      </c>
      <c r="E86" s="484"/>
      <c r="F86" s="484"/>
      <c r="G86" s="484"/>
      <c r="H86" s="484"/>
      <c r="I86" s="484"/>
      <c r="J86" s="484"/>
      <c r="K86" s="484"/>
      <c r="L86" s="484"/>
      <c r="M86" s="484"/>
      <c r="N86" s="484"/>
      <c r="O86" s="484"/>
      <c r="P86" s="484"/>
      <c r="Q86" s="484"/>
      <c r="R86" s="484"/>
      <c r="S86" s="484"/>
      <c r="T86" s="521" t="s">
        <v>519</v>
      </c>
      <c r="U86" s="521"/>
      <c r="V86" s="521"/>
      <c r="W86" s="521"/>
      <c r="X86" s="522" t="s">
        <v>520</v>
      </c>
      <c r="Y86" s="522"/>
      <c r="Z86" s="522" t="s">
        <v>521</v>
      </c>
      <c r="AA86" s="522"/>
      <c r="AB86" s="522" t="s">
        <v>522</v>
      </c>
      <c r="AC86" s="522"/>
      <c r="AD86" s="522" t="s">
        <v>523</v>
      </c>
      <c r="AE86" s="522"/>
      <c r="AF86" s="522" t="s">
        <v>524</v>
      </c>
      <c r="AG86" s="522"/>
      <c r="AH86" s="522" t="s">
        <v>525</v>
      </c>
      <c r="AI86" s="522"/>
      <c r="AJ86" s="522" t="s">
        <v>526</v>
      </c>
      <c r="AK86" s="522"/>
      <c r="AL86" s="532"/>
      <c r="AM86" s="532"/>
      <c r="AN86" s="539" t="s">
        <v>527</v>
      </c>
      <c r="AO86" s="540"/>
      <c r="AP86" s="540"/>
      <c r="AQ86" s="541"/>
      <c r="AR86" s="542"/>
      <c r="AS86" s="542"/>
      <c r="AT86" s="534" t="s">
        <v>528</v>
      </c>
      <c r="AU86" s="510"/>
      <c r="AV86" s="511"/>
      <c r="AW86" s="534" t="s">
        <v>529</v>
      </c>
      <c r="AX86" s="510"/>
      <c r="AY86" s="511"/>
      <c r="AZ86" s="559" t="str">
        <f>IF(AK13=Datos!A6,"¿El conjunto de controles ayuda a incrementar la probabilidad?","¿El conjunto de controles ayuda a disminunir la probabilidad?")</f>
        <v>¿El conjunto de controles ayuda a disminunir la probabilidad?</v>
      </c>
      <c r="BA86" s="560"/>
      <c r="BB86" s="561"/>
      <c r="BC86" s="562" t="s">
        <v>530</v>
      </c>
      <c r="BD86" s="563"/>
      <c r="BE86" s="563"/>
      <c r="BF86" s="563"/>
      <c r="BG86" s="564"/>
      <c r="BI86" s="55" t="str">
        <f>$X$85</f>
        <v>Responsable</v>
      </c>
      <c r="BJ86" s="55" t="str">
        <f>$X$85</f>
        <v>Responsable</v>
      </c>
      <c r="BK86" s="55" t="str">
        <f>$AB$85</f>
        <v>Periodicidad</v>
      </c>
      <c r="BL86" s="55" t="str">
        <f>$AD$85</f>
        <v>Propósito</v>
      </c>
      <c r="BM86" s="55" t="str">
        <f>$AF$85</f>
        <v>Realización</v>
      </c>
      <c r="BN86" s="55" t="str">
        <f>$AH$85</f>
        <v>Observación</v>
      </c>
      <c r="BO86" s="55" t="str">
        <f>$AJ$85</f>
        <v>Evidencia</v>
      </c>
      <c r="BP86" s="56" t="s">
        <v>531</v>
      </c>
      <c r="BQ86" s="89" t="s">
        <v>532</v>
      </c>
      <c r="BR86" s="89" t="s">
        <v>533</v>
      </c>
      <c r="BS86" s="86" t="str">
        <f>Datos!$AO$2</f>
        <v>Fuerte</v>
      </c>
      <c r="BT86" s="86" t="str">
        <f>Datos!$AO$3</f>
        <v>Moderado</v>
      </c>
      <c r="BU86" s="86" t="str">
        <f>Datos!$AO$4</f>
        <v>Débil</v>
      </c>
      <c r="BV86" s="86" t="s">
        <v>534</v>
      </c>
      <c r="BW86" s="86" t="s">
        <v>535</v>
      </c>
      <c r="BX86" s="86" t="s">
        <v>536</v>
      </c>
      <c r="BY86" s="86" t="s">
        <v>537</v>
      </c>
      <c r="BZ86" s="86" t="s">
        <v>538</v>
      </c>
    </row>
    <row r="87" spans="1:78" ht="26.25" customHeight="1">
      <c r="A87" s="18"/>
      <c r="D87" s="436"/>
      <c r="E87" s="436"/>
      <c r="F87" s="436"/>
      <c r="G87" s="436"/>
      <c r="H87" s="436"/>
      <c r="I87" s="436"/>
      <c r="J87" s="436"/>
      <c r="K87" s="436"/>
      <c r="L87" s="436"/>
      <c r="M87" s="436"/>
      <c r="N87" s="436"/>
      <c r="O87" s="436"/>
      <c r="P87" s="436"/>
      <c r="Q87" s="436"/>
      <c r="R87" s="436"/>
      <c r="S87" s="436"/>
      <c r="T87" s="437" t="str">
        <f t="shared" ref="T87:T96" si="0">IF(D87&lt;&gt;"","Preventivo","")</f>
        <v/>
      </c>
      <c r="U87" s="437"/>
      <c r="V87" s="437"/>
      <c r="W87" s="437"/>
      <c r="X87" s="438"/>
      <c r="Y87" s="439"/>
      <c r="Z87" s="438"/>
      <c r="AA87" s="439"/>
      <c r="AB87" s="438"/>
      <c r="AC87" s="439"/>
      <c r="AD87" s="438"/>
      <c r="AE87" s="439"/>
      <c r="AF87" s="438"/>
      <c r="AG87" s="439"/>
      <c r="AH87" s="438"/>
      <c r="AI87" s="439"/>
      <c r="AJ87" s="438"/>
      <c r="AK87" s="439"/>
      <c r="AL87" s="457" t="str">
        <f t="shared" ref="AL87:AL96" si="1">IF(D87&lt;&gt;"",BQ87,"")</f>
        <v/>
      </c>
      <c r="AM87" s="458"/>
      <c r="AN87" s="438"/>
      <c r="AO87" s="459"/>
      <c r="AP87" s="459"/>
      <c r="AQ87" s="439"/>
      <c r="AR87" s="457" t="str">
        <f>IF(AN87&lt;&gt;"",BR87,"")</f>
        <v/>
      </c>
      <c r="AS87" s="458"/>
      <c r="AT87" s="457" t="str">
        <f t="shared" ref="AT87:AT96" si="2">IF(BV87="","",BV87)</f>
        <v/>
      </c>
      <c r="AU87" s="533"/>
      <c r="AV87" s="458"/>
      <c r="AW87" s="547" t="str">
        <f>IF(OR(AT87="",BX97=""),"",BX97)</f>
        <v/>
      </c>
      <c r="AX87" s="548"/>
      <c r="AY87" s="549"/>
      <c r="AZ87" s="547" t="str">
        <f>IF(AW87="","",IF(BW$97&gt;=Datos!$AS$2,Datos!AQ2,Datos!AQ3))</f>
        <v/>
      </c>
      <c r="BA87" s="548"/>
      <c r="BB87" s="549"/>
      <c r="BC87" s="347"/>
      <c r="BD87" s="348"/>
      <c r="BE87" s="348"/>
      <c r="BF87" s="348"/>
      <c r="BG87" s="349"/>
      <c r="BI87" s="86" t="str">
        <f>IF(X87=Datos!$AH$2,15,"")</f>
        <v/>
      </c>
      <c r="BJ87" s="86" t="str">
        <f>IF(Z87=Datos!$AI$2,15,"")</f>
        <v/>
      </c>
      <c r="BK87" s="86" t="str">
        <f>IF(AB87=Datos!$AJ$2,15,"")</f>
        <v/>
      </c>
      <c r="BL87" s="86" t="str">
        <f>IF(AD87=Datos!$AK$2,15,"")</f>
        <v/>
      </c>
      <c r="BM87" s="86" t="str">
        <f>IF(AF87=Datos!$AL$2,15,"")</f>
        <v/>
      </c>
      <c r="BN87" s="86" t="str">
        <f>IF(AH87=Datos!$AM$2,15,"")</f>
        <v/>
      </c>
      <c r="BO87" s="86" t="str">
        <f>IF(AJ87=Datos!$AN$2,10,IF(AJ87=Datos!$AN$3,5,IF(AJ87=Datos!$AN$4,"","")))</f>
        <v/>
      </c>
      <c r="BP87" s="86">
        <f>SUM(BI87:BO87)</f>
        <v>0</v>
      </c>
      <c r="BQ87" s="86" t="str">
        <f>IF(D87="","",IF(BP87&gt;=96,Datos!$AO$2,IF(BP87&gt;=86,Datos!$AO$3,IF(BP87&lt;86,Datos!$AO$4,""))))</f>
        <v/>
      </c>
      <c r="BR87" s="86" t="str">
        <f>IF(AN87="","",IF(AN87=Datos!$AP$2,Datos!$AO$2,IF(AN87=Datos!$AP$3,Datos!$AO$3,IF(AN87=Datos!$AP$4,Datos!$AO$4,""))))</f>
        <v/>
      </c>
      <c r="BS87" s="86" t="str">
        <f>IF(AND(BQ87=$BS$86,BR87=$BS$86),$BS$86,"")</f>
        <v/>
      </c>
      <c r="BT87" s="86" t="str">
        <f>IF(AND(BQ87=$BS$86,BR87=$BT$86),$BT$86,IF(AND(BQ87=$BT$86,BR87=$BS$86),$BT$86,IF(AND(BQ87=$BT$86,BR87=$BT$86),$BT$86,"")))</f>
        <v/>
      </c>
      <c r="BU87" s="86" t="str">
        <f>IF(AND(BQ87=$BS$86,BR87=$BU$86),$BU$86,IF(AND(BQ87=$BT$86,BR87=$BU$86),$BU$86,IF(AND(BQ87=$BU$86,BR87=$BS$86),$BU$86,IF(AND(BQ87=$BU$86,BR87=$BT$86),$BU$86,IF(AND(BQ87=$BU$86,BR87=$BU$86),$BU$86,"")))))</f>
        <v/>
      </c>
      <c r="BV87" s="86" t="str">
        <f>IF(BS87&lt;&gt;"",BS87,IF(BT87&lt;&gt;"",BT87,IF(BU87&lt;&gt;"",BU87,"")))</f>
        <v/>
      </c>
      <c r="BW87" s="86" t="str">
        <f>IF(BV87=Datos!$AO$2,100,IF(BV87=Datos!$AO$3,50,IF(BV87=Datos!$AO$4,0,"")))</f>
        <v/>
      </c>
      <c r="BX87" s="92"/>
      <c r="BY87" s="94"/>
      <c r="BZ87" s="91"/>
    </row>
    <row r="88" spans="1:78" ht="26.25" customHeight="1">
      <c r="A88" s="18"/>
      <c r="D88" s="436"/>
      <c r="E88" s="436"/>
      <c r="F88" s="436"/>
      <c r="G88" s="436"/>
      <c r="H88" s="436"/>
      <c r="I88" s="436"/>
      <c r="J88" s="436"/>
      <c r="K88" s="436"/>
      <c r="L88" s="436"/>
      <c r="M88" s="436"/>
      <c r="N88" s="436"/>
      <c r="O88" s="436"/>
      <c r="P88" s="436"/>
      <c r="Q88" s="436"/>
      <c r="R88" s="436"/>
      <c r="S88" s="436"/>
      <c r="T88" s="437" t="str">
        <f t="shared" si="0"/>
        <v/>
      </c>
      <c r="U88" s="437"/>
      <c r="V88" s="437"/>
      <c r="W88" s="437"/>
      <c r="X88" s="438"/>
      <c r="Y88" s="439"/>
      <c r="Z88" s="438"/>
      <c r="AA88" s="439"/>
      <c r="AB88" s="438"/>
      <c r="AC88" s="439"/>
      <c r="AD88" s="438"/>
      <c r="AE88" s="439"/>
      <c r="AF88" s="438"/>
      <c r="AG88" s="439"/>
      <c r="AH88" s="438"/>
      <c r="AI88" s="439"/>
      <c r="AJ88" s="438"/>
      <c r="AK88" s="439"/>
      <c r="AL88" s="457" t="str">
        <f t="shared" si="1"/>
        <v/>
      </c>
      <c r="AM88" s="458"/>
      <c r="AN88" s="438"/>
      <c r="AO88" s="459"/>
      <c r="AP88" s="459"/>
      <c r="AQ88" s="439"/>
      <c r="AR88" s="457" t="str">
        <f t="shared" ref="AR88:AR96" si="3">IF(AN88&lt;&gt;"",BR88,"")</f>
        <v/>
      </c>
      <c r="AS88" s="458"/>
      <c r="AT88" s="457" t="str">
        <f t="shared" si="2"/>
        <v/>
      </c>
      <c r="AU88" s="533"/>
      <c r="AV88" s="458"/>
      <c r="AW88" s="550"/>
      <c r="AX88" s="551"/>
      <c r="AY88" s="552"/>
      <c r="AZ88" s="550"/>
      <c r="BA88" s="551"/>
      <c r="BB88" s="552"/>
      <c r="BC88" s="347"/>
      <c r="BD88" s="348"/>
      <c r="BE88" s="348"/>
      <c r="BF88" s="348"/>
      <c r="BG88" s="349"/>
      <c r="BI88" s="86" t="str">
        <f>IF(X88=Datos!$AH$2,15,"")</f>
        <v/>
      </c>
      <c r="BJ88" s="86" t="str">
        <f>IF(Z88=Datos!$AI$2,15,"")</f>
        <v/>
      </c>
      <c r="BK88" s="86" t="str">
        <f>IF(AB88=Datos!$AJ$2,15,"")</f>
        <v/>
      </c>
      <c r="BL88" s="86" t="str">
        <f>IF(AD88=Datos!$AK$2,15,"")</f>
        <v/>
      </c>
      <c r="BM88" s="86" t="str">
        <f>IF(AF88=Datos!$AL$2,15,"")</f>
        <v/>
      </c>
      <c r="BN88" s="86" t="str">
        <f>IF(AH88=Datos!$AM$2,15,"")</f>
        <v/>
      </c>
      <c r="BO88" s="86" t="str">
        <f>IF(AJ88=Datos!$AN$2,10,IF(AJ88=Datos!$AN$3,5,IF(AJ88=Datos!$AN$4,"","")))</f>
        <v/>
      </c>
      <c r="BP88" s="86">
        <f t="shared" ref="BP88:BP96" si="4">SUM(BI88:BO88)</f>
        <v>0</v>
      </c>
      <c r="BQ88" s="86" t="str">
        <f>IF(D88="","",IF(BP88&gt;=96,Datos!$AO$2,IF(BP88&gt;=86,Datos!$AO$3,IF(BP88&lt;86,Datos!$AO$4,""))))</f>
        <v/>
      </c>
      <c r="BR88" s="86" t="str">
        <f>IF(AN88="","",IF(AN88=Datos!$AP$2,Datos!$AO$2,IF(AN88=Datos!$AP$3,Datos!$AO$3,IF(AN88=Datos!$AP$4,Datos!$AO$4,""))))</f>
        <v/>
      </c>
      <c r="BS88" s="86" t="str">
        <f t="shared" ref="BS88:BS96" si="5">IF(AND(BQ88=$BS$86,BR88=$BS$86),$BS$86,"")</f>
        <v/>
      </c>
      <c r="BT88" s="86" t="str">
        <f t="shared" ref="BT88:BT96" si="6">IF(AND(BQ88=$BS$86,BR88=$BT$86),$BT$86,IF(AND(BQ88=$BT$86,BR88=$BS$86),$BT$86,IF(AND(BQ88=$BT$86,BR88=$BT$86),$BT$86,"")))</f>
        <v/>
      </c>
      <c r="BU88" s="86" t="str">
        <f t="shared" ref="BU88:BU96" si="7">IF(AND(BQ88=$BS$86,BR88=$BU$86),$BU$86,IF(AND(BQ88=$BT$86,BR88=$BU$86),$BU$86,IF(AND(BQ88=$BU$86,BR88=$BS$86),$BU$86,IF(AND(BQ88=$BU$86,BR88=$BT$86),$BU$86,IF(AND(BQ88=$BU$86,BR88=$BU$86),$BU$86,"")))))</f>
        <v/>
      </c>
      <c r="BV88" s="86" t="str">
        <f t="shared" ref="BV88:BV96" si="8">IF(BS88&lt;&gt;"",BS88,IF(BT88&lt;&gt;"",BT88,IF(BU88&lt;&gt;"",BU88,"")))</f>
        <v/>
      </c>
      <c r="BW88" s="86" t="str">
        <f>IF(BV88=Datos!$AO$2,100,IF(BV88=Datos!$AO$3,50,IF(BV88=Datos!$AO$4,0,"")))</f>
        <v/>
      </c>
      <c r="BX88" s="92"/>
      <c r="BY88" s="92"/>
      <c r="BZ88" s="91"/>
    </row>
    <row r="89" spans="1:78" ht="26.25" customHeight="1">
      <c r="A89" s="18"/>
      <c r="D89" s="436"/>
      <c r="E89" s="436"/>
      <c r="F89" s="436"/>
      <c r="G89" s="436"/>
      <c r="H89" s="436"/>
      <c r="I89" s="436"/>
      <c r="J89" s="436"/>
      <c r="K89" s="436"/>
      <c r="L89" s="436"/>
      <c r="M89" s="436"/>
      <c r="N89" s="436"/>
      <c r="O89" s="436"/>
      <c r="P89" s="436"/>
      <c r="Q89" s="436"/>
      <c r="R89" s="436"/>
      <c r="S89" s="436"/>
      <c r="T89" s="437" t="str">
        <f t="shared" si="0"/>
        <v/>
      </c>
      <c r="U89" s="437"/>
      <c r="V89" s="437"/>
      <c r="W89" s="437"/>
      <c r="X89" s="438"/>
      <c r="Y89" s="439"/>
      <c r="Z89" s="438"/>
      <c r="AA89" s="439"/>
      <c r="AB89" s="438"/>
      <c r="AC89" s="439"/>
      <c r="AD89" s="438"/>
      <c r="AE89" s="439"/>
      <c r="AF89" s="438"/>
      <c r="AG89" s="439"/>
      <c r="AH89" s="438"/>
      <c r="AI89" s="439"/>
      <c r="AJ89" s="438"/>
      <c r="AK89" s="439"/>
      <c r="AL89" s="457" t="str">
        <f t="shared" si="1"/>
        <v/>
      </c>
      <c r="AM89" s="458"/>
      <c r="AN89" s="438"/>
      <c r="AO89" s="459"/>
      <c r="AP89" s="459"/>
      <c r="AQ89" s="439"/>
      <c r="AR89" s="457" t="str">
        <f t="shared" si="3"/>
        <v/>
      </c>
      <c r="AS89" s="458"/>
      <c r="AT89" s="457" t="str">
        <f t="shared" si="2"/>
        <v/>
      </c>
      <c r="AU89" s="533"/>
      <c r="AV89" s="458"/>
      <c r="AW89" s="550"/>
      <c r="AX89" s="551"/>
      <c r="AY89" s="552"/>
      <c r="AZ89" s="550"/>
      <c r="BA89" s="551"/>
      <c r="BB89" s="552"/>
      <c r="BC89" s="347"/>
      <c r="BD89" s="348"/>
      <c r="BE89" s="348"/>
      <c r="BF89" s="348"/>
      <c r="BG89" s="349"/>
      <c r="BI89" s="86" t="str">
        <f>IF(X89=Datos!$AH$2,15,"")</f>
        <v/>
      </c>
      <c r="BJ89" s="86" t="str">
        <f>IF(Z89=Datos!$AI$2,15,"")</f>
        <v/>
      </c>
      <c r="BK89" s="86" t="str">
        <f>IF(AB89=Datos!$AJ$2,15,"")</f>
        <v/>
      </c>
      <c r="BL89" s="86" t="str">
        <f>IF(AD89=Datos!$AK$2,15,"")</f>
        <v/>
      </c>
      <c r="BM89" s="86" t="str">
        <f>IF(AF89=Datos!$AL$2,15,"")</f>
        <v/>
      </c>
      <c r="BN89" s="86" t="str">
        <f>IF(AH89=Datos!$AM$2,15,"")</f>
        <v/>
      </c>
      <c r="BO89" s="86" t="str">
        <f>IF(AJ89=Datos!$AN$2,10,IF(AJ89=Datos!$AN$3,5,IF(AJ89=Datos!$AN$4,"","")))</f>
        <v/>
      </c>
      <c r="BP89" s="86">
        <f t="shared" si="4"/>
        <v>0</v>
      </c>
      <c r="BQ89" s="86" t="str">
        <f>IF(D89="","",IF(BP89&gt;=96,Datos!$AO$2,IF(BP89&gt;=86,Datos!$AO$3,IF(BP89&lt;86,Datos!$AO$4,""))))</f>
        <v/>
      </c>
      <c r="BR89" s="86" t="str">
        <f>IF(AN89="","",IF(AN89=Datos!$AP$2,Datos!$AO$2,IF(AN89=Datos!$AP$3,Datos!$AO$3,IF(AN89=Datos!$AP$4,Datos!$AO$4,""))))</f>
        <v/>
      </c>
      <c r="BS89" s="86" t="str">
        <f t="shared" si="5"/>
        <v/>
      </c>
      <c r="BT89" s="86" t="str">
        <f t="shared" si="6"/>
        <v/>
      </c>
      <c r="BU89" s="86" t="str">
        <f t="shared" si="7"/>
        <v/>
      </c>
      <c r="BV89" s="86" t="str">
        <f t="shared" si="8"/>
        <v/>
      </c>
      <c r="BW89" s="86" t="str">
        <f>IF(BV89=Datos!$AO$2,100,IF(BV89=Datos!$AO$3,50,IF(BV89=Datos!$AO$4,0,"")))</f>
        <v/>
      </c>
      <c r="BX89" s="92"/>
      <c r="BY89" s="92"/>
      <c r="BZ89" s="91"/>
    </row>
    <row r="90" spans="1:78" ht="26.25" customHeight="1">
      <c r="A90" s="18"/>
      <c r="D90" s="436"/>
      <c r="E90" s="436"/>
      <c r="F90" s="436"/>
      <c r="G90" s="436"/>
      <c r="H90" s="436"/>
      <c r="I90" s="436"/>
      <c r="J90" s="436"/>
      <c r="K90" s="436"/>
      <c r="L90" s="436"/>
      <c r="M90" s="436"/>
      <c r="N90" s="436"/>
      <c r="O90" s="436"/>
      <c r="P90" s="436"/>
      <c r="Q90" s="436"/>
      <c r="R90" s="436"/>
      <c r="S90" s="436"/>
      <c r="T90" s="437" t="str">
        <f t="shared" si="0"/>
        <v/>
      </c>
      <c r="U90" s="437"/>
      <c r="V90" s="437"/>
      <c r="W90" s="437"/>
      <c r="X90" s="438"/>
      <c r="Y90" s="439"/>
      <c r="Z90" s="438"/>
      <c r="AA90" s="439"/>
      <c r="AB90" s="438"/>
      <c r="AC90" s="439"/>
      <c r="AD90" s="438"/>
      <c r="AE90" s="439"/>
      <c r="AF90" s="438"/>
      <c r="AG90" s="439"/>
      <c r="AH90" s="438"/>
      <c r="AI90" s="439"/>
      <c r="AJ90" s="438"/>
      <c r="AK90" s="439"/>
      <c r="AL90" s="457" t="str">
        <f t="shared" si="1"/>
        <v/>
      </c>
      <c r="AM90" s="458"/>
      <c r="AN90" s="438"/>
      <c r="AO90" s="459"/>
      <c r="AP90" s="459"/>
      <c r="AQ90" s="439"/>
      <c r="AR90" s="457" t="str">
        <f t="shared" si="3"/>
        <v/>
      </c>
      <c r="AS90" s="458"/>
      <c r="AT90" s="457" t="str">
        <f t="shared" si="2"/>
        <v/>
      </c>
      <c r="AU90" s="533"/>
      <c r="AV90" s="458"/>
      <c r="AW90" s="550"/>
      <c r="AX90" s="551"/>
      <c r="AY90" s="552"/>
      <c r="AZ90" s="550"/>
      <c r="BA90" s="551"/>
      <c r="BB90" s="552"/>
      <c r="BC90" s="347"/>
      <c r="BD90" s="348"/>
      <c r="BE90" s="348"/>
      <c r="BF90" s="348"/>
      <c r="BG90" s="349"/>
      <c r="BI90" s="86" t="str">
        <f>IF(X90=Datos!$AH$2,15,"")</f>
        <v/>
      </c>
      <c r="BJ90" s="86" t="str">
        <f>IF(Z90=Datos!$AI$2,15,"")</f>
        <v/>
      </c>
      <c r="BK90" s="86" t="str">
        <f>IF(AB90=Datos!$AJ$2,15,"")</f>
        <v/>
      </c>
      <c r="BL90" s="86" t="str">
        <f>IF(AD90=Datos!$AK$2,15,"")</f>
        <v/>
      </c>
      <c r="BM90" s="86" t="str">
        <f>IF(AF90=Datos!$AL$2,15,"")</f>
        <v/>
      </c>
      <c r="BN90" s="86" t="str">
        <f>IF(AH90=Datos!$AM$2,15,"")</f>
        <v/>
      </c>
      <c r="BO90" s="86" t="str">
        <f>IF(AJ90=Datos!$AN$2,10,IF(AJ90=Datos!$AN$3,5,IF(AJ90=Datos!$AN$4,"","")))</f>
        <v/>
      </c>
      <c r="BP90" s="86">
        <f t="shared" si="4"/>
        <v>0</v>
      </c>
      <c r="BQ90" s="86" t="str">
        <f>IF(D90="","",IF(BP90&gt;=96,Datos!$AO$2,IF(BP90&gt;=86,Datos!$AO$3,IF(BP90&lt;86,Datos!$AO$4,""))))</f>
        <v/>
      </c>
      <c r="BR90" s="86" t="str">
        <f>IF(AN90="","",IF(AN90=Datos!$AP$2,Datos!$AO$2,IF(AN90=Datos!$AP$3,Datos!$AO$3,IF(AN90=Datos!$AP$4,Datos!$AO$4,""))))</f>
        <v/>
      </c>
      <c r="BS90" s="86" t="str">
        <f t="shared" si="5"/>
        <v/>
      </c>
      <c r="BT90" s="86" t="str">
        <f t="shared" si="6"/>
        <v/>
      </c>
      <c r="BU90" s="86" t="str">
        <f t="shared" si="7"/>
        <v/>
      </c>
      <c r="BV90" s="86" t="str">
        <f t="shared" si="8"/>
        <v/>
      </c>
      <c r="BW90" s="86" t="str">
        <f>IF(BV90=Datos!$AO$2,100,IF(BV90=Datos!$AO$3,50,IF(BV90=Datos!$AO$4,0,"")))</f>
        <v/>
      </c>
      <c r="BX90" s="92"/>
      <c r="BY90" s="92"/>
      <c r="BZ90" s="91"/>
    </row>
    <row r="91" spans="1:78" ht="26.25" customHeight="1">
      <c r="A91" s="18"/>
      <c r="D91" s="436"/>
      <c r="E91" s="436"/>
      <c r="F91" s="436"/>
      <c r="G91" s="436"/>
      <c r="H91" s="436"/>
      <c r="I91" s="436"/>
      <c r="J91" s="436"/>
      <c r="K91" s="436"/>
      <c r="L91" s="436"/>
      <c r="M91" s="436"/>
      <c r="N91" s="436"/>
      <c r="O91" s="436"/>
      <c r="P91" s="436"/>
      <c r="Q91" s="436"/>
      <c r="R91" s="436"/>
      <c r="S91" s="436"/>
      <c r="T91" s="437" t="str">
        <f t="shared" si="0"/>
        <v/>
      </c>
      <c r="U91" s="437"/>
      <c r="V91" s="437"/>
      <c r="W91" s="437"/>
      <c r="X91" s="438"/>
      <c r="Y91" s="439"/>
      <c r="Z91" s="438"/>
      <c r="AA91" s="439"/>
      <c r="AB91" s="438"/>
      <c r="AC91" s="439"/>
      <c r="AD91" s="438"/>
      <c r="AE91" s="439"/>
      <c r="AF91" s="438"/>
      <c r="AG91" s="439"/>
      <c r="AH91" s="438"/>
      <c r="AI91" s="439"/>
      <c r="AJ91" s="438"/>
      <c r="AK91" s="439"/>
      <c r="AL91" s="457" t="str">
        <f t="shared" si="1"/>
        <v/>
      </c>
      <c r="AM91" s="458"/>
      <c r="AN91" s="438"/>
      <c r="AO91" s="459"/>
      <c r="AP91" s="459"/>
      <c r="AQ91" s="439"/>
      <c r="AR91" s="457" t="str">
        <f t="shared" si="3"/>
        <v/>
      </c>
      <c r="AS91" s="458"/>
      <c r="AT91" s="457" t="str">
        <f t="shared" si="2"/>
        <v/>
      </c>
      <c r="AU91" s="533"/>
      <c r="AV91" s="458"/>
      <c r="AW91" s="550"/>
      <c r="AX91" s="551"/>
      <c r="AY91" s="552"/>
      <c r="AZ91" s="550"/>
      <c r="BA91" s="551"/>
      <c r="BB91" s="552"/>
      <c r="BC91" s="347"/>
      <c r="BD91" s="348"/>
      <c r="BE91" s="348"/>
      <c r="BF91" s="348"/>
      <c r="BG91" s="349"/>
      <c r="BI91" s="86" t="str">
        <f>IF(X91=Datos!$AH$2,15,"")</f>
        <v/>
      </c>
      <c r="BJ91" s="86" t="str">
        <f>IF(Z91=Datos!$AI$2,15,"")</f>
        <v/>
      </c>
      <c r="BK91" s="86" t="str">
        <f>IF(AB91=Datos!$AJ$2,15,"")</f>
        <v/>
      </c>
      <c r="BL91" s="86" t="str">
        <f>IF(AD91=Datos!$AK$2,15,"")</f>
        <v/>
      </c>
      <c r="BM91" s="86" t="str">
        <f>IF(AF91=Datos!$AL$2,15,"")</f>
        <v/>
      </c>
      <c r="BN91" s="86" t="str">
        <f>IF(AH91=Datos!$AM$2,15,"")</f>
        <v/>
      </c>
      <c r="BO91" s="86" t="str">
        <f>IF(AJ91=Datos!$AN$2,10,IF(AJ91=Datos!$AN$3,5,IF(AJ91=Datos!$AN$4,"","")))</f>
        <v/>
      </c>
      <c r="BP91" s="86">
        <f t="shared" si="4"/>
        <v>0</v>
      </c>
      <c r="BQ91" s="86" t="str">
        <f>IF(D91="","",IF(BP91&gt;=96,Datos!$AO$2,IF(BP91&gt;=86,Datos!$AO$3,IF(BP91&lt;86,Datos!$AO$4,""))))</f>
        <v/>
      </c>
      <c r="BR91" s="86" t="str">
        <f>IF(AN91="","",IF(AN91=Datos!$AP$2,Datos!$AO$2,IF(AN91=Datos!$AP$3,Datos!$AO$3,IF(AN91=Datos!$AP$4,Datos!$AO$4,""))))</f>
        <v/>
      </c>
      <c r="BS91" s="86" t="str">
        <f t="shared" si="5"/>
        <v/>
      </c>
      <c r="BT91" s="86" t="str">
        <f t="shared" si="6"/>
        <v/>
      </c>
      <c r="BU91" s="86" t="str">
        <f t="shared" si="7"/>
        <v/>
      </c>
      <c r="BV91" s="86" t="str">
        <f t="shared" si="8"/>
        <v/>
      </c>
      <c r="BW91" s="86" t="str">
        <f>IF(BV91=Datos!$AO$2,100,IF(BV91=Datos!$AO$3,50,IF(BV91=Datos!$AO$4,0,"")))</f>
        <v/>
      </c>
      <c r="BX91" s="92"/>
      <c r="BY91" s="92"/>
      <c r="BZ91" s="91"/>
    </row>
    <row r="92" spans="1:78" ht="26.25" customHeight="1">
      <c r="A92" s="18"/>
      <c r="D92" s="436"/>
      <c r="E92" s="436"/>
      <c r="F92" s="436"/>
      <c r="G92" s="436"/>
      <c r="H92" s="436"/>
      <c r="I92" s="436"/>
      <c r="J92" s="436"/>
      <c r="K92" s="436"/>
      <c r="L92" s="436"/>
      <c r="M92" s="436"/>
      <c r="N92" s="436"/>
      <c r="O92" s="436"/>
      <c r="P92" s="436"/>
      <c r="Q92" s="436"/>
      <c r="R92" s="436"/>
      <c r="S92" s="436"/>
      <c r="T92" s="437" t="str">
        <f t="shared" si="0"/>
        <v/>
      </c>
      <c r="U92" s="437"/>
      <c r="V92" s="437"/>
      <c r="W92" s="437"/>
      <c r="X92" s="438"/>
      <c r="Y92" s="439"/>
      <c r="Z92" s="438"/>
      <c r="AA92" s="439"/>
      <c r="AB92" s="438"/>
      <c r="AC92" s="439"/>
      <c r="AD92" s="438"/>
      <c r="AE92" s="439"/>
      <c r="AF92" s="438"/>
      <c r="AG92" s="439"/>
      <c r="AH92" s="438"/>
      <c r="AI92" s="439"/>
      <c r="AJ92" s="438"/>
      <c r="AK92" s="439"/>
      <c r="AL92" s="457" t="str">
        <f t="shared" si="1"/>
        <v/>
      </c>
      <c r="AM92" s="458"/>
      <c r="AN92" s="438"/>
      <c r="AO92" s="459"/>
      <c r="AP92" s="459"/>
      <c r="AQ92" s="439"/>
      <c r="AR92" s="457" t="str">
        <f t="shared" si="3"/>
        <v/>
      </c>
      <c r="AS92" s="458"/>
      <c r="AT92" s="457" t="str">
        <f t="shared" si="2"/>
        <v/>
      </c>
      <c r="AU92" s="533"/>
      <c r="AV92" s="458"/>
      <c r="AW92" s="550"/>
      <c r="AX92" s="551"/>
      <c r="AY92" s="552"/>
      <c r="AZ92" s="550"/>
      <c r="BA92" s="551"/>
      <c r="BB92" s="552"/>
      <c r="BC92" s="347"/>
      <c r="BD92" s="348"/>
      <c r="BE92" s="348"/>
      <c r="BF92" s="348"/>
      <c r="BG92" s="349"/>
      <c r="BI92" s="86" t="str">
        <f>IF(X92=Datos!$AH$2,15,"")</f>
        <v/>
      </c>
      <c r="BJ92" s="86" t="str">
        <f>IF(Z92=Datos!$AI$2,15,"")</f>
        <v/>
      </c>
      <c r="BK92" s="86" t="str">
        <f>IF(AB92=Datos!$AJ$2,15,"")</f>
        <v/>
      </c>
      <c r="BL92" s="86" t="str">
        <f>IF(AD92=Datos!$AK$2,15,"")</f>
        <v/>
      </c>
      <c r="BM92" s="86" t="str">
        <f>IF(AF92=Datos!$AL$2,15,"")</f>
        <v/>
      </c>
      <c r="BN92" s="86" t="str">
        <f>IF(AH92=Datos!$AM$2,15,"")</f>
        <v/>
      </c>
      <c r="BO92" s="86" t="str">
        <f>IF(AJ92=Datos!$AN$2,10,IF(AJ92=Datos!$AN$3,5,IF(AJ92=Datos!$AN$4,"","")))</f>
        <v/>
      </c>
      <c r="BP92" s="86">
        <f t="shared" si="4"/>
        <v>0</v>
      </c>
      <c r="BQ92" s="86" t="str">
        <f>IF(D92="","",IF(BP92&gt;=96,Datos!$AO$2,IF(BP92&gt;=86,Datos!$AO$3,IF(BP92&lt;86,Datos!$AO$4,""))))</f>
        <v/>
      </c>
      <c r="BR92" s="86" t="str">
        <f>IF(AN92="","",IF(AN92=Datos!$AP$2,Datos!$AO$2,IF(AN92=Datos!$AP$3,Datos!$AO$3,IF(AN92=Datos!$AP$4,Datos!$AO$4,""))))</f>
        <v/>
      </c>
      <c r="BS92" s="86" t="str">
        <f t="shared" si="5"/>
        <v/>
      </c>
      <c r="BT92" s="86" t="str">
        <f t="shared" si="6"/>
        <v/>
      </c>
      <c r="BU92" s="86" t="str">
        <f t="shared" si="7"/>
        <v/>
      </c>
      <c r="BV92" s="86" t="str">
        <f t="shared" si="8"/>
        <v/>
      </c>
      <c r="BW92" s="86" t="str">
        <f>IF(BV92=Datos!$AO$2,100,IF(BV92=Datos!$AO$3,50,IF(BV92=Datos!$AO$4,0,"")))</f>
        <v/>
      </c>
      <c r="BX92" s="92"/>
      <c r="BY92" s="92"/>
      <c r="BZ92" s="91"/>
    </row>
    <row r="93" spans="1:78" ht="26.25" customHeight="1">
      <c r="A93" s="18"/>
      <c r="D93" s="436"/>
      <c r="E93" s="436"/>
      <c r="F93" s="436"/>
      <c r="G93" s="436"/>
      <c r="H93" s="436"/>
      <c r="I93" s="436"/>
      <c r="J93" s="436"/>
      <c r="K93" s="436"/>
      <c r="L93" s="436"/>
      <c r="M93" s="436"/>
      <c r="N93" s="436"/>
      <c r="O93" s="436"/>
      <c r="P93" s="436"/>
      <c r="Q93" s="436"/>
      <c r="R93" s="436"/>
      <c r="S93" s="436"/>
      <c r="T93" s="437" t="str">
        <f t="shared" si="0"/>
        <v/>
      </c>
      <c r="U93" s="437"/>
      <c r="V93" s="437"/>
      <c r="W93" s="437"/>
      <c r="X93" s="438"/>
      <c r="Y93" s="439"/>
      <c r="Z93" s="438"/>
      <c r="AA93" s="439"/>
      <c r="AB93" s="438"/>
      <c r="AC93" s="439"/>
      <c r="AD93" s="438"/>
      <c r="AE93" s="439"/>
      <c r="AF93" s="438"/>
      <c r="AG93" s="439"/>
      <c r="AH93" s="438"/>
      <c r="AI93" s="439"/>
      <c r="AJ93" s="438"/>
      <c r="AK93" s="439"/>
      <c r="AL93" s="457" t="str">
        <f t="shared" si="1"/>
        <v/>
      </c>
      <c r="AM93" s="458"/>
      <c r="AN93" s="438"/>
      <c r="AO93" s="459"/>
      <c r="AP93" s="459"/>
      <c r="AQ93" s="439"/>
      <c r="AR93" s="457" t="str">
        <f t="shared" si="3"/>
        <v/>
      </c>
      <c r="AS93" s="458"/>
      <c r="AT93" s="457" t="str">
        <f t="shared" si="2"/>
        <v/>
      </c>
      <c r="AU93" s="533"/>
      <c r="AV93" s="458"/>
      <c r="AW93" s="550"/>
      <c r="AX93" s="551"/>
      <c r="AY93" s="552"/>
      <c r="AZ93" s="550"/>
      <c r="BA93" s="551"/>
      <c r="BB93" s="552"/>
      <c r="BC93" s="347"/>
      <c r="BD93" s="348"/>
      <c r="BE93" s="348"/>
      <c r="BF93" s="348"/>
      <c r="BG93" s="349"/>
      <c r="BI93" s="86" t="str">
        <f>IF(X93=Datos!$AH$2,15,"")</f>
        <v/>
      </c>
      <c r="BJ93" s="86" t="str">
        <f>IF(Z93=Datos!$AI$2,15,"")</f>
        <v/>
      </c>
      <c r="BK93" s="86" t="str">
        <f>IF(AB93=Datos!$AJ$2,15,"")</f>
        <v/>
      </c>
      <c r="BL93" s="86" t="str">
        <f>IF(AD93=Datos!$AK$2,15,"")</f>
        <v/>
      </c>
      <c r="BM93" s="86" t="str">
        <f>IF(AF93=Datos!$AL$2,15,"")</f>
        <v/>
      </c>
      <c r="BN93" s="86" t="str">
        <f>IF(AH93=Datos!$AM$2,15,"")</f>
        <v/>
      </c>
      <c r="BO93" s="86" t="str">
        <f>IF(AJ93=Datos!$AN$2,10,IF(AJ93=Datos!$AN$3,5,IF(AJ93=Datos!$AN$4,"","")))</f>
        <v/>
      </c>
      <c r="BP93" s="86">
        <f t="shared" si="4"/>
        <v>0</v>
      </c>
      <c r="BQ93" s="86" t="str">
        <f>IF(D93="","",IF(BP93&gt;=96,Datos!$AO$2,IF(BP93&gt;=86,Datos!$AO$3,IF(BP93&lt;86,Datos!$AO$4,""))))</f>
        <v/>
      </c>
      <c r="BR93" s="86" t="str">
        <f>IF(AN93="","",IF(AN93=Datos!$AP$2,Datos!$AO$2,IF(AN93=Datos!$AP$3,Datos!$AO$3,IF(AN93=Datos!$AP$4,Datos!$AO$4,""))))</f>
        <v/>
      </c>
      <c r="BS93" s="86" t="str">
        <f t="shared" si="5"/>
        <v/>
      </c>
      <c r="BT93" s="86" t="str">
        <f t="shared" si="6"/>
        <v/>
      </c>
      <c r="BU93" s="86" t="str">
        <f t="shared" si="7"/>
        <v/>
      </c>
      <c r="BV93" s="86" t="str">
        <f t="shared" si="8"/>
        <v/>
      </c>
      <c r="BW93" s="86" t="str">
        <f>IF(BV93=Datos!$AO$2,100,IF(BV93=Datos!$AO$3,50,IF(BV93=Datos!$AO$4,0,"")))</f>
        <v/>
      </c>
      <c r="BX93" s="92"/>
      <c r="BY93" s="92"/>
      <c r="BZ93" s="91"/>
    </row>
    <row r="94" spans="1:78" ht="26.25" customHeight="1">
      <c r="A94" s="18"/>
      <c r="D94" s="436"/>
      <c r="E94" s="436"/>
      <c r="F94" s="436"/>
      <c r="G94" s="436"/>
      <c r="H94" s="436"/>
      <c r="I94" s="436"/>
      <c r="J94" s="436"/>
      <c r="K94" s="436"/>
      <c r="L94" s="436"/>
      <c r="M94" s="436"/>
      <c r="N94" s="436"/>
      <c r="O94" s="436"/>
      <c r="P94" s="436"/>
      <c r="Q94" s="436"/>
      <c r="R94" s="436"/>
      <c r="S94" s="436"/>
      <c r="T94" s="437" t="str">
        <f t="shared" si="0"/>
        <v/>
      </c>
      <c r="U94" s="437"/>
      <c r="V94" s="437"/>
      <c r="W94" s="437"/>
      <c r="X94" s="438"/>
      <c r="Y94" s="439"/>
      <c r="Z94" s="438"/>
      <c r="AA94" s="439"/>
      <c r="AB94" s="438"/>
      <c r="AC94" s="439"/>
      <c r="AD94" s="438"/>
      <c r="AE94" s="439"/>
      <c r="AF94" s="438"/>
      <c r="AG94" s="439"/>
      <c r="AH94" s="438"/>
      <c r="AI94" s="439"/>
      <c r="AJ94" s="438"/>
      <c r="AK94" s="439"/>
      <c r="AL94" s="457" t="str">
        <f t="shared" si="1"/>
        <v/>
      </c>
      <c r="AM94" s="458"/>
      <c r="AN94" s="438"/>
      <c r="AO94" s="459"/>
      <c r="AP94" s="459"/>
      <c r="AQ94" s="439"/>
      <c r="AR94" s="457" t="str">
        <f t="shared" si="3"/>
        <v/>
      </c>
      <c r="AS94" s="458"/>
      <c r="AT94" s="457" t="str">
        <f t="shared" si="2"/>
        <v/>
      </c>
      <c r="AU94" s="533"/>
      <c r="AV94" s="458"/>
      <c r="AW94" s="550"/>
      <c r="AX94" s="551"/>
      <c r="AY94" s="552"/>
      <c r="AZ94" s="550"/>
      <c r="BA94" s="551"/>
      <c r="BB94" s="552"/>
      <c r="BC94" s="347"/>
      <c r="BD94" s="348"/>
      <c r="BE94" s="348"/>
      <c r="BF94" s="348"/>
      <c r="BG94" s="349"/>
      <c r="BI94" s="86" t="str">
        <f>IF(X94=Datos!$AH$2,15,"")</f>
        <v/>
      </c>
      <c r="BJ94" s="86" t="str">
        <f>IF(Z94=Datos!$AI$2,15,"")</f>
        <v/>
      </c>
      <c r="BK94" s="86" t="str">
        <f>IF(AB94=Datos!$AJ$2,15,"")</f>
        <v/>
      </c>
      <c r="BL94" s="86" t="str">
        <f>IF(AD94=Datos!$AK$2,15,"")</f>
        <v/>
      </c>
      <c r="BM94" s="86" t="str">
        <f>IF(AF94=Datos!$AL$2,15,"")</f>
        <v/>
      </c>
      <c r="BN94" s="86" t="str">
        <f>IF(AH94=Datos!$AM$2,15,"")</f>
        <v/>
      </c>
      <c r="BO94" s="86" t="str">
        <f>IF(AJ94=Datos!$AN$2,10,IF(AJ94=Datos!$AN$3,5,IF(AJ94=Datos!$AN$4,"","")))</f>
        <v/>
      </c>
      <c r="BP94" s="86">
        <f t="shared" si="4"/>
        <v>0</v>
      </c>
      <c r="BQ94" s="86" t="str">
        <f>IF(D94="","",IF(BP94&gt;=96,Datos!$AO$2,IF(BP94&gt;=86,Datos!$AO$3,IF(BP94&lt;86,Datos!$AO$4,""))))</f>
        <v/>
      </c>
      <c r="BR94" s="86" t="str">
        <f>IF(AN94="","",IF(AN94=Datos!$AP$2,Datos!$AO$2,IF(AN94=Datos!$AP$3,Datos!$AO$3,IF(AN94=Datos!$AP$4,Datos!$AO$4,""))))</f>
        <v/>
      </c>
      <c r="BS94" s="86" t="str">
        <f t="shared" si="5"/>
        <v/>
      </c>
      <c r="BT94" s="86" t="str">
        <f t="shared" si="6"/>
        <v/>
      </c>
      <c r="BU94" s="86" t="str">
        <f t="shared" si="7"/>
        <v/>
      </c>
      <c r="BV94" s="86" t="str">
        <f t="shared" si="8"/>
        <v/>
      </c>
      <c r="BW94" s="86" t="str">
        <f>IF(BV94=Datos!$AO$2,100,IF(BV94=Datos!$AO$3,50,IF(BV94=Datos!$AO$4,0,"")))</f>
        <v/>
      </c>
      <c r="BX94" s="92"/>
      <c r="BY94" s="92"/>
      <c r="BZ94" s="91"/>
    </row>
    <row r="95" spans="1:78" ht="26.25" customHeight="1">
      <c r="A95" s="18"/>
      <c r="D95" s="436"/>
      <c r="E95" s="436"/>
      <c r="F95" s="436"/>
      <c r="G95" s="436"/>
      <c r="H95" s="436"/>
      <c r="I95" s="436"/>
      <c r="J95" s="436"/>
      <c r="K95" s="436"/>
      <c r="L95" s="436"/>
      <c r="M95" s="436"/>
      <c r="N95" s="436"/>
      <c r="O95" s="436"/>
      <c r="P95" s="436"/>
      <c r="Q95" s="436"/>
      <c r="R95" s="436"/>
      <c r="S95" s="436"/>
      <c r="T95" s="437" t="str">
        <f t="shared" si="0"/>
        <v/>
      </c>
      <c r="U95" s="437"/>
      <c r="V95" s="437"/>
      <c r="W95" s="437"/>
      <c r="X95" s="438"/>
      <c r="Y95" s="439"/>
      <c r="Z95" s="438"/>
      <c r="AA95" s="439"/>
      <c r="AB95" s="438"/>
      <c r="AC95" s="439"/>
      <c r="AD95" s="438"/>
      <c r="AE95" s="439"/>
      <c r="AF95" s="438"/>
      <c r="AG95" s="439"/>
      <c r="AH95" s="438"/>
      <c r="AI95" s="439"/>
      <c r="AJ95" s="438"/>
      <c r="AK95" s="439"/>
      <c r="AL95" s="457" t="str">
        <f t="shared" si="1"/>
        <v/>
      </c>
      <c r="AM95" s="458"/>
      <c r="AN95" s="438"/>
      <c r="AO95" s="459"/>
      <c r="AP95" s="459"/>
      <c r="AQ95" s="439"/>
      <c r="AR95" s="457" t="str">
        <f t="shared" si="3"/>
        <v/>
      </c>
      <c r="AS95" s="458"/>
      <c r="AT95" s="457" t="str">
        <f t="shared" si="2"/>
        <v/>
      </c>
      <c r="AU95" s="533"/>
      <c r="AV95" s="458"/>
      <c r="AW95" s="550"/>
      <c r="AX95" s="551"/>
      <c r="AY95" s="552"/>
      <c r="AZ95" s="550"/>
      <c r="BA95" s="551"/>
      <c r="BB95" s="552"/>
      <c r="BC95" s="347"/>
      <c r="BD95" s="348"/>
      <c r="BE95" s="348"/>
      <c r="BF95" s="348"/>
      <c r="BG95" s="349"/>
      <c r="BI95" s="86" t="str">
        <f>IF(X95=Datos!$AH$2,15,"")</f>
        <v/>
      </c>
      <c r="BJ95" s="86" t="str">
        <f>IF(Z95=Datos!$AI$2,15,"")</f>
        <v/>
      </c>
      <c r="BK95" s="86" t="str">
        <f>IF(AB95=Datos!$AJ$2,15,"")</f>
        <v/>
      </c>
      <c r="BL95" s="86" t="str">
        <f>IF(AD95=Datos!$AK$2,15,"")</f>
        <v/>
      </c>
      <c r="BM95" s="86" t="str">
        <f>IF(AF95=Datos!$AL$2,15,"")</f>
        <v/>
      </c>
      <c r="BN95" s="86" t="str">
        <f>IF(AH95=Datos!$AM$2,15,"")</f>
        <v/>
      </c>
      <c r="BO95" s="86" t="str">
        <f>IF(AJ95=Datos!$AN$2,10,IF(AJ95=Datos!$AN$3,5,IF(AJ95=Datos!$AN$4,"","")))</f>
        <v/>
      </c>
      <c r="BP95" s="86">
        <f t="shared" si="4"/>
        <v>0</v>
      </c>
      <c r="BQ95" s="86" t="str">
        <f>IF(D95="","",IF(BP95&gt;=96,Datos!$AO$2,IF(BP95&gt;=86,Datos!$AO$3,IF(BP95&lt;86,Datos!$AO$4,""))))</f>
        <v/>
      </c>
      <c r="BR95" s="86" t="str">
        <f>IF(AN95="","",IF(AN95=Datos!$AP$2,Datos!$AO$2,IF(AN95=Datos!$AP$3,Datos!$AO$3,IF(AN95=Datos!$AP$4,Datos!$AO$4,""))))</f>
        <v/>
      </c>
      <c r="BS95" s="86" t="str">
        <f t="shared" si="5"/>
        <v/>
      </c>
      <c r="BT95" s="86" t="str">
        <f t="shared" si="6"/>
        <v/>
      </c>
      <c r="BU95" s="86" t="str">
        <f t="shared" si="7"/>
        <v/>
      </c>
      <c r="BV95" s="86" t="str">
        <f t="shared" si="8"/>
        <v/>
      </c>
      <c r="BW95" s="86" t="str">
        <f>IF(BV95=Datos!$AO$2,100,IF(BV95=Datos!$AO$3,50,IF(BV95=Datos!$AO$4,0,"")))</f>
        <v/>
      </c>
      <c r="BX95" s="92"/>
      <c r="BY95" s="92"/>
      <c r="BZ95" s="91"/>
    </row>
    <row r="96" spans="1:78" ht="26.25" customHeight="1">
      <c r="A96" s="18"/>
      <c r="D96" s="436"/>
      <c r="E96" s="436"/>
      <c r="F96" s="436"/>
      <c r="G96" s="436"/>
      <c r="H96" s="436"/>
      <c r="I96" s="436"/>
      <c r="J96" s="436"/>
      <c r="K96" s="436"/>
      <c r="L96" s="436"/>
      <c r="M96" s="436"/>
      <c r="N96" s="436"/>
      <c r="O96" s="436"/>
      <c r="P96" s="436"/>
      <c r="Q96" s="436"/>
      <c r="R96" s="436"/>
      <c r="S96" s="436"/>
      <c r="T96" s="437" t="str">
        <f t="shared" si="0"/>
        <v/>
      </c>
      <c r="U96" s="437"/>
      <c r="V96" s="437"/>
      <c r="W96" s="437"/>
      <c r="X96" s="438"/>
      <c r="Y96" s="439"/>
      <c r="Z96" s="438"/>
      <c r="AA96" s="439"/>
      <c r="AB96" s="438"/>
      <c r="AC96" s="439"/>
      <c r="AD96" s="438"/>
      <c r="AE96" s="439"/>
      <c r="AF96" s="438"/>
      <c r="AG96" s="439"/>
      <c r="AH96" s="438"/>
      <c r="AI96" s="439"/>
      <c r="AJ96" s="438"/>
      <c r="AK96" s="439"/>
      <c r="AL96" s="457" t="str">
        <f t="shared" si="1"/>
        <v/>
      </c>
      <c r="AM96" s="458"/>
      <c r="AN96" s="438"/>
      <c r="AO96" s="459"/>
      <c r="AP96" s="459"/>
      <c r="AQ96" s="439"/>
      <c r="AR96" s="457" t="str">
        <f t="shared" si="3"/>
        <v/>
      </c>
      <c r="AS96" s="458"/>
      <c r="AT96" s="457" t="str">
        <f t="shared" si="2"/>
        <v/>
      </c>
      <c r="AU96" s="533"/>
      <c r="AV96" s="458"/>
      <c r="AW96" s="553"/>
      <c r="AX96" s="554"/>
      <c r="AY96" s="555"/>
      <c r="AZ96" s="553"/>
      <c r="BA96" s="554"/>
      <c r="BB96" s="555"/>
      <c r="BC96" s="347"/>
      <c r="BD96" s="348"/>
      <c r="BE96" s="348"/>
      <c r="BF96" s="348"/>
      <c r="BG96" s="349"/>
      <c r="BI96" s="86" t="str">
        <f>IF(X96=Datos!$AH$2,15,"")</f>
        <v/>
      </c>
      <c r="BJ96" s="86" t="str">
        <f>IF(Z96=Datos!$AI$2,15,"")</f>
        <v/>
      </c>
      <c r="BK96" s="86" t="str">
        <f>IF(AB96=Datos!$AJ$2,15,"")</f>
        <v/>
      </c>
      <c r="BL96" s="86" t="str">
        <f>IF(AD96=Datos!$AK$2,15,"")</f>
        <v/>
      </c>
      <c r="BM96" s="86" t="str">
        <f>IF(AF96=Datos!$AL$2,15,"")</f>
        <v/>
      </c>
      <c r="BN96" s="86" t="str">
        <f>IF(AH96=Datos!$AM$2,15,"")</f>
        <v/>
      </c>
      <c r="BO96" s="86" t="str">
        <f>IF(AJ96=Datos!$AN$2,10,IF(AJ96=Datos!$AN$3,5,IF(AJ96=Datos!$AN$4,"","")))</f>
        <v/>
      </c>
      <c r="BP96" s="86">
        <f t="shared" si="4"/>
        <v>0</v>
      </c>
      <c r="BQ96" s="86" t="str">
        <f>IF(D96="","",IF(BP96&gt;=96,Datos!$AO$2,IF(BP96&gt;=86,Datos!$AO$3,IF(BP96&lt;86,Datos!$AO$4,""))))</f>
        <v/>
      </c>
      <c r="BR96" s="86" t="str">
        <f>IF(AN96="","",IF(AN96=Datos!$AP$2,Datos!$AO$2,IF(AN96=Datos!$AP$3,Datos!$AO$3,IF(AN96=Datos!$AP$4,Datos!$AO$4,""))))</f>
        <v/>
      </c>
      <c r="BS96" s="86" t="str">
        <f t="shared" si="5"/>
        <v/>
      </c>
      <c r="BT96" s="86" t="str">
        <f t="shared" si="6"/>
        <v/>
      </c>
      <c r="BU96" s="86" t="str">
        <f t="shared" si="7"/>
        <v/>
      </c>
      <c r="BV96" s="86" t="str">
        <f t="shared" si="8"/>
        <v/>
      </c>
      <c r="BW96" s="86" t="str">
        <f>IF(BV96=Datos!$AO$2,100,IF(BV96=Datos!$AO$3,50,IF(BV96=Datos!$AO$4,0,"")))</f>
        <v/>
      </c>
      <c r="BX96" s="92"/>
      <c r="BY96" s="92"/>
      <c r="BZ96" s="91"/>
    </row>
    <row r="97" spans="1:78" ht="15" customHeight="1">
      <c r="A97" s="18"/>
      <c r="BE97" s="41"/>
      <c r="BG97" s="20"/>
      <c r="BI97" s="85"/>
      <c r="BJ97" s="85"/>
      <c r="BK97" s="85"/>
      <c r="BL97" s="85"/>
      <c r="BM97" s="85"/>
      <c r="BN97" s="85"/>
      <c r="BO97" s="85" t="s">
        <v>545</v>
      </c>
      <c r="BP97" s="85">
        <f>IF(COUNTA(D87:D96)=0,0,SUM(BP87:BP96)/(COUNTA(D87:D96)))</f>
        <v>0</v>
      </c>
      <c r="BV97" s="86" t="s">
        <v>546</v>
      </c>
      <c r="BW97" s="86">
        <f>IF(COUNTA(D87:D96)=0,0,SUM(BW87:BW96)/(COUNTA(D87:S96)))</f>
        <v>0</v>
      </c>
      <c r="BX97" s="90" t="str">
        <f>IF(BW97="","",IF(BW97=100,Datos!$AO$2,IF(BW97&gt;=50,Datos!$AO$3,Datos!$AO$4)))</f>
        <v>Débil</v>
      </c>
      <c r="BY97" s="90" t="str">
        <f>IF(AZ87="","",AZ87)</f>
        <v/>
      </c>
      <c r="BZ97" s="90" t="str">
        <f>IF(OR(BX97="",BY97=""),"",IF(AND(BX97=Datos!$AO$2,BY97=Datos!$AQ$2),2,IF(AND(BX97=Datos!$AO$2,BY97=Datos!$AQ$3),0,IF(AND(BX97=Datos!$AO$3,BY97=Datos!$AQ$2),1,IF(AND(BX97=Datos!$AO$3,BY97=Datos!$AQ$3),0,IF(BX97=Datos!$AO$4,0,""))))))</f>
        <v/>
      </c>
    </row>
    <row r="98" spans="1:78" ht="15" customHeight="1" thickBot="1">
      <c r="A98" s="18"/>
      <c r="BG98" s="20"/>
    </row>
    <row r="99" spans="1:78" ht="32.25" customHeight="1">
      <c r="A99" s="18"/>
      <c r="X99" s="529" t="s">
        <v>505</v>
      </c>
      <c r="Y99" s="530"/>
      <c r="Z99" s="530"/>
      <c r="AA99" s="530"/>
      <c r="AB99" s="530"/>
      <c r="AC99" s="530"/>
      <c r="AD99" s="530"/>
      <c r="AE99" s="530"/>
      <c r="AF99" s="530"/>
      <c r="AG99" s="530"/>
      <c r="AH99" s="530"/>
      <c r="AI99" s="530"/>
      <c r="AJ99" s="530"/>
      <c r="AK99" s="530"/>
      <c r="AL99" s="530"/>
      <c r="AM99" s="531"/>
      <c r="AN99" s="535" t="s">
        <v>506</v>
      </c>
      <c r="AO99" s="536"/>
      <c r="AP99" s="536"/>
      <c r="AQ99" s="536"/>
      <c r="AR99" s="536"/>
      <c r="AS99" s="537"/>
      <c r="BG99" s="20"/>
    </row>
    <row r="100" spans="1:78" ht="15" customHeight="1">
      <c r="A100" s="18"/>
      <c r="X100" s="526" t="s">
        <v>507</v>
      </c>
      <c r="Y100" s="526"/>
      <c r="Z100" s="526"/>
      <c r="AA100" s="526"/>
      <c r="AB100" s="526" t="s">
        <v>508</v>
      </c>
      <c r="AC100" s="526"/>
      <c r="AD100" s="526" t="s">
        <v>509</v>
      </c>
      <c r="AE100" s="526"/>
      <c r="AF100" s="526" t="s">
        <v>510</v>
      </c>
      <c r="AG100" s="526"/>
      <c r="AH100" s="527" t="s">
        <v>511</v>
      </c>
      <c r="AI100" s="528"/>
      <c r="AJ100" s="526" t="s">
        <v>512</v>
      </c>
      <c r="AK100" s="526"/>
      <c r="AL100" s="532" t="s">
        <v>513</v>
      </c>
      <c r="AM100" s="532"/>
      <c r="AN100" s="538" t="s">
        <v>514</v>
      </c>
      <c r="AO100" s="538"/>
      <c r="AP100" s="538"/>
      <c r="AQ100" s="538"/>
      <c r="AR100" s="542" t="s">
        <v>515</v>
      </c>
      <c r="AS100" s="542"/>
      <c r="BE100" s="44"/>
      <c r="BG100" s="20"/>
      <c r="BS100" s="556" t="s">
        <v>516</v>
      </c>
      <c r="BT100" s="557"/>
      <c r="BU100" s="558"/>
      <c r="BV100" s="556" t="s">
        <v>517</v>
      </c>
      <c r="BW100" s="557"/>
      <c r="BX100" s="558"/>
    </row>
    <row r="101" spans="1:78" ht="217.5" customHeight="1">
      <c r="A101" s="18"/>
      <c r="D101" s="543" t="s">
        <v>547</v>
      </c>
      <c r="E101" s="543"/>
      <c r="F101" s="543"/>
      <c r="G101" s="543"/>
      <c r="H101" s="543"/>
      <c r="I101" s="543"/>
      <c r="J101" s="543"/>
      <c r="K101" s="543"/>
      <c r="L101" s="543"/>
      <c r="M101" s="543"/>
      <c r="N101" s="543"/>
      <c r="O101" s="543"/>
      <c r="P101" s="543"/>
      <c r="Q101" s="543"/>
      <c r="R101" s="543"/>
      <c r="S101" s="543"/>
      <c r="T101" s="521" t="s">
        <v>519</v>
      </c>
      <c r="U101" s="521"/>
      <c r="V101" s="521"/>
      <c r="W101" s="521"/>
      <c r="X101" s="522" t="s">
        <v>520</v>
      </c>
      <c r="Y101" s="522"/>
      <c r="Z101" s="522" t="s">
        <v>521</v>
      </c>
      <c r="AA101" s="522"/>
      <c r="AB101" s="522" t="s">
        <v>522</v>
      </c>
      <c r="AC101" s="522"/>
      <c r="AD101" s="522" t="s">
        <v>523</v>
      </c>
      <c r="AE101" s="522"/>
      <c r="AF101" s="522" t="s">
        <v>524</v>
      </c>
      <c r="AG101" s="522"/>
      <c r="AH101" s="522" t="s">
        <v>525</v>
      </c>
      <c r="AI101" s="522"/>
      <c r="AJ101" s="522" t="s">
        <v>526</v>
      </c>
      <c r="AK101" s="522"/>
      <c r="AL101" s="532"/>
      <c r="AM101" s="532"/>
      <c r="AN101" s="539" t="s">
        <v>527</v>
      </c>
      <c r="AO101" s="540"/>
      <c r="AP101" s="540"/>
      <c r="AQ101" s="541"/>
      <c r="AR101" s="542"/>
      <c r="AS101" s="542"/>
      <c r="AT101" s="544" t="s">
        <v>528</v>
      </c>
      <c r="AU101" s="545"/>
      <c r="AV101" s="546"/>
      <c r="AW101" s="544" t="s">
        <v>529</v>
      </c>
      <c r="AX101" s="545"/>
      <c r="AY101" s="546"/>
      <c r="AZ101" s="559" t="str">
        <f>IF(AK13=Datos!A6,"¿El conjunto de controles ayuda a incrementar el impacto?","¿El conjunto de controles ayuda a disminunir el impacto?")</f>
        <v>¿El conjunto de controles ayuda a disminunir el impacto?</v>
      </c>
      <c r="BA101" s="560"/>
      <c r="BB101" s="561"/>
      <c r="BC101" s="562" t="s">
        <v>530</v>
      </c>
      <c r="BD101" s="563"/>
      <c r="BE101" s="563"/>
      <c r="BF101" s="563"/>
      <c r="BG101" s="564"/>
      <c r="BI101" s="55" t="str">
        <f>$X$85</f>
        <v>Responsable</v>
      </c>
      <c r="BJ101" s="55" t="str">
        <f>$X$85</f>
        <v>Responsable</v>
      </c>
      <c r="BK101" s="55" t="str">
        <f>$AB$85</f>
        <v>Periodicidad</v>
      </c>
      <c r="BL101" s="55" t="str">
        <f>$AD$85</f>
        <v>Propósito</v>
      </c>
      <c r="BM101" s="55" t="str">
        <f>$AF$85</f>
        <v>Realización</v>
      </c>
      <c r="BN101" s="55" t="str">
        <f>$AH$85</f>
        <v>Observación</v>
      </c>
      <c r="BO101" s="55" t="str">
        <f>$AJ$85</f>
        <v>Evidencia</v>
      </c>
      <c r="BP101" s="56" t="s">
        <v>531</v>
      </c>
      <c r="BQ101" s="89" t="s">
        <v>532</v>
      </c>
      <c r="BR101" s="89" t="s">
        <v>533</v>
      </c>
      <c r="BS101" s="86" t="str">
        <f>Datos!$AO$2</f>
        <v>Fuerte</v>
      </c>
      <c r="BT101" s="86" t="str">
        <f>Datos!$AO$3</f>
        <v>Moderado</v>
      </c>
      <c r="BU101" s="86" t="str">
        <f>Datos!$AO$4</f>
        <v>Débil</v>
      </c>
      <c r="BV101" s="86" t="s">
        <v>548</v>
      </c>
      <c r="BW101" s="86" t="s">
        <v>535</v>
      </c>
      <c r="BX101" s="86" t="s">
        <v>536</v>
      </c>
      <c r="BY101" s="86" t="s">
        <v>537</v>
      </c>
      <c r="BZ101" s="86" t="s">
        <v>538</v>
      </c>
    </row>
    <row r="102" spans="1:78" ht="26.25" customHeight="1">
      <c r="A102" s="18"/>
      <c r="D102" s="436"/>
      <c r="E102" s="436"/>
      <c r="F102" s="436"/>
      <c r="G102" s="436"/>
      <c r="H102" s="436"/>
      <c r="I102" s="436"/>
      <c r="J102" s="436"/>
      <c r="K102" s="436"/>
      <c r="L102" s="436"/>
      <c r="M102" s="436"/>
      <c r="N102" s="436"/>
      <c r="O102" s="436"/>
      <c r="P102" s="436"/>
      <c r="Q102" s="436"/>
      <c r="R102" s="436"/>
      <c r="S102" s="436"/>
      <c r="T102" s="437" t="str">
        <f>IF(D102&lt;&gt;"","Detectivo","")</f>
        <v/>
      </c>
      <c r="U102" s="437"/>
      <c r="V102" s="437"/>
      <c r="W102" s="437"/>
      <c r="X102" s="438"/>
      <c r="Y102" s="439"/>
      <c r="Z102" s="438"/>
      <c r="AA102" s="439"/>
      <c r="AB102" s="438"/>
      <c r="AC102" s="439"/>
      <c r="AD102" s="438"/>
      <c r="AE102" s="439"/>
      <c r="AF102" s="438"/>
      <c r="AG102" s="439"/>
      <c r="AH102" s="438"/>
      <c r="AI102" s="439"/>
      <c r="AJ102" s="438"/>
      <c r="AK102" s="439"/>
      <c r="AL102" s="457" t="str">
        <f t="shared" ref="AL102:AL111" si="9">IF(D102&lt;&gt;"",BQ102,"")</f>
        <v/>
      </c>
      <c r="AM102" s="458"/>
      <c r="AN102" s="438"/>
      <c r="AO102" s="459"/>
      <c r="AP102" s="459"/>
      <c r="AQ102" s="439"/>
      <c r="AR102" s="457" t="str">
        <f t="shared" ref="AR102:AR111" si="10">IF(AN102&lt;&gt;"",BR102,"")</f>
        <v/>
      </c>
      <c r="AS102" s="458"/>
      <c r="AT102" s="457" t="str">
        <f t="shared" ref="AT102:AT111" si="11">IF(BV102="","",BV102)</f>
        <v/>
      </c>
      <c r="AU102" s="533"/>
      <c r="AV102" s="458"/>
      <c r="AW102" s="547" t="str">
        <f>IF(OR(AT102="",BX112=""),"",BX112)</f>
        <v/>
      </c>
      <c r="AX102" s="548"/>
      <c r="AY102" s="549"/>
      <c r="AZ102" s="547" t="str">
        <f>IF(AW102="","",IF($AK$13=1,Datos!$AR$4,IF(BW$112&gt;=Datos!$AT$2,Datos!$AR$2,IF(BW$112&gt;=Datos!$AT$3,Datos!$AR$3,IF(BW$112&lt;Datos!$AT$3,Datos!$AR$4,"")))))</f>
        <v/>
      </c>
      <c r="BA102" s="548"/>
      <c r="BB102" s="549"/>
      <c r="BC102" s="347"/>
      <c r="BD102" s="348"/>
      <c r="BE102" s="348"/>
      <c r="BF102" s="348"/>
      <c r="BG102" s="349"/>
      <c r="BI102" s="86" t="str">
        <f>IF(X102=Datos!$AH$2,15,"")</f>
        <v/>
      </c>
      <c r="BJ102" s="86" t="str">
        <f>IF(Z102=Datos!$AI$2,15,"")</f>
        <v/>
      </c>
      <c r="BK102" s="86" t="str">
        <f>IF(AB102=Datos!$AJ$2,15,"")</f>
        <v/>
      </c>
      <c r="BL102" s="86" t="str">
        <f>IF(AD102=Datos!$AK$2,15,"")</f>
        <v/>
      </c>
      <c r="BM102" s="86" t="str">
        <f>IF(AF102=Datos!$AL$2,15,"")</f>
        <v/>
      </c>
      <c r="BN102" s="86" t="str">
        <f>IF(AH102=Datos!$AM$2,15,"")</f>
        <v/>
      </c>
      <c r="BO102" s="86" t="str">
        <f>IF(AJ102=Datos!$AN$2,10,IF(AJ102=Datos!$AN$3,5,IF(AJ102=Datos!$AN$4,"","")))</f>
        <v/>
      </c>
      <c r="BP102" s="86">
        <f>SUM(BI102:BO102)</f>
        <v>0</v>
      </c>
      <c r="BQ102" s="86" t="str">
        <f>IF(D102="","",IF(BP102&gt;=96,Datos!$AO$2,IF(BP102&gt;=86,Datos!$AO$3,IF(BP102&lt;86,Datos!$AO$4,""))))</f>
        <v/>
      </c>
      <c r="BR102" s="86" t="str">
        <f>IF(AN102="","",IF(AN102=Datos!$AP$2,Datos!$AO$2,IF(AN102=Datos!$AP$3,Datos!$AO$3,IF(AN102=Datos!$AP$4,Datos!$AO$4,""))))</f>
        <v/>
      </c>
      <c r="BS102" s="86" t="str">
        <f>IF(AND(BQ102=$BS$101,BR102=$BS$101),$BS$101,"")</f>
        <v/>
      </c>
      <c r="BT102" s="86" t="str">
        <f>IF(AND(BQ102=$BS$101,BR102=$BT$101),$BT$101,IF(AND(BQ102=$BT$101,BR102=$BS$101),$BT$101,IF(AND(BQ102=$BT$101,BR102=$BT$101),$BT$101,"")))</f>
        <v/>
      </c>
      <c r="BU102" s="86" t="str">
        <f>IF(AND(BQ102=$BS$101,BR102=$BU$101),$BU$101,IF(AND(BQ102=$BT$101,BR102=$BU$101),$BU$101,IF(AND(BQ102=$BU$101,BR102=$BS$101),$BU$101,IF(AND(BQ102=$BU$101,BR102=$BT$101),$BU$101,IF(AND(BQ102=$BU$101,BR102=$BU$101),$BU$101,"")))))</f>
        <v/>
      </c>
      <c r="BV102" s="86" t="str">
        <f>IF(BS102&lt;&gt;"",BS102,IF(BT102&lt;&gt;"",BT102,IF(BU102&lt;&gt;"",BU102,"")))</f>
        <v/>
      </c>
      <c r="BW102" s="86" t="str">
        <f>IF(BV102=Datos!$AO$2,100,IF(BV102=Datos!$AO$3,50,IF(BV102=Datos!$AO$4,0,"")))</f>
        <v/>
      </c>
      <c r="BX102" s="92"/>
      <c r="BY102" s="94"/>
      <c r="BZ102" s="91"/>
    </row>
    <row r="103" spans="1:78" ht="26.25" customHeight="1">
      <c r="A103" s="18"/>
      <c r="D103" s="436"/>
      <c r="E103" s="436"/>
      <c r="F103" s="436"/>
      <c r="G103" s="436"/>
      <c r="H103" s="436"/>
      <c r="I103" s="436"/>
      <c r="J103" s="436"/>
      <c r="K103" s="436"/>
      <c r="L103" s="436"/>
      <c r="M103" s="436"/>
      <c r="N103" s="436"/>
      <c r="O103" s="436"/>
      <c r="P103" s="436"/>
      <c r="Q103" s="436"/>
      <c r="R103" s="436"/>
      <c r="S103" s="436"/>
      <c r="T103" s="437" t="str">
        <f t="shared" ref="T103:T111" si="12">IF(D103&lt;&gt;"","Detectivo","")</f>
        <v/>
      </c>
      <c r="U103" s="437"/>
      <c r="V103" s="437"/>
      <c r="W103" s="437"/>
      <c r="X103" s="438"/>
      <c r="Y103" s="439"/>
      <c r="Z103" s="438"/>
      <c r="AA103" s="439"/>
      <c r="AB103" s="438"/>
      <c r="AC103" s="439"/>
      <c r="AD103" s="438"/>
      <c r="AE103" s="439"/>
      <c r="AF103" s="438"/>
      <c r="AG103" s="439"/>
      <c r="AH103" s="438"/>
      <c r="AI103" s="439"/>
      <c r="AJ103" s="438"/>
      <c r="AK103" s="439"/>
      <c r="AL103" s="457" t="str">
        <f t="shared" si="9"/>
        <v/>
      </c>
      <c r="AM103" s="458"/>
      <c r="AN103" s="438"/>
      <c r="AO103" s="459"/>
      <c r="AP103" s="459"/>
      <c r="AQ103" s="439"/>
      <c r="AR103" s="457" t="str">
        <f t="shared" si="10"/>
        <v/>
      </c>
      <c r="AS103" s="458"/>
      <c r="AT103" s="457" t="str">
        <f t="shared" si="11"/>
        <v/>
      </c>
      <c r="AU103" s="533"/>
      <c r="AV103" s="458"/>
      <c r="AW103" s="550"/>
      <c r="AX103" s="551"/>
      <c r="AY103" s="552"/>
      <c r="AZ103" s="550"/>
      <c r="BA103" s="551"/>
      <c r="BB103" s="552"/>
      <c r="BC103" s="347"/>
      <c r="BD103" s="348"/>
      <c r="BE103" s="348"/>
      <c r="BF103" s="348"/>
      <c r="BG103" s="349"/>
      <c r="BI103" s="86" t="str">
        <f>IF(X103=Datos!$AH$2,15,"")</f>
        <v/>
      </c>
      <c r="BJ103" s="86" t="str">
        <f>IF(Z103=Datos!$AI$2,15,"")</f>
        <v/>
      </c>
      <c r="BK103" s="86" t="str">
        <f>IF(AB103=Datos!$AJ$2,15,"")</f>
        <v/>
      </c>
      <c r="BL103" s="86" t="str">
        <f>IF(AD103=Datos!$AK$2,15,"")</f>
        <v/>
      </c>
      <c r="BM103" s="86" t="str">
        <f>IF(AF103=Datos!$AL$2,15,"")</f>
        <v/>
      </c>
      <c r="BN103" s="86" t="str">
        <f>IF(AH103=Datos!$AM$2,15,"")</f>
        <v/>
      </c>
      <c r="BO103" s="86" t="str">
        <f>IF(AJ103=Datos!$AN$2,10,IF(AJ103=Datos!$AN$3,5,IF(AJ103=Datos!$AN$4,"","")))</f>
        <v/>
      </c>
      <c r="BP103" s="86">
        <f t="shared" ref="BP103:BP111" si="13">SUM(BI103:BO103)</f>
        <v>0</v>
      </c>
      <c r="BQ103" s="86" t="str">
        <f>IF(D103="","",IF(BP103&gt;=96,Datos!$AO$2,IF(BP103&gt;=86,Datos!$AO$3,IF(BP103&lt;86,Datos!$AO$4,""))))</f>
        <v/>
      </c>
      <c r="BR103" s="86" t="str">
        <f>IF(AN103="","",IF(AN103=Datos!$AP$2,Datos!$AO$2,IF(AN103=Datos!$AP$3,Datos!$AO$3,IF(AN103=Datos!$AP$4,Datos!$AO$4,""))))</f>
        <v/>
      </c>
      <c r="BS103" s="86" t="str">
        <f t="shared" ref="BS103:BS111" si="14">IF(AND(BQ103=$BS$101,BR103=$BS$101),$BS$101,"")</f>
        <v/>
      </c>
      <c r="BT103" s="86" t="str">
        <f t="shared" ref="BT103:BT111" si="15">IF(AND(BQ103=$BS$101,BR103=$BT$101),$BT$101,IF(AND(BQ103=$BT$101,BR103=$BS$101),$BT$101,IF(AND(BQ103=$BT$101,BR103=$BT$101),$BT$101,"")))</f>
        <v/>
      </c>
      <c r="BU103" s="86" t="str">
        <f t="shared" ref="BU103:BU111" si="16">IF(AND(BQ103=$BS$101,BR103=$BU$101),$BU$101,IF(AND(BQ103=$BT$101,BR103=$BU$101),$BU$101,IF(AND(BQ103=$BU$101,BR103=$BS$101),$BU$101,IF(AND(BQ103=$BU$101,BR103=$BT$101),$BU$101,IF(AND(BQ103=$BU$101,BR103=$BU$101),$BU$101,"")))))</f>
        <v/>
      </c>
      <c r="BV103" s="86" t="str">
        <f t="shared" ref="BV103:BV111" si="17">IF(BS103&lt;&gt;"",BS103,IF(BT103&lt;&gt;"",BT103,IF(BU103&lt;&gt;"",BU103,"")))</f>
        <v/>
      </c>
      <c r="BW103" s="86" t="str">
        <f>IF(BV103=Datos!$AO$2,100,IF(BV103=Datos!$AO$3,50,IF(BV103=Datos!$AO$4,0,"")))</f>
        <v/>
      </c>
      <c r="BX103" s="92"/>
      <c r="BY103" s="92"/>
      <c r="BZ103" s="91"/>
    </row>
    <row r="104" spans="1:78" ht="26.25" customHeight="1">
      <c r="A104" s="18"/>
      <c r="D104" s="436"/>
      <c r="E104" s="436"/>
      <c r="F104" s="436"/>
      <c r="G104" s="436"/>
      <c r="H104" s="436"/>
      <c r="I104" s="436"/>
      <c r="J104" s="436"/>
      <c r="K104" s="436"/>
      <c r="L104" s="436"/>
      <c r="M104" s="436"/>
      <c r="N104" s="436"/>
      <c r="O104" s="436"/>
      <c r="P104" s="436"/>
      <c r="Q104" s="436"/>
      <c r="R104" s="436"/>
      <c r="S104" s="436"/>
      <c r="T104" s="437" t="str">
        <f t="shared" si="12"/>
        <v/>
      </c>
      <c r="U104" s="437"/>
      <c r="V104" s="437"/>
      <c r="W104" s="437"/>
      <c r="X104" s="438"/>
      <c r="Y104" s="439"/>
      <c r="Z104" s="438"/>
      <c r="AA104" s="439"/>
      <c r="AB104" s="438"/>
      <c r="AC104" s="439"/>
      <c r="AD104" s="438"/>
      <c r="AE104" s="439"/>
      <c r="AF104" s="438"/>
      <c r="AG104" s="439"/>
      <c r="AH104" s="438"/>
      <c r="AI104" s="439"/>
      <c r="AJ104" s="438"/>
      <c r="AK104" s="439"/>
      <c r="AL104" s="457" t="str">
        <f t="shared" si="9"/>
        <v/>
      </c>
      <c r="AM104" s="458"/>
      <c r="AN104" s="438"/>
      <c r="AO104" s="459"/>
      <c r="AP104" s="459"/>
      <c r="AQ104" s="439"/>
      <c r="AR104" s="457" t="str">
        <f t="shared" si="10"/>
        <v/>
      </c>
      <c r="AS104" s="458"/>
      <c r="AT104" s="457" t="str">
        <f t="shared" si="11"/>
        <v/>
      </c>
      <c r="AU104" s="533"/>
      <c r="AV104" s="458"/>
      <c r="AW104" s="550"/>
      <c r="AX104" s="551"/>
      <c r="AY104" s="552"/>
      <c r="AZ104" s="550"/>
      <c r="BA104" s="551"/>
      <c r="BB104" s="552"/>
      <c r="BC104" s="347"/>
      <c r="BD104" s="348"/>
      <c r="BE104" s="348"/>
      <c r="BF104" s="348"/>
      <c r="BG104" s="349"/>
      <c r="BI104" s="86" t="str">
        <f>IF(X104=Datos!$AH$2,15,"")</f>
        <v/>
      </c>
      <c r="BJ104" s="86" t="str">
        <f>IF(Z104=Datos!$AI$2,15,"")</f>
        <v/>
      </c>
      <c r="BK104" s="86" t="str">
        <f>IF(AB104=Datos!$AJ$2,15,"")</f>
        <v/>
      </c>
      <c r="BL104" s="86" t="str">
        <f>IF(AD104=Datos!$AK$2,15,"")</f>
        <v/>
      </c>
      <c r="BM104" s="86" t="str">
        <f>IF(AF104=Datos!$AL$2,15,"")</f>
        <v/>
      </c>
      <c r="BN104" s="86" t="str">
        <f>IF(AH104=Datos!$AM$2,15,"")</f>
        <v/>
      </c>
      <c r="BO104" s="86" t="str">
        <f>IF(AJ104=Datos!$AN$2,10,IF(AJ104=Datos!$AN$3,5,IF(AJ104=Datos!$AN$4,"","")))</f>
        <v/>
      </c>
      <c r="BP104" s="86">
        <f t="shared" si="13"/>
        <v>0</v>
      </c>
      <c r="BQ104" s="86" t="str">
        <f>IF(D104="","",IF(BP104&gt;=96,Datos!$AO$2,IF(BP104&gt;=86,Datos!$AO$3,IF(BP104&lt;86,Datos!$AO$4,""))))</f>
        <v/>
      </c>
      <c r="BR104" s="86" t="str">
        <f>IF(AN104="","",IF(AN104=Datos!$AP$2,Datos!$AO$2,IF(AN104=Datos!$AP$3,Datos!$AO$3,IF(AN104=Datos!$AP$4,Datos!$AO$4,""))))</f>
        <v/>
      </c>
      <c r="BS104" s="86" t="str">
        <f t="shared" si="14"/>
        <v/>
      </c>
      <c r="BT104" s="86" t="str">
        <f t="shared" si="15"/>
        <v/>
      </c>
      <c r="BU104" s="86" t="str">
        <f t="shared" si="16"/>
        <v/>
      </c>
      <c r="BV104" s="86" t="str">
        <f t="shared" si="17"/>
        <v/>
      </c>
      <c r="BW104" s="86" t="str">
        <f>IF(BV104=Datos!$AO$2,100,IF(BV104=Datos!$AO$3,50,IF(BV104=Datos!$AO$4,0,"")))</f>
        <v/>
      </c>
      <c r="BX104" s="92"/>
      <c r="BY104" s="92"/>
      <c r="BZ104" s="91"/>
    </row>
    <row r="105" spans="1:78" ht="26.25" customHeight="1">
      <c r="A105" s="18"/>
      <c r="D105" s="436"/>
      <c r="E105" s="436"/>
      <c r="F105" s="436"/>
      <c r="G105" s="436"/>
      <c r="H105" s="436"/>
      <c r="I105" s="436"/>
      <c r="J105" s="436"/>
      <c r="K105" s="436"/>
      <c r="L105" s="436"/>
      <c r="M105" s="436"/>
      <c r="N105" s="436"/>
      <c r="O105" s="436"/>
      <c r="P105" s="436"/>
      <c r="Q105" s="436"/>
      <c r="R105" s="436"/>
      <c r="S105" s="436"/>
      <c r="T105" s="437" t="str">
        <f t="shared" si="12"/>
        <v/>
      </c>
      <c r="U105" s="437"/>
      <c r="V105" s="437"/>
      <c r="W105" s="437"/>
      <c r="X105" s="438"/>
      <c r="Y105" s="439"/>
      <c r="Z105" s="438"/>
      <c r="AA105" s="439"/>
      <c r="AB105" s="438"/>
      <c r="AC105" s="439"/>
      <c r="AD105" s="438"/>
      <c r="AE105" s="439"/>
      <c r="AF105" s="438"/>
      <c r="AG105" s="439"/>
      <c r="AH105" s="438"/>
      <c r="AI105" s="439"/>
      <c r="AJ105" s="438"/>
      <c r="AK105" s="439"/>
      <c r="AL105" s="457" t="str">
        <f t="shared" si="9"/>
        <v/>
      </c>
      <c r="AM105" s="458"/>
      <c r="AN105" s="438"/>
      <c r="AO105" s="459"/>
      <c r="AP105" s="459"/>
      <c r="AQ105" s="439"/>
      <c r="AR105" s="457" t="str">
        <f t="shared" si="10"/>
        <v/>
      </c>
      <c r="AS105" s="458"/>
      <c r="AT105" s="457" t="str">
        <f t="shared" si="11"/>
        <v/>
      </c>
      <c r="AU105" s="533"/>
      <c r="AV105" s="458"/>
      <c r="AW105" s="550"/>
      <c r="AX105" s="551"/>
      <c r="AY105" s="552"/>
      <c r="AZ105" s="550"/>
      <c r="BA105" s="551"/>
      <c r="BB105" s="552"/>
      <c r="BC105" s="347"/>
      <c r="BD105" s="348"/>
      <c r="BE105" s="348"/>
      <c r="BF105" s="348"/>
      <c r="BG105" s="349"/>
      <c r="BI105" s="86" t="str">
        <f>IF(X105=Datos!$AH$2,15,"")</f>
        <v/>
      </c>
      <c r="BJ105" s="86" t="str">
        <f>IF(Z105=Datos!$AI$2,15,"")</f>
        <v/>
      </c>
      <c r="BK105" s="86" t="str">
        <f>IF(AB105=Datos!$AJ$2,15,"")</f>
        <v/>
      </c>
      <c r="BL105" s="86" t="str">
        <f>IF(AD105=Datos!$AK$2,15,"")</f>
        <v/>
      </c>
      <c r="BM105" s="86" t="str">
        <f>IF(AF105=Datos!$AL$2,15,"")</f>
        <v/>
      </c>
      <c r="BN105" s="86" t="str">
        <f>IF(AH105=Datos!$AM$2,15,"")</f>
        <v/>
      </c>
      <c r="BO105" s="86" t="str">
        <f>IF(AJ105=Datos!$AN$2,10,IF(AJ105=Datos!$AN$3,5,IF(AJ105=Datos!$AN$4,"","")))</f>
        <v/>
      </c>
      <c r="BP105" s="86">
        <f t="shared" si="13"/>
        <v>0</v>
      </c>
      <c r="BQ105" s="86" t="str">
        <f>IF(D105="","",IF(BP105&gt;=96,Datos!$AO$2,IF(BP105&gt;=86,Datos!$AO$3,IF(BP105&lt;86,Datos!$AO$4,""))))</f>
        <v/>
      </c>
      <c r="BR105" s="86" t="str">
        <f>IF(AN105="","",IF(AN105=Datos!$AP$2,Datos!$AO$2,IF(AN105=Datos!$AP$3,Datos!$AO$3,IF(AN105=Datos!$AP$4,Datos!$AO$4,""))))</f>
        <v/>
      </c>
      <c r="BS105" s="86" t="str">
        <f t="shared" si="14"/>
        <v/>
      </c>
      <c r="BT105" s="86" t="str">
        <f t="shared" si="15"/>
        <v/>
      </c>
      <c r="BU105" s="86" t="str">
        <f t="shared" si="16"/>
        <v/>
      </c>
      <c r="BV105" s="86" t="str">
        <f t="shared" si="17"/>
        <v/>
      </c>
      <c r="BW105" s="86" t="str">
        <f>IF(BV105=Datos!$AO$2,100,IF(BV105=Datos!$AO$3,50,IF(BV105=Datos!$AO$4,0,"")))</f>
        <v/>
      </c>
      <c r="BX105" s="92"/>
      <c r="BY105" s="92"/>
      <c r="BZ105" s="91"/>
    </row>
    <row r="106" spans="1:78" ht="26.25" customHeight="1">
      <c r="A106" s="18"/>
      <c r="D106" s="436"/>
      <c r="E106" s="436"/>
      <c r="F106" s="436"/>
      <c r="G106" s="436"/>
      <c r="H106" s="436"/>
      <c r="I106" s="436"/>
      <c r="J106" s="436"/>
      <c r="K106" s="436"/>
      <c r="L106" s="436"/>
      <c r="M106" s="436"/>
      <c r="N106" s="436"/>
      <c r="O106" s="436"/>
      <c r="P106" s="436"/>
      <c r="Q106" s="436"/>
      <c r="R106" s="436"/>
      <c r="S106" s="436"/>
      <c r="T106" s="437" t="str">
        <f t="shared" si="12"/>
        <v/>
      </c>
      <c r="U106" s="437"/>
      <c r="V106" s="437"/>
      <c r="W106" s="437"/>
      <c r="X106" s="438"/>
      <c r="Y106" s="439"/>
      <c r="Z106" s="438"/>
      <c r="AA106" s="439"/>
      <c r="AB106" s="438"/>
      <c r="AC106" s="439"/>
      <c r="AD106" s="438"/>
      <c r="AE106" s="439"/>
      <c r="AF106" s="438"/>
      <c r="AG106" s="439"/>
      <c r="AH106" s="438"/>
      <c r="AI106" s="439"/>
      <c r="AJ106" s="438"/>
      <c r="AK106" s="439"/>
      <c r="AL106" s="457" t="str">
        <f t="shared" si="9"/>
        <v/>
      </c>
      <c r="AM106" s="458"/>
      <c r="AN106" s="438"/>
      <c r="AO106" s="459"/>
      <c r="AP106" s="459"/>
      <c r="AQ106" s="439"/>
      <c r="AR106" s="457" t="str">
        <f t="shared" si="10"/>
        <v/>
      </c>
      <c r="AS106" s="458"/>
      <c r="AT106" s="457" t="str">
        <f t="shared" si="11"/>
        <v/>
      </c>
      <c r="AU106" s="533"/>
      <c r="AV106" s="458"/>
      <c r="AW106" s="550"/>
      <c r="AX106" s="551"/>
      <c r="AY106" s="552"/>
      <c r="AZ106" s="550"/>
      <c r="BA106" s="551"/>
      <c r="BB106" s="552"/>
      <c r="BC106" s="347"/>
      <c r="BD106" s="348"/>
      <c r="BE106" s="348"/>
      <c r="BF106" s="348"/>
      <c r="BG106" s="349"/>
      <c r="BI106" s="86" t="str">
        <f>IF(X106=Datos!$AH$2,15,"")</f>
        <v/>
      </c>
      <c r="BJ106" s="86" t="str">
        <f>IF(Z106=Datos!$AI$2,15,"")</f>
        <v/>
      </c>
      <c r="BK106" s="86" t="str">
        <f>IF(AB106=Datos!$AJ$2,15,"")</f>
        <v/>
      </c>
      <c r="BL106" s="86" t="str">
        <f>IF(AD106=Datos!$AK$2,15,"")</f>
        <v/>
      </c>
      <c r="BM106" s="86" t="str">
        <f>IF(AF106=Datos!$AL$2,15,"")</f>
        <v/>
      </c>
      <c r="BN106" s="86" t="str">
        <f>IF(AH106=Datos!$AM$2,15,"")</f>
        <v/>
      </c>
      <c r="BO106" s="86" t="str">
        <f>IF(AJ106=Datos!$AN$2,10,IF(AJ106=Datos!$AN$3,5,IF(AJ106=Datos!$AN$4,"","")))</f>
        <v/>
      </c>
      <c r="BP106" s="86">
        <f t="shared" si="13"/>
        <v>0</v>
      </c>
      <c r="BQ106" s="86" t="str">
        <f>IF(D106="","",IF(BP106&gt;=96,Datos!$AO$2,IF(BP106&gt;=86,Datos!$AO$3,IF(BP106&lt;86,Datos!$AO$4,""))))</f>
        <v/>
      </c>
      <c r="BR106" s="86" t="str">
        <f>IF(AN106="","",IF(AN106=Datos!$AP$2,Datos!$AO$2,IF(AN106=Datos!$AP$3,Datos!$AO$3,IF(AN106=Datos!$AP$4,Datos!$AO$4,""))))</f>
        <v/>
      </c>
      <c r="BS106" s="86" t="str">
        <f t="shared" si="14"/>
        <v/>
      </c>
      <c r="BT106" s="86" t="str">
        <f t="shared" si="15"/>
        <v/>
      </c>
      <c r="BU106" s="86" t="str">
        <f t="shared" si="16"/>
        <v/>
      </c>
      <c r="BV106" s="86" t="str">
        <f t="shared" si="17"/>
        <v/>
      </c>
      <c r="BW106" s="86" t="str">
        <f>IF(BV106=Datos!$AO$2,100,IF(BV106=Datos!$AO$3,50,IF(BV106=Datos!$AO$4,0,"")))</f>
        <v/>
      </c>
      <c r="BX106" s="92"/>
      <c r="BY106" s="92"/>
      <c r="BZ106" s="91"/>
    </row>
    <row r="107" spans="1:78" ht="26.25" customHeight="1">
      <c r="A107" s="18"/>
      <c r="D107" s="436"/>
      <c r="E107" s="436"/>
      <c r="F107" s="436"/>
      <c r="G107" s="436"/>
      <c r="H107" s="436"/>
      <c r="I107" s="436"/>
      <c r="J107" s="436"/>
      <c r="K107" s="436"/>
      <c r="L107" s="436"/>
      <c r="M107" s="436"/>
      <c r="N107" s="436"/>
      <c r="O107" s="436"/>
      <c r="P107" s="436"/>
      <c r="Q107" s="436"/>
      <c r="R107" s="436"/>
      <c r="S107" s="436"/>
      <c r="T107" s="437" t="str">
        <f t="shared" si="12"/>
        <v/>
      </c>
      <c r="U107" s="437"/>
      <c r="V107" s="437"/>
      <c r="W107" s="437"/>
      <c r="X107" s="438"/>
      <c r="Y107" s="439"/>
      <c r="Z107" s="438"/>
      <c r="AA107" s="439"/>
      <c r="AB107" s="438"/>
      <c r="AC107" s="439"/>
      <c r="AD107" s="438"/>
      <c r="AE107" s="439"/>
      <c r="AF107" s="438"/>
      <c r="AG107" s="439"/>
      <c r="AH107" s="438"/>
      <c r="AI107" s="439"/>
      <c r="AJ107" s="438"/>
      <c r="AK107" s="439"/>
      <c r="AL107" s="457" t="str">
        <f t="shared" si="9"/>
        <v/>
      </c>
      <c r="AM107" s="458"/>
      <c r="AN107" s="438"/>
      <c r="AO107" s="459"/>
      <c r="AP107" s="459"/>
      <c r="AQ107" s="439"/>
      <c r="AR107" s="457" t="str">
        <f t="shared" si="10"/>
        <v/>
      </c>
      <c r="AS107" s="458"/>
      <c r="AT107" s="457" t="str">
        <f t="shared" si="11"/>
        <v/>
      </c>
      <c r="AU107" s="533"/>
      <c r="AV107" s="458"/>
      <c r="AW107" s="550"/>
      <c r="AX107" s="551"/>
      <c r="AY107" s="552"/>
      <c r="AZ107" s="550"/>
      <c r="BA107" s="551"/>
      <c r="BB107" s="552"/>
      <c r="BC107" s="347"/>
      <c r="BD107" s="348"/>
      <c r="BE107" s="348"/>
      <c r="BF107" s="348"/>
      <c r="BG107" s="349"/>
      <c r="BI107" s="86" t="str">
        <f>IF(X107=Datos!$AH$2,15,"")</f>
        <v/>
      </c>
      <c r="BJ107" s="86" t="str">
        <f>IF(Z107=Datos!$AI$2,15,"")</f>
        <v/>
      </c>
      <c r="BK107" s="86" t="str">
        <f>IF(AB107=Datos!$AJ$2,15,"")</f>
        <v/>
      </c>
      <c r="BL107" s="86" t="str">
        <f>IF(AD107=Datos!$AK$2,15,"")</f>
        <v/>
      </c>
      <c r="BM107" s="86" t="str">
        <f>IF(AF107=Datos!$AL$2,15,"")</f>
        <v/>
      </c>
      <c r="BN107" s="86" t="str">
        <f>IF(AH107=Datos!$AM$2,15,"")</f>
        <v/>
      </c>
      <c r="BO107" s="86" t="str">
        <f>IF(AJ107=Datos!$AN$2,10,IF(AJ107=Datos!$AN$3,5,IF(AJ107=Datos!$AN$4,"","")))</f>
        <v/>
      </c>
      <c r="BP107" s="86">
        <f t="shared" si="13"/>
        <v>0</v>
      </c>
      <c r="BQ107" s="86" t="str">
        <f>IF(D107="","",IF(BP107&gt;=96,Datos!$AO$2,IF(BP107&gt;=86,Datos!$AO$3,IF(BP107&lt;86,Datos!$AO$4,""))))</f>
        <v/>
      </c>
      <c r="BR107" s="86" t="str">
        <f>IF(AN107="","",IF(AN107=Datos!$AP$2,Datos!$AO$2,IF(AN107=Datos!$AP$3,Datos!$AO$3,IF(AN107=Datos!$AP$4,Datos!$AO$4,""))))</f>
        <v/>
      </c>
      <c r="BS107" s="86" t="str">
        <f t="shared" si="14"/>
        <v/>
      </c>
      <c r="BT107" s="86" t="str">
        <f t="shared" si="15"/>
        <v/>
      </c>
      <c r="BU107" s="86" t="str">
        <f t="shared" si="16"/>
        <v/>
      </c>
      <c r="BV107" s="86" t="str">
        <f t="shared" si="17"/>
        <v/>
      </c>
      <c r="BW107" s="86" t="str">
        <f>IF(BV107=Datos!$AO$2,100,IF(BV107=Datos!$AO$3,50,IF(BV107=Datos!$AO$4,0,"")))</f>
        <v/>
      </c>
      <c r="BX107" s="92"/>
      <c r="BY107" s="92"/>
      <c r="BZ107" s="91"/>
    </row>
    <row r="108" spans="1:78" ht="26.25" customHeight="1">
      <c r="A108" s="18"/>
      <c r="D108" s="436"/>
      <c r="E108" s="436"/>
      <c r="F108" s="436"/>
      <c r="G108" s="436"/>
      <c r="H108" s="436"/>
      <c r="I108" s="436"/>
      <c r="J108" s="436"/>
      <c r="K108" s="436"/>
      <c r="L108" s="436"/>
      <c r="M108" s="436"/>
      <c r="N108" s="436"/>
      <c r="O108" s="436"/>
      <c r="P108" s="436"/>
      <c r="Q108" s="436"/>
      <c r="R108" s="436"/>
      <c r="S108" s="436"/>
      <c r="T108" s="437" t="str">
        <f t="shared" si="12"/>
        <v/>
      </c>
      <c r="U108" s="437"/>
      <c r="V108" s="437"/>
      <c r="W108" s="437"/>
      <c r="X108" s="438"/>
      <c r="Y108" s="439"/>
      <c r="Z108" s="438"/>
      <c r="AA108" s="439"/>
      <c r="AB108" s="438"/>
      <c r="AC108" s="439"/>
      <c r="AD108" s="438"/>
      <c r="AE108" s="439"/>
      <c r="AF108" s="438"/>
      <c r="AG108" s="439"/>
      <c r="AH108" s="438"/>
      <c r="AI108" s="439"/>
      <c r="AJ108" s="438"/>
      <c r="AK108" s="439"/>
      <c r="AL108" s="457" t="str">
        <f t="shared" si="9"/>
        <v/>
      </c>
      <c r="AM108" s="458"/>
      <c r="AN108" s="438"/>
      <c r="AO108" s="459"/>
      <c r="AP108" s="459"/>
      <c r="AQ108" s="439"/>
      <c r="AR108" s="457" t="str">
        <f t="shared" si="10"/>
        <v/>
      </c>
      <c r="AS108" s="458"/>
      <c r="AT108" s="457" t="str">
        <f t="shared" si="11"/>
        <v/>
      </c>
      <c r="AU108" s="533"/>
      <c r="AV108" s="458"/>
      <c r="AW108" s="550"/>
      <c r="AX108" s="551"/>
      <c r="AY108" s="552"/>
      <c r="AZ108" s="550"/>
      <c r="BA108" s="551"/>
      <c r="BB108" s="552"/>
      <c r="BC108" s="347"/>
      <c r="BD108" s="348"/>
      <c r="BE108" s="348"/>
      <c r="BF108" s="348"/>
      <c r="BG108" s="349"/>
      <c r="BI108" s="86" t="str">
        <f>IF(X108=Datos!$AH$2,15,"")</f>
        <v/>
      </c>
      <c r="BJ108" s="86" t="str">
        <f>IF(Z108=Datos!$AI$2,15,"")</f>
        <v/>
      </c>
      <c r="BK108" s="86" t="str">
        <f>IF(AB108=Datos!$AJ$2,15,"")</f>
        <v/>
      </c>
      <c r="BL108" s="86" t="str">
        <f>IF(AD108=Datos!$AK$2,15,"")</f>
        <v/>
      </c>
      <c r="BM108" s="86" t="str">
        <f>IF(AF108=Datos!$AL$2,15,"")</f>
        <v/>
      </c>
      <c r="BN108" s="86" t="str">
        <f>IF(AH108=Datos!$AM$2,15,"")</f>
        <v/>
      </c>
      <c r="BO108" s="86" t="str">
        <f>IF(AJ108=Datos!$AN$2,10,IF(AJ108=Datos!$AN$3,5,IF(AJ108=Datos!$AN$4,"","")))</f>
        <v/>
      </c>
      <c r="BP108" s="86">
        <f t="shared" si="13"/>
        <v>0</v>
      </c>
      <c r="BQ108" s="86" t="str">
        <f>IF(D108="","",IF(BP108&gt;=96,Datos!$AO$2,IF(BP108&gt;=86,Datos!$AO$3,IF(BP108&lt;86,Datos!$AO$4,""))))</f>
        <v/>
      </c>
      <c r="BR108" s="86" t="str">
        <f>IF(AN108="","",IF(AN108=Datos!$AP$2,Datos!$AO$2,IF(AN108=Datos!$AP$3,Datos!$AO$3,IF(AN108=Datos!$AP$4,Datos!$AO$4,""))))</f>
        <v/>
      </c>
      <c r="BS108" s="86" t="str">
        <f t="shared" si="14"/>
        <v/>
      </c>
      <c r="BT108" s="86" t="str">
        <f t="shared" si="15"/>
        <v/>
      </c>
      <c r="BU108" s="86" t="str">
        <f t="shared" si="16"/>
        <v/>
      </c>
      <c r="BV108" s="86" t="str">
        <f t="shared" si="17"/>
        <v/>
      </c>
      <c r="BW108" s="86" t="str">
        <f>IF(BV108=Datos!$AO$2,100,IF(BV108=Datos!$AO$3,50,IF(BV108=Datos!$AO$4,0,"")))</f>
        <v/>
      </c>
      <c r="BX108" s="92"/>
      <c r="BY108" s="92"/>
      <c r="BZ108" s="91"/>
    </row>
    <row r="109" spans="1:78" ht="26.25" customHeight="1">
      <c r="A109" s="18"/>
      <c r="D109" s="436"/>
      <c r="E109" s="436"/>
      <c r="F109" s="436"/>
      <c r="G109" s="436"/>
      <c r="H109" s="436"/>
      <c r="I109" s="436"/>
      <c r="J109" s="436"/>
      <c r="K109" s="436"/>
      <c r="L109" s="436"/>
      <c r="M109" s="436"/>
      <c r="N109" s="436"/>
      <c r="O109" s="436"/>
      <c r="P109" s="436"/>
      <c r="Q109" s="436"/>
      <c r="R109" s="436"/>
      <c r="S109" s="436"/>
      <c r="T109" s="437" t="str">
        <f t="shared" si="12"/>
        <v/>
      </c>
      <c r="U109" s="437"/>
      <c r="V109" s="437"/>
      <c r="W109" s="437"/>
      <c r="X109" s="438"/>
      <c r="Y109" s="439"/>
      <c r="Z109" s="438"/>
      <c r="AA109" s="439"/>
      <c r="AB109" s="438"/>
      <c r="AC109" s="439"/>
      <c r="AD109" s="438"/>
      <c r="AE109" s="439"/>
      <c r="AF109" s="438"/>
      <c r="AG109" s="439"/>
      <c r="AH109" s="438"/>
      <c r="AI109" s="439"/>
      <c r="AJ109" s="438"/>
      <c r="AK109" s="439"/>
      <c r="AL109" s="457" t="str">
        <f t="shared" si="9"/>
        <v/>
      </c>
      <c r="AM109" s="458"/>
      <c r="AN109" s="438"/>
      <c r="AO109" s="459"/>
      <c r="AP109" s="459"/>
      <c r="AQ109" s="439"/>
      <c r="AR109" s="457" t="str">
        <f t="shared" si="10"/>
        <v/>
      </c>
      <c r="AS109" s="458"/>
      <c r="AT109" s="457" t="str">
        <f t="shared" si="11"/>
        <v/>
      </c>
      <c r="AU109" s="533"/>
      <c r="AV109" s="458"/>
      <c r="AW109" s="550"/>
      <c r="AX109" s="551"/>
      <c r="AY109" s="552"/>
      <c r="AZ109" s="550"/>
      <c r="BA109" s="551"/>
      <c r="BB109" s="552"/>
      <c r="BC109" s="347"/>
      <c r="BD109" s="348"/>
      <c r="BE109" s="348"/>
      <c r="BF109" s="348"/>
      <c r="BG109" s="349"/>
      <c r="BI109" s="86" t="str">
        <f>IF(X109=Datos!$AH$2,15,"")</f>
        <v/>
      </c>
      <c r="BJ109" s="86" t="str">
        <f>IF(Z109=Datos!$AI$2,15,"")</f>
        <v/>
      </c>
      <c r="BK109" s="86" t="str">
        <f>IF(AB109=Datos!$AJ$2,15,"")</f>
        <v/>
      </c>
      <c r="BL109" s="86" t="str">
        <f>IF(AD109=Datos!$AK$2,15,"")</f>
        <v/>
      </c>
      <c r="BM109" s="86" t="str">
        <f>IF(AF109=Datos!$AL$2,15,"")</f>
        <v/>
      </c>
      <c r="BN109" s="86" t="str">
        <f>IF(AH109=Datos!$AM$2,15,"")</f>
        <v/>
      </c>
      <c r="BO109" s="86" t="str">
        <f>IF(AJ109=Datos!$AN$2,10,IF(AJ109=Datos!$AN$3,5,IF(AJ109=Datos!$AN$4,"","")))</f>
        <v/>
      </c>
      <c r="BP109" s="86">
        <f t="shared" si="13"/>
        <v>0</v>
      </c>
      <c r="BQ109" s="86" t="str">
        <f>IF(D109="","",IF(BP109&gt;=96,Datos!$AO$2,IF(BP109&gt;=86,Datos!$AO$3,IF(BP109&lt;86,Datos!$AO$4,""))))</f>
        <v/>
      </c>
      <c r="BR109" s="86" t="str">
        <f>IF(AN109="","",IF(AN109=Datos!$AP$2,Datos!$AO$2,IF(AN109=Datos!$AP$3,Datos!$AO$3,IF(AN109=Datos!$AP$4,Datos!$AO$4,""))))</f>
        <v/>
      </c>
      <c r="BS109" s="86" t="str">
        <f t="shared" si="14"/>
        <v/>
      </c>
      <c r="BT109" s="86" t="str">
        <f t="shared" si="15"/>
        <v/>
      </c>
      <c r="BU109" s="86" t="str">
        <f t="shared" si="16"/>
        <v/>
      </c>
      <c r="BV109" s="86" t="str">
        <f t="shared" si="17"/>
        <v/>
      </c>
      <c r="BW109" s="86" t="str">
        <f>IF(BV109=Datos!$AO$2,100,IF(BV109=Datos!$AO$3,50,IF(BV109=Datos!$AO$4,0,"")))</f>
        <v/>
      </c>
      <c r="BX109" s="92"/>
      <c r="BY109" s="92"/>
      <c r="BZ109" s="91"/>
    </row>
    <row r="110" spans="1:78" ht="26.25" customHeight="1">
      <c r="A110" s="18"/>
      <c r="D110" s="436"/>
      <c r="E110" s="436"/>
      <c r="F110" s="436"/>
      <c r="G110" s="436"/>
      <c r="H110" s="436"/>
      <c r="I110" s="436"/>
      <c r="J110" s="436"/>
      <c r="K110" s="436"/>
      <c r="L110" s="436"/>
      <c r="M110" s="436"/>
      <c r="N110" s="436"/>
      <c r="O110" s="436"/>
      <c r="P110" s="436"/>
      <c r="Q110" s="436"/>
      <c r="R110" s="436"/>
      <c r="S110" s="436"/>
      <c r="T110" s="437" t="str">
        <f t="shared" si="12"/>
        <v/>
      </c>
      <c r="U110" s="437"/>
      <c r="V110" s="437"/>
      <c r="W110" s="437"/>
      <c r="X110" s="438"/>
      <c r="Y110" s="439"/>
      <c r="Z110" s="438"/>
      <c r="AA110" s="439"/>
      <c r="AB110" s="438"/>
      <c r="AC110" s="439"/>
      <c r="AD110" s="438"/>
      <c r="AE110" s="439"/>
      <c r="AF110" s="438"/>
      <c r="AG110" s="439"/>
      <c r="AH110" s="438"/>
      <c r="AI110" s="439"/>
      <c r="AJ110" s="438"/>
      <c r="AK110" s="439"/>
      <c r="AL110" s="457" t="str">
        <f t="shared" si="9"/>
        <v/>
      </c>
      <c r="AM110" s="458"/>
      <c r="AN110" s="438"/>
      <c r="AO110" s="459"/>
      <c r="AP110" s="459"/>
      <c r="AQ110" s="439"/>
      <c r="AR110" s="457" t="str">
        <f t="shared" si="10"/>
        <v/>
      </c>
      <c r="AS110" s="458"/>
      <c r="AT110" s="457" t="str">
        <f t="shared" si="11"/>
        <v/>
      </c>
      <c r="AU110" s="533"/>
      <c r="AV110" s="458"/>
      <c r="AW110" s="550"/>
      <c r="AX110" s="551"/>
      <c r="AY110" s="552"/>
      <c r="AZ110" s="550"/>
      <c r="BA110" s="551"/>
      <c r="BB110" s="552"/>
      <c r="BC110" s="347"/>
      <c r="BD110" s="348"/>
      <c r="BE110" s="348"/>
      <c r="BF110" s="348"/>
      <c r="BG110" s="349"/>
      <c r="BI110" s="86" t="str">
        <f>IF(X110=Datos!$AH$2,15,"")</f>
        <v/>
      </c>
      <c r="BJ110" s="86" t="str">
        <f>IF(Z110=Datos!$AI$2,15,"")</f>
        <v/>
      </c>
      <c r="BK110" s="86" t="str">
        <f>IF(AB110=Datos!$AJ$2,15,"")</f>
        <v/>
      </c>
      <c r="BL110" s="86" t="str">
        <f>IF(AD110=Datos!$AK$2,15,"")</f>
        <v/>
      </c>
      <c r="BM110" s="86" t="str">
        <f>IF(AF110=Datos!$AL$2,15,"")</f>
        <v/>
      </c>
      <c r="BN110" s="86" t="str">
        <f>IF(AH110=Datos!$AM$2,15,"")</f>
        <v/>
      </c>
      <c r="BO110" s="86" t="str">
        <f>IF(AJ110=Datos!$AN$2,10,IF(AJ110=Datos!$AN$3,5,IF(AJ110=Datos!$AN$4,"","")))</f>
        <v/>
      </c>
      <c r="BP110" s="86">
        <f t="shared" si="13"/>
        <v>0</v>
      </c>
      <c r="BQ110" s="86" t="str">
        <f>IF(D110="","",IF(BP110&gt;=96,Datos!$AO$2,IF(BP110&gt;=86,Datos!$AO$3,IF(BP110&lt;86,Datos!$AO$4,""))))</f>
        <v/>
      </c>
      <c r="BR110" s="86" t="str">
        <f>IF(AN110="","",IF(AN110=Datos!$AP$2,Datos!$AO$2,IF(AN110=Datos!$AP$3,Datos!$AO$3,IF(AN110=Datos!$AP$4,Datos!$AO$4,""))))</f>
        <v/>
      </c>
      <c r="BS110" s="86" t="str">
        <f t="shared" si="14"/>
        <v/>
      </c>
      <c r="BT110" s="86" t="str">
        <f t="shared" si="15"/>
        <v/>
      </c>
      <c r="BU110" s="86" t="str">
        <f t="shared" si="16"/>
        <v/>
      </c>
      <c r="BV110" s="86" t="str">
        <f t="shared" si="17"/>
        <v/>
      </c>
      <c r="BW110" s="86" t="str">
        <f>IF(BV110=Datos!$AO$2,100,IF(BV110=Datos!$AO$3,50,IF(BV110=Datos!$AO$4,0,"")))</f>
        <v/>
      </c>
      <c r="BX110" s="92"/>
      <c r="BY110" s="92"/>
      <c r="BZ110" s="91"/>
    </row>
    <row r="111" spans="1:78" ht="26.25" customHeight="1">
      <c r="A111" s="18"/>
      <c r="D111" s="436"/>
      <c r="E111" s="436"/>
      <c r="F111" s="436"/>
      <c r="G111" s="436"/>
      <c r="H111" s="436"/>
      <c r="I111" s="436"/>
      <c r="J111" s="436"/>
      <c r="K111" s="436"/>
      <c r="L111" s="436"/>
      <c r="M111" s="436"/>
      <c r="N111" s="436"/>
      <c r="O111" s="436"/>
      <c r="P111" s="436"/>
      <c r="Q111" s="436"/>
      <c r="R111" s="436"/>
      <c r="S111" s="436"/>
      <c r="T111" s="437" t="str">
        <f t="shared" si="12"/>
        <v/>
      </c>
      <c r="U111" s="437"/>
      <c r="V111" s="437"/>
      <c r="W111" s="437"/>
      <c r="X111" s="438"/>
      <c r="Y111" s="439"/>
      <c r="Z111" s="438"/>
      <c r="AA111" s="439"/>
      <c r="AB111" s="438"/>
      <c r="AC111" s="439"/>
      <c r="AD111" s="438"/>
      <c r="AE111" s="439"/>
      <c r="AF111" s="438"/>
      <c r="AG111" s="439"/>
      <c r="AH111" s="438"/>
      <c r="AI111" s="439"/>
      <c r="AJ111" s="438"/>
      <c r="AK111" s="439"/>
      <c r="AL111" s="457" t="str">
        <f t="shared" si="9"/>
        <v/>
      </c>
      <c r="AM111" s="458"/>
      <c r="AN111" s="438"/>
      <c r="AO111" s="459"/>
      <c r="AP111" s="459"/>
      <c r="AQ111" s="439"/>
      <c r="AR111" s="457" t="str">
        <f t="shared" si="10"/>
        <v/>
      </c>
      <c r="AS111" s="458"/>
      <c r="AT111" s="457" t="str">
        <f t="shared" si="11"/>
        <v/>
      </c>
      <c r="AU111" s="533"/>
      <c r="AV111" s="458"/>
      <c r="AW111" s="553"/>
      <c r="AX111" s="554"/>
      <c r="AY111" s="555"/>
      <c r="AZ111" s="553"/>
      <c r="BA111" s="554"/>
      <c r="BB111" s="555"/>
      <c r="BC111" s="347"/>
      <c r="BD111" s="348"/>
      <c r="BE111" s="348"/>
      <c r="BF111" s="348"/>
      <c r="BG111" s="349"/>
      <c r="BI111" s="86" t="str">
        <f>IF(X111=Datos!$AH$2,15,"")</f>
        <v/>
      </c>
      <c r="BJ111" s="86" t="str">
        <f>IF(Z111=Datos!$AI$2,15,"")</f>
        <v/>
      </c>
      <c r="BK111" s="86" t="str">
        <f>IF(AB111=Datos!$AJ$2,15,"")</f>
        <v/>
      </c>
      <c r="BL111" s="86" t="str">
        <f>IF(AD111=Datos!$AK$2,15,"")</f>
        <v/>
      </c>
      <c r="BM111" s="86" t="str">
        <f>IF(AF111=Datos!$AL$2,15,"")</f>
        <v/>
      </c>
      <c r="BN111" s="86" t="str">
        <f>IF(AH111=Datos!$AM$2,15,"")</f>
        <v/>
      </c>
      <c r="BO111" s="86" t="str">
        <f>IF(AJ111=Datos!$AN$2,10,IF(AJ111=Datos!$AN$3,5,IF(AJ111=Datos!$AN$4,"","")))</f>
        <v/>
      </c>
      <c r="BP111" s="86">
        <f t="shared" si="13"/>
        <v>0</v>
      </c>
      <c r="BQ111" s="86" t="str">
        <f>IF(D111="","",IF(BP111&gt;=96,Datos!$AO$2,IF(BP111&gt;=86,Datos!$AO$3,IF(BP111&lt;86,Datos!$AO$4,""))))</f>
        <v/>
      </c>
      <c r="BR111" s="86" t="str">
        <f>IF(AN111="","",IF(AN111=Datos!$AP$2,Datos!$AO$2,IF(AN111=Datos!$AP$3,Datos!$AO$3,IF(AN111=Datos!$AP$4,Datos!$AO$4,""))))</f>
        <v/>
      </c>
      <c r="BS111" s="86" t="str">
        <f t="shared" si="14"/>
        <v/>
      </c>
      <c r="BT111" s="86" t="str">
        <f t="shared" si="15"/>
        <v/>
      </c>
      <c r="BU111" s="86" t="str">
        <f t="shared" si="16"/>
        <v/>
      </c>
      <c r="BV111" s="86" t="str">
        <f t="shared" si="17"/>
        <v/>
      </c>
      <c r="BW111" s="86" t="str">
        <f>IF(BV111=Datos!$AO$2,100,IF(BV111=Datos!$AO$3,50,IF(BV111=Datos!$AO$4,0,"")))</f>
        <v/>
      </c>
      <c r="BX111" s="92"/>
      <c r="BY111" s="92"/>
      <c r="BZ111" s="91"/>
    </row>
    <row r="112" spans="1:78" ht="15" customHeight="1">
      <c r="A112" s="18"/>
      <c r="BF112" s="41"/>
      <c r="BG112" s="20"/>
      <c r="BI112" s="85"/>
      <c r="BJ112" s="85"/>
      <c r="BK112" s="85"/>
      <c r="BL112" s="85"/>
      <c r="BM112" s="85"/>
      <c r="BN112" s="85"/>
      <c r="BO112" s="85" t="s">
        <v>545</v>
      </c>
      <c r="BP112" s="85">
        <f>IF(COUNTA(D102:D111)=0,0,SUM(BP102:BP111)/(COUNTA(D102:D111)))</f>
        <v>0</v>
      </c>
      <c r="BV112" s="86" t="s">
        <v>546</v>
      </c>
      <c r="BW112" s="86">
        <f>IF(COUNTA(D102:D111)=0,0,SUM(BW102:BW111)/(COUNTA(D102:S111)))</f>
        <v>0</v>
      </c>
      <c r="BX112" s="90" t="str">
        <f>IF(BW112="","",IF(BW112=100,Datos!$AO$2,IF(BW112&gt;=50,Datos!$AO$3,Datos!$AO$4)))</f>
        <v>Débil</v>
      </c>
      <c r="BY112" s="90" t="str">
        <f>IF(AZ102="","",AZ102)</f>
        <v/>
      </c>
      <c r="BZ112" s="90" t="str">
        <f>IF(OR(BX112="",BY112=""),"",IF($AK$13=1,0,IF(AND(BX112=Datos!$AO$2,BY112=Datos!$AR$2),2,IF(AND(BX112=Datos!$AO$2,BY112=Datos!$AR$3),1,IF(AND(BX112=Datos!$AO$2,BY112=Datos!$AR$4),0,IF(AND(BX112=Datos!$AO$3,BY112=Datos!$AR$2),1,IF(AND(BX112=Datos!$AO$3,BY112=Datos!$AR$3),0,IF(AND(BX112=Datos!$AO$3,BY112=Datos!$AR$4),0,IF(BX112=Datos!$AO$4,0,"")))))))))</f>
        <v/>
      </c>
    </row>
    <row r="113" spans="1:73" ht="15" customHeight="1" thickBot="1">
      <c r="A113" s="51"/>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52"/>
      <c r="AV113" s="52"/>
      <c r="AW113" s="52"/>
      <c r="AX113" s="52"/>
      <c r="AY113" s="52"/>
      <c r="AZ113" s="52"/>
      <c r="BA113" s="52"/>
      <c r="BB113" s="52"/>
      <c r="BC113" s="52"/>
      <c r="BD113" s="52"/>
      <c r="BE113" s="52"/>
      <c r="BF113" s="52"/>
      <c r="BG113" s="54"/>
    </row>
    <row r="114" spans="1:73" ht="32.25" customHeight="1" thickBot="1">
      <c r="A114" s="380" t="str">
        <f>IF(AK13=Datos!$A$6,"VALORACIÓN DE LA OPORTUNIDAD","VALORACIÓN DEL RIESGO")</f>
        <v>VALORACIÓN DEL RIESGO</v>
      </c>
      <c r="B114" s="381"/>
      <c r="C114" s="381"/>
      <c r="D114" s="381"/>
      <c r="E114" s="381"/>
      <c r="F114" s="381"/>
      <c r="G114" s="381"/>
      <c r="H114" s="381"/>
      <c r="I114" s="381"/>
      <c r="J114" s="382"/>
      <c r="K114" s="27"/>
      <c r="L114" s="27"/>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7"/>
      <c r="BO114" s="11" t="s">
        <v>545</v>
      </c>
      <c r="BP114" s="11">
        <f>IF(COUNTA(D102:S111)=0,0,SUM(BP102:BP106)/(COUNTA(D102:S111)))</f>
        <v>0</v>
      </c>
    </row>
    <row r="115" spans="1:73" ht="27" customHeight="1">
      <c r="A115" s="57"/>
      <c r="B115" s="175"/>
      <c r="C115" s="175"/>
      <c r="D115" s="175"/>
      <c r="E115" s="175"/>
      <c r="F115" s="175"/>
      <c r="G115" s="175"/>
      <c r="H115" s="175"/>
      <c r="I115" s="175"/>
      <c r="J115" s="175"/>
      <c r="K115" s="19"/>
      <c r="L115" s="19"/>
      <c r="BG115" s="20"/>
    </row>
    <row r="116" spans="1:73" ht="21" customHeight="1">
      <c r="A116" s="57"/>
      <c r="B116" s="175"/>
      <c r="C116" s="175"/>
      <c r="D116" s="175"/>
      <c r="E116" s="175"/>
      <c r="F116" s="175"/>
      <c r="G116" s="175"/>
      <c r="H116" s="175"/>
      <c r="I116" s="175"/>
      <c r="J116" s="175"/>
      <c r="K116" s="19"/>
      <c r="L116" s="19"/>
      <c r="U116" s="508" t="str">
        <f>IF(AK13=Datos!$A$6,"Número máximo de cuadrantes a aumentar","Número máximo de cuadrantes a disminuir")</f>
        <v>Número máximo de cuadrantes a disminuir</v>
      </c>
      <c r="V116" s="509"/>
      <c r="W116" s="510"/>
      <c r="X116" s="510"/>
      <c r="Y116" s="510"/>
      <c r="Z116" s="510"/>
      <c r="AA116" s="510"/>
      <c r="AB116" s="510"/>
      <c r="AC116" s="510"/>
      <c r="AD116" s="510"/>
      <c r="AE116" s="510"/>
      <c r="AF116" s="510"/>
      <c r="AG116" s="510"/>
      <c r="AH116" s="510"/>
      <c r="AI116" s="510"/>
      <c r="AJ116" s="510"/>
      <c r="AK116" s="511"/>
      <c r="BG116" s="20"/>
    </row>
    <row r="117" spans="1:73">
      <c r="A117" s="57"/>
      <c r="B117" s="175"/>
      <c r="C117" s="175"/>
      <c r="D117" s="175"/>
      <c r="E117" s="175"/>
      <c r="F117" s="175"/>
      <c r="G117" s="175"/>
      <c r="H117" s="175"/>
      <c r="I117" s="175"/>
      <c r="J117" s="175"/>
      <c r="K117" s="19"/>
      <c r="L117" s="19"/>
      <c r="U117" s="512" t="s">
        <v>485</v>
      </c>
      <c r="V117" s="513"/>
      <c r="W117" s="513"/>
      <c r="X117" s="513"/>
      <c r="Y117" s="513"/>
      <c r="Z117" s="514">
        <f>IF(COUNTA(D87:D96)=0,0,IF(BZ97=0,0,BZ97))</f>
        <v>0</v>
      </c>
      <c r="AA117" s="515"/>
      <c r="AE117" s="524" t="s">
        <v>487</v>
      </c>
      <c r="AF117" s="524"/>
      <c r="AG117" s="524"/>
      <c r="AH117" s="524"/>
      <c r="AI117" s="512"/>
      <c r="AJ117" s="516">
        <f>IF(COUNTA(D102:D111)=0,0,IF(BZ112=0,0,BZ112))</f>
        <v>0</v>
      </c>
      <c r="AK117" s="516"/>
      <c r="BG117" s="20"/>
    </row>
    <row r="118" spans="1:73">
      <c r="A118" s="57"/>
      <c r="B118" s="175"/>
      <c r="C118" s="175"/>
      <c r="D118" s="175"/>
      <c r="E118" s="175"/>
      <c r="F118" s="175"/>
      <c r="G118" s="175"/>
      <c r="H118" s="175"/>
      <c r="I118" s="175"/>
      <c r="J118" s="175"/>
      <c r="K118" s="19"/>
      <c r="L118" s="19"/>
      <c r="U118" s="32"/>
      <c r="V118" s="32"/>
      <c r="W118" s="32"/>
      <c r="X118" s="32"/>
      <c r="Y118" s="32"/>
      <c r="Z118" s="32"/>
      <c r="AA118" s="32"/>
      <c r="AE118" s="32"/>
      <c r="AF118" s="32"/>
      <c r="AG118" s="32"/>
      <c r="AH118" s="32"/>
      <c r="AI118" s="32"/>
      <c r="AJ118" s="32"/>
      <c r="AK118" s="32"/>
      <c r="BG118" s="20"/>
    </row>
    <row r="119" spans="1:73" ht="14.45" customHeight="1">
      <c r="A119" s="57"/>
      <c r="B119" s="175"/>
      <c r="C119" s="175"/>
      <c r="D119" s="175"/>
      <c r="E119" s="175"/>
      <c r="F119" s="175"/>
      <c r="G119" s="175"/>
      <c r="H119" s="175"/>
      <c r="I119" s="175"/>
      <c r="J119" s="175"/>
      <c r="K119" s="19"/>
      <c r="L119" s="19"/>
      <c r="BG119" s="20"/>
    </row>
    <row r="120" spans="1:73">
      <c r="A120" s="57"/>
      <c r="B120" s="175"/>
      <c r="C120" s="175"/>
      <c r="D120" s="175"/>
      <c r="E120" s="175"/>
      <c r="F120" s="175"/>
      <c r="G120" s="175"/>
      <c r="H120" s="175"/>
      <c r="I120" s="175"/>
      <c r="J120" s="175"/>
      <c r="K120" s="19"/>
      <c r="L120" s="19"/>
      <c r="BG120" s="20"/>
    </row>
    <row r="121" spans="1:73" ht="14.45" customHeight="1">
      <c r="A121" s="18"/>
      <c r="Z121" s="401" t="s">
        <v>486</v>
      </c>
      <c r="AA121" s="401"/>
      <c r="AB121" s="401"/>
      <c r="AC121" s="401"/>
      <c r="AD121" s="401"/>
      <c r="AE121" s="401"/>
      <c r="AF121" s="401"/>
      <c r="AG121" s="401"/>
      <c r="AH121" s="401"/>
      <c r="AI121" s="401"/>
      <c r="AJ121" s="401"/>
      <c r="AK121" s="401"/>
      <c r="BG121" s="20"/>
      <c r="BK121" s="372" t="s">
        <v>551</v>
      </c>
      <c r="BL121" s="372"/>
      <c r="BM121" s="372"/>
    </row>
    <row r="122" spans="1:73" ht="14.45" customHeight="1">
      <c r="A122" s="18"/>
      <c r="D122" s="455" t="s">
        <v>489</v>
      </c>
      <c r="E122" s="455"/>
      <c r="F122" s="455"/>
      <c r="G122" s="455"/>
      <c r="Z122" s="28"/>
      <c r="BG122" s="20"/>
      <c r="BK122" s="372"/>
      <c r="BL122" s="372"/>
      <c r="BM122" s="372"/>
      <c r="BN122" s="39"/>
      <c r="BO122" s="39"/>
      <c r="BP122" s="372" t="s">
        <v>482</v>
      </c>
      <c r="BQ122" s="372" t="s">
        <v>483</v>
      </c>
      <c r="BS122" s="11" t="s">
        <v>484</v>
      </c>
    </row>
    <row r="123" spans="1:73" ht="14.45" customHeight="1">
      <c r="A123" s="18"/>
      <c r="R123" s="460" t="str">
        <f>Datos!O2</f>
        <v>Rara vez   -  (1)</v>
      </c>
      <c r="S123" s="460"/>
      <c r="T123" s="460"/>
      <c r="U123" s="460"/>
      <c r="V123" s="460"/>
      <c r="W123" s="460"/>
      <c r="AB123" s="519" t="str">
        <f>IF(AK13=Datos!$A$6,"Escala de impacto-beneficio resultante","Escala de impacto resultante")</f>
        <v>Escala de impacto resultante</v>
      </c>
      <c r="AC123" s="432"/>
      <c r="AD123" s="432"/>
      <c r="AE123" s="432"/>
      <c r="AF123" s="432"/>
      <c r="AG123" s="432"/>
      <c r="AH123" s="432"/>
      <c r="AI123" s="432"/>
      <c r="AJ123" s="432"/>
      <c r="AK123" s="520"/>
      <c r="BG123" s="20"/>
      <c r="BK123" s="11" t="s">
        <v>485</v>
      </c>
      <c r="BL123" s="26" t="str">
        <f>IF(AK13=Datos!A6,BQ133,BL133)</f>
        <v/>
      </c>
      <c r="BM123" s="26" t="e">
        <f>INDEX($R$123:$W$127,$BL$123,1)</f>
        <v>#VALUE!</v>
      </c>
      <c r="BP123" s="399"/>
      <c r="BQ123" s="399"/>
      <c r="BS123" s="11" t="s">
        <v>485</v>
      </c>
      <c r="BT123" s="26" t="str">
        <f>IF($AK$13&lt;&gt;"",BL123,"")</f>
        <v/>
      </c>
      <c r="BU123" s="26" t="str">
        <f>IF($AK$13&lt;&gt;"",$BM$123,"")</f>
        <v/>
      </c>
    </row>
    <row r="124" spans="1:73" ht="14.45" customHeight="1">
      <c r="A124" s="18"/>
      <c r="R124" s="460" t="str">
        <f>Datos!O3</f>
        <v>Improbable   -  (2)</v>
      </c>
      <c r="S124" s="460"/>
      <c r="T124" s="460"/>
      <c r="U124" s="460"/>
      <c r="V124" s="460"/>
      <c r="W124" s="460"/>
      <c r="AB124" s="432">
        <f>AB66</f>
        <v>1</v>
      </c>
      <c r="AC124" s="432"/>
      <c r="AD124" s="432">
        <f>AD66</f>
        <v>2</v>
      </c>
      <c r="AE124" s="432"/>
      <c r="AF124" s="432">
        <f>AF66</f>
        <v>3</v>
      </c>
      <c r="AG124" s="432"/>
      <c r="AH124" s="432">
        <f>AH66</f>
        <v>4</v>
      </c>
      <c r="AI124" s="432"/>
      <c r="AJ124" s="432">
        <f>AJ66</f>
        <v>5</v>
      </c>
      <c r="AK124" s="432"/>
      <c r="BG124" s="20"/>
      <c r="BK124" s="11" t="s">
        <v>487</v>
      </c>
      <c r="BL124" s="26" t="str">
        <f>IF($AK$13&lt;&gt;"",(INDEX($BK$126:$BN$132,MATCH($BT$63,$BK$126:$BK$132,0),MATCH($AJ$117,$BK$127:$BN$127,0))),"")</f>
        <v/>
      </c>
      <c r="BM124" s="26" t="e">
        <f>INDEX($R$130:$W$134,$BL$124,1)</f>
        <v>#VALUE!</v>
      </c>
      <c r="BO124" s="11" t="s">
        <v>552</v>
      </c>
      <c r="BP124" s="26" t="str">
        <f>IF($AK$13&lt;&gt;"",(INDEX($BK$126:$BN$132,MATCH($BT$63,$BK$126:$BK$132,0),MATCH($AJ$117,$BK$127:$BN$127,0))),"")</f>
        <v/>
      </c>
      <c r="BQ124" s="26" t="e">
        <f>INDEX($R$130:$W$134,$BP$124+1,1)</f>
        <v>#VALUE!</v>
      </c>
      <c r="BS124" s="11" t="s">
        <v>487</v>
      </c>
      <c r="BT124" s="26" t="str">
        <f>IF($AK$13="","",IF($AK$13=1,$BP$124,$BL$124))</f>
        <v/>
      </c>
      <c r="BU124" s="26" t="str">
        <f>IF($AK$13="","",IF($AK$13=1,$BQ$124,$BM$124))</f>
        <v/>
      </c>
    </row>
    <row r="125" spans="1:73" ht="28.5" customHeight="1">
      <c r="A125" s="18"/>
      <c r="E125" s="525" t="s">
        <v>553</v>
      </c>
      <c r="F125" s="525"/>
      <c r="G125" s="525"/>
      <c r="H125" s="525"/>
      <c r="I125" s="525"/>
      <c r="J125" s="525"/>
      <c r="K125" s="525"/>
      <c r="L125" s="525"/>
      <c r="M125" s="525"/>
      <c r="N125" s="525"/>
      <c r="O125" s="525"/>
      <c r="P125" s="525"/>
      <c r="R125" s="460" t="str">
        <f>Datos!O4</f>
        <v>Posible   -  (3)</v>
      </c>
      <c r="S125" s="460"/>
      <c r="T125" s="460"/>
      <c r="U125" s="460"/>
      <c r="V125" s="460"/>
      <c r="W125" s="460"/>
      <c r="Z125" s="402" t="s">
        <v>492</v>
      </c>
      <c r="AA125" s="433">
        <f>AA67</f>
        <v>1</v>
      </c>
      <c r="AB125" s="383" t="str">
        <f>IF(ISERROR(BL140=TRUE),"",IF(BL140="","",BL140))</f>
        <v/>
      </c>
      <c r="AC125" s="384"/>
      <c r="AD125" s="383" t="str">
        <f>IF(ISERROR(BM140=TRUE),"",IF(BM140="","",BM140))</f>
        <v/>
      </c>
      <c r="AE125" s="384"/>
      <c r="AF125" s="387" t="str">
        <f>IF(ISERROR(BN140=TRUE),"",IF(BN140="","",BN140))</f>
        <v/>
      </c>
      <c r="AG125" s="388"/>
      <c r="AH125" s="391" t="str">
        <f>IF(ISERROR(BO140=TRUE),"",IF(BO140="","",BO140))</f>
        <v/>
      </c>
      <c r="AI125" s="392"/>
      <c r="AJ125" s="395" t="str">
        <f>IF(ISERROR(BP140=TRUE),"",IF(BP140="","",BP140))</f>
        <v/>
      </c>
      <c r="AK125" s="396"/>
      <c r="AP125" s="484" t="str">
        <f>IF(AK13=Datos!$A$6,"Zona de ubicación de la oportunidad","Zona de ubicación del riesgo")</f>
        <v>Zona de ubicación del riesgo</v>
      </c>
      <c r="AQ125" s="484"/>
      <c r="AR125" s="484"/>
      <c r="AS125" s="484"/>
      <c r="AT125" s="484"/>
      <c r="AU125" s="484"/>
      <c r="AV125" s="484"/>
      <c r="AW125" s="484"/>
      <c r="AX125" s="484"/>
      <c r="AY125" s="484"/>
      <c r="AZ125" s="484"/>
      <c r="BA125" s="484"/>
      <c r="BB125" s="484"/>
      <c r="BC125" s="484"/>
      <c r="BD125" s="484"/>
      <c r="BE125" s="484"/>
      <c r="BF125" s="484"/>
      <c r="BG125" s="20"/>
    </row>
    <row r="126" spans="1:73" ht="14.45" customHeight="1">
      <c r="A126" s="18"/>
      <c r="J126" s="40"/>
      <c r="K126" s="41"/>
      <c r="L126" s="41"/>
      <c r="M126" s="41"/>
      <c r="N126" s="41"/>
      <c r="O126" s="41"/>
      <c r="P126" s="42"/>
      <c r="R126" s="460" t="str">
        <f>Datos!O5</f>
        <v>Probable   -  (4)</v>
      </c>
      <c r="S126" s="460"/>
      <c r="T126" s="460"/>
      <c r="U126" s="460"/>
      <c r="V126" s="460"/>
      <c r="W126" s="460"/>
      <c r="Z126" s="403"/>
      <c r="AA126" s="433"/>
      <c r="AB126" s="385"/>
      <c r="AC126" s="386"/>
      <c r="AD126" s="385"/>
      <c r="AE126" s="386"/>
      <c r="AF126" s="389"/>
      <c r="AG126" s="390"/>
      <c r="AH126" s="393"/>
      <c r="AI126" s="394"/>
      <c r="AJ126" s="397"/>
      <c r="AK126" s="398"/>
      <c r="AP126" s="516" t="str">
        <f>IF(OR(J127="",J134=""),"",(INDEX($BK$65:$BP$70,MATCH($BU$123,$BK$65:$BK$70,0),MATCH($BU$124,$BK$65:$BP$65,0))))</f>
        <v/>
      </c>
      <c r="AQ126" s="516"/>
      <c r="AR126" s="516"/>
      <c r="AS126" s="516"/>
      <c r="AT126" s="516"/>
      <c r="AU126" s="516"/>
      <c r="AV126" s="516"/>
      <c r="AW126" s="516"/>
      <c r="AX126" s="516"/>
      <c r="AY126" s="516"/>
      <c r="AZ126" s="516"/>
      <c r="BA126" s="516"/>
      <c r="BB126" s="516"/>
      <c r="BC126" s="516"/>
      <c r="BD126" s="516"/>
      <c r="BE126" s="516"/>
      <c r="BF126" s="516"/>
      <c r="BG126" s="20"/>
      <c r="BK126" s="95"/>
      <c r="BL126" s="504" t="s">
        <v>554</v>
      </c>
      <c r="BM126" s="505"/>
      <c r="BN126" s="506"/>
      <c r="BP126" s="95"/>
      <c r="BQ126" s="504" t="s">
        <v>555</v>
      </c>
      <c r="BR126" s="505"/>
      <c r="BS126" s="506"/>
    </row>
    <row r="127" spans="1:73" ht="28.5" customHeight="1">
      <c r="A127" s="18"/>
      <c r="J127" s="507" t="str">
        <f>IF(J72="","",BU123)</f>
        <v/>
      </c>
      <c r="K127" s="507"/>
      <c r="L127" s="507"/>
      <c r="M127" s="507"/>
      <c r="N127" s="507"/>
      <c r="O127" s="507"/>
      <c r="P127" s="507"/>
      <c r="R127" s="460" t="str">
        <f>Datos!O6</f>
        <v>Casi seguro   -  (5)</v>
      </c>
      <c r="S127" s="460"/>
      <c r="T127" s="460"/>
      <c r="U127" s="460"/>
      <c r="V127" s="460"/>
      <c r="W127" s="460"/>
      <c r="Z127" s="403"/>
      <c r="AA127" s="433">
        <f>AA69</f>
        <v>2</v>
      </c>
      <c r="AB127" s="383" t="str">
        <f>IF(ISERROR(BL141=TRUE),"",IF(BL141="","",BL141))</f>
        <v/>
      </c>
      <c r="AC127" s="384"/>
      <c r="AD127" s="383" t="str">
        <f>IF(ISERROR(BM141=TRUE),"",IF(BM141="","",BM141))</f>
        <v/>
      </c>
      <c r="AE127" s="384"/>
      <c r="AF127" s="387" t="str">
        <f>IF(ISERROR(BN141=TRUE),"",IF(BN141="","",BN141))</f>
        <v/>
      </c>
      <c r="AG127" s="388"/>
      <c r="AH127" s="391" t="str">
        <f>IF(ISERROR(BO141=TRUE),"",IF(BO141="","",BO141))</f>
        <v/>
      </c>
      <c r="AI127" s="392"/>
      <c r="AJ127" s="395" t="str">
        <f>IF(ISERROR(BP141=TRUE),"",IF(BP141="","",BP141))</f>
        <v/>
      </c>
      <c r="AK127" s="396"/>
      <c r="AP127" s="516"/>
      <c r="AQ127" s="516"/>
      <c r="AR127" s="516"/>
      <c r="AS127" s="516"/>
      <c r="AT127" s="516"/>
      <c r="AU127" s="516"/>
      <c r="AV127" s="516"/>
      <c r="AW127" s="516"/>
      <c r="AX127" s="516"/>
      <c r="AY127" s="516"/>
      <c r="AZ127" s="516"/>
      <c r="BA127" s="516"/>
      <c r="BB127" s="516"/>
      <c r="BC127" s="516"/>
      <c r="BD127" s="516"/>
      <c r="BE127" s="516"/>
      <c r="BF127" s="516"/>
      <c r="BG127" s="20"/>
      <c r="BK127" s="96" t="s">
        <v>556</v>
      </c>
      <c r="BL127" s="96">
        <v>0</v>
      </c>
      <c r="BM127" s="96">
        <v>1</v>
      </c>
      <c r="BN127" s="96">
        <v>2</v>
      </c>
      <c r="BO127" s="37"/>
      <c r="BP127" s="96" t="s">
        <v>556</v>
      </c>
      <c r="BQ127" s="96">
        <v>0</v>
      </c>
      <c r="BR127" s="96">
        <v>1</v>
      </c>
      <c r="BS127" s="96">
        <v>2</v>
      </c>
    </row>
    <row r="128" spans="1:73" ht="14.45" customHeight="1">
      <c r="A128" s="18"/>
      <c r="J128" s="43"/>
      <c r="K128" s="44"/>
      <c r="L128" s="44"/>
      <c r="M128" s="44"/>
      <c r="N128" s="44"/>
      <c r="O128" s="44"/>
      <c r="P128" s="45"/>
      <c r="Z128" s="403"/>
      <c r="AA128" s="433"/>
      <c r="AB128" s="385"/>
      <c r="AC128" s="386"/>
      <c r="AD128" s="385"/>
      <c r="AE128" s="386"/>
      <c r="AF128" s="389"/>
      <c r="AG128" s="390"/>
      <c r="AH128" s="393"/>
      <c r="AI128" s="394"/>
      <c r="AJ128" s="397"/>
      <c r="AK128" s="398"/>
      <c r="BG128" s="20"/>
      <c r="BK128" s="96">
        <v>1</v>
      </c>
      <c r="BL128" s="96">
        <v>1</v>
      </c>
      <c r="BM128" s="96">
        <v>1</v>
      </c>
      <c r="BN128" s="96">
        <v>1</v>
      </c>
      <c r="BO128" s="37"/>
      <c r="BP128" s="96">
        <v>1</v>
      </c>
      <c r="BQ128" s="96">
        <v>1</v>
      </c>
      <c r="BR128" s="96">
        <v>2</v>
      </c>
      <c r="BS128" s="96">
        <v>3</v>
      </c>
    </row>
    <row r="129" spans="1:71" ht="14.45" customHeight="1">
      <c r="A129" s="18"/>
      <c r="R129" s="58"/>
      <c r="S129" s="58"/>
      <c r="Z129" s="403"/>
      <c r="AA129" s="433">
        <f>AA71</f>
        <v>3</v>
      </c>
      <c r="AB129" s="383" t="str">
        <f>IF(ISERROR(BL142=TRUE),"",IF(BL142="","",BL142))</f>
        <v/>
      </c>
      <c r="AC129" s="384"/>
      <c r="AD129" s="387" t="str">
        <f>IF(ISERROR(BM142=TRUE),"",IF(BM142="","",BM142))</f>
        <v/>
      </c>
      <c r="AE129" s="388"/>
      <c r="AF129" s="391" t="str">
        <f>IF(ISERROR(BN142=TRUE),"",IF(BN142="","",BN142))</f>
        <v/>
      </c>
      <c r="AG129" s="392"/>
      <c r="AH129" s="395" t="str">
        <f>IF(ISERROR(BO142=TRUE),"",IF(BO142="","",BO142))</f>
        <v/>
      </c>
      <c r="AI129" s="396"/>
      <c r="AJ129" s="395" t="str">
        <f>IF(ISERROR(BP142=TRUE),"",IF(BP142="","",BP142))</f>
        <v/>
      </c>
      <c r="AK129" s="396"/>
      <c r="AP129" s="484" t="s">
        <v>495</v>
      </c>
      <c r="AQ129" s="484"/>
      <c r="AR129" s="484"/>
      <c r="AS129" s="484"/>
      <c r="AT129" s="484"/>
      <c r="AU129" s="484"/>
      <c r="AV129" s="484"/>
      <c r="AW129" s="484"/>
      <c r="AX129" s="484"/>
      <c r="AY129" s="484"/>
      <c r="AZ129" s="484"/>
      <c r="BA129" s="484"/>
      <c r="BB129" s="484"/>
      <c r="BC129" s="484"/>
      <c r="BD129" s="484"/>
      <c r="BE129" s="484"/>
      <c r="BF129" s="484"/>
      <c r="BG129" s="20"/>
      <c r="BK129" s="96">
        <v>2</v>
      </c>
      <c r="BL129" s="96">
        <v>2</v>
      </c>
      <c r="BM129" s="96">
        <v>1</v>
      </c>
      <c r="BN129" s="96">
        <v>1</v>
      </c>
      <c r="BO129" s="37"/>
      <c r="BP129" s="96">
        <v>2</v>
      </c>
      <c r="BQ129" s="96">
        <v>2</v>
      </c>
      <c r="BR129" s="96">
        <v>3</v>
      </c>
      <c r="BS129" s="96">
        <v>4</v>
      </c>
    </row>
    <row r="130" spans="1:71" ht="28.5" customHeight="1">
      <c r="A130" s="18"/>
      <c r="R130" s="460" t="str">
        <f>IF($AK$13=1,Datos!P2,IF(OR($AK$13=2,$AK$13=3,$AK$13=4),Datos!Q2,IF($AK$13=5,Datos!R2,"")))</f>
        <v/>
      </c>
      <c r="S130" s="460"/>
      <c r="T130" s="460"/>
      <c r="U130" s="460"/>
      <c r="V130" s="460"/>
      <c r="W130" s="460"/>
      <c r="Z130" s="403"/>
      <c r="AA130" s="433"/>
      <c r="AB130" s="385"/>
      <c r="AC130" s="386"/>
      <c r="AD130" s="389"/>
      <c r="AE130" s="390"/>
      <c r="AF130" s="393"/>
      <c r="AG130" s="394"/>
      <c r="AH130" s="397"/>
      <c r="AI130" s="398"/>
      <c r="AJ130" s="397"/>
      <c r="AK130" s="398"/>
      <c r="AP130" s="400"/>
      <c r="AQ130" s="400"/>
      <c r="AR130" s="400"/>
      <c r="AS130" s="400"/>
      <c r="AT130" s="400"/>
      <c r="AU130" s="400"/>
      <c r="AV130" s="400"/>
      <c r="AW130" s="400"/>
      <c r="AX130" s="400"/>
      <c r="AY130" s="400"/>
      <c r="AZ130" s="400"/>
      <c r="BA130" s="400"/>
      <c r="BB130" s="400"/>
      <c r="BC130" s="400"/>
      <c r="BD130" s="400"/>
      <c r="BE130" s="400"/>
      <c r="BF130" s="400"/>
      <c r="BG130" s="20"/>
      <c r="BK130" s="96">
        <v>3</v>
      </c>
      <c r="BL130" s="96">
        <v>3</v>
      </c>
      <c r="BM130" s="96">
        <v>2</v>
      </c>
      <c r="BN130" s="96">
        <v>1</v>
      </c>
      <c r="BO130" s="37"/>
      <c r="BP130" s="96">
        <v>3</v>
      </c>
      <c r="BQ130" s="96">
        <v>3</v>
      </c>
      <c r="BR130" s="96">
        <v>4</v>
      </c>
      <c r="BS130" s="96">
        <v>5</v>
      </c>
    </row>
    <row r="131" spans="1:71" ht="14.45" customHeight="1">
      <c r="A131" s="18"/>
      <c r="R131" s="460" t="str">
        <f>IF($AK$13=1,Datos!P3,IF(OR($AK$13=2,$AK$13=3,$AK$13=4),Datos!Q3,IF($AK$13=5,Datos!R3,"")))</f>
        <v/>
      </c>
      <c r="S131" s="460"/>
      <c r="T131" s="460"/>
      <c r="U131" s="460"/>
      <c r="V131" s="460"/>
      <c r="W131" s="460"/>
      <c r="Z131" s="403"/>
      <c r="AA131" s="433">
        <f>AA73</f>
        <v>4</v>
      </c>
      <c r="AB131" s="387" t="str">
        <f>IF(ISERROR(BL143=TRUE),"",IF(BL143="","",BL143))</f>
        <v/>
      </c>
      <c r="AC131" s="388"/>
      <c r="AD131" s="391" t="str">
        <f>IF(ISERROR(BM143=TRUE),"",IF(BM143="","",BM143))</f>
        <v/>
      </c>
      <c r="AE131" s="392"/>
      <c r="AF131" s="391" t="str">
        <f>IF(ISERROR(BN143=TRUE),"",IF(BN143="","",BN143))</f>
        <v/>
      </c>
      <c r="AG131" s="392"/>
      <c r="AH131" s="395" t="str">
        <f>IF(ISERROR(BO143=TRUE),"",IF(BO143="","",BO143))</f>
        <v/>
      </c>
      <c r="AI131" s="396"/>
      <c r="AJ131" s="395" t="str">
        <f>IF(ISERROR(BP143=TRUE),"",IF(BP143="","",BP143))</f>
        <v/>
      </c>
      <c r="AK131" s="396"/>
      <c r="AP131" s="400"/>
      <c r="AQ131" s="400"/>
      <c r="AR131" s="400"/>
      <c r="AS131" s="400"/>
      <c r="AT131" s="400"/>
      <c r="AU131" s="400"/>
      <c r="AV131" s="400"/>
      <c r="AW131" s="400"/>
      <c r="AX131" s="400"/>
      <c r="AY131" s="400"/>
      <c r="AZ131" s="400"/>
      <c r="BA131" s="400"/>
      <c r="BB131" s="400"/>
      <c r="BC131" s="400"/>
      <c r="BD131" s="400"/>
      <c r="BE131" s="400"/>
      <c r="BF131" s="400"/>
      <c r="BG131" s="20"/>
      <c r="BK131" s="96">
        <v>4</v>
      </c>
      <c r="BL131" s="96">
        <v>4</v>
      </c>
      <c r="BM131" s="96">
        <v>3</v>
      </c>
      <c r="BN131" s="96">
        <v>2</v>
      </c>
      <c r="BO131" s="37"/>
      <c r="BP131" s="96">
        <v>4</v>
      </c>
      <c r="BQ131" s="96">
        <v>4</v>
      </c>
      <c r="BR131" s="96">
        <v>5</v>
      </c>
      <c r="BS131" s="96">
        <v>5</v>
      </c>
    </row>
    <row r="132" spans="1:71" ht="28.5" customHeight="1">
      <c r="A132" s="18"/>
      <c r="E132" s="97" t="str">
        <f>IF(AK13=Datos!$A$6,"Nueva escala de impacto-beneficio","Nueva escala de impacto")</f>
        <v>Nueva escala de impacto</v>
      </c>
      <c r="F132" s="97"/>
      <c r="G132" s="59"/>
      <c r="H132" s="59"/>
      <c r="I132" s="59"/>
      <c r="J132" s="59"/>
      <c r="K132" s="59"/>
      <c r="L132" s="59"/>
      <c r="M132" s="59"/>
      <c r="N132" s="59"/>
      <c r="O132" s="59"/>
      <c r="P132" s="59"/>
      <c r="R132" s="460" t="str">
        <f>IF($AK$13=1,Datos!P4,IF(OR($AK$13=2,$AK$13=3,$AK$13=4),Datos!Q4,IF($AK$13=5,Datos!R4,"")))</f>
        <v/>
      </c>
      <c r="S132" s="460"/>
      <c r="T132" s="460"/>
      <c r="U132" s="460"/>
      <c r="V132" s="460"/>
      <c r="W132" s="460"/>
      <c r="Z132" s="403"/>
      <c r="AA132" s="433"/>
      <c r="AB132" s="389"/>
      <c r="AC132" s="390"/>
      <c r="AD132" s="393"/>
      <c r="AE132" s="394"/>
      <c r="AF132" s="393"/>
      <c r="AG132" s="394"/>
      <c r="AH132" s="397"/>
      <c r="AI132" s="398"/>
      <c r="AJ132" s="397"/>
      <c r="AK132" s="398"/>
      <c r="AP132" s="400"/>
      <c r="AQ132" s="400"/>
      <c r="AR132" s="400"/>
      <c r="AS132" s="400"/>
      <c r="AT132" s="400"/>
      <c r="AU132" s="400"/>
      <c r="AV132" s="400"/>
      <c r="AW132" s="400"/>
      <c r="AX132" s="400"/>
      <c r="AY132" s="400"/>
      <c r="AZ132" s="400"/>
      <c r="BA132" s="400"/>
      <c r="BB132" s="400"/>
      <c r="BC132" s="400"/>
      <c r="BD132" s="400"/>
      <c r="BE132" s="400"/>
      <c r="BF132" s="400"/>
      <c r="BG132" s="20"/>
      <c r="BK132" s="96">
        <v>5</v>
      </c>
      <c r="BL132" s="96">
        <v>5</v>
      </c>
      <c r="BM132" s="96">
        <v>4</v>
      </c>
      <c r="BN132" s="96">
        <v>3</v>
      </c>
      <c r="BO132" s="37"/>
      <c r="BP132" s="96">
        <v>5</v>
      </c>
      <c r="BQ132" s="96">
        <v>5</v>
      </c>
      <c r="BR132" s="96">
        <v>5</v>
      </c>
      <c r="BS132" s="96">
        <v>5</v>
      </c>
    </row>
    <row r="133" spans="1:71" ht="14.45" customHeight="1">
      <c r="A133" s="18"/>
      <c r="J133" s="60"/>
      <c r="K133" s="61"/>
      <c r="L133" s="61"/>
      <c r="M133" s="61"/>
      <c r="N133" s="61"/>
      <c r="O133" s="61"/>
      <c r="P133" s="62"/>
      <c r="Q133" s="63"/>
      <c r="R133" s="460" t="str">
        <f>IF($AK$13=1,Datos!P5,IF(OR($AK$13=2,$AK$13=3,$AK$13=4),Datos!Q5,IF($AK$13=5,Datos!R5,"")))</f>
        <v/>
      </c>
      <c r="S133" s="460"/>
      <c r="T133" s="460"/>
      <c r="U133" s="460"/>
      <c r="V133" s="460"/>
      <c r="W133" s="460"/>
      <c r="Z133" s="403"/>
      <c r="AA133" s="433">
        <f>AA75</f>
        <v>5</v>
      </c>
      <c r="AB133" s="391" t="str">
        <f>IF(ISERROR(BL144=TRUE),"",IF(BL144="","",BL144))</f>
        <v/>
      </c>
      <c r="AC133" s="392"/>
      <c r="AD133" s="391" t="str">
        <f>IF(ISERROR(BM144=TRUE),"",IF(BM144="","",BM144))</f>
        <v/>
      </c>
      <c r="AE133" s="392"/>
      <c r="AF133" s="395" t="str">
        <f>IF(ISERROR(BN144=TRUE),"",IF(BN144="","",BN144))</f>
        <v/>
      </c>
      <c r="AG133" s="396"/>
      <c r="AH133" s="395" t="str">
        <f>IF(ISERROR(BO144=TRUE),"",IF(BO144="","",BO144))</f>
        <v/>
      </c>
      <c r="AI133" s="396"/>
      <c r="AJ133" s="395" t="str">
        <f>IF(ISERROR(BP144=TRUE),"",IF(BP144="","",BP144))</f>
        <v/>
      </c>
      <c r="AK133" s="396"/>
      <c r="AP133" s="400"/>
      <c r="AQ133" s="400"/>
      <c r="AR133" s="400"/>
      <c r="AS133" s="400"/>
      <c r="AT133" s="400"/>
      <c r="AU133" s="400"/>
      <c r="AV133" s="400"/>
      <c r="AW133" s="400"/>
      <c r="AX133" s="400"/>
      <c r="AY133" s="400"/>
      <c r="AZ133" s="400"/>
      <c r="BA133" s="400"/>
      <c r="BB133" s="400"/>
      <c r="BC133" s="400"/>
      <c r="BD133" s="400"/>
      <c r="BE133" s="400"/>
      <c r="BF133" s="400"/>
      <c r="BG133" s="20"/>
      <c r="BK133" s="11" t="s">
        <v>485</v>
      </c>
      <c r="BL133" s="86" t="str">
        <f>IF($AK$13="","",IF($AK$13&lt;&gt;Datos!A6,(INDEX($BK$126:$BN$132,MATCH($BT$62,$BK$126:$BK$132,0),MATCH($Z$117,$BK$127:$BN$127,0)))))</f>
        <v/>
      </c>
      <c r="BP133" s="11" t="s">
        <v>485</v>
      </c>
      <c r="BQ133" s="64" t="str">
        <f>IF($AK$13="","",IF($AK$13=Datos!A6,(INDEX(BP126:BS132,MATCH($BT$62,BP126:BP132,0),MATCH($Z$117,BP127:BS127,0)))))</f>
        <v/>
      </c>
    </row>
    <row r="134" spans="1:71" ht="28.5" customHeight="1">
      <c r="A134" s="18"/>
      <c r="J134" s="507" t="str">
        <f>IF(J79="","",BU124)</f>
        <v/>
      </c>
      <c r="K134" s="507"/>
      <c r="L134" s="507"/>
      <c r="M134" s="507"/>
      <c r="N134" s="507"/>
      <c r="O134" s="507"/>
      <c r="P134" s="507"/>
      <c r="R134" s="460" t="str">
        <f>IF($AK$13=1,Datos!P6,IF(OR($AK$13=2,$AK$13=3,$AK$13=4),Datos!Q6,IF($AK$13=5,Datos!R6,"")))</f>
        <v/>
      </c>
      <c r="S134" s="460"/>
      <c r="T134" s="460"/>
      <c r="U134" s="460"/>
      <c r="V134" s="460"/>
      <c r="W134" s="460"/>
      <c r="Z134" s="404"/>
      <c r="AA134" s="433"/>
      <c r="AB134" s="393"/>
      <c r="AC134" s="394"/>
      <c r="AD134" s="393"/>
      <c r="AE134" s="394"/>
      <c r="AF134" s="397"/>
      <c r="AG134" s="398"/>
      <c r="AH134" s="397"/>
      <c r="AI134" s="398"/>
      <c r="AJ134" s="397"/>
      <c r="AK134" s="398"/>
      <c r="AP134" s="400"/>
      <c r="AQ134" s="400"/>
      <c r="AR134" s="400"/>
      <c r="AS134" s="400"/>
      <c r="AT134" s="400"/>
      <c r="AU134" s="400"/>
      <c r="AV134" s="400"/>
      <c r="AW134" s="400"/>
      <c r="AX134" s="400"/>
      <c r="AY134" s="400"/>
      <c r="AZ134" s="400"/>
      <c r="BA134" s="400"/>
      <c r="BB134" s="400"/>
      <c r="BC134" s="400"/>
      <c r="BD134" s="400"/>
      <c r="BE134" s="400"/>
      <c r="BF134" s="400"/>
      <c r="BG134" s="20"/>
      <c r="BK134" s="11" t="s">
        <v>487</v>
      </c>
      <c r="BL134" s="26" t="str">
        <f>IF($AK$13="","",IF($AK$13&lt;&gt;Datos!A6,(INDEX($BK$126:$BN$132,MATCH($BT$63,$BK$126:$BK$132,0),MATCH($AJ$117,$BK$127:$BN$127,0)))))</f>
        <v/>
      </c>
      <c r="BP134" s="11" t="s">
        <v>487</v>
      </c>
      <c r="BQ134" s="64" t="str">
        <f>IF($AK$13="","",IF($AK$13=Datos!A6,(INDEX(BP126:BS132,MATCH($BT$63,BP126:BP132,0),MATCH($AJ$117,BP127:BS127,0)))))</f>
        <v/>
      </c>
    </row>
    <row r="135" spans="1:71" ht="15" customHeight="1">
      <c r="A135" s="18"/>
      <c r="J135" s="43"/>
      <c r="K135" s="44"/>
      <c r="L135" s="44"/>
      <c r="M135" s="44"/>
      <c r="N135" s="44"/>
      <c r="O135" s="44"/>
      <c r="P135" s="45"/>
      <c r="Z135" s="48"/>
      <c r="AP135" s="141"/>
      <c r="AQ135" s="141"/>
      <c r="AR135" s="141"/>
      <c r="AS135" s="141"/>
      <c r="AT135" s="141"/>
      <c r="AU135" s="141"/>
      <c r="AV135" s="141"/>
      <c r="AW135" s="141"/>
      <c r="AX135" s="141"/>
      <c r="AY135" s="141"/>
      <c r="AZ135" s="141"/>
      <c r="BA135" s="141"/>
      <c r="BB135" s="141"/>
      <c r="BG135" s="20"/>
    </row>
    <row r="136" spans="1:71" ht="15" hidden="1" customHeight="1">
      <c r="A136" s="18"/>
      <c r="AP136" s="141"/>
      <c r="AQ136" s="141"/>
      <c r="AR136" s="141"/>
      <c r="AS136" s="141"/>
      <c r="AT136" s="141"/>
      <c r="AU136" s="141"/>
      <c r="AV136" s="141"/>
      <c r="AW136" s="141"/>
      <c r="AX136" s="141"/>
      <c r="AY136" s="141"/>
      <c r="AZ136" s="141"/>
      <c r="BA136" s="141"/>
      <c r="BB136" s="141"/>
      <c r="BG136" s="20"/>
    </row>
    <row r="137" spans="1:71" ht="15" hidden="1" customHeight="1">
      <c r="A137" s="18"/>
      <c r="Z137" s="49"/>
      <c r="BG137" s="20"/>
    </row>
    <row r="138" spans="1:71" ht="15" hidden="1" customHeight="1">
      <c r="A138" s="18"/>
      <c r="J138" s="60"/>
      <c r="K138" s="61"/>
      <c r="L138" s="61"/>
      <c r="M138" s="61"/>
      <c r="N138" s="61"/>
      <c r="O138" s="61"/>
      <c r="P138" s="62"/>
      <c r="Z138" s="49"/>
      <c r="BG138" s="20"/>
    </row>
    <row r="139" spans="1:71" ht="15" customHeight="1">
      <c r="A139" s="18"/>
      <c r="Z139" s="49"/>
      <c r="BG139" s="20"/>
      <c r="BL139" s="11" t="s">
        <v>558</v>
      </c>
    </row>
    <row r="140" spans="1:71" ht="15" customHeight="1" thickBot="1">
      <c r="A140" s="51"/>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3"/>
      <c r="AA140" s="52"/>
      <c r="AB140" s="52"/>
      <c r="AC140" s="52"/>
      <c r="AD140" s="52"/>
      <c r="AE140" s="52"/>
      <c r="AF140" s="52"/>
      <c r="AG140" s="52"/>
      <c r="AH140" s="52"/>
      <c r="AI140" s="52"/>
      <c r="AJ140" s="52"/>
      <c r="AK140" s="52"/>
      <c r="AL140" s="52"/>
      <c r="AM140" s="52"/>
      <c r="AN140" s="52"/>
      <c r="AO140" s="52"/>
      <c r="AP140" s="52"/>
      <c r="AQ140" s="52"/>
      <c r="AR140" s="52"/>
      <c r="AS140" s="52"/>
      <c r="AT140" s="52"/>
      <c r="AU140" s="52"/>
      <c r="AV140" s="52"/>
      <c r="AW140" s="52"/>
      <c r="AX140" s="52"/>
      <c r="AY140" s="52"/>
      <c r="AZ140" s="52"/>
      <c r="BA140" s="52"/>
      <c r="BB140" s="52"/>
      <c r="BC140" s="52"/>
      <c r="BD140" s="52"/>
      <c r="BE140" s="52"/>
      <c r="BF140" s="52"/>
      <c r="BG140" s="54"/>
      <c r="BK140" s="11">
        <f>AA125</f>
        <v>1</v>
      </c>
      <c r="BL140" s="26" t="str">
        <f>IF(AK13="","",IF(AND(BK66=$BU$123,$BL$65=$BU$124),"X",""))</f>
        <v/>
      </c>
      <c r="BM140" s="26" t="str">
        <f>IF(AK13="","",IF(AND(BK66=$BU$123,$BM$65=$BU$124),"X",""))</f>
        <v/>
      </c>
      <c r="BN140" s="26" t="str">
        <f>IF(AK13="","",IF(AND(BK66=$BU$123,$BN$65=$BU$124),"X",""))</f>
        <v/>
      </c>
      <c r="BO140" s="26" t="str">
        <f>IF(AK13="","",IF(AND(BK66=$BU$123,$BO$65=$BU$124),"X",""))</f>
        <v/>
      </c>
      <c r="BP140" s="26" t="str">
        <f>IF(AK13="","",IF(AND(BK66=$BU$123,$BP$65=$BU$124),"X",""))</f>
        <v/>
      </c>
    </row>
    <row r="141" spans="1:71" ht="32.25" customHeight="1" thickBot="1">
      <c r="A141" s="501" t="str">
        <f>IF(AK13=Datos!$A$6,"TRATAMIENTO DE LA OPORTUNIDAD","TRATAMIENTO DEL RIESGO")</f>
        <v>TRATAMIENTO DEL RIESGO</v>
      </c>
      <c r="B141" s="502"/>
      <c r="C141" s="502"/>
      <c r="D141" s="502"/>
      <c r="E141" s="502"/>
      <c r="F141" s="502"/>
      <c r="G141" s="502"/>
      <c r="H141" s="502"/>
      <c r="I141" s="502"/>
      <c r="J141" s="503"/>
      <c r="BF141" s="16"/>
      <c r="BG141" s="20"/>
      <c r="BK141" s="11">
        <f>AA127</f>
        <v>2</v>
      </c>
      <c r="BL141" s="26" t="str">
        <f>IF(AK13="","",IF(AND(BK67=$BU$123,$BL$65=$BU$124),"X",""))</f>
        <v/>
      </c>
      <c r="BM141" s="26" t="str">
        <f>IF(AK13="","",IF(AND(BK67=$BU$123,$BM$65=$BU$124),"X",""))</f>
        <v/>
      </c>
      <c r="BN141" s="26" t="str">
        <f>IF(AK13="","",IF(AND(BK67=$BU$123,$BN$65=$BU$124),"X",""))</f>
        <v/>
      </c>
      <c r="BO141" s="26" t="str">
        <f>IF(AK13="","",IF(AND(BK67=$BU$123,$BO$65=$BU$124),"X",""))</f>
        <v/>
      </c>
      <c r="BP141" s="26" t="str">
        <f>IF(AK13="","",IF(AND(BK67=$BU$123,$BP$65=$BU$124),"X",""))</f>
        <v/>
      </c>
    </row>
    <row r="142" spans="1:71" ht="14.45" customHeight="1">
      <c r="A142" s="65"/>
      <c r="B142" s="66"/>
      <c r="C142" s="66"/>
      <c r="D142" s="67"/>
      <c r="E142" s="67"/>
      <c r="F142" s="67"/>
      <c r="G142" s="67"/>
      <c r="H142" s="67"/>
      <c r="I142" s="67"/>
      <c r="J142" s="67"/>
      <c r="BG142" s="20"/>
      <c r="BK142" s="11">
        <f>AA129</f>
        <v>3</v>
      </c>
      <c r="BL142" s="26" t="str">
        <f>IF(AK13="","",IF(AND(BK68=$BU$123,$BL$65=$BU$124),"X",""))</f>
        <v/>
      </c>
      <c r="BM142" s="26" t="str">
        <f>IF(AK13="","",IF(AND(BK68=$BU$123,$BM$65=$BU$124),"X",""))</f>
        <v/>
      </c>
      <c r="BN142" s="26" t="str">
        <f>IF(AK13="","",IF(AND(BK68=$BU$123,$BN$65=$BU$124),"X",""))</f>
        <v/>
      </c>
      <c r="BO142" s="26" t="str">
        <f>IF(AK13="","",IF(AND(BK68=$BU$123,$BO$65=$BU$124),"X",""))</f>
        <v/>
      </c>
      <c r="BP142" s="26" t="str">
        <f>IF(AK13="","",IF(AND(BK68=$BU$123,$BP$65=$BU$124),"X",""))</f>
        <v/>
      </c>
    </row>
    <row r="143" spans="1:71" ht="15.75" thickBot="1">
      <c r="A143" s="18"/>
      <c r="D143" s="40"/>
      <c r="E143" s="41"/>
      <c r="F143" s="41"/>
      <c r="G143" s="41"/>
      <c r="H143" s="41"/>
      <c r="I143" s="41"/>
      <c r="J143" s="41"/>
      <c r="K143" s="41"/>
      <c r="L143" s="41"/>
      <c r="M143" s="41"/>
      <c r="N143" s="41"/>
      <c r="O143" s="41"/>
      <c r="P143" s="41"/>
      <c r="Q143" s="41"/>
      <c r="R143" s="41"/>
      <c r="S143" s="41"/>
      <c r="T143" s="41"/>
      <c r="U143" s="41"/>
      <c r="V143" s="41"/>
      <c r="W143" s="41"/>
      <c r="X143" s="41"/>
      <c r="Y143" s="41"/>
      <c r="Z143" s="41"/>
      <c r="AA143" s="41"/>
      <c r="AB143" s="41"/>
      <c r="AC143" s="41"/>
      <c r="AD143" s="41"/>
      <c r="AE143" s="41"/>
      <c r="AF143" s="41"/>
      <c r="AG143" s="41"/>
      <c r="AH143" s="41"/>
      <c r="AI143" s="41"/>
      <c r="AJ143" s="41"/>
      <c r="AK143" s="41"/>
      <c r="AL143" s="41"/>
      <c r="AM143" s="41"/>
      <c r="AN143" s="41"/>
      <c r="AO143" s="41"/>
      <c r="AP143" s="41"/>
      <c r="AQ143" s="41"/>
      <c r="AR143" s="41"/>
      <c r="AS143" s="41"/>
      <c r="AT143" s="41"/>
      <c r="AU143" s="41"/>
      <c r="AV143" s="41"/>
      <c r="AW143" s="41"/>
      <c r="AX143" s="41"/>
      <c r="AY143" s="41"/>
      <c r="AZ143" s="41"/>
      <c r="BA143" s="41"/>
      <c r="BB143" s="41"/>
      <c r="BC143" s="41"/>
      <c r="BD143" s="41"/>
      <c r="BE143" s="41"/>
      <c r="BF143" s="42"/>
      <c r="BG143" s="20"/>
      <c r="BK143" s="11">
        <f>AA131</f>
        <v>4</v>
      </c>
      <c r="BL143" s="26" t="str">
        <f>IF(AK13="","",IF(AND(BK69=$BU$123,$BL$65=$BU$124),"X",""))</f>
        <v/>
      </c>
      <c r="BM143" s="26" t="str">
        <f>IF(AK13="","",IF(AND(BK69=$BU$123,$BM$65=$BU$124),"X",""))</f>
        <v/>
      </c>
      <c r="BN143" s="26" t="str">
        <f>IF(AK13="","",IF(AND(BK69=$BU$123,$BN$65=$BU$124),"X",""))</f>
        <v/>
      </c>
      <c r="BO143" s="26" t="str">
        <f>IF(AK13="","",IF(AND(BK69=$BU$123,$BO$65=$BU$124),"X",""))</f>
        <v/>
      </c>
      <c r="BP143" s="26" t="str">
        <f>IF(AK13="","",IF(AND(BK69=$BU$123,$BP$65=$BU$124),"X",""))</f>
        <v/>
      </c>
    </row>
    <row r="144" spans="1:71" ht="15" customHeight="1">
      <c r="A144" s="18"/>
      <c r="D144" s="37"/>
      <c r="F144" s="19"/>
      <c r="G144" s="603" t="str">
        <f>IF(AK13=Datos!$A$6,"Manejo de la oportunidad:","Manejo del riesgo:")</f>
        <v>Manejo del riesgo:</v>
      </c>
      <c r="H144" s="603"/>
      <c r="I144" s="603"/>
      <c r="J144" s="603"/>
      <c r="K144" s="603"/>
      <c r="S144" s="68"/>
      <c r="T144" s="69"/>
      <c r="U144" s="69"/>
      <c r="V144" s="69"/>
      <c r="W144" s="70"/>
      <c r="AL144" s="68"/>
      <c r="AM144" s="69"/>
      <c r="AN144" s="69"/>
      <c r="AO144" s="69"/>
      <c r="AP144" s="69"/>
      <c r="AQ144" s="69"/>
      <c r="AR144" s="70"/>
      <c r="BF144" s="38"/>
      <c r="BG144" s="20"/>
      <c r="BK144" s="11">
        <f>AA133</f>
        <v>5</v>
      </c>
      <c r="BL144" s="26" t="str">
        <f>IF(AK13="","",IF(AND(BK70=$BU$123,$BL$65=$BU$124),"X",""))</f>
        <v/>
      </c>
      <c r="BM144" s="26" t="str">
        <f>IF(AK13="","",IF(AND(BK70=$BU$123,$BM$65=$BU$124),"X",""))</f>
        <v/>
      </c>
      <c r="BN144" s="26" t="str">
        <f>IF(AK13="","",IF(AND(BK70=$BU$123,$BN$65=$BU$124),"X",""))</f>
        <v/>
      </c>
      <c r="BO144" s="26" t="str">
        <f>IF(AK13="","",IF(AND(BK70=$BU$123,$BO$65=$BU$124),"X",""))</f>
        <v/>
      </c>
      <c r="BP144" s="26" t="str">
        <f>IF(AK13="","",IF(AND(BK70=$BU$123,$BP$65=$BU$124),"X",""))</f>
        <v/>
      </c>
    </row>
    <row r="145" spans="1:68" ht="21.95" customHeight="1">
      <c r="A145" s="18"/>
      <c r="D145" s="71"/>
      <c r="E145" s="19"/>
      <c r="F145" s="19"/>
      <c r="G145" s="603"/>
      <c r="H145" s="603"/>
      <c r="I145" s="603"/>
      <c r="J145" s="603"/>
      <c r="K145" s="603"/>
      <c r="S145" s="72"/>
      <c r="T145" s="598"/>
      <c r="U145" s="599"/>
      <c r="V145" s="600" t="str">
        <f>IF(AK13=Datos!$A$6,"Fortalecer","Reducir")</f>
        <v>Reducir</v>
      </c>
      <c r="W145" s="601"/>
      <c r="AL145" s="72"/>
      <c r="AM145" s="602"/>
      <c r="AN145" s="602"/>
      <c r="AO145" s="600" t="str">
        <f>IF(AK13=Datos!$A$6,"Aceptar","Aceptar")</f>
        <v>Aceptar</v>
      </c>
      <c r="AP145" s="603"/>
      <c r="AQ145" s="603"/>
      <c r="AR145" s="601"/>
      <c r="BF145" s="38"/>
      <c r="BG145" s="20"/>
      <c r="BL145" s="11">
        <v>1</v>
      </c>
      <c r="BM145" s="11">
        <v>2</v>
      </c>
      <c r="BN145" s="11">
        <v>3</v>
      </c>
      <c r="BO145" s="11">
        <v>4</v>
      </c>
      <c r="BP145" s="11">
        <v>5</v>
      </c>
    </row>
    <row r="146" spans="1:68" ht="24" customHeight="1" thickBot="1">
      <c r="A146" s="18"/>
      <c r="D146" s="37"/>
      <c r="E146" s="19"/>
      <c r="F146" s="19"/>
      <c r="G146" s="603"/>
      <c r="H146" s="603"/>
      <c r="I146" s="603"/>
      <c r="J146" s="603"/>
      <c r="K146" s="603"/>
      <c r="S146" s="73"/>
      <c r="T146" s="74"/>
      <c r="U146" s="74"/>
      <c r="V146" s="74"/>
      <c r="W146" s="75"/>
      <c r="AL146" s="73"/>
      <c r="AM146" s="74"/>
      <c r="AN146" s="74"/>
      <c r="AO146" s="74"/>
      <c r="AP146" s="74"/>
      <c r="AQ146" s="74"/>
      <c r="AR146" s="75"/>
      <c r="BF146" s="38"/>
      <c r="BG146" s="20"/>
    </row>
    <row r="147" spans="1:68" ht="15.75" customHeight="1">
      <c r="A147" s="18"/>
      <c r="D147" s="43"/>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4"/>
      <c r="AH147" s="44"/>
      <c r="AI147" s="44"/>
      <c r="AJ147" s="44"/>
      <c r="AK147" s="44"/>
      <c r="AL147" s="44"/>
      <c r="AM147" s="44"/>
      <c r="AN147" s="44"/>
      <c r="AO147" s="44"/>
      <c r="AP147" s="44"/>
      <c r="AQ147" s="44"/>
      <c r="AR147" s="44"/>
      <c r="AS147" s="44"/>
      <c r="AT147" s="44"/>
      <c r="AU147" s="44"/>
      <c r="AV147" s="44"/>
      <c r="AW147" s="44"/>
      <c r="AX147" s="44"/>
      <c r="AY147" s="44"/>
      <c r="AZ147" s="44"/>
      <c r="BA147" s="44"/>
      <c r="BB147" s="44"/>
      <c r="BC147" s="44"/>
      <c r="BD147" s="44"/>
      <c r="BE147" s="44"/>
      <c r="BF147" s="45"/>
      <c r="BG147" s="20"/>
    </row>
    <row r="148" spans="1:68" ht="21.95" customHeight="1">
      <c r="A148" s="18"/>
      <c r="BG148" s="20"/>
    </row>
    <row r="149" spans="1:68" ht="90.6" customHeight="1">
      <c r="A149" s="18"/>
      <c r="D149" s="603" t="s">
        <v>559</v>
      </c>
      <c r="E149" s="603"/>
      <c r="F149" s="603"/>
      <c r="G149" s="603"/>
      <c r="H149" s="603"/>
      <c r="I149" s="603"/>
      <c r="J149" s="603"/>
      <c r="L149" s="644" t="s">
        <v>560</v>
      </c>
      <c r="M149" s="644"/>
      <c r="N149" s="644"/>
      <c r="O149" s="644"/>
      <c r="P149" s="644"/>
      <c r="Q149" s="644"/>
      <c r="R149" s="644"/>
      <c r="S149" s="644"/>
      <c r="T149" s="644"/>
      <c r="U149" s="644"/>
      <c r="V149" s="644"/>
      <c r="W149" s="644"/>
      <c r="X149" s="644"/>
      <c r="Y149" s="644"/>
      <c r="Z149" s="644"/>
      <c r="AA149" s="644"/>
      <c r="AB149" s="644"/>
      <c r="AC149" s="644"/>
      <c r="AD149" s="644"/>
      <c r="AE149" s="644"/>
      <c r="AF149" s="644"/>
      <c r="AG149" s="644"/>
      <c r="AH149" s="644"/>
      <c r="AI149" s="644"/>
      <c r="AJ149" s="644"/>
      <c r="AK149" s="644"/>
      <c r="AL149" s="644"/>
      <c r="AM149" s="644"/>
      <c r="AN149" s="644"/>
      <c r="AO149" s="644"/>
      <c r="AP149" s="644"/>
      <c r="AQ149" s="644"/>
      <c r="AR149" s="644"/>
      <c r="AS149" s="644"/>
      <c r="AT149" s="644"/>
      <c r="AU149" s="644"/>
      <c r="AV149" s="644"/>
      <c r="AW149" s="644"/>
      <c r="AX149" s="644"/>
      <c r="AY149" s="644"/>
      <c r="AZ149" s="644"/>
      <c r="BA149" s="644"/>
      <c r="BB149" s="644"/>
      <c r="BC149" s="644"/>
      <c r="BD149" s="644"/>
      <c r="BE149" s="644"/>
      <c r="BF149" s="644"/>
      <c r="BG149" s="20"/>
    </row>
    <row r="150" spans="1:68" ht="29.45" customHeight="1">
      <c r="A150" s="18"/>
      <c r="D150" s="603"/>
      <c r="E150" s="603"/>
      <c r="F150" s="603"/>
      <c r="G150" s="603"/>
      <c r="H150" s="603"/>
      <c r="I150" s="603"/>
      <c r="J150" s="603"/>
      <c r="L150" s="644"/>
      <c r="M150" s="644"/>
      <c r="N150" s="644"/>
      <c r="O150" s="644"/>
      <c r="P150" s="644"/>
      <c r="Q150" s="644"/>
      <c r="R150" s="644"/>
      <c r="S150" s="644"/>
      <c r="T150" s="644"/>
      <c r="U150" s="644"/>
      <c r="V150" s="644"/>
      <c r="W150" s="644"/>
      <c r="X150" s="644"/>
      <c r="Y150" s="644"/>
      <c r="Z150" s="644"/>
      <c r="AA150" s="644"/>
      <c r="AB150" s="644"/>
      <c r="AC150" s="644"/>
      <c r="AD150" s="644"/>
      <c r="AE150" s="644"/>
      <c r="AF150" s="644"/>
      <c r="AG150" s="644"/>
      <c r="AH150" s="644"/>
      <c r="AI150" s="644"/>
      <c r="AJ150" s="644"/>
      <c r="AK150" s="644"/>
      <c r="AL150" s="644"/>
      <c r="AM150" s="644"/>
      <c r="AN150" s="644"/>
      <c r="AO150" s="644"/>
      <c r="AP150" s="644"/>
      <c r="AQ150" s="644"/>
      <c r="AR150" s="644"/>
      <c r="AS150" s="644"/>
      <c r="AT150" s="644"/>
      <c r="AU150" s="644"/>
      <c r="AV150" s="644"/>
      <c r="AW150" s="644"/>
      <c r="AX150" s="644"/>
      <c r="AY150" s="644"/>
      <c r="AZ150" s="644"/>
      <c r="BA150" s="644"/>
      <c r="BB150" s="644"/>
      <c r="BC150" s="644"/>
      <c r="BD150" s="644"/>
      <c r="BE150" s="644"/>
      <c r="BF150" s="644"/>
      <c r="BG150" s="20"/>
    </row>
    <row r="151" spans="1:68" ht="15.95" customHeight="1">
      <c r="A151" s="18"/>
      <c r="BG151" s="20"/>
    </row>
    <row r="152" spans="1:68" ht="31.9" customHeight="1">
      <c r="A152" s="18"/>
      <c r="D152" s="493" t="s">
        <v>561</v>
      </c>
      <c r="E152" s="493"/>
      <c r="F152" s="493"/>
      <c r="G152" s="493"/>
      <c r="H152" s="493"/>
      <c r="I152" s="493"/>
      <c r="J152" s="493"/>
      <c r="K152" s="493"/>
      <c r="L152" s="493"/>
      <c r="M152" s="493"/>
      <c r="N152" s="493"/>
      <c r="O152" s="493"/>
      <c r="P152" s="493"/>
      <c r="Q152" s="493"/>
      <c r="R152" s="493"/>
      <c r="S152" s="493"/>
      <c r="T152" s="493"/>
      <c r="U152" s="493"/>
      <c r="V152" s="493"/>
      <c r="W152" s="493"/>
      <c r="X152" s="493"/>
      <c r="Y152" s="493"/>
      <c r="Z152" s="493"/>
      <c r="AA152" s="493"/>
      <c r="AB152" s="493"/>
      <c r="AC152" s="493"/>
      <c r="AD152" s="493"/>
      <c r="AE152" s="493"/>
      <c r="AF152" s="493"/>
      <c r="AG152" s="493"/>
      <c r="AH152" s="493"/>
      <c r="AI152" s="493"/>
      <c r="AJ152" s="493"/>
      <c r="AK152" s="493"/>
      <c r="AL152" s="493"/>
      <c r="AM152" s="493"/>
      <c r="AN152" s="493"/>
      <c r="AO152" s="493"/>
      <c r="AP152" s="493"/>
      <c r="AQ152" s="493"/>
      <c r="AR152" s="493"/>
      <c r="AS152" s="493"/>
      <c r="AT152" s="493"/>
      <c r="AU152" s="493"/>
      <c r="AV152" s="493"/>
      <c r="AW152" s="493"/>
      <c r="AX152" s="493"/>
      <c r="AY152" s="493"/>
      <c r="AZ152" s="493"/>
      <c r="BA152" s="493"/>
      <c r="BB152" s="493"/>
      <c r="BC152" s="493"/>
      <c r="BD152" s="493"/>
      <c r="BE152" s="493"/>
      <c r="BF152" s="493"/>
      <c r="BG152" s="651"/>
    </row>
    <row r="153" spans="1:68" ht="20.100000000000001" customHeight="1">
      <c r="A153" s="18"/>
      <c r="D153" s="605" t="s">
        <v>562</v>
      </c>
      <c r="E153" s="605"/>
      <c r="F153" s="605"/>
      <c r="G153" s="605"/>
      <c r="H153" s="605"/>
      <c r="I153" s="605"/>
      <c r="J153" s="605"/>
      <c r="K153" s="605"/>
      <c r="L153" s="605"/>
      <c r="M153" s="605"/>
      <c r="N153" s="605"/>
      <c r="O153" s="605"/>
      <c r="P153" s="605"/>
      <c r="Q153" s="605"/>
      <c r="R153" s="605"/>
      <c r="S153" s="605"/>
      <c r="T153" s="605"/>
      <c r="U153" s="605"/>
      <c r="V153" s="649" t="s">
        <v>563</v>
      </c>
      <c r="W153" s="649"/>
      <c r="X153" s="649"/>
      <c r="Y153" s="649"/>
      <c r="Z153" s="649"/>
      <c r="AA153" s="649"/>
      <c r="AB153" s="649"/>
      <c r="AC153" s="649"/>
      <c r="AD153" s="649"/>
      <c r="AE153" s="649"/>
      <c r="AF153" s="649"/>
      <c r="AG153" s="649"/>
      <c r="AH153" s="649"/>
      <c r="AI153" s="649"/>
      <c r="AJ153" s="649"/>
      <c r="AK153" s="649"/>
      <c r="AL153" s="649"/>
      <c r="AM153" s="649"/>
      <c r="AN153" s="649"/>
      <c r="AO153" s="649"/>
      <c r="AP153" s="649"/>
      <c r="AQ153" s="649"/>
      <c r="AR153" s="649"/>
      <c r="AS153" s="649"/>
      <c r="AT153" s="649"/>
      <c r="AU153" s="649"/>
      <c r="AV153" s="649"/>
      <c r="AW153" s="649"/>
      <c r="AX153" s="649"/>
      <c r="AY153" s="649"/>
      <c r="AZ153" s="649"/>
      <c r="BA153" s="649"/>
      <c r="BB153" s="649"/>
      <c r="BC153" s="649"/>
      <c r="BD153" s="649"/>
      <c r="BE153" s="649"/>
      <c r="BF153" s="649"/>
      <c r="BG153" s="650"/>
    </row>
    <row r="154" spans="1:68" ht="20.100000000000001" customHeight="1">
      <c r="A154" s="18"/>
      <c r="D154" s="606"/>
      <c r="E154" s="606"/>
      <c r="F154" s="606"/>
      <c r="G154" s="606"/>
      <c r="H154" s="606"/>
      <c r="I154" s="606"/>
      <c r="J154" s="606"/>
      <c r="K154" s="606"/>
      <c r="L154" s="606"/>
      <c r="M154" s="606"/>
      <c r="N154" s="606"/>
      <c r="O154" s="606"/>
      <c r="P154" s="606"/>
      <c r="Q154" s="606"/>
      <c r="R154" s="606"/>
      <c r="S154" s="606"/>
      <c r="T154" s="606"/>
      <c r="U154" s="606"/>
      <c r="V154" s="604" t="s">
        <v>564</v>
      </c>
      <c r="W154" s="604"/>
      <c r="X154" s="604"/>
      <c r="Y154" s="604"/>
      <c r="Z154" s="604"/>
      <c r="AA154" s="604"/>
      <c r="AB154" s="604"/>
      <c r="AC154" s="604"/>
      <c r="AD154" s="604"/>
      <c r="AE154" s="604"/>
      <c r="AF154" s="604"/>
      <c r="AG154" s="604"/>
      <c r="AH154" s="604" t="s">
        <v>565</v>
      </c>
      <c r="AI154" s="604"/>
      <c r="AJ154" s="604"/>
      <c r="AK154" s="604"/>
      <c r="AL154" s="604"/>
      <c r="AM154" s="604"/>
      <c r="AN154" s="604"/>
      <c r="AO154" s="604"/>
      <c r="AP154" s="604"/>
      <c r="AQ154" s="604" t="s">
        <v>566</v>
      </c>
      <c r="AR154" s="604"/>
      <c r="AS154" s="604"/>
      <c r="AT154" s="604"/>
      <c r="AU154" s="604"/>
      <c r="AV154" s="604"/>
      <c r="AW154" s="604"/>
      <c r="AX154" s="604"/>
      <c r="AY154" s="604"/>
      <c r="AZ154" s="604"/>
      <c r="BA154" s="604" t="s">
        <v>567</v>
      </c>
      <c r="BB154" s="604"/>
      <c r="BC154" s="604"/>
      <c r="BD154" s="604"/>
      <c r="BE154" s="604"/>
      <c r="BF154" s="604"/>
      <c r="BG154" s="182" t="s">
        <v>568</v>
      </c>
    </row>
    <row r="155" spans="1:68" ht="14.25" customHeight="1">
      <c r="A155" s="18"/>
      <c r="D155" s="408" t="s">
        <v>569</v>
      </c>
      <c r="E155" s="413" t="str">
        <f>IF(D87="","",IF(AT87&lt;&gt;Datos!$AO$2,D87,""))</f>
        <v/>
      </c>
      <c r="F155" s="414"/>
      <c r="G155" s="414"/>
      <c r="H155" s="414"/>
      <c r="I155" s="414"/>
      <c r="J155" s="414"/>
      <c r="K155" s="414"/>
      <c r="L155" s="414"/>
      <c r="M155" s="414"/>
      <c r="N155" s="414"/>
      <c r="O155" s="414"/>
      <c r="P155" s="414"/>
      <c r="Q155" s="414"/>
      <c r="R155" s="414"/>
      <c r="S155" s="414"/>
      <c r="T155" s="414"/>
      <c r="U155" s="415"/>
      <c r="V155" s="400"/>
      <c r="W155" s="400"/>
      <c r="X155" s="400"/>
      <c r="Y155" s="400"/>
      <c r="Z155" s="400"/>
      <c r="AA155" s="400"/>
      <c r="AB155" s="400"/>
      <c r="AC155" s="400"/>
      <c r="AD155" s="400"/>
      <c r="AE155" s="400"/>
      <c r="AF155" s="400"/>
      <c r="AG155" s="400"/>
      <c r="AH155" s="406"/>
      <c r="AI155" s="406"/>
      <c r="AJ155" s="406"/>
      <c r="AK155" s="406"/>
      <c r="AL155" s="406"/>
      <c r="AM155" s="406"/>
      <c r="AN155" s="406"/>
      <c r="AO155" s="406"/>
      <c r="AP155" s="428"/>
      <c r="AQ155" s="400"/>
      <c r="AR155" s="400"/>
      <c r="AS155" s="400"/>
      <c r="AT155" s="400"/>
      <c r="AU155" s="400"/>
      <c r="AV155" s="400"/>
      <c r="AW155" s="400"/>
      <c r="AX155" s="400"/>
      <c r="AY155" s="400"/>
      <c r="AZ155" s="400"/>
      <c r="BA155" s="400"/>
      <c r="BB155" s="400"/>
      <c r="BC155" s="400"/>
      <c r="BD155" s="400"/>
      <c r="BE155" s="400"/>
      <c r="BF155" s="400"/>
      <c r="BG155" s="400"/>
      <c r="BH155" s="400"/>
      <c r="BI155" s="400"/>
      <c r="BJ155" s="400"/>
      <c r="BK155" s="400"/>
      <c r="BL155" s="400"/>
    </row>
    <row r="156" spans="1:68" ht="14.25" customHeight="1">
      <c r="A156" s="18"/>
      <c r="D156" s="409"/>
      <c r="E156" s="413" t="str">
        <f>IF(D88="","",IF(AT88&lt;&gt;Datos!$AO$2,D88,""))</f>
        <v/>
      </c>
      <c r="F156" s="414"/>
      <c r="G156" s="414"/>
      <c r="H156" s="414"/>
      <c r="I156" s="414"/>
      <c r="J156" s="414"/>
      <c r="K156" s="414"/>
      <c r="L156" s="414"/>
      <c r="M156" s="414"/>
      <c r="N156" s="414"/>
      <c r="O156" s="414"/>
      <c r="P156" s="414"/>
      <c r="Q156" s="414"/>
      <c r="R156" s="414"/>
      <c r="S156" s="414"/>
      <c r="T156" s="414"/>
      <c r="U156" s="415"/>
      <c r="V156" s="400"/>
      <c r="W156" s="400"/>
      <c r="X156" s="400"/>
      <c r="Y156" s="400"/>
      <c r="Z156" s="400"/>
      <c r="AA156" s="400"/>
      <c r="AB156" s="400"/>
      <c r="AC156" s="400"/>
      <c r="AD156" s="400"/>
      <c r="AE156" s="400"/>
      <c r="AF156" s="400"/>
      <c r="AG156" s="400"/>
      <c r="AH156" s="406"/>
      <c r="AI156" s="406"/>
      <c r="AJ156" s="406"/>
      <c r="AK156" s="406"/>
      <c r="AL156" s="406"/>
      <c r="AM156" s="406"/>
      <c r="AN156" s="406"/>
      <c r="AO156" s="406"/>
      <c r="AP156" s="428"/>
      <c r="AQ156" s="400"/>
      <c r="AR156" s="400"/>
      <c r="AS156" s="400"/>
      <c r="AT156" s="400"/>
      <c r="AU156" s="400"/>
      <c r="AV156" s="400"/>
      <c r="AW156" s="400"/>
      <c r="AX156" s="400"/>
      <c r="AY156" s="400"/>
      <c r="AZ156" s="400"/>
      <c r="BA156" s="400"/>
      <c r="BB156" s="400"/>
      <c r="BC156" s="400"/>
      <c r="BD156" s="400"/>
      <c r="BE156" s="400"/>
      <c r="BF156" s="400"/>
      <c r="BG156" s="258"/>
    </row>
    <row r="157" spans="1:68" ht="14.25" customHeight="1">
      <c r="A157" s="18"/>
      <c r="D157" s="409"/>
      <c r="E157" s="413" t="str">
        <f>IF(D89="","",IF(AT89&lt;&gt;Datos!$AO$2,D89,""))</f>
        <v/>
      </c>
      <c r="F157" s="414"/>
      <c r="G157" s="414"/>
      <c r="H157" s="414"/>
      <c r="I157" s="414"/>
      <c r="J157" s="414"/>
      <c r="K157" s="414"/>
      <c r="L157" s="414"/>
      <c r="M157" s="414"/>
      <c r="N157" s="414"/>
      <c r="O157" s="414"/>
      <c r="P157" s="414"/>
      <c r="Q157" s="414"/>
      <c r="R157" s="414"/>
      <c r="S157" s="414"/>
      <c r="T157" s="414"/>
      <c r="U157" s="415"/>
      <c r="V157" s="400"/>
      <c r="W157" s="400"/>
      <c r="X157" s="400"/>
      <c r="Y157" s="400"/>
      <c r="Z157" s="400"/>
      <c r="AA157" s="400"/>
      <c r="AB157" s="400"/>
      <c r="AC157" s="400"/>
      <c r="AD157" s="400"/>
      <c r="AE157" s="400"/>
      <c r="AF157" s="400"/>
      <c r="AG157" s="400"/>
      <c r="AH157" s="406"/>
      <c r="AI157" s="406"/>
      <c r="AJ157" s="406"/>
      <c r="AK157" s="406"/>
      <c r="AL157" s="406"/>
      <c r="AM157" s="406"/>
      <c r="AN157" s="406"/>
      <c r="AO157" s="406"/>
      <c r="AP157" s="428"/>
      <c r="AQ157" s="400"/>
      <c r="AR157" s="400"/>
      <c r="AS157" s="400"/>
      <c r="AT157" s="400"/>
      <c r="AU157" s="400"/>
      <c r="AV157" s="400"/>
      <c r="AW157" s="400"/>
      <c r="AX157" s="400"/>
      <c r="AY157" s="400"/>
      <c r="AZ157" s="400"/>
      <c r="BA157" s="400"/>
      <c r="BB157" s="400"/>
      <c r="BC157" s="400"/>
      <c r="BD157" s="400"/>
      <c r="BE157" s="400"/>
      <c r="BF157" s="400"/>
      <c r="BG157" s="258"/>
    </row>
    <row r="158" spans="1:68" ht="14.25" customHeight="1">
      <c r="A158" s="18"/>
      <c r="D158" s="409"/>
      <c r="E158" s="413" t="str">
        <f>IF(D90="","",IF(AT90&lt;&gt;Datos!$AO$2,D90,""))</f>
        <v/>
      </c>
      <c r="F158" s="414"/>
      <c r="G158" s="414"/>
      <c r="H158" s="414"/>
      <c r="I158" s="414"/>
      <c r="J158" s="414"/>
      <c r="K158" s="414"/>
      <c r="L158" s="414"/>
      <c r="M158" s="414"/>
      <c r="N158" s="414"/>
      <c r="O158" s="414"/>
      <c r="P158" s="414"/>
      <c r="Q158" s="414"/>
      <c r="R158" s="414"/>
      <c r="S158" s="414"/>
      <c r="T158" s="414"/>
      <c r="U158" s="415"/>
      <c r="V158" s="400"/>
      <c r="W158" s="400"/>
      <c r="X158" s="400"/>
      <c r="Y158" s="400"/>
      <c r="Z158" s="400"/>
      <c r="AA158" s="400"/>
      <c r="AB158" s="400"/>
      <c r="AC158" s="400"/>
      <c r="AD158" s="400"/>
      <c r="AE158" s="400"/>
      <c r="AF158" s="400"/>
      <c r="AG158" s="400"/>
      <c r="AH158" s="406"/>
      <c r="AI158" s="406"/>
      <c r="AJ158" s="406"/>
      <c r="AK158" s="406"/>
      <c r="AL158" s="406"/>
      <c r="AM158" s="406"/>
      <c r="AN158" s="406"/>
      <c r="AO158" s="406"/>
      <c r="AP158" s="428"/>
      <c r="AQ158" s="400"/>
      <c r="AR158" s="400"/>
      <c r="AS158" s="400"/>
      <c r="AT158" s="400"/>
      <c r="AU158" s="400"/>
      <c r="AV158" s="400"/>
      <c r="AW158" s="400"/>
      <c r="AX158" s="400"/>
      <c r="AY158" s="400"/>
      <c r="AZ158" s="400"/>
      <c r="BA158" s="400"/>
      <c r="BB158" s="400"/>
      <c r="BC158" s="400"/>
      <c r="BD158" s="400"/>
      <c r="BE158" s="400"/>
      <c r="BF158" s="400"/>
      <c r="BG158" s="258"/>
    </row>
    <row r="159" spans="1:68" ht="14.25" customHeight="1">
      <c r="A159" s="18"/>
      <c r="D159" s="409"/>
      <c r="E159" s="413" t="str">
        <f>IF(D91="","",IF(AT91&lt;&gt;Datos!$AO$2,D91,""))</f>
        <v/>
      </c>
      <c r="F159" s="414"/>
      <c r="G159" s="414"/>
      <c r="H159" s="414"/>
      <c r="I159" s="414"/>
      <c r="J159" s="414"/>
      <c r="K159" s="414"/>
      <c r="L159" s="414"/>
      <c r="M159" s="414"/>
      <c r="N159" s="414"/>
      <c r="O159" s="414"/>
      <c r="P159" s="414"/>
      <c r="Q159" s="414"/>
      <c r="R159" s="414"/>
      <c r="S159" s="414"/>
      <c r="T159" s="414"/>
      <c r="U159" s="415"/>
      <c r="V159" s="400"/>
      <c r="W159" s="400"/>
      <c r="X159" s="400"/>
      <c r="Y159" s="400"/>
      <c r="Z159" s="400"/>
      <c r="AA159" s="400"/>
      <c r="AB159" s="400"/>
      <c r="AC159" s="400"/>
      <c r="AD159" s="400"/>
      <c r="AE159" s="400"/>
      <c r="AF159" s="400"/>
      <c r="AG159" s="400"/>
      <c r="AH159" s="406"/>
      <c r="AI159" s="406"/>
      <c r="AJ159" s="406"/>
      <c r="AK159" s="406"/>
      <c r="AL159" s="406"/>
      <c r="AM159" s="406"/>
      <c r="AN159" s="406"/>
      <c r="AO159" s="406"/>
      <c r="AP159" s="428"/>
      <c r="AQ159" s="400"/>
      <c r="AR159" s="400"/>
      <c r="AS159" s="400"/>
      <c r="AT159" s="400"/>
      <c r="AU159" s="400"/>
      <c r="AV159" s="400"/>
      <c r="AW159" s="400"/>
      <c r="AX159" s="400"/>
      <c r="AY159" s="400"/>
      <c r="AZ159" s="400"/>
      <c r="BA159" s="400"/>
      <c r="BB159" s="400"/>
      <c r="BC159" s="400"/>
      <c r="BD159" s="400"/>
      <c r="BE159" s="400"/>
      <c r="BF159" s="400"/>
      <c r="BG159" s="258"/>
    </row>
    <row r="160" spans="1:68" ht="14.25" customHeight="1">
      <c r="A160" s="18"/>
      <c r="D160" s="409"/>
      <c r="E160" s="413" t="str">
        <f>IF(D92="","",IF(AT92&lt;&gt;Datos!$AO$2,D92,""))</f>
        <v/>
      </c>
      <c r="F160" s="414"/>
      <c r="G160" s="414"/>
      <c r="H160" s="414"/>
      <c r="I160" s="414"/>
      <c r="J160" s="414"/>
      <c r="K160" s="414"/>
      <c r="L160" s="414"/>
      <c r="M160" s="414"/>
      <c r="N160" s="414"/>
      <c r="O160" s="414"/>
      <c r="P160" s="414"/>
      <c r="Q160" s="414"/>
      <c r="R160" s="414"/>
      <c r="S160" s="414"/>
      <c r="T160" s="414"/>
      <c r="U160" s="415"/>
      <c r="V160" s="400"/>
      <c r="W160" s="400"/>
      <c r="X160" s="400"/>
      <c r="Y160" s="400"/>
      <c r="Z160" s="400"/>
      <c r="AA160" s="400"/>
      <c r="AB160" s="400"/>
      <c r="AC160" s="400"/>
      <c r="AD160" s="400"/>
      <c r="AE160" s="400"/>
      <c r="AF160" s="400"/>
      <c r="AG160" s="400"/>
      <c r="AH160" s="406"/>
      <c r="AI160" s="406"/>
      <c r="AJ160" s="406"/>
      <c r="AK160" s="406"/>
      <c r="AL160" s="406"/>
      <c r="AM160" s="406"/>
      <c r="AN160" s="406"/>
      <c r="AO160" s="406"/>
      <c r="AP160" s="428"/>
      <c r="AQ160" s="400"/>
      <c r="AR160" s="400"/>
      <c r="AS160" s="400"/>
      <c r="AT160" s="400"/>
      <c r="AU160" s="400"/>
      <c r="AV160" s="400"/>
      <c r="AW160" s="400"/>
      <c r="AX160" s="400"/>
      <c r="AY160" s="400"/>
      <c r="AZ160" s="400"/>
      <c r="BA160" s="400"/>
      <c r="BB160" s="400"/>
      <c r="BC160" s="400"/>
      <c r="BD160" s="400"/>
      <c r="BE160" s="400"/>
      <c r="BF160" s="400"/>
      <c r="BG160" s="258"/>
    </row>
    <row r="161" spans="1:64" ht="14.25" customHeight="1">
      <c r="A161" s="18"/>
      <c r="D161" s="408"/>
      <c r="E161" s="413" t="str">
        <f>IF(D93="","",IF(AT93&lt;&gt;Datos!$AO$2,D93,""))</f>
        <v/>
      </c>
      <c r="F161" s="414"/>
      <c r="G161" s="414"/>
      <c r="H161" s="414"/>
      <c r="I161" s="414"/>
      <c r="J161" s="414"/>
      <c r="K161" s="414"/>
      <c r="L161" s="414"/>
      <c r="M161" s="414"/>
      <c r="N161" s="414"/>
      <c r="O161" s="414"/>
      <c r="P161" s="414"/>
      <c r="Q161" s="414"/>
      <c r="R161" s="414"/>
      <c r="S161" s="414"/>
      <c r="T161" s="414"/>
      <c r="U161" s="415"/>
      <c r="V161" s="400"/>
      <c r="W161" s="400"/>
      <c r="X161" s="400"/>
      <c r="Y161" s="400"/>
      <c r="Z161" s="400"/>
      <c r="AA161" s="400"/>
      <c r="AB161" s="400"/>
      <c r="AC161" s="400"/>
      <c r="AD161" s="400"/>
      <c r="AE161" s="400"/>
      <c r="AF161" s="400"/>
      <c r="AG161" s="400"/>
      <c r="AH161" s="406"/>
      <c r="AI161" s="406"/>
      <c r="AJ161" s="406"/>
      <c r="AK161" s="406"/>
      <c r="AL161" s="406"/>
      <c r="AM161" s="406"/>
      <c r="AN161" s="406"/>
      <c r="AO161" s="406"/>
      <c r="AP161" s="428"/>
      <c r="AQ161" s="400"/>
      <c r="AR161" s="400"/>
      <c r="AS161" s="400"/>
      <c r="AT161" s="400"/>
      <c r="AU161" s="400"/>
      <c r="AV161" s="400"/>
      <c r="AW161" s="400"/>
      <c r="AX161" s="400"/>
      <c r="AY161" s="400"/>
      <c r="AZ161" s="400"/>
      <c r="BA161" s="400"/>
      <c r="BB161" s="400"/>
      <c r="BC161" s="400"/>
      <c r="BD161" s="400"/>
      <c r="BE161" s="400"/>
      <c r="BF161" s="400"/>
      <c r="BG161" s="258"/>
    </row>
    <row r="162" spans="1:64" ht="14.25" customHeight="1">
      <c r="A162" s="18"/>
      <c r="D162" s="408"/>
      <c r="E162" s="413" t="str">
        <f>IF(D94="","",IF(AT94&lt;&gt;Datos!$AO$2,D94,""))</f>
        <v/>
      </c>
      <c r="F162" s="414"/>
      <c r="G162" s="414"/>
      <c r="H162" s="414"/>
      <c r="I162" s="414"/>
      <c r="J162" s="414"/>
      <c r="K162" s="414"/>
      <c r="L162" s="414"/>
      <c r="M162" s="414"/>
      <c r="N162" s="414"/>
      <c r="O162" s="414"/>
      <c r="P162" s="414"/>
      <c r="Q162" s="414"/>
      <c r="R162" s="414"/>
      <c r="S162" s="414"/>
      <c r="T162" s="414"/>
      <c r="U162" s="415"/>
      <c r="V162" s="400"/>
      <c r="W162" s="400"/>
      <c r="X162" s="400"/>
      <c r="Y162" s="400"/>
      <c r="Z162" s="400"/>
      <c r="AA162" s="400"/>
      <c r="AB162" s="400"/>
      <c r="AC162" s="400"/>
      <c r="AD162" s="400"/>
      <c r="AE162" s="400"/>
      <c r="AF162" s="400"/>
      <c r="AG162" s="400"/>
      <c r="AH162" s="406"/>
      <c r="AI162" s="406"/>
      <c r="AJ162" s="406"/>
      <c r="AK162" s="406"/>
      <c r="AL162" s="406"/>
      <c r="AM162" s="406"/>
      <c r="AN162" s="406"/>
      <c r="AO162" s="406"/>
      <c r="AP162" s="428"/>
      <c r="AQ162" s="400"/>
      <c r="AR162" s="400"/>
      <c r="AS162" s="400"/>
      <c r="AT162" s="400"/>
      <c r="AU162" s="400"/>
      <c r="AV162" s="400"/>
      <c r="AW162" s="400"/>
      <c r="AX162" s="400"/>
      <c r="AY162" s="400"/>
      <c r="AZ162" s="400"/>
      <c r="BA162" s="400"/>
      <c r="BB162" s="400"/>
      <c r="BC162" s="400"/>
      <c r="BD162" s="400"/>
      <c r="BE162" s="400"/>
      <c r="BF162" s="400"/>
      <c r="BG162" s="258"/>
    </row>
    <row r="163" spans="1:64" ht="14.25" customHeight="1">
      <c r="A163" s="18"/>
      <c r="D163" s="408"/>
      <c r="E163" s="413" t="str">
        <f>IF(D95="","",IF(AT95&lt;&gt;Datos!$AO$2,D95,""))</f>
        <v/>
      </c>
      <c r="F163" s="414"/>
      <c r="G163" s="414"/>
      <c r="H163" s="414"/>
      <c r="I163" s="414"/>
      <c r="J163" s="414"/>
      <c r="K163" s="414"/>
      <c r="L163" s="414"/>
      <c r="M163" s="414"/>
      <c r="N163" s="414"/>
      <c r="O163" s="414"/>
      <c r="P163" s="414"/>
      <c r="Q163" s="414"/>
      <c r="R163" s="414"/>
      <c r="S163" s="414"/>
      <c r="T163" s="414"/>
      <c r="U163" s="415"/>
      <c r="V163" s="400"/>
      <c r="W163" s="400"/>
      <c r="X163" s="400"/>
      <c r="Y163" s="400"/>
      <c r="Z163" s="400"/>
      <c r="AA163" s="400"/>
      <c r="AB163" s="400"/>
      <c r="AC163" s="400"/>
      <c r="AD163" s="400"/>
      <c r="AE163" s="400"/>
      <c r="AF163" s="400"/>
      <c r="AG163" s="400"/>
      <c r="AH163" s="406"/>
      <c r="AI163" s="406"/>
      <c r="AJ163" s="406"/>
      <c r="AK163" s="406"/>
      <c r="AL163" s="406"/>
      <c r="AM163" s="406"/>
      <c r="AN163" s="406"/>
      <c r="AO163" s="406"/>
      <c r="AP163" s="428"/>
      <c r="AQ163" s="400"/>
      <c r="AR163" s="400"/>
      <c r="AS163" s="400"/>
      <c r="AT163" s="400"/>
      <c r="AU163" s="400"/>
      <c r="AV163" s="400"/>
      <c r="AW163" s="400"/>
      <c r="AX163" s="400"/>
      <c r="AY163" s="400"/>
      <c r="AZ163" s="400"/>
      <c r="BA163" s="400"/>
      <c r="BB163" s="400"/>
      <c r="BC163" s="400"/>
      <c r="BD163" s="400"/>
      <c r="BE163" s="400"/>
      <c r="BF163" s="400"/>
      <c r="BG163" s="258"/>
    </row>
    <row r="164" spans="1:64" ht="14.25" customHeight="1" thickBot="1">
      <c r="A164" s="18"/>
      <c r="D164" s="410"/>
      <c r="E164" s="607" t="str">
        <f>IF(D96="","",IF(AT96&lt;&gt;Datos!$AO$2,D96,""))</f>
        <v/>
      </c>
      <c r="F164" s="608"/>
      <c r="G164" s="608"/>
      <c r="H164" s="608"/>
      <c r="I164" s="608"/>
      <c r="J164" s="608"/>
      <c r="K164" s="608"/>
      <c r="L164" s="608"/>
      <c r="M164" s="608"/>
      <c r="N164" s="608"/>
      <c r="O164" s="608"/>
      <c r="P164" s="608"/>
      <c r="Q164" s="608"/>
      <c r="R164" s="608"/>
      <c r="S164" s="608"/>
      <c r="T164" s="608"/>
      <c r="U164" s="609"/>
      <c r="V164" s="424"/>
      <c r="W164" s="424"/>
      <c r="X164" s="424"/>
      <c r="Y164" s="424"/>
      <c r="Z164" s="424"/>
      <c r="AA164" s="424"/>
      <c r="AB164" s="424"/>
      <c r="AC164" s="424"/>
      <c r="AD164" s="424"/>
      <c r="AE164" s="424"/>
      <c r="AF164" s="424"/>
      <c r="AG164" s="424"/>
      <c r="AH164" s="422"/>
      <c r="AI164" s="422"/>
      <c r="AJ164" s="422"/>
      <c r="AK164" s="422"/>
      <c r="AL164" s="422"/>
      <c r="AM164" s="422"/>
      <c r="AN164" s="422"/>
      <c r="AO164" s="422"/>
      <c r="AP164" s="423"/>
      <c r="AQ164" s="424"/>
      <c r="AR164" s="424"/>
      <c r="AS164" s="424"/>
      <c r="AT164" s="424"/>
      <c r="AU164" s="424"/>
      <c r="AV164" s="424"/>
      <c r="AW164" s="424"/>
      <c r="AX164" s="424"/>
      <c r="AY164" s="424"/>
      <c r="AZ164" s="424"/>
      <c r="BA164" s="424"/>
      <c r="BB164" s="424"/>
      <c r="BC164" s="424"/>
      <c r="BD164" s="424"/>
      <c r="BE164" s="424"/>
      <c r="BF164" s="424"/>
      <c r="BG164" s="424"/>
      <c r="BH164" s="424"/>
      <c r="BI164" s="424"/>
      <c r="BJ164" s="424"/>
      <c r="BK164" s="424"/>
      <c r="BL164" s="424"/>
    </row>
    <row r="165" spans="1:64" ht="14.25" customHeight="1" thickTop="1">
      <c r="A165" s="18"/>
      <c r="D165" s="411" t="s">
        <v>570</v>
      </c>
      <c r="E165" s="416" t="str">
        <f>IF(D102="","",IF(AT102&lt;&gt;Datos!$AO$2,D102,""))</f>
        <v/>
      </c>
      <c r="F165" s="417"/>
      <c r="G165" s="417"/>
      <c r="H165" s="417"/>
      <c r="I165" s="417"/>
      <c r="J165" s="417"/>
      <c r="K165" s="417"/>
      <c r="L165" s="417"/>
      <c r="M165" s="417"/>
      <c r="N165" s="417"/>
      <c r="O165" s="417"/>
      <c r="P165" s="417"/>
      <c r="Q165" s="417"/>
      <c r="R165" s="417"/>
      <c r="S165" s="417"/>
      <c r="T165" s="417"/>
      <c r="U165" s="418"/>
      <c r="V165" s="610"/>
      <c r="W165" s="610"/>
      <c r="X165" s="610"/>
      <c r="Y165" s="610"/>
      <c r="Z165" s="610"/>
      <c r="AA165" s="610"/>
      <c r="AB165" s="610"/>
      <c r="AC165" s="610"/>
      <c r="AD165" s="610"/>
      <c r="AE165" s="610"/>
      <c r="AF165" s="610"/>
      <c r="AG165" s="610"/>
      <c r="AH165" s="611"/>
      <c r="AI165" s="611"/>
      <c r="AJ165" s="611"/>
      <c r="AK165" s="611"/>
      <c r="AL165" s="611"/>
      <c r="AM165" s="611"/>
      <c r="AN165" s="611"/>
      <c r="AO165" s="611"/>
      <c r="AP165" s="612"/>
      <c r="AQ165" s="610"/>
      <c r="AR165" s="610"/>
      <c r="AS165" s="610"/>
      <c r="AT165" s="610"/>
      <c r="AU165" s="610"/>
      <c r="AV165" s="610"/>
      <c r="AW165" s="610"/>
      <c r="AX165" s="610"/>
      <c r="AY165" s="610"/>
      <c r="AZ165" s="610"/>
      <c r="BA165" s="610"/>
      <c r="BB165" s="610"/>
      <c r="BC165" s="610"/>
      <c r="BD165" s="610"/>
      <c r="BE165" s="610"/>
      <c r="BF165" s="610"/>
      <c r="BG165" s="259"/>
    </row>
    <row r="166" spans="1:64" ht="14.25" customHeight="1">
      <c r="A166" s="18"/>
      <c r="D166" s="411"/>
      <c r="E166" s="416" t="str">
        <f>IF(D103="","",IF(AT103&lt;&gt;Datos!$AO$2,D103,""))</f>
        <v/>
      </c>
      <c r="F166" s="417"/>
      <c r="G166" s="417"/>
      <c r="H166" s="417"/>
      <c r="I166" s="417"/>
      <c r="J166" s="417"/>
      <c r="K166" s="417"/>
      <c r="L166" s="417"/>
      <c r="M166" s="417"/>
      <c r="N166" s="417"/>
      <c r="O166" s="417"/>
      <c r="P166" s="417"/>
      <c r="Q166" s="417"/>
      <c r="R166" s="417"/>
      <c r="S166" s="417"/>
      <c r="T166" s="417"/>
      <c r="U166" s="418"/>
      <c r="V166" s="616"/>
      <c r="W166" s="616"/>
      <c r="X166" s="616"/>
      <c r="Y166" s="616"/>
      <c r="Z166" s="616"/>
      <c r="AA166" s="616"/>
      <c r="AB166" s="616"/>
      <c r="AC166" s="616"/>
      <c r="AD166" s="616"/>
      <c r="AE166" s="616"/>
      <c r="AF166" s="616"/>
      <c r="AG166" s="616"/>
      <c r="AH166" s="617"/>
      <c r="AI166" s="617"/>
      <c r="AJ166" s="617"/>
      <c r="AK166" s="617"/>
      <c r="AL166" s="617"/>
      <c r="AM166" s="617"/>
      <c r="AN166" s="617"/>
      <c r="AO166" s="617"/>
      <c r="AP166" s="618"/>
      <c r="AQ166" s="616"/>
      <c r="AR166" s="616"/>
      <c r="AS166" s="616"/>
      <c r="AT166" s="616"/>
      <c r="AU166" s="616"/>
      <c r="AV166" s="616"/>
      <c r="AW166" s="616"/>
      <c r="AX166" s="616"/>
      <c r="AY166" s="616"/>
      <c r="AZ166" s="616"/>
      <c r="BA166" s="616"/>
      <c r="BB166" s="616"/>
      <c r="BC166" s="616"/>
      <c r="BD166" s="616"/>
      <c r="BE166" s="616"/>
      <c r="BF166" s="616"/>
      <c r="BG166" s="260"/>
    </row>
    <row r="167" spans="1:64" ht="14.25" customHeight="1">
      <c r="A167" s="18"/>
      <c r="D167" s="411"/>
      <c r="E167" s="416" t="str">
        <f>IF(D104="","",IF(AT104&lt;&gt;Datos!$AO$2,D104,""))</f>
        <v/>
      </c>
      <c r="F167" s="417"/>
      <c r="G167" s="417"/>
      <c r="H167" s="417"/>
      <c r="I167" s="417"/>
      <c r="J167" s="417"/>
      <c r="K167" s="417"/>
      <c r="L167" s="417"/>
      <c r="M167" s="417"/>
      <c r="N167" s="417"/>
      <c r="O167" s="417"/>
      <c r="P167" s="417"/>
      <c r="Q167" s="417"/>
      <c r="R167" s="417"/>
      <c r="S167" s="417"/>
      <c r="T167" s="417"/>
      <c r="U167" s="418"/>
      <c r="V167" s="616"/>
      <c r="W167" s="616"/>
      <c r="X167" s="616"/>
      <c r="Y167" s="616"/>
      <c r="Z167" s="616"/>
      <c r="AA167" s="616"/>
      <c r="AB167" s="616"/>
      <c r="AC167" s="616"/>
      <c r="AD167" s="616"/>
      <c r="AE167" s="616"/>
      <c r="AF167" s="616"/>
      <c r="AG167" s="616"/>
      <c r="AH167" s="617"/>
      <c r="AI167" s="617"/>
      <c r="AJ167" s="617"/>
      <c r="AK167" s="617"/>
      <c r="AL167" s="617"/>
      <c r="AM167" s="617"/>
      <c r="AN167" s="617"/>
      <c r="AO167" s="617"/>
      <c r="AP167" s="618"/>
      <c r="AQ167" s="616"/>
      <c r="AR167" s="616"/>
      <c r="AS167" s="616"/>
      <c r="AT167" s="616"/>
      <c r="AU167" s="616"/>
      <c r="AV167" s="616"/>
      <c r="AW167" s="616"/>
      <c r="AX167" s="616"/>
      <c r="AY167" s="616"/>
      <c r="AZ167" s="616"/>
      <c r="BA167" s="616"/>
      <c r="BB167" s="616"/>
      <c r="BC167" s="616"/>
      <c r="BD167" s="616"/>
      <c r="BE167" s="616"/>
      <c r="BF167" s="616"/>
      <c r="BG167" s="260"/>
    </row>
    <row r="168" spans="1:64" ht="14.25" customHeight="1">
      <c r="A168" s="18"/>
      <c r="D168" s="411"/>
      <c r="E168" s="416" t="str">
        <f>IF(D105="","",IF(AT105&lt;&gt;Datos!$AO$2,D105,""))</f>
        <v/>
      </c>
      <c r="F168" s="417"/>
      <c r="G168" s="417"/>
      <c r="H168" s="417"/>
      <c r="I168" s="417"/>
      <c r="J168" s="417"/>
      <c r="K168" s="417"/>
      <c r="L168" s="417"/>
      <c r="M168" s="417"/>
      <c r="N168" s="417"/>
      <c r="O168" s="417"/>
      <c r="P168" s="417"/>
      <c r="Q168" s="417"/>
      <c r="R168" s="417"/>
      <c r="S168" s="417"/>
      <c r="T168" s="417"/>
      <c r="U168" s="418"/>
      <c r="V168" s="616"/>
      <c r="W168" s="616"/>
      <c r="X168" s="616"/>
      <c r="Y168" s="616"/>
      <c r="Z168" s="616"/>
      <c r="AA168" s="616"/>
      <c r="AB168" s="616"/>
      <c r="AC168" s="616"/>
      <c r="AD168" s="616"/>
      <c r="AE168" s="616"/>
      <c r="AF168" s="616"/>
      <c r="AG168" s="616"/>
      <c r="AH168" s="617"/>
      <c r="AI168" s="617"/>
      <c r="AJ168" s="617"/>
      <c r="AK168" s="617"/>
      <c r="AL168" s="617"/>
      <c r="AM168" s="617"/>
      <c r="AN168" s="617"/>
      <c r="AO168" s="617"/>
      <c r="AP168" s="618"/>
      <c r="AQ168" s="616"/>
      <c r="AR168" s="616"/>
      <c r="AS168" s="616"/>
      <c r="AT168" s="616"/>
      <c r="AU168" s="616"/>
      <c r="AV168" s="616"/>
      <c r="AW168" s="616"/>
      <c r="AX168" s="616"/>
      <c r="AY168" s="616"/>
      <c r="AZ168" s="616"/>
      <c r="BA168" s="616"/>
      <c r="BB168" s="616"/>
      <c r="BC168" s="616"/>
      <c r="BD168" s="616"/>
      <c r="BE168" s="616"/>
      <c r="BF168" s="616"/>
      <c r="BG168" s="260"/>
    </row>
    <row r="169" spans="1:64" ht="14.25" customHeight="1">
      <c r="A169" s="18"/>
      <c r="D169" s="411"/>
      <c r="E169" s="416" t="str">
        <f>IF(D106="","",IF(AT106&lt;&gt;Datos!$AO$2,D106,""))</f>
        <v/>
      </c>
      <c r="F169" s="417"/>
      <c r="G169" s="417"/>
      <c r="H169" s="417"/>
      <c r="I169" s="417"/>
      <c r="J169" s="417"/>
      <c r="K169" s="417"/>
      <c r="L169" s="417"/>
      <c r="M169" s="417"/>
      <c r="N169" s="417"/>
      <c r="O169" s="417"/>
      <c r="P169" s="417"/>
      <c r="Q169" s="417"/>
      <c r="R169" s="417"/>
      <c r="S169" s="417"/>
      <c r="T169" s="417"/>
      <c r="U169" s="418"/>
      <c r="V169" s="616"/>
      <c r="W169" s="616"/>
      <c r="X169" s="616"/>
      <c r="Y169" s="616"/>
      <c r="Z169" s="616"/>
      <c r="AA169" s="616"/>
      <c r="AB169" s="616"/>
      <c r="AC169" s="616"/>
      <c r="AD169" s="616"/>
      <c r="AE169" s="616"/>
      <c r="AF169" s="616"/>
      <c r="AG169" s="616"/>
      <c r="AH169" s="617"/>
      <c r="AI169" s="617"/>
      <c r="AJ169" s="617"/>
      <c r="AK169" s="617"/>
      <c r="AL169" s="617"/>
      <c r="AM169" s="617"/>
      <c r="AN169" s="617"/>
      <c r="AO169" s="617"/>
      <c r="AP169" s="618"/>
      <c r="AQ169" s="616"/>
      <c r="AR169" s="616"/>
      <c r="AS169" s="616"/>
      <c r="AT169" s="616"/>
      <c r="AU169" s="616"/>
      <c r="AV169" s="616"/>
      <c r="AW169" s="616"/>
      <c r="AX169" s="616"/>
      <c r="AY169" s="616"/>
      <c r="AZ169" s="616"/>
      <c r="BA169" s="616"/>
      <c r="BB169" s="616"/>
      <c r="BC169" s="616"/>
      <c r="BD169" s="616"/>
      <c r="BE169" s="616"/>
      <c r="BF169" s="616"/>
      <c r="BG169" s="260"/>
    </row>
    <row r="170" spans="1:64" ht="14.25" customHeight="1">
      <c r="A170" s="18"/>
      <c r="D170" s="411"/>
      <c r="E170" s="416" t="str">
        <f>IF(D107="","",IF(AT107&lt;&gt;Datos!$AO$2,D107,""))</f>
        <v/>
      </c>
      <c r="F170" s="417"/>
      <c r="G170" s="417"/>
      <c r="H170" s="417"/>
      <c r="I170" s="417"/>
      <c r="J170" s="417"/>
      <c r="K170" s="417"/>
      <c r="L170" s="417"/>
      <c r="M170" s="417"/>
      <c r="N170" s="417"/>
      <c r="O170" s="417"/>
      <c r="P170" s="417"/>
      <c r="Q170" s="417"/>
      <c r="R170" s="417"/>
      <c r="S170" s="417"/>
      <c r="T170" s="417"/>
      <c r="U170" s="418"/>
      <c r="V170" s="616"/>
      <c r="W170" s="616"/>
      <c r="X170" s="616"/>
      <c r="Y170" s="616"/>
      <c r="Z170" s="616"/>
      <c r="AA170" s="616"/>
      <c r="AB170" s="616"/>
      <c r="AC170" s="616"/>
      <c r="AD170" s="616"/>
      <c r="AE170" s="616"/>
      <c r="AF170" s="616"/>
      <c r="AG170" s="616"/>
      <c r="AH170" s="617"/>
      <c r="AI170" s="617"/>
      <c r="AJ170" s="617"/>
      <c r="AK170" s="617"/>
      <c r="AL170" s="617"/>
      <c r="AM170" s="617"/>
      <c r="AN170" s="617"/>
      <c r="AO170" s="617"/>
      <c r="AP170" s="618"/>
      <c r="AQ170" s="616"/>
      <c r="AR170" s="616"/>
      <c r="AS170" s="616"/>
      <c r="AT170" s="616"/>
      <c r="AU170" s="616"/>
      <c r="AV170" s="616"/>
      <c r="AW170" s="616"/>
      <c r="AX170" s="616"/>
      <c r="AY170" s="616"/>
      <c r="AZ170" s="616"/>
      <c r="BA170" s="616"/>
      <c r="BB170" s="616"/>
      <c r="BC170" s="616"/>
      <c r="BD170" s="616"/>
      <c r="BE170" s="616"/>
      <c r="BF170" s="616"/>
      <c r="BG170" s="260"/>
    </row>
    <row r="171" spans="1:64" ht="14.25" customHeight="1">
      <c r="A171" s="18"/>
      <c r="D171" s="411"/>
      <c r="E171" s="416" t="str">
        <f>IF(D108="","",IF(AT108&lt;&gt;Datos!$AO$2,D108,""))</f>
        <v/>
      </c>
      <c r="F171" s="417"/>
      <c r="G171" s="417"/>
      <c r="H171" s="417"/>
      <c r="I171" s="417"/>
      <c r="J171" s="417"/>
      <c r="K171" s="417"/>
      <c r="L171" s="417"/>
      <c r="M171" s="417"/>
      <c r="N171" s="417"/>
      <c r="O171" s="417"/>
      <c r="P171" s="417"/>
      <c r="Q171" s="417"/>
      <c r="R171" s="417"/>
      <c r="S171" s="417"/>
      <c r="T171" s="417"/>
      <c r="U171" s="418"/>
      <c r="V171" s="616"/>
      <c r="W171" s="616"/>
      <c r="X171" s="616"/>
      <c r="Y171" s="616"/>
      <c r="Z171" s="616"/>
      <c r="AA171" s="616"/>
      <c r="AB171" s="616"/>
      <c r="AC171" s="616"/>
      <c r="AD171" s="616"/>
      <c r="AE171" s="616"/>
      <c r="AF171" s="616"/>
      <c r="AG171" s="616"/>
      <c r="AH171" s="617"/>
      <c r="AI171" s="617"/>
      <c r="AJ171" s="617"/>
      <c r="AK171" s="617"/>
      <c r="AL171" s="617"/>
      <c r="AM171" s="617"/>
      <c r="AN171" s="617"/>
      <c r="AO171" s="617"/>
      <c r="AP171" s="618"/>
      <c r="AQ171" s="616"/>
      <c r="AR171" s="616"/>
      <c r="AS171" s="616"/>
      <c r="AT171" s="616"/>
      <c r="AU171" s="616"/>
      <c r="AV171" s="616"/>
      <c r="AW171" s="616"/>
      <c r="AX171" s="616"/>
      <c r="AY171" s="616"/>
      <c r="AZ171" s="616"/>
      <c r="BA171" s="616"/>
      <c r="BB171" s="616"/>
      <c r="BC171" s="616"/>
      <c r="BD171" s="616"/>
      <c r="BE171" s="616"/>
      <c r="BF171" s="616"/>
      <c r="BG171" s="260"/>
    </row>
    <row r="172" spans="1:64" ht="14.25" customHeight="1">
      <c r="A172" s="18"/>
      <c r="D172" s="411"/>
      <c r="E172" s="416" t="str">
        <f>IF(D109="","",IF(AT109&lt;&gt;Datos!$AO$2,D109,""))</f>
        <v/>
      </c>
      <c r="F172" s="417"/>
      <c r="G172" s="417"/>
      <c r="H172" s="417"/>
      <c r="I172" s="417"/>
      <c r="J172" s="417"/>
      <c r="K172" s="417"/>
      <c r="L172" s="417"/>
      <c r="M172" s="417"/>
      <c r="N172" s="417"/>
      <c r="O172" s="417"/>
      <c r="P172" s="417"/>
      <c r="Q172" s="417"/>
      <c r="R172" s="417"/>
      <c r="S172" s="417"/>
      <c r="T172" s="417"/>
      <c r="U172" s="418"/>
      <c r="V172" s="616"/>
      <c r="W172" s="616"/>
      <c r="X172" s="616"/>
      <c r="Y172" s="616"/>
      <c r="Z172" s="616"/>
      <c r="AA172" s="616"/>
      <c r="AB172" s="616"/>
      <c r="AC172" s="616"/>
      <c r="AD172" s="616"/>
      <c r="AE172" s="616"/>
      <c r="AF172" s="616"/>
      <c r="AG172" s="616"/>
      <c r="AH172" s="617"/>
      <c r="AI172" s="617"/>
      <c r="AJ172" s="617"/>
      <c r="AK172" s="617"/>
      <c r="AL172" s="617"/>
      <c r="AM172" s="617"/>
      <c r="AN172" s="617"/>
      <c r="AO172" s="617"/>
      <c r="AP172" s="618"/>
      <c r="AQ172" s="616"/>
      <c r="AR172" s="616"/>
      <c r="AS172" s="616"/>
      <c r="AT172" s="616"/>
      <c r="AU172" s="616"/>
      <c r="AV172" s="616"/>
      <c r="AW172" s="616"/>
      <c r="AX172" s="616"/>
      <c r="AY172" s="616"/>
      <c r="AZ172" s="616"/>
      <c r="BA172" s="616"/>
      <c r="BB172" s="616"/>
      <c r="BC172" s="616"/>
      <c r="BD172" s="616"/>
      <c r="BE172" s="616"/>
      <c r="BF172" s="616"/>
      <c r="BG172" s="260"/>
    </row>
    <row r="173" spans="1:64" ht="14.25" customHeight="1">
      <c r="A173" s="18"/>
      <c r="D173" s="412"/>
      <c r="E173" s="416" t="str">
        <f>IF(D110="","",IF(AT110&lt;&gt;Datos!$AO$2,D110,""))</f>
        <v/>
      </c>
      <c r="F173" s="417"/>
      <c r="G173" s="417"/>
      <c r="H173" s="417"/>
      <c r="I173" s="417"/>
      <c r="J173" s="417"/>
      <c r="K173" s="417"/>
      <c r="L173" s="417"/>
      <c r="M173" s="417"/>
      <c r="N173" s="417"/>
      <c r="O173" s="417"/>
      <c r="P173" s="417"/>
      <c r="Q173" s="417"/>
      <c r="R173" s="417"/>
      <c r="S173" s="417"/>
      <c r="T173" s="417"/>
      <c r="U173" s="418"/>
      <c r="V173" s="616"/>
      <c r="W173" s="616"/>
      <c r="X173" s="616"/>
      <c r="Y173" s="616"/>
      <c r="Z173" s="616"/>
      <c r="AA173" s="616"/>
      <c r="AB173" s="616"/>
      <c r="AC173" s="616"/>
      <c r="AD173" s="616"/>
      <c r="AE173" s="616"/>
      <c r="AF173" s="616"/>
      <c r="AG173" s="616"/>
      <c r="AH173" s="617"/>
      <c r="AI173" s="617"/>
      <c r="AJ173" s="617"/>
      <c r="AK173" s="617"/>
      <c r="AL173" s="617"/>
      <c r="AM173" s="617"/>
      <c r="AN173" s="617"/>
      <c r="AO173" s="617"/>
      <c r="AP173" s="618"/>
      <c r="AQ173" s="616"/>
      <c r="AR173" s="616"/>
      <c r="AS173" s="616"/>
      <c r="AT173" s="616"/>
      <c r="AU173" s="616"/>
      <c r="AV173" s="616"/>
      <c r="AW173" s="616"/>
      <c r="AX173" s="616"/>
      <c r="AY173" s="616"/>
      <c r="AZ173" s="616"/>
      <c r="BA173" s="616"/>
      <c r="BB173" s="616"/>
      <c r="BC173" s="616"/>
      <c r="BD173" s="616"/>
      <c r="BE173" s="616"/>
      <c r="BF173" s="616"/>
      <c r="BG173" s="260"/>
    </row>
    <row r="174" spans="1:64" ht="14.25" customHeight="1">
      <c r="A174" s="18"/>
      <c r="D174" s="412"/>
      <c r="E174" s="416" t="str">
        <f>IF(D111="","",IF(AT111&lt;&gt;Datos!$AO$2,D111,""))</f>
        <v/>
      </c>
      <c r="F174" s="417"/>
      <c r="G174" s="417"/>
      <c r="H174" s="417"/>
      <c r="I174" s="417"/>
      <c r="J174" s="417"/>
      <c r="K174" s="417"/>
      <c r="L174" s="417"/>
      <c r="M174" s="417"/>
      <c r="N174" s="417"/>
      <c r="O174" s="417"/>
      <c r="P174" s="417"/>
      <c r="Q174" s="417"/>
      <c r="R174" s="417"/>
      <c r="S174" s="417"/>
      <c r="T174" s="417"/>
      <c r="U174" s="418"/>
      <c r="V174" s="616"/>
      <c r="W174" s="616"/>
      <c r="X174" s="616"/>
      <c r="Y174" s="616"/>
      <c r="Z174" s="616"/>
      <c r="AA174" s="616"/>
      <c r="AB174" s="616"/>
      <c r="AC174" s="616"/>
      <c r="AD174" s="616"/>
      <c r="AE174" s="616"/>
      <c r="AF174" s="616"/>
      <c r="AG174" s="616"/>
      <c r="AH174" s="617"/>
      <c r="AI174" s="617"/>
      <c r="AJ174" s="617"/>
      <c r="AK174" s="617"/>
      <c r="AL174" s="617"/>
      <c r="AM174" s="617"/>
      <c r="AN174" s="617"/>
      <c r="AO174" s="617"/>
      <c r="AP174" s="618"/>
      <c r="AQ174" s="616"/>
      <c r="AR174" s="616"/>
      <c r="AS174" s="616"/>
      <c r="AT174" s="616"/>
      <c r="AU174" s="616"/>
      <c r="AV174" s="616"/>
      <c r="AW174" s="616"/>
      <c r="AX174" s="616"/>
      <c r="AY174" s="616"/>
      <c r="AZ174" s="616"/>
      <c r="BA174" s="616"/>
      <c r="BB174" s="616"/>
      <c r="BC174" s="616"/>
      <c r="BD174" s="616"/>
      <c r="BE174" s="616"/>
      <c r="BF174" s="616"/>
      <c r="BG174" s="260"/>
    </row>
    <row r="175" spans="1:64">
      <c r="A175" s="18"/>
      <c r="BG175" s="20"/>
    </row>
    <row r="176" spans="1:64" ht="15.75" customHeight="1">
      <c r="A176" s="18"/>
      <c r="D176" s="181"/>
      <c r="E176" s="181"/>
      <c r="F176" s="181"/>
      <c r="G176" s="181"/>
      <c r="H176" s="181"/>
      <c r="I176" s="181"/>
      <c r="J176" s="181"/>
      <c r="K176" s="181"/>
      <c r="L176" s="181"/>
      <c r="M176" s="181"/>
      <c r="N176" s="181"/>
      <c r="O176" s="181"/>
      <c r="P176" s="181"/>
      <c r="Q176" s="181"/>
      <c r="R176" s="181"/>
      <c r="S176" s="181"/>
      <c r="T176" s="181"/>
      <c r="U176" s="181"/>
      <c r="V176" s="181"/>
      <c r="W176" s="181"/>
      <c r="X176" s="181"/>
      <c r="Y176" s="181"/>
      <c r="Z176" s="181"/>
      <c r="AA176" s="181"/>
      <c r="AB176" s="181"/>
      <c r="AC176" s="181"/>
      <c r="AD176" s="181"/>
      <c r="AE176" s="181"/>
      <c r="AF176" s="181"/>
      <c r="AG176" s="181"/>
      <c r="AH176" s="181"/>
      <c r="AI176" s="181"/>
      <c r="AJ176" s="181"/>
      <c r="AK176" s="181"/>
      <c r="AL176" s="181"/>
      <c r="AM176" s="181"/>
      <c r="AN176" s="181"/>
      <c r="AO176" s="181"/>
      <c r="AP176" s="181"/>
      <c r="AQ176" s="181"/>
      <c r="AR176" s="181"/>
      <c r="AS176" s="181"/>
      <c r="AT176" s="181"/>
      <c r="AU176" s="181"/>
      <c r="AV176" s="181"/>
      <c r="AW176" s="181"/>
      <c r="AX176" s="181"/>
      <c r="AY176" s="181"/>
      <c r="AZ176" s="181"/>
      <c r="BA176" s="181"/>
      <c r="BB176" s="181"/>
      <c r="BG176" s="20"/>
      <c r="BK176" s="11" t="s">
        <v>574</v>
      </c>
    </row>
    <row r="177" spans="1:63" ht="31.9" customHeight="1">
      <c r="A177" s="18"/>
      <c r="D177" s="652" t="s">
        <v>575</v>
      </c>
      <c r="E177" s="652"/>
      <c r="F177" s="652"/>
      <c r="G177" s="652"/>
      <c r="H177" s="652"/>
      <c r="I177" s="652"/>
      <c r="J177" s="652"/>
      <c r="K177" s="652"/>
      <c r="L177" s="652"/>
      <c r="M177" s="652"/>
      <c r="N177" s="652"/>
      <c r="O177" s="652"/>
      <c r="P177" s="652"/>
      <c r="Q177" s="652"/>
      <c r="R177" s="652"/>
      <c r="S177" s="652"/>
      <c r="T177" s="652"/>
      <c r="U177" s="652"/>
      <c r="V177" s="652"/>
      <c r="W177" s="652"/>
      <c r="X177" s="652"/>
      <c r="Y177" s="652"/>
      <c r="Z177" s="652"/>
      <c r="AA177" s="652"/>
      <c r="AB177" s="652"/>
      <c r="AC177" s="652"/>
      <c r="AD177" s="652"/>
      <c r="AE177" s="652"/>
      <c r="AF177" s="652"/>
      <c r="AG177" s="652"/>
      <c r="AH177" s="652"/>
      <c r="AI177" s="652"/>
      <c r="AJ177" s="652"/>
      <c r="AK177" s="652"/>
      <c r="AL177" s="652"/>
      <c r="AM177" s="652"/>
      <c r="AN177" s="652"/>
      <c r="AO177" s="652"/>
      <c r="AP177" s="652"/>
      <c r="AQ177" s="652"/>
      <c r="AR177" s="652"/>
      <c r="AS177" s="652"/>
      <c r="AT177" s="652"/>
      <c r="AU177" s="652"/>
      <c r="AV177" s="652"/>
      <c r="AW177" s="652"/>
      <c r="AX177" s="652"/>
      <c r="AY177" s="652"/>
      <c r="AZ177" s="652"/>
      <c r="BA177" s="652"/>
      <c r="BB177" s="652"/>
      <c r="BC177" s="652"/>
      <c r="BD177" s="652"/>
      <c r="BE177" s="652"/>
      <c r="BF177" s="652"/>
      <c r="BG177" s="653"/>
      <c r="BK177" s="26" t="str">
        <f>IF(AT87=Datos!$AO$2,D87,"")</f>
        <v/>
      </c>
    </row>
    <row r="178" spans="1:63" ht="20.100000000000001" customHeight="1">
      <c r="A178" s="18"/>
      <c r="D178" s="654" t="s">
        <v>576</v>
      </c>
      <c r="E178" s="654"/>
      <c r="F178" s="654"/>
      <c r="G178" s="654"/>
      <c r="H178" s="654"/>
      <c r="I178" s="654"/>
      <c r="J178" s="654"/>
      <c r="K178" s="654"/>
      <c r="L178" s="654"/>
      <c r="M178" s="654"/>
      <c r="N178" s="654"/>
      <c r="O178" s="654"/>
      <c r="P178" s="654"/>
      <c r="Q178" s="654"/>
      <c r="R178" s="654"/>
      <c r="S178" s="654"/>
      <c r="T178" s="654"/>
      <c r="U178" s="654"/>
      <c r="V178" s="649" t="s">
        <v>563</v>
      </c>
      <c r="W178" s="649"/>
      <c r="X178" s="649"/>
      <c r="Y178" s="649"/>
      <c r="Z178" s="649"/>
      <c r="AA178" s="649"/>
      <c r="AB178" s="649"/>
      <c r="AC178" s="649"/>
      <c r="AD178" s="649"/>
      <c r="AE178" s="649"/>
      <c r="AF178" s="649"/>
      <c r="AG178" s="649"/>
      <c r="AH178" s="649"/>
      <c r="AI178" s="649"/>
      <c r="AJ178" s="649"/>
      <c r="AK178" s="649"/>
      <c r="AL178" s="649"/>
      <c r="AM178" s="649"/>
      <c r="AN178" s="649"/>
      <c r="AO178" s="649"/>
      <c r="AP178" s="649"/>
      <c r="AQ178" s="649"/>
      <c r="AR178" s="649"/>
      <c r="AS178" s="649"/>
      <c r="AT178" s="649"/>
      <c r="AU178" s="649"/>
      <c r="AV178" s="649"/>
      <c r="AW178" s="649"/>
      <c r="AX178" s="649"/>
      <c r="AY178" s="649"/>
      <c r="AZ178" s="649"/>
      <c r="BA178" s="649"/>
      <c r="BB178" s="649"/>
      <c r="BC178" s="649"/>
      <c r="BD178" s="649"/>
      <c r="BE178" s="649"/>
      <c r="BF178" s="649"/>
      <c r="BG178" s="650"/>
      <c r="BK178" s="26" t="str">
        <f>IF(AT88=Datos!$AO$2,D88,"")</f>
        <v/>
      </c>
    </row>
    <row r="179" spans="1:63" ht="25.15" customHeight="1">
      <c r="A179" s="18"/>
      <c r="D179" s="654"/>
      <c r="E179" s="654"/>
      <c r="F179" s="654"/>
      <c r="G179" s="654"/>
      <c r="H179" s="654"/>
      <c r="I179" s="654"/>
      <c r="J179" s="654"/>
      <c r="K179" s="654"/>
      <c r="L179" s="654"/>
      <c r="M179" s="654"/>
      <c r="N179" s="654"/>
      <c r="O179" s="654"/>
      <c r="P179" s="654"/>
      <c r="Q179" s="654"/>
      <c r="R179" s="654"/>
      <c r="S179" s="654"/>
      <c r="T179" s="654"/>
      <c r="U179" s="654"/>
      <c r="V179" s="604" t="s">
        <v>564</v>
      </c>
      <c r="W179" s="604"/>
      <c r="X179" s="604"/>
      <c r="Y179" s="604"/>
      <c r="Z179" s="604"/>
      <c r="AA179" s="604"/>
      <c r="AB179" s="604"/>
      <c r="AC179" s="604"/>
      <c r="AD179" s="604"/>
      <c r="AE179" s="604"/>
      <c r="AF179" s="604"/>
      <c r="AG179" s="604"/>
      <c r="AH179" s="604" t="s">
        <v>565</v>
      </c>
      <c r="AI179" s="604"/>
      <c r="AJ179" s="604"/>
      <c r="AK179" s="604"/>
      <c r="AL179" s="604"/>
      <c r="AM179" s="604"/>
      <c r="AN179" s="604"/>
      <c r="AO179" s="604"/>
      <c r="AP179" s="604"/>
      <c r="AQ179" s="604" t="s">
        <v>566</v>
      </c>
      <c r="AR179" s="604"/>
      <c r="AS179" s="604"/>
      <c r="AT179" s="604"/>
      <c r="AU179" s="604"/>
      <c r="AV179" s="604"/>
      <c r="AW179" s="604"/>
      <c r="AX179" s="604"/>
      <c r="AY179" s="604"/>
      <c r="AZ179" s="604"/>
      <c r="BA179" s="604" t="s">
        <v>567</v>
      </c>
      <c r="BB179" s="604"/>
      <c r="BC179" s="604"/>
      <c r="BD179" s="604"/>
      <c r="BE179" s="604"/>
      <c r="BF179" s="604"/>
      <c r="BG179" s="182" t="s">
        <v>568</v>
      </c>
      <c r="BK179" s="26" t="str">
        <f>IF(AT89=Datos!$AO$2,D89,"")</f>
        <v/>
      </c>
    </row>
    <row r="180" spans="1:63" ht="14.25" customHeight="1">
      <c r="A180" s="18"/>
      <c r="D180" s="429" t="s">
        <v>569</v>
      </c>
      <c r="E180" s="620"/>
      <c r="F180" s="620"/>
      <c r="G180" s="620"/>
      <c r="H180" s="620"/>
      <c r="I180" s="620"/>
      <c r="J180" s="620"/>
      <c r="K180" s="620"/>
      <c r="L180" s="620"/>
      <c r="M180" s="620"/>
      <c r="N180" s="620"/>
      <c r="O180" s="620"/>
      <c r="P180" s="620"/>
      <c r="Q180" s="620"/>
      <c r="R180" s="620"/>
      <c r="S180" s="620"/>
      <c r="T180" s="620"/>
      <c r="U180" s="620"/>
      <c r="V180" s="620"/>
      <c r="W180" s="620"/>
      <c r="X180" s="620"/>
      <c r="Y180" s="620"/>
      <c r="Z180" s="620"/>
      <c r="AA180" s="620"/>
      <c r="AB180" s="620"/>
      <c r="AC180" s="620"/>
      <c r="AD180" s="620"/>
      <c r="AE180" s="620"/>
      <c r="AF180" s="620"/>
      <c r="AG180" s="620"/>
      <c r="AH180" s="620"/>
      <c r="AI180" s="620"/>
      <c r="AJ180" s="620"/>
      <c r="AK180" s="620"/>
      <c r="AL180" s="620"/>
      <c r="AM180" s="620"/>
      <c r="AN180" s="620"/>
      <c r="AO180" s="620"/>
      <c r="AP180" s="620"/>
      <c r="AQ180" s="620"/>
      <c r="AR180" s="620"/>
      <c r="AS180" s="620"/>
      <c r="AT180" s="620"/>
      <c r="AU180" s="620"/>
      <c r="AV180" s="620"/>
      <c r="AW180" s="620"/>
      <c r="AX180" s="620"/>
      <c r="AY180" s="620"/>
      <c r="AZ180" s="620"/>
      <c r="BA180" s="624"/>
      <c r="BB180" s="625"/>
      <c r="BC180" s="625"/>
      <c r="BD180" s="625"/>
      <c r="BE180" s="625"/>
      <c r="BF180" s="626"/>
      <c r="BG180" s="261"/>
      <c r="BK180" s="26" t="str">
        <f>IF(AT90=Datos!$AO$2,D90,"")</f>
        <v/>
      </c>
    </row>
    <row r="181" spans="1:63" ht="14.25" customHeight="1">
      <c r="A181" s="18"/>
      <c r="D181" s="430"/>
      <c r="E181" s="620" t="str">
        <f>IF(D117="","",IF(AT117&lt;&gt;Datos!$AO$2,D117,""))</f>
        <v/>
      </c>
      <c r="F181" s="620"/>
      <c r="G181" s="620"/>
      <c r="H181" s="620"/>
      <c r="I181" s="620"/>
      <c r="J181" s="620"/>
      <c r="K181" s="620"/>
      <c r="L181" s="620"/>
      <c r="M181" s="620"/>
      <c r="N181" s="620"/>
      <c r="O181" s="620"/>
      <c r="P181" s="620"/>
      <c r="Q181" s="620"/>
      <c r="R181" s="620"/>
      <c r="S181" s="620"/>
      <c r="T181" s="620"/>
      <c r="U181" s="620"/>
      <c r="V181" s="620"/>
      <c r="W181" s="620"/>
      <c r="X181" s="620"/>
      <c r="Y181" s="620"/>
      <c r="Z181" s="620"/>
      <c r="AA181" s="620"/>
      <c r="AB181" s="620"/>
      <c r="AC181" s="620"/>
      <c r="AD181" s="620"/>
      <c r="AE181" s="620"/>
      <c r="AF181" s="620"/>
      <c r="AG181" s="620"/>
      <c r="AH181" s="620"/>
      <c r="AI181" s="620"/>
      <c r="AJ181" s="620"/>
      <c r="AK181" s="620"/>
      <c r="AL181" s="620"/>
      <c r="AM181" s="620"/>
      <c r="AN181" s="620"/>
      <c r="AO181" s="620"/>
      <c r="AP181" s="620"/>
      <c r="AQ181" s="620"/>
      <c r="AR181" s="620"/>
      <c r="AS181" s="620"/>
      <c r="AT181" s="620"/>
      <c r="AU181" s="620"/>
      <c r="AV181" s="620"/>
      <c r="AW181" s="620"/>
      <c r="AX181" s="620"/>
      <c r="AY181" s="620"/>
      <c r="AZ181" s="620"/>
      <c r="BA181" s="624"/>
      <c r="BB181" s="625"/>
      <c r="BC181" s="625"/>
      <c r="BD181" s="625"/>
      <c r="BE181" s="625"/>
      <c r="BF181" s="626"/>
      <c r="BG181" s="261"/>
      <c r="BK181" s="26" t="str">
        <f>IF(AT91=Datos!$AO$2,D91,"")</f>
        <v/>
      </c>
    </row>
    <row r="182" spans="1:63" ht="14.25" customHeight="1">
      <c r="A182" s="18"/>
      <c r="D182" s="430"/>
      <c r="E182" s="620" t="str">
        <f>IF(D118="","",IF(AT118&lt;&gt;Datos!$AO$2,D118,""))</f>
        <v/>
      </c>
      <c r="F182" s="620"/>
      <c r="G182" s="620"/>
      <c r="H182" s="620"/>
      <c r="I182" s="620"/>
      <c r="J182" s="620"/>
      <c r="K182" s="620"/>
      <c r="L182" s="620"/>
      <c r="M182" s="620"/>
      <c r="N182" s="620"/>
      <c r="O182" s="620"/>
      <c r="P182" s="620"/>
      <c r="Q182" s="620"/>
      <c r="R182" s="620"/>
      <c r="S182" s="620"/>
      <c r="T182" s="620"/>
      <c r="U182" s="620"/>
      <c r="V182" s="620"/>
      <c r="W182" s="620"/>
      <c r="X182" s="620"/>
      <c r="Y182" s="620"/>
      <c r="Z182" s="620"/>
      <c r="AA182" s="620"/>
      <c r="AB182" s="620"/>
      <c r="AC182" s="620"/>
      <c r="AD182" s="620"/>
      <c r="AE182" s="620"/>
      <c r="AF182" s="620"/>
      <c r="AG182" s="620"/>
      <c r="AH182" s="620"/>
      <c r="AI182" s="620"/>
      <c r="AJ182" s="620"/>
      <c r="AK182" s="620"/>
      <c r="AL182" s="620"/>
      <c r="AM182" s="620"/>
      <c r="AN182" s="620"/>
      <c r="AO182" s="620"/>
      <c r="AP182" s="620"/>
      <c r="AQ182" s="620"/>
      <c r="AR182" s="620"/>
      <c r="AS182" s="620"/>
      <c r="AT182" s="620"/>
      <c r="AU182" s="620"/>
      <c r="AV182" s="620"/>
      <c r="AW182" s="620"/>
      <c r="AX182" s="620"/>
      <c r="AY182" s="620"/>
      <c r="AZ182" s="620"/>
      <c r="BA182" s="624"/>
      <c r="BB182" s="625"/>
      <c r="BC182" s="625"/>
      <c r="BD182" s="625"/>
      <c r="BE182" s="625"/>
      <c r="BF182" s="626"/>
      <c r="BG182" s="261"/>
      <c r="BK182" s="26" t="str">
        <f>IF(AT92=Datos!$AO$2,D92,"")</f>
        <v/>
      </c>
    </row>
    <row r="183" spans="1:63" ht="14.25" customHeight="1">
      <c r="A183" s="18"/>
      <c r="D183" s="430"/>
      <c r="E183" s="620" t="str">
        <f>IF(D119="","",IF(AT119&lt;&gt;Datos!$AO$2,D119,""))</f>
        <v/>
      </c>
      <c r="F183" s="620"/>
      <c r="G183" s="620"/>
      <c r="H183" s="620"/>
      <c r="I183" s="620"/>
      <c r="J183" s="620"/>
      <c r="K183" s="620"/>
      <c r="L183" s="620"/>
      <c r="M183" s="620"/>
      <c r="N183" s="620"/>
      <c r="O183" s="620"/>
      <c r="P183" s="620"/>
      <c r="Q183" s="620"/>
      <c r="R183" s="620"/>
      <c r="S183" s="620"/>
      <c r="T183" s="620"/>
      <c r="U183" s="620"/>
      <c r="V183" s="620"/>
      <c r="W183" s="620"/>
      <c r="X183" s="620"/>
      <c r="Y183" s="620"/>
      <c r="Z183" s="620"/>
      <c r="AA183" s="620"/>
      <c r="AB183" s="620"/>
      <c r="AC183" s="620"/>
      <c r="AD183" s="620"/>
      <c r="AE183" s="620"/>
      <c r="AF183" s="620"/>
      <c r="AG183" s="620"/>
      <c r="AH183" s="620"/>
      <c r="AI183" s="620"/>
      <c r="AJ183" s="620"/>
      <c r="AK183" s="620"/>
      <c r="AL183" s="620"/>
      <c r="AM183" s="620"/>
      <c r="AN183" s="620"/>
      <c r="AO183" s="620"/>
      <c r="AP183" s="620"/>
      <c r="AQ183" s="620"/>
      <c r="AR183" s="620"/>
      <c r="AS183" s="620"/>
      <c r="AT183" s="620"/>
      <c r="AU183" s="620"/>
      <c r="AV183" s="620"/>
      <c r="AW183" s="620"/>
      <c r="AX183" s="620"/>
      <c r="AY183" s="620"/>
      <c r="AZ183" s="620"/>
      <c r="BA183" s="624"/>
      <c r="BB183" s="625"/>
      <c r="BC183" s="625"/>
      <c r="BD183" s="625"/>
      <c r="BE183" s="625"/>
      <c r="BF183" s="626"/>
      <c r="BG183" s="261"/>
      <c r="BK183" s="26" t="str">
        <f>IF(AT93=Datos!$AO$2,D93,"")</f>
        <v/>
      </c>
    </row>
    <row r="184" spans="1:63" ht="14.25" customHeight="1">
      <c r="A184" s="18"/>
      <c r="D184" s="430"/>
      <c r="E184" s="620" t="str">
        <f>IF(D120="","",IF(AT120&lt;&gt;Datos!$AO$2,D120,""))</f>
        <v/>
      </c>
      <c r="F184" s="620"/>
      <c r="G184" s="620"/>
      <c r="H184" s="620"/>
      <c r="I184" s="620"/>
      <c r="J184" s="620"/>
      <c r="K184" s="620"/>
      <c r="L184" s="620"/>
      <c r="M184" s="620"/>
      <c r="N184" s="620"/>
      <c r="O184" s="620"/>
      <c r="P184" s="620"/>
      <c r="Q184" s="620"/>
      <c r="R184" s="620"/>
      <c r="S184" s="620"/>
      <c r="T184" s="620"/>
      <c r="U184" s="620"/>
      <c r="V184" s="620"/>
      <c r="W184" s="620"/>
      <c r="X184" s="620"/>
      <c r="Y184" s="620"/>
      <c r="Z184" s="620"/>
      <c r="AA184" s="620"/>
      <c r="AB184" s="620"/>
      <c r="AC184" s="620"/>
      <c r="AD184" s="620"/>
      <c r="AE184" s="620"/>
      <c r="AF184" s="620"/>
      <c r="AG184" s="620"/>
      <c r="AH184" s="620"/>
      <c r="AI184" s="620"/>
      <c r="AJ184" s="620"/>
      <c r="AK184" s="620"/>
      <c r="AL184" s="620"/>
      <c r="AM184" s="620"/>
      <c r="AN184" s="620"/>
      <c r="AO184" s="620"/>
      <c r="AP184" s="620"/>
      <c r="AQ184" s="620"/>
      <c r="AR184" s="620"/>
      <c r="AS184" s="620"/>
      <c r="AT184" s="620"/>
      <c r="AU184" s="620"/>
      <c r="AV184" s="620"/>
      <c r="AW184" s="620"/>
      <c r="AX184" s="620"/>
      <c r="AY184" s="620"/>
      <c r="AZ184" s="620"/>
      <c r="BA184" s="624"/>
      <c r="BB184" s="625"/>
      <c r="BC184" s="625"/>
      <c r="BD184" s="625"/>
      <c r="BE184" s="625"/>
      <c r="BF184" s="626"/>
      <c r="BG184" s="261"/>
      <c r="BK184" s="26" t="str">
        <f>IF(AT94=Datos!$AO$2,D94,"")</f>
        <v/>
      </c>
    </row>
    <row r="185" spans="1:63" ht="14.25" customHeight="1">
      <c r="A185" s="18"/>
      <c r="D185" s="430"/>
      <c r="E185" s="620" t="str">
        <f>IF(D121="","",IF(AT121&lt;&gt;Datos!$AO$2,D121,""))</f>
        <v/>
      </c>
      <c r="F185" s="620"/>
      <c r="G185" s="620"/>
      <c r="H185" s="620"/>
      <c r="I185" s="620"/>
      <c r="J185" s="620"/>
      <c r="K185" s="620"/>
      <c r="L185" s="620"/>
      <c r="M185" s="620"/>
      <c r="N185" s="620"/>
      <c r="O185" s="620"/>
      <c r="P185" s="620"/>
      <c r="Q185" s="620"/>
      <c r="R185" s="620"/>
      <c r="S185" s="620"/>
      <c r="T185" s="620"/>
      <c r="U185" s="620"/>
      <c r="V185" s="620"/>
      <c r="W185" s="620"/>
      <c r="X185" s="620"/>
      <c r="Y185" s="620"/>
      <c r="Z185" s="620"/>
      <c r="AA185" s="620"/>
      <c r="AB185" s="620"/>
      <c r="AC185" s="620"/>
      <c r="AD185" s="620"/>
      <c r="AE185" s="620"/>
      <c r="AF185" s="620"/>
      <c r="AG185" s="620"/>
      <c r="AH185" s="620"/>
      <c r="AI185" s="620"/>
      <c r="AJ185" s="620"/>
      <c r="AK185" s="620"/>
      <c r="AL185" s="620"/>
      <c r="AM185" s="620"/>
      <c r="AN185" s="620"/>
      <c r="AO185" s="620"/>
      <c r="AP185" s="620"/>
      <c r="AQ185" s="620"/>
      <c r="AR185" s="620"/>
      <c r="AS185" s="620"/>
      <c r="AT185" s="620"/>
      <c r="AU185" s="620"/>
      <c r="AV185" s="620"/>
      <c r="AW185" s="620"/>
      <c r="AX185" s="620"/>
      <c r="AY185" s="620"/>
      <c r="AZ185" s="620"/>
      <c r="BA185" s="624"/>
      <c r="BB185" s="625"/>
      <c r="BC185" s="625"/>
      <c r="BD185" s="625"/>
      <c r="BE185" s="625"/>
      <c r="BF185" s="626"/>
      <c r="BG185" s="261"/>
      <c r="BK185" s="26" t="str">
        <f>IF(AT95=Datos!$AO$2,D95,"")</f>
        <v/>
      </c>
    </row>
    <row r="186" spans="1:63" ht="14.25" customHeight="1">
      <c r="A186" s="18"/>
      <c r="D186" s="430"/>
      <c r="E186" s="620"/>
      <c r="F186" s="620"/>
      <c r="G186" s="620"/>
      <c r="H186" s="620"/>
      <c r="I186" s="620"/>
      <c r="J186" s="620"/>
      <c r="K186" s="620"/>
      <c r="L186" s="620"/>
      <c r="M186" s="620"/>
      <c r="N186" s="620"/>
      <c r="O186" s="620"/>
      <c r="P186" s="620"/>
      <c r="Q186" s="620"/>
      <c r="R186" s="620"/>
      <c r="S186" s="620"/>
      <c r="T186" s="620"/>
      <c r="U186" s="620"/>
      <c r="V186" s="620"/>
      <c r="W186" s="620"/>
      <c r="X186" s="620"/>
      <c r="Y186" s="620"/>
      <c r="Z186" s="620"/>
      <c r="AA186" s="620"/>
      <c r="AB186" s="620"/>
      <c r="AC186" s="620"/>
      <c r="AD186" s="620"/>
      <c r="AE186" s="620"/>
      <c r="AF186" s="620"/>
      <c r="AG186" s="620"/>
      <c r="AH186" s="620"/>
      <c r="AI186" s="620"/>
      <c r="AJ186" s="620"/>
      <c r="AK186" s="620"/>
      <c r="AL186" s="620"/>
      <c r="AM186" s="620"/>
      <c r="AN186" s="620"/>
      <c r="AO186" s="620"/>
      <c r="AP186" s="620"/>
      <c r="AQ186" s="620"/>
      <c r="AR186" s="620"/>
      <c r="AS186" s="620"/>
      <c r="AT186" s="620"/>
      <c r="AU186" s="620"/>
      <c r="AV186" s="620"/>
      <c r="AW186" s="620"/>
      <c r="AX186" s="620"/>
      <c r="AY186" s="620"/>
      <c r="AZ186" s="620"/>
      <c r="BA186" s="624"/>
      <c r="BB186" s="625"/>
      <c r="BC186" s="625"/>
      <c r="BD186" s="625"/>
      <c r="BE186" s="625"/>
      <c r="BF186" s="626"/>
      <c r="BG186" s="261"/>
      <c r="BK186" s="26" t="str">
        <f>IF(AT96=Datos!$AO$2,D96,"")</f>
        <v/>
      </c>
    </row>
    <row r="187" spans="1:63" ht="14.25" customHeight="1">
      <c r="A187" s="18"/>
      <c r="D187" s="430"/>
      <c r="E187" s="620" t="str">
        <f>IF(D123="","",IF(AT123&lt;&gt;Datos!$AO$2,D123,""))</f>
        <v/>
      </c>
      <c r="F187" s="620"/>
      <c r="G187" s="620"/>
      <c r="H187" s="620"/>
      <c r="I187" s="620"/>
      <c r="J187" s="620"/>
      <c r="K187" s="620"/>
      <c r="L187" s="620"/>
      <c r="M187" s="620"/>
      <c r="N187" s="620"/>
      <c r="O187" s="620"/>
      <c r="P187" s="620"/>
      <c r="Q187" s="620"/>
      <c r="R187" s="620"/>
      <c r="S187" s="620"/>
      <c r="T187" s="620"/>
      <c r="U187" s="620"/>
      <c r="V187" s="620"/>
      <c r="W187" s="620"/>
      <c r="X187" s="620"/>
      <c r="Y187" s="620"/>
      <c r="Z187" s="620"/>
      <c r="AA187" s="620"/>
      <c r="AB187" s="620"/>
      <c r="AC187" s="620"/>
      <c r="AD187" s="620"/>
      <c r="AE187" s="620"/>
      <c r="AF187" s="620"/>
      <c r="AG187" s="620"/>
      <c r="AH187" s="620"/>
      <c r="AI187" s="620"/>
      <c r="AJ187" s="620"/>
      <c r="AK187" s="620"/>
      <c r="AL187" s="620"/>
      <c r="AM187" s="620"/>
      <c r="AN187" s="620"/>
      <c r="AO187" s="620"/>
      <c r="AP187" s="620"/>
      <c r="AQ187" s="620"/>
      <c r="AR187" s="620"/>
      <c r="AS187" s="620"/>
      <c r="AT187" s="620"/>
      <c r="AU187" s="620"/>
      <c r="AV187" s="620"/>
      <c r="AW187" s="620"/>
      <c r="AX187" s="620"/>
      <c r="AY187" s="620"/>
      <c r="AZ187" s="620"/>
      <c r="BA187" s="624"/>
      <c r="BB187" s="625"/>
      <c r="BC187" s="625"/>
      <c r="BD187" s="625"/>
      <c r="BE187" s="625"/>
      <c r="BF187" s="626"/>
      <c r="BG187" s="261"/>
      <c r="BK187" s="26" t="s">
        <v>580</v>
      </c>
    </row>
    <row r="188" spans="1:63" ht="14.25" customHeight="1">
      <c r="A188" s="18"/>
      <c r="D188" s="430"/>
      <c r="E188" s="620" t="str">
        <f>IF(D124="","",IF(AT124&lt;&gt;Datos!$AO$2,D124,""))</f>
        <v/>
      </c>
      <c r="F188" s="620"/>
      <c r="G188" s="620"/>
      <c r="H188" s="620"/>
      <c r="I188" s="620"/>
      <c r="J188" s="620"/>
      <c r="K188" s="620"/>
      <c r="L188" s="620"/>
      <c r="M188" s="620"/>
      <c r="N188" s="620"/>
      <c r="O188" s="620"/>
      <c r="P188" s="620"/>
      <c r="Q188" s="620"/>
      <c r="R188" s="620"/>
      <c r="S188" s="620"/>
      <c r="T188" s="620"/>
      <c r="U188" s="620"/>
      <c r="V188" s="620"/>
      <c r="W188" s="620"/>
      <c r="X188" s="620"/>
      <c r="Y188" s="620"/>
      <c r="Z188" s="620"/>
      <c r="AA188" s="620"/>
      <c r="AB188" s="620"/>
      <c r="AC188" s="620"/>
      <c r="AD188" s="620"/>
      <c r="AE188" s="620"/>
      <c r="AF188" s="620"/>
      <c r="AG188" s="620"/>
      <c r="AH188" s="620"/>
      <c r="AI188" s="620"/>
      <c r="AJ188" s="620"/>
      <c r="AK188" s="620"/>
      <c r="AL188" s="620"/>
      <c r="AM188" s="620"/>
      <c r="AN188" s="620"/>
      <c r="AO188" s="620"/>
      <c r="AP188" s="620"/>
      <c r="AQ188" s="620"/>
      <c r="AR188" s="620"/>
      <c r="AS188" s="620"/>
      <c r="AT188" s="620"/>
      <c r="AU188" s="620"/>
      <c r="AV188" s="620"/>
      <c r="AW188" s="620"/>
      <c r="AX188" s="620"/>
      <c r="AY188" s="620"/>
      <c r="AZ188" s="620"/>
      <c r="BA188" s="624"/>
      <c r="BB188" s="625"/>
      <c r="BC188" s="625"/>
      <c r="BD188" s="625"/>
      <c r="BE188" s="625"/>
      <c r="BF188" s="626"/>
      <c r="BG188" s="261"/>
      <c r="BK188" s="11" t="s">
        <v>581</v>
      </c>
    </row>
    <row r="189" spans="1:63" ht="14.25" customHeight="1" thickBot="1">
      <c r="A189" s="18"/>
      <c r="D189" s="431"/>
      <c r="E189" s="632"/>
      <c r="F189" s="633"/>
      <c r="G189" s="633"/>
      <c r="H189" s="633"/>
      <c r="I189" s="633"/>
      <c r="J189" s="633"/>
      <c r="K189" s="633"/>
      <c r="L189" s="633"/>
      <c r="M189" s="633"/>
      <c r="N189" s="633"/>
      <c r="O189" s="633"/>
      <c r="P189" s="633"/>
      <c r="Q189" s="633"/>
      <c r="R189" s="633"/>
      <c r="S189" s="633"/>
      <c r="T189" s="633"/>
      <c r="U189" s="634"/>
      <c r="V189" s="635"/>
      <c r="W189" s="635"/>
      <c r="X189" s="635"/>
      <c r="Y189" s="635"/>
      <c r="Z189" s="635"/>
      <c r="AA189" s="635"/>
      <c r="AB189" s="635"/>
      <c r="AC189" s="635"/>
      <c r="AD189" s="635"/>
      <c r="AE189" s="635"/>
      <c r="AF189" s="635"/>
      <c r="AG189" s="635"/>
      <c r="AH189" s="633"/>
      <c r="AI189" s="633"/>
      <c r="AJ189" s="633"/>
      <c r="AK189" s="633"/>
      <c r="AL189" s="633"/>
      <c r="AM189" s="633"/>
      <c r="AN189" s="633"/>
      <c r="AO189" s="633"/>
      <c r="AP189" s="634"/>
      <c r="AQ189" s="635"/>
      <c r="AR189" s="635"/>
      <c r="AS189" s="635"/>
      <c r="AT189" s="635"/>
      <c r="AU189" s="635"/>
      <c r="AV189" s="635"/>
      <c r="AW189" s="635"/>
      <c r="AX189" s="635"/>
      <c r="AY189" s="635"/>
      <c r="AZ189" s="635"/>
      <c r="BA189" s="636"/>
      <c r="BB189" s="637"/>
      <c r="BC189" s="637"/>
      <c r="BD189" s="637"/>
      <c r="BE189" s="637"/>
      <c r="BF189" s="638"/>
      <c r="BG189" s="262"/>
      <c r="BK189" s="26" t="str">
        <f>IF(AT102=Datos!$AO$2,D102,"")</f>
        <v/>
      </c>
    </row>
    <row r="190" spans="1:63" ht="14.25" customHeight="1" thickTop="1">
      <c r="A190" s="18"/>
      <c r="D190" s="411" t="s">
        <v>570</v>
      </c>
      <c r="E190" s="639" t="str">
        <f>IF(D131="","",IF(AT131&lt;&gt;Datos!$AO$2,D131,""))</f>
        <v/>
      </c>
      <c r="F190" s="640"/>
      <c r="G190" s="640"/>
      <c r="H190" s="640"/>
      <c r="I190" s="640"/>
      <c r="J190" s="640"/>
      <c r="K190" s="640"/>
      <c r="L190" s="640"/>
      <c r="M190" s="640"/>
      <c r="N190" s="640"/>
      <c r="O190" s="640"/>
      <c r="P190" s="640"/>
      <c r="Q190" s="640"/>
      <c r="R190" s="640"/>
      <c r="S190" s="640"/>
      <c r="T190" s="640"/>
      <c r="U190" s="641"/>
      <c r="V190" s="642"/>
      <c r="W190" s="642"/>
      <c r="X190" s="642"/>
      <c r="Y190" s="642"/>
      <c r="Z190" s="642"/>
      <c r="AA190" s="642"/>
      <c r="AB190" s="642"/>
      <c r="AC190" s="642"/>
      <c r="AD190" s="642"/>
      <c r="AE190" s="642"/>
      <c r="AF190" s="642"/>
      <c r="AG190" s="642"/>
      <c r="AH190" s="640"/>
      <c r="AI190" s="640"/>
      <c r="AJ190" s="640"/>
      <c r="AK190" s="640"/>
      <c r="AL190" s="640"/>
      <c r="AM190" s="640"/>
      <c r="AN190" s="640"/>
      <c r="AO190" s="640"/>
      <c r="AP190" s="641"/>
      <c r="AQ190" s="642"/>
      <c r="AR190" s="642"/>
      <c r="AS190" s="642"/>
      <c r="AT190" s="642"/>
      <c r="AU190" s="642"/>
      <c r="AV190" s="642"/>
      <c r="AW190" s="642"/>
      <c r="AX190" s="642"/>
      <c r="AY190" s="642"/>
      <c r="AZ190" s="642"/>
      <c r="BA190" s="631"/>
      <c r="BB190" s="631"/>
      <c r="BC190" s="631"/>
      <c r="BD190" s="631"/>
      <c r="BE190" s="631"/>
      <c r="BF190" s="631"/>
      <c r="BG190" s="186"/>
      <c r="BK190" s="26" t="str">
        <f>IF(AT103=Datos!$AO$2,D103,"")</f>
        <v/>
      </c>
    </row>
    <row r="191" spans="1:63" ht="14.25" customHeight="1">
      <c r="A191" s="18"/>
      <c r="D191" s="411"/>
      <c r="E191" s="630" t="str">
        <f>IF(D132="","",IF(AT132&lt;&gt;Datos!$AO$2,D132,""))</f>
        <v/>
      </c>
      <c r="F191" s="630"/>
      <c r="G191" s="630"/>
      <c r="H191" s="630"/>
      <c r="I191" s="630"/>
      <c r="J191" s="630"/>
      <c r="K191" s="630"/>
      <c r="L191" s="630"/>
      <c r="M191" s="630"/>
      <c r="N191" s="630"/>
      <c r="O191" s="630"/>
      <c r="P191" s="630"/>
      <c r="Q191" s="630"/>
      <c r="R191" s="630"/>
      <c r="S191" s="630"/>
      <c r="T191" s="630"/>
      <c r="U191" s="630"/>
      <c r="V191" s="630"/>
      <c r="W191" s="630"/>
      <c r="X191" s="630"/>
      <c r="Y191" s="630"/>
      <c r="Z191" s="630"/>
      <c r="AA191" s="630"/>
      <c r="AB191" s="630"/>
      <c r="AC191" s="630"/>
      <c r="AD191" s="630"/>
      <c r="AE191" s="630"/>
      <c r="AF191" s="630"/>
      <c r="AG191" s="630"/>
      <c r="AH191" s="630"/>
      <c r="AI191" s="630"/>
      <c r="AJ191" s="630"/>
      <c r="AK191" s="630"/>
      <c r="AL191" s="630"/>
      <c r="AM191" s="630"/>
      <c r="AN191" s="630"/>
      <c r="AO191" s="630"/>
      <c r="AP191" s="630"/>
      <c r="AQ191" s="630"/>
      <c r="AR191" s="630"/>
      <c r="AS191" s="630"/>
      <c r="AT191" s="630"/>
      <c r="AU191" s="630"/>
      <c r="AV191" s="630"/>
      <c r="AW191" s="630"/>
      <c r="AX191" s="630"/>
      <c r="AY191" s="630"/>
      <c r="AZ191" s="630"/>
      <c r="BA191" s="631"/>
      <c r="BB191" s="631"/>
      <c r="BC191" s="631"/>
      <c r="BD191" s="631"/>
      <c r="BE191" s="631"/>
      <c r="BF191" s="631"/>
      <c r="BG191" s="186"/>
      <c r="BK191" s="26" t="str">
        <f>IF(AT104=Datos!$AO$2,D104,"")</f>
        <v/>
      </c>
    </row>
    <row r="192" spans="1:63" ht="14.25" customHeight="1">
      <c r="A192" s="18"/>
      <c r="D192" s="411"/>
      <c r="E192" s="630" t="str">
        <f>IF(D133="","",IF(AT133&lt;&gt;Datos!$AO$2,D133,""))</f>
        <v/>
      </c>
      <c r="F192" s="630"/>
      <c r="G192" s="630"/>
      <c r="H192" s="630"/>
      <c r="I192" s="630"/>
      <c r="J192" s="630"/>
      <c r="K192" s="630"/>
      <c r="L192" s="630"/>
      <c r="M192" s="630"/>
      <c r="N192" s="630"/>
      <c r="O192" s="630"/>
      <c r="P192" s="630"/>
      <c r="Q192" s="630"/>
      <c r="R192" s="630"/>
      <c r="S192" s="630"/>
      <c r="T192" s="630"/>
      <c r="U192" s="630"/>
      <c r="V192" s="630"/>
      <c r="W192" s="630"/>
      <c r="X192" s="630"/>
      <c r="Y192" s="630"/>
      <c r="Z192" s="630"/>
      <c r="AA192" s="630"/>
      <c r="AB192" s="630"/>
      <c r="AC192" s="630"/>
      <c r="AD192" s="630"/>
      <c r="AE192" s="630"/>
      <c r="AF192" s="630"/>
      <c r="AG192" s="630"/>
      <c r="AH192" s="630"/>
      <c r="AI192" s="630"/>
      <c r="AJ192" s="630"/>
      <c r="AK192" s="630"/>
      <c r="AL192" s="630"/>
      <c r="AM192" s="630"/>
      <c r="AN192" s="630"/>
      <c r="AO192" s="630"/>
      <c r="AP192" s="630"/>
      <c r="AQ192" s="630"/>
      <c r="AR192" s="630"/>
      <c r="AS192" s="630"/>
      <c r="AT192" s="630"/>
      <c r="AU192" s="630"/>
      <c r="AV192" s="630"/>
      <c r="AW192" s="630"/>
      <c r="AX192" s="630"/>
      <c r="AY192" s="630"/>
      <c r="AZ192" s="630"/>
      <c r="BA192" s="631"/>
      <c r="BB192" s="631"/>
      <c r="BC192" s="631"/>
      <c r="BD192" s="631"/>
      <c r="BE192" s="631"/>
      <c r="BF192" s="631"/>
      <c r="BG192" s="186"/>
      <c r="BK192" s="26" t="str">
        <f>IF(AT105=Datos!$AO$2,D105,"")</f>
        <v/>
      </c>
    </row>
    <row r="193" spans="1:63" ht="14.25" customHeight="1">
      <c r="A193" s="18"/>
      <c r="D193" s="411"/>
      <c r="E193" s="630" t="str">
        <f>IF(D134="","",IF(AT134&lt;&gt;Datos!$AO$2,D134,""))</f>
        <v/>
      </c>
      <c r="F193" s="630"/>
      <c r="G193" s="630"/>
      <c r="H193" s="630"/>
      <c r="I193" s="630"/>
      <c r="J193" s="630"/>
      <c r="K193" s="630"/>
      <c r="L193" s="630"/>
      <c r="M193" s="630"/>
      <c r="N193" s="630"/>
      <c r="O193" s="630"/>
      <c r="P193" s="630"/>
      <c r="Q193" s="630"/>
      <c r="R193" s="630"/>
      <c r="S193" s="630"/>
      <c r="T193" s="630"/>
      <c r="U193" s="630"/>
      <c r="V193" s="630"/>
      <c r="W193" s="630"/>
      <c r="X193" s="630"/>
      <c r="Y193" s="630"/>
      <c r="Z193" s="630"/>
      <c r="AA193" s="630"/>
      <c r="AB193" s="630"/>
      <c r="AC193" s="630"/>
      <c r="AD193" s="630"/>
      <c r="AE193" s="630"/>
      <c r="AF193" s="630"/>
      <c r="AG193" s="630"/>
      <c r="AH193" s="630"/>
      <c r="AI193" s="630"/>
      <c r="AJ193" s="630"/>
      <c r="AK193" s="630"/>
      <c r="AL193" s="630"/>
      <c r="AM193" s="630"/>
      <c r="AN193" s="630"/>
      <c r="AO193" s="630"/>
      <c r="AP193" s="630"/>
      <c r="AQ193" s="630"/>
      <c r="AR193" s="630"/>
      <c r="AS193" s="630"/>
      <c r="AT193" s="630"/>
      <c r="AU193" s="630"/>
      <c r="AV193" s="630"/>
      <c r="AW193" s="630"/>
      <c r="AX193" s="630"/>
      <c r="AY193" s="630"/>
      <c r="AZ193" s="630"/>
      <c r="BA193" s="631"/>
      <c r="BB193" s="631"/>
      <c r="BC193" s="631"/>
      <c r="BD193" s="631"/>
      <c r="BE193" s="631"/>
      <c r="BF193" s="631"/>
      <c r="BG193" s="186"/>
      <c r="BK193" s="26" t="str">
        <f>IF(AT106=Datos!$AO$2,D106,"")</f>
        <v/>
      </c>
    </row>
    <row r="194" spans="1:63" ht="14.25" customHeight="1">
      <c r="A194" s="18"/>
      <c r="D194" s="411"/>
      <c r="E194" s="630" t="str">
        <f>IF(D135="","",IF(AT135&lt;&gt;Datos!$AO$2,D135,""))</f>
        <v/>
      </c>
      <c r="F194" s="630"/>
      <c r="G194" s="630"/>
      <c r="H194" s="630"/>
      <c r="I194" s="630"/>
      <c r="J194" s="630"/>
      <c r="K194" s="630"/>
      <c r="L194" s="630"/>
      <c r="M194" s="630"/>
      <c r="N194" s="630"/>
      <c r="O194" s="630"/>
      <c r="P194" s="630"/>
      <c r="Q194" s="630"/>
      <c r="R194" s="630"/>
      <c r="S194" s="630"/>
      <c r="T194" s="630"/>
      <c r="U194" s="630"/>
      <c r="V194" s="630"/>
      <c r="W194" s="630"/>
      <c r="X194" s="630"/>
      <c r="Y194" s="630"/>
      <c r="Z194" s="630"/>
      <c r="AA194" s="630"/>
      <c r="AB194" s="630"/>
      <c r="AC194" s="630"/>
      <c r="AD194" s="630"/>
      <c r="AE194" s="630"/>
      <c r="AF194" s="630"/>
      <c r="AG194" s="630"/>
      <c r="AH194" s="630"/>
      <c r="AI194" s="630"/>
      <c r="AJ194" s="630"/>
      <c r="AK194" s="630"/>
      <c r="AL194" s="630"/>
      <c r="AM194" s="630"/>
      <c r="AN194" s="630"/>
      <c r="AO194" s="630"/>
      <c r="AP194" s="630"/>
      <c r="AQ194" s="630"/>
      <c r="AR194" s="630"/>
      <c r="AS194" s="630"/>
      <c r="AT194" s="630"/>
      <c r="AU194" s="630"/>
      <c r="AV194" s="630"/>
      <c r="AW194" s="630"/>
      <c r="AX194" s="630"/>
      <c r="AY194" s="630"/>
      <c r="AZ194" s="630"/>
      <c r="BA194" s="631"/>
      <c r="BB194" s="631"/>
      <c r="BC194" s="631"/>
      <c r="BD194" s="631"/>
      <c r="BE194" s="631"/>
      <c r="BF194" s="631"/>
      <c r="BG194" s="186"/>
      <c r="BK194" s="26" t="str">
        <f>IF(AT107=Datos!$AO$2,D107,"")</f>
        <v/>
      </c>
    </row>
    <row r="195" spans="1:63" ht="14.25" customHeight="1">
      <c r="A195" s="18"/>
      <c r="D195" s="411"/>
      <c r="E195" s="630" t="str">
        <f>IF(D136="","",IF(AT136&lt;&gt;Datos!$AO$2,D136,""))</f>
        <v/>
      </c>
      <c r="F195" s="630"/>
      <c r="G195" s="630"/>
      <c r="H195" s="630"/>
      <c r="I195" s="630"/>
      <c r="J195" s="630"/>
      <c r="K195" s="630"/>
      <c r="L195" s="630"/>
      <c r="M195" s="630"/>
      <c r="N195" s="630"/>
      <c r="O195" s="630"/>
      <c r="P195" s="630"/>
      <c r="Q195" s="630"/>
      <c r="R195" s="630"/>
      <c r="S195" s="630"/>
      <c r="T195" s="630"/>
      <c r="U195" s="630"/>
      <c r="V195" s="630"/>
      <c r="W195" s="630"/>
      <c r="X195" s="630"/>
      <c r="Y195" s="630"/>
      <c r="Z195" s="630"/>
      <c r="AA195" s="630"/>
      <c r="AB195" s="630"/>
      <c r="AC195" s="630"/>
      <c r="AD195" s="630"/>
      <c r="AE195" s="630"/>
      <c r="AF195" s="630"/>
      <c r="AG195" s="630"/>
      <c r="AH195" s="630"/>
      <c r="AI195" s="630"/>
      <c r="AJ195" s="630"/>
      <c r="AK195" s="630"/>
      <c r="AL195" s="630"/>
      <c r="AM195" s="630"/>
      <c r="AN195" s="630"/>
      <c r="AO195" s="630"/>
      <c r="AP195" s="630"/>
      <c r="AQ195" s="630"/>
      <c r="AR195" s="630"/>
      <c r="AS195" s="630"/>
      <c r="AT195" s="630"/>
      <c r="AU195" s="630"/>
      <c r="AV195" s="630"/>
      <c r="AW195" s="630"/>
      <c r="AX195" s="630"/>
      <c r="AY195" s="630"/>
      <c r="AZ195" s="630"/>
      <c r="BA195" s="631"/>
      <c r="BB195" s="631"/>
      <c r="BC195" s="631"/>
      <c r="BD195" s="631"/>
      <c r="BE195" s="631"/>
      <c r="BF195" s="631"/>
      <c r="BG195" s="186"/>
      <c r="BK195" s="26" t="str">
        <f>IF(AT108=Datos!$AO$2,D108,"")</f>
        <v/>
      </c>
    </row>
    <row r="196" spans="1:63" ht="14.25" customHeight="1">
      <c r="A196" s="18"/>
      <c r="D196" s="411"/>
      <c r="E196" s="630" t="str">
        <f>IF(D137="","",IF(AT137&lt;&gt;Datos!$AO$2,D137,""))</f>
        <v/>
      </c>
      <c r="F196" s="630"/>
      <c r="G196" s="630"/>
      <c r="H196" s="630"/>
      <c r="I196" s="630"/>
      <c r="J196" s="630"/>
      <c r="K196" s="630"/>
      <c r="L196" s="630"/>
      <c r="M196" s="630"/>
      <c r="N196" s="630"/>
      <c r="O196" s="630"/>
      <c r="P196" s="630"/>
      <c r="Q196" s="630"/>
      <c r="R196" s="630"/>
      <c r="S196" s="630"/>
      <c r="T196" s="630"/>
      <c r="U196" s="630"/>
      <c r="V196" s="630"/>
      <c r="W196" s="630"/>
      <c r="X196" s="630"/>
      <c r="Y196" s="630"/>
      <c r="Z196" s="630"/>
      <c r="AA196" s="630"/>
      <c r="AB196" s="630"/>
      <c r="AC196" s="630"/>
      <c r="AD196" s="630"/>
      <c r="AE196" s="630"/>
      <c r="AF196" s="630"/>
      <c r="AG196" s="630"/>
      <c r="AH196" s="630"/>
      <c r="AI196" s="630"/>
      <c r="AJ196" s="630"/>
      <c r="AK196" s="630"/>
      <c r="AL196" s="630"/>
      <c r="AM196" s="630"/>
      <c r="AN196" s="630"/>
      <c r="AO196" s="630"/>
      <c r="AP196" s="630"/>
      <c r="AQ196" s="630"/>
      <c r="AR196" s="630"/>
      <c r="AS196" s="630"/>
      <c r="AT196" s="630"/>
      <c r="AU196" s="630"/>
      <c r="AV196" s="630"/>
      <c r="AW196" s="630"/>
      <c r="AX196" s="630"/>
      <c r="AY196" s="630"/>
      <c r="AZ196" s="630"/>
      <c r="BA196" s="631"/>
      <c r="BB196" s="631"/>
      <c r="BC196" s="631"/>
      <c r="BD196" s="631"/>
      <c r="BE196" s="631"/>
      <c r="BF196" s="631"/>
      <c r="BG196" s="186"/>
      <c r="BK196" s="26" t="str">
        <f>IF(AT109=Datos!$AO$2,D109,"")</f>
        <v/>
      </c>
    </row>
    <row r="197" spans="1:63" ht="14.25" customHeight="1">
      <c r="A197" s="18"/>
      <c r="D197" s="411"/>
      <c r="E197" s="630" t="str">
        <f>IF(D138="","",IF(AT138&lt;&gt;Datos!$AO$2,D138,""))</f>
        <v/>
      </c>
      <c r="F197" s="630"/>
      <c r="G197" s="630"/>
      <c r="H197" s="630"/>
      <c r="I197" s="630"/>
      <c r="J197" s="630"/>
      <c r="K197" s="630"/>
      <c r="L197" s="630"/>
      <c r="M197" s="630"/>
      <c r="N197" s="630"/>
      <c r="O197" s="630"/>
      <c r="P197" s="630"/>
      <c r="Q197" s="630"/>
      <c r="R197" s="630"/>
      <c r="S197" s="630"/>
      <c r="T197" s="630"/>
      <c r="U197" s="630"/>
      <c r="V197" s="630"/>
      <c r="W197" s="630"/>
      <c r="X197" s="630"/>
      <c r="Y197" s="630"/>
      <c r="Z197" s="630"/>
      <c r="AA197" s="630"/>
      <c r="AB197" s="630"/>
      <c r="AC197" s="630"/>
      <c r="AD197" s="630"/>
      <c r="AE197" s="630"/>
      <c r="AF197" s="630"/>
      <c r="AG197" s="630"/>
      <c r="AH197" s="630"/>
      <c r="AI197" s="630"/>
      <c r="AJ197" s="630"/>
      <c r="AK197" s="630"/>
      <c r="AL197" s="630"/>
      <c r="AM197" s="630"/>
      <c r="AN197" s="630"/>
      <c r="AO197" s="630"/>
      <c r="AP197" s="630"/>
      <c r="AQ197" s="630"/>
      <c r="AR197" s="630"/>
      <c r="AS197" s="630"/>
      <c r="AT197" s="630"/>
      <c r="AU197" s="630"/>
      <c r="AV197" s="630"/>
      <c r="AW197" s="630"/>
      <c r="AX197" s="630"/>
      <c r="AY197" s="630"/>
      <c r="AZ197" s="630"/>
      <c r="BA197" s="631"/>
      <c r="BB197" s="631"/>
      <c r="BC197" s="631"/>
      <c r="BD197" s="631"/>
      <c r="BE197" s="631"/>
      <c r="BF197" s="631"/>
      <c r="BG197" s="186"/>
      <c r="BK197" s="26" t="str">
        <f>IF(AT110=Datos!$AO$2,D110,"")</f>
        <v/>
      </c>
    </row>
    <row r="198" spans="1:63" ht="14.25" customHeight="1">
      <c r="A198" s="18"/>
      <c r="D198" s="412"/>
      <c r="E198" s="630" t="str">
        <f>IF(D139="","",IF(AT139&lt;&gt;Datos!$AO$2,D139,""))</f>
        <v/>
      </c>
      <c r="F198" s="630"/>
      <c r="G198" s="630"/>
      <c r="H198" s="630"/>
      <c r="I198" s="630"/>
      <c r="J198" s="630"/>
      <c r="K198" s="630"/>
      <c r="L198" s="630"/>
      <c r="M198" s="630"/>
      <c r="N198" s="630"/>
      <c r="O198" s="630"/>
      <c r="P198" s="630"/>
      <c r="Q198" s="630"/>
      <c r="R198" s="630"/>
      <c r="S198" s="630"/>
      <c r="T198" s="630"/>
      <c r="U198" s="630"/>
      <c r="V198" s="630"/>
      <c r="W198" s="630"/>
      <c r="X198" s="630"/>
      <c r="Y198" s="630"/>
      <c r="Z198" s="630"/>
      <c r="AA198" s="630"/>
      <c r="AB198" s="630"/>
      <c r="AC198" s="630"/>
      <c r="AD198" s="630"/>
      <c r="AE198" s="630"/>
      <c r="AF198" s="630"/>
      <c r="AG198" s="630"/>
      <c r="AH198" s="630"/>
      <c r="AI198" s="630"/>
      <c r="AJ198" s="630"/>
      <c r="AK198" s="630"/>
      <c r="AL198" s="630"/>
      <c r="AM198" s="630"/>
      <c r="AN198" s="630"/>
      <c r="AO198" s="630"/>
      <c r="AP198" s="630"/>
      <c r="AQ198" s="630"/>
      <c r="AR198" s="630"/>
      <c r="AS198" s="630"/>
      <c r="AT198" s="630"/>
      <c r="AU198" s="630"/>
      <c r="AV198" s="630"/>
      <c r="AW198" s="630"/>
      <c r="AX198" s="630"/>
      <c r="AY198" s="630"/>
      <c r="AZ198" s="630"/>
      <c r="BA198" s="631"/>
      <c r="BB198" s="631"/>
      <c r="BC198" s="631"/>
      <c r="BD198" s="631"/>
      <c r="BE198" s="631"/>
      <c r="BF198" s="631"/>
      <c r="BG198" s="186"/>
      <c r="BK198" s="26" t="str">
        <f>IF(AT111=Datos!$AO$2,D111,"")</f>
        <v/>
      </c>
    </row>
    <row r="199" spans="1:63" ht="14.25" customHeight="1">
      <c r="A199" s="18"/>
      <c r="D199" s="412"/>
      <c r="E199" s="630" t="str">
        <f>IF(D140="","",IF(AT140&lt;&gt;Datos!$AO$2,D140,""))</f>
        <v/>
      </c>
      <c r="F199" s="630"/>
      <c r="G199" s="630"/>
      <c r="H199" s="630"/>
      <c r="I199" s="630"/>
      <c r="J199" s="630"/>
      <c r="K199" s="630"/>
      <c r="L199" s="630"/>
      <c r="M199" s="630"/>
      <c r="N199" s="630"/>
      <c r="O199" s="630"/>
      <c r="P199" s="630"/>
      <c r="Q199" s="630"/>
      <c r="R199" s="630"/>
      <c r="S199" s="630"/>
      <c r="T199" s="630"/>
      <c r="U199" s="630"/>
      <c r="V199" s="630"/>
      <c r="W199" s="630"/>
      <c r="X199" s="630"/>
      <c r="Y199" s="630"/>
      <c r="Z199" s="630"/>
      <c r="AA199" s="630"/>
      <c r="AB199" s="630"/>
      <c r="AC199" s="630"/>
      <c r="AD199" s="630"/>
      <c r="AE199" s="630"/>
      <c r="AF199" s="630"/>
      <c r="AG199" s="630"/>
      <c r="AH199" s="630"/>
      <c r="AI199" s="630"/>
      <c r="AJ199" s="630"/>
      <c r="AK199" s="630"/>
      <c r="AL199" s="630"/>
      <c r="AM199" s="630"/>
      <c r="AN199" s="630"/>
      <c r="AO199" s="630"/>
      <c r="AP199" s="630"/>
      <c r="AQ199" s="630"/>
      <c r="AR199" s="630"/>
      <c r="AS199" s="630"/>
      <c r="AT199" s="630"/>
      <c r="AU199" s="630"/>
      <c r="AV199" s="630"/>
      <c r="AW199" s="630"/>
      <c r="AX199" s="630"/>
      <c r="AY199" s="630"/>
      <c r="AZ199" s="630"/>
      <c r="BA199" s="631"/>
      <c r="BB199" s="631"/>
      <c r="BC199" s="631"/>
      <c r="BD199" s="631"/>
      <c r="BE199" s="631"/>
      <c r="BF199" s="631"/>
      <c r="BG199" s="186"/>
      <c r="BK199" s="26" t="s">
        <v>580</v>
      </c>
    </row>
    <row r="200" spans="1:63" ht="14.25" customHeight="1">
      <c r="A200" s="18"/>
      <c r="D200" s="434" t="s">
        <v>582</v>
      </c>
      <c r="E200" s="434"/>
      <c r="F200" s="434"/>
      <c r="G200" s="434"/>
      <c r="H200" s="434"/>
      <c r="I200" s="434"/>
      <c r="J200" s="434"/>
      <c r="K200" s="434"/>
      <c r="L200" s="434"/>
      <c r="M200" s="434"/>
      <c r="N200" s="434"/>
      <c r="O200" s="434"/>
      <c r="P200" s="434"/>
      <c r="Q200" s="434"/>
      <c r="R200" s="434"/>
      <c r="S200" s="434"/>
      <c r="T200" s="434"/>
      <c r="U200" s="434"/>
      <c r="V200" s="434"/>
      <c r="W200" s="434"/>
      <c r="X200" s="434"/>
      <c r="Y200" s="434"/>
      <c r="Z200" s="434"/>
      <c r="AA200" s="434"/>
      <c r="AB200" s="434"/>
      <c r="AC200" s="434"/>
      <c r="AD200" s="434"/>
      <c r="AE200" s="434"/>
      <c r="AF200" s="434"/>
      <c r="AG200" s="434"/>
      <c r="AH200" s="434"/>
      <c r="AI200" s="434"/>
      <c r="AJ200" s="434"/>
      <c r="AK200" s="434"/>
      <c r="AL200" s="434"/>
      <c r="AM200" s="434"/>
      <c r="AN200" s="434"/>
      <c r="AO200" s="434"/>
      <c r="AP200" s="434"/>
      <c r="AQ200" s="434"/>
      <c r="AR200" s="434"/>
      <c r="AS200" s="434"/>
      <c r="AT200" s="434"/>
      <c r="AU200" s="434"/>
      <c r="AV200" s="434"/>
      <c r="AW200" s="434"/>
      <c r="AX200" s="434"/>
      <c r="AY200" s="434"/>
      <c r="AZ200" s="434"/>
      <c r="BA200" s="434"/>
      <c r="BB200" s="434"/>
      <c r="BC200" s="434"/>
      <c r="BD200" s="434"/>
      <c r="BE200" s="434"/>
      <c r="BF200" s="434"/>
      <c r="BG200" s="643"/>
    </row>
    <row r="201" spans="1:63" ht="15.75" customHeight="1">
      <c r="A201" s="18"/>
      <c r="D201" s="750"/>
      <c r="E201" s="750"/>
      <c r="F201" s="750"/>
      <c r="G201" s="750"/>
      <c r="H201" s="750"/>
      <c r="I201" s="750"/>
      <c r="J201" s="750"/>
      <c r="K201" s="750"/>
      <c r="L201" s="750"/>
      <c r="M201" s="750"/>
      <c r="N201" s="750"/>
      <c r="O201" s="750"/>
      <c r="P201" s="750"/>
      <c r="Q201" s="750"/>
      <c r="R201" s="750"/>
      <c r="S201" s="750"/>
      <c r="T201" s="750"/>
      <c r="U201" s="750"/>
      <c r="V201" s="750"/>
      <c r="W201" s="750"/>
      <c r="X201" s="750"/>
      <c r="Y201" s="750"/>
      <c r="Z201" s="750"/>
      <c r="AA201" s="750"/>
      <c r="AB201" s="750"/>
      <c r="AC201" s="750"/>
      <c r="AD201" s="750"/>
      <c r="AE201" s="750"/>
      <c r="AF201" s="750"/>
      <c r="AG201" s="750"/>
      <c r="AH201" s="750"/>
      <c r="AI201" s="750"/>
      <c r="AJ201" s="750"/>
      <c r="AK201" s="750"/>
      <c r="AL201" s="750"/>
      <c r="AM201" s="750"/>
      <c r="AN201" s="750"/>
      <c r="AO201" s="750"/>
      <c r="AP201" s="750"/>
      <c r="AQ201" s="750"/>
      <c r="AR201" s="750"/>
      <c r="AS201" s="750"/>
      <c r="AT201" s="750"/>
      <c r="AU201" s="750"/>
      <c r="AV201" s="750"/>
      <c r="AW201" s="750"/>
      <c r="AX201" s="750"/>
      <c r="AY201" s="750"/>
      <c r="AZ201" s="750"/>
      <c r="BA201" s="750"/>
      <c r="BB201" s="750"/>
      <c r="BG201" s="20"/>
    </row>
    <row r="202" spans="1:63" ht="15.75" customHeight="1">
      <c r="A202" s="18"/>
      <c r="BG202" s="20"/>
    </row>
    <row r="203" spans="1:63" ht="15" customHeight="1">
      <c r="A203" s="18"/>
      <c r="D203" s="627" t="s">
        <v>583</v>
      </c>
      <c r="E203" s="627"/>
      <c r="F203" s="627"/>
      <c r="G203" s="627"/>
      <c r="H203" s="627"/>
      <c r="I203" s="627"/>
      <c r="J203" s="627"/>
      <c r="K203" s="627"/>
      <c r="L203" s="627"/>
      <c r="M203" s="627"/>
      <c r="N203" s="627"/>
      <c r="O203" s="627"/>
      <c r="P203" s="627"/>
      <c r="Q203" s="627"/>
      <c r="R203" s="627"/>
      <c r="S203" s="627"/>
      <c r="T203" s="627"/>
      <c r="U203" s="627"/>
      <c r="V203" s="627"/>
      <c r="W203" s="627"/>
      <c r="X203" s="627"/>
      <c r="Y203" s="627"/>
      <c r="Z203" s="627"/>
      <c r="AA203" s="627"/>
      <c r="AB203" s="627"/>
      <c r="AC203" s="627"/>
      <c r="AD203" s="627"/>
      <c r="AE203" s="627"/>
      <c r="AF203" s="627"/>
      <c r="AG203" s="627"/>
      <c r="AH203" s="627"/>
      <c r="AI203" s="627"/>
      <c r="AJ203" s="627"/>
      <c r="AK203" s="627"/>
      <c r="AL203" s="627"/>
      <c r="AM203" s="627"/>
      <c r="AN203" s="627"/>
      <c r="AO203" s="627"/>
      <c r="AP203" s="627"/>
      <c r="AQ203" s="627"/>
      <c r="AR203" s="627"/>
      <c r="AS203" s="627"/>
      <c r="AT203" s="627"/>
      <c r="AU203" s="627"/>
      <c r="AV203" s="627"/>
      <c r="AW203" s="627"/>
      <c r="AX203" s="627"/>
      <c r="AY203" s="627"/>
      <c r="AZ203" s="627"/>
      <c r="BA203" s="627"/>
      <c r="BB203" s="627"/>
      <c r="BC203" s="627"/>
      <c r="BD203" s="627"/>
      <c r="BE203" s="627"/>
      <c r="BF203" s="627"/>
      <c r="BG203" s="628"/>
    </row>
    <row r="204" spans="1:63" ht="20.25" customHeight="1">
      <c r="A204" s="18"/>
      <c r="D204" s="435" t="s">
        <v>564</v>
      </c>
      <c r="E204" s="435"/>
      <c r="F204" s="435"/>
      <c r="G204" s="435"/>
      <c r="H204" s="435"/>
      <c r="I204" s="435"/>
      <c r="J204" s="435"/>
      <c r="K204" s="435"/>
      <c r="L204" s="435"/>
      <c r="M204" s="435"/>
      <c r="N204" s="435"/>
      <c r="O204" s="435"/>
      <c r="P204" s="435"/>
      <c r="Q204" s="435"/>
      <c r="R204" s="435"/>
      <c r="S204" s="435"/>
      <c r="T204" s="435"/>
      <c r="U204" s="435"/>
      <c r="V204" s="435" t="s">
        <v>565</v>
      </c>
      <c r="W204" s="435"/>
      <c r="X204" s="435"/>
      <c r="Y204" s="435"/>
      <c r="Z204" s="435"/>
      <c r="AA204" s="435"/>
      <c r="AB204" s="435"/>
      <c r="AC204" s="435"/>
      <c r="AD204" s="435"/>
      <c r="AE204" s="435"/>
      <c r="AF204" s="435"/>
      <c r="AG204" s="435"/>
      <c r="AH204" s="435"/>
      <c r="AI204" s="435"/>
      <c r="AJ204" s="435"/>
      <c r="AK204" s="435"/>
      <c r="AL204" s="435"/>
      <c r="AM204" s="435"/>
      <c r="AN204" s="435" t="s">
        <v>566</v>
      </c>
      <c r="AO204" s="435"/>
      <c r="AP204" s="435"/>
      <c r="AQ204" s="435"/>
      <c r="AR204" s="435"/>
      <c r="AS204" s="435"/>
      <c r="AT204" s="435"/>
      <c r="AU204" s="435"/>
      <c r="AV204" s="435"/>
      <c r="AW204" s="435"/>
      <c r="AX204" s="435"/>
      <c r="AY204" s="435"/>
      <c r="AZ204" s="435"/>
      <c r="BA204" s="435"/>
      <c r="BB204" s="435"/>
      <c r="BC204" s="435"/>
      <c r="BD204" s="435"/>
      <c r="BE204" s="435"/>
      <c r="BF204" s="435"/>
      <c r="BG204" s="629"/>
    </row>
    <row r="205" spans="1:63" ht="20.100000000000001" customHeight="1">
      <c r="A205" s="18"/>
      <c r="D205" s="400"/>
      <c r="E205" s="400"/>
      <c r="F205" s="400"/>
      <c r="G205" s="400"/>
      <c r="H205" s="400"/>
      <c r="I205" s="400"/>
      <c r="J205" s="400"/>
      <c r="K205" s="400"/>
      <c r="L205" s="400"/>
      <c r="M205" s="400"/>
      <c r="N205" s="400"/>
      <c r="O205" s="400"/>
      <c r="P205" s="400"/>
      <c r="Q205" s="400"/>
      <c r="R205" s="400"/>
      <c r="S205" s="400"/>
      <c r="T205" s="400"/>
      <c r="U205" s="400"/>
      <c r="V205" s="400"/>
      <c r="W205" s="400"/>
      <c r="X205" s="400"/>
      <c r="Y205" s="400"/>
      <c r="Z205" s="400"/>
      <c r="AA205" s="400"/>
      <c r="AB205" s="400"/>
      <c r="AC205" s="400"/>
      <c r="AD205" s="400"/>
      <c r="AE205" s="400"/>
      <c r="AF205" s="400"/>
      <c r="AG205" s="400"/>
      <c r="AH205" s="400"/>
      <c r="AI205" s="400"/>
      <c r="AJ205" s="400"/>
      <c r="AK205" s="400"/>
      <c r="AL205" s="400"/>
      <c r="AM205" s="400"/>
      <c r="AN205" s="400"/>
      <c r="AO205" s="400"/>
      <c r="AP205" s="400"/>
      <c r="AQ205" s="400"/>
      <c r="AR205" s="400"/>
      <c r="AS205" s="400"/>
      <c r="AT205" s="400"/>
      <c r="AU205" s="400"/>
      <c r="AV205" s="400"/>
      <c r="AW205" s="400"/>
      <c r="AX205" s="400"/>
      <c r="AY205" s="400"/>
      <c r="AZ205" s="400"/>
      <c r="BA205" s="400"/>
      <c r="BB205" s="400"/>
      <c r="BC205" s="400"/>
      <c r="BD205" s="400"/>
      <c r="BE205" s="400"/>
      <c r="BF205" s="400"/>
      <c r="BG205" s="619"/>
    </row>
    <row r="206" spans="1:63">
      <c r="A206" s="18"/>
      <c r="D206" s="400"/>
      <c r="E206" s="400"/>
      <c r="F206" s="400"/>
      <c r="G206" s="400"/>
      <c r="H206" s="400"/>
      <c r="I206" s="400"/>
      <c r="J206" s="400"/>
      <c r="K206" s="400"/>
      <c r="L206" s="400"/>
      <c r="M206" s="400"/>
      <c r="N206" s="400"/>
      <c r="O206" s="400"/>
      <c r="P206" s="400"/>
      <c r="Q206" s="400"/>
      <c r="R206" s="400"/>
      <c r="S206" s="400"/>
      <c r="T206" s="400"/>
      <c r="U206" s="400"/>
      <c r="V206" s="400"/>
      <c r="W206" s="400"/>
      <c r="X206" s="400"/>
      <c r="Y206" s="400"/>
      <c r="Z206" s="400"/>
      <c r="AA206" s="400"/>
      <c r="AB206" s="400"/>
      <c r="AC206" s="400"/>
      <c r="AD206" s="400"/>
      <c r="AE206" s="400"/>
      <c r="AF206" s="400"/>
      <c r="AG206" s="400"/>
      <c r="AH206" s="400"/>
      <c r="AI206" s="400"/>
      <c r="AJ206" s="400"/>
      <c r="AK206" s="400"/>
      <c r="AL206" s="400"/>
      <c r="AM206" s="400"/>
      <c r="AN206" s="400"/>
      <c r="AO206" s="400"/>
      <c r="AP206" s="400"/>
      <c r="AQ206" s="400"/>
      <c r="AR206" s="400"/>
      <c r="AS206" s="400"/>
      <c r="AT206" s="400"/>
      <c r="AU206" s="400"/>
      <c r="AV206" s="400"/>
      <c r="AW206" s="400"/>
      <c r="AX206" s="400"/>
      <c r="AY206" s="400"/>
      <c r="AZ206" s="400"/>
      <c r="BA206" s="400"/>
      <c r="BB206" s="400"/>
      <c r="BC206" s="400"/>
      <c r="BD206" s="400"/>
      <c r="BE206" s="400"/>
      <c r="BF206" s="400"/>
      <c r="BG206" s="619"/>
    </row>
    <row r="207" spans="1:63">
      <c r="A207" s="18"/>
      <c r="D207" s="400"/>
      <c r="E207" s="400"/>
      <c r="F207" s="400"/>
      <c r="G207" s="400"/>
      <c r="H207" s="400"/>
      <c r="I207" s="400"/>
      <c r="J207" s="400"/>
      <c r="K207" s="400"/>
      <c r="L207" s="400"/>
      <c r="M207" s="400"/>
      <c r="N207" s="400"/>
      <c r="O207" s="400"/>
      <c r="P207" s="400"/>
      <c r="Q207" s="400"/>
      <c r="R207" s="400"/>
      <c r="S207" s="400"/>
      <c r="T207" s="400"/>
      <c r="U207" s="400"/>
      <c r="V207" s="400"/>
      <c r="W207" s="400"/>
      <c r="X207" s="400"/>
      <c r="Y207" s="400"/>
      <c r="Z207" s="400"/>
      <c r="AA207" s="400"/>
      <c r="AB207" s="400"/>
      <c r="AC207" s="400"/>
      <c r="AD207" s="400"/>
      <c r="AE207" s="400"/>
      <c r="AF207" s="400"/>
      <c r="AG207" s="400"/>
      <c r="AH207" s="400"/>
      <c r="AI207" s="400"/>
      <c r="AJ207" s="400"/>
      <c r="AK207" s="400"/>
      <c r="AL207" s="400"/>
      <c r="AM207" s="400"/>
      <c r="AN207" s="400"/>
      <c r="AO207" s="400"/>
      <c r="AP207" s="400"/>
      <c r="AQ207" s="400"/>
      <c r="AR207" s="400"/>
      <c r="AS207" s="400"/>
      <c r="AT207" s="400"/>
      <c r="AU207" s="400"/>
      <c r="AV207" s="400"/>
      <c r="AW207" s="400"/>
      <c r="AX207" s="400"/>
      <c r="AY207" s="400"/>
      <c r="AZ207" s="400"/>
      <c r="BA207" s="400"/>
      <c r="BB207" s="400"/>
      <c r="BC207" s="400"/>
      <c r="BD207" s="400"/>
      <c r="BE207" s="400"/>
      <c r="BF207" s="400"/>
      <c r="BG207" s="619"/>
    </row>
    <row r="208" spans="1:63">
      <c r="A208" s="18"/>
      <c r="D208" s="400"/>
      <c r="E208" s="400"/>
      <c r="F208" s="400"/>
      <c r="G208" s="400"/>
      <c r="H208" s="400"/>
      <c r="I208" s="400"/>
      <c r="J208" s="400"/>
      <c r="K208" s="400"/>
      <c r="L208" s="400"/>
      <c r="M208" s="400"/>
      <c r="N208" s="400"/>
      <c r="O208" s="400"/>
      <c r="P208" s="400"/>
      <c r="Q208" s="400"/>
      <c r="R208" s="400"/>
      <c r="S208" s="400"/>
      <c r="T208" s="400"/>
      <c r="U208" s="400"/>
      <c r="V208" s="400"/>
      <c r="W208" s="400"/>
      <c r="X208" s="400"/>
      <c r="Y208" s="400"/>
      <c r="Z208" s="400"/>
      <c r="AA208" s="400"/>
      <c r="AB208" s="400"/>
      <c r="AC208" s="400"/>
      <c r="AD208" s="400"/>
      <c r="AE208" s="400"/>
      <c r="AF208" s="400"/>
      <c r="AG208" s="400"/>
      <c r="AH208" s="400"/>
      <c r="AI208" s="400"/>
      <c r="AJ208" s="400"/>
      <c r="AK208" s="400"/>
      <c r="AL208" s="400"/>
      <c r="AM208" s="400"/>
      <c r="AN208" s="400"/>
      <c r="AO208" s="400"/>
      <c r="AP208" s="400"/>
      <c r="AQ208" s="400"/>
      <c r="AR208" s="400"/>
      <c r="AS208" s="400"/>
      <c r="AT208" s="400"/>
      <c r="AU208" s="400"/>
      <c r="AV208" s="400"/>
      <c r="AW208" s="400"/>
      <c r="AX208" s="400"/>
      <c r="AY208" s="400"/>
      <c r="AZ208" s="400"/>
      <c r="BA208" s="400"/>
      <c r="BB208" s="400"/>
      <c r="BC208" s="400"/>
      <c r="BD208" s="400"/>
      <c r="BE208" s="400"/>
      <c r="BF208" s="400"/>
      <c r="BG208" s="619"/>
    </row>
    <row r="209" spans="1:59">
      <c r="A209" s="18"/>
      <c r="D209" s="400"/>
      <c r="E209" s="400"/>
      <c r="F209" s="400"/>
      <c r="G209" s="400"/>
      <c r="H209" s="400"/>
      <c r="I209" s="400"/>
      <c r="J209" s="400"/>
      <c r="K209" s="400"/>
      <c r="L209" s="400"/>
      <c r="M209" s="400"/>
      <c r="N209" s="400"/>
      <c r="O209" s="400"/>
      <c r="P209" s="400"/>
      <c r="Q209" s="400"/>
      <c r="R209" s="400"/>
      <c r="S209" s="400"/>
      <c r="T209" s="400"/>
      <c r="U209" s="400"/>
      <c r="V209" s="400"/>
      <c r="W209" s="400"/>
      <c r="X209" s="400"/>
      <c r="Y209" s="400"/>
      <c r="Z209" s="400"/>
      <c r="AA209" s="400"/>
      <c r="AB209" s="400"/>
      <c r="AC209" s="400"/>
      <c r="AD209" s="400"/>
      <c r="AE209" s="400"/>
      <c r="AF209" s="400"/>
      <c r="AG209" s="400"/>
      <c r="AH209" s="400"/>
      <c r="AI209" s="400"/>
      <c r="AJ209" s="400"/>
      <c r="AK209" s="400"/>
      <c r="AL209" s="400"/>
      <c r="AM209" s="400"/>
      <c r="AN209" s="400"/>
      <c r="AO209" s="400"/>
      <c r="AP209" s="400"/>
      <c r="AQ209" s="400"/>
      <c r="AR209" s="400"/>
      <c r="AS209" s="400"/>
      <c r="AT209" s="400"/>
      <c r="AU209" s="400"/>
      <c r="AV209" s="400"/>
      <c r="AW209" s="400"/>
      <c r="AX209" s="400"/>
      <c r="AY209" s="400"/>
      <c r="AZ209" s="400"/>
      <c r="BA209" s="400"/>
      <c r="BB209" s="400"/>
      <c r="BC209" s="400"/>
      <c r="BD209" s="400"/>
      <c r="BE209" s="400"/>
      <c r="BF209" s="400"/>
      <c r="BG209" s="619"/>
    </row>
    <row r="210" spans="1:59">
      <c r="A210" s="18"/>
      <c r="D210" s="400"/>
      <c r="E210" s="400"/>
      <c r="F210" s="400"/>
      <c r="G210" s="400"/>
      <c r="H210" s="400"/>
      <c r="I210" s="400"/>
      <c r="J210" s="400"/>
      <c r="K210" s="400"/>
      <c r="L210" s="400"/>
      <c r="M210" s="400"/>
      <c r="N210" s="400"/>
      <c r="O210" s="400"/>
      <c r="P210" s="400"/>
      <c r="Q210" s="400"/>
      <c r="R210" s="400"/>
      <c r="S210" s="400"/>
      <c r="T210" s="400"/>
      <c r="U210" s="400"/>
      <c r="V210" s="400"/>
      <c r="W210" s="400"/>
      <c r="X210" s="400"/>
      <c r="Y210" s="400"/>
      <c r="Z210" s="400"/>
      <c r="AA210" s="400"/>
      <c r="AB210" s="400"/>
      <c r="AC210" s="400"/>
      <c r="AD210" s="400"/>
      <c r="AE210" s="400"/>
      <c r="AF210" s="400"/>
      <c r="AG210" s="400"/>
      <c r="AH210" s="400"/>
      <c r="AI210" s="400"/>
      <c r="AJ210" s="400"/>
      <c r="AK210" s="400"/>
      <c r="AL210" s="400"/>
      <c r="AM210" s="400"/>
      <c r="AN210" s="400"/>
      <c r="AO210" s="400"/>
      <c r="AP210" s="400"/>
      <c r="AQ210" s="400"/>
      <c r="AR210" s="400"/>
      <c r="AS210" s="400"/>
      <c r="AT210" s="400"/>
      <c r="AU210" s="400"/>
      <c r="AV210" s="400"/>
      <c r="AW210" s="400"/>
      <c r="AX210" s="400"/>
      <c r="AY210" s="400"/>
      <c r="AZ210" s="400"/>
      <c r="BA210" s="400"/>
      <c r="BB210" s="400"/>
      <c r="BC210" s="400"/>
      <c r="BD210" s="400"/>
      <c r="BE210" s="400"/>
      <c r="BF210" s="400"/>
      <c r="BG210" s="619"/>
    </row>
    <row r="211" spans="1:59">
      <c r="A211" s="18"/>
      <c r="D211" s="405"/>
      <c r="E211" s="406"/>
      <c r="F211" s="406"/>
      <c r="G211" s="406"/>
      <c r="H211" s="406"/>
      <c r="I211" s="406"/>
      <c r="J211" s="406"/>
      <c r="K211" s="406"/>
      <c r="L211" s="406"/>
      <c r="M211" s="406"/>
      <c r="N211" s="406"/>
      <c r="O211" s="406"/>
      <c r="P211" s="406"/>
      <c r="Q211" s="406"/>
      <c r="R211" s="406"/>
      <c r="S211" s="406"/>
      <c r="T211" s="406"/>
      <c r="U211" s="428"/>
      <c r="V211" s="400"/>
      <c r="W211" s="400"/>
      <c r="X211" s="400"/>
      <c r="Y211" s="400"/>
      <c r="Z211" s="400"/>
      <c r="AA211" s="400"/>
      <c r="AB211" s="400"/>
      <c r="AC211" s="400"/>
      <c r="AD211" s="400"/>
      <c r="AE211" s="400"/>
      <c r="AF211" s="400"/>
      <c r="AG211" s="400"/>
      <c r="AH211" s="400"/>
      <c r="AI211" s="400"/>
      <c r="AJ211" s="400"/>
      <c r="AK211" s="400"/>
      <c r="AL211" s="400"/>
      <c r="AM211" s="400"/>
      <c r="AN211" s="405"/>
      <c r="AO211" s="406"/>
      <c r="AP211" s="406"/>
      <c r="AQ211" s="406"/>
      <c r="AR211" s="406"/>
      <c r="AS211" s="406"/>
      <c r="AT211" s="406"/>
      <c r="AU211" s="406"/>
      <c r="AV211" s="406"/>
      <c r="AW211" s="406"/>
      <c r="AX211" s="406"/>
      <c r="AY211" s="406"/>
      <c r="AZ211" s="406"/>
      <c r="BA211" s="406"/>
      <c r="BB211" s="406"/>
      <c r="BC211" s="406"/>
      <c r="BD211" s="406"/>
      <c r="BE211" s="406"/>
      <c r="BF211" s="406"/>
      <c r="BG211" s="407"/>
    </row>
    <row r="212" spans="1:59">
      <c r="A212" s="18"/>
      <c r="D212" s="405"/>
      <c r="E212" s="406"/>
      <c r="F212" s="406"/>
      <c r="G212" s="406"/>
      <c r="H212" s="406"/>
      <c r="I212" s="406"/>
      <c r="J212" s="406"/>
      <c r="K212" s="406"/>
      <c r="L212" s="406"/>
      <c r="M212" s="406"/>
      <c r="N212" s="406"/>
      <c r="O212" s="406"/>
      <c r="P212" s="406"/>
      <c r="Q212" s="406"/>
      <c r="R212" s="406"/>
      <c r="S212" s="406"/>
      <c r="T212" s="406"/>
      <c r="U212" s="428"/>
      <c r="V212" s="400"/>
      <c r="W212" s="400"/>
      <c r="X212" s="400"/>
      <c r="Y212" s="400"/>
      <c r="Z212" s="400"/>
      <c r="AA212" s="400"/>
      <c r="AB212" s="400"/>
      <c r="AC212" s="400"/>
      <c r="AD212" s="400"/>
      <c r="AE212" s="400"/>
      <c r="AF212" s="400"/>
      <c r="AG212" s="400"/>
      <c r="AH212" s="400"/>
      <c r="AI212" s="400"/>
      <c r="AJ212" s="400"/>
      <c r="AK212" s="400"/>
      <c r="AL212" s="400"/>
      <c r="AM212" s="400"/>
      <c r="AN212" s="405"/>
      <c r="AO212" s="406"/>
      <c r="AP212" s="406"/>
      <c r="AQ212" s="406"/>
      <c r="AR212" s="406"/>
      <c r="AS212" s="406"/>
      <c r="AT212" s="406"/>
      <c r="AU212" s="406"/>
      <c r="AV212" s="406"/>
      <c r="AW212" s="406"/>
      <c r="AX212" s="406"/>
      <c r="AY212" s="406"/>
      <c r="AZ212" s="406"/>
      <c r="BA212" s="406"/>
      <c r="BB212" s="406"/>
      <c r="BC212" s="406"/>
      <c r="BD212" s="406"/>
      <c r="BE212" s="406"/>
      <c r="BF212" s="406"/>
      <c r="BG212" s="407"/>
    </row>
    <row r="213" spans="1:59">
      <c r="A213" s="18"/>
      <c r="D213" s="405"/>
      <c r="E213" s="406"/>
      <c r="F213" s="406"/>
      <c r="G213" s="406"/>
      <c r="H213" s="406"/>
      <c r="I213" s="406"/>
      <c r="J213" s="406"/>
      <c r="K213" s="406"/>
      <c r="L213" s="406"/>
      <c r="M213" s="406"/>
      <c r="N213" s="406"/>
      <c r="O213" s="406"/>
      <c r="P213" s="406"/>
      <c r="Q213" s="406"/>
      <c r="R213" s="406"/>
      <c r="S213" s="406"/>
      <c r="T213" s="406"/>
      <c r="U213" s="428"/>
      <c r="V213" s="400"/>
      <c r="W213" s="400"/>
      <c r="X213" s="400"/>
      <c r="Y213" s="400"/>
      <c r="Z213" s="400"/>
      <c r="AA213" s="400"/>
      <c r="AB213" s="400"/>
      <c r="AC213" s="400"/>
      <c r="AD213" s="400"/>
      <c r="AE213" s="400"/>
      <c r="AF213" s="400"/>
      <c r="AG213" s="400"/>
      <c r="AH213" s="400"/>
      <c r="AI213" s="400"/>
      <c r="AJ213" s="400"/>
      <c r="AK213" s="400"/>
      <c r="AL213" s="400"/>
      <c r="AM213" s="400"/>
      <c r="AN213" s="405"/>
      <c r="AO213" s="406"/>
      <c r="AP213" s="406"/>
      <c r="AQ213" s="406"/>
      <c r="AR213" s="406"/>
      <c r="AS213" s="406"/>
      <c r="AT213" s="406"/>
      <c r="AU213" s="406"/>
      <c r="AV213" s="406"/>
      <c r="AW213" s="406"/>
      <c r="AX213" s="406"/>
      <c r="AY213" s="406"/>
      <c r="AZ213" s="406"/>
      <c r="BA213" s="406"/>
      <c r="BB213" s="406"/>
      <c r="BC213" s="406"/>
      <c r="BD213" s="406"/>
      <c r="BE213" s="406"/>
      <c r="BF213" s="406"/>
      <c r="BG213" s="407"/>
    </row>
    <row r="214" spans="1:59">
      <c r="A214" s="18"/>
      <c r="D214" s="405"/>
      <c r="E214" s="406"/>
      <c r="F214" s="406"/>
      <c r="G214" s="406"/>
      <c r="H214" s="406"/>
      <c r="I214" s="406"/>
      <c r="J214" s="406"/>
      <c r="K214" s="406"/>
      <c r="L214" s="406"/>
      <c r="M214" s="406"/>
      <c r="N214" s="406"/>
      <c r="O214" s="406"/>
      <c r="P214" s="406"/>
      <c r="Q214" s="406"/>
      <c r="R214" s="406"/>
      <c r="S214" s="406"/>
      <c r="T214" s="406"/>
      <c r="U214" s="428"/>
      <c r="V214" s="400"/>
      <c r="W214" s="400"/>
      <c r="X214" s="400"/>
      <c r="Y214" s="400"/>
      <c r="Z214" s="400"/>
      <c r="AA214" s="400"/>
      <c r="AB214" s="400"/>
      <c r="AC214" s="400"/>
      <c r="AD214" s="400"/>
      <c r="AE214" s="400"/>
      <c r="AF214" s="400"/>
      <c r="AG214" s="400"/>
      <c r="AH214" s="400"/>
      <c r="AI214" s="400"/>
      <c r="AJ214" s="400"/>
      <c r="AK214" s="400"/>
      <c r="AL214" s="400"/>
      <c r="AM214" s="400"/>
      <c r="AN214" s="405"/>
      <c r="AO214" s="406"/>
      <c r="AP214" s="406"/>
      <c r="AQ214" s="406"/>
      <c r="AR214" s="406"/>
      <c r="AS214" s="406"/>
      <c r="AT214" s="406"/>
      <c r="AU214" s="406"/>
      <c r="AV214" s="406"/>
      <c r="AW214" s="406"/>
      <c r="AX214" s="406"/>
      <c r="AY214" s="406"/>
      <c r="AZ214" s="406"/>
      <c r="BA214" s="406"/>
      <c r="BB214" s="406"/>
      <c r="BC214" s="406"/>
      <c r="BD214" s="406"/>
      <c r="BE214" s="406"/>
      <c r="BF214" s="406"/>
      <c r="BG214" s="407"/>
    </row>
    <row r="215" spans="1:59" ht="15" customHeight="1">
      <c r="A215" s="18"/>
      <c r="D215" s="434" t="str">
        <f>IF(AK13=Datos!$A$6,"* Si los efectos no deseados de la oportunidad se presentan incluir este plan en el Sistema de Administración de Acciones Preventivas y Correctivas con fuente -Administración de oportunidades (contingencia)-","* Si el riesgo se presenta incluir este plan en el Sistema de Administración de Acciones Preventivas y Correctivas con fuente -Administración de riesgos (contingencia)-")</f>
        <v>* Si el riesgo se presenta incluir este plan en el Sistema de Administración de Acciones Preventivas y Correctivas con fuente -Administración de riesgos (contingencia)-</v>
      </c>
      <c r="E215" s="434"/>
      <c r="F215" s="434"/>
      <c r="G215" s="434"/>
      <c r="H215" s="434"/>
      <c r="I215" s="434"/>
      <c r="J215" s="434"/>
      <c r="K215" s="434"/>
      <c r="L215" s="434"/>
      <c r="M215" s="434"/>
      <c r="N215" s="434"/>
      <c r="O215" s="434"/>
      <c r="P215" s="434"/>
      <c r="Q215" s="434"/>
      <c r="R215" s="434"/>
      <c r="S215" s="434"/>
      <c r="T215" s="434"/>
      <c r="U215" s="434"/>
      <c r="V215" s="434"/>
      <c r="W215" s="434"/>
      <c r="X215" s="434"/>
      <c r="Y215" s="434"/>
      <c r="Z215" s="434"/>
      <c r="AA215" s="434"/>
      <c r="AB215" s="434"/>
      <c r="AC215" s="434"/>
      <c r="AD215" s="434"/>
      <c r="AE215" s="434"/>
      <c r="AF215" s="434"/>
      <c r="AG215" s="434"/>
      <c r="AH215" s="434"/>
      <c r="AI215" s="434"/>
      <c r="AJ215" s="434"/>
      <c r="AK215" s="434"/>
      <c r="AL215" s="434"/>
      <c r="AM215" s="434"/>
      <c r="AN215" s="434"/>
      <c r="AO215" s="434"/>
      <c r="AP215" s="434"/>
      <c r="AQ215" s="434"/>
      <c r="AR215" s="434"/>
      <c r="AS215" s="434"/>
      <c r="AT215" s="434"/>
      <c r="AU215" s="434"/>
      <c r="AV215" s="434"/>
      <c r="AW215" s="434"/>
      <c r="AX215" s="434"/>
      <c r="AY215" s="434"/>
      <c r="AZ215" s="434"/>
      <c r="BA215" s="434"/>
      <c r="BB215" s="434"/>
      <c r="BG215" s="20"/>
    </row>
    <row r="216" spans="1:59" ht="15" customHeight="1">
      <c r="A216" s="18"/>
      <c r="BG216" s="20"/>
    </row>
    <row r="217" spans="1:59" ht="15.75" thickBot="1">
      <c r="A217" s="51"/>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c r="AS217" s="52"/>
      <c r="AT217" s="52"/>
      <c r="AU217" s="52"/>
      <c r="AV217" s="52"/>
      <c r="AW217" s="52"/>
      <c r="AX217" s="52"/>
      <c r="AY217" s="52"/>
      <c r="AZ217" s="52"/>
      <c r="BA217" s="52"/>
      <c r="BB217" s="52"/>
      <c r="BC217" s="52"/>
      <c r="BD217" s="52"/>
      <c r="BE217" s="52"/>
      <c r="BF217" s="52"/>
      <c r="BG217" s="54"/>
    </row>
    <row r="231" spans="63:64" ht="30">
      <c r="BK231" s="26" t="s">
        <v>587</v>
      </c>
      <c r="BL231" s="103">
        <v>1</v>
      </c>
    </row>
    <row r="232" spans="63:64">
      <c r="BK232" s="41"/>
    </row>
  </sheetData>
  <sheetProtection password="A10A" sheet="1" objects="1" scenarios="1" formatCells="0" formatRows="0"/>
  <mergeCells count="870">
    <mergeCell ref="BG1:BG2"/>
    <mergeCell ref="P3:U4"/>
    <mergeCell ref="V3:AZ4"/>
    <mergeCell ref="BA3:BF4"/>
    <mergeCell ref="BG3:BG4"/>
    <mergeCell ref="D6:G6"/>
    <mergeCell ref="K6:BF6"/>
    <mergeCell ref="D8:G8"/>
    <mergeCell ref="K8:BF8"/>
    <mergeCell ref="D10:I10"/>
    <mergeCell ref="K10:AJ10"/>
    <mergeCell ref="AQ10:AW10"/>
    <mergeCell ref="AX10:BF10"/>
    <mergeCell ref="A1:J4"/>
    <mergeCell ref="P1:U2"/>
    <mergeCell ref="V1:AZ2"/>
    <mergeCell ref="BA1:BF2"/>
    <mergeCell ref="D18:Q18"/>
    <mergeCell ref="S18:V18"/>
    <mergeCell ref="X18:BF18"/>
    <mergeCell ref="D20:BC20"/>
    <mergeCell ref="D21:BF21"/>
    <mergeCell ref="D22:BF22"/>
    <mergeCell ref="AT11:BC11"/>
    <mergeCell ref="M13:T13"/>
    <mergeCell ref="V13:AJ13"/>
    <mergeCell ref="A15:J15"/>
    <mergeCell ref="D17:Q17"/>
    <mergeCell ref="S17:V17"/>
    <mergeCell ref="X17:BB17"/>
    <mergeCell ref="D29:AB29"/>
    <mergeCell ref="AD29:BF34"/>
    <mergeCell ref="D30:AB30"/>
    <mergeCell ref="D31:AB31"/>
    <mergeCell ref="D32:AB32"/>
    <mergeCell ref="D33:AB33"/>
    <mergeCell ref="D34:AB34"/>
    <mergeCell ref="D23:AR23"/>
    <mergeCell ref="AY23:BF23"/>
    <mergeCell ref="D24:AV24"/>
    <mergeCell ref="AY24:BF24"/>
    <mergeCell ref="D28:AB28"/>
    <mergeCell ref="AD28:BF28"/>
    <mergeCell ref="D26:O26"/>
    <mergeCell ref="R26:S26"/>
    <mergeCell ref="W26:AC26"/>
    <mergeCell ref="AI26:AR26"/>
    <mergeCell ref="AU26:AV26"/>
    <mergeCell ref="D39:I39"/>
    <mergeCell ref="J39:AB39"/>
    <mergeCell ref="AD39:BF39"/>
    <mergeCell ref="D40:I40"/>
    <mergeCell ref="J40:AB40"/>
    <mergeCell ref="AD40:BF40"/>
    <mergeCell ref="D36:AB36"/>
    <mergeCell ref="AD36:BF37"/>
    <mergeCell ref="D37:AB37"/>
    <mergeCell ref="D38:I38"/>
    <mergeCell ref="J38:AB38"/>
    <mergeCell ref="AD38:BF38"/>
    <mergeCell ref="D43:I43"/>
    <mergeCell ref="J43:AB43"/>
    <mergeCell ref="AD43:BF43"/>
    <mergeCell ref="D44:I44"/>
    <mergeCell ref="J44:AB44"/>
    <mergeCell ref="AD44:BF44"/>
    <mergeCell ref="D41:I41"/>
    <mergeCell ref="J41:AB41"/>
    <mergeCell ref="AD41:BF41"/>
    <mergeCell ref="D42:I42"/>
    <mergeCell ref="J42:AB42"/>
    <mergeCell ref="AD42:BF42"/>
    <mergeCell ref="D47:I47"/>
    <mergeCell ref="J47:AB47"/>
    <mergeCell ref="AD47:BF47"/>
    <mergeCell ref="D48:I48"/>
    <mergeCell ref="J48:AB48"/>
    <mergeCell ref="AD48:BF48"/>
    <mergeCell ref="D45:I45"/>
    <mergeCell ref="J45:AB45"/>
    <mergeCell ref="AD45:BF45"/>
    <mergeCell ref="D46:I46"/>
    <mergeCell ref="J46:AB46"/>
    <mergeCell ref="AD46:BF46"/>
    <mergeCell ref="D52:I52"/>
    <mergeCell ref="J52:AB52"/>
    <mergeCell ref="AD52:BF52"/>
    <mergeCell ref="D53:I53"/>
    <mergeCell ref="J53:AB53"/>
    <mergeCell ref="AD53:BF53"/>
    <mergeCell ref="D49:AB49"/>
    <mergeCell ref="AD49:BF49"/>
    <mergeCell ref="D50:I50"/>
    <mergeCell ref="J50:AB50"/>
    <mergeCell ref="AD50:BF50"/>
    <mergeCell ref="D51:I51"/>
    <mergeCell ref="J51:AB51"/>
    <mergeCell ref="AD51:BF51"/>
    <mergeCell ref="D56:I56"/>
    <mergeCell ref="J56:AB56"/>
    <mergeCell ref="AD56:BF56"/>
    <mergeCell ref="D57:I57"/>
    <mergeCell ref="J57:AB57"/>
    <mergeCell ref="AD57:BF57"/>
    <mergeCell ref="D54:I54"/>
    <mergeCell ref="J54:AB54"/>
    <mergeCell ref="AD54:BF54"/>
    <mergeCell ref="D55:I55"/>
    <mergeCell ref="J55:AB55"/>
    <mergeCell ref="AD55:BF55"/>
    <mergeCell ref="D60:I60"/>
    <mergeCell ref="J60:AB60"/>
    <mergeCell ref="AD60:BF60"/>
    <mergeCell ref="BK60:BM61"/>
    <mergeCell ref="BP61:BP62"/>
    <mergeCell ref="BQ61:BQ62"/>
    <mergeCell ref="A62:J62"/>
    <mergeCell ref="D58:I58"/>
    <mergeCell ref="J58:AB58"/>
    <mergeCell ref="AD58:BF58"/>
    <mergeCell ref="D59:I59"/>
    <mergeCell ref="J59:AB59"/>
    <mergeCell ref="AD59:BF59"/>
    <mergeCell ref="Z63:AK63"/>
    <mergeCell ref="D64:G64"/>
    <mergeCell ref="E65:Z65"/>
    <mergeCell ref="AB65:AK65"/>
    <mergeCell ref="E66:H66"/>
    <mergeCell ref="I66:V66"/>
    <mergeCell ref="AB66:AC66"/>
    <mergeCell ref="AD66:AE66"/>
    <mergeCell ref="AF66:AG66"/>
    <mergeCell ref="AH66:AI66"/>
    <mergeCell ref="AJ66:AK66"/>
    <mergeCell ref="E67:H67"/>
    <mergeCell ref="I67:V67"/>
    <mergeCell ref="Z67:Z76"/>
    <mergeCell ref="AA67:AA68"/>
    <mergeCell ref="AB67:AC68"/>
    <mergeCell ref="AD67:AE68"/>
    <mergeCell ref="AF67:AG68"/>
    <mergeCell ref="AH67:AI68"/>
    <mergeCell ref="AJ67:AK68"/>
    <mergeCell ref="E70:P70"/>
    <mergeCell ref="J72:P72"/>
    <mergeCell ref="E76:H76"/>
    <mergeCell ref="I76:L76"/>
    <mergeCell ref="M76:P76"/>
    <mergeCell ref="AP67:BF67"/>
    <mergeCell ref="AP68:BF69"/>
    <mergeCell ref="R69:W69"/>
    <mergeCell ref="AA69:AA70"/>
    <mergeCell ref="AB69:AC70"/>
    <mergeCell ref="AD69:AE70"/>
    <mergeCell ref="AF69:AG70"/>
    <mergeCell ref="AH69:AI70"/>
    <mergeCell ref="AJ69:AK70"/>
    <mergeCell ref="R70:W70"/>
    <mergeCell ref="BS70:BS71"/>
    <mergeCell ref="BT70:BT71"/>
    <mergeCell ref="BU70:BU71"/>
    <mergeCell ref="R71:W71"/>
    <mergeCell ref="AA71:AA72"/>
    <mergeCell ref="AB71:AC72"/>
    <mergeCell ref="AD71:AE72"/>
    <mergeCell ref="AF71:AG72"/>
    <mergeCell ref="AH71:AI72"/>
    <mergeCell ref="AJ71:AK72"/>
    <mergeCell ref="AP71:BF71"/>
    <mergeCell ref="R72:W72"/>
    <mergeCell ref="AP72:BF76"/>
    <mergeCell ref="R73:W73"/>
    <mergeCell ref="AA73:AA74"/>
    <mergeCell ref="AB73:AC74"/>
    <mergeCell ref="AD73:AE74"/>
    <mergeCell ref="AJ75:AK76"/>
    <mergeCell ref="R76:W76"/>
    <mergeCell ref="AF73:AG74"/>
    <mergeCell ref="AH73:AI74"/>
    <mergeCell ref="AJ73:AK74"/>
    <mergeCell ref="AF75:AG76"/>
    <mergeCell ref="AH75:AI76"/>
    <mergeCell ref="C74:D78"/>
    <mergeCell ref="E75:H75"/>
    <mergeCell ref="I75:L75"/>
    <mergeCell ref="M75:P75"/>
    <mergeCell ref="AA75:AA76"/>
    <mergeCell ref="AB75:AC76"/>
    <mergeCell ref="AD75:AE76"/>
    <mergeCell ref="E77:P77"/>
    <mergeCell ref="R77:W77"/>
    <mergeCell ref="E78:I80"/>
    <mergeCell ref="R78:W78"/>
    <mergeCell ref="J79:P79"/>
    <mergeCell ref="R79:W79"/>
    <mergeCell ref="R80:W80"/>
    <mergeCell ref="AJ85:AK85"/>
    <mergeCell ref="AL85:AM86"/>
    <mergeCell ref="AN85:AQ85"/>
    <mergeCell ref="AR85:AS86"/>
    <mergeCell ref="BS85:BU85"/>
    <mergeCell ref="BV85:BX85"/>
    <mergeCell ref="AZ86:BB86"/>
    <mergeCell ref="BC86:BG86"/>
    <mergeCell ref="F81:G81"/>
    <mergeCell ref="H81:I81"/>
    <mergeCell ref="A84:J84"/>
    <mergeCell ref="X84:AM84"/>
    <mergeCell ref="AN84:AS84"/>
    <mergeCell ref="X85:AA85"/>
    <mergeCell ref="AB85:AC85"/>
    <mergeCell ref="AD85:AE85"/>
    <mergeCell ref="AF85:AG85"/>
    <mergeCell ref="AH85:AI85"/>
    <mergeCell ref="AF86:AG86"/>
    <mergeCell ref="AH86:AI86"/>
    <mergeCell ref="AJ86:AK86"/>
    <mergeCell ref="AN86:AQ86"/>
    <mergeCell ref="AT86:AV86"/>
    <mergeCell ref="AW86:AY86"/>
    <mergeCell ref="D86:S86"/>
    <mergeCell ref="T86:W86"/>
    <mergeCell ref="X86:Y86"/>
    <mergeCell ref="Z86:AA86"/>
    <mergeCell ref="AB86:AC86"/>
    <mergeCell ref="AD86:AE86"/>
    <mergeCell ref="AT87:AV87"/>
    <mergeCell ref="AW87:AY96"/>
    <mergeCell ref="AZ87:BB96"/>
    <mergeCell ref="AJ89:AK89"/>
    <mergeCell ref="AL89:AM89"/>
    <mergeCell ref="AN89:AQ89"/>
    <mergeCell ref="AR89:AS89"/>
    <mergeCell ref="AT89:AV89"/>
    <mergeCell ref="X92:Y92"/>
    <mergeCell ref="Z92:AA92"/>
    <mergeCell ref="AB92:AC92"/>
    <mergeCell ref="AD92:AE92"/>
    <mergeCell ref="AL91:AM91"/>
    <mergeCell ref="AN91:AQ91"/>
    <mergeCell ref="AR91:AS91"/>
    <mergeCell ref="AT91:AV91"/>
    <mergeCell ref="AJ93:AK93"/>
    <mergeCell ref="AL93:AM93"/>
    <mergeCell ref="BC87:BG87"/>
    <mergeCell ref="D88:S88"/>
    <mergeCell ref="T88:W88"/>
    <mergeCell ref="X88:Y88"/>
    <mergeCell ref="Z88:AA88"/>
    <mergeCell ref="AB88:AC88"/>
    <mergeCell ref="AD88:AE88"/>
    <mergeCell ref="AF87:AG87"/>
    <mergeCell ref="AH87:AI87"/>
    <mergeCell ref="AJ87:AK87"/>
    <mergeCell ref="AL87:AM87"/>
    <mergeCell ref="AN87:AQ87"/>
    <mergeCell ref="AR87:AS87"/>
    <mergeCell ref="D87:S87"/>
    <mergeCell ref="T87:W87"/>
    <mergeCell ref="X87:Y87"/>
    <mergeCell ref="Z87:AA87"/>
    <mergeCell ref="AB87:AC87"/>
    <mergeCell ref="AD87:AE87"/>
    <mergeCell ref="BC89:BG89"/>
    <mergeCell ref="AT88:AV88"/>
    <mergeCell ref="BC88:BG88"/>
    <mergeCell ref="D89:S89"/>
    <mergeCell ref="T89:W89"/>
    <mergeCell ref="X89:Y89"/>
    <mergeCell ref="Z89:AA89"/>
    <mergeCell ref="AB89:AC89"/>
    <mergeCell ref="AD89:AE89"/>
    <mergeCell ref="AF89:AG89"/>
    <mergeCell ref="AH89:AI89"/>
    <mergeCell ref="AF88:AG88"/>
    <mergeCell ref="AH88:AI88"/>
    <mergeCell ref="AJ88:AK88"/>
    <mergeCell ref="AL88:AM88"/>
    <mergeCell ref="AN88:AQ88"/>
    <mergeCell ref="AR88:AS88"/>
    <mergeCell ref="BC91:BG91"/>
    <mergeCell ref="AT90:AV90"/>
    <mergeCell ref="BC90:BG90"/>
    <mergeCell ref="D91:S91"/>
    <mergeCell ref="T91:W91"/>
    <mergeCell ref="X91:Y91"/>
    <mergeCell ref="Z91:AA91"/>
    <mergeCell ref="AB91:AC91"/>
    <mergeCell ref="AD91:AE91"/>
    <mergeCell ref="AF91:AG91"/>
    <mergeCell ref="AH91:AI91"/>
    <mergeCell ref="AF90:AG90"/>
    <mergeCell ref="AH90:AI90"/>
    <mergeCell ref="AJ90:AK90"/>
    <mergeCell ref="AL90:AM90"/>
    <mergeCell ref="AN90:AQ90"/>
    <mergeCell ref="AR90:AS90"/>
    <mergeCell ref="D90:S90"/>
    <mergeCell ref="T90:W90"/>
    <mergeCell ref="X90:Y90"/>
    <mergeCell ref="Z90:AA90"/>
    <mergeCell ref="AB90:AC90"/>
    <mergeCell ref="AD90:AE90"/>
    <mergeCell ref="AJ91:AK91"/>
    <mergeCell ref="AN93:AQ93"/>
    <mergeCell ref="AR93:AS93"/>
    <mergeCell ref="AT93:AV93"/>
    <mergeCell ref="BC93:BG93"/>
    <mergeCell ref="AT92:AV92"/>
    <mergeCell ref="BC92:BG92"/>
    <mergeCell ref="D93:S93"/>
    <mergeCell ref="T93:W93"/>
    <mergeCell ref="X93:Y93"/>
    <mergeCell ref="Z93:AA93"/>
    <mergeCell ref="AB93:AC93"/>
    <mergeCell ref="AD93:AE93"/>
    <mergeCell ref="AF93:AG93"/>
    <mergeCell ref="AH93:AI93"/>
    <mergeCell ref="AF92:AG92"/>
    <mergeCell ref="AH92:AI92"/>
    <mergeCell ref="AJ92:AK92"/>
    <mergeCell ref="AL92:AM92"/>
    <mergeCell ref="AN92:AQ92"/>
    <mergeCell ref="AR92:AS92"/>
    <mergeCell ref="D92:S92"/>
    <mergeCell ref="T92:W92"/>
    <mergeCell ref="AT95:AV95"/>
    <mergeCell ref="BC95:BG95"/>
    <mergeCell ref="AT94:AV94"/>
    <mergeCell ref="BC94:BG94"/>
    <mergeCell ref="D95:S95"/>
    <mergeCell ref="T95:W95"/>
    <mergeCell ref="X95:Y95"/>
    <mergeCell ref="Z95:AA95"/>
    <mergeCell ref="AB95:AC95"/>
    <mergeCell ref="AD95:AE95"/>
    <mergeCell ref="AF95:AG95"/>
    <mergeCell ref="AH95:AI95"/>
    <mergeCell ref="AF94:AG94"/>
    <mergeCell ref="AH94:AI94"/>
    <mergeCell ref="AJ94:AK94"/>
    <mergeCell ref="AL94:AM94"/>
    <mergeCell ref="AN94:AQ94"/>
    <mergeCell ref="AR94:AS94"/>
    <mergeCell ref="D94:S94"/>
    <mergeCell ref="T94:W94"/>
    <mergeCell ref="X94:Y94"/>
    <mergeCell ref="Z94:AA94"/>
    <mergeCell ref="AB94:AC94"/>
    <mergeCell ref="AD94:AE94"/>
    <mergeCell ref="T96:W96"/>
    <mergeCell ref="X96:Y96"/>
    <mergeCell ref="Z96:AA96"/>
    <mergeCell ref="AB96:AC96"/>
    <mergeCell ref="AD96:AE96"/>
    <mergeCell ref="AJ95:AK95"/>
    <mergeCell ref="AL95:AM95"/>
    <mergeCell ref="AN95:AQ95"/>
    <mergeCell ref="AR95:AS95"/>
    <mergeCell ref="BS100:BU100"/>
    <mergeCell ref="BV100:BX100"/>
    <mergeCell ref="D101:S101"/>
    <mergeCell ref="T101:W101"/>
    <mergeCell ref="X101:Y101"/>
    <mergeCell ref="Z101:AA101"/>
    <mergeCell ref="AB101:AC101"/>
    <mergeCell ref="AT96:AV96"/>
    <mergeCell ref="BC96:BG96"/>
    <mergeCell ref="X99:AM99"/>
    <mergeCell ref="AN99:AS99"/>
    <mergeCell ref="X100:AA100"/>
    <mergeCell ref="AB100:AC100"/>
    <mergeCell ref="AD100:AE100"/>
    <mergeCell ref="AF100:AG100"/>
    <mergeCell ref="AH100:AI100"/>
    <mergeCell ref="AJ100:AK100"/>
    <mergeCell ref="AF96:AG96"/>
    <mergeCell ref="AH96:AI96"/>
    <mergeCell ref="AJ96:AK96"/>
    <mergeCell ref="AL96:AM96"/>
    <mergeCell ref="AN96:AQ96"/>
    <mergeCell ref="AR96:AS96"/>
    <mergeCell ref="D96:S96"/>
    <mergeCell ref="AZ101:BB101"/>
    <mergeCell ref="BC101:BG101"/>
    <mergeCell ref="D102:S102"/>
    <mergeCell ref="T102:W102"/>
    <mergeCell ref="X102:Y102"/>
    <mergeCell ref="Z102:AA102"/>
    <mergeCell ref="AB102:AC102"/>
    <mergeCell ref="AD102:AE102"/>
    <mergeCell ref="AF102:AG102"/>
    <mergeCell ref="AD101:AE101"/>
    <mergeCell ref="AF101:AG101"/>
    <mergeCell ref="AH101:AI101"/>
    <mergeCell ref="AJ101:AK101"/>
    <mergeCell ref="AN101:AQ101"/>
    <mergeCell ref="AT101:AV101"/>
    <mergeCell ref="AL100:AM101"/>
    <mergeCell ref="AN100:AQ100"/>
    <mergeCell ref="AR100:AS101"/>
    <mergeCell ref="AD103:AE103"/>
    <mergeCell ref="AF103:AG103"/>
    <mergeCell ref="AH102:AI102"/>
    <mergeCell ref="AJ102:AK102"/>
    <mergeCell ref="AL102:AM102"/>
    <mergeCell ref="AN102:AQ102"/>
    <mergeCell ref="AR102:AS102"/>
    <mergeCell ref="AT102:AV102"/>
    <mergeCell ref="AW101:AY101"/>
    <mergeCell ref="BC103:BG103"/>
    <mergeCell ref="D104:S104"/>
    <mergeCell ref="T104:W104"/>
    <mergeCell ref="X104:Y104"/>
    <mergeCell ref="Z104:AA104"/>
    <mergeCell ref="AB104:AC104"/>
    <mergeCell ref="AD104:AE104"/>
    <mergeCell ref="AF104:AG104"/>
    <mergeCell ref="AH104:AI104"/>
    <mergeCell ref="AJ104:AK104"/>
    <mergeCell ref="AH103:AI103"/>
    <mergeCell ref="AJ103:AK103"/>
    <mergeCell ref="AL103:AM103"/>
    <mergeCell ref="AN103:AQ103"/>
    <mergeCell ref="AR103:AS103"/>
    <mergeCell ref="AT103:AV103"/>
    <mergeCell ref="AW102:AY111"/>
    <mergeCell ref="AZ102:BB111"/>
    <mergeCell ref="BC102:BG102"/>
    <mergeCell ref="D103:S103"/>
    <mergeCell ref="T103:W103"/>
    <mergeCell ref="X103:Y103"/>
    <mergeCell ref="Z103:AA103"/>
    <mergeCell ref="AB103:AC103"/>
    <mergeCell ref="AT104:AV104"/>
    <mergeCell ref="BC104:BG104"/>
    <mergeCell ref="D105:S105"/>
    <mergeCell ref="T105:W105"/>
    <mergeCell ref="X105:Y105"/>
    <mergeCell ref="Z105:AA105"/>
    <mergeCell ref="AB105:AC105"/>
    <mergeCell ref="AR105:AS105"/>
    <mergeCell ref="AT105:AV105"/>
    <mergeCell ref="BC105:BG105"/>
    <mergeCell ref="AH105:AI105"/>
    <mergeCell ref="AJ105:AK105"/>
    <mergeCell ref="AL105:AM105"/>
    <mergeCell ref="AN105:AQ105"/>
    <mergeCell ref="Z106:AA106"/>
    <mergeCell ref="AB106:AC106"/>
    <mergeCell ref="AD106:AE106"/>
    <mergeCell ref="AF106:AG106"/>
    <mergeCell ref="AD105:AE105"/>
    <mergeCell ref="AF105:AG105"/>
    <mergeCell ref="AL104:AM104"/>
    <mergeCell ref="AN104:AQ104"/>
    <mergeCell ref="AR104:AS104"/>
    <mergeCell ref="BC106:BG106"/>
    <mergeCell ref="D107:S107"/>
    <mergeCell ref="T107:W107"/>
    <mergeCell ref="X107:Y107"/>
    <mergeCell ref="Z107:AA107"/>
    <mergeCell ref="AB107:AC107"/>
    <mergeCell ref="AD107:AE107"/>
    <mergeCell ref="AF107:AG107"/>
    <mergeCell ref="AH107:AI107"/>
    <mergeCell ref="AJ107:AK107"/>
    <mergeCell ref="AH106:AI106"/>
    <mergeCell ref="AJ106:AK106"/>
    <mergeCell ref="AL106:AM106"/>
    <mergeCell ref="AN106:AQ106"/>
    <mergeCell ref="AR106:AS106"/>
    <mergeCell ref="AT106:AV106"/>
    <mergeCell ref="AL107:AM107"/>
    <mergeCell ref="AN107:AQ107"/>
    <mergeCell ref="AR107:AS107"/>
    <mergeCell ref="AT107:AV107"/>
    <mergeCell ref="BC107:BG107"/>
    <mergeCell ref="D106:S106"/>
    <mergeCell ref="T106:W106"/>
    <mergeCell ref="X106:Y106"/>
    <mergeCell ref="D108:S108"/>
    <mergeCell ref="T108:W108"/>
    <mergeCell ref="X108:Y108"/>
    <mergeCell ref="Z108:AA108"/>
    <mergeCell ref="AB108:AC108"/>
    <mergeCell ref="AR108:AS108"/>
    <mergeCell ref="AT108:AV108"/>
    <mergeCell ref="BC108:BG108"/>
    <mergeCell ref="D109:S109"/>
    <mergeCell ref="T109:W109"/>
    <mergeCell ref="X109:Y109"/>
    <mergeCell ref="Z109:AA109"/>
    <mergeCell ref="AB109:AC109"/>
    <mergeCell ref="AD109:AE109"/>
    <mergeCell ref="AF109:AG109"/>
    <mergeCell ref="AD108:AE108"/>
    <mergeCell ref="AF108:AG108"/>
    <mergeCell ref="AH108:AI108"/>
    <mergeCell ref="AJ108:AK108"/>
    <mergeCell ref="AL108:AM108"/>
    <mergeCell ref="AN108:AQ108"/>
    <mergeCell ref="BC109:BG109"/>
    <mergeCell ref="AH109:AI109"/>
    <mergeCell ref="AJ109:AK109"/>
    <mergeCell ref="D110:S110"/>
    <mergeCell ref="T110:W110"/>
    <mergeCell ref="X110:Y110"/>
    <mergeCell ref="Z110:AA110"/>
    <mergeCell ref="AB110:AC110"/>
    <mergeCell ref="AD110:AE110"/>
    <mergeCell ref="AF110:AG110"/>
    <mergeCell ref="AH110:AI110"/>
    <mergeCell ref="AJ110:AK110"/>
    <mergeCell ref="AL109:AM109"/>
    <mergeCell ref="AN109:AQ109"/>
    <mergeCell ref="AR109:AS109"/>
    <mergeCell ref="AT109:AV109"/>
    <mergeCell ref="AL110:AM110"/>
    <mergeCell ref="AN110:AQ110"/>
    <mergeCell ref="AR110:AS110"/>
    <mergeCell ref="AT110:AV110"/>
    <mergeCell ref="BC110:BG110"/>
    <mergeCell ref="D111:S111"/>
    <mergeCell ref="T111:W111"/>
    <mergeCell ref="X111:Y111"/>
    <mergeCell ref="Z111:AA111"/>
    <mergeCell ref="AB111:AC111"/>
    <mergeCell ref="BP122:BP123"/>
    <mergeCell ref="BQ122:BQ123"/>
    <mergeCell ref="R123:W123"/>
    <mergeCell ref="AB123:AK123"/>
    <mergeCell ref="AR111:AS111"/>
    <mergeCell ref="AT111:AV111"/>
    <mergeCell ref="BC111:BG111"/>
    <mergeCell ref="A114:J114"/>
    <mergeCell ref="U116:AK116"/>
    <mergeCell ref="U117:Y117"/>
    <mergeCell ref="Z117:AA117"/>
    <mergeCell ref="AE117:AI117"/>
    <mergeCell ref="AJ117:AK117"/>
    <mergeCell ref="AD111:AE111"/>
    <mergeCell ref="AF111:AG111"/>
    <mergeCell ref="AH111:AI111"/>
    <mergeCell ref="AJ111:AK111"/>
    <mergeCell ref="AL111:AM111"/>
    <mergeCell ref="AN111:AQ111"/>
    <mergeCell ref="R124:W124"/>
    <mergeCell ref="AB124:AC124"/>
    <mergeCell ref="AD124:AE124"/>
    <mergeCell ref="AF124:AG124"/>
    <mergeCell ref="AH124:AI124"/>
    <mergeCell ref="AJ124:AK124"/>
    <mergeCell ref="Z121:AK121"/>
    <mergeCell ref="BK121:BM122"/>
    <mergeCell ref="D122:G122"/>
    <mergeCell ref="BL126:BN126"/>
    <mergeCell ref="BQ126:BS126"/>
    <mergeCell ref="J127:P127"/>
    <mergeCell ref="R127:W127"/>
    <mergeCell ref="AA127:AA128"/>
    <mergeCell ref="AB127:AC128"/>
    <mergeCell ref="AD127:AE128"/>
    <mergeCell ref="AF127:AG128"/>
    <mergeCell ref="AH127:AI128"/>
    <mergeCell ref="AJ127:AK128"/>
    <mergeCell ref="AF125:AG126"/>
    <mergeCell ref="AH125:AI126"/>
    <mergeCell ref="AJ125:AK126"/>
    <mergeCell ref="AP125:BF125"/>
    <mergeCell ref="R126:W126"/>
    <mergeCell ref="AP126:BF127"/>
    <mergeCell ref="E125:P125"/>
    <mergeCell ref="R125:W125"/>
    <mergeCell ref="Z125:Z134"/>
    <mergeCell ref="AA125:AA126"/>
    <mergeCell ref="AB125:AC126"/>
    <mergeCell ref="AD125:AE126"/>
    <mergeCell ref="AA129:AA130"/>
    <mergeCell ref="AB129:AC130"/>
    <mergeCell ref="AF129:AG130"/>
    <mergeCell ref="AH129:AI130"/>
    <mergeCell ref="AJ129:AK130"/>
    <mergeCell ref="AP129:BF129"/>
    <mergeCell ref="R130:W130"/>
    <mergeCell ref="AP130:BF134"/>
    <mergeCell ref="R131:W131"/>
    <mergeCell ref="AA131:AA132"/>
    <mergeCell ref="AB131:AC132"/>
    <mergeCell ref="AD131:AE132"/>
    <mergeCell ref="AD129:AE130"/>
    <mergeCell ref="AJ133:AK134"/>
    <mergeCell ref="J134:P134"/>
    <mergeCell ref="R134:W134"/>
    <mergeCell ref="A141:J141"/>
    <mergeCell ref="G144:K146"/>
    <mergeCell ref="T145:U145"/>
    <mergeCell ref="V145:W145"/>
    <mergeCell ref="AF131:AG132"/>
    <mergeCell ref="AH131:AI132"/>
    <mergeCell ref="AJ131:AK132"/>
    <mergeCell ref="R132:W132"/>
    <mergeCell ref="R133:W133"/>
    <mergeCell ref="AA133:AA134"/>
    <mergeCell ref="AB133:AC134"/>
    <mergeCell ref="AD133:AE134"/>
    <mergeCell ref="AF133:AG134"/>
    <mergeCell ref="AH133:AI134"/>
    <mergeCell ref="AM145:AN145"/>
    <mergeCell ref="AO145:AR145"/>
    <mergeCell ref="D149:J150"/>
    <mergeCell ref="L149:BF150"/>
    <mergeCell ref="D152:BG152"/>
    <mergeCell ref="D153:U154"/>
    <mergeCell ref="V153:BG153"/>
    <mergeCell ref="V154:AG154"/>
    <mergeCell ref="AH154:AP154"/>
    <mergeCell ref="AQ154:AZ154"/>
    <mergeCell ref="AQ156:AZ156"/>
    <mergeCell ref="BA156:BF156"/>
    <mergeCell ref="E157:U157"/>
    <mergeCell ref="V157:AG157"/>
    <mergeCell ref="AH157:AP157"/>
    <mergeCell ref="AQ157:AZ157"/>
    <mergeCell ref="BA157:BF157"/>
    <mergeCell ref="BA154:BF154"/>
    <mergeCell ref="D155:D164"/>
    <mergeCell ref="E155:U155"/>
    <mergeCell ref="V155:AG155"/>
    <mergeCell ref="AH155:AP155"/>
    <mergeCell ref="AQ155:AZ155"/>
    <mergeCell ref="BA155:BF155"/>
    <mergeCell ref="E156:U156"/>
    <mergeCell ref="V156:AG156"/>
    <mergeCell ref="AH156:AP156"/>
    <mergeCell ref="E158:U158"/>
    <mergeCell ref="V158:AG158"/>
    <mergeCell ref="AH158:AP158"/>
    <mergeCell ref="AQ158:AZ158"/>
    <mergeCell ref="BA158:BF158"/>
    <mergeCell ref="E159:U159"/>
    <mergeCell ref="V159:AG159"/>
    <mergeCell ref="AH159:AP159"/>
    <mergeCell ref="AQ159:AZ159"/>
    <mergeCell ref="BA159:BF159"/>
    <mergeCell ref="E160:U160"/>
    <mergeCell ref="V160:AG160"/>
    <mergeCell ref="AH160:AP160"/>
    <mergeCell ref="AQ160:AZ160"/>
    <mergeCell ref="BA160:BF160"/>
    <mergeCell ref="E161:U161"/>
    <mergeCell ref="V161:AG161"/>
    <mergeCell ref="AH161:AP161"/>
    <mergeCell ref="AQ161:AZ161"/>
    <mergeCell ref="BA161:BF161"/>
    <mergeCell ref="E162:U162"/>
    <mergeCell ref="V162:AG162"/>
    <mergeCell ref="AH162:AP162"/>
    <mergeCell ref="AQ162:AZ162"/>
    <mergeCell ref="BA162:BF162"/>
    <mergeCell ref="E163:U163"/>
    <mergeCell ref="V163:AG163"/>
    <mergeCell ref="AH163:AP163"/>
    <mergeCell ref="AQ163:AZ163"/>
    <mergeCell ref="BA163:BF163"/>
    <mergeCell ref="E164:U164"/>
    <mergeCell ref="V164:AG164"/>
    <mergeCell ref="AH164:AP164"/>
    <mergeCell ref="AQ164:AZ164"/>
    <mergeCell ref="BA164:BF164"/>
    <mergeCell ref="E165:U165"/>
    <mergeCell ref="V165:AG165"/>
    <mergeCell ref="AH165:AP165"/>
    <mergeCell ref="AQ165:AZ165"/>
    <mergeCell ref="AQ167:AZ167"/>
    <mergeCell ref="BA167:BF167"/>
    <mergeCell ref="E168:U168"/>
    <mergeCell ref="V168:AG168"/>
    <mergeCell ref="AH168:AP168"/>
    <mergeCell ref="AQ168:AZ168"/>
    <mergeCell ref="BA168:BF168"/>
    <mergeCell ref="BA165:BF165"/>
    <mergeCell ref="E166:U166"/>
    <mergeCell ref="V166:AG166"/>
    <mergeCell ref="AH166:AP166"/>
    <mergeCell ref="AQ166:AZ166"/>
    <mergeCell ref="BA166:BF166"/>
    <mergeCell ref="D165:D174"/>
    <mergeCell ref="E171:U171"/>
    <mergeCell ref="V171:AG171"/>
    <mergeCell ref="AH171:AP171"/>
    <mergeCell ref="AQ171:AZ171"/>
    <mergeCell ref="BA171:BF171"/>
    <mergeCell ref="E172:U172"/>
    <mergeCell ref="V172:AG172"/>
    <mergeCell ref="AH172:AP172"/>
    <mergeCell ref="AQ172:AZ172"/>
    <mergeCell ref="BA172:BF172"/>
    <mergeCell ref="E169:U169"/>
    <mergeCell ref="V169:AG169"/>
    <mergeCell ref="AH169:AP169"/>
    <mergeCell ref="AQ169:AZ169"/>
    <mergeCell ref="BA169:BF169"/>
    <mergeCell ref="E170:U170"/>
    <mergeCell ref="V170:AG170"/>
    <mergeCell ref="AH170:AP170"/>
    <mergeCell ref="AQ170:AZ170"/>
    <mergeCell ref="BA170:BF170"/>
    <mergeCell ref="E167:U167"/>
    <mergeCell ref="V167:AG167"/>
    <mergeCell ref="AH167:AP167"/>
    <mergeCell ref="E173:U173"/>
    <mergeCell ref="V173:AG173"/>
    <mergeCell ref="AH173:AP173"/>
    <mergeCell ref="AQ173:AZ173"/>
    <mergeCell ref="BA173:BF173"/>
    <mergeCell ref="E174:U174"/>
    <mergeCell ref="V174:AG174"/>
    <mergeCell ref="AH174:AP174"/>
    <mergeCell ref="AQ174:AZ174"/>
    <mergeCell ref="BA174:BF174"/>
    <mergeCell ref="D177:BG177"/>
    <mergeCell ref="D178:U179"/>
    <mergeCell ref="V178:BG178"/>
    <mergeCell ref="V179:AG179"/>
    <mergeCell ref="AH179:AP179"/>
    <mergeCell ref="AQ179:AZ179"/>
    <mergeCell ref="BA179:BF179"/>
    <mergeCell ref="BA181:BF181"/>
    <mergeCell ref="E182:U182"/>
    <mergeCell ref="V182:AG182"/>
    <mergeCell ref="AH182:AP182"/>
    <mergeCell ref="AQ182:AZ182"/>
    <mergeCell ref="BA182:BF182"/>
    <mergeCell ref="E180:U180"/>
    <mergeCell ref="V180:AG180"/>
    <mergeCell ref="AH180:AP180"/>
    <mergeCell ref="AQ180:AZ180"/>
    <mergeCell ref="BA180:BF180"/>
    <mergeCell ref="E181:U181"/>
    <mergeCell ref="V181:AG181"/>
    <mergeCell ref="AH181:AP181"/>
    <mergeCell ref="AQ181:AZ181"/>
    <mergeCell ref="D180:D189"/>
    <mergeCell ref="AQ184:AZ184"/>
    <mergeCell ref="BA184:BF184"/>
    <mergeCell ref="E185:U185"/>
    <mergeCell ref="V185:AG185"/>
    <mergeCell ref="AH185:AP185"/>
    <mergeCell ref="AQ185:AZ185"/>
    <mergeCell ref="BA185:BF185"/>
    <mergeCell ref="E183:U183"/>
    <mergeCell ref="V183:AG183"/>
    <mergeCell ref="AH183:AP183"/>
    <mergeCell ref="AQ183:AZ183"/>
    <mergeCell ref="BA183:BF183"/>
    <mergeCell ref="E184:U184"/>
    <mergeCell ref="V184:AG184"/>
    <mergeCell ref="AH184:AP184"/>
    <mergeCell ref="E186:U186"/>
    <mergeCell ref="V186:AG186"/>
    <mergeCell ref="AH186:AP186"/>
    <mergeCell ref="AQ186:AZ186"/>
    <mergeCell ref="BA186:BF186"/>
    <mergeCell ref="E189:U189"/>
    <mergeCell ref="V189:AG189"/>
    <mergeCell ref="AH189:AP189"/>
    <mergeCell ref="AQ189:AZ189"/>
    <mergeCell ref="BA189:BF189"/>
    <mergeCell ref="E187:U187"/>
    <mergeCell ref="V187:AG187"/>
    <mergeCell ref="AH187:AP187"/>
    <mergeCell ref="AQ187:AZ187"/>
    <mergeCell ref="BA187:BF187"/>
    <mergeCell ref="E188:U188"/>
    <mergeCell ref="V188:AG188"/>
    <mergeCell ref="AH188:AP188"/>
    <mergeCell ref="AQ188:AZ188"/>
    <mergeCell ref="BA188:BF188"/>
    <mergeCell ref="BA191:BF191"/>
    <mergeCell ref="E192:U192"/>
    <mergeCell ref="V192:AG192"/>
    <mergeCell ref="AH192:AP192"/>
    <mergeCell ref="AQ192:AZ192"/>
    <mergeCell ref="BA192:BF192"/>
    <mergeCell ref="D190:D199"/>
    <mergeCell ref="E190:U190"/>
    <mergeCell ref="V190:AG190"/>
    <mergeCell ref="AH190:AP190"/>
    <mergeCell ref="AQ190:AZ190"/>
    <mergeCell ref="BA190:BF190"/>
    <mergeCell ref="E191:U191"/>
    <mergeCell ref="V191:AG191"/>
    <mergeCell ref="AH191:AP191"/>
    <mergeCell ref="AQ191:AZ191"/>
    <mergeCell ref="E193:U193"/>
    <mergeCell ref="V193:AG193"/>
    <mergeCell ref="AH193:AP193"/>
    <mergeCell ref="AQ193:AZ193"/>
    <mergeCell ref="BA193:BF193"/>
    <mergeCell ref="E194:U194"/>
    <mergeCell ref="V194:AG194"/>
    <mergeCell ref="AH194:AP194"/>
    <mergeCell ref="AQ194:AZ194"/>
    <mergeCell ref="BA194:BF194"/>
    <mergeCell ref="E195:U195"/>
    <mergeCell ref="V195:AG195"/>
    <mergeCell ref="AH195:AP195"/>
    <mergeCell ref="AQ195:AZ195"/>
    <mergeCell ref="BA195:BF195"/>
    <mergeCell ref="E196:U196"/>
    <mergeCell ref="V196:AG196"/>
    <mergeCell ref="AH196:AP196"/>
    <mergeCell ref="AQ196:AZ196"/>
    <mergeCell ref="BA196:BF196"/>
    <mergeCell ref="E197:U197"/>
    <mergeCell ref="V197:AG197"/>
    <mergeCell ref="AH197:AP197"/>
    <mergeCell ref="AQ197:AZ197"/>
    <mergeCell ref="BA197:BF197"/>
    <mergeCell ref="E198:U198"/>
    <mergeCell ref="V198:AG198"/>
    <mergeCell ref="AH198:AP198"/>
    <mergeCell ref="AQ198:AZ198"/>
    <mergeCell ref="BA198:BF198"/>
    <mergeCell ref="D205:U205"/>
    <mergeCell ref="V205:AM205"/>
    <mergeCell ref="AN205:BG205"/>
    <mergeCell ref="D206:U206"/>
    <mergeCell ref="E199:U199"/>
    <mergeCell ref="V199:AG199"/>
    <mergeCell ref="AH199:AP199"/>
    <mergeCell ref="AQ199:AZ199"/>
    <mergeCell ref="BA199:BF199"/>
    <mergeCell ref="D200:BB200"/>
    <mergeCell ref="BC200:BG200"/>
    <mergeCell ref="D214:U214"/>
    <mergeCell ref="V214:AM214"/>
    <mergeCell ref="AN214:BG214"/>
    <mergeCell ref="D215:BB215"/>
    <mergeCell ref="D212:U212"/>
    <mergeCell ref="V212:AM212"/>
    <mergeCell ref="AN212:BG212"/>
    <mergeCell ref="D213:U213"/>
    <mergeCell ref="V213:AM213"/>
    <mergeCell ref="AN213:BG213"/>
    <mergeCell ref="BG155:BL155"/>
    <mergeCell ref="BG164:BL164"/>
    <mergeCell ref="D210:U210"/>
    <mergeCell ref="V210:AM210"/>
    <mergeCell ref="AN210:BG210"/>
    <mergeCell ref="D211:U211"/>
    <mergeCell ref="V211:AM211"/>
    <mergeCell ref="AN211:BG211"/>
    <mergeCell ref="D208:U208"/>
    <mergeCell ref="V208:AM208"/>
    <mergeCell ref="AN208:BG208"/>
    <mergeCell ref="D209:U209"/>
    <mergeCell ref="V209:AM209"/>
    <mergeCell ref="AN209:BG209"/>
    <mergeCell ref="V206:AM206"/>
    <mergeCell ref="AN206:BG206"/>
    <mergeCell ref="D207:U207"/>
    <mergeCell ref="V207:AM207"/>
    <mergeCell ref="AN207:BG207"/>
    <mergeCell ref="D201:BB201"/>
    <mergeCell ref="D203:BG203"/>
    <mergeCell ref="D204:U204"/>
    <mergeCell ref="V204:AM204"/>
    <mergeCell ref="AN204:BG204"/>
  </mergeCells>
  <conditionalFormatting sqref="X87:Y87">
    <cfRule type="expression" dxfId="4997" priority="393">
      <formula>AND($D87&lt;&gt;"",$X87="")</formula>
    </cfRule>
  </conditionalFormatting>
  <conditionalFormatting sqref="Z87:AA87">
    <cfRule type="expression" dxfId="4996" priority="392">
      <formula>AND($D87&lt;&gt;"",$Z87="")</formula>
    </cfRule>
  </conditionalFormatting>
  <conditionalFormatting sqref="AB87:AC87">
    <cfRule type="expression" dxfId="4995" priority="391">
      <formula>AND($D87&lt;&gt;"",$AB87="")</formula>
    </cfRule>
  </conditionalFormatting>
  <conditionalFormatting sqref="AD87:AE87">
    <cfRule type="expression" dxfId="4994" priority="390">
      <formula>AND($D87&lt;&gt;"",$AD87="")</formula>
    </cfRule>
  </conditionalFormatting>
  <conditionalFormatting sqref="AF87:AG87">
    <cfRule type="expression" dxfId="4993" priority="389">
      <formula>AND($D87&lt;&gt;"",$AF87="")</formula>
    </cfRule>
  </conditionalFormatting>
  <conditionalFormatting sqref="AH87:AI87">
    <cfRule type="expression" dxfId="4992" priority="388">
      <formula>AND($D87&lt;&gt;"",$AH87="")</formula>
    </cfRule>
  </conditionalFormatting>
  <conditionalFormatting sqref="AJ87:AK87">
    <cfRule type="expression" dxfId="4991" priority="387">
      <formula>AND($D87&lt;&gt;"",$AJ87="")</formula>
    </cfRule>
  </conditionalFormatting>
  <conditionalFormatting sqref="E66:H66">
    <cfRule type="expression" dxfId="4990" priority="386">
      <formula>$I$67&lt;&gt;""</formula>
    </cfRule>
  </conditionalFormatting>
  <conditionalFormatting sqref="I66:V66">
    <cfRule type="expression" dxfId="4989" priority="385">
      <formula>$I$67&lt;&gt;""</formula>
    </cfRule>
  </conditionalFormatting>
  <conditionalFormatting sqref="AD125:AE134">
    <cfRule type="expression" dxfId="4988" priority="344">
      <formula>$AK$13=1</formula>
    </cfRule>
  </conditionalFormatting>
  <conditionalFormatting sqref="AB67:AC68">
    <cfRule type="expression" dxfId="4987" priority="380">
      <formula>$AK$13=1</formula>
    </cfRule>
  </conditionalFormatting>
  <conditionalFormatting sqref="AB69:AC70">
    <cfRule type="expression" dxfId="4986" priority="379">
      <formula>$AK$13=1</formula>
    </cfRule>
  </conditionalFormatting>
  <conditionalFormatting sqref="AB71:AC72">
    <cfRule type="expression" dxfId="4985" priority="378">
      <formula>$AK$13=1</formula>
    </cfRule>
  </conditionalFormatting>
  <conditionalFormatting sqref="AB73:AC74">
    <cfRule type="expression" dxfId="4984" priority="377">
      <formula>$AK$13=1</formula>
    </cfRule>
  </conditionalFormatting>
  <conditionalFormatting sqref="AB75:AC76">
    <cfRule type="expression" dxfId="4983" priority="376">
      <formula>$AK$13=1</formula>
    </cfRule>
  </conditionalFormatting>
  <conditionalFormatting sqref="AD67:AE76">
    <cfRule type="expression" dxfId="4982" priority="375">
      <formula>$AK$13=1</formula>
    </cfRule>
  </conditionalFormatting>
  <conditionalFormatting sqref="AB125:AC126">
    <cfRule type="expression" dxfId="4981" priority="369">
      <formula>$AB$67=x</formula>
    </cfRule>
    <cfRule type="expression" dxfId="4980" priority="374">
      <formula>$AK$13=1</formula>
    </cfRule>
  </conditionalFormatting>
  <conditionalFormatting sqref="AB127:AC128">
    <cfRule type="expression" dxfId="4979" priority="364">
      <formula>$AB$69=x</formula>
    </cfRule>
    <cfRule type="expression" dxfId="4978" priority="373">
      <formula>$AK$13=1</formula>
    </cfRule>
  </conditionalFormatting>
  <conditionalFormatting sqref="AB129:AC130">
    <cfRule type="expression" dxfId="4977" priority="359">
      <formula>$AB$71=x</formula>
    </cfRule>
    <cfRule type="expression" dxfId="4976" priority="372">
      <formula>$AK$13=1</formula>
    </cfRule>
  </conditionalFormatting>
  <conditionalFormatting sqref="AB131:AC132">
    <cfRule type="expression" dxfId="4975" priority="354">
      <formula>$AB$73=x</formula>
    </cfRule>
    <cfRule type="expression" dxfId="4974" priority="371">
      <formula>$AK$13=1</formula>
    </cfRule>
  </conditionalFormatting>
  <conditionalFormatting sqref="AB133:AC134">
    <cfRule type="expression" dxfId="4973" priority="349">
      <formula>$AB$75=x</formula>
    </cfRule>
    <cfRule type="expression" dxfId="4972" priority="370">
      <formula>$AK$13=1</formula>
    </cfRule>
  </conditionalFormatting>
  <conditionalFormatting sqref="AJ125:AK126">
    <cfRule type="expression" dxfId="4971" priority="365">
      <formula>$AJ$67=x</formula>
    </cfRule>
  </conditionalFormatting>
  <conditionalFormatting sqref="AJ127:AK128">
    <cfRule type="expression" dxfId="4970" priority="360">
      <formula>$AJ$69=x</formula>
    </cfRule>
  </conditionalFormatting>
  <conditionalFormatting sqref="AJ129:AK130">
    <cfRule type="expression" dxfId="4969" priority="355">
      <formula>$AJ$71=x</formula>
    </cfRule>
  </conditionalFormatting>
  <conditionalFormatting sqref="AJ131:AK132">
    <cfRule type="expression" dxfId="4968" priority="350">
      <formula>$AJ$73=x</formula>
    </cfRule>
  </conditionalFormatting>
  <conditionalFormatting sqref="AJ133:AK134">
    <cfRule type="expression" dxfId="4967" priority="345">
      <formula>$AJ$75=x</formula>
    </cfRule>
  </conditionalFormatting>
  <conditionalFormatting sqref="AD125:AE126">
    <cfRule type="expression" dxfId="4966" priority="368">
      <formula>$AD$67=x</formula>
    </cfRule>
  </conditionalFormatting>
  <conditionalFormatting sqref="AF125:AG126">
    <cfRule type="expression" dxfId="4965" priority="367">
      <formula>$AF$67=x</formula>
    </cfRule>
  </conditionalFormatting>
  <conditionalFormatting sqref="AH125:AI126">
    <cfRule type="expression" dxfId="4964" priority="366">
      <formula>$AH$67=x</formula>
    </cfRule>
  </conditionalFormatting>
  <conditionalFormatting sqref="AD127:AE128">
    <cfRule type="expression" dxfId="4963" priority="363">
      <formula>$AD$69=x</formula>
    </cfRule>
  </conditionalFormatting>
  <conditionalFormatting sqref="AF127:AG128">
    <cfRule type="expression" dxfId="4962" priority="362">
      <formula>$AF$69=x</formula>
    </cfRule>
  </conditionalFormatting>
  <conditionalFormatting sqref="AH127:AI128">
    <cfRule type="expression" dxfId="4961" priority="361">
      <formula>$AH$69=x</formula>
    </cfRule>
  </conditionalFormatting>
  <conditionalFormatting sqref="AD129:AE130">
    <cfRule type="expression" dxfId="4960" priority="358">
      <formula>$AD$71=x</formula>
    </cfRule>
  </conditionalFormatting>
  <conditionalFormatting sqref="AF129:AG130">
    <cfRule type="expression" dxfId="4959" priority="357">
      <formula>$AF$71=x</formula>
    </cfRule>
  </conditionalFormatting>
  <conditionalFormatting sqref="AH129:AI130">
    <cfRule type="expression" dxfId="4958" priority="356">
      <formula>$AH$71=x</formula>
    </cfRule>
  </conditionalFormatting>
  <conditionalFormatting sqref="AD131:AE132">
    <cfRule type="expression" dxfId="4957" priority="353">
      <formula>$AD$73=x</formula>
    </cfRule>
  </conditionalFormatting>
  <conditionalFormatting sqref="AF131:AG132">
    <cfRule type="expression" dxfId="4956" priority="352">
      <formula>$AF$73=x</formula>
    </cfRule>
  </conditionalFormatting>
  <conditionalFormatting sqref="AH131:AI132">
    <cfRule type="expression" dxfId="4955" priority="351">
      <formula>$AH$73=x</formula>
    </cfRule>
  </conditionalFormatting>
  <conditionalFormatting sqref="AD133:AE134">
    <cfRule type="expression" dxfId="4954" priority="348">
      <formula>$AD$75=x</formula>
    </cfRule>
  </conditionalFormatting>
  <conditionalFormatting sqref="AF133:AG134">
    <cfRule type="expression" dxfId="4953" priority="347">
      <formula>$AF$75=x</formula>
    </cfRule>
  </conditionalFormatting>
  <conditionalFormatting sqref="AH133:AI134">
    <cfRule type="expression" dxfId="4952" priority="346">
      <formula>$AH$75=x</formula>
    </cfRule>
  </conditionalFormatting>
  <conditionalFormatting sqref="D29:AB34">
    <cfRule type="cellIs" dxfId="4951" priority="343" operator="notEqual">
      <formula>$BF$19</formula>
    </cfRule>
  </conditionalFormatting>
  <conditionalFormatting sqref="AD29">
    <cfRule type="cellIs" dxfId="4950" priority="342" operator="notEqual">
      <formula>$BF$19</formula>
    </cfRule>
  </conditionalFormatting>
  <conditionalFormatting sqref="E67:H67">
    <cfRule type="expression" dxfId="4949" priority="341">
      <formula>$I$66&lt;&gt;""</formula>
    </cfRule>
  </conditionalFormatting>
  <conditionalFormatting sqref="I67:V67">
    <cfRule type="expression" dxfId="4948" priority="340">
      <formula>$I$66&lt;&gt;""</formula>
    </cfRule>
  </conditionalFormatting>
  <conditionalFormatting sqref="D22">
    <cfRule type="expression" dxfId="4947" priority="339">
      <formula>$AK$13&lt;&gt;1</formula>
    </cfRule>
  </conditionalFormatting>
  <conditionalFormatting sqref="X89:Y89">
    <cfRule type="expression" dxfId="4946" priority="333">
      <formula>AND($D89&lt;&gt;"",$X89="")</formula>
    </cfRule>
  </conditionalFormatting>
  <conditionalFormatting sqref="Z89:AA89">
    <cfRule type="expression" dxfId="4945" priority="332">
      <formula>AND($D89&lt;&gt;"",$Z89="")</formula>
    </cfRule>
  </conditionalFormatting>
  <conditionalFormatting sqref="AB89:AC89">
    <cfRule type="expression" dxfId="4944" priority="331">
      <formula>AND($D89&lt;&gt;"",$AB89="")</formula>
    </cfRule>
  </conditionalFormatting>
  <conditionalFormatting sqref="AD89:AE89">
    <cfRule type="expression" dxfId="4943" priority="330">
      <formula>AND($D89&lt;&gt;"",$AD89="")</formula>
    </cfRule>
  </conditionalFormatting>
  <conditionalFormatting sqref="AF89:AG89">
    <cfRule type="expression" dxfId="4942" priority="329">
      <formula>AND($D89&lt;&gt;"",$AF89="")</formula>
    </cfRule>
  </conditionalFormatting>
  <conditionalFormatting sqref="AH89:AI89">
    <cfRule type="expression" dxfId="4941" priority="328">
      <formula>AND($D89&lt;&gt;"",$AH89="")</formula>
    </cfRule>
  </conditionalFormatting>
  <conditionalFormatting sqref="AJ89:AK89">
    <cfRule type="expression" dxfId="4940" priority="327">
      <formula>AND($D89&lt;&gt;"",$AJ89="")</formula>
    </cfRule>
  </conditionalFormatting>
  <conditionalFormatting sqref="X90:Y90">
    <cfRule type="expression" dxfId="4939" priority="326">
      <formula>AND($D90&lt;&gt;"",$X90="")</formula>
    </cfRule>
  </conditionalFormatting>
  <conditionalFormatting sqref="Z90:AA90">
    <cfRule type="expression" dxfId="4938" priority="325">
      <formula>AND($D90&lt;&gt;"",$Z90="")</formula>
    </cfRule>
  </conditionalFormatting>
  <conditionalFormatting sqref="AB90:AC90">
    <cfRule type="expression" dxfId="4937" priority="324">
      <formula>AND($D90&lt;&gt;"",$AB90="")</formula>
    </cfRule>
  </conditionalFormatting>
  <conditionalFormatting sqref="AD90:AE90">
    <cfRule type="expression" dxfId="4936" priority="323">
      <formula>AND($D90&lt;&gt;"",$AD90="")</formula>
    </cfRule>
  </conditionalFormatting>
  <conditionalFormatting sqref="AF90:AG90">
    <cfRule type="expression" dxfId="4935" priority="322">
      <formula>AND($D90&lt;&gt;"",$AF90="")</formula>
    </cfRule>
  </conditionalFormatting>
  <conditionalFormatting sqref="AH90:AI90">
    <cfRule type="expression" dxfId="4934" priority="321">
      <formula>AND($D90&lt;&gt;"",$AH90="")</formula>
    </cfRule>
  </conditionalFormatting>
  <conditionalFormatting sqref="AJ90:AK90">
    <cfRule type="expression" dxfId="4933" priority="320">
      <formula>AND($D90&lt;&gt;"",$AJ90="")</formula>
    </cfRule>
  </conditionalFormatting>
  <conditionalFormatting sqref="X91:Y91">
    <cfRule type="expression" dxfId="4932" priority="319">
      <formula>AND($D91&lt;&gt;"",$X91="")</formula>
    </cfRule>
  </conditionalFormatting>
  <conditionalFormatting sqref="Z91:AA91">
    <cfRule type="expression" dxfId="4931" priority="318">
      <formula>AND($D91&lt;&gt;"",$Z91="")</formula>
    </cfRule>
  </conditionalFormatting>
  <conditionalFormatting sqref="AB91:AC91">
    <cfRule type="expression" dxfId="4930" priority="317">
      <formula>AND($D91&lt;&gt;"",$AB91="")</formula>
    </cfRule>
  </conditionalFormatting>
  <conditionalFormatting sqref="AD91:AE91">
    <cfRule type="expression" dxfId="4929" priority="316">
      <formula>AND($D91&lt;&gt;"",$AD91="")</formula>
    </cfRule>
  </conditionalFormatting>
  <conditionalFormatting sqref="AF91:AG91">
    <cfRule type="expression" dxfId="4928" priority="315">
      <formula>AND($D91&lt;&gt;"",$AF91="")</formula>
    </cfRule>
  </conditionalFormatting>
  <conditionalFormatting sqref="AH91:AI91">
    <cfRule type="expression" dxfId="4927" priority="314">
      <formula>AND($D91&lt;&gt;"",$AH91="")</formula>
    </cfRule>
  </conditionalFormatting>
  <conditionalFormatting sqref="AJ91:AK91">
    <cfRule type="expression" dxfId="4926" priority="313">
      <formula>AND($D91&lt;&gt;"",$AJ91="")</formula>
    </cfRule>
  </conditionalFormatting>
  <conditionalFormatting sqref="X92:Y92">
    <cfRule type="expression" dxfId="4925" priority="312">
      <formula>AND($D92&lt;&gt;"",$X92="")</formula>
    </cfRule>
  </conditionalFormatting>
  <conditionalFormatting sqref="Z92:AA92">
    <cfRule type="expression" dxfId="4924" priority="311">
      <formula>AND($D92&lt;&gt;"",$Z92="")</formula>
    </cfRule>
  </conditionalFormatting>
  <conditionalFormatting sqref="AB92:AC92">
    <cfRule type="expression" dxfId="4923" priority="310">
      <formula>AND($D92&lt;&gt;"",$AB92="")</formula>
    </cfRule>
  </conditionalFormatting>
  <conditionalFormatting sqref="AD92:AE92">
    <cfRule type="expression" dxfId="4922" priority="309">
      <formula>AND($D92&lt;&gt;"",$AD92="")</formula>
    </cfRule>
  </conditionalFormatting>
  <conditionalFormatting sqref="AF92:AG92">
    <cfRule type="expression" dxfId="4921" priority="308">
      <formula>AND($D92&lt;&gt;"",$AF92="")</formula>
    </cfRule>
  </conditionalFormatting>
  <conditionalFormatting sqref="AH92:AI92">
    <cfRule type="expression" dxfId="4920" priority="307">
      <formula>AND($D92&lt;&gt;"",$AH92="")</formula>
    </cfRule>
  </conditionalFormatting>
  <conditionalFormatting sqref="AJ92:AK92">
    <cfRule type="expression" dxfId="4919" priority="306">
      <formula>AND($D92&lt;&gt;"",$AJ92="")</formula>
    </cfRule>
  </conditionalFormatting>
  <conditionalFormatting sqref="X93:Y93">
    <cfRule type="expression" dxfId="4918" priority="305">
      <formula>AND($D93&lt;&gt;"",$X93="")</formula>
    </cfRule>
  </conditionalFormatting>
  <conditionalFormatting sqref="Z93:AA93">
    <cfRule type="expression" dxfId="4917" priority="304">
      <formula>AND($D93&lt;&gt;"",$Z93="")</formula>
    </cfRule>
  </conditionalFormatting>
  <conditionalFormatting sqref="AB93:AC93">
    <cfRule type="expression" dxfId="4916" priority="303">
      <formula>AND($D93&lt;&gt;"",$AB93="")</formula>
    </cfRule>
  </conditionalFormatting>
  <conditionalFormatting sqref="AD93:AE93">
    <cfRule type="expression" dxfId="4915" priority="302">
      <formula>AND($D93&lt;&gt;"",$AD93="")</formula>
    </cfRule>
  </conditionalFormatting>
  <conditionalFormatting sqref="AF93:AG93">
    <cfRule type="expression" dxfId="4914" priority="301">
      <formula>AND($D93&lt;&gt;"",$AF93="")</formula>
    </cfRule>
  </conditionalFormatting>
  <conditionalFormatting sqref="AH93:AI93">
    <cfRule type="expression" dxfId="4913" priority="300">
      <formula>AND($D93&lt;&gt;"",$AH93="")</formula>
    </cfRule>
  </conditionalFormatting>
  <conditionalFormatting sqref="AJ93:AK93">
    <cfRule type="expression" dxfId="4912" priority="299">
      <formula>AND($D93&lt;&gt;"",$AJ93="")</formula>
    </cfRule>
  </conditionalFormatting>
  <conditionalFormatting sqref="X94:Y94">
    <cfRule type="expression" dxfId="4911" priority="298">
      <formula>AND($D94&lt;&gt;"",$X94="")</formula>
    </cfRule>
  </conditionalFormatting>
  <conditionalFormatting sqref="Z94:AA94">
    <cfRule type="expression" dxfId="4910" priority="297">
      <formula>AND($D94&lt;&gt;"",$Z94="")</formula>
    </cfRule>
  </conditionalFormatting>
  <conditionalFormatting sqref="AB94:AC94">
    <cfRule type="expression" dxfId="4909" priority="296">
      <formula>AND($D94&lt;&gt;"",$AB94="")</formula>
    </cfRule>
  </conditionalFormatting>
  <conditionalFormatting sqref="AD94:AE94">
    <cfRule type="expression" dxfId="4908" priority="295">
      <formula>AND($D94&lt;&gt;"",$AD94="")</formula>
    </cfRule>
  </conditionalFormatting>
  <conditionalFormatting sqref="AF94:AG94">
    <cfRule type="expression" dxfId="4907" priority="294">
      <formula>AND($D94&lt;&gt;"",$AF94="")</formula>
    </cfRule>
  </conditionalFormatting>
  <conditionalFormatting sqref="AH94:AI94">
    <cfRule type="expression" dxfId="4906" priority="293">
      <formula>AND($D94&lt;&gt;"",$AH94="")</formula>
    </cfRule>
  </conditionalFormatting>
  <conditionalFormatting sqref="AJ94:AK94">
    <cfRule type="expression" dxfId="4905" priority="292">
      <formula>AND($D94&lt;&gt;"",$AJ94="")</formula>
    </cfRule>
  </conditionalFormatting>
  <conditionalFormatting sqref="X95:Y95">
    <cfRule type="expression" dxfId="4904" priority="291">
      <formula>AND($D95&lt;&gt;"",$X95="")</formula>
    </cfRule>
  </conditionalFormatting>
  <conditionalFormatting sqref="Z95:AA95">
    <cfRule type="expression" dxfId="4903" priority="290">
      <formula>AND($D95&lt;&gt;"",$Z95="")</formula>
    </cfRule>
  </conditionalFormatting>
  <conditionalFormatting sqref="AB95:AC95">
    <cfRule type="expression" dxfId="4902" priority="289">
      <formula>AND($D95&lt;&gt;"",$AB95="")</formula>
    </cfRule>
  </conditionalFormatting>
  <conditionalFormatting sqref="AD95:AE95">
    <cfRule type="expression" dxfId="4901" priority="288">
      <formula>AND($D95&lt;&gt;"",$AD95="")</formula>
    </cfRule>
  </conditionalFormatting>
  <conditionalFormatting sqref="AF95:AG95">
    <cfRule type="expression" dxfId="4900" priority="287">
      <formula>AND($D95&lt;&gt;"",$AF95="")</formula>
    </cfRule>
  </conditionalFormatting>
  <conditionalFormatting sqref="AH95:AI95">
    <cfRule type="expression" dxfId="4899" priority="286">
      <formula>AND($D95&lt;&gt;"",$AH95="")</formula>
    </cfRule>
  </conditionalFormatting>
  <conditionalFormatting sqref="AJ95:AK95">
    <cfRule type="expression" dxfId="4898" priority="285">
      <formula>AND($D95&lt;&gt;"",$AJ95="")</formula>
    </cfRule>
  </conditionalFormatting>
  <conditionalFormatting sqref="X96:Y96">
    <cfRule type="expression" dxfId="4897" priority="284">
      <formula>AND($D96&lt;&gt;"",$X96="")</formula>
    </cfRule>
  </conditionalFormatting>
  <conditionalFormatting sqref="Z96:AA96">
    <cfRule type="expression" dxfId="4896" priority="283">
      <formula>AND($D96&lt;&gt;"",$Z96="")</formula>
    </cfRule>
  </conditionalFormatting>
  <conditionalFormatting sqref="AB96:AC96">
    <cfRule type="expression" dxfId="4895" priority="282">
      <formula>AND($D96&lt;&gt;"",$AB96="")</formula>
    </cfRule>
  </conditionalFormatting>
  <conditionalFormatting sqref="AD96:AE96">
    <cfRule type="expression" dxfId="4894" priority="281">
      <formula>AND($D96&lt;&gt;"",$AD96="")</formula>
    </cfRule>
  </conditionalFormatting>
  <conditionalFormatting sqref="AF96:AG96">
    <cfRule type="expression" dxfId="4893" priority="280">
      <formula>AND($D96&lt;&gt;"",$AF96="")</formula>
    </cfRule>
  </conditionalFormatting>
  <conditionalFormatting sqref="AH96:AI96">
    <cfRule type="expression" dxfId="4892" priority="279">
      <formula>AND($D96&lt;&gt;"",$AH96="")</formula>
    </cfRule>
  </conditionalFormatting>
  <conditionalFormatting sqref="AJ96:AK96">
    <cfRule type="expression" dxfId="4891" priority="278">
      <formula>AND($D96&lt;&gt;"",$AJ96="")</formula>
    </cfRule>
  </conditionalFormatting>
  <conditionalFormatting sqref="X105:Y105">
    <cfRule type="expression" dxfId="4890" priority="237">
      <formula>AND($D105&lt;&gt;"",$X105="")</formula>
    </cfRule>
  </conditionalFormatting>
  <conditionalFormatting sqref="Z105:AA105">
    <cfRule type="expression" dxfId="4889" priority="236">
      <formula>AND($D105&lt;&gt;"",$Z105="")</formula>
    </cfRule>
  </conditionalFormatting>
  <conditionalFormatting sqref="AB105:AC105">
    <cfRule type="expression" dxfId="4888" priority="235">
      <formula>AND($D105&lt;&gt;"",$AB105="")</formula>
    </cfRule>
  </conditionalFormatting>
  <conditionalFormatting sqref="AD105:AE105">
    <cfRule type="expression" dxfId="4887" priority="234">
      <formula>AND($D105&lt;&gt;"",$AD105="")</formula>
    </cfRule>
  </conditionalFormatting>
  <conditionalFormatting sqref="AF105:AG105">
    <cfRule type="expression" dxfId="4886" priority="233">
      <formula>AND($D105&lt;&gt;"",$AF105="")</formula>
    </cfRule>
  </conditionalFormatting>
  <conditionalFormatting sqref="AH105:AI105">
    <cfRule type="expression" dxfId="4885" priority="232">
      <formula>AND($D105&lt;&gt;"",$AH105="")</formula>
    </cfRule>
  </conditionalFormatting>
  <conditionalFormatting sqref="AJ105:AK105">
    <cfRule type="expression" dxfId="4884" priority="231">
      <formula>AND($D105&lt;&gt;"",$AJ105="")</formula>
    </cfRule>
  </conditionalFormatting>
  <conditionalFormatting sqref="X104:Y104">
    <cfRule type="expression" dxfId="4883" priority="244">
      <formula>AND($D104&lt;&gt;"",$X104="")</formula>
    </cfRule>
  </conditionalFormatting>
  <conditionalFormatting sqref="Z104:AA104">
    <cfRule type="expression" dxfId="4882" priority="243">
      <formula>AND($D104&lt;&gt;"",$Z104="")</formula>
    </cfRule>
  </conditionalFormatting>
  <conditionalFormatting sqref="AB104:AC104">
    <cfRule type="expression" dxfId="4881" priority="242">
      <formula>AND($D104&lt;&gt;"",$AB104="")</formula>
    </cfRule>
  </conditionalFormatting>
  <conditionalFormatting sqref="AD104:AE104">
    <cfRule type="expression" dxfId="4880" priority="241">
      <formula>AND($D104&lt;&gt;"",$AD104="")</formula>
    </cfRule>
  </conditionalFormatting>
  <conditionalFormatting sqref="AF104:AG104">
    <cfRule type="expression" dxfId="4879" priority="240">
      <formula>AND($D104&lt;&gt;"",$AF104="")</formula>
    </cfRule>
  </conditionalFormatting>
  <conditionalFormatting sqref="AH104:AI104">
    <cfRule type="expression" dxfId="4878" priority="239">
      <formula>AND($D104&lt;&gt;"",$AH104="")</formula>
    </cfRule>
  </conditionalFormatting>
  <conditionalFormatting sqref="AJ104:AK104">
    <cfRule type="expression" dxfId="4877" priority="238">
      <formula>AND($D104&lt;&gt;"",$AJ104="")</formula>
    </cfRule>
  </conditionalFormatting>
  <conditionalFormatting sqref="X106:Y106">
    <cfRule type="expression" dxfId="4876" priority="230">
      <formula>AND($D106&lt;&gt;"",$X106="")</formula>
    </cfRule>
  </conditionalFormatting>
  <conditionalFormatting sqref="Z106:AA106">
    <cfRule type="expression" dxfId="4875" priority="229">
      <formula>AND($D106&lt;&gt;"",$Z106="")</formula>
    </cfRule>
  </conditionalFormatting>
  <conditionalFormatting sqref="AB106:AC106">
    <cfRule type="expression" dxfId="4874" priority="228">
      <formula>AND($D106&lt;&gt;"",$AB106="")</formula>
    </cfRule>
  </conditionalFormatting>
  <conditionalFormatting sqref="AD106:AE106">
    <cfRule type="expression" dxfId="4873" priority="227">
      <formula>AND($D106&lt;&gt;"",$AD106="")</formula>
    </cfRule>
  </conditionalFormatting>
  <conditionalFormatting sqref="AF106:AG106">
    <cfRule type="expression" dxfId="4872" priority="226">
      <formula>AND($D106&lt;&gt;"",$AF106="")</formula>
    </cfRule>
  </conditionalFormatting>
  <conditionalFormatting sqref="AH106:AI106">
    <cfRule type="expression" dxfId="4871" priority="225">
      <formula>AND($D106&lt;&gt;"",$AH106="")</formula>
    </cfRule>
  </conditionalFormatting>
  <conditionalFormatting sqref="AJ106:AK106">
    <cfRule type="expression" dxfId="4870" priority="224">
      <formula>AND($D106&lt;&gt;"",$AJ106="")</formula>
    </cfRule>
  </conditionalFormatting>
  <conditionalFormatting sqref="X107:Y107">
    <cfRule type="expression" dxfId="4869" priority="223">
      <formula>AND($D107&lt;&gt;"",$X107="")</formula>
    </cfRule>
  </conditionalFormatting>
  <conditionalFormatting sqref="Z107:AA107">
    <cfRule type="expression" dxfId="4868" priority="222">
      <formula>AND($D107&lt;&gt;"",$Z107="")</formula>
    </cfRule>
  </conditionalFormatting>
  <conditionalFormatting sqref="AB107:AC107">
    <cfRule type="expression" dxfId="4867" priority="221">
      <formula>AND($D107&lt;&gt;"",$AB107="")</formula>
    </cfRule>
  </conditionalFormatting>
  <conditionalFormatting sqref="AD107:AE107">
    <cfRule type="expression" dxfId="4866" priority="220">
      <formula>AND($D107&lt;&gt;"",$AD107="")</formula>
    </cfRule>
  </conditionalFormatting>
  <conditionalFormatting sqref="AF107:AG107">
    <cfRule type="expression" dxfId="4865" priority="219">
      <formula>AND($D107&lt;&gt;"",$AF107="")</formula>
    </cfRule>
  </conditionalFormatting>
  <conditionalFormatting sqref="AH107:AI107">
    <cfRule type="expression" dxfId="4864" priority="218">
      <formula>AND($D107&lt;&gt;"",$AH107="")</formula>
    </cfRule>
  </conditionalFormatting>
  <conditionalFormatting sqref="AJ107:AK107">
    <cfRule type="expression" dxfId="4863" priority="217">
      <formula>AND($D107&lt;&gt;"",$AJ107="")</formula>
    </cfRule>
  </conditionalFormatting>
  <conditionalFormatting sqref="X108:Y108">
    <cfRule type="expression" dxfId="4862" priority="216">
      <formula>AND($D108&lt;&gt;"",$X108="")</formula>
    </cfRule>
  </conditionalFormatting>
  <conditionalFormatting sqref="Z108:AA108">
    <cfRule type="expression" dxfId="4861" priority="215">
      <formula>AND($D108&lt;&gt;"",$Z108="")</formula>
    </cfRule>
  </conditionalFormatting>
  <conditionalFormatting sqref="AB108:AC108">
    <cfRule type="expression" dxfId="4860" priority="214">
      <formula>AND($D108&lt;&gt;"",$AB108="")</formula>
    </cfRule>
  </conditionalFormatting>
  <conditionalFormatting sqref="AD108:AE108">
    <cfRule type="expression" dxfId="4859" priority="213">
      <formula>AND($D108&lt;&gt;"",$AD108="")</formula>
    </cfRule>
  </conditionalFormatting>
  <conditionalFormatting sqref="AF108:AG108">
    <cfRule type="expression" dxfId="4858" priority="212">
      <formula>AND($D108&lt;&gt;"",$AF108="")</formula>
    </cfRule>
  </conditionalFormatting>
  <conditionalFormatting sqref="AH108:AI108">
    <cfRule type="expression" dxfId="4857" priority="211">
      <formula>AND($D108&lt;&gt;"",$AH108="")</formula>
    </cfRule>
  </conditionalFormatting>
  <conditionalFormatting sqref="AJ108:AK108">
    <cfRule type="expression" dxfId="4856" priority="210">
      <formula>AND($D108&lt;&gt;"",$AJ108="")</formula>
    </cfRule>
  </conditionalFormatting>
  <conditionalFormatting sqref="X109:Y109">
    <cfRule type="expression" dxfId="4855" priority="209">
      <formula>AND($D109&lt;&gt;"",$X109="")</formula>
    </cfRule>
  </conditionalFormatting>
  <conditionalFormatting sqref="Z109:AA109">
    <cfRule type="expression" dxfId="4854" priority="208">
      <formula>AND($D109&lt;&gt;"",$Z109="")</formula>
    </cfRule>
  </conditionalFormatting>
  <conditionalFormatting sqref="AB109:AC109">
    <cfRule type="expression" dxfId="4853" priority="207">
      <formula>AND($D109&lt;&gt;"",$AB109="")</formula>
    </cfRule>
  </conditionalFormatting>
  <conditionalFormatting sqref="AD109:AE109">
    <cfRule type="expression" dxfId="4852" priority="206">
      <formula>AND($D109&lt;&gt;"",$AD109="")</formula>
    </cfRule>
  </conditionalFormatting>
  <conditionalFormatting sqref="AF109:AG109">
    <cfRule type="expression" dxfId="4851" priority="205">
      <formula>AND($D109&lt;&gt;"",$AF109="")</formula>
    </cfRule>
  </conditionalFormatting>
  <conditionalFormatting sqref="AH109:AI109">
    <cfRule type="expression" dxfId="4850" priority="204">
      <formula>AND($D109&lt;&gt;"",$AH109="")</formula>
    </cfRule>
  </conditionalFormatting>
  <conditionalFormatting sqref="AJ109:AK109">
    <cfRule type="expression" dxfId="4849" priority="203">
      <formula>AND($D109&lt;&gt;"",$AJ109="")</formula>
    </cfRule>
  </conditionalFormatting>
  <conditionalFormatting sqref="X110:Y110">
    <cfRule type="expression" dxfId="4848" priority="202">
      <formula>AND($D110&lt;&gt;"",$X110="")</formula>
    </cfRule>
  </conditionalFormatting>
  <conditionalFormatting sqref="Z110:AA110">
    <cfRule type="expression" dxfId="4847" priority="201">
      <formula>AND($D110&lt;&gt;"",$Z110="")</formula>
    </cfRule>
  </conditionalFormatting>
  <conditionalFormatting sqref="AB110:AC110">
    <cfRule type="expression" dxfId="4846" priority="200">
      <formula>AND($D110&lt;&gt;"",$AB110="")</formula>
    </cfRule>
  </conditionalFormatting>
  <conditionalFormatting sqref="AD110:AE110">
    <cfRule type="expression" dxfId="4845" priority="199">
      <formula>AND($D110&lt;&gt;"",$AD110="")</formula>
    </cfRule>
  </conditionalFormatting>
  <conditionalFormatting sqref="AF110:AG110">
    <cfRule type="expression" dxfId="4844" priority="198">
      <formula>AND($D110&lt;&gt;"",$AF110="")</formula>
    </cfRule>
  </conditionalFormatting>
  <conditionalFormatting sqref="AH110:AI110">
    <cfRule type="expression" dxfId="4843" priority="197">
      <formula>AND($D110&lt;&gt;"",$AH110="")</formula>
    </cfRule>
  </conditionalFormatting>
  <conditionalFormatting sqref="AJ110:AK110">
    <cfRule type="expression" dxfId="4842" priority="196">
      <formula>AND($D110&lt;&gt;"",$AJ110="")</formula>
    </cfRule>
  </conditionalFormatting>
  <conditionalFormatting sqref="X111:Y111">
    <cfRule type="expression" dxfId="4841" priority="195">
      <formula>AND($D111&lt;&gt;"",$X111="")</formula>
    </cfRule>
  </conditionalFormatting>
  <conditionalFormatting sqref="Z111:AA111">
    <cfRule type="expression" dxfId="4840" priority="194">
      <formula>AND($D111&lt;&gt;"",$Z111="")</formula>
    </cfRule>
  </conditionalFormatting>
  <conditionalFormatting sqref="AB111:AC111">
    <cfRule type="expression" dxfId="4839" priority="193">
      <formula>AND($D111&lt;&gt;"",$AB111="")</formula>
    </cfRule>
  </conditionalFormatting>
  <conditionalFormatting sqref="AD111:AE111">
    <cfRule type="expression" dxfId="4838" priority="192">
      <formula>AND($D111&lt;&gt;"",$AD111="")</formula>
    </cfRule>
  </conditionalFormatting>
  <conditionalFormatting sqref="AF111:AG111">
    <cfRule type="expression" dxfId="4837" priority="191">
      <formula>AND($D111&lt;&gt;"",$AF111="")</formula>
    </cfRule>
  </conditionalFormatting>
  <conditionalFormatting sqref="AH111:AI111">
    <cfRule type="expression" dxfId="4836" priority="190">
      <formula>AND($D111&lt;&gt;"",$AH111="")</formula>
    </cfRule>
  </conditionalFormatting>
  <conditionalFormatting sqref="AJ111:AK111">
    <cfRule type="expression" dxfId="4835" priority="189">
      <formula>AND($D111&lt;&gt;"",$AJ111="")</formula>
    </cfRule>
  </conditionalFormatting>
  <conditionalFormatting sqref="S144:W146">
    <cfRule type="expression" dxfId="4834" priority="40">
      <formula>$AM$145=x</formula>
    </cfRule>
  </conditionalFormatting>
  <conditionalFormatting sqref="AL144:AR146">
    <cfRule type="expression" dxfId="4833" priority="39">
      <formula>$T$145=x</formula>
    </cfRule>
  </conditionalFormatting>
  <conditionalFormatting sqref="R69:W73 R123:W127 R76:W80 R130:W134">
    <cfRule type="expression" dxfId="4832" priority="398">
      <formula>$BL$231=1</formula>
    </cfRule>
  </conditionalFormatting>
  <conditionalFormatting sqref="AK13">
    <cfRule type="expression" dxfId="4831" priority="399">
      <formula>$BL$231=1</formula>
    </cfRule>
  </conditionalFormatting>
  <conditionalFormatting sqref="BF19">
    <cfRule type="expression" dxfId="4830" priority="37">
      <formula>$BL$231=1</formula>
    </cfRule>
  </conditionalFormatting>
  <conditionalFormatting sqref="X88:Y88">
    <cfRule type="expression" dxfId="4829" priority="36">
      <formula>AND($D88&lt;&gt;"",$X88="")</formula>
    </cfRule>
  </conditionalFormatting>
  <conditionalFormatting sqref="Z88:AA88">
    <cfRule type="expression" dxfId="4828" priority="35">
      <formula>AND($D88&lt;&gt;"",$Z88="")</formula>
    </cfRule>
  </conditionalFormatting>
  <conditionalFormatting sqref="AB88:AC88">
    <cfRule type="expression" dxfId="4827" priority="34">
      <formula>AND($D88&lt;&gt;"",$AB88="")</formula>
    </cfRule>
  </conditionalFormatting>
  <conditionalFormatting sqref="AD88:AE88">
    <cfRule type="expression" dxfId="4826" priority="33">
      <formula>AND($D88&lt;&gt;"",$AD88="")</formula>
    </cfRule>
  </conditionalFormatting>
  <conditionalFormatting sqref="AF88:AG88">
    <cfRule type="expression" dxfId="4825" priority="32">
      <formula>AND($D88&lt;&gt;"",$AF88="")</formula>
    </cfRule>
  </conditionalFormatting>
  <conditionalFormatting sqref="AH88:AI88">
    <cfRule type="expression" dxfId="4824" priority="31">
      <formula>AND($D88&lt;&gt;"",$AH88="")</formula>
    </cfRule>
  </conditionalFormatting>
  <conditionalFormatting sqref="AJ88:AK88">
    <cfRule type="expression" dxfId="4823" priority="30">
      <formula>AND($D88&lt;&gt;"",$AJ88="")</formula>
    </cfRule>
  </conditionalFormatting>
  <conditionalFormatting sqref="X102:Y102">
    <cfRule type="expression" dxfId="4822" priority="29">
      <formula>AND($D102&lt;&gt;"",$X102="")</formula>
    </cfRule>
  </conditionalFormatting>
  <conditionalFormatting sqref="Z102:AA102">
    <cfRule type="expression" dxfId="4821" priority="28">
      <formula>AND($D102&lt;&gt;"",$Z102="")</formula>
    </cfRule>
  </conditionalFormatting>
  <conditionalFormatting sqref="AB102:AC102">
    <cfRule type="expression" dxfId="4820" priority="27">
      <formula>AND($D102&lt;&gt;"",$AB102="")</formula>
    </cfRule>
  </conditionalFormatting>
  <conditionalFormatting sqref="AD102:AE102">
    <cfRule type="expression" dxfId="4819" priority="26">
      <formula>AND($D102&lt;&gt;"",$AD102="")</formula>
    </cfRule>
  </conditionalFormatting>
  <conditionalFormatting sqref="AF102:AG102">
    <cfRule type="expression" dxfId="4818" priority="25">
      <formula>AND($D102&lt;&gt;"",$AF102="")</formula>
    </cfRule>
  </conditionalFormatting>
  <conditionalFormatting sqref="AH102:AI102">
    <cfRule type="expression" dxfId="4817" priority="24">
      <formula>AND($D102&lt;&gt;"",$AH102="")</formula>
    </cfRule>
  </conditionalFormatting>
  <conditionalFormatting sqref="AJ102:AK102">
    <cfRule type="expression" dxfId="4816" priority="23">
      <formula>AND($D102&lt;&gt;"",$AJ102="")</formula>
    </cfRule>
  </conditionalFormatting>
  <conditionalFormatting sqref="X103:Y103">
    <cfRule type="expression" dxfId="4815" priority="22">
      <formula>AND($D103&lt;&gt;"",$X103="")</formula>
    </cfRule>
  </conditionalFormatting>
  <conditionalFormatting sqref="Z103:AA103">
    <cfRule type="expression" dxfId="4814" priority="21">
      <formula>AND($D103&lt;&gt;"",$Z103="")</formula>
    </cfRule>
  </conditionalFormatting>
  <conditionalFormatting sqref="AB103:AC103">
    <cfRule type="expression" dxfId="4813" priority="20">
      <formula>AND($D103&lt;&gt;"",$AB103="")</formula>
    </cfRule>
  </conditionalFormatting>
  <conditionalFormatting sqref="AD103:AE103">
    <cfRule type="expression" dxfId="4812" priority="19">
      <formula>AND($D103&lt;&gt;"",$AD103="")</formula>
    </cfRule>
  </conditionalFormatting>
  <conditionalFormatting sqref="AF103:AG103">
    <cfRule type="expression" dxfId="4811" priority="18">
      <formula>AND($D103&lt;&gt;"",$AF103="")</formula>
    </cfRule>
  </conditionalFormatting>
  <conditionalFormatting sqref="AH103:AI103">
    <cfRule type="expression" dxfId="4810" priority="17">
      <formula>AND($D103&lt;&gt;"",$AH103="")</formula>
    </cfRule>
  </conditionalFormatting>
  <conditionalFormatting sqref="AJ103:AK103">
    <cfRule type="expression" dxfId="4809" priority="16">
      <formula>AND($D103&lt;&gt;"",$AJ103="")</formula>
    </cfRule>
  </conditionalFormatting>
  <conditionalFormatting sqref="D177:BG179 D190:AZ199 E181:AZ189 D180:AZ180">
    <cfRule type="expression" dxfId="4808" priority="15">
      <formula>$AM$145=x</formula>
    </cfRule>
  </conditionalFormatting>
  <conditionalFormatting sqref="BA180:BF189">
    <cfRule type="expression" dxfId="4807" priority="9">
      <formula>$AM$145=x</formula>
    </cfRule>
  </conditionalFormatting>
  <conditionalFormatting sqref="BA190:BF199">
    <cfRule type="expression" dxfId="4806" priority="8">
      <formula>$AM$145=x</formula>
    </cfRule>
  </conditionalFormatting>
  <conditionalFormatting sqref="BG181:BG199">
    <cfRule type="expression" dxfId="4805" priority="7">
      <formula>$AM$145=x</formula>
    </cfRule>
  </conditionalFormatting>
  <conditionalFormatting sqref="BG181:BG189">
    <cfRule type="expression" dxfId="4804" priority="6">
      <formula>$AM$145=x</formula>
    </cfRule>
  </conditionalFormatting>
  <conditionalFormatting sqref="BG180:BG189">
    <cfRule type="expression" dxfId="4803" priority="5">
      <formula>$AM$145=x</formula>
    </cfRule>
  </conditionalFormatting>
  <conditionalFormatting sqref="BG180:BG189">
    <cfRule type="expression" dxfId="4802" priority="4">
      <formula>$AM$145=x</formula>
    </cfRule>
  </conditionalFormatting>
  <conditionalFormatting sqref="BG190:BG199">
    <cfRule type="expression" dxfId="4801" priority="3">
      <formula>$AM$145=x</formula>
    </cfRule>
  </conditionalFormatting>
  <conditionalFormatting sqref="BG190:BG199">
    <cfRule type="expression" dxfId="4800" priority="2">
      <formula>$AM$145=x</formula>
    </cfRule>
  </conditionalFormatting>
  <conditionalFormatting sqref="BG190:BG199">
    <cfRule type="expression" dxfId="4799" priority="1">
      <formula>$AM$145=x</formula>
    </cfRule>
  </conditionalFormatting>
  <dataValidations count="26">
    <dataValidation type="list" allowBlank="1" showInputMessage="1" showErrorMessage="1" sqref="E190:U199" xr:uid="{00000000-0002-0000-0E00-000000000000}">
      <formula1>$BK$189:$BK$199</formula1>
    </dataValidation>
    <dataValidation type="list" allowBlank="1" showInputMessage="1" sqref="J51:AB60" xr:uid="{00000000-0002-0000-0E00-000001000000}">
      <formula1>IF($AK$13=1,Amenazas_contexto_proceso,IF($AK$13=2,$CG$20:$CG$41,IF($AK$13=3,Amenazas_contexto_proceso,IF($AK$13=4,Amenazas_contexto_proceso,IF($AK$13=5,Oportunidades)))))</formula1>
    </dataValidation>
    <dataValidation type="list" allowBlank="1" showInputMessage="1" sqref="J39:AB48" xr:uid="{00000000-0002-0000-0E00-000002000000}">
      <formula1>IF($AK$13=1,Debilidades_contexto_proceso,IF($AK$13=2,$BQ$20:$BQ$41,IF($AK$13=3,Debilidades_contexto_proceso,IF($AK$13=4,Debilidades_contexto_proceso,IF($AK$13=5,$BY$20:$BY$41)))))</formula1>
    </dataValidation>
    <dataValidation type="list" allowBlank="1" showInputMessage="1" showErrorMessage="1" sqref="AT27 AY24:AY25" xr:uid="{00000000-0002-0000-0E00-000003000000}">
      <formula1>Clase_riesgo</formula1>
    </dataValidation>
    <dataValidation type="list" allowBlank="1" showInputMessage="1" showErrorMessage="1" sqref="AN87:AQ96 AN102:AQ111" xr:uid="{00000000-0002-0000-0E00-000004000000}">
      <formula1>IF($D87&lt;&gt;"",Pregunta8)</formula1>
    </dataValidation>
    <dataValidation type="list" allowBlank="1" showInputMessage="1" showErrorMessage="1" sqref="AJ87:AK96 AJ102:AK111" xr:uid="{00000000-0002-0000-0E00-000005000000}">
      <formula1>IF($D87&lt;&gt;"",Pregunta7)</formula1>
    </dataValidation>
    <dataValidation type="list" allowBlank="1" showInputMessage="1" showErrorMessage="1" sqref="AH87:AI96 AH102:AI111" xr:uid="{00000000-0002-0000-0E00-000006000000}">
      <formula1>IF($D87&lt;&gt;"",Pregunta6)</formula1>
    </dataValidation>
    <dataValidation type="list" allowBlank="1" showInputMessage="1" showErrorMessage="1" sqref="AF87:AG96 AF102:AG111" xr:uid="{00000000-0002-0000-0E00-000007000000}">
      <formula1>IF($D87&lt;&gt;"",Pregunta5)</formula1>
    </dataValidation>
    <dataValidation type="list" allowBlank="1" showInputMessage="1" showErrorMessage="1" sqref="AD87:AE96 AD102:AE111" xr:uid="{00000000-0002-0000-0E00-000008000000}">
      <formula1>IF($D87&lt;&gt;"",Pregunta4)</formula1>
    </dataValidation>
    <dataValidation type="list" allowBlank="1" showInputMessage="1" showErrorMessage="1" sqref="AB87:AC96 AB102:AC111" xr:uid="{00000000-0002-0000-0E00-000009000000}">
      <formula1>IF($D87&lt;&gt;"",Pregunta3)</formula1>
    </dataValidation>
    <dataValidation type="list" allowBlank="1" showInputMessage="1" showErrorMessage="1" sqref="Z87:AA96 Z102:AA111" xr:uid="{00000000-0002-0000-0E00-00000A000000}">
      <formula1>IF($D87&lt;&gt;"",Pregunta2)</formula1>
    </dataValidation>
    <dataValidation type="list" allowBlank="1" showInputMessage="1" showErrorMessage="1" sqref="X87:Y96 X102:Y111" xr:uid="{00000000-0002-0000-0E00-00000B000000}">
      <formula1>IF($D87&lt;&gt;"",Pregunta1)</formula1>
    </dataValidation>
    <dataValidation type="list" allowBlank="1" showErrorMessage="1" promptTitle="Seleccione según corresponda" sqref="D29:AB34" xr:uid="{00000000-0002-0000-0E00-00000C000000}">
      <formula1>IF($AK$13=1,Trámites_y_OPAS_afectados,IF($AK$13=2,Objetivos_estratégicos,IF($AK$13=3,Trámites_y_OPAS_afectados,IF($AK$13=4,Trámites_y_OPAS_afectados,IF($AK$13=5,Objetivos_estratégicos)))))</formula1>
    </dataValidation>
    <dataValidation allowBlank="1" showInputMessage="1" sqref="X18" xr:uid="{00000000-0002-0000-0E00-00000D000000}"/>
    <dataValidation showInputMessage="1" showErrorMessage="1" sqref="D205:D214" xr:uid="{00000000-0002-0000-0E00-00000E000000}"/>
    <dataValidation type="list" allowBlank="1" showInputMessage="1" showErrorMessage="1" sqref="T145 AM145" xr:uid="{00000000-0002-0000-0E00-00000F000000}">
      <formula1>x</formula1>
    </dataValidation>
    <dataValidation type="list" allowBlank="1" showInputMessage="1" showErrorMessage="1" sqref="D51:I60" xr:uid="{00000000-0002-0000-0E00-000010000000}">
      <formula1>Agente_generador_externas</formula1>
    </dataValidation>
    <dataValidation type="list" allowBlank="1" showInputMessage="1" showErrorMessage="1" sqref="D39:I48" xr:uid="{00000000-0002-0000-0E00-000011000000}">
      <formula1>Agente_generador_internas</formula1>
    </dataValidation>
    <dataValidation type="list" allowBlank="1" showInputMessage="1" showErrorMessage="1" sqref="V13" xr:uid="{00000000-0002-0000-0E00-000012000000}">
      <formula1>Enfoque</formula1>
    </dataValidation>
    <dataValidation type="list" allowBlank="1" showInputMessage="1" showErrorMessage="1" sqref="S18" xr:uid="{00000000-0002-0000-0E00-000013000000}">
      <formula1>Preposiciones</formula1>
    </dataValidation>
    <dataValidation type="list" allowBlank="1" showInputMessage="1" showErrorMessage="1" promptTitle="Categorías" prompt="Las categorías establecidas para riesgos u oportunidades están descritas al final de la Hoja de Contexto del Proceso." sqref="D18:Q18" xr:uid="{00000000-0002-0000-0E00-000014000000}">
      <formula1>IF(AK13=1,Categoría_corrupción,IF(AK13=2,Categoría_estratégica,IF(AK13=3, Categoría_gestión_procesos,IF(AK13=4, Categoría_seguridad_información,IF(AK13=5, Categoría_oportunidad)))))</formula1>
    </dataValidation>
    <dataValidation type="list" showInputMessage="1" showErrorMessage="1" sqref="E180:U189" xr:uid="{00000000-0002-0000-0E00-000015000000}">
      <formula1>$BK$177:$BK$187</formula1>
    </dataValidation>
    <dataValidation type="list" allowBlank="1" showInputMessage="1" showErrorMessage="1" errorTitle="Seleccionar de lista" error="Por favor seleccionar de la lista desplegable. Gracias." sqref="AD29:BF34" xr:uid="{00000000-0002-0000-0E00-000016000000}">
      <formula1>IF($AK$13=1,Otros_procesos_afectados,IF($AK$13=2,Otros_procesos_afectados,IF($AK$13=3,Otros_procesos_afectados,IF($AK$13=4,Otros_procesos_afectados,IF($AK$13=5,Otros_procesos_afectados)))))</formula1>
    </dataValidation>
    <dataValidation type="date" allowBlank="1" showInputMessage="1" showErrorMessage="1" errorTitle="FORMATO DE FECHA" error="La fecha debe estar en formato dd/mm/aaaa." sqref="BA155:BF174 BA180:BF199" xr:uid="{00000000-0002-0000-0E00-000017000000}">
      <formula1>1</formula1>
      <formula2>2958465</formula2>
    </dataValidation>
    <dataValidation type="date" operator="greaterThanOrEqual" allowBlank="1" showInputMessage="1" showErrorMessage="1" errorTitle="Error de fecha" error="-La fecha final debe ser mayor o igual a la inicial._x000a__x000a_-La fecha debe estar en formato dd/mm/aaaa." sqref="BG155:BG174 BG180:BG199" xr:uid="{00000000-0002-0000-0E00-000018000000}">
      <formula1>BA155</formula1>
    </dataValidation>
    <dataValidation type="date" allowBlank="1" showInputMessage="1" showErrorMessage="1" errorTitle="FORMATO FECHA" error="Ingresar fecha en formato dd/mm/aaaa. Gracias." sqref="AX10:BF10" xr:uid="{00000000-0002-0000-0E00-000019000000}">
      <formula1>42370</formula1>
      <formula2>43830</formula2>
    </dataValidation>
  </dataValidations>
  <hyperlinks>
    <hyperlink ref="E75:H75" location="Enc_Imp_Corrupción!O3" display="Enc_Imp_Corrupción!O3" xr:uid="{00000000-0004-0000-0E00-000000000000}"/>
    <hyperlink ref="I75:L75" location="Imp_Est_Pro_Seg!C27" display="Imp_Est_Pro_Seg!C27" xr:uid="{00000000-0004-0000-0E00-000001000000}"/>
    <hyperlink ref="M75:P75" location="Imp_Est_Pro_Seg!C27" display="G. Procesos" xr:uid="{00000000-0004-0000-0E00-000002000000}"/>
    <hyperlink ref="E76:H76" location="'Seguridad Información'!A1" display="Seguridad Inf." xr:uid="{00000000-0004-0000-0E00-000003000000}"/>
    <hyperlink ref="I76:L76" location="Imp_oportunidad!C27" display="Imp_oportunidad!C27" xr:uid="{00000000-0004-0000-0E00-000004000000}"/>
    <hyperlink ref="E66:H66" location="Frecuencia!C27" display="Frecuencia" xr:uid="{00000000-0004-0000-0E00-000005000000}"/>
    <hyperlink ref="E67:H67" location="Factibilidad!C23" display="Factibilidad" xr:uid="{00000000-0004-0000-0E00-000006000000}"/>
  </hyperlinks>
  <printOptions horizontalCentered="1" verticalCentered="1"/>
  <pageMargins left="0.19685039370078741" right="0.23622047244094491" top="0.19685039370078741" bottom="0.19685039370078741" header="0.31496062992125984" footer="0.31496062992125984"/>
  <pageSetup paperSize="14" scale="29" orientation="portrait" horizontalDpi="4294967294" verticalDpi="4294967294" r:id="rId1"/>
  <headerFooter>
    <oddFooter>&amp;R&amp;"Arial Narrow,Normal"&amp;7Fecha de versión: 08 de abril de 2019</oddFooter>
  </headerFooter>
  <rowBreaks count="1" manualBreakCount="1">
    <brk id="113" max="58" man="1"/>
  </rowBreaks>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16</xdr:col>
                    <xdr:colOff>104775</xdr:colOff>
                    <xdr:row>25</xdr:row>
                    <xdr:rowOff>47625</xdr:rowOff>
                  </from>
                  <to>
                    <xdr:col>17</xdr:col>
                    <xdr:colOff>104775</xdr:colOff>
                    <xdr:row>25</xdr:row>
                    <xdr:rowOff>352425</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19</xdr:col>
                    <xdr:colOff>57150</xdr:colOff>
                    <xdr:row>25</xdr:row>
                    <xdr:rowOff>66675</xdr:rowOff>
                  </from>
                  <to>
                    <xdr:col>20</xdr:col>
                    <xdr:colOff>142875</xdr:colOff>
                    <xdr:row>25</xdr:row>
                    <xdr:rowOff>352425</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29</xdr:col>
                    <xdr:colOff>276225</xdr:colOff>
                    <xdr:row>25</xdr:row>
                    <xdr:rowOff>47625</xdr:rowOff>
                  </from>
                  <to>
                    <xdr:col>30</xdr:col>
                    <xdr:colOff>219075</xdr:colOff>
                    <xdr:row>25</xdr:row>
                    <xdr:rowOff>352425</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31</xdr:col>
                    <xdr:colOff>352425</xdr:colOff>
                    <xdr:row>25</xdr:row>
                    <xdr:rowOff>57150</xdr:rowOff>
                  </from>
                  <to>
                    <xdr:col>32</xdr:col>
                    <xdr:colOff>257175</xdr:colOff>
                    <xdr:row>25</xdr:row>
                    <xdr:rowOff>342900</xdr:rowOff>
                  </to>
                </anchor>
              </controlPr>
            </control>
          </mc:Choice>
        </mc:AlternateContent>
        <mc:AlternateContent xmlns:mc="http://schemas.openxmlformats.org/markup-compatibility/2006">
          <mc:Choice Requires="x14">
            <control shapeId="12293" r:id="rId8" name="Check Box 5">
              <controlPr defaultSize="0" autoFill="0" autoLine="0" autoPict="0">
                <anchor moveWithCells="1">
                  <from>
                    <xdr:col>44</xdr:col>
                    <xdr:colOff>247650</xdr:colOff>
                    <xdr:row>25</xdr:row>
                    <xdr:rowOff>47625</xdr:rowOff>
                  </from>
                  <to>
                    <xdr:col>45</xdr:col>
                    <xdr:colOff>104775</xdr:colOff>
                    <xdr:row>25</xdr:row>
                    <xdr:rowOff>371475</xdr:rowOff>
                  </to>
                </anchor>
              </controlPr>
            </control>
          </mc:Choice>
        </mc:AlternateContent>
        <mc:AlternateContent xmlns:mc="http://schemas.openxmlformats.org/markup-compatibility/2006">
          <mc:Choice Requires="x14">
            <control shapeId="12294" r:id="rId9" name="Check Box 6">
              <controlPr defaultSize="0" autoFill="0" autoLine="0" autoPict="0">
                <anchor moveWithCells="1">
                  <from>
                    <xdr:col>48</xdr:col>
                    <xdr:colOff>19050</xdr:colOff>
                    <xdr:row>25</xdr:row>
                    <xdr:rowOff>57150</xdr:rowOff>
                  </from>
                  <to>
                    <xdr:col>49</xdr:col>
                    <xdr:colOff>104775</xdr:colOff>
                    <xdr:row>25</xdr:row>
                    <xdr:rowOff>342900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94" id="{B1FD78EC-D483-43D4-8F49-2A679750F0FF}">
            <xm:f>OR($AP$68=Datos!$S$5,$AP$68=Datos!$T$5)</xm:f>
            <x14:dxf>
              <fill>
                <patternFill>
                  <bgColor rgb="FF92D050"/>
                </patternFill>
              </fill>
            </x14:dxf>
          </x14:cfRule>
          <x14:cfRule type="expression" priority="395" id="{D18B21F1-0EBB-4530-B2BF-10BB7B86F2BA}">
            <xm:f>OR($AP$68=Datos!$S$4,$AP$68=Datos!$T$4)</xm:f>
            <x14:dxf>
              <fill>
                <patternFill>
                  <bgColor rgb="FFFFFF00"/>
                </patternFill>
              </fill>
            </x14:dxf>
          </x14:cfRule>
          <x14:cfRule type="expression" priority="396" id="{6BF9C751-A9BB-4B6F-898B-80E9D6AA0BE1}">
            <xm:f>OR($AP$68=Datos!$S$3,$AP$68=Datos!$T$3)</xm:f>
            <x14:dxf>
              <fill>
                <patternFill>
                  <bgColor rgb="FFFFC000"/>
                </patternFill>
              </fill>
            </x14:dxf>
          </x14:cfRule>
          <x14:cfRule type="expression" priority="397" id="{7184C175-B9D1-4D96-992B-D16BE5BED666}">
            <xm:f>OR($AP$68=Datos!$S$2,$AP$68=Datos!$T$2)</xm:f>
            <x14:dxf>
              <fill>
                <patternFill>
                  <bgColor rgb="FFFF0000"/>
                </patternFill>
              </fill>
            </x14:dxf>
          </x14:cfRule>
          <xm:sqref>AP68</xm:sqref>
        </x14:conditionalFormatting>
        <x14:conditionalFormatting xmlns:xm="http://schemas.microsoft.com/office/excel/2006/main">
          <x14:cfRule type="expression" priority="381" id="{661829BB-C2FC-409C-9B8A-B5F323A580F3}">
            <xm:f>OR($AP$126=Datos!$S$2,$AP$126=Datos!$T$2)</xm:f>
            <x14:dxf>
              <fill>
                <patternFill>
                  <bgColor rgb="FFFF0000"/>
                </patternFill>
              </fill>
            </x14:dxf>
          </x14:cfRule>
          <x14:cfRule type="expression" priority="382" id="{C293ABF9-C70F-4F0A-85F1-512EE7605829}">
            <xm:f>OR($AP$126=Datos!$S$3,$AP$126=Datos!$T$3)</xm:f>
            <x14:dxf>
              <fill>
                <patternFill>
                  <bgColor rgb="FFFFC000"/>
                </patternFill>
              </fill>
            </x14:dxf>
          </x14:cfRule>
          <x14:cfRule type="expression" priority="383" id="{6257DF1B-7321-437A-96F1-D3BCF5362EE6}">
            <xm:f>OR($AP$126=Datos!$S$4,$AP$126=Datos!$T$4)</xm:f>
            <x14:dxf>
              <fill>
                <patternFill>
                  <bgColor rgb="FFFFFF00"/>
                </patternFill>
              </fill>
            </x14:dxf>
          </x14:cfRule>
          <x14:cfRule type="expression" priority="384" id="{3E50D42E-664D-459B-A906-7C93A3287172}">
            <xm:f>OR($AP$126=Datos!$S$5,$AP$126=Datos!$T$5)</xm:f>
            <x14:dxf>
              <fill>
                <patternFill>
                  <bgColor rgb="FF92D050"/>
                </patternFill>
              </fill>
            </x14:dxf>
          </x14:cfRule>
          <xm:sqref>AP126</xm:sqref>
        </x14:conditionalFormatting>
        <x14:conditionalFormatting xmlns:xm="http://schemas.microsoft.com/office/excel/2006/main">
          <x14:cfRule type="cellIs" priority="277" operator="equal" id="{D57AB39F-4C0D-4B48-AD21-150FC1EE3A1A}">
            <xm:f>Datos!$AO$2</xm:f>
            <x14:dxf>
              <fill>
                <patternFill>
                  <bgColor rgb="FF92D050"/>
                </patternFill>
              </fill>
            </x14:dxf>
          </x14:cfRule>
          <x14:cfRule type="cellIs" priority="337" operator="equal" id="{321727B6-3DD9-4852-A2B2-1FA913748B3A}">
            <xm:f>Datos!$AO$4</xm:f>
            <x14:dxf>
              <fill>
                <patternFill>
                  <bgColor theme="5" tint="0.39994506668294322"/>
                </patternFill>
              </fill>
            </x14:dxf>
          </x14:cfRule>
          <x14:cfRule type="cellIs" priority="338" operator="equal" id="{503CB0C0-31ED-4B7D-9E15-C8D0A940F5DE}">
            <xm:f>Datos!$AO$3</xm:f>
            <x14:dxf>
              <fill>
                <patternFill>
                  <bgColor rgb="FFFFFF00"/>
                </patternFill>
              </fill>
            </x14:dxf>
          </x14:cfRule>
          <xm:sqref>AL87</xm:sqref>
        </x14:conditionalFormatting>
        <x14:conditionalFormatting xmlns:xm="http://schemas.microsoft.com/office/excel/2006/main">
          <x14:cfRule type="cellIs" priority="274" operator="equal" id="{3B8806D0-8C9E-4CAB-B85A-EB18032862FC}">
            <xm:f>Datos!$AO$2</xm:f>
            <x14:dxf>
              <fill>
                <patternFill>
                  <bgColor rgb="FF92D050"/>
                </patternFill>
              </fill>
            </x14:dxf>
          </x14:cfRule>
          <x14:cfRule type="cellIs" priority="275" operator="equal" id="{2A056B4F-CF1B-4C36-95C9-91434CB15203}">
            <xm:f>Datos!$AO$4</xm:f>
            <x14:dxf>
              <fill>
                <patternFill>
                  <bgColor theme="5" tint="0.39994506668294322"/>
                </patternFill>
              </fill>
            </x14:dxf>
          </x14:cfRule>
          <x14:cfRule type="cellIs" priority="276" operator="equal" id="{7C386889-396D-48AF-B5E6-4858AA3D923A}">
            <xm:f>Datos!$AO$3</xm:f>
            <x14:dxf>
              <fill>
                <patternFill>
                  <bgColor rgb="FFFFFF00"/>
                </patternFill>
              </fill>
            </x14:dxf>
          </x14:cfRule>
          <xm:sqref>AL88</xm:sqref>
        </x14:conditionalFormatting>
        <x14:conditionalFormatting xmlns:xm="http://schemas.microsoft.com/office/excel/2006/main">
          <x14:cfRule type="cellIs" priority="271" operator="equal" id="{29373FAE-9968-4207-8BA6-12DFECA172CB}">
            <xm:f>Datos!$AO$2</xm:f>
            <x14:dxf>
              <fill>
                <patternFill>
                  <bgColor rgb="FF92D050"/>
                </patternFill>
              </fill>
            </x14:dxf>
          </x14:cfRule>
          <x14:cfRule type="cellIs" priority="272" operator="equal" id="{A1A749C6-95F7-4497-9A9B-EA650AD23AA2}">
            <xm:f>Datos!$AO$4</xm:f>
            <x14:dxf>
              <fill>
                <patternFill>
                  <bgColor theme="5" tint="0.39994506668294322"/>
                </patternFill>
              </fill>
            </x14:dxf>
          </x14:cfRule>
          <x14:cfRule type="cellIs" priority="273" operator="equal" id="{0E24392E-2FD0-42B0-AB30-8C9F6204B3AF}">
            <xm:f>Datos!$AO$3</xm:f>
            <x14:dxf>
              <fill>
                <patternFill>
                  <bgColor rgb="FFFFFF00"/>
                </patternFill>
              </fill>
            </x14:dxf>
          </x14:cfRule>
          <xm:sqref>AL89</xm:sqref>
        </x14:conditionalFormatting>
        <x14:conditionalFormatting xmlns:xm="http://schemas.microsoft.com/office/excel/2006/main">
          <x14:cfRule type="cellIs" priority="268" operator="equal" id="{A865B2FE-6F6E-44FA-9318-F1008A12AEED}">
            <xm:f>Datos!$AO$2</xm:f>
            <x14:dxf>
              <fill>
                <patternFill>
                  <bgColor rgb="FF92D050"/>
                </patternFill>
              </fill>
            </x14:dxf>
          </x14:cfRule>
          <x14:cfRule type="cellIs" priority="269" operator="equal" id="{35E63BA9-CC29-4D07-8B15-C1EAD3A7EF44}">
            <xm:f>Datos!$AO$4</xm:f>
            <x14:dxf>
              <fill>
                <patternFill>
                  <bgColor theme="5" tint="0.39994506668294322"/>
                </patternFill>
              </fill>
            </x14:dxf>
          </x14:cfRule>
          <x14:cfRule type="cellIs" priority="270" operator="equal" id="{C708A642-68EB-4388-8DDB-8D3A16F7CFB7}">
            <xm:f>Datos!$AO$3</xm:f>
            <x14:dxf>
              <fill>
                <patternFill>
                  <bgColor rgb="FFFFFF00"/>
                </patternFill>
              </fill>
            </x14:dxf>
          </x14:cfRule>
          <xm:sqref>AL90</xm:sqref>
        </x14:conditionalFormatting>
        <x14:conditionalFormatting xmlns:xm="http://schemas.microsoft.com/office/excel/2006/main">
          <x14:cfRule type="cellIs" priority="265" operator="equal" id="{2E0643AD-AC40-404C-89F7-BCAA8884058C}">
            <xm:f>Datos!$AO$2</xm:f>
            <x14:dxf>
              <fill>
                <patternFill>
                  <bgColor rgb="FF92D050"/>
                </patternFill>
              </fill>
            </x14:dxf>
          </x14:cfRule>
          <x14:cfRule type="cellIs" priority="266" operator="equal" id="{5CE1E2E7-982E-4BAF-B67D-72059322774A}">
            <xm:f>Datos!$AO$4</xm:f>
            <x14:dxf>
              <fill>
                <patternFill>
                  <bgColor theme="5" tint="0.39994506668294322"/>
                </patternFill>
              </fill>
            </x14:dxf>
          </x14:cfRule>
          <x14:cfRule type="cellIs" priority="267" operator="equal" id="{904797BA-4467-4544-9CAD-92035193630A}">
            <xm:f>Datos!$AO$3</xm:f>
            <x14:dxf>
              <fill>
                <patternFill>
                  <bgColor rgb="FFFFFF00"/>
                </patternFill>
              </fill>
            </x14:dxf>
          </x14:cfRule>
          <xm:sqref>AL91</xm:sqref>
        </x14:conditionalFormatting>
        <x14:conditionalFormatting xmlns:xm="http://schemas.microsoft.com/office/excel/2006/main">
          <x14:cfRule type="cellIs" priority="262" operator="equal" id="{9F758F0B-3778-4A94-AB94-F3922BCE2DE9}">
            <xm:f>Datos!$AO$2</xm:f>
            <x14:dxf>
              <fill>
                <patternFill>
                  <bgColor rgb="FF92D050"/>
                </patternFill>
              </fill>
            </x14:dxf>
          </x14:cfRule>
          <x14:cfRule type="cellIs" priority="263" operator="equal" id="{3BAC1848-9ABA-4177-BD2E-1731CE0459B6}">
            <xm:f>Datos!$AO$4</xm:f>
            <x14:dxf>
              <fill>
                <patternFill>
                  <bgColor theme="5" tint="0.39994506668294322"/>
                </patternFill>
              </fill>
            </x14:dxf>
          </x14:cfRule>
          <x14:cfRule type="cellIs" priority="264" operator="equal" id="{062B21FA-A722-47EB-B8C9-3D3D2C05B130}">
            <xm:f>Datos!$AO$3</xm:f>
            <x14:dxf>
              <fill>
                <patternFill>
                  <bgColor rgb="FFFFFF00"/>
                </patternFill>
              </fill>
            </x14:dxf>
          </x14:cfRule>
          <xm:sqref>AL92</xm:sqref>
        </x14:conditionalFormatting>
        <x14:conditionalFormatting xmlns:xm="http://schemas.microsoft.com/office/excel/2006/main">
          <x14:cfRule type="cellIs" priority="259" operator="equal" id="{B004BADF-6C63-4A71-BD16-52C8C227B593}">
            <xm:f>Datos!$AO$2</xm:f>
            <x14:dxf>
              <fill>
                <patternFill>
                  <bgColor rgb="FF92D050"/>
                </patternFill>
              </fill>
            </x14:dxf>
          </x14:cfRule>
          <x14:cfRule type="cellIs" priority="260" operator="equal" id="{347179CF-57B0-454B-AAA5-C34585BC8471}">
            <xm:f>Datos!$AO$4</xm:f>
            <x14:dxf>
              <fill>
                <patternFill>
                  <bgColor theme="5" tint="0.39994506668294322"/>
                </patternFill>
              </fill>
            </x14:dxf>
          </x14:cfRule>
          <x14:cfRule type="cellIs" priority="261" operator="equal" id="{310216F3-12E1-48D3-B077-76DB5637208A}">
            <xm:f>Datos!$AO$3</xm:f>
            <x14:dxf>
              <fill>
                <patternFill>
                  <bgColor rgb="FFFFFF00"/>
                </patternFill>
              </fill>
            </x14:dxf>
          </x14:cfRule>
          <xm:sqref>AL93</xm:sqref>
        </x14:conditionalFormatting>
        <x14:conditionalFormatting xmlns:xm="http://schemas.microsoft.com/office/excel/2006/main">
          <x14:cfRule type="cellIs" priority="256" operator="equal" id="{8879C7FA-0119-48D8-80DC-E519A2BE4FDC}">
            <xm:f>Datos!$AO$2</xm:f>
            <x14:dxf>
              <fill>
                <patternFill>
                  <bgColor rgb="FF92D050"/>
                </patternFill>
              </fill>
            </x14:dxf>
          </x14:cfRule>
          <x14:cfRule type="cellIs" priority="257" operator="equal" id="{51714763-24F1-4E5C-9D8B-21B893246316}">
            <xm:f>Datos!$AO$4</xm:f>
            <x14:dxf>
              <fill>
                <patternFill>
                  <bgColor theme="5" tint="0.39994506668294322"/>
                </patternFill>
              </fill>
            </x14:dxf>
          </x14:cfRule>
          <x14:cfRule type="cellIs" priority="258" operator="equal" id="{47F25C49-4727-4352-867A-547C3AB78232}">
            <xm:f>Datos!$AO$3</xm:f>
            <x14:dxf>
              <fill>
                <patternFill>
                  <bgColor rgb="FFFFFF00"/>
                </patternFill>
              </fill>
            </x14:dxf>
          </x14:cfRule>
          <xm:sqref>AL94</xm:sqref>
        </x14:conditionalFormatting>
        <x14:conditionalFormatting xmlns:xm="http://schemas.microsoft.com/office/excel/2006/main">
          <x14:cfRule type="cellIs" priority="253" operator="equal" id="{E89AC3E9-785E-427F-903A-5AD4949EADDE}">
            <xm:f>Datos!$AO$2</xm:f>
            <x14:dxf>
              <fill>
                <patternFill>
                  <bgColor rgb="FF92D050"/>
                </patternFill>
              </fill>
            </x14:dxf>
          </x14:cfRule>
          <x14:cfRule type="cellIs" priority="254" operator="equal" id="{5F65FC52-6C00-4B62-AC20-AB984DCA79A6}">
            <xm:f>Datos!$AO$4</xm:f>
            <x14:dxf>
              <fill>
                <patternFill>
                  <bgColor theme="5" tint="0.39994506668294322"/>
                </patternFill>
              </fill>
            </x14:dxf>
          </x14:cfRule>
          <x14:cfRule type="cellIs" priority="255" operator="equal" id="{BEA44D5F-1B36-4F3B-B5A8-A772D3CD742D}">
            <xm:f>Datos!$AO$3</xm:f>
            <x14:dxf>
              <fill>
                <patternFill>
                  <bgColor rgb="FFFFFF00"/>
                </patternFill>
              </fill>
            </x14:dxf>
          </x14:cfRule>
          <xm:sqref>AL95</xm:sqref>
        </x14:conditionalFormatting>
        <x14:conditionalFormatting xmlns:xm="http://schemas.microsoft.com/office/excel/2006/main">
          <x14:cfRule type="cellIs" priority="250" operator="equal" id="{76803E73-9226-442C-8530-86A874174E9F}">
            <xm:f>Datos!$AO$2</xm:f>
            <x14:dxf>
              <fill>
                <patternFill>
                  <bgColor rgb="FF92D050"/>
                </patternFill>
              </fill>
            </x14:dxf>
          </x14:cfRule>
          <x14:cfRule type="cellIs" priority="251" operator="equal" id="{0988C31B-7CE6-4319-8D6F-65C48F9830E5}">
            <xm:f>Datos!$AO$4</xm:f>
            <x14:dxf>
              <fill>
                <patternFill>
                  <bgColor theme="5" tint="0.39994506668294322"/>
                </patternFill>
              </fill>
            </x14:dxf>
          </x14:cfRule>
          <x14:cfRule type="cellIs" priority="252" operator="equal" id="{2E1FBAC6-A2F5-4974-B8E0-2B8FD8A6EE25}">
            <xm:f>Datos!$AO$3</xm:f>
            <x14:dxf>
              <fill>
                <patternFill>
                  <bgColor rgb="FFFFFF00"/>
                </patternFill>
              </fill>
            </x14:dxf>
          </x14:cfRule>
          <xm:sqref>AL96</xm:sqref>
        </x14:conditionalFormatting>
        <x14:conditionalFormatting xmlns:xm="http://schemas.microsoft.com/office/excel/2006/main">
          <x14:cfRule type="cellIs" priority="247" operator="equal" id="{C283F405-0E87-4F7A-A187-795A21D32CB8}">
            <xm:f>Datos!$AO$4</xm:f>
            <x14:dxf>
              <fill>
                <patternFill>
                  <bgColor theme="5" tint="0.39994506668294322"/>
                </patternFill>
              </fill>
            </x14:dxf>
          </x14:cfRule>
          <x14:cfRule type="cellIs" priority="248" operator="equal" id="{FC849922-8A4F-49DA-B8E0-D924F12357B9}">
            <xm:f>Datos!$AO$3</xm:f>
            <x14:dxf>
              <fill>
                <patternFill>
                  <bgColor rgb="FFFFFF00"/>
                </patternFill>
              </fill>
            </x14:dxf>
          </x14:cfRule>
          <x14:cfRule type="cellIs" priority="249" operator="equal" id="{C7BA3ECA-D40D-49D7-9090-CF60768A8C6C}">
            <xm:f>Datos!$AO$2</xm:f>
            <x14:dxf>
              <fill>
                <patternFill>
                  <bgColor rgb="FF92D050"/>
                </patternFill>
              </fill>
            </x14:dxf>
          </x14:cfRule>
          <xm:sqref>AT88</xm:sqref>
        </x14:conditionalFormatting>
        <x14:conditionalFormatting xmlns:xm="http://schemas.microsoft.com/office/excel/2006/main">
          <x14:cfRule type="cellIs" priority="188" operator="equal" id="{0ED7BE2A-CE93-4A78-800D-D999DFEC1D5A}">
            <xm:f>Datos!$AO$2</xm:f>
            <x14:dxf>
              <fill>
                <patternFill>
                  <bgColor rgb="FF92D050"/>
                </patternFill>
              </fill>
            </x14:dxf>
          </x14:cfRule>
          <x14:cfRule type="cellIs" priority="245" operator="equal" id="{31740F3B-6B13-4D85-B9AC-5026CBF18C02}">
            <xm:f>Datos!$AO$4</xm:f>
            <x14:dxf>
              <fill>
                <patternFill>
                  <bgColor theme="5" tint="0.39994506668294322"/>
                </patternFill>
              </fill>
            </x14:dxf>
          </x14:cfRule>
          <x14:cfRule type="cellIs" priority="246" operator="equal" id="{4F075197-0FEB-445C-B971-C1C7D47C0A1B}">
            <xm:f>Datos!$AO$3</xm:f>
            <x14:dxf>
              <fill>
                <patternFill>
                  <bgColor rgb="FFFFFF00"/>
                </patternFill>
              </fill>
            </x14:dxf>
          </x14:cfRule>
          <xm:sqref>AL102</xm:sqref>
        </x14:conditionalFormatting>
        <x14:conditionalFormatting xmlns:xm="http://schemas.microsoft.com/office/excel/2006/main">
          <x14:cfRule type="cellIs" priority="185" operator="equal" id="{1A89DD24-204F-408F-97CC-BB8FF7B39E6C}">
            <xm:f>Datos!$AO$4</xm:f>
            <x14:dxf>
              <fill>
                <patternFill>
                  <bgColor theme="5" tint="0.39994506668294322"/>
                </patternFill>
              </fill>
            </x14:dxf>
          </x14:cfRule>
          <x14:cfRule type="cellIs" priority="186" operator="equal" id="{ACC0BAC6-4613-4D9B-923F-10EB3D139C6B}">
            <xm:f>Datos!$AO$3</xm:f>
            <x14:dxf>
              <fill>
                <patternFill>
                  <bgColor rgb="FFFFFF00"/>
                </patternFill>
              </fill>
            </x14:dxf>
          </x14:cfRule>
          <x14:cfRule type="cellIs" priority="187" operator="equal" id="{0A96F80D-2835-4ACF-A8C0-A55E7468413F}">
            <xm:f>Datos!$AO$2</xm:f>
            <x14:dxf>
              <fill>
                <patternFill>
                  <bgColor rgb="FF92D050"/>
                </patternFill>
              </fill>
            </x14:dxf>
          </x14:cfRule>
          <xm:sqref>AR103</xm:sqref>
        </x14:conditionalFormatting>
        <x14:conditionalFormatting xmlns:xm="http://schemas.microsoft.com/office/excel/2006/main">
          <x14:cfRule type="cellIs" priority="182" operator="equal" id="{9B6184A6-BCAC-4C13-BE4E-54BDF0687095}">
            <xm:f>Datos!$AO$4</xm:f>
            <x14:dxf>
              <fill>
                <patternFill>
                  <bgColor theme="5" tint="0.39994506668294322"/>
                </patternFill>
              </fill>
            </x14:dxf>
          </x14:cfRule>
          <x14:cfRule type="cellIs" priority="183" operator="equal" id="{50BAE240-BA39-445D-94F8-16E719B76EDF}">
            <xm:f>Datos!$AO$3</xm:f>
            <x14:dxf>
              <fill>
                <patternFill>
                  <bgColor rgb="FFFFFF00"/>
                </patternFill>
              </fill>
            </x14:dxf>
          </x14:cfRule>
          <x14:cfRule type="cellIs" priority="184" operator="equal" id="{CA172DAA-3557-42AB-BD91-B71AE3849BDA}">
            <xm:f>Datos!$AO$2</xm:f>
            <x14:dxf>
              <fill>
                <patternFill>
                  <bgColor rgb="FF92D050"/>
                </patternFill>
              </fill>
            </x14:dxf>
          </x14:cfRule>
          <xm:sqref>AT103</xm:sqref>
        </x14:conditionalFormatting>
        <x14:conditionalFormatting xmlns:xm="http://schemas.microsoft.com/office/excel/2006/main">
          <x14:cfRule type="cellIs" priority="334" operator="equal" id="{55816546-0AC8-47F8-81A0-115ED3A0184D}">
            <xm:f>Datos!$AO$4</xm:f>
            <x14:dxf>
              <fill>
                <patternFill>
                  <bgColor theme="5" tint="0.39994506668294322"/>
                </patternFill>
              </fill>
            </x14:dxf>
          </x14:cfRule>
          <x14:cfRule type="cellIs" priority="335" operator="equal" id="{E505B3AA-3664-4986-B6CF-646E5BE505AC}">
            <xm:f>Datos!$AO$3</xm:f>
            <x14:dxf>
              <fill>
                <patternFill>
                  <bgColor rgb="FFFFFF00"/>
                </patternFill>
              </fill>
            </x14:dxf>
          </x14:cfRule>
          <x14:cfRule type="cellIs" priority="336" operator="equal" id="{D5DDFE55-19DA-499B-BFCA-056FDC64F74D}">
            <xm:f>Datos!$AO2</xm:f>
            <x14:dxf>
              <fill>
                <patternFill>
                  <bgColor rgb="FF92D050"/>
                </patternFill>
              </fill>
            </x14:dxf>
          </x14:cfRule>
          <xm:sqref>AR87</xm:sqref>
        </x14:conditionalFormatting>
        <x14:conditionalFormatting xmlns:xm="http://schemas.microsoft.com/office/excel/2006/main">
          <x14:cfRule type="cellIs" priority="179" operator="equal" id="{642497C6-0238-44A4-BC99-ED6D1BB216F0}">
            <xm:f>Datos!$AO$4</xm:f>
            <x14:dxf>
              <fill>
                <patternFill>
                  <bgColor theme="5" tint="0.39994506668294322"/>
                </patternFill>
              </fill>
            </x14:dxf>
          </x14:cfRule>
          <x14:cfRule type="cellIs" priority="180" operator="equal" id="{926AE6EB-5747-44F2-8729-2E79F59F7CF5}">
            <xm:f>Datos!$AO$3</xm:f>
            <x14:dxf>
              <fill>
                <patternFill>
                  <bgColor rgb="FFFFFF00"/>
                </patternFill>
              </fill>
            </x14:dxf>
          </x14:cfRule>
          <x14:cfRule type="cellIs" priority="181" operator="equal" id="{327E5EAE-744D-4DA4-A3A6-1F6A56F0CB1D}">
            <xm:f>Datos!$AO$2</xm:f>
            <x14:dxf>
              <fill>
                <patternFill>
                  <bgColor rgb="FF92D050"/>
                </patternFill>
              </fill>
            </x14:dxf>
          </x14:cfRule>
          <xm:sqref>AR88</xm:sqref>
        </x14:conditionalFormatting>
        <x14:conditionalFormatting xmlns:xm="http://schemas.microsoft.com/office/excel/2006/main">
          <x14:cfRule type="cellIs" priority="176" operator="equal" id="{1CB24AB5-F77B-4DB9-B088-C2C60AD12B11}">
            <xm:f>Datos!$AO$4</xm:f>
            <x14:dxf>
              <fill>
                <patternFill>
                  <bgColor theme="5" tint="0.39994506668294322"/>
                </patternFill>
              </fill>
            </x14:dxf>
          </x14:cfRule>
          <x14:cfRule type="cellIs" priority="177" operator="equal" id="{AD1F1DE2-82BC-41AE-8B9D-3ECE0DE3FD9F}">
            <xm:f>Datos!$AO$3</xm:f>
            <x14:dxf>
              <fill>
                <patternFill>
                  <bgColor rgb="FFFFFF00"/>
                </patternFill>
              </fill>
            </x14:dxf>
          </x14:cfRule>
          <x14:cfRule type="cellIs" priority="178" operator="equal" id="{98794DA2-8E70-436A-9B54-23B363CFF7B8}">
            <xm:f>Datos!$AO$2</xm:f>
            <x14:dxf>
              <fill>
                <patternFill>
                  <bgColor rgb="FF92D050"/>
                </patternFill>
              </fill>
            </x14:dxf>
          </x14:cfRule>
          <xm:sqref>AR89</xm:sqref>
        </x14:conditionalFormatting>
        <x14:conditionalFormatting xmlns:xm="http://schemas.microsoft.com/office/excel/2006/main">
          <x14:cfRule type="cellIs" priority="173" operator="equal" id="{C00951C4-537E-471B-97BD-F13D4C37C357}">
            <xm:f>Datos!$AO$4</xm:f>
            <x14:dxf>
              <fill>
                <patternFill>
                  <bgColor theme="5" tint="0.39994506668294322"/>
                </patternFill>
              </fill>
            </x14:dxf>
          </x14:cfRule>
          <x14:cfRule type="cellIs" priority="174" operator="equal" id="{F849C707-955F-46F5-8E8F-9E2CA6456482}">
            <xm:f>Datos!$AO$3</xm:f>
            <x14:dxf>
              <fill>
                <patternFill>
                  <bgColor rgb="FFFFFF00"/>
                </patternFill>
              </fill>
            </x14:dxf>
          </x14:cfRule>
          <x14:cfRule type="cellIs" priority="175" operator="equal" id="{BB7EB120-8AA5-42B0-A662-F19BE103D0BE}">
            <xm:f>Datos!$AO$2</xm:f>
            <x14:dxf>
              <fill>
                <patternFill>
                  <bgColor rgb="FF92D050"/>
                </patternFill>
              </fill>
            </x14:dxf>
          </x14:cfRule>
          <xm:sqref>AR90</xm:sqref>
        </x14:conditionalFormatting>
        <x14:conditionalFormatting xmlns:xm="http://schemas.microsoft.com/office/excel/2006/main">
          <x14:cfRule type="cellIs" priority="170" operator="equal" id="{1FCD4850-F79A-4857-B45E-A48EFB600EB3}">
            <xm:f>Datos!$AO$4</xm:f>
            <x14:dxf>
              <fill>
                <patternFill>
                  <bgColor theme="5" tint="0.39994506668294322"/>
                </patternFill>
              </fill>
            </x14:dxf>
          </x14:cfRule>
          <x14:cfRule type="cellIs" priority="171" operator="equal" id="{503070B0-6CE7-4F31-99BE-42C16A14DE46}">
            <xm:f>Datos!$AO$3</xm:f>
            <x14:dxf>
              <fill>
                <patternFill>
                  <bgColor rgb="FFFFFF00"/>
                </patternFill>
              </fill>
            </x14:dxf>
          </x14:cfRule>
          <x14:cfRule type="cellIs" priority="172" operator="equal" id="{0800A510-AD7C-4AEF-A66F-CAE09C842BA9}">
            <xm:f>Datos!$AO$2</xm:f>
            <x14:dxf>
              <fill>
                <patternFill>
                  <bgColor rgb="FF92D050"/>
                </patternFill>
              </fill>
            </x14:dxf>
          </x14:cfRule>
          <xm:sqref>AR91</xm:sqref>
        </x14:conditionalFormatting>
        <x14:conditionalFormatting xmlns:xm="http://schemas.microsoft.com/office/excel/2006/main">
          <x14:cfRule type="cellIs" priority="167" operator="equal" id="{061763E7-4E9C-48C2-B3E7-4A908544234B}">
            <xm:f>Datos!$AO$4</xm:f>
            <x14:dxf>
              <fill>
                <patternFill>
                  <bgColor theme="5" tint="0.39994506668294322"/>
                </patternFill>
              </fill>
            </x14:dxf>
          </x14:cfRule>
          <x14:cfRule type="cellIs" priority="168" operator="equal" id="{9001FD93-F4E8-47B2-B188-3D94B6142E16}">
            <xm:f>Datos!$AO$3</xm:f>
            <x14:dxf>
              <fill>
                <patternFill>
                  <bgColor rgb="FFFFFF00"/>
                </patternFill>
              </fill>
            </x14:dxf>
          </x14:cfRule>
          <x14:cfRule type="cellIs" priority="169" operator="equal" id="{54DABFA8-F732-4A3C-A059-4360059BD44C}">
            <xm:f>Datos!$AO$2</xm:f>
            <x14:dxf>
              <fill>
                <patternFill>
                  <bgColor rgb="FF92D050"/>
                </patternFill>
              </fill>
            </x14:dxf>
          </x14:cfRule>
          <xm:sqref>AR92</xm:sqref>
        </x14:conditionalFormatting>
        <x14:conditionalFormatting xmlns:xm="http://schemas.microsoft.com/office/excel/2006/main">
          <x14:cfRule type="cellIs" priority="164" operator="equal" id="{B43D77F1-907C-4374-89D5-37B37B02A5EA}">
            <xm:f>Datos!$AO$4</xm:f>
            <x14:dxf>
              <fill>
                <patternFill>
                  <bgColor theme="5" tint="0.39994506668294322"/>
                </patternFill>
              </fill>
            </x14:dxf>
          </x14:cfRule>
          <x14:cfRule type="cellIs" priority="165" operator="equal" id="{5B26BF9C-0245-4796-A070-AF4E7D7B27F3}">
            <xm:f>Datos!$AO$3</xm:f>
            <x14:dxf>
              <fill>
                <patternFill>
                  <bgColor rgb="FFFFFF00"/>
                </patternFill>
              </fill>
            </x14:dxf>
          </x14:cfRule>
          <x14:cfRule type="cellIs" priority="166" operator="equal" id="{CDE0A850-1DB6-443D-B8A2-D7B3FC0A0427}">
            <xm:f>Datos!$AO$2</xm:f>
            <x14:dxf>
              <fill>
                <patternFill>
                  <bgColor rgb="FF92D050"/>
                </patternFill>
              </fill>
            </x14:dxf>
          </x14:cfRule>
          <xm:sqref>AR93</xm:sqref>
        </x14:conditionalFormatting>
        <x14:conditionalFormatting xmlns:xm="http://schemas.microsoft.com/office/excel/2006/main">
          <x14:cfRule type="cellIs" priority="161" operator="equal" id="{D9AF141E-8C90-4F11-A8FC-5C47375D37CA}">
            <xm:f>Datos!$AO$4</xm:f>
            <x14:dxf>
              <fill>
                <patternFill>
                  <bgColor theme="5" tint="0.39994506668294322"/>
                </patternFill>
              </fill>
            </x14:dxf>
          </x14:cfRule>
          <x14:cfRule type="cellIs" priority="162" operator="equal" id="{30D0D529-3273-4515-9A28-62008E6DC402}">
            <xm:f>Datos!$AO$3</xm:f>
            <x14:dxf>
              <fill>
                <patternFill>
                  <bgColor rgb="FFFFFF00"/>
                </patternFill>
              </fill>
            </x14:dxf>
          </x14:cfRule>
          <x14:cfRule type="cellIs" priority="163" operator="equal" id="{8691CFEF-553B-4A7F-9542-643B510D8141}">
            <xm:f>Datos!$AO$2</xm:f>
            <x14:dxf>
              <fill>
                <patternFill>
                  <bgColor rgb="FF92D050"/>
                </patternFill>
              </fill>
            </x14:dxf>
          </x14:cfRule>
          <xm:sqref>AR94</xm:sqref>
        </x14:conditionalFormatting>
        <x14:conditionalFormatting xmlns:xm="http://schemas.microsoft.com/office/excel/2006/main">
          <x14:cfRule type="cellIs" priority="158" operator="equal" id="{6694E894-E013-480A-A288-64CEC7B1A60F}">
            <xm:f>Datos!$AO$4</xm:f>
            <x14:dxf>
              <fill>
                <patternFill>
                  <bgColor theme="5" tint="0.39994506668294322"/>
                </patternFill>
              </fill>
            </x14:dxf>
          </x14:cfRule>
          <x14:cfRule type="cellIs" priority="159" operator="equal" id="{7BE47CC0-5C66-4D2C-A34F-E12A107C4753}">
            <xm:f>Datos!$AO$3</xm:f>
            <x14:dxf>
              <fill>
                <patternFill>
                  <bgColor rgb="FFFFFF00"/>
                </patternFill>
              </fill>
            </x14:dxf>
          </x14:cfRule>
          <x14:cfRule type="cellIs" priority="160" operator="equal" id="{C4E9827E-B8F9-476D-9C9E-06B91EDBE4C2}">
            <xm:f>Datos!$AO$2</xm:f>
            <x14:dxf>
              <fill>
                <patternFill>
                  <bgColor rgb="FF92D050"/>
                </patternFill>
              </fill>
            </x14:dxf>
          </x14:cfRule>
          <xm:sqref>AR95</xm:sqref>
        </x14:conditionalFormatting>
        <x14:conditionalFormatting xmlns:xm="http://schemas.microsoft.com/office/excel/2006/main">
          <x14:cfRule type="cellIs" priority="155" operator="equal" id="{F6DD095E-4EEC-4D23-9151-B5226B2119E2}">
            <xm:f>Datos!$AO$4</xm:f>
            <x14:dxf>
              <fill>
                <patternFill>
                  <bgColor theme="5" tint="0.39994506668294322"/>
                </patternFill>
              </fill>
            </x14:dxf>
          </x14:cfRule>
          <x14:cfRule type="cellIs" priority="156" operator="equal" id="{AF3B1803-A1B8-4C8D-B1BC-491A8BB8895B}">
            <xm:f>Datos!$AO$3</xm:f>
            <x14:dxf>
              <fill>
                <patternFill>
                  <bgColor rgb="FFFFFF00"/>
                </patternFill>
              </fill>
            </x14:dxf>
          </x14:cfRule>
          <x14:cfRule type="cellIs" priority="157" operator="equal" id="{AB9A434F-1709-436E-9E6A-FF795576493C}">
            <xm:f>Datos!$AO$2</xm:f>
            <x14:dxf>
              <fill>
                <patternFill>
                  <bgColor rgb="FF92D050"/>
                </patternFill>
              </fill>
            </x14:dxf>
          </x14:cfRule>
          <xm:sqref>AR96</xm:sqref>
        </x14:conditionalFormatting>
        <x14:conditionalFormatting xmlns:xm="http://schemas.microsoft.com/office/excel/2006/main">
          <x14:cfRule type="cellIs" priority="152" operator="equal" id="{7AED4515-918C-4D63-9B31-127DE738CBBF}">
            <xm:f>Datos!$AO$4</xm:f>
            <x14:dxf>
              <fill>
                <patternFill>
                  <bgColor theme="5" tint="0.39994506668294322"/>
                </patternFill>
              </fill>
            </x14:dxf>
          </x14:cfRule>
          <x14:cfRule type="cellIs" priority="153" operator="equal" id="{7FF31DA0-316F-4232-BAE0-C26C14AF9687}">
            <xm:f>Datos!$AO$3</xm:f>
            <x14:dxf>
              <fill>
                <patternFill>
                  <bgColor rgb="FFFFFF00"/>
                </patternFill>
              </fill>
            </x14:dxf>
          </x14:cfRule>
          <x14:cfRule type="cellIs" priority="154" operator="equal" id="{091A1374-8CAF-401D-B7AF-9AA6E5B3F4C4}">
            <xm:f>Datos!$AO$2</xm:f>
            <x14:dxf>
              <fill>
                <patternFill>
                  <bgColor rgb="FF92D050"/>
                </patternFill>
              </fill>
            </x14:dxf>
          </x14:cfRule>
          <xm:sqref>AT87</xm:sqref>
        </x14:conditionalFormatting>
        <x14:conditionalFormatting xmlns:xm="http://schemas.microsoft.com/office/excel/2006/main">
          <x14:cfRule type="cellIs" priority="149" operator="equal" id="{81837529-1F8D-486A-B61B-3F926EB71BD7}">
            <xm:f>Datos!$AO$4</xm:f>
            <x14:dxf>
              <fill>
                <patternFill>
                  <bgColor theme="5" tint="0.39994506668294322"/>
                </patternFill>
              </fill>
            </x14:dxf>
          </x14:cfRule>
          <x14:cfRule type="cellIs" priority="150" operator="equal" id="{6F89D099-2B59-4303-8E55-EF6727DD178B}">
            <xm:f>Datos!$AO$3</xm:f>
            <x14:dxf>
              <fill>
                <patternFill>
                  <bgColor rgb="FFFFFF00"/>
                </patternFill>
              </fill>
            </x14:dxf>
          </x14:cfRule>
          <x14:cfRule type="cellIs" priority="151" operator="equal" id="{02368951-3C0D-4184-885A-6D0825EABACC}">
            <xm:f>Datos!$AO$2</xm:f>
            <x14:dxf>
              <fill>
                <patternFill>
                  <bgColor rgb="FF92D050"/>
                </patternFill>
              </fill>
            </x14:dxf>
          </x14:cfRule>
          <xm:sqref>AT89</xm:sqref>
        </x14:conditionalFormatting>
        <x14:conditionalFormatting xmlns:xm="http://schemas.microsoft.com/office/excel/2006/main">
          <x14:cfRule type="cellIs" priority="146" operator="equal" id="{1B88DD6D-66B8-48D3-A0DF-13365E98943E}">
            <xm:f>Datos!$AO$4</xm:f>
            <x14:dxf>
              <fill>
                <patternFill>
                  <bgColor theme="5" tint="0.39994506668294322"/>
                </patternFill>
              </fill>
            </x14:dxf>
          </x14:cfRule>
          <x14:cfRule type="cellIs" priority="147" operator="equal" id="{88859698-D8E9-4F8C-92EF-EE5293BD4AEC}">
            <xm:f>Datos!$AO$3</xm:f>
            <x14:dxf>
              <fill>
                <patternFill>
                  <bgColor rgb="FFFFFF00"/>
                </patternFill>
              </fill>
            </x14:dxf>
          </x14:cfRule>
          <x14:cfRule type="cellIs" priority="148" operator="equal" id="{347418B0-C13C-400B-A84A-B41F3613B71D}">
            <xm:f>Datos!$AO$2</xm:f>
            <x14:dxf>
              <fill>
                <patternFill>
                  <bgColor rgb="FF92D050"/>
                </patternFill>
              </fill>
            </x14:dxf>
          </x14:cfRule>
          <xm:sqref>AT90</xm:sqref>
        </x14:conditionalFormatting>
        <x14:conditionalFormatting xmlns:xm="http://schemas.microsoft.com/office/excel/2006/main">
          <x14:cfRule type="cellIs" priority="143" operator="equal" id="{7A22457C-E1B6-418E-9C64-00C0648E8AF5}">
            <xm:f>Datos!$AO$4</xm:f>
            <x14:dxf>
              <fill>
                <patternFill>
                  <bgColor theme="5" tint="0.39994506668294322"/>
                </patternFill>
              </fill>
            </x14:dxf>
          </x14:cfRule>
          <x14:cfRule type="cellIs" priority="144" operator="equal" id="{829A4FCC-460A-4F83-B431-74D2B49B1102}">
            <xm:f>Datos!$AO$3</xm:f>
            <x14:dxf>
              <fill>
                <patternFill>
                  <bgColor rgb="FFFFFF00"/>
                </patternFill>
              </fill>
            </x14:dxf>
          </x14:cfRule>
          <x14:cfRule type="cellIs" priority="145" operator="equal" id="{B1804F47-4B80-40C8-87C5-A67B823671CB}">
            <xm:f>Datos!$AO$2</xm:f>
            <x14:dxf>
              <fill>
                <patternFill>
                  <bgColor rgb="FF92D050"/>
                </patternFill>
              </fill>
            </x14:dxf>
          </x14:cfRule>
          <xm:sqref>AT91</xm:sqref>
        </x14:conditionalFormatting>
        <x14:conditionalFormatting xmlns:xm="http://schemas.microsoft.com/office/excel/2006/main">
          <x14:cfRule type="cellIs" priority="140" operator="equal" id="{A8191BE3-7514-4E02-A236-A6251A076632}">
            <xm:f>Datos!$AO$4</xm:f>
            <x14:dxf>
              <fill>
                <patternFill>
                  <bgColor theme="5" tint="0.39994506668294322"/>
                </patternFill>
              </fill>
            </x14:dxf>
          </x14:cfRule>
          <x14:cfRule type="cellIs" priority="141" operator="equal" id="{1758BD64-78C1-4F3F-8C3A-27AA3B276017}">
            <xm:f>Datos!$AO$3</xm:f>
            <x14:dxf>
              <fill>
                <patternFill>
                  <bgColor rgb="FFFFFF00"/>
                </patternFill>
              </fill>
            </x14:dxf>
          </x14:cfRule>
          <x14:cfRule type="cellIs" priority="142" operator="equal" id="{45D4B524-906D-4F98-AFDD-85A11E7EEC3A}">
            <xm:f>Datos!$AO$2</xm:f>
            <x14:dxf>
              <fill>
                <patternFill>
                  <bgColor rgb="FF92D050"/>
                </patternFill>
              </fill>
            </x14:dxf>
          </x14:cfRule>
          <xm:sqref>AT92</xm:sqref>
        </x14:conditionalFormatting>
        <x14:conditionalFormatting xmlns:xm="http://schemas.microsoft.com/office/excel/2006/main">
          <x14:cfRule type="cellIs" priority="137" operator="equal" id="{0B52BF90-2754-44C5-9F0A-45C3282274FD}">
            <xm:f>Datos!$AO$4</xm:f>
            <x14:dxf>
              <fill>
                <patternFill>
                  <bgColor theme="5" tint="0.39994506668294322"/>
                </patternFill>
              </fill>
            </x14:dxf>
          </x14:cfRule>
          <x14:cfRule type="cellIs" priority="138" operator="equal" id="{71B37558-6461-4504-91B3-CFE7A4DDEE1D}">
            <xm:f>Datos!$AO$3</xm:f>
            <x14:dxf>
              <fill>
                <patternFill>
                  <bgColor rgb="FFFFFF00"/>
                </patternFill>
              </fill>
            </x14:dxf>
          </x14:cfRule>
          <x14:cfRule type="cellIs" priority="139" operator="equal" id="{6C18F3CE-6858-4415-9889-26FEE041E84E}">
            <xm:f>Datos!$AO$2</xm:f>
            <x14:dxf>
              <fill>
                <patternFill>
                  <bgColor rgb="FF92D050"/>
                </patternFill>
              </fill>
            </x14:dxf>
          </x14:cfRule>
          <xm:sqref>AT93</xm:sqref>
        </x14:conditionalFormatting>
        <x14:conditionalFormatting xmlns:xm="http://schemas.microsoft.com/office/excel/2006/main">
          <x14:cfRule type="cellIs" priority="134" operator="equal" id="{8C256D07-2CD7-4ED6-B927-9D448B2AF3A8}">
            <xm:f>Datos!$AO$4</xm:f>
            <x14:dxf>
              <fill>
                <patternFill>
                  <bgColor theme="5" tint="0.39994506668294322"/>
                </patternFill>
              </fill>
            </x14:dxf>
          </x14:cfRule>
          <x14:cfRule type="cellIs" priority="135" operator="equal" id="{A0CB3142-73E7-4305-B270-874E673A0995}">
            <xm:f>Datos!$AO$3</xm:f>
            <x14:dxf>
              <fill>
                <patternFill>
                  <bgColor rgb="FFFFFF00"/>
                </patternFill>
              </fill>
            </x14:dxf>
          </x14:cfRule>
          <x14:cfRule type="cellIs" priority="136" operator="equal" id="{3473F9FB-3216-411C-B5E5-90DE68E19752}">
            <xm:f>Datos!$AO$2</xm:f>
            <x14:dxf>
              <fill>
                <patternFill>
                  <bgColor rgb="FF92D050"/>
                </patternFill>
              </fill>
            </x14:dxf>
          </x14:cfRule>
          <xm:sqref>AT94</xm:sqref>
        </x14:conditionalFormatting>
        <x14:conditionalFormatting xmlns:xm="http://schemas.microsoft.com/office/excel/2006/main">
          <x14:cfRule type="cellIs" priority="131" operator="equal" id="{09B4A0BE-4E9E-4A2E-85B4-E21C813F00E1}">
            <xm:f>Datos!$AO$4</xm:f>
            <x14:dxf>
              <fill>
                <patternFill>
                  <bgColor theme="5" tint="0.39994506668294322"/>
                </patternFill>
              </fill>
            </x14:dxf>
          </x14:cfRule>
          <x14:cfRule type="cellIs" priority="132" operator="equal" id="{862E7AAC-E48B-4C3B-8E11-3BE050C414A0}">
            <xm:f>Datos!$AO$3</xm:f>
            <x14:dxf>
              <fill>
                <patternFill>
                  <bgColor rgb="FFFFFF00"/>
                </patternFill>
              </fill>
            </x14:dxf>
          </x14:cfRule>
          <x14:cfRule type="cellIs" priority="133" operator="equal" id="{5D4C8A6C-FE69-446F-87CF-8B429BEC49EE}">
            <xm:f>Datos!$AO$2</xm:f>
            <x14:dxf>
              <fill>
                <patternFill>
                  <bgColor rgb="FF92D050"/>
                </patternFill>
              </fill>
            </x14:dxf>
          </x14:cfRule>
          <xm:sqref>AT95</xm:sqref>
        </x14:conditionalFormatting>
        <x14:conditionalFormatting xmlns:xm="http://schemas.microsoft.com/office/excel/2006/main">
          <x14:cfRule type="cellIs" priority="128" operator="equal" id="{E12E71DF-FC48-48A8-BE32-BABFEDF53B34}">
            <xm:f>Datos!$AO$4</xm:f>
            <x14:dxf>
              <fill>
                <patternFill>
                  <bgColor theme="5" tint="0.39994506668294322"/>
                </patternFill>
              </fill>
            </x14:dxf>
          </x14:cfRule>
          <x14:cfRule type="cellIs" priority="129" operator="equal" id="{B9B13285-DC7D-42A3-A245-B2867B612680}">
            <xm:f>Datos!$AO$3</xm:f>
            <x14:dxf>
              <fill>
                <patternFill>
                  <bgColor rgb="FFFFFF00"/>
                </patternFill>
              </fill>
            </x14:dxf>
          </x14:cfRule>
          <x14:cfRule type="cellIs" priority="130" operator="equal" id="{16409A65-C618-47A6-9706-0FD51E6D61A1}">
            <xm:f>Datos!$AO$2</xm:f>
            <x14:dxf>
              <fill>
                <patternFill>
                  <bgColor rgb="FF92D050"/>
                </patternFill>
              </fill>
            </x14:dxf>
          </x14:cfRule>
          <xm:sqref>AT96</xm:sqref>
        </x14:conditionalFormatting>
        <x14:conditionalFormatting xmlns:xm="http://schemas.microsoft.com/office/excel/2006/main">
          <x14:cfRule type="cellIs" priority="125" operator="equal" id="{61E01E4B-5CFF-4D2C-8A87-1C9507AA2D7E}">
            <xm:f>Datos!$AO$2</xm:f>
            <x14:dxf>
              <fill>
                <patternFill>
                  <bgColor rgb="FF92D050"/>
                </patternFill>
              </fill>
            </x14:dxf>
          </x14:cfRule>
          <x14:cfRule type="cellIs" priority="126" operator="equal" id="{FDF1D4C3-C030-4680-9DF3-1599E276E05E}">
            <xm:f>Datos!$AO$4</xm:f>
            <x14:dxf>
              <fill>
                <patternFill>
                  <bgColor theme="5" tint="0.39994506668294322"/>
                </patternFill>
              </fill>
            </x14:dxf>
          </x14:cfRule>
          <x14:cfRule type="cellIs" priority="127" operator="equal" id="{1A7D0B91-2031-4946-91B0-872A41ED7AE6}">
            <xm:f>Datos!$AO$3</xm:f>
            <x14:dxf>
              <fill>
                <patternFill>
                  <bgColor rgb="FFFFFF00"/>
                </patternFill>
              </fill>
            </x14:dxf>
          </x14:cfRule>
          <xm:sqref>AL103</xm:sqref>
        </x14:conditionalFormatting>
        <x14:conditionalFormatting xmlns:xm="http://schemas.microsoft.com/office/excel/2006/main">
          <x14:cfRule type="cellIs" priority="122" operator="equal" id="{FE3633D9-3A44-4CB6-961F-7FFD9CC5E452}">
            <xm:f>Datos!$AO$2</xm:f>
            <x14:dxf>
              <fill>
                <patternFill>
                  <bgColor rgb="FF92D050"/>
                </patternFill>
              </fill>
            </x14:dxf>
          </x14:cfRule>
          <x14:cfRule type="cellIs" priority="123" operator="equal" id="{CAEA83F5-2F0F-48FD-93CD-76366F161848}">
            <xm:f>Datos!$AO$4</xm:f>
            <x14:dxf>
              <fill>
                <patternFill>
                  <bgColor theme="5" tint="0.39994506668294322"/>
                </patternFill>
              </fill>
            </x14:dxf>
          </x14:cfRule>
          <x14:cfRule type="cellIs" priority="124" operator="equal" id="{AA664903-DE9F-40C4-A70C-F96039DD24C6}">
            <xm:f>Datos!$AO$3</xm:f>
            <x14:dxf>
              <fill>
                <patternFill>
                  <bgColor rgb="FFFFFF00"/>
                </patternFill>
              </fill>
            </x14:dxf>
          </x14:cfRule>
          <xm:sqref>AL104</xm:sqref>
        </x14:conditionalFormatting>
        <x14:conditionalFormatting xmlns:xm="http://schemas.microsoft.com/office/excel/2006/main">
          <x14:cfRule type="cellIs" priority="119" operator="equal" id="{BFCBCEAB-330E-4916-8CF1-3656674BD9FD}">
            <xm:f>Datos!$AO$2</xm:f>
            <x14:dxf>
              <fill>
                <patternFill>
                  <bgColor rgb="FF92D050"/>
                </patternFill>
              </fill>
            </x14:dxf>
          </x14:cfRule>
          <x14:cfRule type="cellIs" priority="120" operator="equal" id="{C3BB9589-90C7-454D-A859-29DE42D87BFF}">
            <xm:f>Datos!$AO$4</xm:f>
            <x14:dxf>
              <fill>
                <patternFill>
                  <bgColor theme="5" tint="0.39994506668294322"/>
                </patternFill>
              </fill>
            </x14:dxf>
          </x14:cfRule>
          <x14:cfRule type="cellIs" priority="121" operator="equal" id="{CE189CA7-1C12-4A2F-BD9E-E38538CD569A}">
            <xm:f>Datos!$AO$3</xm:f>
            <x14:dxf>
              <fill>
                <patternFill>
                  <bgColor rgb="FFFFFF00"/>
                </patternFill>
              </fill>
            </x14:dxf>
          </x14:cfRule>
          <xm:sqref>AL105</xm:sqref>
        </x14:conditionalFormatting>
        <x14:conditionalFormatting xmlns:xm="http://schemas.microsoft.com/office/excel/2006/main">
          <x14:cfRule type="cellIs" priority="116" operator="equal" id="{FDD5DCDB-E5A2-49BD-85E4-7F9573988446}">
            <xm:f>Datos!$AO$2</xm:f>
            <x14:dxf>
              <fill>
                <patternFill>
                  <bgColor rgb="FF92D050"/>
                </patternFill>
              </fill>
            </x14:dxf>
          </x14:cfRule>
          <x14:cfRule type="cellIs" priority="117" operator="equal" id="{70440F93-4590-4802-BD92-13713EF4BF5D}">
            <xm:f>Datos!$AO$4</xm:f>
            <x14:dxf>
              <fill>
                <patternFill>
                  <bgColor theme="5" tint="0.39994506668294322"/>
                </patternFill>
              </fill>
            </x14:dxf>
          </x14:cfRule>
          <x14:cfRule type="cellIs" priority="118" operator="equal" id="{CB4E9138-1F16-4221-A987-AE9B320EEAF3}">
            <xm:f>Datos!$AO$3</xm:f>
            <x14:dxf>
              <fill>
                <patternFill>
                  <bgColor rgb="FFFFFF00"/>
                </patternFill>
              </fill>
            </x14:dxf>
          </x14:cfRule>
          <xm:sqref>AL106</xm:sqref>
        </x14:conditionalFormatting>
        <x14:conditionalFormatting xmlns:xm="http://schemas.microsoft.com/office/excel/2006/main">
          <x14:cfRule type="cellIs" priority="113" operator="equal" id="{93FEA7F6-1D30-4969-BE28-6C4EFB79D5BF}">
            <xm:f>Datos!$AO$2</xm:f>
            <x14:dxf>
              <fill>
                <patternFill>
                  <bgColor rgb="FF92D050"/>
                </patternFill>
              </fill>
            </x14:dxf>
          </x14:cfRule>
          <x14:cfRule type="cellIs" priority="114" operator="equal" id="{5D0E3445-BA0F-4452-B11C-4FC46D4337EB}">
            <xm:f>Datos!$AO$4</xm:f>
            <x14:dxf>
              <fill>
                <patternFill>
                  <bgColor theme="5" tint="0.39994506668294322"/>
                </patternFill>
              </fill>
            </x14:dxf>
          </x14:cfRule>
          <x14:cfRule type="cellIs" priority="115" operator="equal" id="{04A2936B-FDBF-43B8-AEAC-29E31067F4F4}">
            <xm:f>Datos!$AO$3</xm:f>
            <x14:dxf>
              <fill>
                <patternFill>
                  <bgColor rgb="FFFFFF00"/>
                </patternFill>
              </fill>
            </x14:dxf>
          </x14:cfRule>
          <xm:sqref>AL107</xm:sqref>
        </x14:conditionalFormatting>
        <x14:conditionalFormatting xmlns:xm="http://schemas.microsoft.com/office/excel/2006/main">
          <x14:cfRule type="cellIs" priority="110" operator="equal" id="{52632123-E856-49B5-96B3-A4A266351C40}">
            <xm:f>Datos!$AO$2</xm:f>
            <x14:dxf>
              <fill>
                <patternFill>
                  <bgColor rgb="FF92D050"/>
                </patternFill>
              </fill>
            </x14:dxf>
          </x14:cfRule>
          <x14:cfRule type="cellIs" priority="111" operator="equal" id="{0D40A639-4A9C-432E-A108-A8C82031FD6B}">
            <xm:f>Datos!$AO$4</xm:f>
            <x14:dxf>
              <fill>
                <patternFill>
                  <bgColor theme="5" tint="0.39994506668294322"/>
                </patternFill>
              </fill>
            </x14:dxf>
          </x14:cfRule>
          <x14:cfRule type="cellIs" priority="112" operator="equal" id="{5871CE7A-7FFD-4248-9653-0E1CE4E6653B}">
            <xm:f>Datos!$AO$3</xm:f>
            <x14:dxf>
              <fill>
                <patternFill>
                  <bgColor rgb="FFFFFF00"/>
                </patternFill>
              </fill>
            </x14:dxf>
          </x14:cfRule>
          <xm:sqref>AL108</xm:sqref>
        </x14:conditionalFormatting>
        <x14:conditionalFormatting xmlns:xm="http://schemas.microsoft.com/office/excel/2006/main">
          <x14:cfRule type="cellIs" priority="107" operator="equal" id="{36EA62F0-AF51-4FA4-A439-DDFDF47D68CA}">
            <xm:f>Datos!$AO$2</xm:f>
            <x14:dxf>
              <fill>
                <patternFill>
                  <bgColor rgb="FF92D050"/>
                </patternFill>
              </fill>
            </x14:dxf>
          </x14:cfRule>
          <x14:cfRule type="cellIs" priority="108" operator="equal" id="{9384FAA9-2206-40B8-9B90-34D135A1DAD3}">
            <xm:f>Datos!$AO$4</xm:f>
            <x14:dxf>
              <fill>
                <patternFill>
                  <bgColor theme="5" tint="0.39994506668294322"/>
                </patternFill>
              </fill>
            </x14:dxf>
          </x14:cfRule>
          <x14:cfRule type="cellIs" priority="109" operator="equal" id="{C19BA3B2-3CB1-4974-BF72-40FA244AC88E}">
            <xm:f>Datos!$AO$3</xm:f>
            <x14:dxf>
              <fill>
                <patternFill>
                  <bgColor rgb="FFFFFF00"/>
                </patternFill>
              </fill>
            </x14:dxf>
          </x14:cfRule>
          <xm:sqref>AL109</xm:sqref>
        </x14:conditionalFormatting>
        <x14:conditionalFormatting xmlns:xm="http://schemas.microsoft.com/office/excel/2006/main">
          <x14:cfRule type="cellIs" priority="104" operator="equal" id="{9E7A99CD-DA0B-4A51-A2EC-A202F6E9CFD3}">
            <xm:f>Datos!$AO$2</xm:f>
            <x14:dxf>
              <fill>
                <patternFill>
                  <bgColor rgb="FF92D050"/>
                </patternFill>
              </fill>
            </x14:dxf>
          </x14:cfRule>
          <x14:cfRule type="cellIs" priority="105" operator="equal" id="{17E955AA-8B75-4D2A-9DF6-3EEDC562296A}">
            <xm:f>Datos!$AO$4</xm:f>
            <x14:dxf>
              <fill>
                <patternFill>
                  <bgColor theme="5" tint="0.39994506668294322"/>
                </patternFill>
              </fill>
            </x14:dxf>
          </x14:cfRule>
          <x14:cfRule type="cellIs" priority="106" operator="equal" id="{877198C0-41D2-4238-9D52-D2132A661D68}">
            <xm:f>Datos!$AO$3</xm:f>
            <x14:dxf>
              <fill>
                <patternFill>
                  <bgColor rgb="FFFFFF00"/>
                </patternFill>
              </fill>
            </x14:dxf>
          </x14:cfRule>
          <xm:sqref>AL110</xm:sqref>
        </x14:conditionalFormatting>
        <x14:conditionalFormatting xmlns:xm="http://schemas.microsoft.com/office/excel/2006/main">
          <x14:cfRule type="cellIs" priority="101" operator="equal" id="{3E1422C3-EA69-4B19-BCE0-AD821A349880}">
            <xm:f>Datos!$AO$2</xm:f>
            <x14:dxf>
              <fill>
                <patternFill>
                  <bgColor rgb="FF92D050"/>
                </patternFill>
              </fill>
            </x14:dxf>
          </x14:cfRule>
          <x14:cfRule type="cellIs" priority="102" operator="equal" id="{EA802DC5-FD82-45C2-A9AF-AE0AA203205B}">
            <xm:f>Datos!$AO$4</xm:f>
            <x14:dxf>
              <fill>
                <patternFill>
                  <bgColor theme="5" tint="0.39994506668294322"/>
                </patternFill>
              </fill>
            </x14:dxf>
          </x14:cfRule>
          <x14:cfRule type="cellIs" priority="103" operator="equal" id="{27032804-A5F4-4F31-A208-FA9A382DE79B}">
            <xm:f>Datos!$AO$3</xm:f>
            <x14:dxf>
              <fill>
                <patternFill>
                  <bgColor rgb="FFFFFF00"/>
                </patternFill>
              </fill>
            </x14:dxf>
          </x14:cfRule>
          <xm:sqref>AL111</xm:sqref>
        </x14:conditionalFormatting>
        <x14:conditionalFormatting xmlns:xm="http://schemas.microsoft.com/office/excel/2006/main">
          <x14:cfRule type="cellIs" priority="98" operator="equal" id="{6FA753A3-198F-421E-8AA6-7871794C0C26}">
            <xm:f>Datos!$AO$4</xm:f>
            <x14:dxf>
              <fill>
                <patternFill>
                  <bgColor theme="5" tint="0.39994506668294322"/>
                </patternFill>
              </fill>
            </x14:dxf>
          </x14:cfRule>
          <x14:cfRule type="cellIs" priority="99" operator="equal" id="{C9C2AD55-A2EB-4B44-823B-E6A7FCB2C3DA}">
            <xm:f>Datos!$AO$3</xm:f>
            <x14:dxf>
              <fill>
                <patternFill>
                  <bgColor rgb="FFFFFF00"/>
                </patternFill>
              </fill>
            </x14:dxf>
          </x14:cfRule>
          <x14:cfRule type="cellIs" priority="100" operator="equal" id="{84D5B76E-08A0-45EE-8CAA-BCD65F35349D}">
            <xm:f>Datos!$AO$2</xm:f>
            <x14:dxf>
              <fill>
                <patternFill>
                  <bgColor rgb="FF92D050"/>
                </patternFill>
              </fill>
            </x14:dxf>
          </x14:cfRule>
          <xm:sqref>AR102</xm:sqref>
        </x14:conditionalFormatting>
        <x14:conditionalFormatting xmlns:xm="http://schemas.microsoft.com/office/excel/2006/main">
          <x14:cfRule type="cellIs" priority="95" operator="equal" id="{74ED0045-40B8-4A64-87F1-B31C5865B704}">
            <xm:f>Datos!$AO$4</xm:f>
            <x14:dxf>
              <fill>
                <patternFill>
                  <bgColor theme="5" tint="0.39994506668294322"/>
                </patternFill>
              </fill>
            </x14:dxf>
          </x14:cfRule>
          <x14:cfRule type="cellIs" priority="96" operator="equal" id="{325199A8-ED24-4E80-9975-1ADADB9A0BC0}">
            <xm:f>Datos!$AO$3</xm:f>
            <x14:dxf>
              <fill>
                <patternFill>
                  <bgColor rgb="FFFFFF00"/>
                </patternFill>
              </fill>
            </x14:dxf>
          </x14:cfRule>
          <x14:cfRule type="cellIs" priority="97" operator="equal" id="{3E45EDE8-3BBD-490E-906B-EB9B9BA32DAA}">
            <xm:f>Datos!$AO$2</xm:f>
            <x14:dxf>
              <fill>
                <patternFill>
                  <bgColor rgb="FF92D050"/>
                </patternFill>
              </fill>
            </x14:dxf>
          </x14:cfRule>
          <xm:sqref>AR104</xm:sqref>
        </x14:conditionalFormatting>
        <x14:conditionalFormatting xmlns:xm="http://schemas.microsoft.com/office/excel/2006/main">
          <x14:cfRule type="cellIs" priority="92" operator="equal" id="{E7985120-ACEE-4580-8E68-4186D11E580D}">
            <xm:f>Datos!$AO$4</xm:f>
            <x14:dxf>
              <fill>
                <patternFill>
                  <bgColor theme="5" tint="0.39994506668294322"/>
                </patternFill>
              </fill>
            </x14:dxf>
          </x14:cfRule>
          <x14:cfRule type="cellIs" priority="93" operator="equal" id="{C66A9D99-A124-4832-A7A3-4F91B013BF70}">
            <xm:f>Datos!$AO$3</xm:f>
            <x14:dxf>
              <fill>
                <patternFill>
                  <bgColor rgb="FFFFFF00"/>
                </patternFill>
              </fill>
            </x14:dxf>
          </x14:cfRule>
          <x14:cfRule type="cellIs" priority="94" operator="equal" id="{87150366-CF96-4358-9E19-71DA87004409}">
            <xm:f>Datos!$AO$2</xm:f>
            <x14:dxf>
              <fill>
                <patternFill>
                  <bgColor rgb="FF92D050"/>
                </patternFill>
              </fill>
            </x14:dxf>
          </x14:cfRule>
          <xm:sqref>AR105</xm:sqref>
        </x14:conditionalFormatting>
        <x14:conditionalFormatting xmlns:xm="http://schemas.microsoft.com/office/excel/2006/main">
          <x14:cfRule type="cellIs" priority="89" operator="equal" id="{7C7F76F0-28B9-40A9-A037-0A8389006B40}">
            <xm:f>Datos!$AO$4</xm:f>
            <x14:dxf>
              <fill>
                <patternFill>
                  <bgColor theme="5" tint="0.39994506668294322"/>
                </patternFill>
              </fill>
            </x14:dxf>
          </x14:cfRule>
          <x14:cfRule type="cellIs" priority="90" operator="equal" id="{F8625475-FF75-4589-93B4-564662E6BDAB}">
            <xm:f>Datos!$AO$3</xm:f>
            <x14:dxf>
              <fill>
                <patternFill>
                  <bgColor rgb="FFFFFF00"/>
                </patternFill>
              </fill>
            </x14:dxf>
          </x14:cfRule>
          <x14:cfRule type="cellIs" priority="91" operator="equal" id="{E11A0838-161D-416F-A31A-720F5765F885}">
            <xm:f>Datos!$AO$2</xm:f>
            <x14:dxf>
              <fill>
                <patternFill>
                  <bgColor rgb="FF92D050"/>
                </patternFill>
              </fill>
            </x14:dxf>
          </x14:cfRule>
          <xm:sqref>AR106</xm:sqref>
        </x14:conditionalFormatting>
        <x14:conditionalFormatting xmlns:xm="http://schemas.microsoft.com/office/excel/2006/main">
          <x14:cfRule type="cellIs" priority="86" operator="equal" id="{29696152-DC74-494C-B091-04486F53170D}">
            <xm:f>Datos!$AO$4</xm:f>
            <x14:dxf>
              <fill>
                <patternFill>
                  <bgColor theme="5" tint="0.39994506668294322"/>
                </patternFill>
              </fill>
            </x14:dxf>
          </x14:cfRule>
          <x14:cfRule type="cellIs" priority="87" operator="equal" id="{A4664D90-E793-4CF7-A3A0-C3A119F6F8FC}">
            <xm:f>Datos!$AO$3</xm:f>
            <x14:dxf>
              <fill>
                <patternFill>
                  <bgColor rgb="FFFFFF00"/>
                </patternFill>
              </fill>
            </x14:dxf>
          </x14:cfRule>
          <x14:cfRule type="cellIs" priority="88" operator="equal" id="{A4219108-7891-406F-B676-469CC48FB2B8}">
            <xm:f>Datos!$AO$2</xm:f>
            <x14:dxf>
              <fill>
                <patternFill>
                  <bgColor rgb="FF92D050"/>
                </patternFill>
              </fill>
            </x14:dxf>
          </x14:cfRule>
          <xm:sqref>AR107</xm:sqref>
        </x14:conditionalFormatting>
        <x14:conditionalFormatting xmlns:xm="http://schemas.microsoft.com/office/excel/2006/main">
          <x14:cfRule type="cellIs" priority="83" operator="equal" id="{D45AC2C2-74ED-4C60-8A89-6D3448CFAFBA}">
            <xm:f>Datos!$AO$4</xm:f>
            <x14:dxf>
              <fill>
                <patternFill>
                  <bgColor theme="5" tint="0.39994506668294322"/>
                </patternFill>
              </fill>
            </x14:dxf>
          </x14:cfRule>
          <x14:cfRule type="cellIs" priority="84" operator="equal" id="{F389A675-13EC-41A9-9AE1-A8A8C6AC1361}">
            <xm:f>Datos!$AO$3</xm:f>
            <x14:dxf>
              <fill>
                <patternFill>
                  <bgColor rgb="FFFFFF00"/>
                </patternFill>
              </fill>
            </x14:dxf>
          </x14:cfRule>
          <x14:cfRule type="cellIs" priority="85" operator="equal" id="{182A94B6-662D-4B49-A9C9-7165C487F8E2}">
            <xm:f>Datos!$AO$2</xm:f>
            <x14:dxf>
              <fill>
                <patternFill>
                  <bgColor rgb="FF92D050"/>
                </patternFill>
              </fill>
            </x14:dxf>
          </x14:cfRule>
          <xm:sqref>AR108</xm:sqref>
        </x14:conditionalFormatting>
        <x14:conditionalFormatting xmlns:xm="http://schemas.microsoft.com/office/excel/2006/main">
          <x14:cfRule type="cellIs" priority="80" operator="equal" id="{B24F8604-989F-4830-999F-2426FC5E6469}">
            <xm:f>Datos!$AO$4</xm:f>
            <x14:dxf>
              <fill>
                <patternFill>
                  <bgColor theme="5" tint="0.39994506668294322"/>
                </patternFill>
              </fill>
            </x14:dxf>
          </x14:cfRule>
          <x14:cfRule type="cellIs" priority="81" operator="equal" id="{280C2388-24B5-430D-85ED-F2E84721BF7E}">
            <xm:f>Datos!$AO$3</xm:f>
            <x14:dxf>
              <fill>
                <patternFill>
                  <bgColor rgb="FFFFFF00"/>
                </patternFill>
              </fill>
            </x14:dxf>
          </x14:cfRule>
          <x14:cfRule type="cellIs" priority="82" operator="equal" id="{20FC43C8-BB6C-4C5F-8EAD-9A24FFB5A7F2}">
            <xm:f>Datos!$AO$2</xm:f>
            <x14:dxf>
              <fill>
                <patternFill>
                  <bgColor rgb="FF92D050"/>
                </patternFill>
              </fill>
            </x14:dxf>
          </x14:cfRule>
          <xm:sqref>AR109</xm:sqref>
        </x14:conditionalFormatting>
        <x14:conditionalFormatting xmlns:xm="http://schemas.microsoft.com/office/excel/2006/main">
          <x14:cfRule type="cellIs" priority="77" operator="equal" id="{D4A89B60-F14C-429B-8426-3136B8485912}">
            <xm:f>Datos!$AO$4</xm:f>
            <x14:dxf>
              <fill>
                <patternFill>
                  <bgColor theme="5" tint="0.39994506668294322"/>
                </patternFill>
              </fill>
            </x14:dxf>
          </x14:cfRule>
          <x14:cfRule type="cellIs" priority="78" operator="equal" id="{CDEA5605-11F0-4A71-8312-76E931F1DAC2}">
            <xm:f>Datos!$AO$3</xm:f>
            <x14:dxf>
              <fill>
                <patternFill>
                  <bgColor rgb="FFFFFF00"/>
                </patternFill>
              </fill>
            </x14:dxf>
          </x14:cfRule>
          <x14:cfRule type="cellIs" priority="79" operator="equal" id="{E2C4689C-5B9D-4CF4-8F4D-EBC997BE6A6E}">
            <xm:f>Datos!$AO$2</xm:f>
            <x14:dxf>
              <fill>
                <patternFill>
                  <bgColor rgb="FF92D050"/>
                </patternFill>
              </fill>
            </x14:dxf>
          </x14:cfRule>
          <xm:sqref>AR110</xm:sqref>
        </x14:conditionalFormatting>
        <x14:conditionalFormatting xmlns:xm="http://schemas.microsoft.com/office/excel/2006/main">
          <x14:cfRule type="cellIs" priority="74" operator="equal" id="{8EE30AB9-505E-42A3-912E-E84AFF7E908D}">
            <xm:f>Datos!$AO$4</xm:f>
            <x14:dxf>
              <fill>
                <patternFill>
                  <bgColor theme="5" tint="0.39994506668294322"/>
                </patternFill>
              </fill>
            </x14:dxf>
          </x14:cfRule>
          <x14:cfRule type="cellIs" priority="75" operator="equal" id="{DA189F65-FD3F-47BB-BD06-AD130241281E}">
            <xm:f>Datos!$AO$3</xm:f>
            <x14:dxf>
              <fill>
                <patternFill>
                  <bgColor rgb="FFFFFF00"/>
                </patternFill>
              </fill>
            </x14:dxf>
          </x14:cfRule>
          <x14:cfRule type="cellIs" priority="76" operator="equal" id="{B490D302-0814-4486-811E-4C3F30F703A4}">
            <xm:f>Datos!$AO$2</xm:f>
            <x14:dxf>
              <fill>
                <patternFill>
                  <bgColor rgb="FF92D050"/>
                </patternFill>
              </fill>
            </x14:dxf>
          </x14:cfRule>
          <xm:sqref>AR111</xm:sqref>
        </x14:conditionalFormatting>
        <x14:conditionalFormatting xmlns:xm="http://schemas.microsoft.com/office/excel/2006/main">
          <x14:cfRule type="cellIs" priority="71" operator="equal" id="{AFF0DD75-2ACC-42E1-B5D6-085806BB6EA1}">
            <xm:f>Datos!$AO$4</xm:f>
            <x14:dxf>
              <fill>
                <patternFill>
                  <bgColor theme="5" tint="0.39994506668294322"/>
                </patternFill>
              </fill>
            </x14:dxf>
          </x14:cfRule>
          <x14:cfRule type="cellIs" priority="72" operator="equal" id="{7F257CDF-02C9-4016-8E8B-EE8E8B800DA0}">
            <xm:f>Datos!$AO$3</xm:f>
            <x14:dxf>
              <fill>
                <patternFill>
                  <bgColor rgb="FFFFFF00"/>
                </patternFill>
              </fill>
            </x14:dxf>
          </x14:cfRule>
          <x14:cfRule type="cellIs" priority="73" operator="equal" id="{8A922F5D-FABB-4D53-982A-BBEE0322B633}">
            <xm:f>Datos!$AO$2</xm:f>
            <x14:dxf>
              <fill>
                <patternFill>
                  <bgColor rgb="FF92D050"/>
                </patternFill>
              </fill>
            </x14:dxf>
          </x14:cfRule>
          <xm:sqref>AT102</xm:sqref>
        </x14:conditionalFormatting>
        <x14:conditionalFormatting xmlns:xm="http://schemas.microsoft.com/office/excel/2006/main">
          <x14:cfRule type="cellIs" priority="68" operator="equal" id="{B1652BDC-99FF-481B-B714-B60F7B262E72}">
            <xm:f>Datos!$AO$4</xm:f>
            <x14:dxf>
              <fill>
                <patternFill>
                  <bgColor theme="5" tint="0.39994506668294322"/>
                </patternFill>
              </fill>
            </x14:dxf>
          </x14:cfRule>
          <x14:cfRule type="cellIs" priority="69" operator="equal" id="{8080F3DE-FE21-46ED-9844-787C74FE4F08}">
            <xm:f>Datos!$AO$3</xm:f>
            <x14:dxf>
              <fill>
                <patternFill>
                  <bgColor rgb="FFFFFF00"/>
                </patternFill>
              </fill>
            </x14:dxf>
          </x14:cfRule>
          <x14:cfRule type="cellIs" priority="70" operator="equal" id="{E367FFA1-23D5-4910-978C-50AD5E7ED4AE}">
            <xm:f>Datos!$AO$2</xm:f>
            <x14:dxf>
              <fill>
                <patternFill>
                  <bgColor rgb="FF92D050"/>
                </patternFill>
              </fill>
            </x14:dxf>
          </x14:cfRule>
          <xm:sqref>AT104</xm:sqref>
        </x14:conditionalFormatting>
        <x14:conditionalFormatting xmlns:xm="http://schemas.microsoft.com/office/excel/2006/main">
          <x14:cfRule type="cellIs" priority="65" operator="equal" id="{EC948031-6352-4436-A691-9D9CD805D628}">
            <xm:f>Datos!$AO$4</xm:f>
            <x14:dxf>
              <fill>
                <patternFill>
                  <bgColor theme="5" tint="0.39994506668294322"/>
                </patternFill>
              </fill>
            </x14:dxf>
          </x14:cfRule>
          <x14:cfRule type="cellIs" priority="66" operator="equal" id="{9170475A-EAAD-4FB3-8A3E-E53A71834517}">
            <xm:f>Datos!$AO$3</xm:f>
            <x14:dxf>
              <fill>
                <patternFill>
                  <bgColor rgb="FFFFFF00"/>
                </patternFill>
              </fill>
            </x14:dxf>
          </x14:cfRule>
          <x14:cfRule type="cellIs" priority="67" operator="equal" id="{C7DAA11E-3A26-4211-A349-197DE7365B0B}">
            <xm:f>Datos!$AO$2</xm:f>
            <x14:dxf>
              <fill>
                <patternFill>
                  <bgColor rgb="FF92D050"/>
                </patternFill>
              </fill>
            </x14:dxf>
          </x14:cfRule>
          <xm:sqref>AT105</xm:sqref>
        </x14:conditionalFormatting>
        <x14:conditionalFormatting xmlns:xm="http://schemas.microsoft.com/office/excel/2006/main">
          <x14:cfRule type="cellIs" priority="62" operator="equal" id="{0A26A8CC-758F-4E61-AFDC-FC0F9D1E90E4}">
            <xm:f>Datos!$AO$4</xm:f>
            <x14:dxf>
              <fill>
                <patternFill>
                  <bgColor theme="5" tint="0.39994506668294322"/>
                </patternFill>
              </fill>
            </x14:dxf>
          </x14:cfRule>
          <x14:cfRule type="cellIs" priority="63" operator="equal" id="{970286CF-11AD-4718-852D-6573B1101524}">
            <xm:f>Datos!$AO$3</xm:f>
            <x14:dxf>
              <fill>
                <patternFill>
                  <bgColor rgb="FFFFFF00"/>
                </patternFill>
              </fill>
            </x14:dxf>
          </x14:cfRule>
          <x14:cfRule type="cellIs" priority="64" operator="equal" id="{EEFB1CE3-2158-4733-9BE1-D2E98315F548}">
            <xm:f>Datos!$AO$2</xm:f>
            <x14:dxf>
              <fill>
                <patternFill>
                  <bgColor rgb="FF92D050"/>
                </patternFill>
              </fill>
            </x14:dxf>
          </x14:cfRule>
          <xm:sqref>AT106</xm:sqref>
        </x14:conditionalFormatting>
        <x14:conditionalFormatting xmlns:xm="http://schemas.microsoft.com/office/excel/2006/main">
          <x14:cfRule type="cellIs" priority="59" operator="equal" id="{225E8FF3-36CB-4283-A6D8-1E9D002D464D}">
            <xm:f>Datos!$AO$4</xm:f>
            <x14:dxf>
              <fill>
                <patternFill>
                  <bgColor theme="5" tint="0.39994506668294322"/>
                </patternFill>
              </fill>
            </x14:dxf>
          </x14:cfRule>
          <x14:cfRule type="cellIs" priority="60" operator="equal" id="{39693671-B2DB-4314-9EA0-77FFA5EA983A}">
            <xm:f>Datos!$AO$3</xm:f>
            <x14:dxf>
              <fill>
                <patternFill>
                  <bgColor rgb="FFFFFF00"/>
                </patternFill>
              </fill>
            </x14:dxf>
          </x14:cfRule>
          <x14:cfRule type="cellIs" priority="61" operator="equal" id="{49D84BC4-BF36-4082-91DE-91ECCA3E0655}">
            <xm:f>Datos!$AO$2</xm:f>
            <x14:dxf>
              <fill>
                <patternFill>
                  <bgColor rgb="FF92D050"/>
                </patternFill>
              </fill>
            </x14:dxf>
          </x14:cfRule>
          <xm:sqref>AT107</xm:sqref>
        </x14:conditionalFormatting>
        <x14:conditionalFormatting xmlns:xm="http://schemas.microsoft.com/office/excel/2006/main">
          <x14:cfRule type="cellIs" priority="56" operator="equal" id="{D159C0FF-EB01-4DB2-B7AA-1EFB5609A5E5}">
            <xm:f>Datos!$AO$4</xm:f>
            <x14:dxf>
              <fill>
                <patternFill>
                  <bgColor theme="5" tint="0.39994506668294322"/>
                </patternFill>
              </fill>
            </x14:dxf>
          </x14:cfRule>
          <x14:cfRule type="cellIs" priority="57" operator="equal" id="{3156039E-0CBE-428B-9494-3B2137F004FC}">
            <xm:f>Datos!$AO$3</xm:f>
            <x14:dxf>
              <fill>
                <patternFill>
                  <bgColor rgb="FFFFFF00"/>
                </patternFill>
              </fill>
            </x14:dxf>
          </x14:cfRule>
          <x14:cfRule type="cellIs" priority="58" operator="equal" id="{D1F2BF9C-4F48-4EC3-A5C1-3686D53F8B0E}">
            <xm:f>Datos!$AO$2</xm:f>
            <x14:dxf>
              <fill>
                <patternFill>
                  <bgColor rgb="FF92D050"/>
                </patternFill>
              </fill>
            </x14:dxf>
          </x14:cfRule>
          <xm:sqref>AT108</xm:sqref>
        </x14:conditionalFormatting>
        <x14:conditionalFormatting xmlns:xm="http://schemas.microsoft.com/office/excel/2006/main">
          <x14:cfRule type="cellIs" priority="53" operator="equal" id="{73F9C389-09BD-480C-A17B-5A455DF58509}">
            <xm:f>Datos!$AO$4</xm:f>
            <x14:dxf>
              <fill>
                <patternFill>
                  <bgColor theme="5" tint="0.39994506668294322"/>
                </patternFill>
              </fill>
            </x14:dxf>
          </x14:cfRule>
          <x14:cfRule type="cellIs" priority="54" operator="equal" id="{4B18C0FC-4E86-4C28-85A7-FD5AAD9005BE}">
            <xm:f>Datos!$AO$3</xm:f>
            <x14:dxf>
              <fill>
                <patternFill>
                  <bgColor rgb="FFFFFF00"/>
                </patternFill>
              </fill>
            </x14:dxf>
          </x14:cfRule>
          <x14:cfRule type="cellIs" priority="55" operator="equal" id="{D79B1254-AC77-4CAF-97DA-18459446E95B}">
            <xm:f>Datos!$AO$2</xm:f>
            <x14:dxf>
              <fill>
                <patternFill>
                  <bgColor rgb="FF92D050"/>
                </patternFill>
              </fill>
            </x14:dxf>
          </x14:cfRule>
          <xm:sqref>AT109</xm:sqref>
        </x14:conditionalFormatting>
        <x14:conditionalFormatting xmlns:xm="http://schemas.microsoft.com/office/excel/2006/main">
          <x14:cfRule type="cellIs" priority="50" operator="equal" id="{0EC80B89-4EB9-47A0-9363-701997389D74}">
            <xm:f>Datos!$AO$4</xm:f>
            <x14:dxf>
              <fill>
                <patternFill>
                  <bgColor theme="5" tint="0.39994506668294322"/>
                </patternFill>
              </fill>
            </x14:dxf>
          </x14:cfRule>
          <x14:cfRule type="cellIs" priority="51" operator="equal" id="{E2E5DDBB-63F1-4C59-A443-CDC20825686C}">
            <xm:f>Datos!$AO$3</xm:f>
            <x14:dxf>
              <fill>
                <patternFill>
                  <bgColor rgb="FFFFFF00"/>
                </patternFill>
              </fill>
            </x14:dxf>
          </x14:cfRule>
          <x14:cfRule type="cellIs" priority="52" operator="equal" id="{F65E1BD2-6477-4C19-B991-4F458EB7DA02}">
            <xm:f>Datos!$AO$2</xm:f>
            <x14:dxf>
              <fill>
                <patternFill>
                  <bgColor rgb="FF92D050"/>
                </patternFill>
              </fill>
            </x14:dxf>
          </x14:cfRule>
          <xm:sqref>AT110</xm:sqref>
        </x14:conditionalFormatting>
        <x14:conditionalFormatting xmlns:xm="http://schemas.microsoft.com/office/excel/2006/main">
          <x14:cfRule type="cellIs" priority="47" operator="equal" id="{2E786B89-D32A-496F-9B5F-3B809C25A246}">
            <xm:f>Datos!$AO$4</xm:f>
            <x14:dxf>
              <fill>
                <patternFill>
                  <bgColor theme="5" tint="0.39994506668294322"/>
                </patternFill>
              </fill>
            </x14:dxf>
          </x14:cfRule>
          <x14:cfRule type="cellIs" priority="48" operator="equal" id="{065D5310-49D1-4020-A4FB-27D8E5041149}">
            <xm:f>Datos!$AO$3</xm:f>
            <x14:dxf>
              <fill>
                <patternFill>
                  <bgColor rgb="FFFFFF00"/>
                </patternFill>
              </fill>
            </x14:dxf>
          </x14:cfRule>
          <x14:cfRule type="cellIs" priority="49" operator="equal" id="{35EF5FA3-3673-4050-B4BF-AD9C0A5BF8B6}">
            <xm:f>Datos!$AO$2</xm:f>
            <x14:dxf>
              <fill>
                <patternFill>
                  <bgColor rgb="FF92D050"/>
                </patternFill>
              </fill>
            </x14:dxf>
          </x14:cfRule>
          <xm:sqref>AT111</xm:sqref>
        </x14:conditionalFormatting>
        <x14:conditionalFormatting xmlns:xm="http://schemas.microsoft.com/office/excel/2006/main">
          <x14:cfRule type="cellIs" priority="44" operator="equal" id="{C8862CA3-30D6-4638-94A8-0795068ED129}">
            <xm:f>Datos!$AO$4</xm:f>
            <x14:dxf>
              <fill>
                <patternFill>
                  <bgColor theme="5" tint="0.39994506668294322"/>
                </patternFill>
              </fill>
            </x14:dxf>
          </x14:cfRule>
          <x14:cfRule type="cellIs" priority="45" operator="equal" id="{0F4DE8EE-CD3A-4A55-8E43-0F334A1059BE}">
            <xm:f>Datos!$AO$3</xm:f>
            <x14:dxf>
              <fill>
                <patternFill>
                  <bgColor rgb="FFFFFF00"/>
                </patternFill>
              </fill>
            </x14:dxf>
          </x14:cfRule>
          <x14:cfRule type="cellIs" priority="46" operator="equal" id="{C72CABF1-18DB-46FF-A604-23252DD8E131}">
            <xm:f>Datos!$AO$2</xm:f>
            <x14:dxf>
              <fill>
                <patternFill>
                  <bgColor rgb="FF92D050"/>
                </patternFill>
              </fill>
            </x14:dxf>
          </x14:cfRule>
          <xm:sqref>AW87</xm:sqref>
        </x14:conditionalFormatting>
        <x14:conditionalFormatting xmlns:xm="http://schemas.microsoft.com/office/excel/2006/main">
          <x14:cfRule type="cellIs" priority="41" operator="equal" id="{17894305-C3F6-4700-A162-0C353A5DCA5B}">
            <xm:f>Datos!$AO$4</xm:f>
            <x14:dxf>
              <fill>
                <patternFill>
                  <bgColor theme="5" tint="0.39994506668294322"/>
                </patternFill>
              </fill>
            </x14:dxf>
          </x14:cfRule>
          <x14:cfRule type="cellIs" priority="42" operator="equal" id="{42F6206F-DED0-4798-8FA4-A2FB7FCC9B56}">
            <xm:f>Datos!$AO$3</xm:f>
            <x14:dxf>
              <fill>
                <patternFill>
                  <bgColor rgb="FFFFFF00"/>
                </patternFill>
              </fill>
            </x14:dxf>
          </x14:cfRule>
          <x14:cfRule type="cellIs" priority="43" operator="equal" id="{5BE24397-B194-4789-901B-6400CC98903A}">
            <xm:f>Datos!$AO$2</xm:f>
            <x14:dxf>
              <fill>
                <patternFill>
                  <bgColor rgb="FF92D050"/>
                </patternFill>
              </fill>
            </x14:dxf>
          </x14:cfRule>
          <xm:sqref>AW102</xm:sqref>
        </x14:conditionalFormatting>
        <x14:conditionalFormatting xmlns:xm="http://schemas.microsoft.com/office/excel/2006/main">
          <x14:cfRule type="expression" priority="38" id="{A8062642-D8CC-42BB-8097-D45C2306A7A8}">
            <xm:f>AND($AP$126&lt;&gt;Datos!$S$5,$AP$126&lt;&gt;Datos!$T$5)</xm:f>
            <x14:dxf>
              <font>
                <color theme="0"/>
              </font>
              <fill>
                <patternFill patternType="none">
                  <bgColor auto="1"/>
                </patternFill>
              </fill>
              <border>
                <left/>
                <right/>
                <top/>
                <bottom/>
              </border>
            </x14:dxf>
          </x14:cfRule>
          <xm:sqref>AL144:AR146</xm:sqref>
        </x14:conditionalFormatting>
        <x14:conditionalFormatting xmlns:xm="http://schemas.microsoft.com/office/excel/2006/main">
          <x14:cfRule type="cellIs" priority="13" operator="equal" id="{8403320F-7D39-4582-9D3A-3CE03AFA210F}">
            <xm:f>Datos!$AQ$3</xm:f>
            <x14:dxf>
              <fill>
                <patternFill>
                  <bgColor theme="5" tint="0.39994506668294322"/>
                </patternFill>
              </fill>
            </x14:dxf>
          </x14:cfRule>
          <x14:cfRule type="cellIs" priority="14" operator="equal" id="{17F7E163-664F-41C9-A611-77194463F5A5}">
            <xm:f>Datos!$AQ$2</xm:f>
            <x14:dxf>
              <fill>
                <patternFill>
                  <bgColor rgb="FF92D050"/>
                </patternFill>
              </fill>
            </x14:dxf>
          </x14:cfRule>
          <xm:sqref>AZ87:BB96</xm:sqref>
        </x14:conditionalFormatting>
        <x14:conditionalFormatting xmlns:xm="http://schemas.microsoft.com/office/excel/2006/main">
          <x14:cfRule type="cellIs" priority="10" operator="equal" id="{EAE01975-35FE-4D67-97EE-417C44E7CA9B}">
            <xm:f>Datos!$AR$4</xm:f>
            <x14:dxf>
              <fill>
                <patternFill>
                  <bgColor theme="5" tint="0.39994506668294322"/>
                </patternFill>
              </fill>
            </x14:dxf>
          </x14:cfRule>
          <x14:cfRule type="cellIs" priority="11" operator="equal" id="{C29AAB99-B2C6-4369-99C7-9EA87425EBEB}">
            <xm:f>Datos!$AR$3</xm:f>
            <x14:dxf>
              <fill>
                <patternFill>
                  <bgColor rgb="FFFFFF00"/>
                </patternFill>
              </fill>
            </x14:dxf>
          </x14:cfRule>
          <x14:cfRule type="cellIs" priority="12" operator="equal" id="{787AA737-3DA1-4310-97C7-84887921C0A0}">
            <xm:f>Datos!$AR$2</xm:f>
            <x14:dxf>
              <fill>
                <patternFill>
                  <bgColor rgb="FF92D050"/>
                </patternFill>
              </fill>
            </x14:dxf>
          </x14:cfRule>
          <xm:sqref>AZ102</xm:sqref>
        </x14:conditionalFormatting>
      </x14:conditionalFormatting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7">
    <tabColor rgb="FF0070C0"/>
  </sheetPr>
  <dimension ref="A1:CH232"/>
  <sheetViews>
    <sheetView showGridLines="0" view="pageBreakPreview" topLeftCell="B1" zoomScale="75" zoomScaleNormal="100" zoomScaleSheetLayoutView="75" workbookViewId="0">
      <selection activeCell="C14" sqref="A14:J15"/>
    </sheetView>
  </sheetViews>
  <sheetFormatPr defaultColWidth="11.5703125" defaultRowHeight="15"/>
  <cols>
    <col min="1" max="6" width="2.7109375" style="11" customWidth="1"/>
    <col min="7" max="7" width="3.140625" style="11" customWidth="1"/>
    <col min="8" max="8" width="4.42578125" style="11" customWidth="1"/>
    <col min="9" max="9" width="3.7109375" style="11" customWidth="1"/>
    <col min="10" max="11" width="2.7109375" style="11" customWidth="1"/>
    <col min="12" max="12" width="3.42578125" style="11" customWidth="1"/>
    <col min="13" max="15" width="2.7109375" style="11" customWidth="1"/>
    <col min="16" max="17" width="4.7109375" style="11" customWidth="1"/>
    <col min="18" max="20" width="2.7109375" style="11" customWidth="1"/>
    <col min="21" max="21" width="4.28515625" style="11" customWidth="1"/>
    <col min="22" max="22" width="7.42578125" style="11" customWidth="1"/>
    <col min="23" max="23" width="5.28515625" style="11" customWidth="1"/>
    <col min="24" max="25" width="5" style="11" customWidth="1"/>
    <col min="26" max="26" width="6.28515625" style="11" customWidth="1"/>
    <col min="27" max="27" width="5" style="11" customWidth="1"/>
    <col min="28" max="37" width="5.42578125" style="11" customWidth="1"/>
    <col min="38" max="38" width="3.5703125" style="11" customWidth="1"/>
    <col min="39" max="39" width="5.28515625" style="11" customWidth="1"/>
    <col min="40" max="44" width="2.7109375" style="11" customWidth="1"/>
    <col min="45" max="45" width="6.85546875" style="11" customWidth="1"/>
    <col min="46" max="47" width="2.7109375" style="11" customWidth="1"/>
    <col min="48" max="48" width="4.7109375" style="11" customWidth="1"/>
    <col min="49" max="50" width="2.7109375" style="11" customWidth="1"/>
    <col min="51" max="51" width="4" style="11" customWidth="1"/>
    <col min="52" max="53" width="2.7109375" style="11" customWidth="1"/>
    <col min="54" max="54" width="7.42578125" style="11" customWidth="1"/>
    <col min="55" max="58" width="2.7109375" style="11" customWidth="1"/>
    <col min="59" max="59" width="37.85546875" style="11" customWidth="1"/>
    <col min="60" max="62" width="2.7109375" style="11" hidden="1" customWidth="1"/>
    <col min="63" max="63" width="31.140625" style="11" hidden="1" customWidth="1"/>
    <col min="64" max="68" width="27.85546875" style="11" hidden="1" customWidth="1"/>
    <col min="69" max="69" width="37.5703125" style="11" hidden="1" customWidth="1"/>
    <col min="70" max="70" width="11.5703125" style="11" hidden="1" customWidth="1"/>
    <col min="71" max="71" width="33.7109375" style="11" hidden="1" customWidth="1"/>
    <col min="72" max="72" width="24.5703125" style="11" hidden="1" customWidth="1"/>
    <col min="73" max="73" width="22" style="11" hidden="1" customWidth="1"/>
    <col min="74" max="74" width="22.42578125" style="11" hidden="1" customWidth="1"/>
    <col min="75" max="76" width="11.5703125" style="11" hidden="1" customWidth="1"/>
    <col min="77" max="77" width="40.42578125" style="11" hidden="1" customWidth="1"/>
    <col min="78" max="78" width="13.140625" style="11" hidden="1" customWidth="1"/>
    <col min="79" max="84" width="11.5703125" style="11" hidden="1" customWidth="1"/>
    <col min="85" max="85" width="36.7109375" style="11" hidden="1" customWidth="1"/>
    <col min="86" max="91" width="11.5703125" style="11" customWidth="1"/>
    <col min="92" max="16384" width="11.5703125" style="11"/>
  </cols>
  <sheetData>
    <row r="1" spans="1:64" ht="15.6" customHeight="1">
      <c r="A1" s="440"/>
      <c r="B1" s="441"/>
      <c r="C1" s="441"/>
      <c r="D1" s="441"/>
      <c r="E1" s="441"/>
      <c r="F1" s="441"/>
      <c r="G1" s="441"/>
      <c r="H1" s="441"/>
      <c r="I1" s="441"/>
      <c r="J1" s="441"/>
      <c r="K1" s="9"/>
      <c r="L1" s="9"/>
      <c r="M1" s="9"/>
      <c r="N1" s="9"/>
      <c r="O1" s="10"/>
      <c r="P1" s="446" t="s">
        <v>350</v>
      </c>
      <c r="Q1" s="447"/>
      <c r="R1" s="447"/>
      <c r="S1" s="447"/>
      <c r="T1" s="447"/>
      <c r="U1" s="448"/>
      <c r="V1" s="580" t="s">
        <v>422</v>
      </c>
      <c r="W1" s="581"/>
      <c r="X1" s="581"/>
      <c r="Y1" s="581"/>
      <c r="Z1" s="581"/>
      <c r="AA1" s="581"/>
      <c r="AB1" s="581"/>
      <c r="AC1" s="581"/>
      <c r="AD1" s="581"/>
      <c r="AE1" s="581"/>
      <c r="AF1" s="581"/>
      <c r="AG1" s="581"/>
      <c r="AH1" s="581"/>
      <c r="AI1" s="581"/>
      <c r="AJ1" s="581"/>
      <c r="AK1" s="581"/>
      <c r="AL1" s="581"/>
      <c r="AM1" s="581"/>
      <c r="AN1" s="581"/>
      <c r="AO1" s="581"/>
      <c r="AP1" s="581"/>
      <c r="AQ1" s="581"/>
      <c r="AR1" s="581"/>
      <c r="AS1" s="581"/>
      <c r="AT1" s="581"/>
      <c r="AU1" s="581"/>
      <c r="AV1" s="581"/>
      <c r="AW1" s="581"/>
      <c r="AX1" s="581"/>
      <c r="AY1" s="581"/>
      <c r="AZ1" s="582"/>
      <c r="BA1" s="568" t="s">
        <v>423</v>
      </c>
      <c r="BB1" s="569"/>
      <c r="BC1" s="569"/>
      <c r="BD1" s="569"/>
      <c r="BE1" s="569"/>
      <c r="BF1" s="570"/>
      <c r="BG1" s="565" t="s">
        <v>424</v>
      </c>
    </row>
    <row r="2" spans="1:64" ht="15.6" customHeight="1">
      <c r="A2" s="442"/>
      <c r="B2" s="443"/>
      <c r="C2" s="443"/>
      <c r="D2" s="443"/>
      <c r="E2" s="443"/>
      <c r="F2" s="443"/>
      <c r="G2" s="443"/>
      <c r="H2" s="443"/>
      <c r="I2" s="443"/>
      <c r="J2" s="443"/>
      <c r="K2" s="12"/>
      <c r="L2" s="12"/>
      <c r="M2" s="12"/>
      <c r="N2" s="12"/>
      <c r="O2" s="13"/>
      <c r="P2" s="449"/>
      <c r="Q2" s="450"/>
      <c r="R2" s="450"/>
      <c r="S2" s="450"/>
      <c r="T2" s="450"/>
      <c r="U2" s="451"/>
      <c r="V2" s="583"/>
      <c r="W2" s="584"/>
      <c r="X2" s="584"/>
      <c r="Y2" s="584"/>
      <c r="Z2" s="584"/>
      <c r="AA2" s="584"/>
      <c r="AB2" s="584"/>
      <c r="AC2" s="584"/>
      <c r="AD2" s="584"/>
      <c r="AE2" s="584"/>
      <c r="AF2" s="584"/>
      <c r="AG2" s="584"/>
      <c r="AH2" s="584"/>
      <c r="AI2" s="584"/>
      <c r="AJ2" s="584"/>
      <c r="AK2" s="584"/>
      <c r="AL2" s="584"/>
      <c r="AM2" s="584"/>
      <c r="AN2" s="584"/>
      <c r="AO2" s="584"/>
      <c r="AP2" s="584"/>
      <c r="AQ2" s="584"/>
      <c r="AR2" s="584"/>
      <c r="AS2" s="584"/>
      <c r="AT2" s="584"/>
      <c r="AU2" s="584"/>
      <c r="AV2" s="584"/>
      <c r="AW2" s="584"/>
      <c r="AX2" s="584"/>
      <c r="AY2" s="584"/>
      <c r="AZ2" s="585"/>
      <c r="BA2" s="571"/>
      <c r="BB2" s="572"/>
      <c r="BC2" s="572"/>
      <c r="BD2" s="572"/>
      <c r="BE2" s="572"/>
      <c r="BF2" s="573"/>
      <c r="BG2" s="566"/>
    </row>
    <row r="3" spans="1:64" ht="15.6" customHeight="1">
      <c r="A3" s="442"/>
      <c r="B3" s="443"/>
      <c r="C3" s="443"/>
      <c r="D3" s="443"/>
      <c r="E3" s="443"/>
      <c r="F3" s="443"/>
      <c r="G3" s="443"/>
      <c r="H3" s="443"/>
      <c r="I3" s="443"/>
      <c r="J3" s="443"/>
      <c r="K3" s="12"/>
      <c r="L3" s="12"/>
      <c r="M3" s="12"/>
      <c r="N3" s="12"/>
      <c r="O3" s="13"/>
      <c r="P3" s="449" t="s">
        <v>425</v>
      </c>
      <c r="Q3" s="450"/>
      <c r="R3" s="450"/>
      <c r="S3" s="450"/>
      <c r="T3" s="450"/>
      <c r="U3" s="451"/>
      <c r="V3" s="586" t="s">
        <v>426</v>
      </c>
      <c r="W3" s="587"/>
      <c r="X3" s="587"/>
      <c r="Y3" s="587"/>
      <c r="Z3" s="587"/>
      <c r="AA3" s="587"/>
      <c r="AB3" s="587"/>
      <c r="AC3" s="587"/>
      <c r="AD3" s="587"/>
      <c r="AE3" s="587"/>
      <c r="AF3" s="587"/>
      <c r="AG3" s="587"/>
      <c r="AH3" s="587"/>
      <c r="AI3" s="587"/>
      <c r="AJ3" s="587"/>
      <c r="AK3" s="587"/>
      <c r="AL3" s="587"/>
      <c r="AM3" s="587"/>
      <c r="AN3" s="587"/>
      <c r="AO3" s="587"/>
      <c r="AP3" s="587"/>
      <c r="AQ3" s="587"/>
      <c r="AR3" s="587"/>
      <c r="AS3" s="587"/>
      <c r="AT3" s="587"/>
      <c r="AU3" s="587"/>
      <c r="AV3" s="587"/>
      <c r="AW3" s="587"/>
      <c r="AX3" s="587"/>
      <c r="AY3" s="587"/>
      <c r="AZ3" s="588"/>
      <c r="BA3" s="574" t="s">
        <v>427</v>
      </c>
      <c r="BB3" s="575"/>
      <c r="BC3" s="575"/>
      <c r="BD3" s="575"/>
      <c r="BE3" s="575"/>
      <c r="BF3" s="576"/>
      <c r="BG3" s="566" t="str">
        <f>+"06"</f>
        <v>06</v>
      </c>
    </row>
    <row r="4" spans="1:64" ht="15.6" customHeight="1" thickBot="1">
      <c r="A4" s="444"/>
      <c r="B4" s="445"/>
      <c r="C4" s="445"/>
      <c r="D4" s="445"/>
      <c r="E4" s="445"/>
      <c r="F4" s="445"/>
      <c r="G4" s="445"/>
      <c r="H4" s="445"/>
      <c r="I4" s="445"/>
      <c r="J4" s="445"/>
      <c r="K4" s="14"/>
      <c r="L4" s="14"/>
      <c r="M4" s="14"/>
      <c r="N4" s="14"/>
      <c r="O4" s="15"/>
      <c r="P4" s="452"/>
      <c r="Q4" s="453"/>
      <c r="R4" s="453"/>
      <c r="S4" s="453"/>
      <c r="T4" s="453"/>
      <c r="U4" s="454"/>
      <c r="V4" s="589"/>
      <c r="W4" s="590"/>
      <c r="X4" s="590"/>
      <c r="Y4" s="590"/>
      <c r="Z4" s="590"/>
      <c r="AA4" s="590"/>
      <c r="AB4" s="590"/>
      <c r="AC4" s="590"/>
      <c r="AD4" s="590"/>
      <c r="AE4" s="590"/>
      <c r="AF4" s="590"/>
      <c r="AG4" s="590"/>
      <c r="AH4" s="590"/>
      <c r="AI4" s="590"/>
      <c r="AJ4" s="590"/>
      <c r="AK4" s="590"/>
      <c r="AL4" s="590"/>
      <c r="AM4" s="590"/>
      <c r="AN4" s="590"/>
      <c r="AO4" s="590"/>
      <c r="AP4" s="590"/>
      <c r="AQ4" s="590"/>
      <c r="AR4" s="590"/>
      <c r="AS4" s="590"/>
      <c r="AT4" s="590"/>
      <c r="AU4" s="590"/>
      <c r="AV4" s="590"/>
      <c r="AW4" s="590"/>
      <c r="AX4" s="590"/>
      <c r="AY4" s="590"/>
      <c r="AZ4" s="591"/>
      <c r="BA4" s="577"/>
      <c r="BB4" s="578"/>
      <c r="BC4" s="578"/>
      <c r="BD4" s="578"/>
      <c r="BE4" s="578"/>
      <c r="BF4" s="579"/>
      <c r="BG4" s="567"/>
    </row>
    <row r="5" spans="1:64" ht="15.6" customHeight="1">
      <c r="A5" s="18"/>
      <c r="BG5" s="20"/>
    </row>
    <row r="6" spans="1:64" ht="31.15" customHeight="1">
      <c r="A6" s="18"/>
      <c r="C6" s="19"/>
      <c r="D6" s="488" t="s">
        <v>2</v>
      </c>
      <c r="E6" s="488"/>
      <c r="F6" s="488"/>
      <c r="G6" s="488"/>
      <c r="J6" s="19"/>
      <c r="K6" s="596" t="str">
        <f>IF('Contexto Proceso'!$B$2="","",'Contexto Proceso'!$B$2)</f>
        <v>Planeación del Sistema de Gestión Integrado</v>
      </c>
      <c r="L6" s="596"/>
      <c r="M6" s="596"/>
      <c r="N6" s="596"/>
      <c r="O6" s="596"/>
      <c r="P6" s="596"/>
      <c r="Q6" s="596"/>
      <c r="R6" s="596"/>
      <c r="S6" s="596"/>
      <c r="T6" s="596"/>
      <c r="U6" s="596"/>
      <c r="V6" s="596"/>
      <c r="W6" s="596"/>
      <c r="X6" s="596"/>
      <c r="Y6" s="596"/>
      <c r="Z6" s="596"/>
      <c r="AA6" s="596"/>
      <c r="AB6" s="596"/>
      <c r="AC6" s="596"/>
      <c r="AD6" s="596"/>
      <c r="AE6" s="596"/>
      <c r="AF6" s="596"/>
      <c r="AG6" s="596"/>
      <c r="AH6" s="596"/>
      <c r="AI6" s="596"/>
      <c r="AJ6" s="596"/>
      <c r="AK6" s="596"/>
      <c r="AL6" s="596"/>
      <c r="AM6" s="596"/>
      <c r="AN6" s="596"/>
      <c r="AO6" s="596"/>
      <c r="AP6" s="596"/>
      <c r="AQ6" s="596"/>
      <c r="AR6" s="596"/>
      <c r="AS6" s="596"/>
      <c r="AT6" s="596"/>
      <c r="AU6" s="596"/>
      <c r="AV6" s="596"/>
      <c r="AW6" s="596"/>
      <c r="AX6" s="596"/>
      <c r="AY6" s="596"/>
      <c r="AZ6" s="596"/>
      <c r="BA6" s="596"/>
      <c r="BB6" s="596"/>
      <c r="BC6" s="596"/>
      <c r="BD6" s="596"/>
      <c r="BE6" s="596"/>
      <c r="BF6" s="596"/>
      <c r="BG6" s="20"/>
    </row>
    <row r="7" spans="1:64" ht="11.45" customHeight="1">
      <c r="A7" s="18"/>
      <c r="C7" s="19"/>
      <c r="D7" s="19"/>
      <c r="E7" s="19"/>
      <c r="F7" s="19"/>
      <c r="H7" s="19"/>
      <c r="I7" s="19"/>
      <c r="J7" s="19"/>
      <c r="O7" s="19"/>
      <c r="P7" s="176"/>
      <c r="Q7" s="176"/>
      <c r="R7" s="176"/>
      <c r="S7" s="176"/>
      <c r="T7" s="19"/>
      <c r="U7" s="19"/>
      <c r="V7" s="21"/>
      <c r="W7" s="21"/>
      <c r="X7" s="21"/>
      <c r="Y7" s="21"/>
      <c r="Z7" s="21"/>
      <c r="AA7" s="21"/>
      <c r="AB7" s="21"/>
      <c r="AC7" s="21"/>
      <c r="AD7" s="21"/>
      <c r="AE7" s="21"/>
      <c r="AF7" s="21"/>
      <c r="AG7" s="21"/>
      <c r="AH7" s="21"/>
      <c r="AI7" s="21"/>
      <c r="AJ7" s="21"/>
      <c r="AK7" s="21"/>
      <c r="AL7" s="21"/>
      <c r="AM7" s="21"/>
      <c r="AN7" s="21"/>
      <c r="AO7" s="21"/>
      <c r="AP7" s="21"/>
      <c r="BG7" s="20"/>
    </row>
    <row r="8" spans="1:64" ht="31.15" customHeight="1">
      <c r="A8" s="18"/>
      <c r="C8" s="19"/>
      <c r="D8" s="488" t="s">
        <v>360</v>
      </c>
      <c r="E8" s="488"/>
      <c r="F8" s="488"/>
      <c r="G8" s="488"/>
      <c r="J8" s="22"/>
      <c r="K8" s="596" t="str">
        <f>IF('Contexto Proceso'!$B$10="","",'Contexto Proceso'!$B$10)</f>
        <v>Realizar una adecuada planeación del sistema de gestión integrado mediante la identificación de requisitos de las normas de calidad y medio ambiente necesarios para el establecidmiento de la información documentada requerida, con el fin de contribuir con la eficacia y efectividad institucional</v>
      </c>
      <c r="L8" s="596"/>
      <c r="M8" s="596"/>
      <c r="N8" s="596"/>
      <c r="O8" s="596"/>
      <c r="P8" s="596"/>
      <c r="Q8" s="596"/>
      <c r="R8" s="596"/>
      <c r="S8" s="596"/>
      <c r="T8" s="596"/>
      <c r="U8" s="596"/>
      <c r="V8" s="596"/>
      <c r="W8" s="596"/>
      <c r="X8" s="596"/>
      <c r="Y8" s="596"/>
      <c r="Z8" s="596"/>
      <c r="AA8" s="596"/>
      <c r="AB8" s="596"/>
      <c r="AC8" s="596"/>
      <c r="AD8" s="596"/>
      <c r="AE8" s="596"/>
      <c r="AF8" s="596"/>
      <c r="AG8" s="596"/>
      <c r="AH8" s="596"/>
      <c r="AI8" s="596"/>
      <c r="AJ8" s="596"/>
      <c r="AK8" s="596"/>
      <c r="AL8" s="596"/>
      <c r="AM8" s="596"/>
      <c r="AN8" s="596"/>
      <c r="AO8" s="596"/>
      <c r="AP8" s="596"/>
      <c r="AQ8" s="596"/>
      <c r="AR8" s="596"/>
      <c r="AS8" s="596"/>
      <c r="AT8" s="596"/>
      <c r="AU8" s="596"/>
      <c r="AV8" s="596"/>
      <c r="AW8" s="596"/>
      <c r="AX8" s="596"/>
      <c r="AY8" s="596"/>
      <c r="AZ8" s="596"/>
      <c r="BA8" s="596"/>
      <c r="BB8" s="596"/>
      <c r="BC8" s="596"/>
      <c r="BD8" s="596"/>
      <c r="BE8" s="596"/>
      <c r="BF8" s="596"/>
      <c r="BG8" s="20"/>
    </row>
    <row r="9" spans="1:64" ht="11.45" customHeight="1">
      <c r="A9" s="18"/>
      <c r="C9" s="19"/>
      <c r="D9" s="176"/>
      <c r="E9" s="176"/>
      <c r="F9" s="176"/>
      <c r="G9" s="176"/>
      <c r="J9" s="22"/>
      <c r="K9" s="177"/>
      <c r="L9" s="177"/>
      <c r="M9" s="177"/>
      <c r="N9" s="177"/>
      <c r="O9" s="177"/>
      <c r="P9" s="177"/>
      <c r="Q9" s="177"/>
      <c r="R9" s="177"/>
      <c r="S9" s="177"/>
      <c r="T9" s="177"/>
      <c r="U9" s="177"/>
      <c r="V9" s="177"/>
      <c r="W9" s="177"/>
      <c r="X9" s="177"/>
      <c r="Y9" s="177"/>
      <c r="Z9" s="177"/>
      <c r="AA9" s="177"/>
      <c r="AB9" s="177"/>
      <c r="AC9" s="177"/>
      <c r="AD9" s="177"/>
      <c r="AE9" s="177"/>
      <c r="AF9" s="177"/>
      <c r="AG9" s="177"/>
      <c r="AH9" s="177"/>
      <c r="AI9" s="177"/>
      <c r="AJ9" s="177"/>
      <c r="AK9" s="177"/>
      <c r="AL9" s="177"/>
      <c r="AM9" s="177"/>
      <c r="AN9" s="177"/>
      <c r="AO9" s="177"/>
      <c r="AP9" s="177"/>
      <c r="AQ9" s="177"/>
      <c r="AR9" s="177"/>
      <c r="AS9" s="177"/>
      <c r="AT9" s="177"/>
      <c r="AU9" s="177"/>
      <c r="AV9" s="177"/>
      <c r="AW9" s="177"/>
      <c r="AX9" s="177"/>
      <c r="AY9" s="177"/>
      <c r="AZ9" s="177"/>
      <c r="BA9" s="177"/>
      <c r="BB9" s="177"/>
      <c r="BG9" s="20"/>
    </row>
    <row r="10" spans="1:64" ht="31.15" customHeight="1">
      <c r="A10" s="18"/>
      <c r="C10" s="19"/>
      <c r="D10" s="488" t="s">
        <v>428</v>
      </c>
      <c r="E10" s="488"/>
      <c r="F10" s="488"/>
      <c r="G10" s="488"/>
      <c r="H10" s="488"/>
      <c r="I10" s="488"/>
      <c r="J10" s="22"/>
      <c r="K10" s="497"/>
      <c r="L10" s="498"/>
      <c r="M10" s="498"/>
      <c r="N10" s="498"/>
      <c r="O10" s="498"/>
      <c r="P10" s="498"/>
      <c r="Q10" s="498"/>
      <c r="R10" s="498"/>
      <c r="S10" s="498"/>
      <c r="T10" s="498"/>
      <c r="U10" s="498"/>
      <c r="V10" s="498"/>
      <c r="W10" s="498"/>
      <c r="X10" s="498"/>
      <c r="Y10" s="498"/>
      <c r="Z10" s="498"/>
      <c r="AA10" s="498"/>
      <c r="AB10" s="498"/>
      <c r="AC10" s="498"/>
      <c r="AD10" s="498"/>
      <c r="AE10" s="498"/>
      <c r="AF10" s="498"/>
      <c r="AG10" s="498"/>
      <c r="AH10" s="498"/>
      <c r="AI10" s="498"/>
      <c r="AJ10" s="499"/>
      <c r="AK10" s="101"/>
      <c r="AL10" s="22"/>
      <c r="AM10" s="22"/>
      <c r="AN10" s="22"/>
      <c r="AO10" s="22"/>
      <c r="AP10" s="22"/>
      <c r="AQ10" s="500" t="s">
        <v>430</v>
      </c>
      <c r="AR10" s="500"/>
      <c r="AS10" s="500"/>
      <c r="AT10" s="500"/>
      <c r="AU10" s="500"/>
      <c r="AV10" s="500"/>
      <c r="AW10" s="595"/>
      <c r="AX10" s="592"/>
      <c r="AY10" s="593"/>
      <c r="AZ10" s="593"/>
      <c r="BA10" s="593"/>
      <c r="BB10" s="593"/>
      <c r="BC10" s="593"/>
      <c r="BD10" s="593"/>
      <c r="BE10" s="593"/>
      <c r="BF10" s="594"/>
      <c r="BG10" s="20"/>
    </row>
    <row r="11" spans="1:64" ht="16.5" customHeight="1">
      <c r="A11" s="18"/>
      <c r="C11" s="19"/>
      <c r="D11" s="19"/>
      <c r="E11" s="19"/>
      <c r="F11" s="176"/>
      <c r="G11" s="176"/>
      <c r="H11" s="176"/>
      <c r="I11" s="176"/>
      <c r="J11" s="22"/>
      <c r="K11" s="177"/>
      <c r="L11" s="177"/>
      <c r="M11" s="177"/>
      <c r="N11" s="177"/>
      <c r="O11" s="177"/>
      <c r="P11" s="177"/>
      <c r="Q11" s="177"/>
      <c r="R11" s="177"/>
      <c r="S11" s="177"/>
      <c r="T11" s="177"/>
      <c r="U11" s="177"/>
      <c r="V11" s="177"/>
      <c r="W11" s="177"/>
      <c r="X11" s="177"/>
      <c r="Y11" s="177"/>
      <c r="Z11" s="177"/>
      <c r="AA11" s="177"/>
      <c r="AB11" s="177"/>
      <c r="AC11" s="177"/>
      <c r="AD11" s="177"/>
      <c r="AE11" s="177"/>
      <c r="AF11" s="177"/>
      <c r="AG11" s="177"/>
      <c r="AH11" s="177"/>
      <c r="AI11" s="177"/>
      <c r="AJ11" s="177"/>
      <c r="AK11" s="177"/>
      <c r="AL11" s="177"/>
      <c r="AM11" s="177"/>
      <c r="AN11" s="177"/>
      <c r="AO11" s="177"/>
      <c r="AP11" s="177"/>
      <c r="AQ11" s="177"/>
      <c r="AR11" s="177"/>
      <c r="AS11" s="177"/>
      <c r="AT11" s="495" t="s">
        <v>431</v>
      </c>
      <c r="AU11" s="495"/>
      <c r="AV11" s="495"/>
      <c r="AW11" s="495"/>
      <c r="AX11" s="495"/>
      <c r="AY11" s="495"/>
      <c r="AZ11" s="495"/>
      <c r="BA11" s="495"/>
      <c r="BB11" s="495"/>
      <c r="BC11" s="495"/>
      <c r="BG11" s="20"/>
    </row>
    <row r="12" spans="1:64" ht="23.45" customHeight="1">
      <c r="A12" s="18"/>
      <c r="C12" s="19"/>
      <c r="D12" s="19"/>
      <c r="E12" s="19"/>
      <c r="F12" s="176"/>
      <c r="G12" s="176"/>
      <c r="H12" s="176"/>
      <c r="I12" s="176"/>
      <c r="J12" s="22"/>
      <c r="K12" s="177"/>
      <c r="L12" s="177"/>
      <c r="M12" s="177"/>
      <c r="N12" s="177"/>
      <c r="O12" s="177"/>
      <c r="P12" s="177"/>
      <c r="Q12" s="177"/>
      <c r="R12" s="177"/>
      <c r="S12" s="177"/>
      <c r="T12" s="177"/>
      <c r="U12" s="177"/>
      <c r="V12" s="177"/>
      <c r="W12" s="177"/>
      <c r="X12" s="177"/>
      <c r="Y12" s="177"/>
      <c r="Z12" s="177"/>
      <c r="AA12" s="177"/>
      <c r="AB12" s="177"/>
      <c r="AC12" s="177"/>
      <c r="AD12" s="177"/>
      <c r="AE12" s="177"/>
      <c r="AF12" s="177"/>
      <c r="AG12" s="177"/>
      <c r="AH12" s="177"/>
      <c r="AI12" s="177"/>
      <c r="AJ12" s="177"/>
      <c r="AK12" s="177"/>
      <c r="AL12" s="177"/>
      <c r="AM12" s="177"/>
      <c r="AN12" s="177"/>
      <c r="AO12" s="177"/>
      <c r="AP12" s="177"/>
      <c r="AQ12" s="177"/>
      <c r="AR12" s="177"/>
      <c r="AS12" s="177"/>
      <c r="AT12" s="23"/>
      <c r="AU12" s="23"/>
      <c r="AV12" s="23"/>
      <c r="AW12" s="23"/>
      <c r="AX12" s="23"/>
      <c r="AY12" s="23"/>
      <c r="AZ12" s="23"/>
      <c r="BA12" s="23"/>
      <c r="BB12" s="23"/>
      <c r="BC12" s="23"/>
      <c r="BG12" s="20"/>
      <c r="BJ12" s="104" t="s">
        <v>0</v>
      </c>
      <c r="BK12" s="24" t="s">
        <v>432</v>
      </c>
    </row>
    <row r="13" spans="1:64" ht="31.15" customHeight="1">
      <c r="A13" s="18"/>
      <c r="C13" s="19"/>
      <c r="E13" s="22"/>
      <c r="F13" s="22"/>
      <c r="G13" s="22"/>
      <c r="H13" s="22"/>
      <c r="I13" s="22"/>
      <c r="J13" s="22"/>
      <c r="L13" s="22"/>
      <c r="M13" s="500" t="s">
        <v>1</v>
      </c>
      <c r="N13" s="500"/>
      <c r="O13" s="500"/>
      <c r="P13" s="500"/>
      <c r="Q13" s="500"/>
      <c r="R13" s="500"/>
      <c r="S13" s="500"/>
      <c r="T13" s="500"/>
      <c r="U13" s="22"/>
      <c r="V13" s="497"/>
      <c r="W13" s="498"/>
      <c r="X13" s="498"/>
      <c r="Y13" s="498"/>
      <c r="Z13" s="498"/>
      <c r="AA13" s="498"/>
      <c r="AB13" s="498"/>
      <c r="AC13" s="498"/>
      <c r="AD13" s="498"/>
      <c r="AE13" s="498"/>
      <c r="AF13" s="498"/>
      <c r="AG13" s="498"/>
      <c r="AH13" s="498"/>
      <c r="AI13" s="498"/>
      <c r="AJ13" s="499"/>
      <c r="AK13" s="25" t="str">
        <f>IF(V13=Datos!B2,1,IF(V13=Datos!B3,2,IF(V13=Datos!B4,3,IF(V13=Datos!B5,4,IF(V13=Datos!B6,5,"")))))</f>
        <v/>
      </c>
      <c r="AU13" s="177"/>
      <c r="AV13" s="177"/>
      <c r="AW13" s="177"/>
      <c r="AX13" s="177"/>
      <c r="AY13" s="177"/>
      <c r="AZ13" s="177"/>
      <c r="BA13" s="177"/>
      <c r="BB13" s="177"/>
      <c r="BG13" s="20"/>
      <c r="BJ13" s="26">
        <v>1</v>
      </c>
      <c r="BK13" s="26" t="s">
        <v>433</v>
      </c>
      <c r="BL13" s="11" t="s">
        <v>434</v>
      </c>
    </row>
    <row r="14" spans="1:64" ht="30" customHeight="1" thickBot="1">
      <c r="A14" s="34"/>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BG14" s="20"/>
      <c r="BJ14" s="26">
        <v>2</v>
      </c>
      <c r="BK14" s="26" t="s">
        <v>156</v>
      </c>
      <c r="BL14" s="11" t="s">
        <v>435</v>
      </c>
    </row>
    <row r="15" spans="1:64" ht="32.450000000000003" customHeight="1" thickBot="1">
      <c r="A15" s="380" t="str">
        <f>IF(AK13=Datos!$A$6,"IDENTIFICACIÓN DE LA OPORTUNIDAD","IDENTIFICACIÓN DEL RIESGO")</f>
        <v>IDENTIFICACIÓN DEL RIESGO</v>
      </c>
      <c r="B15" s="381"/>
      <c r="C15" s="381"/>
      <c r="D15" s="381"/>
      <c r="E15" s="381"/>
      <c r="F15" s="381"/>
      <c r="G15" s="381"/>
      <c r="H15" s="381"/>
      <c r="I15" s="381"/>
      <c r="J15" s="382"/>
      <c r="K15" s="27"/>
      <c r="L15" s="27"/>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7"/>
      <c r="BJ15" s="26">
        <v>3</v>
      </c>
      <c r="BK15" s="26" t="s">
        <v>436</v>
      </c>
      <c r="BL15" s="11" t="s">
        <v>437</v>
      </c>
    </row>
    <row r="16" spans="1:64" ht="15.6" customHeight="1">
      <c r="A16" s="18"/>
      <c r="B16" s="28"/>
      <c r="C16" s="28"/>
      <c r="D16" s="28"/>
      <c r="E16" s="28"/>
      <c r="F16" s="28"/>
      <c r="G16" s="28"/>
      <c r="H16" s="28"/>
      <c r="I16" s="28"/>
      <c r="J16" s="28"/>
      <c r="BG16" s="20"/>
      <c r="BJ16" s="26">
        <v>4</v>
      </c>
      <c r="BK16" s="26" t="s">
        <v>438</v>
      </c>
      <c r="BL16" s="11" t="s">
        <v>439</v>
      </c>
    </row>
    <row r="17" spans="1:85" ht="15.6" customHeight="1">
      <c r="A17" s="18"/>
      <c r="B17" s="28"/>
      <c r="C17" s="28"/>
      <c r="D17" s="455" t="s">
        <v>440</v>
      </c>
      <c r="E17" s="455"/>
      <c r="F17" s="455"/>
      <c r="G17" s="455"/>
      <c r="H17" s="455"/>
      <c r="I17" s="455"/>
      <c r="J17" s="455"/>
      <c r="K17" s="455"/>
      <c r="L17" s="455"/>
      <c r="M17" s="455"/>
      <c r="N17" s="455"/>
      <c r="O17" s="455"/>
      <c r="P17" s="455"/>
      <c r="Q17" s="455"/>
      <c r="S17" s="455" t="s">
        <v>441</v>
      </c>
      <c r="T17" s="455"/>
      <c r="U17" s="455"/>
      <c r="V17" s="455"/>
      <c r="X17" s="455" t="s">
        <v>442</v>
      </c>
      <c r="Y17" s="455"/>
      <c r="Z17" s="455"/>
      <c r="AA17" s="455"/>
      <c r="AB17" s="455"/>
      <c r="AC17" s="455"/>
      <c r="AD17" s="455"/>
      <c r="AE17" s="455"/>
      <c r="AF17" s="455"/>
      <c r="AG17" s="455"/>
      <c r="AH17" s="455"/>
      <c r="AI17" s="455"/>
      <c r="AJ17" s="455"/>
      <c r="AK17" s="455"/>
      <c r="AL17" s="455"/>
      <c r="AM17" s="455"/>
      <c r="AN17" s="455"/>
      <c r="AO17" s="455"/>
      <c r="AP17" s="455"/>
      <c r="AQ17" s="455"/>
      <c r="AR17" s="455"/>
      <c r="AS17" s="455"/>
      <c r="AT17" s="455"/>
      <c r="AU17" s="455"/>
      <c r="AV17" s="455"/>
      <c r="AW17" s="455"/>
      <c r="AX17" s="455"/>
      <c r="AY17" s="455"/>
      <c r="AZ17" s="455"/>
      <c r="BA17" s="455"/>
      <c r="BB17" s="455"/>
      <c r="BG17" s="20"/>
      <c r="BJ17" s="26">
        <v>5</v>
      </c>
      <c r="BK17" s="26" t="s">
        <v>171</v>
      </c>
      <c r="BL17" s="11" t="s">
        <v>443</v>
      </c>
    </row>
    <row r="18" spans="1:85" ht="31.15" customHeight="1">
      <c r="A18" s="18"/>
      <c r="D18" s="456"/>
      <c r="E18" s="456"/>
      <c r="F18" s="456"/>
      <c r="G18" s="456"/>
      <c r="H18" s="456"/>
      <c r="I18" s="456"/>
      <c r="J18" s="456"/>
      <c r="K18" s="456"/>
      <c r="L18" s="456"/>
      <c r="M18" s="456"/>
      <c r="N18" s="456"/>
      <c r="O18" s="456"/>
      <c r="P18" s="456"/>
      <c r="Q18" s="456"/>
      <c r="S18" s="456"/>
      <c r="T18" s="456"/>
      <c r="U18" s="456"/>
      <c r="V18" s="456"/>
      <c r="X18" s="456"/>
      <c r="Y18" s="456"/>
      <c r="Z18" s="456"/>
      <c r="AA18" s="456"/>
      <c r="AB18" s="456"/>
      <c r="AC18" s="456"/>
      <c r="AD18" s="456"/>
      <c r="AE18" s="456"/>
      <c r="AF18" s="456"/>
      <c r="AG18" s="456"/>
      <c r="AH18" s="456"/>
      <c r="AI18" s="456"/>
      <c r="AJ18" s="456"/>
      <c r="AK18" s="456"/>
      <c r="AL18" s="456"/>
      <c r="AM18" s="456"/>
      <c r="AN18" s="456"/>
      <c r="AO18" s="456"/>
      <c r="AP18" s="456"/>
      <c r="AQ18" s="456"/>
      <c r="AR18" s="456"/>
      <c r="AS18" s="456"/>
      <c r="AT18" s="456"/>
      <c r="AU18" s="456"/>
      <c r="AV18" s="456"/>
      <c r="AW18" s="456"/>
      <c r="AX18" s="456"/>
      <c r="AY18" s="456"/>
      <c r="AZ18" s="456"/>
      <c r="BA18" s="456"/>
      <c r="BB18" s="456"/>
      <c r="BC18" s="456"/>
      <c r="BD18" s="456"/>
      <c r="BE18" s="456"/>
      <c r="BF18" s="456"/>
      <c r="BG18" s="20"/>
    </row>
    <row r="19" spans="1:85" ht="15.6" customHeight="1">
      <c r="A19" s="18"/>
      <c r="B19" s="39"/>
      <c r="C19" s="39"/>
      <c r="D19" s="39"/>
      <c r="E19" s="39"/>
      <c r="BF19" s="140"/>
      <c r="BG19" s="102" t="s">
        <v>22</v>
      </c>
      <c r="BK19" s="11" t="s">
        <v>445</v>
      </c>
      <c r="BL19" s="11" t="s">
        <v>446</v>
      </c>
      <c r="BM19" s="11" t="s">
        <v>447</v>
      </c>
      <c r="BN19" s="11" t="s">
        <v>448</v>
      </c>
      <c r="BO19" s="11" t="s">
        <v>449</v>
      </c>
      <c r="BP19" s="11" t="s">
        <v>450</v>
      </c>
      <c r="BQ19" s="11" t="s">
        <v>451</v>
      </c>
      <c r="BS19" s="11" t="s">
        <v>452</v>
      </c>
      <c r="BT19" s="11" t="s">
        <v>453</v>
      </c>
      <c r="BU19" s="11" t="s">
        <v>454</v>
      </c>
      <c r="BV19" s="11" t="s">
        <v>455</v>
      </c>
      <c r="BW19" s="11" t="s">
        <v>456</v>
      </c>
      <c r="BX19" s="11" t="s">
        <v>457</v>
      </c>
      <c r="BY19" s="11" t="s">
        <v>458</v>
      </c>
      <c r="CA19" s="11" t="s">
        <v>459</v>
      </c>
      <c r="CB19" s="11" t="s">
        <v>460</v>
      </c>
      <c r="CC19" s="11" t="s">
        <v>461</v>
      </c>
      <c r="CD19" s="11" t="s">
        <v>462</v>
      </c>
      <c r="CE19" s="11" t="s">
        <v>463</v>
      </c>
      <c r="CF19" s="11" t="s">
        <v>464</v>
      </c>
      <c r="CG19" s="11" t="s">
        <v>465</v>
      </c>
    </row>
    <row r="20" spans="1:85" ht="15.6" customHeight="1">
      <c r="A20" s="18"/>
      <c r="B20" s="39"/>
      <c r="C20" s="39"/>
      <c r="D20" s="496" t="str">
        <f>IF(AK13=Datos!$A$6,"Nombre de la oportunidad","Nombre del riesgo")</f>
        <v>Nombre del riesgo</v>
      </c>
      <c r="E20" s="496"/>
      <c r="F20" s="496"/>
      <c r="G20" s="496"/>
      <c r="H20" s="496"/>
      <c r="I20" s="496"/>
      <c r="J20" s="496"/>
      <c r="K20" s="496"/>
      <c r="L20" s="496"/>
      <c r="M20" s="496"/>
      <c r="N20" s="496"/>
      <c r="O20" s="496"/>
      <c r="P20" s="496"/>
      <c r="Q20" s="496"/>
      <c r="R20" s="496"/>
      <c r="S20" s="496"/>
      <c r="T20" s="496"/>
      <c r="U20" s="496"/>
      <c r="V20" s="496"/>
      <c r="W20" s="496"/>
      <c r="X20" s="496"/>
      <c r="Y20" s="496"/>
      <c r="Z20" s="496"/>
      <c r="AA20" s="496"/>
      <c r="AB20" s="496"/>
      <c r="AC20" s="496"/>
      <c r="AD20" s="496"/>
      <c r="AE20" s="496"/>
      <c r="AF20" s="496"/>
      <c r="AG20" s="496"/>
      <c r="AH20" s="496"/>
      <c r="AI20" s="496"/>
      <c r="AJ20" s="496"/>
      <c r="AK20" s="496"/>
      <c r="AL20" s="496"/>
      <c r="AM20" s="496"/>
      <c r="AN20" s="496"/>
      <c r="AO20" s="496"/>
      <c r="AP20" s="496"/>
      <c r="AQ20" s="496"/>
      <c r="AR20" s="496"/>
      <c r="AS20" s="496"/>
      <c r="AT20" s="496"/>
      <c r="AU20" s="496"/>
      <c r="AV20" s="496"/>
      <c r="AW20" s="496"/>
      <c r="AX20" s="496"/>
      <c r="AY20" s="496"/>
      <c r="AZ20" s="496"/>
      <c r="BA20" s="496"/>
      <c r="BB20" s="496"/>
      <c r="BC20" s="496"/>
      <c r="BG20" s="20"/>
      <c r="BK20" s="26" t="str">
        <f>IF('Contexto Estrat. Ins'!$C$7&lt;&gt;"",'Contexto Estrat. Ins'!$C$6,"")</f>
        <v>Planta de personal autorizada insuficiente frente al crecimiento de requerimientos por parte de las partes interesadas</v>
      </c>
      <c r="BL20" s="26" t="str">
        <f>IF('Contexto Estrat. Ins'!$C$8&lt;&gt;"",'Contexto Estrat. Ins'!$C$6,"")</f>
        <v>Planta de personal autorizada insuficiente frente al crecimiento de requerimientos por parte de las partes interesadas</v>
      </c>
      <c r="BM20" s="26" t="str">
        <f>IF('Contexto Estrat. Ins'!$C$9&lt;&gt;"",'Contexto Estrat. Ins'!$C$6,"")</f>
        <v>Planta de personal autorizada insuficiente frente al crecimiento de requerimientos por parte de las partes interesadas</v>
      </c>
      <c r="BN20" s="26" t="str">
        <f>IF('Contexto Estrat. Ins'!$C$10&lt;&gt;"",'Contexto Estrat. Ins'!$C$6,"")</f>
        <v>Planta de personal autorizada insuficiente frente al crecimiento de requerimientos por parte de las partes interesadas</v>
      </c>
      <c r="BO20" s="26" t="str">
        <f>IF('Contexto Estrat. Ins'!$C$11&lt;&gt;"",'Contexto Estrat. Ins'!$C$6,"")</f>
        <v/>
      </c>
      <c r="BP20" s="26" t="str">
        <f>IF('Contexto Estrat. Ins'!$C$12&lt;&gt;"",'Contexto Estrat. Ins'!$C$6,"")</f>
        <v/>
      </c>
      <c r="BQ20" s="26" t="str">
        <f>IF($D$29='Contexto Estrat. Ins'!$B$7,BK20,IF($D$29='Contexto Estrat. Ins'!$B$8,BL20,IF($D$29='Contexto Estrat. Ins'!$B$9,BM20,IF($D$29='Contexto Estrat. Ins'!$B$10,BN20,IF($D$29='Contexto Estrat. Ins'!$B$11,BO20,IF($D$29='Contexto Estrat. Ins'!$B$12,BP20,""))))))</f>
        <v/>
      </c>
      <c r="BS20" s="26" t="str">
        <f>IF('Contexto Estrat. Ins'!$C$37&lt;&gt;"",'Contexto Estrat. Ins'!$C$36,"")</f>
        <v>Definición y aplicación de los modelos de riesgo sanitario IVC-SOA e IVC-SOA PAPF</v>
      </c>
      <c r="BT20" s="26" t="str">
        <f>IF('Contexto Estrat. Ins'!$C$38&lt;&gt;"",'Contexto Estrat. Ins'!$C$36,"")</f>
        <v/>
      </c>
      <c r="BU20" s="26" t="str">
        <f>IF('Contexto Estrat. Ins'!$C$39&lt;&gt;"",'Contexto Estrat. Ins'!$C$36,"")</f>
        <v/>
      </c>
      <c r="BV20" s="26" t="str">
        <f>IF('Contexto Estrat. Ins'!$C$40&lt;&gt;"",'Contexto Estrat. Ins'!$C$36,"")</f>
        <v>Definición y aplicación de los modelos de riesgo sanitario IVC-SOA e IVC-SOA PAPF</v>
      </c>
      <c r="BW20" s="26" t="str">
        <f>IF('Contexto Estrat. Ins'!$C$41&lt;&gt;"",'Contexto Estrat. Ins'!$C$36,"")</f>
        <v/>
      </c>
      <c r="BX20" s="26" t="str">
        <f>IF('Contexto Estrat. Ins'!$C$42&lt;&gt;"",'Contexto Estrat. Ins'!$C$36,"")</f>
        <v/>
      </c>
      <c r="BY20" s="26" t="str">
        <f>IF($D$29='Contexto Estrat. Ins'!$B$37,BS20,IF($D$29='Contexto Estrat. Ins'!$B$38,BT20,IF($D$29='Contexto Estrat. Ins'!$B$39,BU20,IF($D$29='Contexto Estrat. Ins'!$B$40,BV20,IF($D$29='Contexto Estrat. Ins'!$B$41,BW20,IF($D$29='Contexto Estrat. Ins'!$B$42,BX20,""))))))</f>
        <v/>
      </c>
      <c r="CA20" s="26" t="str">
        <f>IF('Contexto Estrat. Ins'!$C$17&lt;&gt;"",'Contexto Estrat. Ins'!$C$16,"")</f>
        <v>Aprobación de presupuesto inferior a las necesidades del Invima</v>
      </c>
      <c r="CB20" s="26" t="str">
        <f>IF('Contexto Estrat. Ins'!$C$18&lt;&gt;"",'Contexto Estrat. Ins'!$C$16,"")</f>
        <v>Aprobación de presupuesto inferior a las necesidades del Invima</v>
      </c>
      <c r="CC20" s="26" t="str">
        <f>IF('Contexto Estrat. Ins'!$C$19&lt;&gt;"",'Contexto Estrat. Ins'!$C$16,"")</f>
        <v>Aprobación de presupuesto inferior a las necesidades del Invima</v>
      </c>
      <c r="CD20" s="26" t="str">
        <f>IF('Contexto Estrat. Ins'!$C$20&lt;&gt;"",'Contexto Estrat. Ins'!$C$16,"")</f>
        <v>Aprobación de presupuesto inferior a las necesidades del Invima</v>
      </c>
      <c r="CE20" s="26" t="str">
        <f>IF('Contexto Estrat. Ins'!$C$21&lt;&gt;"",'Contexto Estrat. Ins'!$C$16,"")</f>
        <v/>
      </c>
      <c r="CF20" s="26" t="str">
        <f>IF('Contexto Estrat. Ins'!$C$22&lt;&gt;"",'Contexto Estrat. Ins'!$C$16,"")</f>
        <v/>
      </c>
      <c r="CG20" s="26" t="str">
        <f>IF($D$29='Contexto Estrat. Ins'!$B$17,CA20,IF($D$29='Contexto Estrat. Ins'!$B$18,CB20,IF($D$29='Contexto Estrat. Ins'!$B$19,CC20,IF($D$29='Contexto Estrat. Ins'!$B$20,CD20,IF($D$29='Contexto Estrat. Ins'!$B$21,CE20,IF($D$29='Contexto Estrat. Ins'!$B$22,CF20,""))))))</f>
        <v/>
      </c>
    </row>
    <row r="21" spans="1:85" ht="31.9" customHeight="1">
      <c r="A21" s="18"/>
      <c r="B21" s="39"/>
      <c r="C21" s="39"/>
      <c r="D21" s="489" t="str">
        <f>IF(X18="","",CONCATENATE(D18," ",S18," ",X18))</f>
        <v/>
      </c>
      <c r="E21" s="489"/>
      <c r="F21" s="489"/>
      <c r="G21" s="489"/>
      <c r="H21" s="489"/>
      <c r="I21" s="489"/>
      <c r="J21" s="489"/>
      <c r="K21" s="489"/>
      <c r="L21" s="489"/>
      <c r="M21" s="489"/>
      <c r="N21" s="489"/>
      <c r="O21" s="489"/>
      <c r="P21" s="489"/>
      <c r="Q21" s="489"/>
      <c r="R21" s="489"/>
      <c r="S21" s="489"/>
      <c r="T21" s="489"/>
      <c r="U21" s="489"/>
      <c r="V21" s="489"/>
      <c r="W21" s="489"/>
      <c r="X21" s="489"/>
      <c r="Y21" s="489"/>
      <c r="Z21" s="489"/>
      <c r="AA21" s="489"/>
      <c r="AB21" s="489"/>
      <c r="AC21" s="489"/>
      <c r="AD21" s="489"/>
      <c r="AE21" s="489"/>
      <c r="AF21" s="489"/>
      <c r="AG21" s="489"/>
      <c r="AH21" s="489"/>
      <c r="AI21" s="489"/>
      <c r="AJ21" s="489"/>
      <c r="AK21" s="489"/>
      <c r="AL21" s="489"/>
      <c r="AM21" s="489"/>
      <c r="AN21" s="489"/>
      <c r="AO21" s="489"/>
      <c r="AP21" s="489"/>
      <c r="AQ21" s="489"/>
      <c r="AR21" s="489"/>
      <c r="AS21" s="489"/>
      <c r="AT21" s="489"/>
      <c r="AU21" s="489"/>
      <c r="AV21" s="489"/>
      <c r="AW21" s="489"/>
      <c r="AX21" s="489"/>
      <c r="AY21" s="489"/>
      <c r="AZ21" s="489"/>
      <c r="BA21" s="489"/>
      <c r="BB21" s="489"/>
      <c r="BC21" s="489"/>
      <c r="BD21" s="489"/>
      <c r="BE21" s="489"/>
      <c r="BF21" s="489"/>
      <c r="BG21" s="20"/>
      <c r="BK21" s="26" t="str">
        <f>IF('Contexto Estrat. Ins'!$D$7&lt;&gt;"",'Contexto Estrat. Ins'!$D$6,"")</f>
        <v>Rotación de personal</v>
      </c>
      <c r="BL21" s="26" t="str">
        <f>IF('Contexto Estrat. Ins'!$D$8&lt;&gt;"",'Contexto Estrat. Ins'!$D$6,"")</f>
        <v>Rotación de personal</v>
      </c>
      <c r="BM21" s="26" t="str">
        <f>IF('Contexto Estrat. Ins'!$D$9&lt;&gt;"",'Contexto Estrat. Ins'!$D$6,"")</f>
        <v>Rotación de personal</v>
      </c>
      <c r="BN21" s="26" t="str">
        <f>IF('Contexto Estrat. Ins'!$D$10&lt;&gt;"",'Contexto Estrat. Ins'!$D$6,"")</f>
        <v/>
      </c>
      <c r="BO21" s="26" t="str">
        <f>IF('Contexto Estrat. Ins'!$D$11&lt;&gt;"",'Contexto Estrat. Ins'!$D$6,"")</f>
        <v/>
      </c>
      <c r="BP21" s="26" t="str">
        <f>IF('Contexto Estrat. Ins'!$D$12&lt;&gt;"",'Contexto Estrat. Ins'!$D$6,"")</f>
        <v/>
      </c>
      <c r="BQ21" s="26" t="str">
        <f>IF($D$29='Contexto Estrat. Ins'!$B$7,BK21,IF($D$29='Contexto Estrat. Ins'!$B$8,BL21,IF($D$29='Contexto Estrat. Ins'!$B$9,BM21,IF($D$29='Contexto Estrat. Ins'!$B$10,BN21,IF($D$29='Contexto Estrat. Ins'!$B$11,BO21,IF($D$29='Contexto Estrat. Ins'!$B$12,BP21,""))))))</f>
        <v/>
      </c>
      <c r="BS21" s="26" t="str">
        <f>IF('Contexto Estrat. Ins'!$D$37&lt;&gt;"",'Contexto Estrat. Ins'!$D$36,"")</f>
        <v>Conocimiento técnico del personal del Instituto</v>
      </c>
      <c r="BT21" s="26" t="str">
        <f>IF('Contexto Estrat. Ins'!$D$38&lt;&gt;"",'Contexto Estrat. Ins'!$D$36,"")</f>
        <v>Conocimiento técnico del personal del Instituto</v>
      </c>
      <c r="BU21" s="26" t="str">
        <f>IF('Contexto Estrat. Ins'!$D$39&lt;&gt;"",'Contexto Estrat. Ins'!$D$36,"")</f>
        <v>Conocimiento técnico del personal del Instituto</v>
      </c>
      <c r="BV21" s="26" t="str">
        <f>IF('Contexto Estrat. Ins'!$D$40&lt;&gt;"",'Contexto Estrat. Ins'!$D$36,"")</f>
        <v>Conocimiento técnico del personal del Instituto</v>
      </c>
      <c r="BW21" s="26" t="str">
        <f>IF('Contexto Estrat. Ins'!$D$41&lt;&gt;"",'Contexto Estrat. Ins'!$D$36,"")</f>
        <v/>
      </c>
      <c r="BX21" s="26" t="str">
        <f>IF('Contexto Estrat. Ins'!$D$42&lt;&gt;"",'Contexto Estrat. Ins'!$D$36,"")</f>
        <v/>
      </c>
      <c r="BY21" s="26" t="str">
        <f>IF($D$29='Contexto Estrat. Ins'!$B$37,BS21,IF($D$29='Contexto Estrat. Ins'!$B$38,BT21,IF($D$29='Contexto Estrat. Ins'!$B$39,BU21,IF($D$29='Contexto Estrat. Ins'!$B$40,BV21,IF($D$29='Contexto Estrat. Ins'!$B$41,BW21,IF($D$29='Contexto Estrat. Ins'!$B$42,BX21,""))))))</f>
        <v/>
      </c>
      <c r="CA21" s="26" t="str">
        <f>IF('Contexto Estrat. Ins'!$D$17&lt;&gt;"",'Contexto Estrat. Ins'!$D$16,"")</f>
        <v>Exceso de legislación sanitaria vigente y cambios continuos en la misma</v>
      </c>
      <c r="CB21" s="26" t="str">
        <f>IF('Contexto Estrat. Ins'!$D$18&lt;&gt;"",'Contexto Estrat. Ins'!$D$16,"")</f>
        <v/>
      </c>
      <c r="CC21" s="26" t="str">
        <f>IF('Contexto Estrat. Ins'!$D$19&lt;&gt;"",'Contexto Estrat. Ins'!$D$16,"")</f>
        <v/>
      </c>
      <c r="CD21" s="26" t="str">
        <f>IF('Contexto Estrat. Ins'!$D$20&lt;&gt;"",'Contexto Estrat. Ins'!$D$16,"")</f>
        <v/>
      </c>
      <c r="CE21" s="26" t="str">
        <f>IF('Contexto Estrat. Ins'!$D$21&lt;&gt;"",'Contexto Estrat. Ins'!$D$16,"")</f>
        <v/>
      </c>
      <c r="CF21" s="26" t="str">
        <f>IF('Contexto Estrat. Ins'!$D$22&lt;&gt;"",'Contexto Estrat. Ins'!$D$16,"")</f>
        <v/>
      </c>
      <c r="CG21" s="26" t="str">
        <f>IF($D$29='Contexto Estrat. Ins'!$B$17,CA21,IF($D$29='Contexto Estrat. Ins'!$B$18,CB21,IF($D$29='Contexto Estrat. Ins'!$B$19,CC21,IF($D$29='Contexto Estrat. Ins'!$B$20,CD21,IF($D$29='Contexto Estrat. Ins'!$B$21,CE21,IF($D$29='Contexto Estrat. Ins'!$B$22,CF21,""))))))</f>
        <v/>
      </c>
    </row>
    <row r="22" spans="1:85" ht="15" customHeight="1">
      <c r="A22" s="18"/>
      <c r="D22" s="492" t="s">
        <v>466</v>
      </c>
      <c r="E22" s="492"/>
      <c r="F22" s="492"/>
      <c r="G22" s="492"/>
      <c r="H22" s="492"/>
      <c r="I22" s="492"/>
      <c r="J22" s="492"/>
      <c r="K22" s="492"/>
      <c r="L22" s="492"/>
      <c r="M22" s="492"/>
      <c r="N22" s="492"/>
      <c r="O22" s="492"/>
      <c r="P22" s="492"/>
      <c r="Q22" s="492"/>
      <c r="R22" s="492"/>
      <c r="S22" s="492"/>
      <c r="T22" s="492"/>
      <c r="U22" s="492"/>
      <c r="V22" s="492"/>
      <c r="W22" s="492"/>
      <c r="X22" s="492"/>
      <c r="Y22" s="492"/>
      <c r="Z22" s="492"/>
      <c r="AA22" s="492"/>
      <c r="AB22" s="492"/>
      <c r="AC22" s="492"/>
      <c r="AD22" s="492"/>
      <c r="AE22" s="492"/>
      <c r="AF22" s="492"/>
      <c r="AG22" s="492"/>
      <c r="AH22" s="492"/>
      <c r="AI22" s="492"/>
      <c r="AJ22" s="492"/>
      <c r="AK22" s="492"/>
      <c r="AL22" s="492"/>
      <c r="AM22" s="492"/>
      <c r="AN22" s="492"/>
      <c r="AO22" s="492"/>
      <c r="AP22" s="492"/>
      <c r="AQ22" s="492"/>
      <c r="AR22" s="492"/>
      <c r="AS22" s="492"/>
      <c r="AT22" s="492"/>
      <c r="AU22" s="492"/>
      <c r="AV22" s="492"/>
      <c r="AW22" s="492"/>
      <c r="AX22" s="492"/>
      <c r="AY22" s="492"/>
      <c r="AZ22" s="492"/>
      <c r="BA22" s="492"/>
      <c r="BB22" s="492"/>
      <c r="BC22" s="492"/>
      <c r="BD22" s="492"/>
      <c r="BE22" s="492"/>
      <c r="BF22" s="492"/>
      <c r="BG22" s="20"/>
      <c r="BK22" s="26" t="str">
        <f>IF('Contexto Estrat. Ins'!$E$7&lt;&gt;"",'Contexto Estrat. Ins'!$E$6,"")</f>
        <v>Sistemas de información y plataforma tecnológica obsoleta y vulnerable</v>
      </c>
      <c r="BL22" s="26" t="str">
        <f>IF('Contexto Estrat. Ins'!$E$8&lt;&gt;"",'Contexto Estrat. Ins'!$E$6,"")</f>
        <v>Sistemas de información y plataforma tecnológica obsoleta y vulnerable</v>
      </c>
      <c r="BM22" s="26" t="str">
        <f>IF('Contexto Estrat. Ins'!$E$9&lt;&gt;"",'Contexto Estrat. Ins'!$E$6,"")</f>
        <v>Sistemas de información y plataforma tecnológica obsoleta y vulnerable</v>
      </c>
      <c r="BN22" s="26" t="str">
        <f>IF('Contexto Estrat. Ins'!$E$10&lt;&gt;"",'Contexto Estrat. Ins'!$E$6,"")</f>
        <v>Sistemas de información y plataforma tecnológica obsoleta y vulnerable</v>
      </c>
      <c r="BO22" s="26" t="str">
        <f>IF('Contexto Estrat. Ins'!$E$11&lt;&gt;"",'Contexto Estrat. Ins'!$E$6,"")</f>
        <v/>
      </c>
      <c r="BP22" s="26" t="str">
        <f>IF('Contexto Estrat. Ins'!$E$12&lt;&gt;"",'Contexto Estrat. Ins'!$E$6,"")</f>
        <v/>
      </c>
      <c r="BQ22" s="26" t="str">
        <f>IF($D$29='Contexto Estrat. Ins'!$B$7,BK22,IF($D$29='Contexto Estrat. Ins'!$B$8,BL22,IF($D$29='Contexto Estrat. Ins'!$B$9,BM22,IF($D$29='Contexto Estrat. Ins'!$B$10,BN22,IF($D$29='Contexto Estrat. Ins'!$B$11,BO22,IF($D$29='Contexto Estrat. Ins'!$B$12,BP22,""))))))</f>
        <v/>
      </c>
      <c r="BS22" s="26" t="str">
        <f>IF('Contexto Estrat. Ins'!$E$37&lt;&gt;"",'Contexto Estrat. Ins'!$E$36,"")</f>
        <v/>
      </c>
      <c r="BT22" s="26" t="str">
        <f>IF('Contexto Estrat. Ins'!$E$38&lt;&gt;"",'Contexto Estrat. Ins'!$E$36,"")</f>
        <v>Racionalización de trámites de acuerdo a la normatividad vigente</v>
      </c>
      <c r="BU22" s="26" t="str">
        <f>IF('Contexto Estrat. Ins'!$E$39&lt;&gt;"",'Contexto Estrat. Ins'!$E$36,"")</f>
        <v/>
      </c>
      <c r="BV22" s="26" t="str">
        <f>IF('Contexto Estrat. Ins'!$E$40&lt;&gt;"",'Contexto Estrat. Ins'!$E$36,"")</f>
        <v>Racionalización de trámites de acuerdo a la normatividad vigente</v>
      </c>
      <c r="BW22" s="26" t="str">
        <f>IF('Contexto Estrat. Ins'!$E$41&lt;&gt;"",'Contexto Estrat. Ins'!$E$36,"")</f>
        <v/>
      </c>
      <c r="BX22" s="26" t="str">
        <f>IF('Contexto Estrat. Ins'!$E$42&lt;&gt;"",'Contexto Estrat. Ins'!$E$36,"")</f>
        <v/>
      </c>
      <c r="BY22" s="26" t="str">
        <f>IF($D$29='Contexto Estrat. Ins'!$B$37,BS22,IF($D$29='Contexto Estrat. Ins'!$B$38,BT22,IF($D$29='Contexto Estrat. Ins'!$B$39,BU22,IF($D$29='Contexto Estrat. Ins'!$B$40,BV22,IF($D$29='Contexto Estrat. Ins'!$B$41,BW22,IF($D$29='Contexto Estrat. Ins'!$B$42,BX22,""))))))</f>
        <v/>
      </c>
      <c r="CA22" s="26" t="str">
        <f>IF('Contexto Estrat. Ins'!$E$17&lt;&gt;"",'Contexto Estrat. Ins'!$E$16,"")</f>
        <v>Capacidad de respuesta limitada en la Red Nacional de Laboratorios</v>
      </c>
      <c r="CB22" s="26" t="str">
        <f>IF('Contexto Estrat. Ins'!$E$18&lt;&gt;"",'Contexto Estrat. Ins'!$E$16,"")</f>
        <v/>
      </c>
      <c r="CC22" s="26" t="str">
        <f>IF('Contexto Estrat. Ins'!$E$19&lt;&gt;"",'Contexto Estrat. Ins'!$E$16,"")</f>
        <v/>
      </c>
      <c r="CD22" s="26" t="str">
        <f>IF('Contexto Estrat. Ins'!$E$20&lt;&gt;"",'Contexto Estrat. Ins'!$E$16,"")</f>
        <v/>
      </c>
      <c r="CE22" s="26" t="str">
        <f>IF('Contexto Estrat. Ins'!$E$21&lt;&gt;"",'Contexto Estrat. Ins'!$E$16,"")</f>
        <v/>
      </c>
      <c r="CF22" s="26" t="str">
        <f>IF('Contexto Estrat. Ins'!$E$22&lt;&gt;"",'Contexto Estrat. Ins'!$E$16,"")</f>
        <v/>
      </c>
      <c r="CG22" s="26" t="str">
        <f>IF($D$29='Contexto Estrat. Ins'!$B$17,CA22,IF($D$29='Contexto Estrat. Ins'!$B$18,CB22,IF($D$29='Contexto Estrat. Ins'!$B$19,CC22,IF($D$29='Contexto Estrat. Ins'!$B$20,CD22,IF($D$29='Contexto Estrat. Ins'!$B$21,CE22,IF($D$29='Contexto Estrat. Ins'!$B$22,CF22,""))))))</f>
        <v/>
      </c>
    </row>
    <row r="23" spans="1:85" ht="15" customHeight="1">
      <c r="A23" s="18"/>
      <c r="D23" s="496" t="str">
        <f>IF(AK13=Datos!$A$6,"Explicación de la oportunidad","Explicación del riesgo")</f>
        <v>Explicación del riesgo</v>
      </c>
      <c r="E23" s="496"/>
      <c r="F23" s="496"/>
      <c r="G23" s="496"/>
      <c r="H23" s="496"/>
      <c r="I23" s="496"/>
      <c r="J23" s="496"/>
      <c r="K23" s="496"/>
      <c r="L23" s="496"/>
      <c r="M23" s="496"/>
      <c r="N23" s="496"/>
      <c r="O23" s="496"/>
      <c r="P23" s="496"/>
      <c r="Q23" s="496"/>
      <c r="R23" s="496"/>
      <c r="S23" s="496"/>
      <c r="T23" s="496"/>
      <c r="U23" s="496"/>
      <c r="V23" s="496"/>
      <c r="W23" s="496"/>
      <c r="X23" s="496"/>
      <c r="Y23" s="496"/>
      <c r="Z23" s="496"/>
      <c r="AA23" s="496"/>
      <c r="AB23" s="496"/>
      <c r="AC23" s="496"/>
      <c r="AD23" s="496"/>
      <c r="AE23" s="496"/>
      <c r="AF23" s="496"/>
      <c r="AG23" s="496"/>
      <c r="AH23" s="496"/>
      <c r="AI23" s="496"/>
      <c r="AJ23" s="496"/>
      <c r="AK23" s="496"/>
      <c r="AL23" s="496"/>
      <c r="AM23" s="496"/>
      <c r="AN23" s="496"/>
      <c r="AO23" s="496"/>
      <c r="AP23" s="496"/>
      <c r="AQ23" s="496"/>
      <c r="AR23" s="496"/>
      <c r="AS23" s="30"/>
      <c r="AT23" s="30"/>
      <c r="AU23" s="30"/>
      <c r="AV23" s="30"/>
      <c r="AW23" s="30"/>
      <c r="AX23" s="30"/>
      <c r="AY23" s="490" t="str">
        <f>IF(AK13=Datos!$A$6,"Clase de oportunidad","Clase de riesgo")</f>
        <v>Clase de riesgo</v>
      </c>
      <c r="AZ23" s="490"/>
      <c r="BA23" s="490"/>
      <c r="BB23" s="490"/>
      <c r="BC23" s="490"/>
      <c r="BD23" s="490"/>
      <c r="BE23" s="490"/>
      <c r="BF23" s="490"/>
      <c r="BG23" s="20"/>
      <c r="BK23" s="26" t="str">
        <f>IF('Contexto Estrat. Ins'!$F$7&lt;&gt;"",'Contexto Estrat. Ins'!$F$6,"")</f>
        <v>Información sujeta a divulgación o modificación no autorizada</v>
      </c>
      <c r="BL23" s="26" t="str">
        <f>IF('Contexto Estrat. Ins'!$F$8&lt;&gt;"",'Contexto Estrat. Ins'!$F$6,"")</f>
        <v>Información sujeta a divulgación o modificación no autorizada</v>
      </c>
      <c r="BM23" s="26" t="str">
        <f>IF('Contexto Estrat. Ins'!$F$9&lt;&gt;"",'Contexto Estrat. Ins'!$F$6,"")</f>
        <v>Información sujeta a divulgación o modificación no autorizada</v>
      </c>
      <c r="BN23" s="26" t="str">
        <f>IF('Contexto Estrat. Ins'!$F$10&lt;&gt;"",'Contexto Estrat. Ins'!$F$6,"")</f>
        <v>Información sujeta a divulgación o modificación no autorizada</v>
      </c>
      <c r="BO23" s="26" t="str">
        <f>IF('Contexto Estrat. Ins'!$F$11&lt;&gt;"",'Contexto Estrat. Ins'!$F$6,"")</f>
        <v/>
      </c>
      <c r="BP23" s="26" t="str">
        <f>IF('Contexto Estrat. Ins'!$F$12&lt;&gt;"",'Contexto Estrat. Ins'!$F$6,"")</f>
        <v/>
      </c>
      <c r="BQ23" s="26" t="str">
        <f>IF($D$29='Contexto Estrat. Ins'!$B$7,BK23,IF($D$29='Contexto Estrat. Ins'!$B$8,BL23,IF($D$29='Contexto Estrat. Ins'!$B$9,BM23,IF($D$29='Contexto Estrat. Ins'!$B$10,BN23,IF($D$29='Contexto Estrat. Ins'!$B$11,BO23,IF($D$29='Contexto Estrat. Ins'!$B$12,BP23,""))))))</f>
        <v/>
      </c>
      <c r="BS23" s="26" t="str">
        <f>IF('Contexto Estrat. Ins'!$F$37&lt;&gt;"",'Contexto Estrat. Ins'!$F$36,"")</f>
        <v/>
      </c>
      <c r="BT23" s="26" t="str">
        <f>IF('Contexto Estrat. Ins'!$F$38&lt;&gt;"",'Contexto Estrat. Ins'!$F$36,"")</f>
        <v>Generación de recursos propios por concepto de tarifas y sanciones</v>
      </c>
      <c r="BU23" s="26" t="str">
        <f>IF('Contexto Estrat. Ins'!$F$39&lt;&gt;"",'Contexto Estrat. Ins'!$F$36,"")</f>
        <v/>
      </c>
      <c r="BV23" s="26" t="str">
        <f>IF('Contexto Estrat. Ins'!$F$40&lt;&gt;"",'Contexto Estrat. Ins'!$F$36,"")</f>
        <v/>
      </c>
      <c r="BW23" s="26" t="str">
        <f>IF('Contexto Estrat. Ins'!$F$41&lt;&gt;"",'Contexto Estrat. Ins'!$F$36,"")</f>
        <v/>
      </c>
      <c r="BX23" s="26" t="str">
        <f>IF('Contexto Estrat. Ins'!$F$42&lt;&gt;"",'Contexto Estrat. Ins'!$F$36,"")</f>
        <v/>
      </c>
      <c r="BY23" s="26" t="str">
        <f>IF($D$29='Contexto Estrat. Ins'!$B$37,BS23,IF($D$29='Contexto Estrat. Ins'!$B$38,BT23,IF($D$29='Contexto Estrat. Ins'!$B$39,BU23,IF($D$29='Contexto Estrat. Ins'!$B$40,BV23,IF($D$29='Contexto Estrat. Ins'!$B$41,BW23,IF($D$29='Contexto Estrat. Ins'!$B$42,BX23,""))))))</f>
        <v/>
      </c>
      <c r="CA23" s="26" t="str">
        <f>IF('Contexto Estrat. Ins'!$F$17&lt;&gt;"",'Contexto Estrat. Ins'!$F$16,"")</f>
        <v>Opinión neutral de los ciudadanos con respecto al Invima</v>
      </c>
      <c r="CB23" s="26" t="str">
        <f>IF('Contexto Estrat. Ins'!$F$18&lt;&gt;"",'Contexto Estrat. Ins'!$F$16,"")</f>
        <v>Opinión neutral de los ciudadanos con respecto al Invima</v>
      </c>
      <c r="CC23" s="26" t="str">
        <f>IF('Contexto Estrat. Ins'!$F$19&lt;&gt;"",'Contexto Estrat. Ins'!$F$16,"")</f>
        <v/>
      </c>
      <c r="CD23" s="26" t="str">
        <f>IF('Contexto Estrat. Ins'!$F$20&lt;&gt;"",'Contexto Estrat. Ins'!$F$16,"")</f>
        <v>Opinión neutral de los ciudadanos con respecto al Invima</v>
      </c>
      <c r="CE23" s="26" t="str">
        <f>IF('Contexto Estrat. Ins'!$F$21&lt;&gt;"",'Contexto Estrat. Ins'!$F$16,"")</f>
        <v/>
      </c>
      <c r="CF23" s="26" t="str">
        <f>IF('Contexto Estrat. Ins'!$F$22&lt;&gt;"",'Contexto Estrat. Ins'!$F$16,"")</f>
        <v/>
      </c>
      <c r="CG23" s="26" t="str">
        <f>IF($D$29='Contexto Estrat. Ins'!$B$17,CA23,IF($D$29='Contexto Estrat. Ins'!$B$18,CB23,IF($D$29='Contexto Estrat. Ins'!$B$19,CC23,IF($D$29='Contexto Estrat. Ins'!$B$20,CD23,IF($D$29='Contexto Estrat. Ins'!$B$21,CE23,IF($D$29='Contexto Estrat. Ins'!$B$22,CF23,""))))))</f>
        <v/>
      </c>
    </row>
    <row r="24" spans="1:85" ht="31.15" customHeight="1">
      <c r="A24" s="18"/>
      <c r="D24" s="491"/>
      <c r="E24" s="491"/>
      <c r="F24" s="491"/>
      <c r="G24" s="491"/>
      <c r="H24" s="491"/>
      <c r="I24" s="491"/>
      <c r="J24" s="491"/>
      <c r="K24" s="491"/>
      <c r="L24" s="491"/>
      <c r="M24" s="491"/>
      <c r="N24" s="491"/>
      <c r="O24" s="491"/>
      <c r="P24" s="491"/>
      <c r="Q24" s="491"/>
      <c r="R24" s="491"/>
      <c r="S24" s="491"/>
      <c r="T24" s="491"/>
      <c r="U24" s="491"/>
      <c r="V24" s="491"/>
      <c r="W24" s="491"/>
      <c r="X24" s="491"/>
      <c r="Y24" s="491"/>
      <c r="Z24" s="491"/>
      <c r="AA24" s="491"/>
      <c r="AB24" s="491"/>
      <c r="AC24" s="491"/>
      <c r="AD24" s="491"/>
      <c r="AE24" s="491"/>
      <c r="AF24" s="491"/>
      <c r="AG24" s="491"/>
      <c r="AH24" s="491"/>
      <c r="AI24" s="491"/>
      <c r="AJ24" s="491"/>
      <c r="AK24" s="491"/>
      <c r="AL24" s="491"/>
      <c r="AM24" s="491"/>
      <c r="AN24" s="491"/>
      <c r="AO24" s="491"/>
      <c r="AP24" s="491"/>
      <c r="AQ24" s="491"/>
      <c r="AR24" s="491"/>
      <c r="AS24" s="491"/>
      <c r="AT24" s="491"/>
      <c r="AU24" s="491"/>
      <c r="AV24" s="491"/>
      <c r="AW24" s="141"/>
      <c r="AX24" s="141"/>
      <c r="AY24" s="456"/>
      <c r="AZ24" s="456"/>
      <c r="BA24" s="456"/>
      <c r="BB24" s="456"/>
      <c r="BC24" s="456"/>
      <c r="BD24" s="456"/>
      <c r="BE24" s="456"/>
      <c r="BF24" s="456"/>
      <c r="BG24" s="20"/>
      <c r="BK24" s="26" t="str">
        <f>IF('Contexto Estrat. Ins'!$G$7&lt;&gt;"",'Contexto Estrat. Ins'!$G$6,"")</f>
        <v>Inoportunidad en la respuesta a trámites y capacidad de respuesta limitada en los laboratorios del Invima</v>
      </c>
      <c r="BL24" s="26" t="str">
        <f>IF('Contexto Estrat. Ins'!$G$8&lt;&gt;"",'Contexto Estrat. Ins'!$G$6,"")</f>
        <v>Inoportunidad en la respuesta a trámites y capacidad de respuesta limitada en los laboratorios del Invima</v>
      </c>
      <c r="BM24" s="26" t="str">
        <f>IF('Contexto Estrat. Ins'!$G$9&lt;&gt;"",'Contexto Estrat. Ins'!$G$6,"")</f>
        <v/>
      </c>
      <c r="BN24" s="26" t="str">
        <f>IF('Contexto Estrat. Ins'!$G$10&lt;&gt;"",'Contexto Estrat. Ins'!$G$6,"")</f>
        <v>Inoportunidad en la respuesta a trámites y capacidad de respuesta limitada en los laboratorios del Invima</v>
      </c>
      <c r="BO24" s="26" t="str">
        <f>IF('Contexto Estrat. Ins'!$G$11&lt;&gt;"",'Contexto Estrat. Ins'!$G$6,"")</f>
        <v/>
      </c>
      <c r="BP24" s="26" t="str">
        <f>IF('Contexto Estrat. Ins'!$G$12&lt;&gt;"",'Contexto Estrat. Ins'!$G$6,"")</f>
        <v/>
      </c>
      <c r="BQ24" s="26" t="str">
        <f>IF($D$29='Contexto Estrat. Ins'!$B$7,BK24,IF($D$29='Contexto Estrat. Ins'!$B$8,BL24,IF($D$29='Contexto Estrat. Ins'!$B$9,BM24,IF($D$29='Contexto Estrat. Ins'!$B$10,BN24,IF($D$29='Contexto Estrat. Ins'!$B$11,BO24,IF($D$29='Contexto Estrat. Ins'!$B$12,BP24,""))))))</f>
        <v/>
      </c>
      <c r="BS24" s="26" t="str">
        <f>IF('Contexto Estrat. Ins'!$G$37&lt;&gt;"",'Contexto Estrat. Ins'!$G$36,"")</f>
        <v>Mantenimiento del Sistema de Gestión Integrado</v>
      </c>
      <c r="BT24" s="26" t="str">
        <f>IF('Contexto Estrat. Ins'!$G$38&lt;&gt;"",'Contexto Estrat. Ins'!$G$36,"")</f>
        <v>Mantenimiento del Sistema de Gestión Integrado</v>
      </c>
      <c r="BU24" s="26" t="str">
        <f>IF('Contexto Estrat. Ins'!$G$39&lt;&gt;"",'Contexto Estrat. Ins'!$G$36,"")</f>
        <v>Mantenimiento del Sistema de Gestión Integrado</v>
      </c>
      <c r="BV24" s="26" t="str">
        <f>IF('Contexto Estrat. Ins'!$G$40&lt;&gt;"",'Contexto Estrat. Ins'!$G$36,"")</f>
        <v>Mantenimiento del Sistema de Gestión Integrado</v>
      </c>
      <c r="BW24" s="26" t="str">
        <f>IF('Contexto Estrat. Ins'!$G$41&lt;&gt;"",'Contexto Estrat. Ins'!$G$36,"")</f>
        <v/>
      </c>
      <c r="BX24" s="26" t="str">
        <f>IF('Contexto Estrat. Ins'!$G$42&lt;&gt;"",'Contexto Estrat. Ins'!$G$36,"")</f>
        <v/>
      </c>
      <c r="BY24" s="26" t="str">
        <f>IF($D$29='Contexto Estrat. Ins'!$B$37,BS24,IF($D$29='Contexto Estrat. Ins'!$B$38,BT24,IF($D$29='Contexto Estrat. Ins'!$B$39,BU24,IF($D$29='Contexto Estrat. Ins'!$B$40,BV24,IF($D$29='Contexto Estrat. Ins'!$B$41,BW24,IF($D$29='Contexto Estrat. Ins'!$B$42,BX24,""))))))</f>
        <v/>
      </c>
      <c r="CA24" s="26" t="str">
        <f>IF('Contexto Estrat. Ins'!$G$17&lt;&gt;"",'Contexto Estrat. Ins'!$G$16,"")</f>
        <v/>
      </c>
      <c r="CB24" s="26" t="str">
        <f>IF('Contexto Estrat. Ins'!$G$18&lt;&gt;"",'Contexto Estrat. Ins'!$G$16,"")</f>
        <v/>
      </c>
      <c r="CC24" s="26" t="str">
        <f>IF('Contexto Estrat. Ins'!$G$19&lt;&gt;"",'Contexto Estrat. Ins'!$G$16,"")</f>
        <v/>
      </c>
      <c r="CD24" s="26" t="str">
        <f>IF('Contexto Estrat. Ins'!$G$20&lt;&gt;"",'Contexto Estrat. Ins'!$G$16,"")</f>
        <v>Percepción negativa por parte de las partes interesadas con respecto a la transparencia de la Entidad</v>
      </c>
      <c r="CE24" s="26" t="str">
        <f>IF('Contexto Estrat. Ins'!$G$21&lt;&gt;"",'Contexto Estrat. Ins'!$G$16,"")</f>
        <v/>
      </c>
      <c r="CF24" s="26" t="str">
        <f>IF('Contexto Estrat. Ins'!$G$22&lt;&gt;"",'Contexto Estrat. Ins'!$G$16,"")</f>
        <v/>
      </c>
      <c r="CG24" s="26" t="str">
        <f>IF($D$29='Contexto Estrat. Ins'!$B$17,CA24,IF($D$29='Contexto Estrat. Ins'!$B$18,CB24,IF($D$29='Contexto Estrat. Ins'!$B$19,CC24,IF($D$29='Contexto Estrat. Ins'!$B$20,CD24,IF($D$29='Contexto Estrat. Ins'!$B$21,CE24,IF($D$29='Contexto Estrat. Ins'!$B$22,CF24,""))))))</f>
        <v/>
      </c>
    </row>
    <row r="25" spans="1:85" s="239" customFormat="1" ht="20.25" customHeight="1">
      <c r="A25" s="241"/>
      <c r="D25" s="240"/>
      <c r="E25" s="240"/>
      <c r="F25" s="240"/>
      <c r="G25" s="240"/>
      <c r="H25" s="240"/>
      <c r="I25" s="240"/>
      <c r="J25" s="240"/>
      <c r="K25" s="240"/>
      <c r="L25" s="240"/>
      <c r="M25" s="240"/>
      <c r="N25" s="240"/>
      <c r="O25" s="240"/>
      <c r="P25" s="240"/>
      <c r="Q25" s="236"/>
      <c r="R25" s="240"/>
      <c r="S25" s="236"/>
      <c r="T25" s="236"/>
      <c r="U25" s="236"/>
      <c r="V25" s="236"/>
      <c r="W25" s="240"/>
      <c r="X25" s="240"/>
      <c r="Y25" s="240"/>
      <c r="Z25" s="240"/>
      <c r="AA25" s="240"/>
      <c r="AB25" s="240"/>
      <c r="AC25" s="240"/>
      <c r="AD25" s="240"/>
      <c r="AE25" s="236"/>
      <c r="AF25" s="240"/>
      <c r="AG25" s="236"/>
      <c r="AH25" s="240"/>
      <c r="AI25" s="240"/>
      <c r="AJ25" s="240"/>
      <c r="AK25" s="240"/>
      <c r="AL25" s="240"/>
      <c r="AM25" s="240"/>
      <c r="AN25" s="240"/>
      <c r="AO25" s="240"/>
      <c r="AP25" s="240"/>
      <c r="AQ25" s="240"/>
      <c r="AR25" s="240"/>
      <c r="AS25" s="240"/>
      <c r="AT25" s="236"/>
      <c r="AU25" s="240"/>
      <c r="AV25" s="240"/>
      <c r="AW25" s="237"/>
      <c r="AX25" s="237"/>
      <c r="AY25" s="238"/>
      <c r="AZ25" s="238"/>
      <c r="BA25" s="238"/>
      <c r="BB25" s="238"/>
      <c r="BC25" s="238"/>
      <c r="BD25" s="238"/>
      <c r="BE25" s="238"/>
      <c r="BF25" s="238"/>
      <c r="BG25" s="242"/>
      <c r="BK25" s="243"/>
      <c r="BL25" s="243"/>
      <c r="BM25" s="243"/>
      <c r="BN25" s="243"/>
      <c r="BO25" s="243"/>
      <c r="BP25" s="243"/>
      <c r="BQ25" s="243"/>
      <c r="BS25" s="243"/>
      <c r="BT25" s="243"/>
      <c r="BU25" s="243"/>
      <c r="BV25" s="243"/>
      <c r="BW25" s="243"/>
      <c r="BX25" s="243"/>
      <c r="BY25" s="243"/>
      <c r="CA25" s="243"/>
      <c r="CB25" s="243"/>
      <c r="CC25" s="243"/>
      <c r="CD25" s="243"/>
      <c r="CE25" s="243"/>
      <c r="CF25" s="243"/>
      <c r="CG25" s="243"/>
    </row>
    <row r="26" spans="1:85" ht="31.15" customHeight="1">
      <c r="A26" s="18"/>
      <c r="C26" s="239"/>
      <c r="D26" s="647" t="s">
        <v>468</v>
      </c>
      <c r="E26" s="648"/>
      <c r="F26" s="648"/>
      <c r="G26" s="648"/>
      <c r="H26" s="648"/>
      <c r="I26" s="648"/>
      <c r="J26" s="648"/>
      <c r="K26" s="648"/>
      <c r="L26" s="648"/>
      <c r="M26" s="648"/>
      <c r="N26" s="648"/>
      <c r="O26" s="648"/>
      <c r="P26" s="249" t="s">
        <v>469</v>
      </c>
      <c r="Q26" s="245"/>
      <c r="R26" s="646" t="s">
        <v>470</v>
      </c>
      <c r="S26" s="646"/>
      <c r="T26" s="245"/>
      <c r="U26" s="246"/>
      <c r="V26" s="236"/>
      <c r="W26" s="647" t="s">
        <v>471</v>
      </c>
      <c r="X26" s="648"/>
      <c r="Y26" s="648"/>
      <c r="Z26" s="648"/>
      <c r="AA26" s="648"/>
      <c r="AB26" s="648"/>
      <c r="AC26" s="648"/>
      <c r="AD26" s="244" t="s">
        <v>469</v>
      </c>
      <c r="AE26" s="245"/>
      <c r="AF26" s="244" t="s">
        <v>470</v>
      </c>
      <c r="AG26" s="246"/>
      <c r="AH26" s="30"/>
      <c r="AI26" s="647" t="s">
        <v>472</v>
      </c>
      <c r="AJ26" s="648"/>
      <c r="AK26" s="648"/>
      <c r="AL26" s="648"/>
      <c r="AM26" s="648"/>
      <c r="AN26" s="648"/>
      <c r="AO26" s="648"/>
      <c r="AP26" s="648"/>
      <c r="AQ26" s="648"/>
      <c r="AR26" s="648"/>
      <c r="AS26" s="244" t="s">
        <v>469</v>
      </c>
      <c r="AT26" s="245"/>
      <c r="AU26" s="645" t="s">
        <v>470</v>
      </c>
      <c r="AV26" s="645"/>
      <c r="AW26" s="247"/>
      <c r="AX26" s="248"/>
      <c r="AY26" s="238"/>
      <c r="AZ26" s="238"/>
      <c r="BA26" s="238"/>
      <c r="BB26" s="238"/>
      <c r="BC26" s="238"/>
      <c r="BD26" s="238"/>
      <c r="BE26" s="238"/>
      <c r="BF26" s="238"/>
      <c r="BG26" s="20"/>
      <c r="BK26" s="26"/>
      <c r="BL26" s="26"/>
      <c r="BM26" s="26"/>
      <c r="BN26" s="26"/>
      <c r="BO26" s="26"/>
      <c r="BP26" s="26"/>
      <c r="BQ26" s="26"/>
      <c r="BS26" s="26"/>
      <c r="BT26" s="26"/>
      <c r="BU26" s="26"/>
      <c r="BV26" s="26"/>
      <c r="BW26" s="26"/>
      <c r="BX26" s="26"/>
      <c r="BY26" s="26"/>
      <c r="CA26" s="26"/>
      <c r="CB26" s="26"/>
      <c r="CC26" s="26"/>
      <c r="CD26" s="26"/>
      <c r="CE26" s="26"/>
      <c r="CF26" s="26"/>
      <c r="CG26" s="26"/>
    </row>
    <row r="27" spans="1:85" ht="15.6" customHeight="1">
      <c r="A27" s="18"/>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29"/>
      <c r="AT27" s="32"/>
      <c r="AU27" s="32"/>
      <c r="AV27" s="32"/>
      <c r="AW27" s="32"/>
      <c r="AX27" s="32"/>
      <c r="AY27" s="32"/>
      <c r="AZ27" s="32"/>
      <c r="BA27" s="32"/>
      <c r="BB27" s="32"/>
      <c r="BG27" s="20"/>
      <c r="BK27" s="26" t="str">
        <f>IF('Contexto Estrat. Ins'!$H$7&lt;&gt;"",'Contexto Estrat. Ins'!$H$6,"")</f>
        <v>Cultura de servicio y herramientas de atención al ciudadano limitadas</v>
      </c>
      <c r="BL27" s="26" t="str">
        <f>IF('Contexto Estrat. Ins'!$H$8&lt;&gt;"",'Contexto Estrat. Ins'!$H$6,"")</f>
        <v>Cultura de servicio y herramientas de atención al ciudadano limitadas</v>
      </c>
      <c r="BM27" s="26" t="str">
        <f>IF('Contexto Estrat. Ins'!$H$9&lt;&gt;"",'Contexto Estrat. Ins'!$H$6,"")</f>
        <v/>
      </c>
      <c r="BN27" s="26" t="str">
        <f>IF('Contexto Estrat. Ins'!$H$10&lt;&gt;"",'Contexto Estrat. Ins'!$H$6,"")</f>
        <v/>
      </c>
      <c r="BO27" s="26" t="str">
        <f>IF('Contexto Estrat. Ins'!$H$11&lt;&gt;"",'Contexto Estrat. Ins'!$H$6,"")</f>
        <v/>
      </c>
      <c r="BP27" s="26" t="str">
        <f>IF('Contexto Estrat. Ins'!$H$12&lt;&gt;"",'Contexto Estrat. Ins'!$H$6,"")</f>
        <v/>
      </c>
      <c r="BQ27" s="26" t="str">
        <f>IF($D$29='Contexto Estrat. Ins'!$B$7,BK27,IF($D$29='Contexto Estrat. Ins'!$B$8,BL27,IF($D$29='Contexto Estrat. Ins'!$B$9,BM27,IF($D$29='Contexto Estrat. Ins'!$B$10,BN27,IF($D$29='Contexto Estrat. Ins'!$B$11,BO27,IF($D$29='Contexto Estrat. Ins'!$B$12,BP27,""))))))</f>
        <v/>
      </c>
      <c r="BS27" s="26" t="str">
        <f>IF('Contexto Estrat. Ins'!$H$37&lt;&gt;"",'Contexto Estrat. Ins'!$H$36,"")</f>
        <v>Enfoque de mejoramiento continuo para el cumplimiento de requisitos legales en seguridad y salud en el trabajo y gestión ambiental</v>
      </c>
      <c r="BT27" s="26" t="str">
        <f>IF('Contexto Estrat. Ins'!$H$38&lt;&gt;"",'Contexto Estrat. Ins'!$H$36,"")</f>
        <v>Enfoque de mejoramiento continuo para el cumplimiento de requisitos legales en seguridad y salud en el trabajo y gestión ambiental</v>
      </c>
      <c r="BU27" s="26" t="str">
        <f>IF('Contexto Estrat. Ins'!$H$39&lt;&gt;"",'Contexto Estrat. Ins'!$H$36,"")</f>
        <v>Enfoque de mejoramiento continuo para el cumplimiento de requisitos legales en seguridad y salud en el trabajo y gestión ambiental</v>
      </c>
      <c r="BV27" s="26" t="str">
        <f>IF('Contexto Estrat. Ins'!$H$40&lt;&gt;"",'Contexto Estrat. Ins'!$H$36,"")</f>
        <v>Enfoque de mejoramiento continuo para el cumplimiento de requisitos legales en seguridad y salud en el trabajo y gestión ambiental</v>
      </c>
      <c r="BW27" s="26" t="str">
        <f>IF('Contexto Estrat. Ins'!$H$41&lt;&gt;"",'Contexto Estrat. Ins'!$H$36,"")</f>
        <v/>
      </c>
      <c r="BX27" s="26" t="str">
        <f>IF('Contexto Estrat. Ins'!$H$42&lt;&gt;"",'Contexto Estrat. Ins'!$H$36,"")</f>
        <v/>
      </c>
      <c r="BY27" s="26" t="str">
        <f>IF($D$29='Contexto Estrat. Ins'!$B$37,BS27,IF($D$29='Contexto Estrat. Ins'!$B$38,BT27,IF($D$29='Contexto Estrat. Ins'!$B$39,BU27,IF($D$29='Contexto Estrat. Ins'!$B$40,BV27,IF($D$29='Contexto Estrat. Ins'!$B$41,BW27,IF($D$29='Contexto Estrat. Ins'!$B$42,BX27,""))))))</f>
        <v/>
      </c>
      <c r="CA27" s="26" t="str">
        <f>IF('Contexto Estrat. Ins'!$H$17&lt;&gt;"",'Contexto Estrat. Ins'!$H$16,"")</f>
        <v>Actos de corrupción e ilegalidad o presión de los diferentes grupos de interés como gremios, actores políticos, usuarios, entidades gubernamentales e internacionales</v>
      </c>
      <c r="CB27" s="26" t="str">
        <f>IF('Contexto Estrat. Ins'!$H$18&lt;&gt;"",'Contexto Estrat. Ins'!$H$16,"")</f>
        <v>Actos de corrupción e ilegalidad o presión de los diferentes grupos de interés como gremios, actores políticos, usuarios, entidades gubernamentales e internacionales</v>
      </c>
      <c r="CC27" s="26" t="str">
        <f>IF('Contexto Estrat. Ins'!$H$19&lt;&gt;"",'Contexto Estrat. Ins'!$H$16,"")</f>
        <v/>
      </c>
      <c r="CD27" s="26" t="str">
        <f>IF('Contexto Estrat. Ins'!$H$20&lt;&gt;"",'Contexto Estrat. Ins'!$H$16,"")</f>
        <v>Actos de corrupción e ilegalidad o presión de los diferentes grupos de interés como gremios, actores políticos, usuarios, entidades gubernamentales e internacionales</v>
      </c>
      <c r="CE27" s="26" t="str">
        <f>IF('Contexto Estrat. Ins'!$H$21&lt;&gt;"",'Contexto Estrat. Ins'!$H$16,"")</f>
        <v/>
      </c>
      <c r="CF27" s="26" t="str">
        <f>IF('Contexto Estrat. Ins'!$H$22&lt;&gt;"",'Contexto Estrat. Ins'!$H$16,"")</f>
        <v/>
      </c>
      <c r="CG27" s="26" t="str">
        <f>IF($D$29='Contexto Estrat. Ins'!$B$17,CA27,IF($D$29='Contexto Estrat. Ins'!$B$18,CB27,IF($D$29='Contexto Estrat. Ins'!$B$19,CC27,IF($D$29='Contexto Estrat. Ins'!$B$20,CD27,IF($D$29='Contexto Estrat. Ins'!$B$21,CE27,IF($D$29='Contexto Estrat. Ins'!$B$22,CF27,""))))))</f>
        <v/>
      </c>
    </row>
    <row r="28" spans="1:85" ht="34.9" customHeight="1">
      <c r="A28" s="18"/>
      <c r="D28" s="376" t="str">
        <f>IF(OR(AK13=Datos!A2,AK13=Datos!A4,AK13=Datos!A5),"Seleccione los Trámites y OPA's posiblemente afectados",IF(AK13=Datos!A3,"Seleccione los Objetivos Estratégicos posiblemente afectados, inciando por el directamente relacionado",IF(AK13=Datos!A6,"Seleccione los Objetivos Estratégicos posiblemente favorecidos, iniciando por el directamente relacionado","")))</f>
        <v/>
      </c>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0"/>
      <c r="AD28" s="493" t="str">
        <f>IF(OR(AK13=Datos!A2,AK13=Datos!A3,AK13=Datos!A4,AK13=Datos!A5),"Seleccione o mencione otros procesos del SIG posiblemente afectados",IF(AK13=Datos!A6,"Seleccione o mencione otros procesos del SIG posiblemente favorecidos",""))</f>
        <v/>
      </c>
      <c r="AE28" s="493"/>
      <c r="AF28" s="493"/>
      <c r="AG28" s="493"/>
      <c r="AH28" s="493"/>
      <c r="AI28" s="493"/>
      <c r="AJ28" s="493"/>
      <c r="AK28" s="493"/>
      <c r="AL28" s="493"/>
      <c r="AM28" s="493"/>
      <c r="AN28" s="493"/>
      <c r="AO28" s="493"/>
      <c r="AP28" s="493"/>
      <c r="AQ28" s="493"/>
      <c r="AR28" s="493"/>
      <c r="AS28" s="493"/>
      <c r="AT28" s="493"/>
      <c r="AU28" s="493"/>
      <c r="AV28" s="493"/>
      <c r="AW28" s="493"/>
      <c r="AX28" s="493"/>
      <c r="AY28" s="493"/>
      <c r="AZ28" s="493"/>
      <c r="BA28" s="493"/>
      <c r="BB28" s="493"/>
      <c r="BC28" s="493"/>
      <c r="BD28" s="493"/>
      <c r="BE28" s="493"/>
      <c r="BF28" s="493"/>
      <c r="BG28" s="20"/>
      <c r="BK28" s="26" t="str">
        <f>IF('Contexto Estrat. Ins'!$I$7&lt;&gt;"",'Contexto Estrat. Ins'!$I$6,"")</f>
        <v/>
      </c>
      <c r="BL28" s="26" t="str">
        <f>IF('Contexto Estrat. Ins'!$I$8&lt;&gt;"",'Contexto Estrat. Ins'!$I$6,"")</f>
        <v/>
      </c>
      <c r="BM28" s="26" t="str">
        <f>IF('Contexto Estrat. Ins'!$I$9&lt;&gt;"",'Contexto Estrat. Ins'!$I$6,"")</f>
        <v>Divulgación de la plataforma estratégica y otros temas de interés inoportuna y que no cubre a la totalidad de los funcionarios y contratistas</v>
      </c>
      <c r="BN28" s="26" t="str">
        <f>IF('Contexto Estrat. Ins'!$I$10&lt;&gt;"",'Contexto Estrat. Ins'!$I$6,"")</f>
        <v/>
      </c>
      <c r="BO28" s="26" t="str">
        <f>IF('Contexto Estrat. Ins'!$I$11&lt;&gt;"",'Contexto Estrat. Ins'!$I$6,"")</f>
        <v/>
      </c>
      <c r="BP28" s="26" t="str">
        <f>IF('Contexto Estrat. Ins'!$I$12&lt;&gt;"",'Contexto Estrat. Ins'!$I$6,"")</f>
        <v/>
      </c>
      <c r="BQ28" s="26" t="str">
        <f>IF($D$29='Contexto Estrat. Ins'!$B$7,BK28,IF($D$29='Contexto Estrat. Ins'!$B$8,BL28,IF($D$29='Contexto Estrat. Ins'!$B$9,BM28,IF($D$29='Contexto Estrat. Ins'!$B$10,BN28,IF($D$29='Contexto Estrat. Ins'!$B$11,BO28,IF($D$29='Contexto Estrat. Ins'!$B$12,BP28,""))))))</f>
        <v/>
      </c>
      <c r="BS28" s="26" t="str">
        <f>IF('Contexto Estrat. Ins'!$I$37&lt;&gt;"",'Contexto Estrat. Ins'!$I$36,"")</f>
        <v>Implementación de nuevos mecanismos de atención a las partes interesadas</v>
      </c>
      <c r="BT28" s="26" t="str">
        <f>IF('Contexto Estrat. Ins'!$I$38&lt;&gt;"",'Contexto Estrat. Ins'!$I$36,"")</f>
        <v>Implementación de nuevos mecanismos de atención a las partes interesadas</v>
      </c>
      <c r="BU28" s="26" t="str">
        <f>IF('Contexto Estrat. Ins'!$I$39&lt;&gt;"",'Contexto Estrat. Ins'!$I$36,"")</f>
        <v/>
      </c>
      <c r="BV28" s="26" t="str">
        <f>IF('Contexto Estrat. Ins'!$I$40&lt;&gt;"",'Contexto Estrat. Ins'!$I$36,"")</f>
        <v>Implementación de nuevos mecanismos de atención a las partes interesadas</v>
      </c>
      <c r="BW28" s="26" t="str">
        <f>IF('Contexto Estrat. Ins'!$I$41&lt;&gt;"",'Contexto Estrat. Ins'!$I$36,"")</f>
        <v/>
      </c>
      <c r="BX28" s="26" t="str">
        <f>IF('Contexto Estrat. Ins'!$I$42&lt;&gt;"",'Contexto Estrat. Ins'!$I$36,"")</f>
        <v/>
      </c>
      <c r="BY28" s="26" t="str">
        <f>IF($D$29='Contexto Estrat. Ins'!$B$37,BS28,IF($D$29='Contexto Estrat. Ins'!$B$38,BT28,IF($D$29='Contexto Estrat. Ins'!$B$39,BU28,IF($D$29='Contexto Estrat. Ins'!$B$40,BV28,IF($D$29='Contexto Estrat. Ins'!$B$41,BW28,IF($D$29='Contexto Estrat. Ins'!$B$42,BX28,""))))))</f>
        <v/>
      </c>
      <c r="CA28" s="26" t="str">
        <f>IF('Contexto Estrat. Ins'!$I$17&lt;&gt;"",'Contexto Estrat. Ins'!$I$16,"")</f>
        <v/>
      </c>
      <c r="CB28" s="26" t="str">
        <f>IF('Contexto Estrat. Ins'!$I$18&lt;&gt;"",'Contexto Estrat. Ins'!$I$16,"")</f>
        <v/>
      </c>
      <c r="CC28" s="26" t="str">
        <f>IF('Contexto Estrat. Ins'!$I$19&lt;&gt;"",'Contexto Estrat. Ins'!$I$16,"")</f>
        <v/>
      </c>
      <c r="CD28" s="26" t="str">
        <f>IF('Contexto Estrat. Ins'!$I$20&lt;&gt;"",'Contexto Estrat. Ins'!$I$16,"")</f>
        <v/>
      </c>
      <c r="CE28" s="26" t="str">
        <f>IF('Contexto Estrat. Ins'!$I$21&lt;&gt;"",'Contexto Estrat. Ins'!$I$16,"")</f>
        <v/>
      </c>
      <c r="CF28" s="26" t="str">
        <f>IF('Contexto Estrat. Ins'!$I$22&lt;&gt;"",'Contexto Estrat. Ins'!$I$16,"")</f>
        <v/>
      </c>
      <c r="CG28" s="26" t="str">
        <f>IF($D$29='Contexto Estrat. Ins'!$B$17,CA28,IF($D$29='Contexto Estrat. Ins'!$B$18,CB28,IF($D$29='Contexto Estrat. Ins'!$B$19,CC28,IF($D$29='Contexto Estrat. Ins'!$B$20,CD28,IF($D$29='Contexto Estrat. Ins'!$B$21,CE28,IF($D$29='Contexto Estrat. Ins'!$B$22,CF28,""))))))</f>
        <v/>
      </c>
    </row>
    <row r="29" spans="1:85" ht="31.15" customHeight="1">
      <c r="A29" s="18"/>
      <c r="D29" s="373"/>
      <c r="E29" s="374"/>
      <c r="F29" s="374"/>
      <c r="G29" s="374"/>
      <c r="H29" s="374"/>
      <c r="I29" s="374"/>
      <c r="J29" s="374"/>
      <c r="K29" s="374"/>
      <c r="L29" s="374"/>
      <c r="M29" s="374"/>
      <c r="N29" s="374"/>
      <c r="O29" s="374"/>
      <c r="P29" s="374"/>
      <c r="Q29" s="374"/>
      <c r="R29" s="374"/>
      <c r="S29" s="374"/>
      <c r="T29" s="374"/>
      <c r="U29" s="374"/>
      <c r="V29" s="374"/>
      <c r="W29" s="374"/>
      <c r="X29" s="374"/>
      <c r="Y29" s="374"/>
      <c r="Z29" s="374"/>
      <c r="AA29" s="374"/>
      <c r="AB29" s="375"/>
      <c r="AC29" s="33"/>
      <c r="AD29" s="494"/>
      <c r="AE29" s="494"/>
      <c r="AF29" s="494"/>
      <c r="AG29" s="494"/>
      <c r="AH29" s="494"/>
      <c r="AI29" s="494"/>
      <c r="AJ29" s="494"/>
      <c r="AK29" s="494"/>
      <c r="AL29" s="494"/>
      <c r="AM29" s="494"/>
      <c r="AN29" s="494"/>
      <c r="AO29" s="494"/>
      <c r="AP29" s="494"/>
      <c r="AQ29" s="494"/>
      <c r="AR29" s="494"/>
      <c r="AS29" s="494"/>
      <c r="AT29" s="494"/>
      <c r="AU29" s="494"/>
      <c r="AV29" s="494"/>
      <c r="AW29" s="494"/>
      <c r="AX29" s="494"/>
      <c r="AY29" s="494"/>
      <c r="AZ29" s="494"/>
      <c r="BA29" s="494"/>
      <c r="BB29" s="494"/>
      <c r="BC29" s="494"/>
      <c r="BD29" s="494"/>
      <c r="BE29" s="494"/>
      <c r="BF29" s="494"/>
      <c r="BG29" s="20"/>
      <c r="BK29" s="26" t="str">
        <f>IF('Contexto Estrat. Ins'!$J$7&lt;&gt;"",'Contexto Estrat. Ins'!$J$6,"")</f>
        <v/>
      </c>
      <c r="BL29" s="26" t="str">
        <f>IF('Contexto Estrat. Ins'!$J$8&lt;&gt;"",'Contexto Estrat. Ins'!$J$6,"")</f>
        <v/>
      </c>
      <c r="BM29" s="26" t="str">
        <f>IF('Contexto Estrat. Ins'!$J$9&lt;&gt;"",'Contexto Estrat. Ins'!$J$6,"")</f>
        <v>Desconocimiento de los funcionarios de las herramientas de gestión y evaluación</v>
      </c>
      <c r="BN29" s="26" t="str">
        <f>IF('Contexto Estrat. Ins'!$J$10&lt;&gt;"",'Contexto Estrat. Ins'!$J$6,"")</f>
        <v>Desconocimiento de los funcionarios de las herramientas de gestión y evaluación</v>
      </c>
      <c r="BO29" s="26" t="str">
        <f>IF('Contexto Estrat. Ins'!$J$11&lt;&gt;"",'Contexto Estrat. Ins'!$J$6,"")</f>
        <v/>
      </c>
      <c r="BP29" s="26" t="str">
        <f>IF('Contexto Estrat. Ins'!$J$12&lt;&gt;"",'Contexto Estrat. Ins'!$J$6,"")</f>
        <v/>
      </c>
      <c r="BQ29" s="26" t="str">
        <f>IF($D$29='Contexto Estrat. Ins'!$B$7,BK29,IF($D$29='Contexto Estrat. Ins'!$B$8,BL29,IF($D$29='Contexto Estrat. Ins'!$B$9,BM29,IF($D$29='Contexto Estrat. Ins'!$B$10,BN29,IF($D$29='Contexto Estrat. Ins'!$B$11,BO29,IF($D$29='Contexto Estrat. Ins'!$B$12,BP29,""))))))</f>
        <v/>
      </c>
      <c r="BS29" s="26" t="str">
        <f>IF('Contexto Estrat. Ins'!$J$37&lt;&gt;"",'Contexto Estrat. Ins'!$J$36,"")</f>
        <v>Reconocimiento como autoridad sanitaria de referencia a nivel nacional e internacional</v>
      </c>
      <c r="BT29" s="26" t="str">
        <f>IF('Contexto Estrat. Ins'!$J$38&lt;&gt;"",'Contexto Estrat. Ins'!$J$36,"")</f>
        <v/>
      </c>
      <c r="BU29" s="26" t="str">
        <f>IF('Contexto Estrat. Ins'!$J$39&lt;&gt;"",'Contexto Estrat. Ins'!$J$36,"")</f>
        <v/>
      </c>
      <c r="BV29" s="26" t="str">
        <f>IF('Contexto Estrat. Ins'!$J$40&lt;&gt;"",'Contexto Estrat. Ins'!$J$36,"")</f>
        <v/>
      </c>
      <c r="BW29" s="26" t="str">
        <f>IF('Contexto Estrat. Ins'!$J$41&lt;&gt;"",'Contexto Estrat. Ins'!$J$36,"")</f>
        <v/>
      </c>
      <c r="BX29" s="26" t="str">
        <f>IF('Contexto Estrat. Ins'!$J$42&lt;&gt;"",'Contexto Estrat. Ins'!$J$36,"")</f>
        <v/>
      </c>
      <c r="BY29" s="26" t="str">
        <f>IF($D$29='Contexto Estrat. Ins'!$B$37,BS29,IF($D$29='Contexto Estrat. Ins'!$B$38,BT29,IF($D$29='Contexto Estrat. Ins'!$B$39,BU29,IF($D$29='Contexto Estrat. Ins'!$B$40,BV29,IF($D$29='Contexto Estrat. Ins'!$B$41,BW29,IF($D$29='Contexto Estrat. Ins'!$B$42,BX29,""))))))</f>
        <v/>
      </c>
      <c r="CA29" s="26" t="str">
        <f>IF('Contexto Estrat. Ins'!$J$17&lt;&gt;"",'Contexto Estrat. Ins'!$J$16,"")</f>
        <v/>
      </c>
      <c r="CB29" s="26" t="str">
        <f>IF('Contexto Estrat. Ins'!$J$18&lt;&gt;"",'Contexto Estrat. Ins'!$J$16,"")</f>
        <v/>
      </c>
      <c r="CC29" s="26" t="str">
        <f>IF('Contexto Estrat. Ins'!$J$19&lt;&gt;"",'Contexto Estrat. Ins'!$J$16,"")</f>
        <v/>
      </c>
      <c r="CD29" s="26" t="str">
        <f>IF('Contexto Estrat. Ins'!$J$20&lt;&gt;"",'Contexto Estrat. Ins'!$J$16,"")</f>
        <v/>
      </c>
      <c r="CE29" s="26" t="str">
        <f>IF('Contexto Estrat. Ins'!$J$21&lt;&gt;"",'Contexto Estrat. Ins'!$J$16,"")</f>
        <v/>
      </c>
      <c r="CF29" s="26" t="str">
        <f>IF('Contexto Estrat. Ins'!$J$22&lt;&gt;"",'Contexto Estrat. Ins'!$J$16,"")</f>
        <v/>
      </c>
      <c r="CG29" s="26" t="str">
        <f>IF($D$29='Contexto Estrat. Ins'!$B$17,CA29,IF($D$29='Contexto Estrat. Ins'!$B$18,CB29,IF($D$29='Contexto Estrat. Ins'!$B$19,CC29,IF($D$29='Contexto Estrat. Ins'!$B$20,CD29,IF($D$29='Contexto Estrat. Ins'!$B$21,CE29,IF($D$29='Contexto Estrat. Ins'!$B$22,CF29,""))))))</f>
        <v/>
      </c>
    </row>
    <row r="30" spans="1:85" ht="31.15" customHeight="1">
      <c r="A30" s="18"/>
      <c r="D30" s="373"/>
      <c r="E30" s="374"/>
      <c r="F30" s="374"/>
      <c r="G30" s="374"/>
      <c r="H30" s="374"/>
      <c r="I30" s="374"/>
      <c r="J30" s="374"/>
      <c r="K30" s="374"/>
      <c r="L30" s="374"/>
      <c r="M30" s="374"/>
      <c r="N30" s="374"/>
      <c r="O30" s="374"/>
      <c r="P30" s="374"/>
      <c r="Q30" s="374"/>
      <c r="R30" s="374"/>
      <c r="S30" s="374"/>
      <c r="T30" s="374"/>
      <c r="U30" s="374"/>
      <c r="V30" s="374"/>
      <c r="W30" s="374"/>
      <c r="X30" s="374"/>
      <c r="Y30" s="374"/>
      <c r="Z30" s="374"/>
      <c r="AA30" s="374"/>
      <c r="AB30" s="375"/>
      <c r="AC30" s="33"/>
      <c r="AD30" s="494"/>
      <c r="AE30" s="494"/>
      <c r="AF30" s="494"/>
      <c r="AG30" s="494"/>
      <c r="AH30" s="494"/>
      <c r="AI30" s="494"/>
      <c r="AJ30" s="494"/>
      <c r="AK30" s="494"/>
      <c r="AL30" s="494"/>
      <c r="AM30" s="494"/>
      <c r="AN30" s="494"/>
      <c r="AO30" s="494"/>
      <c r="AP30" s="494"/>
      <c r="AQ30" s="494"/>
      <c r="AR30" s="494"/>
      <c r="AS30" s="494"/>
      <c r="AT30" s="494"/>
      <c r="AU30" s="494"/>
      <c r="AV30" s="494"/>
      <c r="AW30" s="494"/>
      <c r="AX30" s="494"/>
      <c r="AY30" s="494"/>
      <c r="AZ30" s="494"/>
      <c r="BA30" s="494"/>
      <c r="BB30" s="494"/>
      <c r="BC30" s="494"/>
      <c r="BD30" s="494"/>
      <c r="BE30" s="494"/>
      <c r="BF30" s="494"/>
      <c r="BG30" s="20"/>
      <c r="BK30" s="26" t="str">
        <f>IF('Contexto Estrat. Ins'!$K$7&lt;&gt;"",'Contexto Estrat. Ins'!$K$6,"")</f>
        <v>Modelo de gestión documental poco eficiente</v>
      </c>
      <c r="BL30" s="26" t="str">
        <f>IF('Contexto Estrat. Ins'!$K$8&lt;&gt;"",'Contexto Estrat. Ins'!$K$6,"")</f>
        <v>Modelo de gestión documental poco eficiente</v>
      </c>
      <c r="BM30" s="26" t="str">
        <f>IF('Contexto Estrat. Ins'!$K$9&lt;&gt;"",'Contexto Estrat. Ins'!$K$6,"")</f>
        <v>Modelo de gestión documental poco eficiente</v>
      </c>
      <c r="BN30" s="26" t="str">
        <f>IF('Contexto Estrat. Ins'!$K$10&lt;&gt;"",'Contexto Estrat. Ins'!$K$6,"")</f>
        <v>Modelo de gestión documental poco eficiente</v>
      </c>
      <c r="BO30" s="26" t="str">
        <f>IF('Contexto Estrat. Ins'!$K$11&lt;&gt;"",'Contexto Estrat. Ins'!$K$6,"")</f>
        <v/>
      </c>
      <c r="BP30" s="26" t="str">
        <f>IF('Contexto Estrat. Ins'!$K$12&lt;&gt;"",'Contexto Estrat. Ins'!$K$6,"")</f>
        <v/>
      </c>
      <c r="BQ30" s="26" t="str">
        <f>IF($D$29='Contexto Estrat. Ins'!$B$7,BK30,IF($D$29='Contexto Estrat. Ins'!$B$8,BL30,IF($D$29='Contexto Estrat. Ins'!$B$9,BM30,IF($D$29='Contexto Estrat. Ins'!$B$10,BN30,IF($D$29='Contexto Estrat. Ins'!$B$11,BO30,IF($D$29='Contexto Estrat. Ins'!$B$12,BP30,""))))))</f>
        <v/>
      </c>
      <c r="BS30" s="26" t="str">
        <f>IF('Contexto Estrat. Ins'!$K$37&lt;&gt;"",'Contexto Estrat. Ins'!$K$36,"")</f>
        <v>Acuerdos de cooperación con otros países</v>
      </c>
      <c r="BT30" s="26" t="str">
        <f>IF('Contexto Estrat. Ins'!$K$38&lt;&gt;"",'Contexto Estrat. Ins'!$K$36,"")</f>
        <v/>
      </c>
      <c r="BU30" s="26" t="str">
        <f>IF('Contexto Estrat. Ins'!$K$39&lt;&gt;"",'Contexto Estrat. Ins'!$K$36,"")</f>
        <v/>
      </c>
      <c r="BV30" s="26" t="str">
        <f>IF('Contexto Estrat. Ins'!$K$40&lt;&gt;"",'Contexto Estrat. Ins'!$K$36,"")</f>
        <v/>
      </c>
      <c r="BW30" s="26" t="str">
        <f>IF('Contexto Estrat. Ins'!$K$41&lt;&gt;"",'Contexto Estrat. Ins'!$K$36,"")</f>
        <v/>
      </c>
      <c r="BX30" s="26" t="str">
        <f>IF('Contexto Estrat. Ins'!$K$42&lt;&gt;"",'Contexto Estrat. Ins'!$K$36,"")</f>
        <v/>
      </c>
      <c r="BY30" s="26" t="str">
        <f>IF($D$29='Contexto Estrat. Ins'!$B$37,BS30,IF($D$29='Contexto Estrat. Ins'!$B$38,BT30,IF($D$29='Contexto Estrat. Ins'!$B$39,BU30,IF($D$29='Contexto Estrat. Ins'!$B$40,BV30,IF($D$29='Contexto Estrat. Ins'!$B$41,BW30,IF($D$29='Contexto Estrat. Ins'!$B$42,BX30,""))))))</f>
        <v/>
      </c>
      <c r="CA30" s="26" t="str">
        <f>IF('Contexto Estrat. Ins'!$K$17&lt;&gt;"",'Contexto Estrat. Ins'!$K$16,"")</f>
        <v/>
      </c>
      <c r="CB30" s="26" t="str">
        <f>IF('Contexto Estrat. Ins'!$K$18&lt;&gt;"",'Contexto Estrat. Ins'!$K$16,"")</f>
        <v/>
      </c>
      <c r="CC30" s="26" t="str">
        <f>IF('Contexto Estrat. Ins'!$K$19&lt;&gt;"",'Contexto Estrat. Ins'!$K$16,"")</f>
        <v/>
      </c>
      <c r="CD30" s="26" t="str">
        <f>IF('Contexto Estrat. Ins'!$K$20&lt;&gt;"",'Contexto Estrat. Ins'!$K$16,"")</f>
        <v/>
      </c>
      <c r="CE30" s="26" t="str">
        <f>IF('Contexto Estrat. Ins'!$K$21&lt;&gt;"",'Contexto Estrat. Ins'!$K$16,"")</f>
        <v/>
      </c>
      <c r="CF30" s="26" t="str">
        <f>IF('Contexto Estrat. Ins'!$K$22&lt;&gt;"",'Contexto Estrat. Ins'!$K$16,"")</f>
        <v/>
      </c>
      <c r="CG30" s="26" t="str">
        <f>IF($D$29='Contexto Estrat. Ins'!$B$17,CA30,IF($D$29='Contexto Estrat. Ins'!$B$18,CB30,IF($D$29='Contexto Estrat. Ins'!$B$19,CC30,IF($D$29='Contexto Estrat. Ins'!$B$20,CD30,IF($D$29='Contexto Estrat. Ins'!$B$21,CE30,IF($D$29='Contexto Estrat. Ins'!$B$22,CF30,""))))))</f>
        <v/>
      </c>
    </row>
    <row r="31" spans="1:85" ht="31.15" customHeight="1">
      <c r="A31" s="18"/>
      <c r="D31" s="373"/>
      <c r="E31" s="374"/>
      <c r="F31" s="374"/>
      <c r="G31" s="374"/>
      <c r="H31" s="374"/>
      <c r="I31" s="374"/>
      <c r="J31" s="374"/>
      <c r="K31" s="374"/>
      <c r="L31" s="374"/>
      <c r="M31" s="374"/>
      <c r="N31" s="374"/>
      <c r="O31" s="374"/>
      <c r="P31" s="374"/>
      <c r="Q31" s="374"/>
      <c r="R31" s="374"/>
      <c r="S31" s="374"/>
      <c r="T31" s="374"/>
      <c r="U31" s="374"/>
      <c r="V31" s="374"/>
      <c r="W31" s="374"/>
      <c r="X31" s="374"/>
      <c r="Y31" s="374"/>
      <c r="Z31" s="374"/>
      <c r="AA31" s="374"/>
      <c r="AB31" s="375"/>
      <c r="AC31" s="33"/>
      <c r="AD31" s="494"/>
      <c r="AE31" s="494"/>
      <c r="AF31" s="494"/>
      <c r="AG31" s="494"/>
      <c r="AH31" s="494"/>
      <c r="AI31" s="494"/>
      <c r="AJ31" s="494"/>
      <c r="AK31" s="494"/>
      <c r="AL31" s="494"/>
      <c r="AM31" s="494"/>
      <c r="AN31" s="494"/>
      <c r="AO31" s="494"/>
      <c r="AP31" s="494"/>
      <c r="AQ31" s="494"/>
      <c r="AR31" s="494"/>
      <c r="AS31" s="494"/>
      <c r="AT31" s="494"/>
      <c r="AU31" s="494"/>
      <c r="AV31" s="494"/>
      <c r="AW31" s="494"/>
      <c r="AX31" s="494"/>
      <c r="AY31" s="494"/>
      <c r="AZ31" s="494"/>
      <c r="BA31" s="494"/>
      <c r="BB31" s="494"/>
      <c r="BC31" s="494"/>
      <c r="BD31" s="494"/>
      <c r="BE31" s="494"/>
      <c r="BF31" s="494"/>
      <c r="BG31" s="20"/>
      <c r="BK31" s="26" t="str">
        <f>IF('Contexto Estrat. Ins'!$L$7&lt;&gt;"",'Contexto Estrat. Ins'!$L$6,"")</f>
        <v>Deficiencia en la identificación de controles para mitigación de los riesgos institucionales</v>
      </c>
      <c r="BL31" s="26" t="str">
        <f>IF('Contexto Estrat. Ins'!$L$8&lt;&gt;"",'Contexto Estrat. Ins'!$L$6,"")</f>
        <v>Deficiencia en la identificación de controles para mitigación de los riesgos institucionales</v>
      </c>
      <c r="BM31" s="26" t="str">
        <f>IF('Contexto Estrat. Ins'!$L$9&lt;&gt;"",'Contexto Estrat. Ins'!$L$6,"")</f>
        <v>Deficiencia en la identificación de controles para mitigación de los riesgos institucionales</v>
      </c>
      <c r="BN31" s="26" t="str">
        <f>IF('Contexto Estrat. Ins'!$L$10&lt;&gt;"",'Contexto Estrat. Ins'!$L$6,"")</f>
        <v>Deficiencia en la identificación de controles para mitigación de los riesgos institucionales</v>
      </c>
      <c r="BO31" s="26" t="str">
        <f>IF('Contexto Estrat. Ins'!$L$11&lt;&gt;"",'Contexto Estrat. Ins'!$L$6,"")</f>
        <v/>
      </c>
      <c r="BP31" s="26" t="str">
        <f>IF('Contexto Estrat. Ins'!$L$12&lt;&gt;"",'Contexto Estrat. Ins'!$L$6,"")</f>
        <v/>
      </c>
      <c r="BQ31" s="26" t="str">
        <f>IF($D$29='Contexto Estrat. Ins'!$B$7,BK31,IF($D$29='Contexto Estrat. Ins'!$B$8,BL31,IF($D$29='Contexto Estrat. Ins'!$B$9,BM31,IF($D$29='Contexto Estrat. Ins'!$B$10,BN31,IF($D$29='Contexto Estrat. Ins'!$B$11,BO31,IF($D$29='Contexto Estrat. Ins'!$B$12,BP31,""))))))</f>
        <v/>
      </c>
      <c r="BS31" s="26" t="str">
        <f>IF('Contexto Estrat. Ins'!$L$37&lt;&gt;"",'Contexto Estrat. Ins'!$L$36,"")</f>
        <v>Planeación en los programas y proyectos institucionales</v>
      </c>
      <c r="BT31" s="26" t="str">
        <f>IF('Contexto Estrat. Ins'!$L$38&lt;&gt;"",'Contexto Estrat. Ins'!$L$36,"")</f>
        <v>Planeación en los programas y proyectos institucionales</v>
      </c>
      <c r="BU31" s="26" t="str">
        <f>IF('Contexto Estrat. Ins'!$L$39&lt;&gt;"",'Contexto Estrat. Ins'!$L$36,"")</f>
        <v>Planeación en los programas y proyectos institucionales</v>
      </c>
      <c r="BV31" s="26" t="str">
        <f>IF('Contexto Estrat. Ins'!$L$40&lt;&gt;"",'Contexto Estrat. Ins'!$L$36,"")</f>
        <v>Planeación en los programas y proyectos institucionales</v>
      </c>
      <c r="BW31" s="26" t="str">
        <f>IF('Contexto Estrat. Ins'!$L$41&lt;&gt;"",'Contexto Estrat. Ins'!$L$36,"")</f>
        <v/>
      </c>
      <c r="BX31" s="26" t="str">
        <f>IF('Contexto Estrat. Ins'!$L$42&lt;&gt;"",'Contexto Estrat. Ins'!$L$36,"")</f>
        <v/>
      </c>
      <c r="BY31" s="26" t="str">
        <f>IF($D$29='Contexto Estrat. Ins'!$B$37,BS31,IF($D$29='Contexto Estrat. Ins'!$B$38,BT31,IF($D$29='Contexto Estrat. Ins'!$B$39,BU31,IF($D$29='Contexto Estrat. Ins'!$B$40,BV31,IF($D$29='Contexto Estrat. Ins'!$B$41,BW31,IF($D$29='Contexto Estrat. Ins'!$B$42,BX31,""))))))</f>
        <v/>
      </c>
      <c r="CA31" s="26" t="str">
        <f>IF('Contexto Estrat. Ins'!$L$17&lt;&gt;"",'Contexto Estrat. Ins'!$L$16,"")</f>
        <v/>
      </c>
      <c r="CB31" s="26" t="str">
        <f>IF('Contexto Estrat. Ins'!$L$18&lt;&gt;"",'Contexto Estrat. Ins'!$L$16,"")</f>
        <v/>
      </c>
      <c r="CC31" s="26" t="str">
        <f>IF('Contexto Estrat. Ins'!$L$19&lt;&gt;"",'Contexto Estrat. Ins'!$L$16,"")</f>
        <v/>
      </c>
      <c r="CD31" s="26" t="str">
        <f>IF('Contexto Estrat. Ins'!$L$20&lt;&gt;"",'Contexto Estrat. Ins'!$L$16,"")</f>
        <v/>
      </c>
      <c r="CE31" s="26" t="str">
        <f>IF('Contexto Estrat. Ins'!$L$21&lt;&gt;"",'Contexto Estrat. Ins'!$L$16,"")</f>
        <v/>
      </c>
      <c r="CF31" s="26" t="str">
        <f>IF('Contexto Estrat. Ins'!$L$22&lt;&gt;"",'Contexto Estrat. Ins'!$L$16,"")</f>
        <v/>
      </c>
      <c r="CG31" s="26" t="str">
        <f>IF($D$29='Contexto Estrat. Ins'!$B$17,CA31,IF($D$29='Contexto Estrat. Ins'!$B$18,CB31,IF($D$29='Contexto Estrat. Ins'!$B$19,CC31,IF($D$29='Contexto Estrat. Ins'!$B$20,CD31,IF($D$29='Contexto Estrat. Ins'!$B$21,CE31,IF($D$29='Contexto Estrat. Ins'!$B$22,CF31,""))))))</f>
        <v/>
      </c>
    </row>
    <row r="32" spans="1:85" ht="31.15" customHeight="1">
      <c r="A32" s="18"/>
      <c r="D32" s="373"/>
      <c r="E32" s="374"/>
      <c r="F32" s="374"/>
      <c r="G32" s="374"/>
      <c r="H32" s="374"/>
      <c r="I32" s="374"/>
      <c r="J32" s="374"/>
      <c r="K32" s="374"/>
      <c r="L32" s="374"/>
      <c r="M32" s="374"/>
      <c r="N32" s="374"/>
      <c r="O32" s="374"/>
      <c r="P32" s="374"/>
      <c r="Q32" s="374"/>
      <c r="R32" s="374"/>
      <c r="S32" s="374"/>
      <c r="T32" s="374"/>
      <c r="U32" s="374"/>
      <c r="V32" s="374"/>
      <c r="W32" s="374"/>
      <c r="X32" s="374"/>
      <c r="Y32" s="374"/>
      <c r="Z32" s="374"/>
      <c r="AA32" s="374"/>
      <c r="AB32" s="375"/>
      <c r="AC32" s="33"/>
      <c r="AD32" s="494"/>
      <c r="AE32" s="494"/>
      <c r="AF32" s="494"/>
      <c r="AG32" s="494"/>
      <c r="AH32" s="494"/>
      <c r="AI32" s="494"/>
      <c r="AJ32" s="494"/>
      <c r="AK32" s="494"/>
      <c r="AL32" s="494"/>
      <c r="AM32" s="494"/>
      <c r="AN32" s="494"/>
      <c r="AO32" s="494"/>
      <c r="AP32" s="494"/>
      <c r="AQ32" s="494"/>
      <c r="AR32" s="494"/>
      <c r="AS32" s="494"/>
      <c r="AT32" s="494"/>
      <c r="AU32" s="494"/>
      <c r="AV32" s="494"/>
      <c r="AW32" s="494"/>
      <c r="AX32" s="494"/>
      <c r="AY32" s="494"/>
      <c r="AZ32" s="494"/>
      <c r="BA32" s="494"/>
      <c r="BB32" s="494"/>
      <c r="BC32" s="494"/>
      <c r="BD32" s="494"/>
      <c r="BE32" s="494"/>
      <c r="BF32" s="494"/>
      <c r="BG32" s="20"/>
      <c r="BK32" s="26" t="str">
        <f>IF('Contexto Estrat. Ins'!$M$7&lt;&gt;"",'Contexto Estrat. Ins'!$M$6,"")</f>
        <v>Insuficiente unificación de criterios técnico y legal</v>
      </c>
      <c r="BL32" s="26" t="str">
        <f>IF('Contexto Estrat. Ins'!$M$8&lt;&gt;"",'Contexto Estrat. Ins'!$M$6,"")</f>
        <v>Insuficiente unificación de criterios técnico y legal</v>
      </c>
      <c r="BM32" s="26" t="str">
        <f>IF('Contexto Estrat. Ins'!$M$9&lt;&gt;"",'Contexto Estrat. Ins'!$M$6,"")</f>
        <v>Insuficiente unificación de criterios técnico y legal</v>
      </c>
      <c r="BN32" s="26" t="str">
        <f>IF('Contexto Estrat. Ins'!$M$10&lt;&gt;"",'Contexto Estrat. Ins'!$M$6,"")</f>
        <v>Insuficiente unificación de criterios técnico y legal</v>
      </c>
      <c r="BO32" s="26" t="str">
        <f>IF('Contexto Estrat. Ins'!$M$11&lt;&gt;"",'Contexto Estrat. Ins'!$M$6,"")</f>
        <v/>
      </c>
      <c r="BP32" s="26" t="str">
        <f>IF('Contexto Estrat. Ins'!$M$12&lt;&gt;"",'Contexto Estrat. Ins'!$M$6,"")</f>
        <v/>
      </c>
      <c r="BQ32" s="26" t="str">
        <f>IF($D$29='Contexto Estrat. Ins'!$B$7,BK32,IF($D$29='Contexto Estrat. Ins'!$B$8,BL32,IF($D$29='Contexto Estrat. Ins'!$B$9,BM32,IF($D$29='Contexto Estrat. Ins'!$B$10,BN32,IF($D$29='Contexto Estrat. Ins'!$B$11,BO32,IF($D$29='Contexto Estrat. Ins'!$B$12,BP32,""))))))</f>
        <v/>
      </c>
      <c r="BS32" s="26" t="str">
        <f>IF('Contexto Estrat. Ins'!$M$37&lt;&gt;"",'Contexto Estrat. Ins'!$M$36,"")</f>
        <v>Adecuada divulgación de la plataforma estratégica y otros temas de interés</v>
      </c>
      <c r="BT32" s="26" t="str">
        <f>IF('Contexto Estrat. Ins'!$M$38&lt;&gt;"",'Contexto Estrat. Ins'!$M$36,"")</f>
        <v/>
      </c>
      <c r="BU32" s="26" t="str">
        <f>IF('Contexto Estrat. Ins'!$M$39&lt;&gt;"",'Contexto Estrat. Ins'!$M$36,"")</f>
        <v/>
      </c>
      <c r="BV32" s="26" t="str">
        <f>IF('Contexto Estrat. Ins'!$M$40&lt;&gt;"",'Contexto Estrat. Ins'!$M$36,"")</f>
        <v>Adecuada divulgación de la plataforma estratégica y otros temas de interés</v>
      </c>
      <c r="BW32" s="26" t="str">
        <f>IF('Contexto Estrat. Ins'!$M$41&lt;&gt;"",'Contexto Estrat. Ins'!$M$36,"")</f>
        <v/>
      </c>
      <c r="BX32" s="26" t="str">
        <f>IF('Contexto Estrat. Ins'!$M$42&lt;&gt;"",'Contexto Estrat. Ins'!$M$36,"")</f>
        <v/>
      </c>
      <c r="BY32" s="26" t="str">
        <f>IF($D$29='Contexto Estrat. Ins'!$B$37,BS32,IF($D$29='Contexto Estrat. Ins'!$B$38,BT32,IF($D$29='Contexto Estrat. Ins'!$B$39,BU32,IF($D$29='Contexto Estrat. Ins'!$B$40,BV32,IF($D$29='Contexto Estrat. Ins'!$B$41,BW32,IF($D$29='Contexto Estrat. Ins'!$B$42,BX32,""))))))</f>
        <v/>
      </c>
      <c r="CA32" s="26" t="str">
        <f>IF('Contexto Estrat. Ins'!$M$17&lt;&gt;"",'Contexto Estrat. Ins'!$M$16,"")</f>
        <v/>
      </c>
      <c r="CB32" s="26" t="str">
        <f>IF('Contexto Estrat. Ins'!$M$18&lt;&gt;"",'Contexto Estrat. Ins'!$M$16,"")</f>
        <v/>
      </c>
      <c r="CC32" s="26" t="str">
        <f>IF('Contexto Estrat. Ins'!$M$19&lt;&gt;"",'Contexto Estrat. Ins'!$M$16,"")</f>
        <v/>
      </c>
      <c r="CD32" s="26" t="str">
        <f>IF('Contexto Estrat. Ins'!$M$20&lt;&gt;"",'Contexto Estrat. Ins'!$M$16,"")</f>
        <v/>
      </c>
      <c r="CE32" s="26" t="str">
        <f>IF('Contexto Estrat. Ins'!$M$21&lt;&gt;"",'Contexto Estrat. Ins'!$M$16,"")</f>
        <v/>
      </c>
      <c r="CF32" s="26" t="str">
        <f>IF('Contexto Estrat. Ins'!$M$22&lt;&gt;"",'Contexto Estrat. Ins'!$M$16,"")</f>
        <v/>
      </c>
      <c r="CG32" s="26" t="str">
        <f>IF($D$29='Contexto Estrat. Ins'!$B$17,CA32,IF($D$29='Contexto Estrat. Ins'!$B$18,CB32,IF($D$29='Contexto Estrat. Ins'!$B$19,CC32,IF($D$29='Contexto Estrat. Ins'!$B$20,CD32,IF($D$29='Contexto Estrat. Ins'!$B$21,CE32,IF($D$29='Contexto Estrat. Ins'!$B$22,CF32,""))))))</f>
        <v/>
      </c>
    </row>
    <row r="33" spans="1:86" ht="31.15" customHeight="1">
      <c r="A33" s="18"/>
      <c r="D33" s="373"/>
      <c r="E33" s="374"/>
      <c r="F33" s="374"/>
      <c r="G33" s="374"/>
      <c r="H33" s="374"/>
      <c r="I33" s="374"/>
      <c r="J33" s="374"/>
      <c r="K33" s="374"/>
      <c r="L33" s="374"/>
      <c r="M33" s="374"/>
      <c r="N33" s="374"/>
      <c r="O33" s="374"/>
      <c r="P33" s="374"/>
      <c r="Q33" s="374"/>
      <c r="R33" s="374"/>
      <c r="S33" s="374"/>
      <c r="T33" s="374"/>
      <c r="U33" s="374"/>
      <c r="V33" s="374"/>
      <c r="W33" s="374"/>
      <c r="X33" s="374"/>
      <c r="Y33" s="374"/>
      <c r="Z33" s="374"/>
      <c r="AA33" s="374"/>
      <c r="AB33" s="375"/>
      <c r="AC33" s="33"/>
      <c r="AD33" s="494"/>
      <c r="AE33" s="494"/>
      <c r="AF33" s="494"/>
      <c r="AG33" s="494"/>
      <c r="AH33" s="494"/>
      <c r="AI33" s="494"/>
      <c r="AJ33" s="494"/>
      <c r="AK33" s="494"/>
      <c r="AL33" s="494"/>
      <c r="AM33" s="494"/>
      <c r="AN33" s="494"/>
      <c r="AO33" s="494"/>
      <c r="AP33" s="494"/>
      <c r="AQ33" s="494"/>
      <c r="AR33" s="494"/>
      <c r="AS33" s="494"/>
      <c r="AT33" s="494"/>
      <c r="AU33" s="494"/>
      <c r="AV33" s="494"/>
      <c r="AW33" s="494"/>
      <c r="AX33" s="494"/>
      <c r="AY33" s="494"/>
      <c r="AZ33" s="494"/>
      <c r="BA33" s="494"/>
      <c r="BB33" s="494"/>
      <c r="BC33" s="494"/>
      <c r="BD33" s="494"/>
      <c r="BE33" s="494"/>
      <c r="BF33" s="494"/>
      <c r="BG33" s="20"/>
      <c r="BK33" s="26" t="str">
        <f>IF('Contexto Estrat. Ins'!$N$7&lt;&gt;"",'Contexto Estrat. Ins'!$N$6,"")</f>
        <v/>
      </c>
      <c r="BL33" s="26" t="str">
        <f>IF('Contexto Estrat. Ins'!$N$8&lt;&gt;"",'Contexto Estrat. Ins'!$N$6,"")</f>
        <v/>
      </c>
      <c r="BM33" s="26" t="str">
        <f>IF('Contexto Estrat. Ins'!$N$9&lt;&gt;"",'Contexto Estrat. Ins'!$N$6,"")</f>
        <v/>
      </c>
      <c r="BN33" s="26" t="str">
        <f>IF('Contexto Estrat. Ins'!$N$10&lt;&gt;"",'Contexto Estrat. Ins'!$N$6,"")</f>
        <v/>
      </c>
      <c r="BO33" s="26" t="str">
        <f>IF('Contexto Estrat. Ins'!$N$11&lt;&gt;"",'Contexto Estrat. Ins'!$N$6,"")</f>
        <v/>
      </c>
      <c r="BP33" s="26" t="str">
        <f>IF('Contexto Estrat. Ins'!$N$12&lt;&gt;"",'Contexto Estrat. Ins'!$N$6,"")</f>
        <v/>
      </c>
      <c r="BQ33" s="26" t="str">
        <f>IF($D$29='Contexto Estrat. Ins'!$B$7,BK33,IF($D$29='Contexto Estrat. Ins'!$B$8,BL33,IF($D$29='Contexto Estrat. Ins'!$B$9,BM33,IF($D$29='Contexto Estrat. Ins'!$B$10,BN33,IF($D$29='Contexto Estrat. Ins'!$B$11,BO33,IF($D$29='Contexto Estrat. Ins'!$B$12,BP33,""))))))</f>
        <v/>
      </c>
      <c r="BS33" s="26" t="str">
        <f>IF('Contexto Estrat. Ins'!$N$37&lt;&gt;"",'Contexto Estrat. Ins'!$N$36,"")</f>
        <v/>
      </c>
      <c r="BT33" s="26" t="str">
        <f>IF('Contexto Estrat. Ins'!$N$38&lt;&gt;"",'Contexto Estrat. Ins'!$N$36,"")</f>
        <v/>
      </c>
      <c r="BU33" s="26" t="str">
        <f>IF('Contexto Estrat. Ins'!$N$39&lt;&gt;"",'Contexto Estrat. Ins'!$N$36,"")</f>
        <v/>
      </c>
      <c r="BV33" s="26" t="str">
        <f>IF('Contexto Estrat. Ins'!$N$40&lt;&gt;"",'Contexto Estrat. Ins'!$N$36,"")</f>
        <v/>
      </c>
      <c r="BW33" s="26" t="str">
        <f>IF('Contexto Estrat. Ins'!$N$41&lt;&gt;"",'Contexto Estrat. Ins'!$N$36,"")</f>
        <v/>
      </c>
      <c r="BX33" s="26" t="str">
        <f>IF('Contexto Estrat. Ins'!$N$42&lt;&gt;"",'Contexto Estrat. Ins'!$N$36,"")</f>
        <v/>
      </c>
      <c r="BY33" s="26" t="str">
        <f>IF($D$29='Contexto Estrat. Ins'!$B$37,BS33,IF($D$29='Contexto Estrat. Ins'!$B$38,BT33,IF($D$29='Contexto Estrat. Ins'!$B$39,BU33,IF($D$29='Contexto Estrat. Ins'!$B$40,BV33,IF($D$29='Contexto Estrat. Ins'!$B$41,BW33,IF($D$29='Contexto Estrat. Ins'!$B$42,BX33,""))))))</f>
        <v/>
      </c>
      <c r="CA33" s="26" t="str">
        <f>IF('Contexto Estrat. Ins'!$N$17&lt;&gt;"",'Contexto Estrat. Ins'!$N$16,"")</f>
        <v/>
      </c>
      <c r="CB33" s="26" t="str">
        <f>IF('Contexto Estrat. Ins'!$N$18&lt;&gt;"",'Contexto Estrat. Ins'!$N$16,"")</f>
        <v/>
      </c>
      <c r="CC33" s="26" t="str">
        <f>IF('Contexto Estrat. Ins'!$N$19&lt;&gt;"",'Contexto Estrat. Ins'!$N$16,"")</f>
        <v/>
      </c>
      <c r="CD33" s="26" t="str">
        <f>IF('Contexto Estrat. Ins'!$N$20&lt;&gt;"",'Contexto Estrat. Ins'!$N$16,"")</f>
        <v/>
      </c>
      <c r="CE33" s="26" t="str">
        <f>IF('Contexto Estrat. Ins'!$N$21&lt;&gt;"",'Contexto Estrat. Ins'!$N$16,"")</f>
        <v/>
      </c>
      <c r="CF33" s="26" t="str">
        <f>IF('Contexto Estrat. Ins'!$N$22&lt;&gt;"",'Contexto Estrat. Ins'!$N$16,"")</f>
        <v/>
      </c>
      <c r="CG33" s="26" t="str">
        <f>IF($D$29='Contexto Estrat. Ins'!$B$17,CA33,IF($D$29='Contexto Estrat. Ins'!$B$18,CB33,IF($D$29='Contexto Estrat. Ins'!$B$19,CC33,IF($D$29='Contexto Estrat. Ins'!$B$20,CD33,IF($D$29='Contexto Estrat. Ins'!$B$21,CE33,IF($D$29='Contexto Estrat. Ins'!$B$22,CF33,""))))))</f>
        <v/>
      </c>
    </row>
    <row r="34" spans="1:86" ht="31.15" customHeight="1">
      <c r="A34" s="18"/>
      <c r="D34" s="373"/>
      <c r="E34" s="374"/>
      <c r="F34" s="374"/>
      <c r="G34" s="374"/>
      <c r="H34" s="374"/>
      <c r="I34" s="374"/>
      <c r="J34" s="374"/>
      <c r="K34" s="374"/>
      <c r="L34" s="374"/>
      <c r="M34" s="374"/>
      <c r="N34" s="374"/>
      <c r="O34" s="374"/>
      <c r="P34" s="374"/>
      <c r="Q34" s="374"/>
      <c r="R34" s="374"/>
      <c r="S34" s="374"/>
      <c r="T34" s="374"/>
      <c r="U34" s="374"/>
      <c r="V34" s="374"/>
      <c r="W34" s="374"/>
      <c r="X34" s="374"/>
      <c r="Y34" s="374"/>
      <c r="Z34" s="374"/>
      <c r="AA34" s="374"/>
      <c r="AB34" s="375"/>
      <c r="AC34" s="33"/>
      <c r="AD34" s="494"/>
      <c r="AE34" s="494"/>
      <c r="AF34" s="494"/>
      <c r="AG34" s="494"/>
      <c r="AH34" s="494"/>
      <c r="AI34" s="494"/>
      <c r="AJ34" s="494"/>
      <c r="AK34" s="494"/>
      <c r="AL34" s="494"/>
      <c r="AM34" s="494"/>
      <c r="AN34" s="494"/>
      <c r="AO34" s="494"/>
      <c r="AP34" s="494"/>
      <c r="AQ34" s="494"/>
      <c r="AR34" s="494"/>
      <c r="AS34" s="494"/>
      <c r="AT34" s="494"/>
      <c r="AU34" s="494"/>
      <c r="AV34" s="494"/>
      <c r="AW34" s="494"/>
      <c r="AX34" s="494"/>
      <c r="AY34" s="494"/>
      <c r="AZ34" s="494"/>
      <c r="BA34" s="494"/>
      <c r="BB34" s="494"/>
      <c r="BC34" s="494"/>
      <c r="BD34" s="494"/>
      <c r="BE34" s="494"/>
      <c r="BF34" s="494"/>
      <c r="BG34" s="20"/>
      <c r="BK34" s="26" t="str">
        <f>IF('Contexto Estrat. Ins'!$O$7&lt;&gt;"",'Contexto Estrat. Ins'!$O$6,"")</f>
        <v/>
      </c>
      <c r="BL34" s="26" t="str">
        <f>IF('Contexto Estrat. Ins'!$O$8&lt;&gt;"",'Contexto Estrat. Ins'!$O$6,"")</f>
        <v/>
      </c>
      <c r="BM34" s="26" t="str">
        <f>IF('Contexto Estrat. Ins'!$O$9&lt;&gt;"",'Contexto Estrat. Ins'!$O$6,"")</f>
        <v/>
      </c>
      <c r="BN34" s="26" t="str">
        <f>IF('Contexto Estrat. Ins'!$O$10&lt;&gt;"",'Contexto Estrat. Ins'!$O$6,"")</f>
        <v/>
      </c>
      <c r="BO34" s="26" t="str">
        <f>IF('Contexto Estrat. Ins'!$O$11&lt;&gt;"",'Contexto Estrat. Ins'!$O$6,"")</f>
        <v/>
      </c>
      <c r="BP34" s="26" t="str">
        <f>IF('Contexto Estrat. Ins'!$O$12&lt;&gt;"",'Contexto Estrat. Ins'!$O$6,"")</f>
        <v/>
      </c>
      <c r="BQ34" s="26" t="str">
        <f>IF($D$29='Contexto Estrat. Ins'!$B$7,BK34,IF($D$29='Contexto Estrat. Ins'!$B$8,BL34,IF($D$29='Contexto Estrat. Ins'!$B$9,BM34,IF($D$29='Contexto Estrat. Ins'!$B$10,BN34,IF($D$29='Contexto Estrat. Ins'!$B$11,BO34,IF($D$29='Contexto Estrat. Ins'!$B$12,BP34,""))))))</f>
        <v/>
      </c>
      <c r="BS34" s="26" t="str">
        <f>IF('Contexto Estrat. Ins'!$O$37&lt;&gt;"",'Contexto Estrat. Ins'!$O$36,"")</f>
        <v/>
      </c>
      <c r="BT34" s="26" t="str">
        <f>IF('Contexto Estrat. Ins'!$O$38&lt;&gt;"",'Contexto Estrat. Ins'!$O$36,"")</f>
        <v/>
      </c>
      <c r="BU34" s="26" t="str">
        <f>IF('Contexto Estrat. Ins'!$O$39&lt;&gt;"",'Contexto Estrat. Ins'!$O$36,"")</f>
        <v/>
      </c>
      <c r="BV34" s="26" t="str">
        <f>IF('Contexto Estrat. Ins'!$O$40&lt;&gt;"",'Contexto Estrat. Ins'!$O$36,"")</f>
        <v/>
      </c>
      <c r="BW34" s="26" t="str">
        <f>IF('Contexto Estrat. Ins'!$O$41&lt;&gt;"",'Contexto Estrat. Ins'!$O$36,"")</f>
        <v/>
      </c>
      <c r="BX34" s="26" t="str">
        <f>IF('Contexto Estrat. Ins'!$O$42&lt;&gt;"",'Contexto Estrat. Ins'!$O$36,"")</f>
        <v/>
      </c>
      <c r="BY34" s="26" t="str">
        <f>IF($D$29='Contexto Estrat. Ins'!$B$37,BS34,IF($D$29='Contexto Estrat. Ins'!$B$38,BT34,IF($D$29='Contexto Estrat. Ins'!$B$39,BU34,IF($D$29='Contexto Estrat. Ins'!$B$40,BV34,IF($D$29='Contexto Estrat. Ins'!$B$41,BW34,IF($D$29='Contexto Estrat. Ins'!$B$42,BX34,""))))))</f>
        <v/>
      </c>
      <c r="CA34" s="26" t="str">
        <f>IF('Contexto Estrat. Ins'!$O$17&lt;&gt;"",'Contexto Estrat. Ins'!$O$16,"")</f>
        <v/>
      </c>
      <c r="CB34" s="26" t="str">
        <f>IF('Contexto Estrat. Ins'!$O$18&lt;&gt;"",'Contexto Estrat. Ins'!$O$16,"")</f>
        <v/>
      </c>
      <c r="CC34" s="26" t="str">
        <f>IF('Contexto Estrat. Ins'!$O$19&lt;&gt;"",'Contexto Estrat. Ins'!$O$16,"")</f>
        <v/>
      </c>
      <c r="CD34" s="26" t="str">
        <f>IF('Contexto Estrat. Ins'!$O$20&lt;&gt;"",'Contexto Estrat. Ins'!$O$16,"")</f>
        <v/>
      </c>
      <c r="CE34" s="26" t="str">
        <f>IF('Contexto Estrat. Ins'!$O$21&lt;&gt;"",'Contexto Estrat. Ins'!$O$16,"")</f>
        <v/>
      </c>
      <c r="CF34" s="26" t="str">
        <f>IF('Contexto Estrat. Ins'!$O$22&lt;&gt;"",'Contexto Estrat. Ins'!$O$16,"")</f>
        <v/>
      </c>
      <c r="CG34" s="26" t="str">
        <f>IF($D$29='Contexto Estrat. Ins'!$B$17,CA34,IF($D$29='Contexto Estrat. Ins'!$B$18,CB34,IF($D$29='Contexto Estrat. Ins'!$B$19,CC34,IF($D$29='Contexto Estrat. Ins'!$B$20,CD34,IF($D$29='Contexto Estrat. Ins'!$B$21,CE34,IF($D$29='Contexto Estrat. Ins'!$B$22,CF34,""))))))</f>
        <v/>
      </c>
    </row>
    <row r="35" spans="1:86" ht="15.6" customHeight="1">
      <c r="A35" s="34"/>
      <c r="B35" s="35"/>
      <c r="C35" s="35"/>
      <c r="BG35" s="20"/>
      <c r="BK35" s="26" t="str">
        <f>IF('Contexto Estrat. Ins'!$P$7&lt;&gt;"",'Contexto Estrat. Ins'!$P$6,"")</f>
        <v/>
      </c>
      <c r="BL35" s="26" t="str">
        <f>IF('Contexto Estrat. Ins'!$P$8&lt;&gt;"",'Contexto Estrat. Ins'!$P$6,"")</f>
        <v/>
      </c>
      <c r="BM35" s="26" t="str">
        <f>IF('Contexto Estrat. Ins'!$P$9&lt;&gt;"",'Contexto Estrat. Ins'!$P$6,"")</f>
        <v/>
      </c>
      <c r="BN35" s="26" t="str">
        <f>IF('Contexto Estrat. Ins'!$P$10&lt;&gt;"",'Contexto Estrat. Ins'!$P$6,"")</f>
        <v/>
      </c>
      <c r="BO35" s="26" t="str">
        <f>IF('Contexto Estrat. Ins'!$P$11&lt;&gt;"",'Contexto Estrat. Ins'!$P$6,"")</f>
        <v/>
      </c>
      <c r="BP35" s="26" t="str">
        <f>IF('Contexto Estrat. Ins'!$P$12&lt;&gt;"",'Contexto Estrat. Ins'!$P$6,"")</f>
        <v/>
      </c>
      <c r="BQ35" s="26" t="str">
        <f>IF($D$29='Contexto Estrat. Ins'!$B$7,BK35,IF($D$29='Contexto Estrat. Ins'!$B$8,BL35,IF($D$29='Contexto Estrat. Ins'!$B$9,BM35,IF($D$29='Contexto Estrat. Ins'!$B$10,BN35,IF($D$29='Contexto Estrat. Ins'!$B$11,BO35,IF($D$29='Contexto Estrat. Ins'!$B$12,BP35,""))))))</f>
        <v/>
      </c>
      <c r="BS35" s="26" t="str">
        <f>IF('Contexto Estrat. Ins'!$P$37&lt;&gt;"",'Contexto Estrat. Ins'!$P$36,"")</f>
        <v/>
      </c>
      <c r="BT35" s="26" t="str">
        <f>IF('Contexto Estrat. Ins'!$P$38&lt;&gt;"",'Contexto Estrat. Ins'!$P$36,"")</f>
        <v/>
      </c>
      <c r="BU35" s="26" t="str">
        <f>IF('Contexto Estrat. Ins'!$P$39&lt;&gt;"",'Contexto Estrat. Ins'!$P$36,"")</f>
        <v/>
      </c>
      <c r="BV35" s="26" t="str">
        <f>IF('Contexto Estrat. Ins'!$P$40&lt;&gt;"",'Contexto Estrat. Ins'!$P$36,"")</f>
        <v/>
      </c>
      <c r="BW35" s="26" t="str">
        <f>IF('Contexto Estrat. Ins'!$P$41&lt;&gt;"",'Contexto Estrat. Ins'!$P$36,"")</f>
        <v/>
      </c>
      <c r="BX35" s="26" t="str">
        <f>IF('Contexto Estrat. Ins'!$P$42&lt;&gt;"",'Contexto Estrat. Ins'!$P$36,"")</f>
        <v/>
      </c>
      <c r="BY35" s="26" t="str">
        <f>IF($D$29='Contexto Estrat. Ins'!$B$37,BS35,IF($D$29='Contexto Estrat. Ins'!$B$38,BT35,IF($D$29='Contexto Estrat. Ins'!$B$39,BU35,IF($D$29='Contexto Estrat. Ins'!$B$40,BV35,IF($D$29='Contexto Estrat. Ins'!$B$41,BW35,IF($D$29='Contexto Estrat. Ins'!$B$42,BX35,""))))))</f>
        <v/>
      </c>
      <c r="CA35" s="26" t="str">
        <f>IF('Contexto Estrat. Ins'!$P$17&lt;&gt;"",'Contexto Estrat. Ins'!$P$16,"")</f>
        <v/>
      </c>
      <c r="CB35" s="26" t="str">
        <f>IF('Contexto Estrat. Ins'!$P$18&lt;&gt;"",'Contexto Estrat. Ins'!$P$16,"")</f>
        <v/>
      </c>
      <c r="CC35" s="26" t="str">
        <f>IF('Contexto Estrat. Ins'!$P$19&lt;&gt;"",'Contexto Estrat. Ins'!$P$16,"")</f>
        <v/>
      </c>
      <c r="CD35" s="26" t="str">
        <f>IF('Contexto Estrat. Ins'!$P$20&lt;&gt;"",'Contexto Estrat. Ins'!$P$16,"")</f>
        <v/>
      </c>
      <c r="CE35" s="26" t="str">
        <f>IF('Contexto Estrat. Ins'!$P$21&lt;&gt;"",'Contexto Estrat. Ins'!$P$16,"")</f>
        <v/>
      </c>
      <c r="CF35" s="26" t="str">
        <f>IF('Contexto Estrat. Ins'!$P$22&lt;&gt;"",'Contexto Estrat. Ins'!$P$16,"")</f>
        <v/>
      </c>
      <c r="CG35" s="26" t="str">
        <f>IF($D$29='Contexto Estrat. Ins'!$B$17,CA35,IF($D$29='Contexto Estrat. Ins'!$B$18,CB35,IF($D$29='Contexto Estrat. Ins'!$B$19,CC35,IF($D$29='Contexto Estrat. Ins'!$B$20,CD35,IF($D$29='Contexto Estrat. Ins'!$B$21,CE35,IF($D$29='Contexto Estrat. Ins'!$B$22,CF35,""))))))</f>
        <v/>
      </c>
    </row>
    <row r="36" spans="1:86" ht="15.6" customHeight="1">
      <c r="A36" s="18"/>
      <c r="D36" s="484" t="str">
        <f>IF(AK13=Datos!$A$6,"Causas de la oportunidad (factores de la oportunidad)","Causas del riesgo (factores del riesgo)")</f>
        <v>Causas del riesgo (factores del riesgo)</v>
      </c>
      <c r="E36" s="484"/>
      <c r="F36" s="484"/>
      <c r="G36" s="484"/>
      <c r="H36" s="484"/>
      <c r="I36" s="484"/>
      <c r="J36" s="484"/>
      <c r="K36" s="484"/>
      <c r="L36" s="484"/>
      <c r="M36" s="484"/>
      <c r="N36" s="484"/>
      <c r="O36" s="484"/>
      <c r="P36" s="484"/>
      <c r="Q36" s="484"/>
      <c r="R36" s="484"/>
      <c r="S36" s="484"/>
      <c r="T36" s="484"/>
      <c r="U36" s="484"/>
      <c r="V36" s="484"/>
      <c r="W36" s="484"/>
      <c r="X36" s="484"/>
      <c r="Y36" s="484"/>
      <c r="Z36" s="484"/>
      <c r="AA36" s="484"/>
      <c r="AB36" s="484"/>
      <c r="AC36" s="36"/>
      <c r="AD36" s="484" t="str">
        <f>IF(AK13=Datos!$A$6,"Consecuencias (efectos de la oportunidad)","Consecuencias (efectos del riesgo)")</f>
        <v>Consecuencias (efectos del riesgo)</v>
      </c>
      <c r="AE36" s="484"/>
      <c r="AF36" s="484"/>
      <c r="AG36" s="484"/>
      <c r="AH36" s="484"/>
      <c r="AI36" s="484"/>
      <c r="AJ36" s="484"/>
      <c r="AK36" s="484"/>
      <c r="AL36" s="484"/>
      <c r="AM36" s="484"/>
      <c r="AN36" s="484"/>
      <c r="AO36" s="484"/>
      <c r="AP36" s="484"/>
      <c r="AQ36" s="484"/>
      <c r="AR36" s="484"/>
      <c r="AS36" s="484"/>
      <c r="AT36" s="484"/>
      <c r="AU36" s="484"/>
      <c r="AV36" s="484"/>
      <c r="AW36" s="484"/>
      <c r="AX36" s="484"/>
      <c r="AY36" s="484"/>
      <c r="AZ36" s="484"/>
      <c r="BA36" s="484"/>
      <c r="BB36" s="484"/>
      <c r="BC36" s="484"/>
      <c r="BD36" s="484"/>
      <c r="BE36" s="484"/>
      <c r="BF36" s="484"/>
      <c r="BG36" s="20"/>
      <c r="BK36" s="26" t="str">
        <f>IF('Contexto Estrat. Ins'!$Q$7&lt;&gt;"",'Contexto Estrat. Ins'!$Q$6,"")</f>
        <v/>
      </c>
      <c r="BL36" s="26" t="str">
        <f>IF('Contexto Estrat. Ins'!$Q$8&lt;&gt;"",'Contexto Estrat. Ins'!$Q$6,"")</f>
        <v/>
      </c>
      <c r="BM36" s="26" t="str">
        <f>IF('Contexto Estrat. Ins'!$Q$9&lt;&gt;"",'Contexto Estrat. Ins'!$Q$6,"")</f>
        <v/>
      </c>
      <c r="BN36" s="26" t="str">
        <f>IF('Contexto Estrat. Ins'!$Q$10&lt;&gt;"",'Contexto Estrat. Ins'!$Q$6,"")</f>
        <v/>
      </c>
      <c r="BO36" s="26" t="str">
        <f>IF('Contexto Estrat. Ins'!$Q$11&lt;&gt;"",'Contexto Estrat. Ins'!$Q$6,"")</f>
        <v/>
      </c>
      <c r="BP36" s="26" t="str">
        <f>IF('Contexto Estrat. Ins'!$Q$12&lt;&gt;"",'Contexto Estrat. Ins'!$Q$6,"")</f>
        <v/>
      </c>
      <c r="BQ36" s="26" t="str">
        <f>IF($D$29='Contexto Estrat. Ins'!$B$7,BK36,IF($D$29='Contexto Estrat. Ins'!$B$8,BL36,IF($D$29='Contexto Estrat. Ins'!$B$9,BM36,IF($D$29='Contexto Estrat. Ins'!$B$10,BN36,IF($D$29='Contexto Estrat. Ins'!$B$11,BO36,IF($D$29='Contexto Estrat. Ins'!$B$12,BP36,""))))))</f>
        <v/>
      </c>
      <c r="BS36" s="26" t="str">
        <f>IF('Contexto Estrat. Ins'!$Q$37&lt;&gt;"",'Contexto Estrat. Ins'!$Q$36,"")</f>
        <v/>
      </c>
      <c r="BT36" s="26" t="str">
        <f>IF('Contexto Estrat. Ins'!$Q$38&lt;&gt;"",'Contexto Estrat. Ins'!$Q$36,"")</f>
        <v/>
      </c>
      <c r="BU36" s="26" t="str">
        <f>IF('Contexto Estrat. Ins'!$Q$39&lt;&gt;"",'Contexto Estrat. Ins'!$Q$36,"")</f>
        <v/>
      </c>
      <c r="BV36" s="26" t="str">
        <f>IF('Contexto Estrat. Ins'!$Q$40&lt;&gt;"",'Contexto Estrat. Ins'!$Q$36,"")</f>
        <v/>
      </c>
      <c r="BW36" s="26" t="str">
        <f>IF('Contexto Estrat. Ins'!$Q$41&lt;&gt;"",'Contexto Estrat. Ins'!$Q$36,"")</f>
        <v/>
      </c>
      <c r="BX36" s="26" t="str">
        <f>IF('Contexto Estrat. Ins'!$Q$42&lt;&gt;"",'Contexto Estrat. Ins'!$Q$36,"")</f>
        <v/>
      </c>
      <c r="BY36" s="26" t="str">
        <f>IF($D$29='Contexto Estrat. Ins'!$B$37,BS36,IF($D$29='Contexto Estrat. Ins'!$B$38,BT36,IF($D$29='Contexto Estrat. Ins'!$B$39,BU36,IF($D$29='Contexto Estrat. Ins'!$B$40,BV36,IF($D$29='Contexto Estrat. Ins'!$B$41,BW36,IF($D$29='Contexto Estrat. Ins'!$B$42,BX36,""))))))</f>
        <v/>
      </c>
      <c r="CA36" s="26" t="str">
        <f>IF('Contexto Estrat. Ins'!$Q$17&lt;&gt;"",'Contexto Estrat. Ins'!$Q$16,"")</f>
        <v/>
      </c>
      <c r="CB36" s="26" t="str">
        <f>IF('Contexto Estrat. Ins'!$Q$18&lt;&gt;"",'Contexto Estrat. Ins'!$Q$16,"")</f>
        <v/>
      </c>
      <c r="CC36" s="26" t="str">
        <f>IF('Contexto Estrat. Ins'!$Q$19&lt;&gt;"",'Contexto Estrat. Ins'!$Q$16,"")</f>
        <v/>
      </c>
      <c r="CD36" s="26" t="str">
        <f>IF('Contexto Estrat. Ins'!$Q$20&lt;&gt;"",'Contexto Estrat. Ins'!$Q$16,"")</f>
        <v/>
      </c>
      <c r="CE36" s="26" t="str">
        <f>IF('Contexto Estrat. Ins'!$Q$21&lt;&gt;"",'Contexto Estrat. Ins'!$Q$16,"")</f>
        <v/>
      </c>
      <c r="CF36" s="26" t="str">
        <f>IF('Contexto Estrat. Ins'!$Q$22&lt;&gt;"",'Contexto Estrat. Ins'!$Q$16,"")</f>
        <v/>
      </c>
      <c r="CG36" s="26" t="str">
        <f>IF($D$29='Contexto Estrat. Ins'!$B$17,CA36,IF($D$29='Contexto Estrat. Ins'!$B$18,CB36,IF($D$29='Contexto Estrat. Ins'!$B$19,CC36,IF($D$29='Contexto Estrat. Ins'!$B$20,CD36,IF($D$29='Contexto Estrat. Ins'!$B$21,CE36,IF($D$29='Contexto Estrat. Ins'!$B$22,CF36,""))))))</f>
        <v/>
      </c>
    </row>
    <row r="37" spans="1:86" ht="15.6" customHeight="1">
      <c r="A37" s="18"/>
      <c r="D37" s="483" t="s">
        <v>473</v>
      </c>
      <c r="E37" s="483"/>
      <c r="F37" s="483"/>
      <c r="G37" s="483"/>
      <c r="H37" s="483"/>
      <c r="I37" s="483"/>
      <c r="J37" s="483"/>
      <c r="K37" s="483"/>
      <c r="L37" s="483"/>
      <c r="M37" s="483"/>
      <c r="N37" s="483"/>
      <c r="O37" s="483"/>
      <c r="P37" s="483"/>
      <c r="Q37" s="483"/>
      <c r="R37" s="483"/>
      <c r="S37" s="483"/>
      <c r="T37" s="483"/>
      <c r="U37" s="483"/>
      <c r="V37" s="483"/>
      <c r="W37" s="483"/>
      <c r="X37" s="483"/>
      <c r="Y37" s="483"/>
      <c r="Z37" s="483"/>
      <c r="AA37" s="483"/>
      <c r="AB37" s="483"/>
      <c r="AD37" s="484"/>
      <c r="AE37" s="484"/>
      <c r="AF37" s="484"/>
      <c r="AG37" s="484"/>
      <c r="AH37" s="484"/>
      <c r="AI37" s="484"/>
      <c r="AJ37" s="484"/>
      <c r="AK37" s="484"/>
      <c r="AL37" s="484"/>
      <c r="AM37" s="484"/>
      <c r="AN37" s="484"/>
      <c r="AO37" s="484"/>
      <c r="AP37" s="484"/>
      <c r="AQ37" s="484"/>
      <c r="AR37" s="484"/>
      <c r="AS37" s="484"/>
      <c r="AT37" s="484"/>
      <c r="AU37" s="484"/>
      <c r="AV37" s="484"/>
      <c r="AW37" s="484"/>
      <c r="AX37" s="484"/>
      <c r="AY37" s="484"/>
      <c r="AZ37" s="484"/>
      <c r="BA37" s="484"/>
      <c r="BB37" s="484"/>
      <c r="BC37" s="484"/>
      <c r="BD37" s="484"/>
      <c r="BE37" s="484"/>
      <c r="BF37" s="484"/>
      <c r="BG37" s="20"/>
      <c r="BK37" s="26" t="str">
        <f>IF('Contexto Estrat. Ins'!$R$7&lt;&gt;"",'Contexto Estrat. Ins'!$R$6,"")</f>
        <v/>
      </c>
      <c r="BL37" s="26" t="str">
        <f>IF('Contexto Estrat. Ins'!$R$8&lt;&gt;"",'Contexto Estrat. Ins'!$R$6,"")</f>
        <v/>
      </c>
      <c r="BM37" s="26" t="str">
        <f>IF('Contexto Estrat. Ins'!$R$9&lt;&gt;"",'Contexto Estrat. Ins'!$R$6,"")</f>
        <v/>
      </c>
      <c r="BN37" s="26" t="str">
        <f>IF('Contexto Estrat. Ins'!$R$10&lt;&gt;"",'Contexto Estrat. Ins'!$R$6,"")</f>
        <v/>
      </c>
      <c r="BO37" s="26" t="str">
        <f>IF('Contexto Estrat. Ins'!$R$11&lt;&gt;"",'Contexto Estrat. Ins'!$R$6,"")</f>
        <v/>
      </c>
      <c r="BP37" s="26" t="str">
        <f>IF('Contexto Estrat. Ins'!$R$12&lt;&gt;"",'Contexto Estrat. Ins'!$R$6,"")</f>
        <v/>
      </c>
      <c r="BQ37" s="26" t="str">
        <f>IF($D$29='Contexto Estrat. Ins'!$B$7,BK37,IF($D$29='Contexto Estrat. Ins'!$B$8,BL37,IF($D$29='Contexto Estrat. Ins'!$B$9,BM37,IF($D$29='Contexto Estrat. Ins'!$B$10,BN37,IF($D$29='Contexto Estrat. Ins'!$B$11,BO37,IF($D$29='Contexto Estrat. Ins'!$B$12,BP37,""))))))</f>
        <v/>
      </c>
      <c r="BS37" s="26" t="str">
        <f>IF('Contexto Estrat. Ins'!$R$37&lt;&gt;"",'Contexto Estrat. Ins'!$R$36,"")</f>
        <v/>
      </c>
      <c r="BT37" s="26" t="str">
        <f>IF('Contexto Estrat. Ins'!$R$38&lt;&gt;"",'Contexto Estrat. Ins'!$R$36,"")</f>
        <v/>
      </c>
      <c r="BU37" s="26" t="str">
        <f>IF('Contexto Estrat. Ins'!$R$39&lt;&gt;"",'Contexto Estrat. Ins'!$R$36,"")</f>
        <v/>
      </c>
      <c r="BV37" s="26" t="str">
        <f>IF('Contexto Estrat. Ins'!$R$40&lt;&gt;"",'Contexto Estrat. Ins'!$R$36,"")</f>
        <v/>
      </c>
      <c r="BW37" s="26" t="str">
        <f>IF('Contexto Estrat. Ins'!$R$41&lt;&gt;"",'Contexto Estrat. Ins'!$R$36,"")</f>
        <v/>
      </c>
      <c r="BX37" s="26" t="str">
        <f>IF('Contexto Estrat. Ins'!$R$42&lt;&gt;"",'Contexto Estrat. Ins'!$R$36,"")</f>
        <v/>
      </c>
      <c r="BY37" s="26" t="str">
        <f>IF($D$29='Contexto Estrat. Ins'!$B$37,BS37,IF($D$29='Contexto Estrat. Ins'!$B$38,BT37,IF($D$29='Contexto Estrat. Ins'!$B$39,BU37,IF($D$29='Contexto Estrat. Ins'!$B$40,BV37,IF($D$29='Contexto Estrat. Ins'!$B$41,BW37,IF($D$29='Contexto Estrat. Ins'!$B$42,BX37,""))))))</f>
        <v/>
      </c>
      <c r="CA37" s="26" t="str">
        <f>IF('Contexto Estrat. Ins'!$R$17&lt;&gt;"",'Contexto Estrat. Ins'!$R$16,"")</f>
        <v/>
      </c>
      <c r="CB37" s="26" t="str">
        <f>IF('Contexto Estrat. Ins'!$R$18&lt;&gt;"",'Contexto Estrat. Ins'!$R$16,"")</f>
        <v/>
      </c>
      <c r="CC37" s="26" t="str">
        <f>IF('Contexto Estrat. Ins'!$R$19&lt;&gt;"",'Contexto Estrat. Ins'!$R$16,"")</f>
        <v/>
      </c>
      <c r="CD37" s="26" t="str">
        <f>IF('Contexto Estrat. Ins'!$R$20&lt;&gt;"",'Contexto Estrat. Ins'!$R$16,"")</f>
        <v/>
      </c>
      <c r="CE37" s="26" t="str">
        <f>IF('Contexto Estrat. Ins'!$R$21&lt;&gt;"",'Contexto Estrat. Ins'!$R$16,"")</f>
        <v/>
      </c>
      <c r="CF37" s="26" t="str">
        <f>IF('Contexto Estrat. Ins'!$R$22&lt;&gt;"",'Contexto Estrat. Ins'!$R$16,"")</f>
        <v/>
      </c>
      <c r="CG37" s="26" t="str">
        <f>IF($D$29='Contexto Estrat. Ins'!$B$17,CA37,IF($D$29='Contexto Estrat. Ins'!$B$18,CB37,IF($D$29='Contexto Estrat. Ins'!$B$19,CC37,IF($D$29='Contexto Estrat. Ins'!$B$20,CD37,IF($D$29='Contexto Estrat. Ins'!$B$21,CE37,IF($D$29='Contexto Estrat. Ins'!$B$22,CF37,""))))))</f>
        <v/>
      </c>
    </row>
    <row r="38" spans="1:86" ht="15.6" customHeight="1">
      <c r="A38" s="18"/>
      <c r="D38" s="483" t="s">
        <v>474</v>
      </c>
      <c r="E38" s="483"/>
      <c r="F38" s="483"/>
      <c r="G38" s="483"/>
      <c r="H38" s="483"/>
      <c r="I38" s="483"/>
      <c r="J38" s="483" t="s">
        <v>475</v>
      </c>
      <c r="K38" s="483"/>
      <c r="L38" s="483"/>
      <c r="M38" s="483"/>
      <c r="N38" s="483"/>
      <c r="O38" s="483"/>
      <c r="P38" s="483"/>
      <c r="Q38" s="483"/>
      <c r="R38" s="483"/>
      <c r="S38" s="483"/>
      <c r="T38" s="483"/>
      <c r="U38" s="483"/>
      <c r="V38" s="483"/>
      <c r="W38" s="483"/>
      <c r="X38" s="483"/>
      <c r="Y38" s="483"/>
      <c r="Z38" s="483"/>
      <c r="AA38" s="483"/>
      <c r="AB38" s="483"/>
      <c r="AD38" s="483" t="str">
        <f>IF(AK13=Datos!$A$6,"Puede presentarse la oportunidad, lo que generaría…","Puede presentarse el riesgo, lo que generaría…")</f>
        <v>Puede presentarse el riesgo, lo que generaría…</v>
      </c>
      <c r="AE38" s="483"/>
      <c r="AF38" s="483"/>
      <c r="AG38" s="483"/>
      <c r="AH38" s="483"/>
      <c r="AI38" s="483"/>
      <c r="AJ38" s="483"/>
      <c r="AK38" s="483"/>
      <c r="AL38" s="483"/>
      <c r="AM38" s="483"/>
      <c r="AN38" s="483"/>
      <c r="AO38" s="483"/>
      <c r="AP38" s="483"/>
      <c r="AQ38" s="483"/>
      <c r="AR38" s="483"/>
      <c r="AS38" s="483"/>
      <c r="AT38" s="483"/>
      <c r="AU38" s="483"/>
      <c r="AV38" s="483"/>
      <c r="AW38" s="483"/>
      <c r="AX38" s="483"/>
      <c r="AY38" s="483"/>
      <c r="AZ38" s="483"/>
      <c r="BA38" s="483"/>
      <c r="BB38" s="483"/>
      <c r="BC38" s="483"/>
      <c r="BD38" s="483"/>
      <c r="BE38" s="483"/>
      <c r="BF38" s="483"/>
      <c r="BG38" s="20"/>
      <c r="BK38" s="26" t="str">
        <f>IF('Contexto Estrat. Ins'!$S$7&lt;&gt;"",'Contexto Estrat. Ins'!$S$6,"")</f>
        <v/>
      </c>
      <c r="BL38" s="26" t="str">
        <f>IF('Contexto Estrat. Ins'!$S$8&lt;&gt;"",'Contexto Estrat. Ins'!$S$6,"")</f>
        <v/>
      </c>
      <c r="BM38" s="26" t="str">
        <f>IF('Contexto Estrat. Ins'!$S$9&lt;&gt;"",'Contexto Estrat. Ins'!$S$6,"")</f>
        <v/>
      </c>
      <c r="BN38" s="26" t="str">
        <f>IF('Contexto Estrat. Ins'!$S$10&lt;&gt;"",'Contexto Estrat. Ins'!$S$6,"")</f>
        <v/>
      </c>
      <c r="BO38" s="26" t="str">
        <f>IF('Contexto Estrat. Ins'!$S$11&lt;&gt;"",'Contexto Estrat. Ins'!$S$6,"")</f>
        <v/>
      </c>
      <c r="BP38" s="26" t="str">
        <f>IF('Contexto Estrat. Ins'!$S$12&lt;&gt;"",'Contexto Estrat. Ins'!$S$6,"")</f>
        <v/>
      </c>
      <c r="BQ38" s="26" t="str">
        <f>IF($D$29='Contexto Estrat. Ins'!$B$7,BK38,IF($D$29='Contexto Estrat. Ins'!$B$8,BL38,IF($D$29='Contexto Estrat. Ins'!$B$9,BM38,IF($D$29='Contexto Estrat. Ins'!$B$10,BN38,IF($D$29='Contexto Estrat. Ins'!$B$11,BO38,IF($D$29='Contexto Estrat. Ins'!$B$12,BP38,""))))))</f>
        <v/>
      </c>
      <c r="BS38" s="26" t="str">
        <f>IF('Contexto Estrat. Ins'!$S$37&lt;&gt;"",'Contexto Estrat. Ins'!$S$36,"")</f>
        <v/>
      </c>
      <c r="BT38" s="26" t="str">
        <f>IF('Contexto Estrat. Ins'!$S$38&lt;&gt;"",'Contexto Estrat. Ins'!$S$36,"")</f>
        <v/>
      </c>
      <c r="BU38" s="26" t="str">
        <f>IF('Contexto Estrat. Ins'!$S$39&lt;&gt;"",'Contexto Estrat. Ins'!$S$36,"")</f>
        <v/>
      </c>
      <c r="BV38" s="26" t="str">
        <f>IF('Contexto Estrat. Ins'!$S$40&lt;&gt;"",'Contexto Estrat. Ins'!$S$36,"")</f>
        <v/>
      </c>
      <c r="BW38" s="26" t="str">
        <f>IF('Contexto Estrat. Ins'!$S$41&lt;&gt;"",'Contexto Estrat. Ins'!$S$36,"")</f>
        <v/>
      </c>
      <c r="BX38" s="26" t="str">
        <f>IF('Contexto Estrat. Ins'!$S$42&lt;&gt;"",'Contexto Estrat. Ins'!$S$36,"")</f>
        <v/>
      </c>
      <c r="BY38" s="26" t="str">
        <f>IF($D$29='Contexto Estrat. Ins'!$B$37,BS38,IF($D$29='Contexto Estrat. Ins'!$B$38,BT38,IF($D$29='Contexto Estrat. Ins'!$B$39,BU38,IF($D$29='Contexto Estrat. Ins'!$B$40,BV38,IF($D$29='Contexto Estrat. Ins'!$B$41,BW38,IF($D$29='Contexto Estrat. Ins'!$B$42,BX38,""))))))</f>
        <v/>
      </c>
      <c r="CA38" s="26" t="str">
        <f>IF('Contexto Estrat. Ins'!$S$17&lt;&gt;"",'Contexto Estrat. Ins'!$S$16,"")</f>
        <v/>
      </c>
      <c r="CB38" s="26" t="str">
        <f>IF('Contexto Estrat. Ins'!$S$18&lt;&gt;"",'Contexto Estrat. Ins'!$S$16,"")</f>
        <v/>
      </c>
      <c r="CC38" s="26" t="str">
        <f>IF('Contexto Estrat. Ins'!$S$19&lt;&gt;"",'Contexto Estrat. Ins'!$S$16,"")</f>
        <v/>
      </c>
      <c r="CD38" s="26" t="str">
        <f>IF('Contexto Estrat. Ins'!$S$20&lt;&gt;"",'Contexto Estrat. Ins'!$S$16,"")</f>
        <v/>
      </c>
      <c r="CE38" s="26" t="str">
        <f>IF('Contexto Estrat. Ins'!$S$21&lt;&gt;"",'Contexto Estrat. Ins'!$S$16,"")</f>
        <v/>
      </c>
      <c r="CF38" s="26" t="str">
        <f>IF('Contexto Estrat. Ins'!$S$22&lt;&gt;"",'Contexto Estrat. Ins'!$S$16,"")</f>
        <v/>
      </c>
      <c r="CG38" s="26" t="str">
        <f>IF($D$29='Contexto Estrat. Ins'!$B$17,CA38,IF($D$29='Contexto Estrat. Ins'!$B$18,CB38,IF($D$29='Contexto Estrat. Ins'!$B$19,CC38,IF($D$29='Contexto Estrat. Ins'!$B$20,CD38,IF($D$29='Contexto Estrat. Ins'!$B$21,CE38,IF($D$29='Contexto Estrat. Ins'!$B$22,CF38,""))))))</f>
        <v/>
      </c>
    </row>
    <row r="39" spans="1:86" ht="15.6" customHeight="1">
      <c r="A39" s="18"/>
      <c r="D39" s="456"/>
      <c r="E39" s="456"/>
      <c r="F39" s="456"/>
      <c r="G39" s="456"/>
      <c r="H39" s="456"/>
      <c r="I39" s="456"/>
      <c r="J39" s="400" t="s">
        <v>625</v>
      </c>
      <c r="K39" s="400"/>
      <c r="L39" s="400"/>
      <c r="M39" s="400"/>
      <c r="N39" s="400"/>
      <c r="O39" s="400"/>
      <c r="P39" s="400"/>
      <c r="Q39" s="400"/>
      <c r="R39" s="400"/>
      <c r="S39" s="400"/>
      <c r="T39" s="400"/>
      <c r="U39" s="400"/>
      <c r="V39" s="400"/>
      <c r="W39" s="400"/>
      <c r="X39" s="400"/>
      <c r="Y39" s="400"/>
      <c r="Z39" s="400"/>
      <c r="AA39" s="400"/>
      <c r="AB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20"/>
      <c r="BK39" s="26" t="str">
        <f>IF('Contexto Estrat. Ins'!$T$7&lt;&gt;"",'Contexto Estrat. Ins'!$T$6,"")</f>
        <v/>
      </c>
      <c r="BL39" s="26" t="str">
        <f>IF('Contexto Estrat. Ins'!$T$8&lt;&gt;"",'Contexto Estrat. Ins'!$T$6,"")</f>
        <v/>
      </c>
      <c r="BM39" s="26" t="str">
        <f>IF('Contexto Estrat. Ins'!$T$9&lt;&gt;"",'Contexto Estrat. Ins'!$T$6,"")</f>
        <v/>
      </c>
      <c r="BN39" s="26" t="str">
        <f>IF('Contexto Estrat. Ins'!$T$10&lt;&gt;"",'Contexto Estrat. Ins'!$T$6,"")</f>
        <v/>
      </c>
      <c r="BO39" s="26" t="str">
        <f>IF('Contexto Estrat. Ins'!$T$11&lt;&gt;"",'Contexto Estrat. Ins'!$T$6,"")</f>
        <v/>
      </c>
      <c r="BP39" s="26" t="str">
        <f>IF('Contexto Estrat. Ins'!$T$12&lt;&gt;"",'Contexto Estrat. Ins'!$T$6,"")</f>
        <v/>
      </c>
      <c r="BQ39" s="26" t="str">
        <f>IF($D$29='Contexto Estrat. Ins'!$B$7,BK39,IF($D$29='Contexto Estrat. Ins'!$B$8,BL39,IF($D$29='Contexto Estrat. Ins'!$B$9,BM39,IF($D$29='Contexto Estrat. Ins'!$B$10,BN39,IF($D$29='Contexto Estrat. Ins'!$B$11,BO39,IF($D$29='Contexto Estrat. Ins'!$B$12,BP39,""))))))</f>
        <v/>
      </c>
      <c r="BR39" s="142"/>
      <c r="BS39" s="26" t="str">
        <f>IF('Contexto Estrat. Ins'!$T$37&lt;&gt;"",'Contexto Estrat. Ins'!$T$36,"")</f>
        <v/>
      </c>
      <c r="BT39" s="26" t="str">
        <f>IF('Contexto Estrat. Ins'!$T$38&lt;&gt;"",'Contexto Estrat. Ins'!$T$36,"")</f>
        <v/>
      </c>
      <c r="BU39" s="26" t="str">
        <f>IF('Contexto Estrat. Ins'!$T$39&lt;&gt;"",'Contexto Estrat. Ins'!$T$36,"")</f>
        <v/>
      </c>
      <c r="BV39" s="26" t="str">
        <f>IF('Contexto Estrat. Ins'!$T$40&lt;&gt;"",'Contexto Estrat. Ins'!$T$36,"")</f>
        <v/>
      </c>
      <c r="BW39" s="26" t="str">
        <f>IF('Contexto Estrat. Ins'!$T$41&lt;&gt;"",'Contexto Estrat. Ins'!$T$36,"")</f>
        <v/>
      </c>
      <c r="BX39" s="26" t="str">
        <f>IF('Contexto Estrat. Ins'!$T$42&lt;&gt;"",'Contexto Estrat. Ins'!$T$36,"")</f>
        <v/>
      </c>
      <c r="BY39" s="26" t="str">
        <f>IF($D$29='Contexto Estrat. Ins'!$B$37,BS39,IF($D$29='Contexto Estrat. Ins'!$B$38,BT39,IF($D$29='Contexto Estrat. Ins'!$B$39,BU39,IF($D$29='Contexto Estrat. Ins'!$B$40,BV39,IF($D$29='Contexto Estrat. Ins'!$B$41,BW39,IF($D$29='Contexto Estrat. Ins'!$B$42,BX39,""))))))</f>
        <v/>
      </c>
      <c r="BZ39" s="142"/>
      <c r="CA39" s="26" t="str">
        <f>IF('Contexto Estrat. Ins'!$T$17&lt;&gt;"",'Contexto Estrat. Ins'!$T$16,"")</f>
        <v/>
      </c>
      <c r="CB39" s="26" t="str">
        <f>IF('Contexto Estrat. Ins'!$T$18&lt;&gt;"",'Contexto Estrat. Ins'!$T$16,"")</f>
        <v/>
      </c>
      <c r="CC39" s="26" t="str">
        <f>IF('Contexto Estrat. Ins'!$T$19&lt;&gt;"",'Contexto Estrat. Ins'!$T$16,"")</f>
        <v/>
      </c>
      <c r="CD39" s="26" t="str">
        <f>IF('Contexto Estrat. Ins'!$T$20&lt;&gt;"",'Contexto Estrat. Ins'!$T$16,"")</f>
        <v/>
      </c>
      <c r="CE39" s="26" t="str">
        <f>IF('Contexto Estrat. Ins'!$T$21&lt;&gt;"",'Contexto Estrat. Ins'!$T$16,"")</f>
        <v/>
      </c>
      <c r="CF39" s="26" t="str">
        <f>IF('Contexto Estrat. Ins'!$T$22&lt;&gt;"",'Contexto Estrat. Ins'!$T$16,"")</f>
        <v/>
      </c>
      <c r="CG39" s="26" t="str">
        <f>IF($D$29='Contexto Estrat. Ins'!$B$17,CA39,IF($D$29='Contexto Estrat. Ins'!$B$18,CB39,IF($D$29='Contexto Estrat. Ins'!$B$19,CC39,IF($D$29='Contexto Estrat. Ins'!$B$20,CD39,IF($D$29='Contexto Estrat. Ins'!$B$21,CE39,IF($D$29='Contexto Estrat. Ins'!$B$22,CF39,""))))))</f>
        <v/>
      </c>
      <c r="CH39" s="142"/>
    </row>
    <row r="40" spans="1:86" ht="15.6" customHeight="1">
      <c r="A40" s="18"/>
      <c r="D40" s="456"/>
      <c r="E40" s="456"/>
      <c r="F40" s="456"/>
      <c r="G40" s="456"/>
      <c r="H40" s="456"/>
      <c r="I40" s="456"/>
      <c r="J40" s="400"/>
      <c r="K40" s="400"/>
      <c r="L40" s="400"/>
      <c r="M40" s="400"/>
      <c r="N40" s="400"/>
      <c r="O40" s="400"/>
      <c r="P40" s="400"/>
      <c r="Q40" s="400"/>
      <c r="R40" s="400"/>
      <c r="S40" s="400"/>
      <c r="T40" s="400"/>
      <c r="U40" s="400"/>
      <c r="V40" s="400"/>
      <c r="W40" s="400"/>
      <c r="X40" s="400"/>
      <c r="Y40" s="400"/>
      <c r="Z40" s="400"/>
      <c r="AA40" s="400"/>
      <c r="AB40" s="400"/>
      <c r="AD40" s="400"/>
      <c r="AE40" s="400"/>
      <c r="AF40" s="400"/>
      <c r="AG40" s="400"/>
      <c r="AH40" s="400"/>
      <c r="AI40" s="400"/>
      <c r="AJ40" s="400"/>
      <c r="AK40" s="400"/>
      <c r="AL40" s="400"/>
      <c r="AM40" s="400"/>
      <c r="AN40" s="400"/>
      <c r="AO40" s="400"/>
      <c r="AP40" s="400"/>
      <c r="AQ40" s="400"/>
      <c r="AR40" s="400"/>
      <c r="AS40" s="400"/>
      <c r="AT40" s="400"/>
      <c r="AU40" s="400"/>
      <c r="AV40" s="400"/>
      <c r="AW40" s="400"/>
      <c r="AX40" s="400"/>
      <c r="AY40" s="400"/>
      <c r="AZ40" s="400"/>
      <c r="BA40" s="400"/>
      <c r="BB40" s="400"/>
      <c r="BC40" s="400"/>
      <c r="BD40" s="400"/>
      <c r="BE40" s="400"/>
      <c r="BF40" s="400"/>
      <c r="BG40" s="20"/>
      <c r="BK40" s="26" t="str">
        <f>IF('Contexto Estrat. Ins'!$U$7&lt;&gt;"",'Contexto Estrat. Ins'!$U$6,"")</f>
        <v/>
      </c>
      <c r="BL40" s="26" t="str">
        <f>IF('Contexto Estrat. Ins'!$U$8&lt;&gt;"",'Contexto Estrat. Ins'!$U$6,"")</f>
        <v/>
      </c>
      <c r="BM40" s="26" t="str">
        <f>IF('Contexto Estrat. Ins'!$U$9&lt;&gt;"",'Contexto Estrat. Ins'!$U$6,"")</f>
        <v/>
      </c>
      <c r="BN40" s="26" t="str">
        <f>IF('Contexto Estrat. Ins'!$U$10&lt;&gt;"",'Contexto Estrat. Ins'!$U$6,"")</f>
        <v/>
      </c>
      <c r="BO40" s="26" t="str">
        <f>IF('Contexto Estrat. Ins'!$U$11&lt;&gt;"",'Contexto Estrat. Ins'!$U$6,"")</f>
        <v/>
      </c>
      <c r="BP40" s="26" t="str">
        <f>IF('Contexto Estrat. Ins'!$U$12&lt;&gt;"",'Contexto Estrat. Ins'!$U$6,"")</f>
        <v/>
      </c>
      <c r="BQ40" s="26" t="str">
        <f>IF($D$29='Contexto Estrat. Ins'!$B$7,BK40,IF($D$29='Contexto Estrat. Ins'!$B$8,BL40,IF($D$29='Contexto Estrat. Ins'!$B$9,BM40,IF($D$29='Contexto Estrat. Ins'!$B$10,BN40,IF($D$29='Contexto Estrat. Ins'!$B$11,BO40,IF($D$29='Contexto Estrat. Ins'!$B$12,BP40,""))))))</f>
        <v/>
      </c>
      <c r="BR40" s="142"/>
      <c r="BS40" s="26" t="str">
        <f>IF('Contexto Estrat. Ins'!$U$37&lt;&gt;"",'Contexto Estrat. Ins'!$U$36,"")</f>
        <v/>
      </c>
      <c r="BT40" s="26" t="str">
        <f>IF('Contexto Estrat. Ins'!$U$38&lt;&gt;"",'Contexto Estrat. Ins'!$U$36,"")</f>
        <v/>
      </c>
      <c r="BU40" s="26" t="str">
        <f>IF('Contexto Estrat. Ins'!$U$39&lt;&gt;"",'Contexto Estrat. Ins'!$U$36,"")</f>
        <v/>
      </c>
      <c r="BV40" s="26" t="str">
        <f>IF('Contexto Estrat. Ins'!$U$40&lt;&gt;"",'Contexto Estrat. Ins'!$U$36,"")</f>
        <v/>
      </c>
      <c r="BW40" s="26" t="str">
        <f>IF('Contexto Estrat. Ins'!$U$41&lt;&gt;"",'Contexto Estrat. Ins'!$U$36,"")</f>
        <v/>
      </c>
      <c r="BX40" s="26" t="str">
        <f>IF('Contexto Estrat. Ins'!$U$42&lt;&gt;"",'Contexto Estrat. Ins'!$U$36,"")</f>
        <v/>
      </c>
      <c r="BY40" s="26" t="str">
        <f>IF($D$29='Contexto Estrat. Ins'!$B$37,BS40,IF($D$29='Contexto Estrat. Ins'!$B$38,BT40,IF($D$29='Contexto Estrat. Ins'!$B$39,BU40,IF($D$29='Contexto Estrat. Ins'!$B$40,BV40,IF($D$29='Contexto Estrat. Ins'!$B$41,BW40,IF($D$29='Contexto Estrat. Ins'!$B$42,BX40,""))))))</f>
        <v/>
      </c>
      <c r="BZ40" s="142"/>
      <c r="CA40" s="26" t="str">
        <f>IF('Contexto Estrat. Ins'!$U$17&lt;&gt;"",'Contexto Estrat. Ins'!$U$16,"")</f>
        <v/>
      </c>
      <c r="CB40" s="26" t="str">
        <f>IF('Contexto Estrat. Ins'!$U$18&lt;&gt;"",'Contexto Estrat. Ins'!$U$16,"")</f>
        <v/>
      </c>
      <c r="CC40" s="26" t="str">
        <f>IF('Contexto Estrat. Ins'!$U$19&lt;&gt;"",'Contexto Estrat. Ins'!$U$16,"")</f>
        <v/>
      </c>
      <c r="CD40" s="26" t="str">
        <f>IF('Contexto Estrat. Ins'!$U$20&lt;&gt;"",'Contexto Estrat. Ins'!$U$16,"")</f>
        <v/>
      </c>
      <c r="CE40" s="26" t="str">
        <f>IF('Contexto Estrat. Ins'!$U$21&lt;&gt;"",'Contexto Estrat. Ins'!$U$16,"")</f>
        <v/>
      </c>
      <c r="CF40" s="26" t="str">
        <f>IF('Contexto Estrat. Ins'!$U$22&lt;&gt;"",'Contexto Estrat. Ins'!$U$16,"")</f>
        <v/>
      </c>
      <c r="CG40" s="26" t="str">
        <f>IF($D$29='Contexto Estrat. Ins'!$B$17,CA40,IF($D$29='Contexto Estrat. Ins'!$B$18,CB40,IF($D$29='Contexto Estrat. Ins'!$B$19,CC40,IF($D$29='Contexto Estrat. Ins'!$B$20,CD40,IF($D$29='Contexto Estrat. Ins'!$B$21,CE40,IF($D$29='Contexto Estrat. Ins'!$B$22,CF40,""))))))</f>
        <v/>
      </c>
      <c r="CH40" s="142"/>
    </row>
    <row r="41" spans="1:86" ht="15.6" customHeight="1">
      <c r="A41" s="18"/>
      <c r="D41" s="456"/>
      <c r="E41" s="456"/>
      <c r="F41" s="456"/>
      <c r="G41" s="456"/>
      <c r="H41" s="456"/>
      <c r="I41" s="456"/>
      <c r="J41" s="400"/>
      <c r="K41" s="400"/>
      <c r="L41" s="400"/>
      <c r="M41" s="400"/>
      <c r="N41" s="400"/>
      <c r="O41" s="400"/>
      <c r="P41" s="400"/>
      <c r="Q41" s="400"/>
      <c r="R41" s="400"/>
      <c r="S41" s="400"/>
      <c r="T41" s="400"/>
      <c r="U41" s="400"/>
      <c r="V41" s="400"/>
      <c r="W41" s="400"/>
      <c r="X41" s="400"/>
      <c r="Y41" s="400"/>
      <c r="Z41" s="400"/>
      <c r="AA41" s="400"/>
      <c r="AB41" s="400"/>
      <c r="AD41" s="400"/>
      <c r="AE41" s="400"/>
      <c r="AF41" s="400"/>
      <c r="AG41" s="400"/>
      <c r="AH41" s="400"/>
      <c r="AI41" s="400"/>
      <c r="AJ41" s="400"/>
      <c r="AK41" s="400"/>
      <c r="AL41" s="400"/>
      <c r="AM41" s="400"/>
      <c r="AN41" s="400"/>
      <c r="AO41" s="400"/>
      <c r="AP41" s="400"/>
      <c r="AQ41" s="400"/>
      <c r="AR41" s="400"/>
      <c r="AS41" s="400"/>
      <c r="AT41" s="400"/>
      <c r="AU41" s="400"/>
      <c r="AV41" s="400"/>
      <c r="AW41" s="400"/>
      <c r="AX41" s="400"/>
      <c r="AY41" s="400"/>
      <c r="AZ41" s="400"/>
      <c r="BA41" s="400"/>
      <c r="BB41" s="400"/>
      <c r="BC41" s="400"/>
      <c r="BD41" s="400"/>
      <c r="BE41" s="400"/>
      <c r="BF41" s="400"/>
      <c r="BG41" s="20"/>
      <c r="BK41" s="26" t="str">
        <f>IF('Contexto Estrat. Ins'!$V$7&lt;&gt;"",'Contexto Estrat. Ins'!$V$6,"")</f>
        <v/>
      </c>
      <c r="BL41" s="26" t="str">
        <f>IF('Contexto Estrat. Ins'!$V$8&lt;&gt;"",'Contexto Estrat. Ins'!$V$6,"")</f>
        <v/>
      </c>
      <c r="BM41" s="26" t="str">
        <f>IF('Contexto Estrat. Ins'!$V$9&lt;&gt;"",'Contexto Estrat. Ins'!$V$6,"")</f>
        <v/>
      </c>
      <c r="BN41" s="26" t="str">
        <f>IF('Contexto Estrat. Ins'!$V$10&lt;&gt;"",'Contexto Estrat. Ins'!$V$6,"")</f>
        <v/>
      </c>
      <c r="BO41" s="26" t="str">
        <f>IF('Contexto Estrat. Ins'!$V$11&lt;&gt;"",'Contexto Estrat. Ins'!$V$6,"")</f>
        <v/>
      </c>
      <c r="BP41" s="26" t="str">
        <f>IF('Contexto Estrat. Ins'!$V$12&lt;&gt;"",'Contexto Estrat. Ins'!$V$6,"")</f>
        <v/>
      </c>
      <c r="BQ41" s="26" t="str">
        <f>IF($D$29='Contexto Estrat. Ins'!$B$7,BK41,IF($D$29='Contexto Estrat. Ins'!$B$8,BL41,IF($D$29='Contexto Estrat. Ins'!$B$9,BM41,IF($D$29='Contexto Estrat. Ins'!$B$10,BN41,IF($D$29='Contexto Estrat. Ins'!$B$11,BO41,IF($D$29='Contexto Estrat. Ins'!$B$12,BP41,""))))))</f>
        <v/>
      </c>
      <c r="BR41" s="142"/>
      <c r="BS41" s="26" t="str">
        <f>IF('Contexto Estrat. Ins'!$V$37&lt;&gt;"",'Contexto Estrat. Ins'!$V$36,"")</f>
        <v/>
      </c>
      <c r="BT41" s="26" t="str">
        <f>IF('Contexto Estrat. Ins'!$V$38&lt;&gt;"",'Contexto Estrat. Ins'!$V$36,"")</f>
        <v/>
      </c>
      <c r="BU41" s="26" t="str">
        <f>IF('Contexto Estrat. Ins'!$V$39&lt;&gt;"",'Contexto Estrat. Ins'!$V$36,"")</f>
        <v/>
      </c>
      <c r="BV41" s="26" t="str">
        <f>IF('Contexto Estrat. Ins'!$V$40&lt;&gt;"",'Contexto Estrat. Ins'!$V$36,"")</f>
        <v/>
      </c>
      <c r="BW41" s="26" t="str">
        <f>IF('Contexto Estrat. Ins'!$V$41&lt;&gt;"",'Contexto Estrat. Ins'!$V$36,"")</f>
        <v/>
      </c>
      <c r="BX41" s="26" t="str">
        <f>IF('Contexto Estrat. Ins'!$V$42&lt;&gt;"",'Contexto Estrat. Ins'!$V$36,"")</f>
        <v/>
      </c>
      <c r="BY41" s="26" t="str">
        <f>IF($D$29='Contexto Estrat. Ins'!$B$37,BS41,IF($D$29='Contexto Estrat. Ins'!$B$38,BT41,IF($D$29='Contexto Estrat. Ins'!$B$39,BU41,IF($D$29='Contexto Estrat. Ins'!$B$40,BV41,IF($D$29='Contexto Estrat. Ins'!$B$41,BW41,IF($D$29='Contexto Estrat. Ins'!$B$42,BX41,""))))))</f>
        <v/>
      </c>
      <c r="BZ41" s="142"/>
      <c r="CA41" s="26" t="str">
        <f>IF('Contexto Estrat. Ins'!$V$17&lt;&gt;"",'Contexto Estrat. Ins'!$V$16,"")</f>
        <v/>
      </c>
      <c r="CB41" s="26" t="str">
        <f>IF('Contexto Estrat. Ins'!$V$18&lt;&gt;"",'Contexto Estrat. Ins'!$V$16,"")</f>
        <v/>
      </c>
      <c r="CC41" s="26" t="str">
        <f>IF('Contexto Estrat. Ins'!$V$19&lt;&gt;"",'Contexto Estrat. Ins'!$V$16,"")</f>
        <v/>
      </c>
      <c r="CD41" s="26" t="str">
        <f>IF('Contexto Estrat. Ins'!$V$20&lt;&gt;"",'Contexto Estrat. Ins'!$V$16,"")</f>
        <v/>
      </c>
      <c r="CE41" s="26" t="str">
        <f>IF('Contexto Estrat. Ins'!$V$21&lt;&gt;"",'Contexto Estrat. Ins'!$V$16,"")</f>
        <v/>
      </c>
      <c r="CF41" s="26" t="str">
        <f>IF('Contexto Estrat. Ins'!$V$22&lt;&gt;"",'Contexto Estrat. Ins'!$V$16,"")</f>
        <v/>
      </c>
      <c r="CG41" s="26" t="str">
        <f>IF($D$29='Contexto Estrat. Ins'!$B$17,CA41,IF($D$29='Contexto Estrat. Ins'!$B$18,CB41,IF($D$29='Contexto Estrat. Ins'!$B$19,CC41,IF($D$29='Contexto Estrat. Ins'!$B$20,CD41,IF($D$29='Contexto Estrat. Ins'!$B$21,CE41,IF($D$29='Contexto Estrat. Ins'!$B$22,CF41,""))))))</f>
        <v/>
      </c>
      <c r="CH41" s="142"/>
    </row>
    <row r="42" spans="1:86" ht="15.6" customHeight="1">
      <c r="A42" s="18"/>
      <c r="D42" s="456"/>
      <c r="E42" s="456"/>
      <c r="F42" s="456"/>
      <c r="G42" s="456"/>
      <c r="H42" s="456"/>
      <c r="I42" s="456"/>
      <c r="J42" s="400"/>
      <c r="K42" s="400"/>
      <c r="L42" s="400"/>
      <c r="M42" s="400"/>
      <c r="N42" s="400"/>
      <c r="O42" s="400"/>
      <c r="P42" s="400"/>
      <c r="Q42" s="400"/>
      <c r="R42" s="400"/>
      <c r="S42" s="400"/>
      <c r="T42" s="400"/>
      <c r="U42" s="400"/>
      <c r="V42" s="400"/>
      <c r="W42" s="400"/>
      <c r="X42" s="400"/>
      <c r="Y42" s="400"/>
      <c r="Z42" s="400"/>
      <c r="AA42" s="400"/>
      <c r="AB42" s="400"/>
      <c r="AD42" s="400"/>
      <c r="AE42" s="400"/>
      <c r="AF42" s="400"/>
      <c r="AG42" s="400"/>
      <c r="AH42" s="400"/>
      <c r="AI42" s="400"/>
      <c r="AJ42" s="400"/>
      <c r="AK42" s="400"/>
      <c r="AL42" s="400"/>
      <c r="AM42" s="400"/>
      <c r="AN42" s="400"/>
      <c r="AO42" s="400"/>
      <c r="AP42" s="400"/>
      <c r="AQ42" s="400"/>
      <c r="AR42" s="400"/>
      <c r="AS42" s="400"/>
      <c r="AT42" s="400"/>
      <c r="AU42" s="400"/>
      <c r="AV42" s="400"/>
      <c r="AW42" s="400"/>
      <c r="AX42" s="400"/>
      <c r="AY42" s="400"/>
      <c r="AZ42" s="400"/>
      <c r="BA42" s="400"/>
      <c r="BB42" s="400"/>
      <c r="BC42" s="400"/>
      <c r="BD42" s="400"/>
      <c r="BE42" s="400"/>
      <c r="BF42" s="400"/>
      <c r="BG42" s="20"/>
      <c r="BK42" s="142"/>
      <c r="BL42" s="142"/>
      <c r="BM42" s="142"/>
      <c r="BN42" s="142"/>
      <c r="BO42" s="142"/>
      <c r="BP42" s="142"/>
      <c r="BQ42" s="142"/>
      <c r="BR42" s="142"/>
      <c r="BS42" s="142"/>
      <c r="BT42" s="142"/>
      <c r="BU42" s="142"/>
      <c r="BV42" s="142"/>
      <c r="BW42" s="142"/>
      <c r="BX42" s="142"/>
      <c r="BY42" s="142"/>
      <c r="BZ42" s="142"/>
      <c r="CA42" s="142"/>
      <c r="CB42" s="142"/>
      <c r="CC42" s="142"/>
      <c r="CD42" s="142"/>
    </row>
    <row r="43" spans="1:86" ht="15.6" customHeight="1">
      <c r="A43" s="18"/>
      <c r="D43" s="456"/>
      <c r="E43" s="456"/>
      <c r="F43" s="456"/>
      <c r="G43" s="456"/>
      <c r="H43" s="456"/>
      <c r="I43" s="456"/>
      <c r="J43" s="400"/>
      <c r="K43" s="400"/>
      <c r="L43" s="400"/>
      <c r="M43" s="400"/>
      <c r="N43" s="400"/>
      <c r="O43" s="400"/>
      <c r="P43" s="400"/>
      <c r="Q43" s="400"/>
      <c r="R43" s="400"/>
      <c r="S43" s="400"/>
      <c r="T43" s="400"/>
      <c r="U43" s="400"/>
      <c r="V43" s="400"/>
      <c r="W43" s="400"/>
      <c r="X43" s="400"/>
      <c r="Y43" s="400"/>
      <c r="Z43" s="400"/>
      <c r="AA43" s="400"/>
      <c r="AB43" s="400"/>
      <c r="AD43" s="400"/>
      <c r="AE43" s="400"/>
      <c r="AF43" s="400"/>
      <c r="AG43" s="400"/>
      <c r="AH43" s="400"/>
      <c r="AI43" s="400"/>
      <c r="AJ43" s="400"/>
      <c r="AK43" s="400"/>
      <c r="AL43" s="400"/>
      <c r="AM43" s="400"/>
      <c r="AN43" s="400"/>
      <c r="AO43" s="400"/>
      <c r="AP43" s="400"/>
      <c r="AQ43" s="400"/>
      <c r="AR43" s="400"/>
      <c r="AS43" s="400"/>
      <c r="AT43" s="400"/>
      <c r="AU43" s="400"/>
      <c r="AV43" s="400"/>
      <c r="AW43" s="400"/>
      <c r="AX43" s="400"/>
      <c r="AY43" s="400"/>
      <c r="AZ43" s="400"/>
      <c r="BA43" s="400"/>
      <c r="BB43" s="400"/>
      <c r="BC43" s="400"/>
      <c r="BD43" s="400"/>
      <c r="BE43" s="400"/>
      <c r="BF43" s="400"/>
      <c r="BG43" s="20"/>
      <c r="BK43" s="142"/>
      <c r="BL43" s="142"/>
      <c r="BM43" s="142"/>
      <c r="BN43" s="142"/>
      <c r="BO43" s="142"/>
      <c r="BP43" s="142"/>
      <c r="BQ43" s="142"/>
      <c r="BR43" s="142"/>
      <c r="BS43" s="142"/>
      <c r="BT43" s="142"/>
      <c r="BU43" s="142"/>
      <c r="BV43" s="142"/>
      <c r="BW43" s="142"/>
      <c r="BX43" s="142"/>
      <c r="BY43" s="142"/>
      <c r="BZ43" s="142"/>
      <c r="CA43" s="142"/>
      <c r="CB43" s="142"/>
      <c r="CC43" s="142"/>
      <c r="CD43" s="142"/>
    </row>
    <row r="44" spans="1:86" ht="15.6" customHeight="1">
      <c r="A44" s="18"/>
      <c r="D44" s="456"/>
      <c r="E44" s="456"/>
      <c r="F44" s="456"/>
      <c r="G44" s="456"/>
      <c r="H44" s="456"/>
      <c r="I44" s="456"/>
      <c r="J44" s="400"/>
      <c r="K44" s="400"/>
      <c r="L44" s="400"/>
      <c r="M44" s="400"/>
      <c r="N44" s="400"/>
      <c r="O44" s="400"/>
      <c r="P44" s="400"/>
      <c r="Q44" s="400"/>
      <c r="R44" s="400"/>
      <c r="S44" s="400"/>
      <c r="T44" s="400"/>
      <c r="U44" s="400"/>
      <c r="V44" s="400"/>
      <c r="W44" s="400"/>
      <c r="X44" s="400"/>
      <c r="Y44" s="400"/>
      <c r="Z44" s="400"/>
      <c r="AA44" s="400"/>
      <c r="AB44" s="400"/>
      <c r="AD44" s="400"/>
      <c r="AE44" s="400"/>
      <c r="AF44" s="400"/>
      <c r="AG44" s="400"/>
      <c r="AH44" s="400"/>
      <c r="AI44" s="400"/>
      <c r="AJ44" s="400"/>
      <c r="AK44" s="400"/>
      <c r="AL44" s="400"/>
      <c r="AM44" s="400"/>
      <c r="AN44" s="400"/>
      <c r="AO44" s="400"/>
      <c r="AP44" s="400"/>
      <c r="AQ44" s="400"/>
      <c r="AR44" s="400"/>
      <c r="AS44" s="400"/>
      <c r="AT44" s="400"/>
      <c r="AU44" s="400"/>
      <c r="AV44" s="400"/>
      <c r="AW44" s="400"/>
      <c r="AX44" s="400"/>
      <c r="AY44" s="400"/>
      <c r="AZ44" s="400"/>
      <c r="BA44" s="400"/>
      <c r="BB44" s="400"/>
      <c r="BC44" s="400"/>
      <c r="BD44" s="400"/>
      <c r="BE44" s="400"/>
      <c r="BF44" s="400"/>
      <c r="BG44" s="20"/>
      <c r="BK44" s="142"/>
      <c r="BL44" s="142"/>
      <c r="BM44" s="142"/>
      <c r="BN44" s="142"/>
      <c r="BO44" s="142"/>
      <c r="BP44" s="142"/>
      <c r="BQ44" s="142"/>
      <c r="BR44" s="142"/>
      <c r="BS44" s="142"/>
      <c r="BT44" s="142"/>
      <c r="BU44" s="142"/>
      <c r="BV44" s="142"/>
      <c r="BW44" s="142"/>
      <c r="BX44" s="142"/>
      <c r="BY44" s="142"/>
      <c r="BZ44" s="142"/>
      <c r="CA44" s="142"/>
      <c r="CB44" s="142"/>
      <c r="CC44" s="142"/>
      <c r="CD44" s="142"/>
    </row>
    <row r="45" spans="1:86" ht="15.6" customHeight="1">
      <c r="A45" s="18"/>
      <c r="D45" s="456"/>
      <c r="E45" s="456"/>
      <c r="F45" s="456"/>
      <c r="G45" s="456"/>
      <c r="H45" s="456"/>
      <c r="I45" s="456"/>
      <c r="J45" s="400"/>
      <c r="K45" s="400"/>
      <c r="L45" s="400"/>
      <c r="M45" s="400"/>
      <c r="N45" s="400"/>
      <c r="O45" s="400"/>
      <c r="P45" s="400"/>
      <c r="Q45" s="400"/>
      <c r="R45" s="400"/>
      <c r="S45" s="400"/>
      <c r="T45" s="400"/>
      <c r="U45" s="400"/>
      <c r="V45" s="400"/>
      <c r="W45" s="400"/>
      <c r="X45" s="400"/>
      <c r="Y45" s="400"/>
      <c r="Z45" s="400"/>
      <c r="AA45" s="400"/>
      <c r="AB45" s="400"/>
      <c r="AD45" s="400"/>
      <c r="AE45" s="400"/>
      <c r="AF45" s="400"/>
      <c r="AG45" s="400"/>
      <c r="AH45" s="400"/>
      <c r="AI45" s="400"/>
      <c r="AJ45" s="400"/>
      <c r="AK45" s="400"/>
      <c r="AL45" s="400"/>
      <c r="AM45" s="400"/>
      <c r="AN45" s="400"/>
      <c r="AO45" s="400"/>
      <c r="AP45" s="400"/>
      <c r="AQ45" s="400"/>
      <c r="AR45" s="400"/>
      <c r="AS45" s="400"/>
      <c r="AT45" s="400"/>
      <c r="AU45" s="400"/>
      <c r="AV45" s="400"/>
      <c r="AW45" s="400"/>
      <c r="AX45" s="400"/>
      <c r="AY45" s="400"/>
      <c r="AZ45" s="400"/>
      <c r="BA45" s="400"/>
      <c r="BB45" s="400"/>
      <c r="BC45" s="400"/>
      <c r="BD45" s="400"/>
      <c r="BE45" s="400"/>
      <c r="BF45" s="400"/>
      <c r="BG45" s="20"/>
    </row>
    <row r="46" spans="1:86" ht="15.6" customHeight="1">
      <c r="A46" s="18"/>
      <c r="D46" s="456"/>
      <c r="E46" s="456"/>
      <c r="F46" s="456"/>
      <c r="G46" s="456"/>
      <c r="H46" s="456"/>
      <c r="I46" s="456"/>
      <c r="J46" s="400"/>
      <c r="K46" s="400"/>
      <c r="L46" s="400"/>
      <c r="M46" s="400"/>
      <c r="N46" s="400"/>
      <c r="O46" s="400"/>
      <c r="P46" s="400"/>
      <c r="Q46" s="400"/>
      <c r="R46" s="400"/>
      <c r="S46" s="400"/>
      <c r="T46" s="400"/>
      <c r="U46" s="400"/>
      <c r="V46" s="400"/>
      <c r="W46" s="400"/>
      <c r="X46" s="400"/>
      <c r="Y46" s="400"/>
      <c r="Z46" s="400"/>
      <c r="AA46" s="400"/>
      <c r="AB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c r="BA46" s="400"/>
      <c r="BB46" s="400"/>
      <c r="BC46" s="400"/>
      <c r="BD46" s="400"/>
      <c r="BE46" s="400"/>
      <c r="BF46" s="400"/>
      <c r="BG46" s="20"/>
    </row>
    <row r="47" spans="1:86" ht="15.6" customHeight="1">
      <c r="A47" s="18"/>
      <c r="D47" s="456"/>
      <c r="E47" s="456"/>
      <c r="F47" s="456"/>
      <c r="G47" s="456"/>
      <c r="H47" s="456"/>
      <c r="I47" s="456"/>
      <c r="J47" s="400"/>
      <c r="K47" s="400"/>
      <c r="L47" s="400"/>
      <c r="M47" s="400"/>
      <c r="N47" s="400"/>
      <c r="O47" s="400"/>
      <c r="P47" s="400"/>
      <c r="Q47" s="400"/>
      <c r="R47" s="400"/>
      <c r="S47" s="400"/>
      <c r="T47" s="400"/>
      <c r="U47" s="400"/>
      <c r="V47" s="400"/>
      <c r="W47" s="400"/>
      <c r="X47" s="400"/>
      <c r="Y47" s="400"/>
      <c r="Z47" s="400"/>
      <c r="AA47" s="400"/>
      <c r="AB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20"/>
    </row>
    <row r="48" spans="1:86" ht="15.6" customHeight="1">
      <c r="A48" s="18"/>
      <c r="D48" s="456"/>
      <c r="E48" s="456"/>
      <c r="F48" s="456"/>
      <c r="G48" s="456"/>
      <c r="H48" s="456"/>
      <c r="I48" s="456"/>
      <c r="J48" s="400"/>
      <c r="K48" s="400"/>
      <c r="L48" s="400"/>
      <c r="M48" s="400"/>
      <c r="N48" s="400"/>
      <c r="O48" s="400"/>
      <c r="P48" s="400"/>
      <c r="Q48" s="400"/>
      <c r="R48" s="400"/>
      <c r="S48" s="400"/>
      <c r="T48" s="400"/>
      <c r="U48" s="400"/>
      <c r="V48" s="400"/>
      <c r="W48" s="400"/>
      <c r="X48" s="400"/>
      <c r="Y48" s="400"/>
      <c r="Z48" s="400"/>
      <c r="AA48" s="400"/>
      <c r="AB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20"/>
    </row>
    <row r="49" spans="1:73" ht="15.6" customHeight="1">
      <c r="A49" s="18"/>
      <c r="D49" s="482" t="s">
        <v>480</v>
      </c>
      <c r="E49" s="482"/>
      <c r="F49" s="482"/>
      <c r="G49" s="482"/>
      <c r="H49" s="482"/>
      <c r="I49" s="482"/>
      <c r="J49" s="482"/>
      <c r="K49" s="482"/>
      <c r="L49" s="482"/>
      <c r="M49" s="482"/>
      <c r="N49" s="482"/>
      <c r="O49" s="482"/>
      <c r="P49" s="482"/>
      <c r="Q49" s="482"/>
      <c r="R49" s="482"/>
      <c r="S49" s="482"/>
      <c r="T49" s="482"/>
      <c r="U49" s="482"/>
      <c r="V49" s="482"/>
      <c r="W49" s="482"/>
      <c r="X49" s="482"/>
      <c r="Y49" s="482"/>
      <c r="Z49" s="482"/>
      <c r="AA49" s="482"/>
      <c r="AB49" s="482"/>
      <c r="AD49" s="400"/>
      <c r="AE49" s="400"/>
      <c r="AF49" s="400"/>
      <c r="AG49" s="400"/>
      <c r="AH49" s="400"/>
      <c r="AI49" s="400"/>
      <c r="AJ49" s="400"/>
      <c r="AK49" s="400"/>
      <c r="AL49" s="400"/>
      <c r="AM49" s="400"/>
      <c r="AN49" s="400"/>
      <c r="AO49" s="400"/>
      <c r="AP49" s="400"/>
      <c r="AQ49" s="400"/>
      <c r="AR49" s="400"/>
      <c r="AS49" s="400"/>
      <c r="AT49" s="400"/>
      <c r="AU49" s="400"/>
      <c r="AV49" s="400"/>
      <c r="AW49" s="400"/>
      <c r="AX49" s="400"/>
      <c r="AY49" s="400"/>
      <c r="AZ49" s="400"/>
      <c r="BA49" s="400"/>
      <c r="BB49" s="400"/>
      <c r="BC49" s="400"/>
      <c r="BD49" s="400"/>
      <c r="BE49" s="400"/>
      <c r="BF49" s="400"/>
      <c r="BG49" s="20"/>
    </row>
    <row r="50" spans="1:73" ht="15.6" customHeight="1">
      <c r="A50" s="18"/>
      <c r="D50" s="483" t="s">
        <v>474</v>
      </c>
      <c r="E50" s="483"/>
      <c r="F50" s="483"/>
      <c r="G50" s="483"/>
      <c r="H50" s="483"/>
      <c r="I50" s="483"/>
      <c r="J50" s="483" t="s">
        <v>475</v>
      </c>
      <c r="K50" s="483"/>
      <c r="L50" s="483"/>
      <c r="M50" s="483"/>
      <c r="N50" s="483"/>
      <c r="O50" s="483"/>
      <c r="P50" s="483"/>
      <c r="Q50" s="483"/>
      <c r="R50" s="483"/>
      <c r="S50" s="483"/>
      <c r="T50" s="483"/>
      <c r="U50" s="483"/>
      <c r="V50" s="483"/>
      <c r="W50" s="483"/>
      <c r="X50" s="483"/>
      <c r="Y50" s="483"/>
      <c r="Z50" s="483"/>
      <c r="AA50" s="483"/>
      <c r="AB50" s="483"/>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20"/>
    </row>
    <row r="51" spans="1:73" ht="15.6" customHeight="1">
      <c r="A51" s="18"/>
      <c r="D51" s="456"/>
      <c r="E51" s="456"/>
      <c r="F51" s="456"/>
      <c r="G51" s="456"/>
      <c r="H51" s="456"/>
      <c r="I51" s="456"/>
      <c r="J51" s="400"/>
      <c r="K51" s="400"/>
      <c r="L51" s="400"/>
      <c r="M51" s="400"/>
      <c r="N51" s="400"/>
      <c r="O51" s="400"/>
      <c r="P51" s="400"/>
      <c r="Q51" s="400"/>
      <c r="R51" s="400"/>
      <c r="S51" s="400"/>
      <c r="T51" s="400"/>
      <c r="U51" s="400"/>
      <c r="V51" s="400"/>
      <c r="W51" s="400"/>
      <c r="X51" s="400"/>
      <c r="Y51" s="400"/>
      <c r="Z51" s="400"/>
      <c r="AA51" s="400"/>
      <c r="AB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20"/>
    </row>
    <row r="52" spans="1:73" ht="15.6" customHeight="1">
      <c r="A52" s="18"/>
      <c r="D52" s="456"/>
      <c r="E52" s="456"/>
      <c r="F52" s="456"/>
      <c r="G52" s="456"/>
      <c r="H52" s="456"/>
      <c r="I52" s="456"/>
      <c r="J52" s="400"/>
      <c r="K52" s="400"/>
      <c r="L52" s="400"/>
      <c r="M52" s="400"/>
      <c r="N52" s="400"/>
      <c r="O52" s="400"/>
      <c r="P52" s="400"/>
      <c r="Q52" s="400"/>
      <c r="R52" s="400"/>
      <c r="S52" s="400"/>
      <c r="T52" s="400"/>
      <c r="U52" s="400"/>
      <c r="V52" s="400"/>
      <c r="W52" s="400"/>
      <c r="X52" s="400"/>
      <c r="Y52" s="400"/>
      <c r="Z52" s="400"/>
      <c r="AA52" s="400"/>
      <c r="AB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20"/>
    </row>
    <row r="53" spans="1:73" ht="15.6" customHeight="1">
      <c r="A53" s="18"/>
      <c r="D53" s="456"/>
      <c r="E53" s="456"/>
      <c r="F53" s="456"/>
      <c r="G53" s="456"/>
      <c r="H53" s="456"/>
      <c r="I53" s="456"/>
      <c r="J53" s="400"/>
      <c r="K53" s="400"/>
      <c r="L53" s="400"/>
      <c r="M53" s="400"/>
      <c r="N53" s="400"/>
      <c r="O53" s="400"/>
      <c r="P53" s="400"/>
      <c r="Q53" s="400"/>
      <c r="R53" s="400"/>
      <c r="S53" s="400"/>
      <c r="T53" s="400"/>
      <c r="U53" s="400"/>
      <c r="V53" s="400"/>
      <c r="W53" s="400"/>
      <c r="X53" s="400"/>
      <c r="Y53" s="400"/>
      <c r="Z53" s="400"/>
      <c r="AA53" s="400"/>
      <c r="AB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20"/>
    </row>
    <row r="54" spans="1:73" ht="15.6" customHeight="1">
      <c r="A54" s="18"/>
      <c r="D54" s="456"/>
      <c r="E54" s="456"/>
      <c r="F54" s="456"/>
      <c r="G54" s="456"/>
      <c r="H54" s="456"/>
      <c r="I54" s="456"/>
      <c r="J54" s="400"/>
      <c r="K54" s="400"/>
      <c r="L54" s="400"/>
      <c r="M54" s="400"/>
      <c r="N54" s="400"/>
      <c r="O54" s="400"/>
      <c r="P54" s="400"/>
      <c r="Q54" s="400"/>
      <c r="R54" s="400"/>
      <c r="S54" s="400"/>
      <c r="T54" s="400"/>
      <c r="U54" s="400"/>
      <c r="V54" s="400"/>
      <c r="W54" s="400"/>
      <c r="X54" s="400"/>
      <c r="Y54" s="400"/>
      <c r="Z54" s="400"/>
      <c r="AA54" s="400"/>
      <c r="AB54" s="400"/>
      <c r="AD54" s="400"/>
      <c r="AE54" s="400"/>
      <c r="AF54" s="400"/>
      <c r="AG54" s="400"/>
      <c r="AH54" s="400"/>
      <c r="AI54" s="400"/>
      <c r="AJ54" s="400"/>
      <c r="AK54" s="400"/>
      <c r="AL54" s="400"/>
      <c r="AM54" s="400"/>
      <c r="AN54" s="400"/>
      <c r="AO54" s="400"/>
      <c r="AP54" s="400"/>
      <c r="AQ54" s="400"/>
      <c r="AR54" s="400"/>
      <c r="AS54" s="400"/>
      <c r="AT54" s="400"/>
      <c r="AU54" s="400"/>
      <c r="AV54" s="400"/>
      <c r="AW54" s="400"/>
      <c r="AX54" s="400"/>
      <c r="AY54" s="400"/>
      <c r="AZ54" s="400"/>
      <c r="BA54" s="400"/>
      <c r="BB54" s="400"/>
      <c r="BC54" s="400"/>
      <c r="BD54" s="400"/>
      <c r="BE54" s="400"/>
      <c r="BF54" s="400"/>
      <c r="BG54" s="20"/>
    </row>
    <row r="55" spans="1:73" ht="15" customHeight="1">
      <c r="A55" s="18"/>
      <c r="D55" s="456"/>
      <c r="E55" s="456"/>
      <c r="F55" s="456"/>
      <c r="G55" s="456"/>
      <c r="H55" s="456"/>
      <c r="I55" s="456"/>
      <c r="J55" s="400"/>
      <c r="K55" s="400"/>
      <c r="L55" s="400"/>
      <c r="M55" s="400"/>
      <c r="N55" s="400"/>
      <c r="O55" s="400"/>
      <c r="P55" s="400"/>
      <c r="Q55" s="400"/>
      <c r="R55" s="400"/>
      <c r="S55" s="400"/>
      <c r="T55" s="400"/>
      <c r="U55" s="400"/>
      <c r="V55" s="400"/>
      <c r="W55" s="400"/>
      <c r="X55" s="400"/>
      <c r="Y55" s="400"/>
      <c r="Z55" s="400"/>
      <c r="AA55" s="400"/>
      <c r="AB55" s="400"/>
      <c r="AD55" s="400"/>
      <c r="AE55" s="400"/>
      <c r="AF55" s="400"/>
      <c r="AG55" s="400"/>
      <c r="AH55" s="400"/>
      <c r="AI55" s="400"/>
      <c r="AJ55" s="400"/>
      <c r="AK55" s="400"/>
      <c r="AL55" s="400"/>
      <c r="AM55" s="400"/>
      <c r="AN55" s="400"/>
      <c r="AO55" s="400"/>
      <c r="AP55" s="400"/>
      <c r="AQ55" s="400"/>
      <c r="AR55" s="400"/>
      <c r="AS55" s="400"/>
      <c r="AT55" s="400"/>
      <c r="AU55" s="400"/>
      <c r="AV55" s="400"/>
      <c r="AW55" s="400"/>
      <c r="AX55" s="400"/>
      <c r="AY55" s="400"/>
      <c r="AZ55" s="400"/>
      <c r="BA55" s="400"/>
      <c r="BB55" s="400"/>
      <c r="BC55" s="400"/>
      <c r="BD55" s="400"/>
      <c r="BE55" s="400"/>
      <c r="BF55" s="400"/>
      <c r="BG55" s="20"/>
    </row>
    <row r="56" spans="1:73" ht="15" customHeight="1">
      <c r="A56" s="18"/>
      <c r="D56" s="456"/>
      <c r="E56" s="456"/>
      <c r="F56" s="456"/>
      <c r="G56" s="456"/>
      <c r="H56" s="456"/>
      <c r="I56" s="456"/>
      <c r="J56" s="400"/>
      <c r="K56" s="400"/>
      <c r="L56" s="400"/>
      <c r="M56" s="400"/>
      <c r="N56" s="400"/>
      <c r="O56" s="400"/>
      <c r="P56" s="400"/>
      <c r="Q56" s="400"/>
      <c r="R56" s="400"/>
      <c r="S56" s="400"/>
      <c r="T56" s="400"/>
      <c r="U56" s="400"/>
      <c r="V56" s="400"/>
      <c r="W56" s="400"/>
      <c r="X56" s="400"/>
      <c r="Y56" s="400"/>
      <c r="Z56" s="400"/>
      <c r="AA56" s="400"/>
      <c r="AB56" s="400"/>
      <c r="AD56" s="400"/>
      <c r="AE56" s="400"/>
      <c r="AF56" s="400"/>
      <c r="AG56" s="400"/>
      <c r="AH56" s="400"/>
      <c r="AI56" s="400"/>
      <c r="AJ56" s="400"/>
      <c r="AK56" s="400"/>
      <c r="AL56" s="400"/>
      <c r="AM56" s="400"/>
      <c r="AN56" s="400"/>
      <c r="AO56" s="400"/>
      <c r="AP56" s="400"/>
      <c r="AQ56" s="400"/>
      <c r="AR56" s="400"/>
      <c r="AS56" s="400"/>
      <c r="AT56" s="400"/>
      <c r="AU56" s="400"/>
      <c r="AV56" s="400"/>
      <c r="AW56" s="400"/>
      <c r="AX56" s="400"/>
      <c r="AY56" s="400"/>
      <c r="AZ56" s="400"/>
      <c r="BA56" s="400"/>
      <c r="BB56" s="400"/>
      <c r="BC56" s="400"/>
      <c r="BD56" s="400"/>
      <c r="BE56" s="400"/>
      <c r="BF56" s="400"/>
      <c r="BG56" s="20"/>
    </row>
    <row r="57" spans="1:73" ht="15" customHeight="1">
      <c r="A57" s="18"/>
      <c r="D57" s="456"/>
      <c r="E57" s="456"/>
      <c r="F57" s="456"/>
      <c r="G57" s="456"/>
      <c r="H57" s="456"/>
      <c r="I57" s="456"/>
      <c r="J57" s="400"/>
      <c r="K57" s="400"/>
      <c r="L57" s="400"/>
      <c r="M57" s="400"/>
      <c r="N57" s="400"/>
      <c r="O57" s="400"/>
      <c r="P57" s="400"/>
      <c r="Q57" s="400"/>
      <c r="R57" s="400"/>
      <c r="S57" s="400"/>
      <c r="T57" s="400"/>
      <c r="U57" s="400"/>
      <c r="V57" s="400"/>
      <c r="W57" s="400"/>
      <c r="X57" s="400"/>
      <c r="Y57" s="400"/>
      <c r="Z57" s="400"/>
      <c r="AA57" s="400"/>
      <c r="AB57" s="400"/>
      <c r="AD57" s="400"/>
      <c r="AE57" s="400"/>
      <c r="AF57" s="400"/>
      <c r="AG57" s="400"/>
      <c r="AH57" s="400"/>
      <c r="AI57" s="400"/>
      <c r="AJ57" s="400"/>
      <c r="AK57" s="400"/>
      <c r="AL57" s="400"/>
      <c r="AM57" s="400"/>
      <c r="AN57" s="400"/>
      <c r="AO57" s="400"/>
      <c r="AP57" s="400"/>
      <c r="AQ57" s="400"/>
      <c r="AR57" s="400"/>
      <c r="AS57" s="400"/>
      <c r="AT57" s="400"/>
      <c r="AU57" s="400"/>
      <c r="AV57" s="400"/>
      <c r="AW57" s="400"/>
      <c r="AX57" s="400"/>
      <c r="AY57" s="400"/>
      <c r="AZ57" s="400"/>
      <c r="BA57" s="400"/>
      <c r="BB57" s="400"/>
      <c r="BC57" s="400"/>
      <c r="BD57" s="400"/>
      <c r="BE57" s="400"/>
      <c r="BF57" s="400"/>
      <c r="BG57" s="20"/>
    </row>
    <row r="58" spans="1:73" ht="15" customHeight="1">
      <c r="A58" s="18"/>
      <c r="D58" s="456"/>
      <c r="E58" s="456"/>
      <c r="F58" s="456"/>
      <c r="G58" s="456"/>
      <c r="H58" s="456"/>
      <c r="I58" s="456"/>
      <c r="J58" s="400"/>
      <c r="K58" s="400"/>
      <c r="L58" s="400"/>
      <c r="M58" s="400"/>
      <c r="N58" s="400"/>
      <c r="O58" s="400"/>
      <c r="P58" s="400"/>
      <c r="Q58" s="400"/>
      <c r="R58" s="400"/>
      <c r="S58" s="400"/>
      <c r="T58" s="400"/>
      <c r="U58" s="400"/>
      <c r="V58" s="400"/>
      <c r="W58" s="400"/>
      <c r="X58" s="400"/>
      <c r="Y58" s="400"/>
      <c r="Z58" s="400"/>
      <c r="AA58" s="400"/>
      <c r="AB58" s="400"/>
      <c r="AD58" s="400"/>
      <c r="AE58" s="400"/>
      <c r="AF58" s="400"/>
      <c r="AG58" s="400"/>
      <c r="AH58" s="400"/>
      <c r="AI58" s="400"/>
      <c r="AJ58" s="400"/>
      <c r="AK58" s="400"/>
      <c r="AL58" s="400"/>
      <c r="AM58" s="400"/>
      <c r="AN58" s="400"/>
      <c r="AO58" s="400"/>
      <c r="AP58" s="400"/>
      <c r="AQ58" s="400"/>
      <c r="AR58" s="400"/>
      <c r="AS58" s="400"/>
      <c r="AT58" s="400"/>
      <c r="AU58" s="400"/>
      <c r="AV58" s="400"/>
      <c r="AW58" s="400"/>
      <c r="AX58" s="400"/>
      <c r="AY58" s="400"/>
      <c r="AZ58" s="400"/>
      <c r="BA58" s="400"/>
      <c r="BB58" s="400"/>
      <c r="BC58" s="400"/>
      <c r="BD58" s="400"/>
      <c r="BE58" s="400"/>
      <c r="BF58" s="400"/>
      <c r="BG58" s="20"/>
    </row>
    <row r="59" spans="1:73">
      <c r="A59" s="18"/>
      <c r="D59" s="456"/>
      <c r="E59" s="456"/>
      <c r="F59" s="456"/>
      <c r="G59" s="456"/>
      <c r="H59" s="456"/>
      <c r="I59" s="456"/>
      <c r="J59" s="400"/>
      <c r="K59" s="400"/>
      <c r="L59" s="400"/>
      <c r="M59" s="400"/>
      <c r="N59" s="400"/>
      <c r="O59" s="400"/>
      <c r="P59" s="400"/>
      <c r="Q59" s="400"/>
      <c r="R59" s="400"/>
      <c r="S59" s="400"/>
      <c r="T59" s="400"/>
      <c r="U59" s="400"/>
      <c r="V59" s="400"/>
      <c r="W59" s="400"/>
      <c r="X59" s="400"/>
      <c r="Y59" s="400"/>
      <c r="Z59" s="400"/>
      <c r="AA59" s="400"/>
      <c r="AB59" s="400"/>
      <c r="AD59" s="400"/>
      <c r="AE59" s="400"/>
      <c r="AF59" s="400"/>
      <c r="AG59" s="400"/>
      <c r="AH59" s="400"/>
      <c r="AI59" s="400"/>
      <c r="AJ59" s="400"/>
      <c r="AK59" s="400"/>
      <c r="AL59" s="400"/>
      <c r="AM59" s="400"/>
      <c r="AN59" s="400"/>
      <c r="AO59" s="400"/>
      <c r="AP59" s="400"/>
      <c r="AQ59" s="400"/>
      <c r="AR59" s="400"/>
      <c r="AS59" s="400"/>
      <c r="AT59" s="400"/>
      <c r="AU59" s="400"/>
      <c r="AV59" s="400"/>
      <c r="AW59" s="400"/>
      <c r="AX59" s="400"/>
      <c r="AY59" s="400"/>
      <c r="AZ59" s="400"/>
      <c r="BA59" s="400"/>
      <c r="BB59" s="400"/>
      <c r="BC59" s="400"/>
      <c r="BD59" s="400"/>
      <c r="BE59" s="400"/>
      <c r="BF59" s="400"/>
      <c r="BG59" s="20"/>
      <c r="BL59" s="39"/>
      <c r="BM59" s="39"/>
      <c r="BN59" s="39"/>
      <c r="BO59" s="39"/>
    </row>
    <row r="60" spans="1:73">
      <c r="A60" s="18"/>
      <c r="D60" s="456"/>
      <c r="E60" s="456"/>
      <c r="F60" s="456"/>
      <c r="G60" s="456"/>
      <c r="H60" s="456"/>
      <c r="I60" s="456"/>
      <c r="J60" s="400"/>
      <c r="K60" s="400"/>
      <c r="L60" s="400"/>
      <c r="M60" s="400"/>
      <c r="N60" s="400"/>
      <c r="O60" s="400"/>
      <c r="P60" s="400"/>
      <c r="Q60" s="400"/>
      <c r="R60" s="400"/>
      <c r="S60" s="400"/>
      <c r="T60" s="400"/>
      <c r="U60" s="400"/>
      <c r="V60" s="400"/>
      <c r="W60" s="400"/>
      <c r="X60" s="400"/>
      <c r="Y60" s="400"/>
      <c r="Z60" s="400"/>
      <c r="AA60" s="400"/>
      <c r="AB60" s="400"/>
      <c r="AD60" s="400"/>
      <c r="AE60" s="400"/>
      <c r="AF60" s="400"/>
      <c r="AG60" s="400"/>
      <c r="AH60" s="400"/>
      <c r="AI60" s="400"/>
      <c r="AJ60" s="400"/>
      <c r="AK60" s="400"/>
      <c r="AL60" s="400"/>
      <c r="AM60" s="400"/>
      <c r="AN60" s="400"/>
      <c r="AO60" s="400"/>
      <c r="AP60" s="400"/>
      <c r="AQ60" s="400"/>
      <c r="AR60" s="400"/>
      <c r="AS60" s="400"/>
      <c r="AT60" s="400"/>
      <c r="AU60" s="400"/>
      <c r="AV60" s="400"/>
      <c r="AW60" s="400"/>
      <c r="AX60" s="400"/>
      <c r="AY60" s="400"/>
      <c r="AZ60" s="400"/>
      <c r="BA60" s="400"/>
      <c r="BB60" s="400"/>
      <c r="BC60" s="400"/>
      <c r="BD60" s="400"/>
      <c r="BE60" s="400"/>
      <c r="BF60" s="400"/>
      <c r="BG60" s="20"/>
      <c r="BK60" s="378" t="s">
        <v>481</v>
      </c>
      <c r="BL60" s="378"/>
      <c r="BM60" s="378"/>
      <c r="BN60" s="39"/>
      <c r="BO60" s="39"/>
    </row>
    <row r="61" spans="1:73" ht="30" customHeight="1" thickBot="1">
      <c r="A61" s="51"/>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c r="AM61" s="52"/>
      <c r="AN61" s="52"/>
      <c r="AO61" s="52"/>
      <c r="AP61" s="52"/>
      <c r="AQ61" s="52"/>
      <c r="AR61" s="52"/>
      <c r="AS61" s="52"/>
      <c r="AT61" s="52"/>
      <c r="AU61" s="52"/>
      <c r="AV61" s="52"/>
      <c r="AW61" s="52"/>
      <c r="AX61" s="52"/>
      <c r="AY61" s="52"/>
      <c r="AZ61" s="52"/>
      <c r="BA61" s="52"/>
      <c r="BB61" s="52"/>
      <c r="BC61" s="52"/>
      <c r="BD61" s="52"/>
      <c r="BE61" s="52"/>
      <c r="BF61" s="52"/>
      <c r="BG61" s="54"/>
      <c r="BK61" s="378"/>
      <c r="BL61" s="378"/>
      <c r="BM61" s="378"/>
      <c r="BN61" s="39"/>
      <c r="BO61" s="85"/>
      <c r="BP61" s="378" t="s">
        <v>482</v>
      </c>
      <c r="BQ61" s="378" t="s">
        <v>483</v>
      </c>
      <c r="BR61" s="85"/>
      <c r="BS61" s="85" t="s">
        <v>484</v>
      </c>
    </row>
    <row r="62" spans="1:73" ht="32.25" customHeight="1" thickBot="1">
      <c r="A62" s="380" t="str">
        <f>IF(AK13=Datos!$A$6,"ANÁLISIS DE LA OPORTUNIDAD","ANÁLISIS DEL RIESGO")</f>
        <v>ANÁLISIS DEL RIESGO</v>
      </c>
      <c r="B62" s="381"/>
      <c r="C62" s="381"/>
      <c r="D62" s="381"/>
      <c r="E62" s="381"/>
      <c r="F62" s="381"/>
      <c r="G62" s="381"/>
      <c r="H62" s="381"/>
      <c r="I62" s="381"/>
      <c r="J62" s="382"/>
      <c r="K62" s="27"/>
      <c r="L62" s="27"/>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7"/>
      <c r="BK62" s="85" t="s">
        <v>485</v>
      </c>
      <c r="BL62" s="86">
        <f>BS77</f>
        <v>0</v>
      </c>
      <c r="BM62" s="86" t="str">
        <f>IF(AND(I66="",I67=""),"",INDEX($R$69:$R$73,$BL$62,1))</f>
        <v/>
      </c>
      <c r="BO62" s="85"/>
      <c r="BP62" s="379"/>
      <c r="BQ62" s="379"/>
      <c r="BR62" s="85"/>
      <c r="BS62" s="85" t="s">
        <v>485</v>
      </c>
      <c r="BT62" s="86" t="str">
        <f>IF($AK$13&lt;&gt;"",BL62,"")</f>
        <v/>
      </c>
      <c r="BU62" s="86" t="str">
        <f>IF($AK$13&lt;&gt;"",$BM$62,"")</f>
        <v/>
      </c>
    </row>
    <row r="63" spans="1:73" ht="14.45" customHeight="1">
      <c r="A63" s="18"/>
      <c r="Z63" s="401" t="s">
        <v>486</v>
      </c>
      <c r="AA63" s="401"/>
      <c r="AB63" s="401"/>
      <c r="AC63" s="401"/>
      <c r="AD63" s="401"/>
      <c r="AE63" s="401"/>
      <c r="AF63" s="401"/>
      <c r="AG63" s="401"/>
      <c r="AH63" s="401"/>
      <c r="AI63" s="401"/>
      <c r="AJ63" s="401"/>
      <c r="AK63" s="401"/>
      <c r="BG63" s="20"/>
      <c r="BK63" s="85" t="s">
        <v>487</v>
      </c>
      <c r="BL63" s="86" t="str">
        <f>H82</f>
        <v/>
      </c>
      <c r="BM63" s="86" t="e">
        <f>INDEX($R$76:$R$80,$BL$63,1)</f>
        <v>#VALUE!</v>
      </c>
      <c r="BO63" s="85" t="s">
        <v>488</v>
      </c>
      <c r="BP63" s="86" t="e">
        <f>BL63-1</f>
        <v>#VALUE!</v>
      </c>
      <c r="BQ63" s="86" t="e">
        <f>BM63</f>
        <v>#VALUE!</v>
      </c>
      <c r="BR63" s="85"/>
      <c r="BS63" s="85" t="s">
        <v>487</v>
      </c>
      <c r="BT63" s="86" t="str">
        <f>IF($AK$13="","",IF($AK$13=1,$BP$63,$BL$63))</f>
        <v/>
      </c>
      <c r="BU63" s="86" t="str">
        <f>IF($AK$13="","",IF($AK$13=1,$BQ$63,$BM$63))</f>
        <v/>
      </c>
    </row>
    <row r="64" spans="1:73" ht="14.45" customHeight="1">
      <c r="A64" s="18"/>
      <c r="D64" s="455" t="s">
        <v>489</v>
      </c>
      <c r="E64" s="455"/>
      <c r="F64" s="455"/>
      <c r="G64" s="455"/>
      <c r="Z64" s="28"/>
      <c r="BG64" s="20"/>
    </row>
    <row r="65" spans="1:73" ht="14.45" customHeight="1">
      <c r="A65" s="18"/>
      <c r="E65" s="455" t="str">
        <f>IF(AK13=Datos!$A$6,"Seleccione la factibilidad o frecuencia de presencia de la oportunidad","Seleccione la factibilidad o frecuencia de presencia del riesgo")</f>
        <v>Seleccione la factibilidad o frecuencia de presencia del riesgo</v>
      </c>
      <c r="F65" s="455"/>
      <c r="G65" s="455"/>
      <c r="H65" s="455"/>
      <c r="I65" s="455"/>
      <c r="J65" s="455"/>
      <c r="K65" s="455"/>
      <c r="L65" s="455"/>
      <c r="M65" s="455"/>
      <c r="N65" s="455"/>
      <c r="O65" s="455"/>
      <c r="P65" s="455"/>
      <c r="Q65" s="455"/>
      <c r="R65" s="455"/>
      <c r="S65" s="455"/>
      <c r="T65" s="455"/>
      <c r="U65" s="455"/>
      <c r="V65" s="455"/>
      <c r="W65" s="455"/>
      <c r="X65" s="455"/>
      <c r="Y65" s="455"/>
      <c r="Z65" s="455"/>
      <c r="AB65" s="519" t="str">
        <f>IF(AK13=Datos!$A$6,"Escala de impacto-beneficio resultante","Escala de impacto resultante")</f>
        <v>Escala de impacto resultante</v>
      </c>
      <c r="AC65" s="432"/>
      <c r="AD65" s="432"/>
      <c r="AE65" s="432"/>
      <c r="AF65" s="432"/>
      <c r="AG65" s="432"/>
      <c r="AH65" s="432"/>
      <c r="AI65" s="432"/>
      <c r="AJ65" s="432"/>
      <c r="AK65" s="520"/>
      <c r="BG65" s="20"/>
      <c r="BK65" s="86"/>
      <c r="BL65" s="86" t="str">
        <f>IF($AK$13=1,Datos!$P$2,IF(OR($AK$13=2,$AK$13=3,$AK$13=4),Datos!$Q$2,IF($AK$13=5,Datos!$R$2,"")))</f>
        <v/>
      </c>
      <c r="BM65" s="86" t="str">
        <f>IF($AK$13=1,Datos!$P$3,IF(OR($AK$13=2,$AK$13=3,$AK$13=4),Datos!$Q$3,IF($AK$13=5,Datos!$R$3,"")))</f>
        <v/>
      </c>
      <c r="BN65" s="86" t="str">
        <f>IF($AK$13=1,Datos!$P$4,IF(OR($AK$13=2,$AK$13=3,$AK$13=4),Datos!$Q$4,IF($AK$13=5,Datos!$R$4,"")))</f>
        <v/>
      </c>
      <c r="BO65" s="86" t="str">
        <f>IF($AK$13=1,Datos!$P$5,IF(OR($AK$13=2,$AK$13=3,$AK$13=4),Datos!$Q$5,IF($AK$13=5,Datos!$R$5,"")))</f>
        <v/>
      </c>
      <c r="BP65" s="86" t="str">
        <f>IF($AK$13=1,Datos!$P$6,IF(OR($AK$13=2,$AK$13=3,$AK$13=4),Datos!$Q$6,IF($AK$13=5,Datos!$R$6,"")))</f>
        <v/>
      </c>
    </row>
    <row r="66" spans="1:73" ht="14.45" customHeight="1">
      <c r="A66" s="18"/>
      <c r="E66" s="477" t="s">
        <v>490</v>
      </c>
      <c r="F66" s="477"/>
      <c r="G66" s="477"/>
      <c r="H66" s="478"/>
      <c r="I66" s="517" t="str">
        <f>IF(Frecuencia!V30="","",Frecuencia!V30)</f>
        <v/>
      </c>
      <c r="J66" s="518"/>
      <c r="K66" s="518"/>
      <c r="L66" s="518"/>
      <c r="M66" s="518"/>
      <c r="N66" s="518"/>
      <c r="O66" s="518"/>
      <c r="P66" s="518"/>
      <c r="Q66" s="518"/>
      <c r="R66" s="518"/>
      <c r="S66" s="518"/>
      <c r="T66" s="518"/>
      <c r="U66" s="518"/>
      <c r="V66" s="518"/>
      <c r="W66" s="37"/>
      <c r="AB66" s="399">
        <f>IF($AK$13=1,"",IF($AK$13=5,5,1))</f>
        <v>1</v>
      </c>
      <c r="AC66" s="399"/>
      <c r="AD66" s="399">
        <f>IF($AK$13=1,"",IF($AK$13=5,4,2))</f>
        <v>2</v>
      </c>
      <c r="AE66" s="399"/>
      <c r="AF66" s="399">
        <f>IF($AK$13=1,1,IF($AK$13=5,3,3))</f>
        <v>3</v>
      </c>
      <c r="AG66" s="399"/>
      <c r="AH66" s="399">
        <f>IF($AK$13=1,2,IF($AK$13=5,2,4))</f>
        <v>4</v>
      </c>
      <c r="AI66" s="399"/>
      <c r="AJ66" s="399">
        <f>IF($AK$13=1,3,IF($AK$13=5,1,5))</f>
        <v>5</v>
      </c>
      <c r="AK66" s="399"/>
      <c r="BG66" s="20"/>
      <c r="BK66" s="86" t="str">
        <f>IF(OR($AK$13=1,$AK$13=2,$AK$13=3,$AK$13=4),Datos!O2,IF($AK$13=5,Datos!O6,""))</f>
        <v/>
      </c>
      <c r="BL66" s="86" t="str">
        <f>IF($AK$13=Datos!A2,"",IF($AK$13=Datos!A6,Datos!T5,Datos!$S$5))</f>
        <v>Baja</v>
      </c>
      <c r="BM66" s="86" t="str">
        <f>IF($AK$13=Datos!A2,"",IF($AK$13=Datos!A6,Datos!T5,Datos!$S$5))</f>
        <v>Baja</v>
      </c>
      <c r="BN66" s="86" t="str">
        <f>IF($AK$13=Datos!A6,Datos!T4,Datos!S4)</f>
        <v>Moderada</v>
      </c>
      <c r="BO66" s="86" t="str">
        <f>IF($AK$13=Datos!A6,Datos!T3,Datos!S3)</f>
        <v>Alta</v>
      </c>
      <c r="BP66" s="86" t="str">
        <f>IF($AK$13=Datos!A6,Datos!T2,Datos!S2)</f>
        <v>Extrema</v>
      </c>
    </row>
    <row r="67" spans="1:73" ht="14.45" customHeight="1">
      <c r="A67" s="18"/>
      <c r="E67" s="477" t="s">
        <v>491</v>
      </c>
      <c r="F67" s="477"/>
      <c r="G67" s="477"/>
      <c r="H67" s="478"/>
      <c r="I67" s="517" t="str">
        <f>IF(Factibilidad!P24="","",Factibilidad!P24)</f>
        <v/>
      </c>
      <c r="J67" s="518"/>
      <c r="K67" s="518"/>
      <c r="L67" s="518"/>
      <c r="M67" s="518"/>
      <c r="N67" s="518"/>
      <c r="O67" s="518"/>
      <c r="P67" s="518"/>
      <c r="Q67" s="518"/>
      <c r="R67" s="518"/>
      <c r="S67" s="518"/>
      <c r="T67" s="518"/>
      <c r="U67" s="518"/>
      <c r="V67" s="518"/>
      <c r="W67" s="37"/>
      <c r="Z67" s="402" t="s">
        <v>492</v>
      </c>
      <c r="AA67" s="479">
        <f>IF($AK$13=5,5,1)</f>
        <v>1</v>
      </c>
      <c r="AB67" s="383" t="str">
        <f>IF(ISERROR(BL72=TRUE),"",IF(BL72="","",BL72))</f>
        <v/>
      </c>
      <c r="AC67" s="384"/>
      <c r="AD67" s="383" t="str">
        <f>IF(ISERROR(BM72=TRUE),"",IF(BM72="","",BM72))</f>
        <v/>
      </c>
      <c r="AE67" s="384"/>
      <c r="AF67" s="387" t="str">
        <f>IF(ISERROR(BN72=TRUE),"",IF(BN72="","",BN72))</f>
        <v/>
      </c>
      <c r="AG67" s="388"/>
      <c r="AH67" s="391" t="str">
        <f>IF(ISERROR(BO72=TRUE),"",IF(BO72="","",BO72))</f>
        <v/>
      </c>
      <c r="AI67" s="392"/>
      <c r="AJ67" s="395" t="str">
        <f>IF(ISERROR(BP72=TRUE),"",IF(BP72="","",BP72))</f>
        <v/>
      </c>
      <c r="AK67" s="396"/>
      <c r="AP67" s="484" t="str">
        <f>IF(AK13=Datos!$A$6,"Zona de ubicación de la oportunidad","Zona de ubicación del riesgo")</f>
        <v>Zona de ubicación del riesgo</v>
      </c>
      <c r="AQ67" s="484"/>
      <c r="AR67" s="484"/>
      <c r="AS67" s="484"/>
      <c r="AT67" s="484"/>
      <c r="AU67" s="484"/>
      <c r="AV67" s="484"/>
      <c r="AW67" s="484"/>
      <c r="AX67" s="484"/>
      <c r="AY67" s="484"/>
      <c r="AZ67" s="484"/>
      <c r="BA67" s="484"/>
      <c r="BB67" s="484"/>
      <c r="BC67" s="484"/>
      <c r="BD67" s="484"/>
      <c r="BE67" s="484"/>
      <c r="BF67" s="484"/>
      <c r="BG67" s="20"/>
      <c r="BK67" s="86" t="str">
        <f>IF(OR($AK$13=1,$AK$13=2,$AK$13=3,$AK$13=4),Datos!O3,IF($AK$13=5,Datos!O5,""))</f>
        <v/>
      </c>
      <c r="BL67" s="86" t="str">
        <f>IF($AK$13=Datos!A2,"",IF($AK$13=Datos!A6,Datos!T5,Datos!$S$5))</f>
        <v>Baja</v>
      </c>
      <c r="BM67" s="86" t="str">
        <f>IF($AK$13=Datos!A2,"",IF($AK$13=Datos!A6,Datos!T5,Datos!$S$5))</f>
        <v>Baja</v>
      </c>
      <c r="BN67" s="86" t="str">
        <f>IF($AK$13=Datos!A6,Datos!T4,Datos!S4)</f>
        <v>Moderada</v>
      </c>
      <c r="BO67" s="86" t="str">
        <f>IF($AK$13=Datos!A6,Datos!T3,Datos!S3)</f>
        <v>Alta</v>
      </c>
      <c r="BP67" s="86" t="str">
        <f>IF($AK$13=Datos!A6,Datos!T2,Datos!S2)</f>
        <v>Extrema</v>
      </c>
      <c r="BQ67" s="85">
        <v>1</v>
      </c>
    </row>
    <row r="68" spans="1:73" ht="28.5" customHeight="1">
      <c r="A68" s="18"/>
      <c r="Z68" s="403"/>
      <c r="AA68" s="479"/>
      <c r="AB68" s="385"/>
      <c r="AC68" s="386"/>
      <c r="AD68" s="385"/>
      <c r="AE68" s="386"/>
      <c r="AF68" s="389"/>
      <c r="AG68" s="390"/>
      <c r="AH68" s="393"/>
      <c r="AI68" s="394"/>
      <c r="AJ68" s="397"/>
      <c r="AK68" s="398"/>
      <c r="AP68" s="516" t="str">
        <f>IF(OR(J72="",J79=""),"",INDEX($BK$65:$BP$70,MATCH($BM$62,$BK$65:$BK$70,0),MATCH($BM$63,$BK$65:$BP$65,0)))</f>
        <v/>
      </c>
      <c r="AQ68" s="516"/>
      <c r="AR68" s="516"/>
      <c r="AS68" s="516"/>
      <c r="AT68" s="516"/>
      <c r="AU68" s="516"/>
      <c r="AV68" s="516"/>
      <c r="AW68" s="516"/>
      <c r="AX68" s="516"/>
      <c r="AY68" s="516"/>
      <c r="AZ68" s="516"/>
      <c r="BA68" s="516"/>
      <c r="BB68" s="516"/>
      <c r="BC68" s="516"/>
      <c r="BD68" s="516"/>
      <c r="BE68" s="516"/>
      <c r="BF68" s="516"/>
      <c r="BG68" s="20"/>
      <c r="BK68" s="86" t="str">
        <f>IF(OR($AK$13=1,$AK$13=2,$AK$13=3,$AK$13=4),Datos!O4,IF($AK$13=5,Datos!O4,""))</f>
        <v/>
      </c>
      <c r="BL68" s="86" t="str">
        <f>IF($AK$13=Datos!A2,"",IF($AK$13=Datos!A6,Datos!T5,Datos!$S$5))</f>
        <v>Baja</v>
      </c>
      <c r="BM68" s="86" t="str">
        <f>IF($AK$13=Datos!A2,"",IF($AK$13=Datos!A6,Datos!T4,Datos!S4))</f>
        <v>Moderada</v>
      </c>
      <c r="BN68" s="86" t="str">
        <f>IF($AK$13=Datos!A6,Datos!T3,Datos!S3)</f>
        <v>Alta</v>
      </c>
      <c r="BO68" s="86" t="str">
        <f>IF($AK$13=Datos!A6,Datos!T2,Datos!S2)</f>
        <v>Extrema</v>
      </c>
      <c r="BP68" s="86" t="str">
        <f>IF($AK$13=Datos!A6,Datos!T2,Datos!S2)</f>
        <v>Extrema</v>
      </c>
    </row>
    <row r="69" spans="1:73" ht="28.5" customHeight="1">
      <c r="A69" s="18"/>
      <c r="R69" s="662" t="str">
        <f>IF(OR($AK$13=1,$AK$13=2,$AK$13=3,$AK$13=4),Datos!O2,IF($AK$13=5,Datos!O6,""))</f>
        <v/>
      </c>
      <c r="S69" s="662"/>
      <c r="T69" s="662"/>
      <c r="U69" s="662"/>
      <c r="V69" s="662"/>
      <c r="W69" s="662"/>
      <c r="Z69" s="403"/>
      <c r="AA69" s="479">
        <f>IF($AK$13=5,4,2)</f>
        <v>2</v>
      </c>
      <c r="AB69" s="383" t="str">
        <f>IF(ISERROR(BL73=TRUE),"",IF(BL73="","",BL73))</f>
        <v/>
      </c>
      <c r="AC69" s="384"/>
      <c r="AD69" s="383" t="str">
        <f>IF(ISERROR(BM73=TRUE),"",IF(BM73="","",BM73))</f>
        <v/>
      </c>
      <c r="AE69" s="384"/>
      <c r="AF69" s="387" t="str">
        <f>IF(ISERROR(BN73=TRUE),"",IF(BN73="","",BN73))</f>
        <v/>
      </c>
      <c r="AG69" s="388"/>
      <c r="AH69" s="391" t="str">
        <f>IF(ISERROR(BO73=TRUE),"",IF(BO73="","",BO73))</f>
        <v/>
      </c>
      <c r="AI69" s="392"/>
      <c r="AJ69" s="395" t="str">
        <f>IF(ISERROR(BP73=TRUE),"",IF(BP73="","",BP73))</f>
        <v/>
      </c>
      <c r="AK69" s="396"/>
      <c r="AP69" s="516"/>
      <c r="AQ69" s="516"/>
      <c r="AR69" s="516"/>
      <c r="AS69" s="516"/>
      <c r="AT69" s="516"/>
      <c r="AU69" s="516"/>
      <c r="AV69" s="516"/>
      <c r="AW69" s="516"/>
      <c r="AX69" s="516"/>
      <c r="AY69" s="516"/>
      <c r="AZ69" s="516"/>
      <c r="BA69" s="516"/>
      <c r="BB69" s="516"/>
      <c r="BC69" s="516"/>
      <c r="BD69" s="516"/>
      <c r="BE69" s="516"/>
      <c r="BF69" s="516"/>
      <c r="BG69" s="20"/>
      <c r="BK69" s="86" t="str">
        <f>IF(OR($AK$13=1,$AK$13=2,$AK$13=3,$AK$13=4),Datos!O5,IF($AK$13=5,Datos!O3,""))</f>
        <v/>
      </c>
      <c r="BL69" s="86" t="str">
        <f>IF($AK$13=Datos!A2,"",IF($AK$13=Datos!A6,Datos!T4,Datos!S4))</f>
        <v>Moderada</v>
      </c>
      <c r="BM69" s="86" t="str">
        <f>IF($AK$13=Datos!A2,"",IF($AK$13=Datos!A6,Datos!T3,Datos!S3))</f>
        <v>Alta</v>
      </c>
      <c r="BN69" s="86" t="str">
        <f>IF($AK$13=Datos!A6,Datos!T3,Datos!S3)</f>
        <v>Alta</v>
      </c>
      <c r="BO69" s="86" t="str">
        <f>IF($AK$13=Datos!A6,Datos!T2,Datos!S2)</f>
        <v>Extrema</v>
      </c>
      <c r="BP69" s="86" t="str">
        <f>IF($AK$13=Datos!A6,Datos!T2,Datos!S2)</f>
        <v>Extrema</v>
      </c>
    </row>
    <row r="70" spans="1:73" ht="14.45" customHeight="1">
      <c r="A70" s="18"/>
      <c r="E70" s="525" t="s">
        <v>492</v>
      </c>
      <c r="F70" s="525"/>
      <c r="G70" s="525"/>
      <c r="H70" s="525"/>
      <c r="I70" s="525"/>
      <c r="J70" s="525"/>
      <c r="K70" s="525"/>
      <c r="L70" s="525"/>
      <c r="M70" s="525"/>
      <c r="N70" s="525"/>
      <c r="O70" s="525"/>
      <c r="P70" s="525"/>
      <c r="R70" s="662" t="str">
        <f>IF(OR($AK$13=1,$AK$13=2,$AK$13=3,$AK$13=4),Datos!O3,IF($AK$13=5,Datos!O5,""))</f>
        <v/>
      </c>
      <c r="S70" s="662"/>
      <c r="T70" s="662"/>
      <c r="U70" s="662"/>
      <c r="V70" s="662"/>
      <c r="W70" s="662"/>
      <c r="Z70" s="403"/>
      <c r="AA70" s="479"/>
      <c r="AB70" s="385"/>
      <c r="AC70" s="386"/>
      <c r="AD70" s="385"/>
      <c r="AE70" s="386"/>
      <c r="AF70" s="389"/>
      <c r="AG70" s="390"/>
      <c r="AH70" s="393"/>
      <c r="AI70" s="394"/>
      <c r="AJ70" s="397"/>
      <c r="AK70" s="398"/>
      <c r="BG70" s="20"/>
      <c r="BK70" s="86" t="str">
        <f>IF(OR($AK$13=1,$AK$13=2,$AK$13=3,$AK$13=4),Datos!O6,IF($AK$13=5,Datos!O2,""))</f>
        <v/>
      </c>
      <c r="BL70" s="86" t="str">
        <f>IF($AK$13=Datos!A2,"",IF($AK$13=Datos!A6,Datos!T3,Datos!S3))</f>
        <v>Alta</v>
      </c>
      <c r="BM70" s="86" t="str">
        <f>IF($AK$13=Datos!A2,"",IF($AK$13=Datos!A6,Datos!T3,Datos!S3))</f>
        <v>Alta</v>
      </c>
      <c r="BN70" s="86" t="str">
        <f>IF($AK$13=Datos!A6,Datos!T2,Datos!S2)</f>
        <v>Extrema</v>
      </c>
      <c r="BO70" s="86" t="str">
        <f>IF($AK$13=Datos!A6,Datos!T2,Datos!S2)</f>
        <v>Extrema</v>
      </c>
      <c r="BP70" s="86" t="str">
        <f>IF($AK$13=Datos!A6,Datos!T2,Datos!S2)</f>
        <v>Extrema</v>
      </c>
      <c r="BR70" s="85"/>
      <c r="BS70" s="378" t="s">
        <v>493</v>
      </c>
      <c r="BT70" s="378" t="s">
        <v>494</v>
      </c>
      <c r="BU70" s="372"/>
    </row>
    <row r="71" spans="1:73" ht="14.45" customHeight="1">
      <c r="A71" s="18"/>
      <c r="J71" s="40"/>
      <c r="K71" s="41"/>
      <c r="L71" s="41"/>
      <c r="M71" s="41"/>
      <c r="N71" s="41"/>
      <c r="O71" s="41"/>
      <c r="P71" s="42"/>
      <c r="R71" s="662" t="str">
        <f>IF(OR($AK$13=1,$AK$13=2,$AK$13=3,$AK$13=4),Datos!O4,IF($AK$13=5,Datos!O4,""))</f>
        <v/>
      </c>
      <c r="S71" s="662"/>
      <c r="T71" s="662"/>
      <c r="U71" s="662"/>
      <c r="V71" s="662"/>
      <c r="W71" s="662"/>
      <c r="Z71" s="403"/>
      <c r="AA71" s="479">
        <f>IF($AK$13=5,3,3)</f>
        <v>3</v>
      </c>
      <c r="AB71" s="383" t="str">
        <f>IF(ISERROR(BL74=TRUE),"",IF(BL74="","",BL74))</f>
        <v/>
      </c>
      <c r="AC71" s="384"/>
      <c r="AD71" s="387" t="str">
        <f>IF(ISERROR(BM74=TRUE),"",IF(BM74="","",BM74))</f>
        <v/>
      </c>
      <c r="AE71" s="388"/>
      <c r="AF71" s="391" t="str">
        <f>IF(ISERROR(BN74=TRUE),"",IF(BN74="","",BN74))</f>
        <v/>
      </c>
      <c r="AG71" s="392"/>
      <c r="AH71" s="395" t="str">
        <f>IF(ISERROR(BO74=TRUE),"",IF(BO74="","",BO74))</f>
        <v/>
      </c>
      <c r="AI71" s="396"/>
      <c r="AJ71" s="395" t="str">
        <f>IF(ISERROR(BP74=TRUE),"",IF(BP74="","",BP74))</f>
        <v/>
      </c>
      <c r="AK71" s="396"/>
      <c r="AP71" s="484" t="s">
        <v>495</v>
      </c>
      <c r="AQ71" s="484"/>
      <c r="AR71" s="484"/>
      <c r="AS71" s="484"/>
      <c r="AT71" s="484"/>
      <c r="AU71" s="484"/>
      <c r="AV71" s="484"/>
      <c r="AW71" s="484"/>
      <c r="AX71" s="484"/>
      <c r="AY71" s="484"/>
      <c r="AZ71" s="484"/>
      <c r="BA71" s="484"/>
      <c r="BB71" s="484"/>
      <c r="BC71" s="484"/>
      <c r="BD71" s="484"/>
      <c r="BE71" s="484"/>
      <c r="BF71" s="484"/>
      <c r="BG71" s="20"/>
      <c r="BL71" s="11" t="s">
        <v>496</v>
      </c>
      <c r="BM71" s="11" t="s">
        <v>497</v>
      </c>
      <c r="BR71" s="85"/>
      <c r="BS71" s="379"/>
      <c r="BT71" s="379"/>
      <c r="BU71" s="372"/>
    </row>
    <row r="72" spans="1:73" ht="28.5" customHeight="1">
      <c r="A72" s="18"/>
      <c r="J72" s="667" t="str">
        <f>BM62</f>
        <v/>
      </c>
      <c r="K72" s="667"/>
      <c r="L72" s="667"/>
      <c r="M72" s="667"/>
      <c r="N72" s="667"/>
      <c r="O72" s="667"/>
      <c r="P72" s="667"/>
      <c r="R72" s="662" t="str">
        <f>IF(OR($AK$13=1,$AK$13=2,$AK$13=3,$AK$13=4),Datos!O5,IF($AK$13=5,Datos!O3,""))</f>
        <v/>
      </c>
      <c r="S72" s="662"/>
      <c r="T72" s="662"/>
      <c r="U72" s="662"/>
      <c r="V72" s="662"/>
      <c r="W72" s="662"/>
      <c r="Z72" s="403"/>
      <c r="AA72" s="479"/>
      <c r="AB72" s="385"/>
      <c r="AC72" s="386"/>
      <c r="AD72" s="389"/>
      <c r="AE72" s="390"/>
      <c r="AF72" s="393"/>
      <c r="AG72" s="394"/>
      <c r="AH72" s="397"/>
      <c r="AI72" s="398"/>
      <c r="AJ72" s="397"/>
      <c r="AK72" s="398"/>
      <c r="AP72" s="400"/>
      <c r="AQ72" s="400"/>
      <c r="AR72" s="400"/>
      <c r="AS72" s="400"/>
      <c r="AT72" s="400"/>
      <c r="AU72" s="400"/>
      <c r="AV72" s="400"/>
      <c r="AW72" s="400"/>
      <c r="AX72" s="400"/>
      <c r="AY72" s="400"/>
      <c r="AZ72" s="400"/>
      <c r="BA72" s="400"/>
      <c r="BB72" s="400"/>
      <c r="BC72" s="400"/>
      <c r="BD72" s="400"/>
      <c r="BE72" s="400"/>
      <c r="BF72" s="400"/>
      <c r="BG72" s="20"/>
      <c r="BK72" s="85">
        <f>AA67</f>
        <v>1</v>
      </c>
      <c r="BL72" s="86" t="str">
        <f>IF(AK13="","",IF(AND(BK66=$BU$62,$BL$65=$BU$63),"X",""))</f>
        <v/>
      </c>
      <c r="BM72" s="86" t="str">
        <f>IF(AK13="","",IF(AND(BK66=$BU$62,$BM$65=$BU$63),"X",""))</f>
        <v/>
      </c>
      <c r="BN72" s="86" t="str">
        <f>IF(AK13="","",IF(AND(BK66=$BU$62,$BN$65=$BU$63),"X",""))</f>
        <v/>
      </c>
      <c r="BO72" s="86" t="str">
        <f>IF(AK13="","",IF(AND(BK66=$BU$62,$BO$65=$BU$63),"X",""))</f>
        <v/>
      </c>
      <c r="BP72" s="86" t="str">
        <f>IF(AK13="","",IF(AND(BK66=$BU$62,$BP$65=$BU$63),"X",""))</f>
        <v/>
      </c>
      <c r="BR72" s="85" t="str">
        <f>AH67</f>
        <v/>
      </c>
      <c r="BS72" s="86">
        <f>IF(AND($AK$13&lt;&gt;Datos!$A$6,OR($I$66=Datos!M2,$I$67=Datos!N2)),1,0)</f>
        <v>0</v>
      </c>
      <c r="BT72" s="86">
        <f>IF(AND($AK$13=Datos!$A$6,OR($I$66=Datos!M2,$I$67=Datos!N2)),5,0)</f>
        <v>0</v>
      </c>
      <c r="BU72" s="37"/>
    </row>
    <row r="73" spans="1:73" ht="14.25" customHeight="1">
      <c r="A73" s="18"/>
      <c r="J73" s="43"/>
      <c r="K73" s="44"/>
      <c r="L73" s="44"/>
      <c r="M73" s="44"/>
      <c r="N73" s="44"/>
      <c r="O73" s="44"/>
      <c r="P73" s="45"/>
      <c r="R73" s="662" t="str">
        <f>IF(OR($AK$13=1,$AK$13=2,$AK$13=3,$AK$13=4),Datos!O6,IF($AK$13=5,Datos!O2,""))</f>
        <v/>
      </c>
      <c r="S73" s="662"/>
      <c r="T73" s="662"/>
      <c r="U73" s="662"/>
      <c r="V73" s="662"/>
      <c r="W73" s="662"/>
      <c r="Z73" s="403"/>
      <c r="AA73" s="479">
        <f>IF($AK$13=5,2,4)</f>
        <v>4</v>
      </c>
      <c r="AB73" s="387" t="str">
        <f>IF(ISERROR(BL75=TRUE),"",IF(BL75="","",BL75))</f>
        <v/>
      </c>
      <c r="AC73" s="388"/>
      <c r="AD73" s="391" t="str">
        <f>IF(ISERROR(BM75=TRUE),"",IF(BM75="","",BM75))</f>
        <v/>
      </c>
      <c r="AE73" s="392"/>
      <c r="AF73" s="391" t="str">
        <f>IF(ISERROR(BN75=TRUE),"",IF(BN75="","",BN75))</f>
        <v/>
      </c>
      <c r="AG73" s="392"/>
      <c r="AH73" s="395" t="str">
        <f>IF(ISERROR(BO75=TRUE),"",IF(BO75="","",BO75))</f>
        <v/>
      </c>
      <c r="AI73" s="396"/>
      <c r="AJ73" s="395" t="str">
        <f>IF(ISERROR(BP75=TRUE),"",IF(BP75="","",BP75))</f>
        <v/>
      </c>
      <c r="AK73" s="396"/>
      <c r="AP73" s="400"/>
      <c r="AQ73" s="400"/>
      <c r="AR73" s="400"/>
      <c r="AS73" s="400"/>
      <c r="AT73" s="400"/>
      <c r="AU73" s="400"/>
      <c r="AV73" s="400"/>
      <c r="AW73" s="400"/>
      <c r="AX73" s="400"/>
      <c r="AY73" s="400"/>
      <c r="AZ73" s="400"/>
      <c r="BA73" s="400"/>
      <c r="BB73" s="400"/>
      <c r="BC73" s="400"/>
      <c r="BD73" s="400"/>
      <c r="BE73" s="400"/>
      <c r="BF73" s="400"/>
      <c r="BG73" s="20"/>
      <c r="BK73" s="85">
        <f>AA69</f>
        <v>2</v>
      </c>
      <c r="BL73" s="86" t="str">
        <f>IF(AK13="","",IF(AND(BK67=$BU$62,$BL$65=$BU$63),"X",""))</f>
        <v/>
      </c>
      <c r="BM73" s="86" t="str">
        <f>IF(AK13="","",IF(AND(BK67=$BU$62,$BM$65=$BU$63),"X",""))</f>
        <v/>
      </c>
      <c r="BN73" s="86" t="str">
        <f>IF(AK13="","",IF(AND(BK67=$BU$62,$BN$65=$BU$63),"X",""))</f>
        <v/>
      </c>
      <c r="BO73" s="86" t="str">
        <f>IF(AK13="","",IF(AND(BK67=$BU$62,$BO$65=$BU$63),"X",""))</f>
        <v/>
      </c>
      <c r="BP73" s="86" t="str">
        <f>IF(AK13="","",IF(AND(BK67=$BU$62,$BP$65=$BU$63),"X",""))</f>
        <v/>
      </c>
      <c r="BR73" s="85" t="str">
        <f>AH69</f>
        <v/>
      </c>
      <c r="BS73" s="86">
        <f>IF(AND($AK$13&lt;&gt;Datos!$A$6,OR($I$66=Datos!M3,$I$67=Datos!N3)),2,0)</f>
        <v>0</v>
      </c>
      <c r="BT73" s="86">
        <f>IF(AND($AK$13=Datos!$A$6,OR($I$66=Datos!M3,$I$67=Datos!N3)),4,0)</f>
        <v>0</v>
      </c>
      <c r="BU73" s="37"/>
    </row>
    <row r="74" spans="1:73" ht="28.5" customHeight="1">
      <c r="A74" s="18"/>
      <c r="C74" s="523" t="s">
        <v>499</v>
      </c>
      <c r="D74" s="523"/>
      <c r="Z74" s="403"/>
      <c r="AA74" s="479"/>
      <c r="AB74" s="389"/>
      <c r="AC74" s="390"/>
      <c r="AD74" s="393"/>
      <c r="AE74" s="394"/>
      <c r="AF74" s="393"/>
      <c r="AG74" s="394"/>
      <c r="AH74" s="397"/>
      <c r="AI74" s="398"/>
      <c r="AJ74" s="397"/>
      <c r="AK74" s="398"/>
      <c r="AP74" s="400"/>
      <c r="AQ74" s="400"/>
      <c r="AR74" s="400"/>
      <c r="AS74" s="400"/>
      <c r="AT74" s="400"/>
      <c r="AU74" s="400"/>
      <c r="AV74" s="400"/>
      <c r="AW74" s="400"/>
      <c r="AX74" s="400"/>
      <c r="AY74" s="400"/>
      <c r="AZ74" s="400"/>
      <c r="BA74" s="400"/>
      <c r="BB74" s="400"/>
      <c r="BC74" s="400"/>
      <c r="BD74" s="400"/>
      <c r="BE74" s="400"/>
      <c r="BF74" s="400"/>
      <c r="BG74" s="20"/>
      <c r="BK74" s="85">
        <f>AA71</f>
        <v>3</v>
      </c>
      <c r="BL74" s="86" t="str">
        <f>IF(AK13="","",IF(AND(BK68=$BU$62,$BL$65=$BU$63),"X",""))</f>
        <v/>
      </c>
      <c r="BM74" s="86" t="str">
        <f>IF(AK13="","",IF(AND(BK68=$BU$62,$BM$65=$BU$63),"X",""))</f>
        <v/>
      </c>
      <c r="BN74" s="86" t="str">
        <f>IF(AK13="","",IF(AND(BK68=$BU$62,$BN$65=$BU$63),"X",""))</f>
        <v/>
      </c>
      <c r="BO74" s="86" t="str">
        <f>IF(AK13="","",IF(AND(BK68=$BU$62,$BO$65=$BU$63),"X",""))</f>
        <v/>
      </c>
      <c r="BP74" s="86" t="str">
        <f>IF(AK13="","",IF(AND(BK68=$BU$62,$BP$65=$BU$63),"X",""))</f>
        <v/>
      </c>
      <c r="BR74" s="85" t="str">
        <f>AH71</f>
        <v/>
      </c>
      <c r="BS74" s="86">
        <f>IF(AND($AK$13&lt;&gt;Datos!$A$6,OR($I$66=Datos!M4,$I$67=Datos!N4)),3,0)</f>
        <v>0</v>
      </c>
      <c r="BT74" s="86">
        <f>IF(AND($AK$13=Datos!$A$6,OR($I$66=Datos!M4,$I$67=Datos!N4)),3,0)</f>
        <v>0</v>
      </c>
      <c r="BU74" s="37"/>
    </row>
    <row r="75" spans="1:73" ht="28.5" customHeight="1">
      <c r="A75" s="18"/>
      <c r="C75" s="523"/>
      <c r="D75" s="523"/>
      <c r="E75" s="655" t="str">
        <f>Datos!B2</f>
        <v>Riesgo de Corrupción</v>
      </c>
      <c r="F75" s="656"/>
      <c r="G75" s="656"/>
      <c r="H75" s="657"/>
      <c r="I75" s="658" t="str">
        <f>Datos!B3</f>
        <v>Riesgo Estratégico</v>
      </c>
      <c r="J75" s="658"/>
      <c r="K75" s="658"/>
      <c r="L75" s="658"/>
      <c r="M75" s="658" t="s">
        <v>500</v>
      </c>
      <c r="N75" s="658"/>
      <c r="O75" s="658"/>
      <c r="P75" s="658"/>
      <c r="Q75" s="46"/>
      <c r="R75" s="46"/>
      <c r="S75" s="47"/>
      <c r="Z75" s="403"/>
      <c r="AA75" s="479">
        <f>IF($AK$13=5,1,5)</f>
        <v>5</v>
      </c>
      <c r="AB75" s="391" t="str">
        <f>IF(ISERROR(BL76=TRUE),"",IF(BL76="","",BL76))</f>
        <v/>
      </c>
      <c r="AC75" s="392"/>
      <c r="AD75" s="391" t="str">
        <f>IF(ISERROR(BM76=TRUE),"",IF(BM76="","",BM76))</f>
        <v/>
      </c>
      <c r="AE75" s="392"/>
      <c r="AF75" s="395" t="str">
        <f>IF(ISERROR(BN76=TRUE),"",IF(BN76="","",BN76))</f>
        <v/>
      </c>
      <c r="AG75" s="396"/>
      <c r="AH75" s="395" t="str">
        <f>IF(ISERROR(BO76=TRUE),"",IF(BO76="","",BO76))</f>
        <v/>
      </c>
      <c r="AI75" s="396"/>
      <c r="AJ75" s="395" t="str">
        <f>IF(ISERROR(BP76=TRUE),"",IF(BP76="","",BP76))</f>
        <v/>
      </c>
      <c r="AK75" s="396"/>
      <c r="AP75" s="400"/>
      <c r="AQ75" s="400"/>
      <c r="AR75" s="400"/>
      <c r="AS75" s="400"/>
      <c r="AT75" s="400"/>
      <c r="AU75" s="400"/>
      <c r="AV75" s="400"/>
      <c r="AW75" s="400"/>
      <c r="AX75" s="400"/>
      <c r="AY75" s="400"/>
      <c r="AZ75" s="400"/>
      <c r="BA75" s="400"/>
      <c r="BB75" s="400"/>
      <c r="BC75" s="400"/>
      <c r="BD75" s="400"/>
      <c r="BE75" s="400"/>
      <c r="BF75" s="400"/>
      <c r="BG75" s="20"/>
      <c r="BK75" s="85">
        <f>AA73</f>
        <v>4</v>
      </c>
      <c r="BL75" s="86" t="str">
        <f>IF(AK13="","",IF(AND(BK69=$BU$62,$BL$65=$BU$63),"X",""))</f>
        <v/>
      </c>
      <c r="BM75" s="86" t="str">
        <f>IF(AK13="","",IF(AND(BK69=$BU$62,$BM$65=$BU$63),"X",""))</f>
        <v/>
      </c>
      <c r="BN75" s="86" t="str">
        <f>IF(AK13="","",IF(AND(BK69=$BU$62,$BN$65=$BU$63),"X",""))</f>
        <v/>
      </c>
      <c r="BO75" s="86" t="str">
        <f>IF(AK13="","",IF(AND(BK69=$BU$62,$BO$65=$BU$63),"X",""))</f>
        <v/>
      </c>
      <c r="BP75" s="86" t="str">
        <f>IF(AK13="","",IF(AND(BK69=$BU$62,$BP$65=$BU$63),"X",""))</f>
        <v/>
      </c>
      <c r="BR75" s="85" t="str">
        <f>AH73</f>
        <v/>
      </c>
      <c r="BS75" s="86">
        <f>IF(AND($AK$13&lt;&gt;Datos!$A$6,OR($I$66=Datos!M5,$I$67=Datos!N5)),4,0)</f>
        <v>0</v>
      </c>
      <c r="BT75" s="86">
        <f>IF(AND($AK$13=Datos!$A$6,OR($I$66=Datos!M5,$I$67=Datos!N5)),2,0)</f>
        <v>0</v>
      </c>
      <c r="BU75" s="37"/>
    </row>
    <row r="76" spans="1:73" ht="36" customHeight="1">
      <c r="A76" s="18"/>
      <c r="C76" s="523"/>
      <c r="D76" s="523"/>
      <c r="E76" s="658" t="s">
        <v>501</v>
      </c>
      <c r="F76" s="658"/>
      <c r="G76" s="658"/>
      <c r="H76" s="658"/>
      <c r="I76" s="658" t="str">
        <f>Datos!B6</f>
        <v>Oportunidad</v>
      </c>
      <c r="J76" s="658"/>
      <c r="K76" s="658"/>
      <c r="L76" s="658"/>
      <c r="M76" s="671"/>
      <c r="N76" s="672"/>
      <c r="O76" s="672"/>
      <c r="P76" s="673"/>
      <c r="Q76" s="46"/>
      <c r="R76" s="666" t="str">
        <f>IF($AK$13=1,Datos!P2,IF(OR($AK$13=2,$AK$13=3),Imp_Est_Pro_Seg!AJ30,IF($AK$13=4,'Seguridad Información'!AJ30,IF($AK$13=5,Imp_oportunidad!AN30,""))))</f>
        <v/>
      </c>
      <c r="S76" s="666"/>
      <c r="T76" s="666"/>
      <c r="U76" s="666"/>
      <c r="V76" s="666"/>
      <c r="W76" s="666"/>
      <c r="Z76" s="404"/>
      <c r="AA76" s="479"/>
      <c r="AB76" s="393"/>
      <c r="AC76" s="394"/>
      <c r="AD76" s="393"/>
      <c r="AE76" s="394"/>
      <c r="AF76" s="397"/>
      <c r="AG76" s="398"/>
      <c r="AH76" s="397"/>
      <c r="AI76" s="398"/>
      <c r="AJ76" s="397"/>
      <c r="AK76" s="398"/>
      <c r="AP76" s="400"/>
      <c r="AQ76" s="400"/>
      <c r="AR76" s="400"/>
      <c r="AS76" s="400"/>
      <c r="AT76" s="400"/>
      <c r="AU76" s="400"/>
      <c r="AV76" s="400"/>
      <c r="AW76" s="400"/>
      <c r="AX76" s="400"/>
      <c r="AY76" s="400"/>
      <c r="AZ76" s="400"/>
      <c r="BA76" s="400"/>
      <c r="BB76" s="400"/>
      <c r="BC76" s="400"/>
      <c r="BD76" s="400"/>
      <c r="BE76" s="400"/>
      <c r="BF76" s="400"/>
      <c r="BG76" s="20"/>
      <c r="BK76" s="85">
        <f>AA75</f>
        <v>5</v>
      </c>
      <c r="BL76" s="86" t="str">
        <f>IF(AK13="","",IF(AND(BK70=$BU$62,$BL$65=$BU$63),"X",""))</f>
        <v/>
      </c>
      <c r="BM76" s="86" t="str">
        <f>IF(AK13="","",IF(AND(BK70=$BU$62,$BM$65=$BU$63),"X",""))</f>
        <v/>
      </c>
      <c r="BN76" s="86" t="str">
        <f>IF(AK13="","",IF(AND(BK70=$BU$62,$BN$65=$BU$63),"X",""))</f>
        <v/>
      </c>
      <c r="BO76" s="86" t="str">
        <f>IF(AK13="","",IF(AND(BK70=$BU$62,$BO$65=$BU$63),"X",""))</f>
        <v/>
      </c>
      <c r="BP76" s="86" t="str">
        <f>IF(AK13="","",IF(AND(BK70=$BU$62,$BP$65=$BU$63),"X",""))</f>
        <v/>
      </c>
      <c r="BR76" s="85" t="str">
        <f>AH75</f>
        <v/>
      </c>
      <c r="BS76" s="86">
        <f>IF(AND($AK$13&lt;&gt;Datos!$A$6,OR($I$66=Datos!M6,$I$67=Datos!N6)),5,0)</f>
        <v>0</v>
      </c>
      <c r="BT76" s="86">
        <f>IF(AND($AK$13=Datos!$A$6,OR($I$66=Datos!M6,$I$67=Datos!N6)),1,0)</f>
        <v>0</v>
      </c>
      <c r="BU76" s="37"/>
    </row>
    <row r="77" spans="1:73" ht="14.45" customHeight="1">
      <c r="A77" s="18"/>
      <c r="C77" s="523"/>
      <c r="D77" s="523"/>
      <c r="E77" s="455"/>
      <c r="F77" s="455"/>
      <c r="G77" s="455"/>
      <c r="H77" s="455"/>
      <c r="I77" s="455"/>
      <c r="J77" s="525"/>
      <c r="K77" s="525"/>
      <c r="L77" s="525"/>
      <c r="M77" s="525"/>
      <c r="N77" s="525"/>
      <c r="O77" s="525"/>
      <c r="P77" s="525"/>
      <c r="Q77" s="46"/>
      <c r="R77" s="659" t="str">
        <f>IF($AK$13=1,Datos!P3,IF(OR($AK$13=2,$AK$13=3),Imp_Est_Pro_Seg!AK30,IF($AK$13=4,'Seguridad Información'!AK30,IF($AK$13=5,Imp_oportunidad!AM30,""))))</f>
        <v/>
      </c>
      <c r="S77" s="659"/>
      <c r="T77" s="659"/>
      <c r="U77" s="659"/>
      <c r="V77" s="659"/>
      <c r="W77" s="659"/>
      <c r="Z77" s="48"/>
      <c r="AP77" s="143"/>
      <c r="AQ77" s="143"/>
      <c r="AR77" s="143"/>
      <c r="AS77" s="143"/>
      <c r="AT77" s="143"/>
      <c r="AU77" s="143"/>
      <c r="AV77" s="143"/>
      <c r="AW77" s="143"/>
      <c r="AX77" s="143"/>
      <c r="AY77" s="143"/>
      <c r="AZ77" s="143"/>
      <c r="BA77" s="143"/>
      <c r="BB77" s="143"/>
      <c r="BG77" s="20"/>
      <c r="BK77" s="85"/>
      <c r="BL77" s="85">
        <v>1</v>
      </c>
      <c r="BM77" s="85">
        <v>2</v>
      </c>
      <c r="BN77" s="85">
        <v>3</v>
      </c>
      <c r="BO77" s="85">
        <v>4</v>
      </c>
      <c r="BP77" s="85">
        <v>5</v>
      </c>
      <c r="BR77" s="85" t="s">
        <v>371</v>
      </c>
      <c r="BS77" s="86">
        <f>SUM(BS72:BT76)</f>
        <v>0</v>
      </c>
      <c r="BT77" s="85"/>
    </row>
    <row r="78" spans="1:73" ht="14.25" customHeight="1">
      <c r="A78" s="18"/>
      <c r="C78" s="523"/>
      <c r="D78" s="523"/>
      <c r="E78" s="660" t="str">
        <f>IF(AK13=Datos!$A$6,"Escala de impacto
(beneficio)","Escala de impacto")</f>
        <v>Escala de impacto</v>
      </c>
      <c r="F78" s="660"/>
      <c r="G78" s="660"/>
      <c r="H78" s="660"/>
      <c r="I78" s="661"/>
      <c r="J78" s="37"/>
      <c r="P78" s="38"/>
      <c r="R78" s="662" t="str">
        <f>IF($AK$13=1,Enc_Imp_Corrupción!$P$25,IF(OR($AK$13=2,$AK$13=3),Imp_Est_Pro_Seg!AL30,IF($AK$13=4,'Seguridad Información'!AL30,IF($AK$13=5,Imp_oportunidad!AL30,""))))</f>
        <v/>
      </c>
      <c r="S78" s="662"/>
      <c r="T78" s="662"/>
      <c r="U78" s="662"/>
      <c r="V78" s="662"/>
      <c r="W78" s="662"/>
      <c r="BG78" s="20"/>
      <c r="BR78" s="85"/>
      <c r="BS78" s="85"/>
      <c r="BT78" s="85"/>
    </row>
    <row r="79" spans="1:73" ht="28.5" customHeight="1">
      <c r="A79" s="18"/>
      <c r="E79" s="660"/>
      <c r="F79" s="660"/>
      <c r="G79" s="660"/>
      <c r="H79" s="660"/>
      <c r="I79" s="661"/>
      <c r="J79" s="663" t="str">
        <f>IF(J72="","", IF(ISERROR(BU63=TRUE),"",BU63))</f>
        <v/>
      </c>
      <c r="K79" s="664"/>
      <c r="L79" s="664"/>
      <c r="M79" s="664"/>
      <c r="N79" s="664"/>
      <c r="O79" s="664"/>
      <c r="P79" s="665"/>
      <c r="R79" s="662" t="str">
        <f>IF($AK$13=1,Enc_Imp_Corrupción!$P$26,IF(OR($AK$13=2,$AK$13=3),Imp_Est_Pro_Seg!AM30,IF($AK$13=4,'Seguridad Información'!AM30,IF($AK$13=5,Imp_oportunidad!AK30,""))))</f>
        <v/>
      </c>
      <c r="S79" s="662"/>
      <c r="T79" s="662"/>
      <c r="U79" s="662"/>
      <c r="V79" s="662"/>
      <c r="W79" s="662"/>
      <c r="Z79" s="49"/>
      <c r="BG79" s="20"/>
    </row>
    <row r="80" spans="1:73">
      <c r="A80" s="18"/>
      <c r="E80" s="660"/>
      <c r="F80" s="660"/>
      <c r="G80" s="660"/>
      <c r="H80" s="660"/>
      <c r="I80" s="661"/>
      <c r="J80" s="43"/>
      <c r="K80" s="44"/>
      <c r="L80" s="44"/>
      <c r="M80" s="44"/>
      <c r="N80" s="44"/>
      <c r="O80" s="44"/>
      <c r="P80" s="45"/>
      <c r="R80" s="662" t="str">
        <f>IF($AK$13=1,Enc_Imp_Corrupción!$P$27,IF(OR($AK$13=2,$AK$13=3),Imp_Est_Pro_Seg!AN30,IF($AK$13=4,'Seguridad Información'!AN30,IF($AK$13=5,Imp_oportunidad!AJ30,""))))</f>
        <v/>
      </c>
      <c r="S80" s="662"/>
      <c r="T80" s="662"/>
      <c r="U80" s="662"/>
      <c r="V80" s="662"/>
      <c r="W80" s="662"/>
      <c r="Z80" s="49"/>
      <c r="BG80" s="20"/>
    </row>
    <row r="81" spans="1:78" ht="30" hidden="1" customHeight="1">
      <c r="A81" s="18"/>
      <c r="F81" s="460" t="s">
        <v>502</v>
      </c>
      <c r="G81" s="460"/>
      <c r="H81" s="460" t="s">
        <v>503</v>
      </c>
      <c r="I81" s="460"/>
      <c r="Z81" s="49"/>
      <c r="BG81" s="20"/>
    </row>
    <row r="82" spans="1:78" ht="32.450000000000003" hidden="1" customHeight="1">
      <c r="A82" s="18"/>
      <c r="F82" s="50"/>
      <c r="G82" s="25"/>
      <c r="H82" s="87" t="str">
        <f>IF(R76&lt;&gt;"",1,IF(R77&lt;&gt;"",2,IF(R78&lt;&gt;"",3,IF(R79&lt;&gt;"",4,IF(R80&lt;&gt;"",5,"")))))</f>
        <v/>
      </c>
      <c r="I82" s="25"/>
      <c r="Z82" s="49"/>
      <c r="BG82" s="20"/>
      <c r="BL82" s="39"/>
      <c r="BM82" s="39"/>
      <c r="BN82" s="39"/>
      <c r="BO82" s="39"/>
    </row>
    <row r="83" spans="1:78" ht="30" customHeight="1" thickBot="1">
      <c r="A83" s="51"/>
      <c r="B83" s="52"/>
      <c r="C83" s="52"/>
      <c r="D83" s="52"/>
      <c r="E83" s="52"/>
      <c r="F83" s="52"/>
      <c r="G83" s="52"/>
      <c r="H83" s="52"/>
      <c r="I83" s="52"/>
      <c r="J83" s="52"/>
      <c r="K83" s="52"/>
      <c r="L83" s="52"/>
      <c r="M83" s="52"/>
      <c r="N83" s="52"/>
      <c r="O83" s="52"/>
      <c r="P83" s="52"/>
      <c r="Q83" s="52"/>
      <c r="R83" s="52"/>
      <c r="S83" s="52"/>
      <c r="T83" s="52"/>
      <c r="U83" s="52"/>
      <c r="V83" s="52"/>
      <c r="W83" s="52"/>
      <c r="X83" s="52"/>
      <c r="Y83" s="52"/>
      <c r="Z83" s="53"/>
      <c r="AA83" s="52"/>
      <c r="AB83" s="52"/>
      <c r="AC83" s="52"/>
      <c r="AD83" s="52"/>
      <c r="AE83" s="52"/>
      <c r="AF83" s="52"/>
      <c r="AG83" s="52"/>
      <c r="AH83" s="52"/>
      <c r="AI83" s="52"/>
      <c r="AJ83" s="52"/>
      <c r="AK83" s="52"/>
      <c r="AL83" s="52"/>
      <c r="AM83" s="52"/>
      <c r="AN83" s="52"/>
      <c r="AO83" s="52"/>
      <c r="AP83" s="52"/>
      <c r="AQ83" s="52"/>
      <c r="AR83" s="52"/>
      <c r="AS83" s="52"/>
      <c r="AT83" s="52"/>
      <c r="AU83" s="52"/>
      <c r="AV83" s="52"/>
      <c r="AW83" s="52"/>
      <c r="AX83" s="52"/>
      <c r="AY83" s="52"/>
      <c r="AZ83" s="52"/>
      <c r="BA83" s="52"/>
      <c r="BB83" s="52"/>
      <c r="BC83" s="52"/>
      <c r="BD83" s="52"/>
      <c r="BE83" s="52"/>
      <c r="BF83" s="52"/>
      <c r="BG83" s="54"/>
    </row>
    <row r="84" spans="1:78" ht="32.25" customHeight="1" thickBot="1">
      <c r="A84" s="380" t="s">
        <v>504</v>
      </c>
      <c r="B84" s="381"/>
      <c r="C84" s="381"/>
      <c r="D84" s="381"/>
      <c r="E84" s="381"/>
      <c r="F84" s="381"/>
      <c r="G84" s="381"/>
      <c r="H84" s="381"/>
      <c r="I84" s="381"/>
      <c r="J84" s="382"/>
      <c r="K84" s="27"/>
      <c r="L84" s="27"/>
      <c r="M84" s="16"/>
      <c r="N84" s="16"/>
      <c r="O84" s="16"/>
      <c r="P84" s="16"/>
      <c r="Q84" s="16"/>
      <c r="R84" s="16"/>
      <c r="S84" s="16"/>
      <c r="T84" s="16"/>
      <c r="U84" s="16"/>
      <c r="V84" s="16"/>
      <c r="W84" s="16"/>
      <c r="X84" s="529" t="s">
        <v>505</v>
      </c>
      <c r="Y84" s="530"/>
      <c r="Z84" s="530"/>
      <c r="AA84" s="530"/>
      <c r="AB84" s="530"/>
      <c r="AC84" s="530"/>
      <c r="AD84" s="530"/>
      <c r="AE84" s="530"/>
      <c r="AF84" s="530"/>
      <c r="AG84" s="530"/>
      <c r="AH84" s="530"/>
      <c r="AI84" s="530"/>
      <c r="AJ84" s="530"/>
      <c r="AK84" s="530"/>
      <c r="AL84" s="530"/>
      <c r="AM84" s="531"/>
      <c r="AN84" s="535" t="s">
        <v>506</v>
      </c>
      <c r="AO84" s="536"/>
      <c r="AP84" s="536"/>
      <c r="AQ84" s="536"/>
      <c r="AR84" s="536"/>
      <c r="AS84" s="537"/>
      <c r="AT84" s="16"/>
      <c r="AU84" s="98"/>
      <c r="AV84" s="98"/>
      <c r="AW84" s="16"/>
      <c r="AX84" s="16"/>
      <c r="AY84" s="16"/>
      <c r="AZ84" s="16"/>
      <c r="BA84" s="16"/>
      <c r="BB84" s="16"/>
      <c r="BC84" s="16"/>
      <c r="BD84" s="16"/>
      <c r="BE84" s="16"/>
      <c r="BF84" s="16"/>
      <c r="BG84" s="17"/>
    </row>
    <row r="85" spans="1:78" ht="15" customHeight="1">
      <c r="A85" s="18"/>
      <c r="X85" s="526" t="s">
        <v>507</v>
      </c>
      <c r="Y85" s="526"/>
      <c r="Z85" s="526"/>
      <c r="AA85" s="526"/>
      <c r="AB85" s="526" t="s">
        <v>508</v>
      </c>
      <c r="AC85" s="526"/>
      <c r="AD85" s="526" t="s">
        <v>509</v>
      </c>
      <c r="AE85" s="526"/>
      <c r="AF85" s="526" t="s">
        <v>510</v>
      </c>
      <c r="AG85" s="526"/>
      <c r="AH85" s="527" t="s">
        <v>511</v>
      </c>
      <c r="AI85" s="528"/>
      <c r="AJ85" s="526" t="s">
        <v>512</v>
      </c>
      <c r="AK85" s="526"/>
      <c r="AL85" s="532" t="s">
        <v>513</v>
      </c>
      <c r="AM85" s="532"/>
      <c r="AN85" s="538" t="s">
        <v>514</v>
      </c>
      <c r="AO85" s="538"/>
      <c r="AP85" s="538"/>
      <c r="AQ85" s="538"/>
      <c r="AR85" s="542" t="s">
        <v>515</v>
      </c>
      <c r="AS85" s="542"/>
      <c r="AT85" s="99"/>
      <c r="AU85" s="100"/>
      <c r="AV85" s="100"/>
      <c r="AZ85" s="93"/>
      <c r="BA85" s="93"/>
      <c r="BB85" s="93"/>
      <c r="BE85" s="44"/>
      <c r="BG85" s="20"/>
      <c r="BS85" s="556" t="s">
        <v>516</v>
      </c>
      <c r="BT85" s="557"/>
      <c r="BU85" s="558"/>
      <c r="BV85" s="556" t="s">
        <v>517</v>
      </c>
      <c r="BW85" s="557"/>
      <c r="BX85" s="558"/>
    </row>
    <row r="86" spans="1:78" ht="217.5" customHeight="1">
      <c r="A86" s="18"/>
      <c r="D86" s="484" t="s">
        <v>518</v>
      </c>
      <c r="E86" s="484"/>
      <c r="F86" s="484"/>
      <c r="G86" s="484"/>
      <c r="H86" s="484"/>
      <c r="I86" s="484"/>
      <c r="J86" s="484"/>
      <c r="K86" s="484"/>
      <c r="L86" s="484"/>
      <c r="M86" s="484"/>
      <c r="N86" s="484"/>
      <c r="O86" s="484"/>
      <c r="P86" s="484"/>
      <c r="Q86" s="484"/>
      <c r="R86" s="484"/>
      <c r="S86" s="484"/>
      <c r="T86" s="521" t="s">
        <v>519</v>
      </c>
      <c r="U86" s="521"/>
      <c r="V86" s="521"/>
      <c r="W86" s="521"/>
      <c r="X86" s="522" t="s">
        <v>520</v>
      </c>
      <c r="Y86" s="522"/>
      <c r="Z86" s="522" t="s">
        <v>521</v>
      </c>
      <c r="AA86" s="522"/>
      <c r="AB86" s="522" t="s">
        <v>522</v>
      </c>
      <c r="AC86" s="522"/>
      <c r="AD86" s="522" t="s">
        <v>523</v>
      </c>
      <c r="AE86" s="522"/>
      <c r="AF86" s="522" t="s">
        <v>524</v>
      </c>
      <c r="AG86" s="522"/>
      <c r="AH86" s="522" t="s">
        <v>525</v>
      </c>
      <c r="AI86" s="522"/>
      <c r="AJ86" s="522" t="s">
        <v>526</v>
      </c>
      <c r="AK86" s="522"/>
      <c r="AL86" s="532"/>
      <c r="AM86" s="532"/>
      <c r="AN86" s="539" t="s">
        <v>527</v>
      </c>
      <c r="AO86" s="540"/>
      <c r="AP86" s="540"/>
      <c r="AQ86" s="541"/>
      <c r="AR86" s="542"/>
      <c r="AS86" s="542"/>
      <c r="AT86" s="534" t="s">
        <v>528</v>
      </c>
      <c r="AU86" s="510"/>
      <c r="AV86" s="511"/>
      <c r="AW86" s="534" t="s">
        <v>529</v>
      </c>
      <c r="AX86" s="510"/>
      <c r="AY86" s="511"/>
      <c r="AZ86" s="559" t="str">
        <f>IF(AK13=Datos!A6,"¿El conjunto de controles ayuda a incrementar la probabilidad?","¿El conjunto de controles ayuda a disminunir la probabilidad?")</f>
        <v>¿El conjunto de controles ayuda a disminunir la probabilidad?</v>
      </c>
      <c r="BA86" s="560"/>
      <c r="BB86" s="561"/>
      <c r="BC86" s="562" t="s">
        <v>530</v>
      </c>
      <c r="BD86" s="563"/>
      <c r="BE86" s="563"/>
      <c r="BF86" s="563"/>
      <c r="BG86" s="564"/>
      <c r="BI86" s="55" t="str">
        <f>$X$85</f>
        <v>Responsable</v>
      </c>
      <c r="BJ86" s="55" t="str">
        <f>$X$85</f>
        <v>Responsable</v>
      </c>
      <c r="BK86" s="55" t="str">
        <f>$AB$85</f>
        <v>Periodicidad</v>
      </c>
      <c r="BL86" s="55" t="str">
        <f>$AD$85</f>
        <v>Propósito</v>
      </c>
      <c r="BM86" s="55" t="str">
        <f>$AF$85</f>
        <v>Realización</v>
      </c>
      <c r="BN86" s="55" t="str">
        <f>$AH$85</f>
        <v>Observación</v>
      </c>
      <c r="BO86" s="55" t="str">
        <f>$AJ$85</f>
        <v>Evidencia</v>
      </c>
      <c r="BP86" s="56" t="s">
        <v>531</v>
      </c>
      <c r="BQ86" s="89" t="s">
        <v>532</v>
      </c>
      <c r="BR86" s="89" t="s">
        <v>533</v>
      </c>
      <c r="BS86" s="86" t="str">
        <f>Datos!$AO$2</f>
        <v>Fuerte</v>
      </c>
      <c r="BT86" s="86" t="str">
        <f>Datos!$AO$3</f>
        <v>Moderado</v>
      </c>
      <c r="BU86" s="86" t="str">
        <f>Datos!$AO$4</f>
        <v>Débil</v>
      </c>
      <c r="BV86" s="86" t="s">
        <v>534</v>
      </c>
      <c r="BW86" s="86" t="s">
        <v>535</v>
      </c>
      <c r="BX86" s="86" t="s">
        <v>536</v>
      </c>
      <c r="BY86" s="86" t="s">
        <v>537</v>
      </c>
      <c r="BZ86" s="86" t="s">
        <v>538</v>
      </c>
    </row>
    <row r="87" spans="1:78" ht="26.25" customHeight="1">
      <c r="A87" s="18"/>
      <c r="D87" s="436"/>
      <c r="E87" s="436"/>
      <c r="F87" s="436"/>
      <c r="G87" s="436"/>
      <c r="H87" s="436"/>
      <c r="I87" s="436"/>
      <c r="J87" s="436"/>
      <c r="K87" s="436"/>
      <c r="L87" s="436"/>
      <c r="M87" s="436"/>
      <c r="N87" s="436"/>
      <c r="O87" s="436"/>
      <c r="P87" s="436"/>
      <c r="Q87" s="436"/>
      <c r="R87" s="436"/>
      <c r="S87" s="436"/>
      <c r="T87" s="437" t="str">
        <f t="shared" ref="T87:T96" si="0">IF(D87&lt;&gt;"","Preventivo","")</f>
        <v/>
      </c>
      <c r="U87" s="437"/>
      <c r="V87" s="437"/>
      <c r="W87" s="437"/>
      <c r="X87" s="438"/>
      <c r="Y87" s="439"/>
      <c r="Z87" s="438"/>
      <c r="AA87" s="439"/>
      <c r="AB87" s="438"/>
      <c r="AC87" s="439"/>
      <c r="AD87" s="438"/>
      <c r="AE87" s="439"/>
      <c r="AF87" s="438"/>
      <c r="AG87" s="439"/>
      <c r="AH87" s="438"/>
      <c r="AI87" s="439"/>
      <c r="AJ87" s="438"/>
      <c r="AK87" s="439"/>
      <c r="AL87" s="457" t="str">
        <f t="shared" ref="AL87:AL96" si="1">IF(D87&lt;&gt;"",BQ87,"")</f>
        <v/>
      </c>
      <c r="AM87" s="458"/>
      <c r="AN87" s="438"/>
      <c r="AO87" s="459"/>
      <c r="AP87" s="459"/>
      <c r="AQ87" s="439"/>
      <c r="AR87" s="457" t="str">
        <f>IF(AN87&lt;&gt;"",BR87,"")</f>
        <v/>
      </c>
      <c r="AS87" s="458"/>
      <c r="AT87" s="457" t="str">
        <f t="shared" ref="AT87:AT96" si="2">IF(BV87="","",BV87)</f>
        <v/>
      </c>
      <c r="AU87" s="533"/>
      <c r="AV87" s="458"/>
      <c r="AW87" s="547" t="str">
        <f>IF(OR(AT87="",BX97=""),"",BX97)</f>
        <v/>
      </c>
      <c r="AX87" s="548"/>
      <c r="AY87" s="549"/>
      <c r="AZ87" s="547" t="str">
        <f>IF(AW87="","",IF(BW$97&gt;=Datos!$AS$2,Datos!AQ2,Datos!AQ3))</f>
        <v/>
      </c>
      <c r="BA87" s="548"/>
      <c r="BB87" s="549"/>
      <c r="BC87" s="347"/>
      <c r="BD87" s="348"/>
      <c r="BE87" s="348"/>
      <c r="BF87" s="348"/>
      <c r="BG87" s="349"/>
      <c r="BI87" s="86" t="str">
        <f>IF(X87=Datos!$AH$2,15,"")</f>
        <v/>
      </c>
      <c r="BJ87" s="86" t="str">
        <f>IF(Z87=Datos!$AI$2,15,"")</f>
        <v/>
      </c>
      <c r="BK87" s="86" t="str">
        <f>IF(AB87=Datos!$AJ$2,15,"")</f>
        <v/>
      </c>
      <c r="BL87" s="86" t="str">
        <f>IF(AD87=Datos!$AK$2,15,"")</f>
        <v/>
      </c>
      <c r="BM87" s="86" t="str">
        <f>IF(AF87=Datos!$AL$2,15,"")</f>
        <v/>
      </c>
      <c r="BN87" s="86" t="str">
        <f>IF(AH87=Datos!$AM$2,15,"")</f>
        <v/>
      </c>
      <c r="BO87" s="86" t="str">
        <f>IF(AJ87=Datos!$AN$2,10,IF(AJ87=Datos!$AN$3,5,IF(AJ87=Datos!$AN$4,"","")))</f>
        <v/>
      </c>
      <c r="BP87" s="86">
        <f>SUM(BI87:BO87)</f>
        <v>0</v>
      </c>
      <c r="BQ87" s="86" t="str">
        <f>IF(D87="","",IF(BP87&gt;=96,Datos!$AO$2,IF(BP87&gt;=86,Datos!$AO$3,IF(BP87&lt;86,Datos!$AO$4,""))))</f>
        <v/>
      </c>
      <c r="BR87" s="86" t="str">
        <f>IF(AN87="","",IF(AN87=Datos!$AP$2,Datos!$AO$2,IF(AN87=Datos!$AP$3,Datos!$AO$3,IF(AN87=Datos!$AP$4,Datos!$AO$4,""))))</f>
        <v/>
      </c>
      <c r="BS87" s="86" t="str">
        <f>IF(AND(BQ87=$BS$86,BR87=$BS$86),$BS$86,"")</f>
        <v/>
      </c>
      <c r="BT87" s="86" t="str">
        <f>IF(AND(BQ87=$BS$86,BR87=$BT$86),$BT$86,IF(AND(BQ87=$BT$86,BR87=$BS$86),$BT$86,IF(AND(BQ87=$BT$86,BR87=$BT$86),$BT$86,"")))</f>
        <v/>
      </c>
      <c r="BU87" s="86" t="str">
        <f>IF(AND(BQ87=$BS$86,BR87=$BU$86),$BU$86,IF(AND(BQ87=$BT$86,BR87=$BU$86),$BU$86,IF(AND(BQ87=$BU$86,BR87=$BS$86),$BU$86,IF(AND(BQ87=$BU$86,BR87=$BT$86),$BU$86,IF(AND(BQ87=$BU$86,BR87=$BU$86),$BU$86,"")))))</f>
        <v/>
      </c>
      <c r="BV87" s="86" t="str">
        <f>IF(BS87&lt;&gt;"",BS87,IF(BT87&lt;&gt;"",BT87,IF(BU87&lt;&gt;"",BU87,"")))</f>
        <v/>
      </c>
      <c r="BW87" s="86" t="str">
        <f>IF(BV87=Datos!$AO$2,100,IF(BV87=Datos!$AO$3,50,IF(BV87=Datos!$AO$4,0,"")))</f>
        <v/>
      </c>
      <c r="BX87" s="92"/>
      <c r="BY87" s="94"/>
      <c r="BZ87" s="91"/>
    </row>
    <row r="88" spans="1:78" ht="26.25" customHeight="1">
      <c r="A88" s="18"/>
      <c r="D88" s="436"/>
      <c r="E88" s="436"/>
      <c r="F88" s="436"/>
      <c r="G88" s="436"/>
      <c r="H88" s="436"/>
      <c r="I88" s="436"/>
      <c r="J88" s="436"/>
      <c r="K88" s="436"/>
      <c r="L88" s="436"/>
      <c r="M88" s="436"/>
      <c r="N88" s="436"/>
      <c r="O88" s="436"/>
      <c r="P88" s="436"/>
      <c r="Q88" s="436"/>
      <c r="R88" s="436"/>
      <c r="S88" s="436"/>
      <c r="T88" s="437" t="str">
        <f t="shared" si="0"/>
        <v/>
      </c>
      <c r="U88" s="437"/>
      <c r="V88" s="437"/>
      <c r="W88" s="437"/>
      <c r="X88" s="438"/>
      <c r="Y88" s="439"/>
      <c r="Z88" s="438"/>
      <c r="AA88" s="439"/>
      <c r="AB88" s="438"/>
      <c r="AC88" s="439"/>
      <c r="AD88" s="438"/>
      <c r="AE88" s="439"/>
      <c r="AF88" s="438"/>
      <c r="AG88" s="439"/>
      <c r="AH88" s="438"/>
      <c r="AI88" s="439"/>
      <c r="AJ88" s="438"/>
      <c r="AK88" s="439"/>
      <c r="AL88" s="457" t="str">
        <f t="shared" si="1"/>
        <v/>
      </c>
      <c r="AM88" s="458"/>
      <c r="AN88" s="438"/>
      <c r="AO88" s="459"/>
      <c r="AP88" s="459"/>
      <c r="AQ88" s="439"/>
      <c r="AR88" s="457" t="str">
        <f t="shared" ref="AR88:AR96" si="3">IF(AN88&lt;&gt;"",BR88,"")</f>
        <v/>
      </c>
      <c r="AS88" s="458"/>
      <c r="AT88" s="457" t="str">
        <f t="shared" si="2"/>
        <v/>
      </c>
      <c r="AU88" s="533"/>
      <c r="AV88" s="458"/>
      <c r="AW88" s="550"/>
      <c r="AX88" s="551"/>
      <c r="AY88" s="552"/>
      <c r="AZ88" s="550"/>
      <c r="BA88" s="551"/>
      <c r="BB88" s="552"/>
      <c r="BC88" s="347"/>
      <c r="BD88" s="348"/>
      <c r="BE88" s="348"/>
      <c r="BF88" s="348"/>
      <c r="BG88" s="349"/>
      <c r="BI88" s="86" t="str">
        <f>IF(X88=Datos!$AH$2,15,"")</f>
        <v/>
      </c>
      <c r="BJ88" s="86" t="str">
        <f>IF(Z88=Datos!$AI$2,15,"")</f>
        <v/>
      </c>
      <c r="BK88" s="86" t="str">
        <f>IF(AB88=Datos!$AJ$2,15,"")</f>
        <v/>
      </c>
      <c r="BL88" s="86" t="str">
        <f>IF(AD88=Datos!$AK$2,15,"")</f>
        <v/>
      </c>
      <c r="BM88" s="86" t="str">
        <f>IF(AF88=Datos!$AL$2,15,"")</f>
        <v/>
      </c>
      <c r="BN88" s="86" t="str">
        <f>IF(AH88=Datos!$AM$2,15,"")</f>
        <v/>
      </c>
      <c r="BO88" s="86" t="str">
        <f>IF(AJ88=Datos!$AN$2,10,IF(AJ88=Datos!$AN$3,5,IF(AJ88=Datos!$AN$4,"","")))</f>
        <v/>
      </c>
      <c r="BP88" s="86">
        <f t="shared" ref="BP88:BP96" si="4">SUM(BI88:BO88)</f>
        <v>0</v>
      </c>
      <c r="BQ88" s="86" t="str">
        <f>IF(D88="","",IF(BP88&gt;=96,Datos!$AO$2,IF(BP88&gt;=86,Datos!$AO$3,IF(BP88&lt;86,Datos!$AO$4,""))))</f>
        <v/>
      </c>
      <c r="BR88" s="86" t="str">
        <f>IF(AN88="","",IF(AN88=Datos!$AP$2,Datos!$AO$2,IF(AN88=Datos!$AP$3,Datos!$AO$3,IF(AN88=Datos!$AP$4,Datos!$AO$4,""))))</f>
        <v/>
      </c>
      <c r="BS88" s="86" t="str">
        <f t="shared" ref="BS88:BS96" si="5">IF(AND(BQ88=$BS$86,BR88=$BS$86),$BS$86,"")</f>
        <v/>
      </c>
      <c r="BT88" s="86" t="str">
        <f t="shared" ref="BT88:BT96" si="6">IF(AND(BQ88=$BS$86,BR88=$BT$86),$BT$86,IF(AND(BQ88=$BT$86,BR88=$BS$86),$BT$86,IF(AND(BQ88=$BT$86,BR88=$BT$86),$BT$86,"")))</f>
        <v/>
      </c>
      <c r="BU88" s="86" t="str">
        <f t="shared" ref="BU88:BU96" si="7">IF(AND(BQ88=$BS$86,BR88=$BU$86),$BU$86,IF(AND(BQ88=$BT$86,BR88=$BU$86),$BU$86,IF(AND(BQ88=$BU$86,BR88=$BS$86),$BU$86,IF(AND(BQ88=$BU$86,BR88=$BT$86),$BU$86,IF(AND(BQ88=$BU$86,BR88=$BU$86),$BU$86,"")))))</f>
        <v/>
      </c>
      <c r="BV88" s="86" t="str">
        <f t="shared" ref="BV88:BV96" si="8">IF(BS88&lt;&gt;"",BS88,IF(BT88&lt;&gt;"",BT88,IF(BU88&lt;&gt;"",BU88,"")))</f>
        <v/>
      </c>
      <c r="BW88" s="86" t="str">
        <f>IF(BV88=Datos!$AO$2,100,IF(BV88=Datos!$AO$3,50,IF(BV88=Datos!$AO$4,0,"")))</f>
        <v/>
      </c>
      <c r="BX88" s="92"/>
      <c r="BY88" s="92"/>
      <c r="BZ88" s="91"/>
    </row>
    <row r="89" spans="1:78" ht="26.25" customHeight="1">
      <c r="A89" s="18"/>
      <c r="D89" s="436"/>
      <c r="E89" s="436"/>
      <c r="F89" s="436"/>
      <c r="G89" s="436"/>
      <c r="H89" s="436"/>
      <c r="I89" s="436"/>
      <c r="J89" s="436"/>
      <c r="K89" s="436"/>
      <c r="L89" s="436"/>
      <c r="M89" s="436"/>
      <c r="N89" s="436"/>
      <c r="O89" s="436"/>
      <c r="P89" s="436"/>
      <c r="Q89" s="436"/>
      <c r="R89" s="436"/>
      <c r="S89" s="436"/>
      <c r="T89" s="437" t="str">
        <f t="shared" si="0"/>
        <v/>
      </c>
      <c r="U89" s="437"/>
      <c r="V89" s="437"/>
      <c r="W89" s="437"/>
      <c r="X89" s="438"/>
      <c r="Y89" s="439"/>
      <c r="Z89" s="438"/>
      <c r="AA89" s="439"/>
      <c r="AB89" s="438"/>
      <c r="AC89" s="439"/>
      <c r="AD89" s="438"/>
      <c r="AE89" s="439"/>
      <c r="AF89" s="438"/>
      <c r="AG89" s="439"/>
      <c r="AH89" s="438"/>
      <c r="AI89" s="439"/>
      <c r="AJ89" s="438"/>
      <c r="AK89" s="439"/>
      <c r="AL89" s="457" t="str">
        <f t="shared" si="1"/>
        <v/>
      </c>
      <c r="AM89" s="458"/>
      <c r="AN89" s="438"/>
      <c r="AO89" s="459"/>
      <c r="AP89" s="459"/>
      <c r="AQ89" s="439"/>
      <c r="AR89" s="457" t="str">
        <f t="shared" si="3"/>
        <v/>
      </c>
      <c r="AS89" s="458"/>
      <c r="AT89" s="457" t="str">
        <f t="shared" si="2"/>
        <v/>
      </c>
      <c r="AU89" s="533"/>
      <c r="AV89" s="458"/>
      <c r="AW89" s="550"/>
      <c r="AX89" s="551"/>
      <c r="AY89" s="552"/>
      <c r="AZ89" s="550"/>
      <c r="BA89" s="551"/>
      <c r="BB89" s="552"/>
      <c r="BC89" s="347"/>
      <c r="BD89" s="348"/>
      <c r="BE89" s="348"/>
      <c r="BF89" s="348"/>
      <c r="BG89" s="349"/>
      <c r="BI89" s="86" t="str">
        <f>IF(X89=Datos!$AH$2,15,"")</f>
        <v/>
      </c>
      <c r="BJ89" s="86" t="str">
        <f>IF(Z89=Datos!$AI$2,15,"")</f>
        <v/>
      </c>
      <c r="BK89" s="86" t="str">
        <f>IF(AB89=Datos!$AJ$2,15,"")</f>
        <v/>
      </c>
      <c r="BL89" s="86" t="str">
        <f>IF(AD89=Datos!$AK$2,15,"")</f>
        <v/>
      </c>
      <c r="BM89" s="86" t="str">
        <f>IF(AF89=Datos!$AL$2,15,"")</f>
        <v/>
      </c>
      <c r="BN89" s="86" t="str">
        <f>IF(AH89=Datos!$AM$2,15,"")</f>
        <v/>
      </c>
      <c r="BO89" s="86" t="str">
        <f>IF(AJ89=Datos!$AN$2,10,IF(AJ89=Datos!$AN$3,5,IF(AJ89=Datos!$AN$4,"","")))</f>
        <v/>
      </c>
      <c r="BP89" s="86">
        <f t="shared" si="4"/>
        <v>0</v>
      </c>
      <c r="BQ89" s="86" t="str">
        <f>IF(D89="","",IF(BP89&gt;=96,Datos!$AO$2,IF(BP89&gt;=86,Datos!$AO$3,IF(BP89&lt;86,Datos!$AO$4,""))))</f>
        <v/>
      </c>
      <c r="BR89" s="86" t="str">
        <f>IF(AN89="","",IF(AN89=Datos!$AP$2,Datos!$AO$2,IF(AN89=Datos!$AP$3,Datos!$AO$3,IF(AN89=Datos!$AP$4,Datos!$AO$4,""))))</f>
        <v/>
      </c>
      <c r="BS89" s="86" t="str">
        <f t="shared" si="5"/>
        <v/>
      </c>
      <c r="BT89" s="86" t="str">
        <f t="shared" si="6"/>
        <v/>
      </c>
      <c r="BU89" s="86" t="str">
        <f t="shared" si="7"/>
        <v/>
      </c>
      <c r="BV89" s="86" t="str">
        <f t="shared" si="8"/>
        <v/>
      </c>
      <c r="BW89" s="86" t="str">
        <f>IF(BV89=Datos!$AO$2,100,IF(BV89=Datos!$AO$3,50,IF(BV89=Datos!$AO$4,0,"")))</f>
        <v/>
      </c>
      <c r="BX89" s="92"/>
      <c r="BY89" s="92"/>
      <c r="BZ89" s="91"/>
    </row>
    <row r="90" spans="1:78" ht="26.25" customHeight="1">
      <c r="A90" s="18"/>
      <c r="D90" s="436"/>
      <c r="E90" s="436"/>
      <c r="F90" s="436"/>
      <c r="G90" s="436"/>
      <c r="H90" s="436"/>
      <c r="I90" s="436"/>
      <c r="J90" s="436"/>
      <c r="K90" s="436"/>
      <c r="L90" s="436"/>
      <c r="M90" s="436"/>
      <c r="N90" s="436"/>
      <c r="O90" s="436"/>
      <c r="P90" s="436"/>
      <c r="Q90" s="436"/>
      <c r="R90" s="436"/>
      <c r="S90" s="436"/>
      <c r="T90" s="437" t="str">
        <f t="shared" si="0"/>
        <v/>
      </c>
      <c r="U90" s="437"/>
      <c r="V90" s="437"/>
      <c r="W90" s="437"/>
      <c r="X90" s="438"/>
      <c r="Y90" s="439"/>
      <c r="Z90" s="438"/>
      <c r="AA90" s="439"/>
      <c r="AB90" s="438"/>
      <c r="AC90" s="439"/>
      <c r="AD90" s="438"/>
      <c r="AE90" s="439"/>
      <c r="AF90" s="438"/>
      <c r="AG90" s="439"/>
      <c r="AH90" s="438"/>
      <c r="AI90" s="439"/>
      <c r="AJ90" s="438"/>
      <c r="AK90" s="439"/>
      <c r="AL90" s="457" t="str">
        <f t="shared" si="1"/>
        <v/>
      </c>
      <c r="AM90" s="458"/>
      <c r="AN90" s="438"/>
      <c r="AO90" s="459"/>
      <c r="AP90" s="459"/>
      <c r="AQ90" s="439"/>
      <c r="AR90" s="457" t="str">
        <f t="shared" si="3"/>
        <v/>
      </c>
      <c r="AS90" s="458"/>
      <c r="AT90" s="457" t="str">
        <f t="shared" si="2"/>
        <v/>
      </c>
      <c r="AU90" s="533"/>
      <c r="AV90" s="458"/>
      <c r="AW90" s="550"/>
      <c r="AX90" s="551"/>
      <c r="AY90" s="552"/>
      <c r="AZ90" s="550"/>
      <c r="BA90" s="551"/>
      <c r="BB90" s="552"/>
      <c r="BC90" s="347"/>
      <c r="BD90" s="348"/>
      <c r="BE90" s="348"/>
      <c r="BF90" s="348"/>
      <c r="BG90" s="349"/>
      <c r="BI90" s="86" t="str">
        <f>IF(X90=Datos!$AH$2,15,"")</f>
        <v/>
      </c>
      <c r="BJ90" s="86" t="str">
        <f>IF(Z90=Datos!$AI$2,15,"")</f>
        <v/>
      </c>
      <c r="BK90" s="86" t="str">
        <f>IF(AB90=Datos!$AJ$2,15,"")</f>
        <v/>
      </c>
      <c r="BL90" s="86" t="str">
        <f>IF(AD90=Datos!$AK$2,15,"")</f>
        <v/>
      </c>
      <c r="BM90" s="86" t="str">
        <f>IF(AF90=Datos!$AL$2,15,"")</f>
        <v/>
      </c>
      <c r="BN90" s="86" t="str">
        <f>IF(AH90=Datos!$AM$2,15,"")</f>
        <v/>
      </c>
      <c r="BO90" s="86" t="str">
        <f>IF(AJ90=Datos!$AN$2,10,IF(AJ90=Datos!$AN$3,5,IF(AJ90=Datos!$AN$4,"","")))</f>
        <v/>
      </c>
      <c r="BP90" s="86">
        <f t="shared" si="4"/>
        <v>0</v>
      </c>
      <c r="BQ90" s="86" t="str">
        <f>IF(D90="","",IF(BP90&gt;=96,Datos!$AO$2,IF(BP90&gt;=86,Datos!$AO$3,IF(BP90&lt;86,Datos!$AO$4,""))))</f>
        <v/>
      </c>
      <c r="BR90" s="86" t="str">
        <f>IF(AN90="","",IF(AN90=Datos!$AP$2,Datos!$AO$2,IF(AN90=Datos!$AP$3,Datos!$AO$3,IF(AN90=Datos!$AP$4,Datos!$AO$4,""))))</f>
        <v/>
      </c>
      <c r="BS90" s="86" t="str">
        <f t="shared" si="5"/>
        <v/>
      </c>
      <c r="BT90" s="86" t="str">
        <f t="shared" si="6"/>
        <v/>
      </c>
      <c r="BU90" s="86" t="str">
        <f t="shared" si="7"/>
        <v/>
      </c>
      <c r="BV90" s="86" t="str">
        <f t="shared" si="8"/>
        <v/>
      </c>
      <c r="BW90" s="86" t="str">
        <f>IF(BV90=Datos!$AO$2,100,IF(BV90=Datos!$AO$3,50,IF(BV90=Datos!$AO$4,0,"")))</f>
        <v/>
      </c>
      <c r="BX90" s="92"/>
      <c r="BY90" s="92"/>
      <c r="BZ90" s="91"/>
    </row>
    <row r="91" spans="1:78" ht="26.25" customHeight="1">
      <c r="A91" s="18"/>
      <c r="D91" s="436"/>
      <c r="E91" s="436"/>
      <c r="F91" s="436"/>
      <c r="G91" s="436"/>
      <c r="H91" s="436"/>
      <c r="I91" s="436"/>
      <c r="J91" s="436"/>
      <c r="K91" s="436"/>
      <c r="L91" s="436"/>
      <c r="M91" s="436"/>
      <c r="N91" s="436"/>
      <c r="O91" s="436"/>
      <c r="P91" s="436"/>
      <c r="Q91" s="436"/>
      <c r="R91" s="436"/>
      <c r="S91" s="436"/>
      <c r="T91" s="437" t="str">
        <f t="shared" si="0"/>
        <v/>
      </c>
      <c r="U91" s="437"/>
      <c r="V91" s="437"/>
      <c r="W91" s="437"/>
      <c r="X91" s="438"/>
      <c r="Y91" s="439"/>
      <c r="Z91" s="438"/>
      <c r="AA91" s="439"/>
      <c r="AB91" s="438"/>
      <c r="AC91" s="439"/>
      <c r="AD91" s="438"/>
      <c r="AE91" s="439"/>
      <c r="AF91" s="438"/>
      <c r="AG91" s="439"/>
      <c r="AH91" s="438"/>
      <c r="AI91" s="439"/>
      <c r="AJ91" s="438"/>
      <c r="AK91" s="439"/>
      <c r="AL91" s="457" t="str">
        <f t="shared" si="1"/>
        <v/>
      </c>
      <c r="AM91" s="458"/>
      <c r="AN91" s="438"/>
      <c r="AO91" s="459"/>
      <c r="AP91" s="459"/>
      <c r="AQ91" s="439"/>
      <c r="AR91" s="457" t="str">
        <f t="shared" si="3"/>
        <v/>
      </c>
      <c r="AS91" s="458"/>
      <c r="AT91" s="457" t="str">
        <f t="shared" si="2"/>
        <v/>
      </c>
      <c r="AU91" s="533"/>
      <c r="AV91" s="458"/>
      <c r="AW91" s="550"/>
      <c r="AX91" s="551"/>
      <c r="AY91" s="552"/>
      <c r="AZ91" s="550"/>
      <c r="BA91" s="551"/>
      <c r="BB91" s="552"/>
      <c r="BC91" s="347"/>
      <c r="BD91" s="348"/>
      <c r="BE91" s="348"/>
      <c r="BF91" s="348"/>
      <c r="BG91" s="349"/>
      <c r="BI91" s="86" t="str">
        <f>IF(X91=Datos!$AH$2,15,"")</f>
        <v/>
      </c>
      <c r="BJ91" s="86" t="str">
        <f>IF(Z91=Datos!$AI$2,15,"")</f>
        <v/>
      </c>
      <c r="BK91" s="86" t="str">
        <f>IF(AB91=Datos!$AJ$2,15,"")</f>
        <v/>
      </c>
      <c r="BL91" s="86" t="str">
        <f>IF(AD91=Datos!$AK$2,15,"")</f>
        <v/>
      </c>
      <c r="BM91" s="86" t="str">
        <f>IF(AF91=Datos!$AL$2,15,"")</f>
        <v/>
      </c>
      <c r="BN91" s="86" t="str">
        <f>IF(AH91=Datos!$AM$2,15,"")</f>
        <v/>
      </c>
      <c r="BO91" s="86" t="str">
        <f>IF(AJ91=Datos!$AN$2,10,IF(AJ91=Datos!$AN$3,5,IF(AJ91=Datos!$AN$4,"","")))</f>
        <v/>
      </c>
      <c r="BP91" s="86">
        <f t="shared" si="4"/>
        <v>0</v>
      </c>
      <c r="BQ91" s="86" t="str">
        <f>IF(D91="","",IF(BP91&gt;=96,Datos!$AO$2,IF(BP91&gt;=86,Datos!$AO$3,IF(BP91&lt;86,Datos!$AO$4,""))))</f>
        <v/>
      </c>
      <c r="BR91" s="86" t="str">
        <f>IF(AN91="","",IF(AN91=Datos!$AP$2,Datos!$AO$2,IF(AN91=Datos!$AP$3,Datos!$AO$3,IF(AN91=Datos!$AP$4,Datos!$AO$4,""))))</f>
        <v/>
      </c>
      <c r="BS91" s="86" t="str">
        <f t="shared" si="5"/>
        <v/>
      </c>
      <c r="BT91" s="86" t="str">
        <f t="shared" si="6"/>
        <v/>
      </c>
      <c r="BU91" s="86" t="str">
        <f t="shared" si="7"/>
        <v/>
      </c>
      <c r="BV91" s="86" t="str">
        <f t="shared" si="8"/>
        <v/>
      </c>
      <c r="BW91" s="86" t="str">
        <f>IF(BV91=Datos!$AO$2,100,IF(BV91=Datos!$AO$3,50,IF(BV91=Datos!$AO$4,0,"")))</f>
        <v/>
      </c>
      <c r="BX91" s="92"/>
      <c r="BY91" s="92"/>
      <c r="BZ91" s="91"/>
    </row>
    <row r="92" spans="1:78" ht="26.25" customHeight="1">
      <c r="A92" s="18"/>
      <c r="D92" s="436"/>
      <c r="E92" s="436"/>
      <c r="F92" s="436"/>
      <c r="G92" s="436"/>
      <c r="H92" s="436"/>
      <c r="I92" s="436"/>
      <c r="J92" s="436"/>
      <c r="K92" s="436"/>
      <c r="L92" s="436"/>
      <c r="M92" s="436"/>
      <c r="N92" s="436"/>
      <c r="O92" s="436"/>
      <c r="P92" s="436"/>
      <c r="Q92" s="436"/>
      <c r="R92" s="436"/>
      <c r="S92" s="436"/>
      <c r="T92" s="437" t="str">
        <f t="shared" si="0"/>
        <v/>
      </c>
      <c r="U92" s="437"/>
      <c r="V92" s="437"/>
      <c r="W92" s="437"/>
      <c r="X92" s="438"/>
      <c r="Y92" s="439"/>
      <c r="Z92" s="438"/>
      <c r="AA92" s="439"/>
      <c r="AB92" s="438"/>
      <c r="AC92" s="439"/>
      <c r="AD92" s="438"/>
      <c r="AE92" s="439"/>
      <c r="AF92" s="438"/>
      <c r="AG92" s="439"/>
      <c r="AH92" s="438"/>
      <c r="AI92" s="439"/>
      <c r="AJ92" s="438"/>
      <c r="AK92" s="439"/>
      <c r="AL92" s="457" t="str">
        <f t="shared" si="1"/>
        <v/>
      </c>
      <c r="AM92" s="458"/>
      <c r="AN92" s="438"/>
      <c r="AO92" s="459"/>
      <c r="AP92" s="459"/>
      <c r="AQ92" s="439"/>
      <c r="AR92" s="457" t="str">
        <f t="shared" si="3"/>
        <v/>
      </c>
      <c r="AS92" s="458"/>
      <c r="AT92" s="457" t="str">
        <f t="shared" si="2"/>
        <v/>
      </c>
      <c r="AU92" s="533"/>
      <c r="AV92" s="458"/>
      <c r="AW92" s="550"/>
      <c r="AX92" s="551"/>
      <c r="AY92" s="552"/>
      <c r="AZ92" s="550"/>
      <c r="BA92" s="551"/>
      <c r="BB92" s="552"/>
      <c r="BC92" s="347"/>
      <c r="BD92" s="348"/>
      <c r="BE92" s="348"/>
      <c r="BF92" s="348"/>
      <c r="BG92" s="349"/>
      <c r="BI92" s="86" t="str">
        <f>IF(X92=Datos!$AH$2,15,"")</f>
        <v/>
      </c>
      <c r="BJ92" s="86" t="str">
        <f>IF(Z92=Datos!$AI$2,15,"")</f>
        <v/>
      </c>
      <c r="BK92" s="86" t="str">
        <f>IF(AB92=Datos!$AJ$2,15,"")</f>
        <v/>
      </c>
      <c r="BL92" s="86" t="str">
        <f>IF(AD92=Datos!$AK$2,15,"")</f>
        <v/>
      </c>
      <c r="BM92" s="86" t="str">
        <f>IF(AF92=Datos!$AL$2,15,"")</f>
        <v/>
      </c>
      <c r="BN92" s="86" t="str">
        <f>IF(AH92=Datos!$AM$2,15,"")</f>
        <v/>
      </c>
      <c r="BO92" s="86" t="str">
        <f>IF(AJ92=Datos!$AN$2,10,IF(AJ92=Datos!$AN$3,5,IF(AJ92=Datos!$AN$4,"","")))</f>
        <v/>
      </c>
      <c r="BP92" s="86">
        <f t="shared" si="4"/>
        <v>0</v>
      </c>
      <c r="BQ92" s="86" t="str">
        <f>IF(D92="","",IF(BP92&gt;=96,Datos!$AO$2,IF(BP92&gt;=86,Datos!$AO$3,IF(BP92&lt;86,Datos!$AO$4,""))))</f>
        <v/>
      </c>
      <c r="BR92" s="86" t="str">
        <f>IF(AN92="","",IF(AN92=Datos!$AP$2,Datos!$AO$2,IF(AN92=Datos!$AP$3,Datos!$AO$3,IF(AN92=Datos!$AP$4,Datos!$AO$4,""))))</f>
        <v/>
      </c>
      <c r="BS92" s="86" t="str">
        <f t="shared" si="5"/>
        <v/>
      </c>
      <c r="BT92" s="86" t="str">
        <f t="shared" si="6"/>
        <v/>
      </c>
      <c r="BU92" s="86" t="str">
        <f t="shared" si="7"/>
        <v/>
      </c>
      <c r="BV92" s="86" t="str">
        <f t="shared" si="8"/>
        <v/>
      </c>
      <c r="BW92" s="86" t="str">
        <f>IF(BV92=Datos!$AO$2,100,IF(BV92=Datos!$AO$3,50,IF(BV92=Datos!$AO$4,0,"")))</f>
        <v/>
      </c>
      <c r="BX92" s="92"/>
      <c r="BY92" s="92"/>
      <c r="BZ92" s="91"/>
    </row>
    <row r="93" spans="1:78" ht="26.25" customHeight="1">
      <c r="A93" s="18"/>
      <c r="D93" s="436"/>
      <c r="E93" s="436"/>
      <c r="F93" s="436"/>
      <c r="G93" s="436"/>
      <c r="H93" s="436"/>
      <c r="I93" s="436"/>
      <c r="J93" s="436"/>
      <c r="K93" s="436"/>
      <c r="L93" s="436"/>
      <c r="M93" s="436"/>
      <c r="N93" s="436"/>
      <c r="O93" s="436"/>
      <c r="P93" s="436"/>
      <c r="Q93" s="436"/>
      <c r="R93" s="436"/>
      <c r="S93" s="436"/>
      <c r="T93" s="437" t="str">
        <f t="shared" si="0"/>
        <v/>
      </c>
      <c r="U93" s="437"/>
      <c r="V93" s="437"/>
      <c r="W93" s="437"/>
      <c r="X93" s="438"/>
      <c r="Y93" s="439"/>
      <c r="Z93" s="438"/>
      <c r="AA93" s="439"/>
      <c r="AB93" s="438"/>
      <c r="AC93" s="439"/>
      <c r="AD93" s="438"/>
      <c r="AE93" s="439"/>
      <c r="AF93" s="438"/>
      <c r="AG93" s="439"/>
      <c r="AH93" s="438"/>
      <c r="AI93" s="439"/>
      <c r="AJ93" s="438"/>
      <c r="AK93" s="439"/>
      <c r="AL93" s="457" t="str">
        <f t="shared" si="1"/>
        <v/>
      </c>
      <c r="AM93" s="458"/>
      <c r="AN93" s="438"/>
      <c r="AO93" s="459"/>
      <c r="AP93" s="459"/>
      <c r="AQ93" s="439"/>
      <c r="AR93" s="457" t="str">
        <f t="shared" si="3"/>
        <v/>
      </c>
      <c r="AS93" s="458"/>
      <c r="AT93" s="457" t="str">
        <f t="shared" si="2"/>
        <v/>
      </c>
      <c r="AU93" s="533"/>
      <c r="AV93" s="458"/>
      <c r="AW93" s="550"/>
      <c r="AX93" s="551"/>
      <c r="AY93" s="552"/>
      <c r="AZ93" s="550"/>
      <c r="BA93" s="551"/>
      <c r="BB93" s="552"/>
      <c r="BC93" s="347"/>
      <c r="BD93" s="348"/>
      <c r="BE93" s="348"/>
      <c r="BF93" s="348"/>
      <c r="BG93" s="349"/>
      <c r="BI93" s="86" t="str">
        <f>IF(X93=Datos!$AH$2,15,"")</f>
        <v/>
      </c>
      <c r="BJ93" s="86" t="str">
        <f>IF(Z93=Datos!$AI$2,15,"")</f>
        <v/>
      </c>
      <c r="BK93" s="86" t="str">
        <f>IF(AB93=Datos!$AJ$2,15,"")</f>
        <v/>
      </c>
      <c r="BL93" s="86" t="str">
        <f>IF(AD93=Datos!$AK$2,15,"")</f>
        <v/>
      </c>
      <c r="BM93" s="86" t="str">
        <f>IF(AF93=Datos!$AL$2,15,"")</f>
        <v/>
      </c>
      <c r="BN93" s="86" t="str">
        <f>IF(AH93=Datos!$AM$2,15,"")</f>
        <v/>
      </c>
      <c r="BO93" s="86" t="str">
        <f>IF(AJ93=Datos!$AN$2,10,IF(AJ93=Datos!$AN$3,5,IF(AJ93=Datos!$AN$4,"","")))</f>
        <v/>
      </c>
      <c r="BP93" s="86">
        <f t="shared" si="4"/>
        <v>0</v>
      </c>
      <c r="BQ93" s="86" t="str">
        <f>IF(D93="","",IF(BP93&gt;=96,Datos!$AO$2,IF(BP93&gt;=86,Datos!$AO$3,IF(BP93&lt;86,Datos!$AO$4,""))))</f>
        <v/>
      </c>
      <c r="BR93" s="86" t="str">
        <f>IF(AN93="","",IF(AN93=Datos!$AP$2,Datos!$AO$2,IF(AN93=Datos!$AP$3,Datos!$AO$3,IF(AN93=Datos!$AP$4,Datos!$AO$4,""))))</f>
        <v/>
      </c>
      <c r="BS93" s="86" t="str">
        <f t="shared" si="5"/>
        <v/>
      </c>
      <c r="BT93" s="86" t="str">
        <f t="shared" si="6"/>
        <v/>
      </c>
      <c r="BU93" s="86" t="str">
        <f t="shared" si="7"/>
        <v/>
      </c>
      <c r="BV93" s="86" t="str">
        <f t="shared" si="8"/>
        <v/>
      </c>
      <c r="BW93" s="86" t="str">
        <f>IF(BV93=Datos!$AO$2,100,IF(BV93=Datos!$AO$3,50,IF(BV93=Datos!$AO$4,0,"")))</f>
        <v/>
      </c>
      <c r="BX93" s="92"/>
      <c r="BY93" s="92"/>
      <c r="BZ93" s="91"/>
    </row>
    <row r="94" spans="1:78" ht="26.25" customHeight="1">
      <c r="A94" s="18"/>
      <c r="D94" s="436"/>
      <c r="E94" s="436"/>
      <c r="F94" s="436"/>
      <c r="G94" s="436"/>
      <c r="H94" s="436"/>
      <c r="I94" s="436"/>
      <c r="J94" s="436"/>
      <c r="K94" s="436"/>
      <c r="L94" s="436"/>
      <c r="M94" s="436"/>
      <c r="N94" s="436"/>
      <c r="O94" s="436"/>
      <c r="P94" s="436"/>
      <c r="Q94" s="436"/>
      <c r="R94" s="436"/>
      <c r="S94" s="436"/>
      <c r="T94" s="437" t="str">
        <f t="shared" si="0"/>
        <v/>
      </c>
      <c r="U94" s="437"/>
      <c r="V94" s="437"/>
      <c r="W94" s="437"/>
      <c r="X94" s="438"/>
      <c r="Y94" s="439"/>
      <c r="Z94" s="438"/>
      <c r="AA94" s="439"/>
      <c r="AB94" s="438"/>
      <c r="AC94" s="439"/>
      <c r="AD94" s="438"/>
      <c r="AE94" s="439"/>
      <c r="AF94" s="438"/>
      <c r="AG94" s="439"/>
      <c r="AH94" s="438"/>
      <c r="AI94" s="439"/>
      <c r="AJ94" s="438"/>
      <c r="AK94" s="439"/>
      <c r="AL94" s="457" t="str">
        <f t="shared" si="1"/>
        <v/>
      </c>
      <c r="AM94" s="458"/>
      <c r="AN94" s="438"/>
      <c r="AO94" s="459"/>
      <c r="AP94" s="459"/>
      <c r="AQ94" s="439"/>
      <c r="AR94" s="457" t="str">
        <f t="shared" si="3"/>
        <v/>
      </c>
      <c r="AS94" s="458"/>
      <c r="AT94" s="457" t="str">
        <f t="shared" si="2"/>
        <v/>
      </c>
      <c r="AU94" s="533"/>
      <c r="AV94" s="458"/>
      <c r="AW94" s="550"/>
      <c r="AX94" s="551"/>
      <c r="AY94" s="552"/>
      <c r="AZ94" s="550"/>
      <c r="BA94" s="551"/>
      <c r="BB94" s="552"/>
      <c r="BC94" s="347"/>
      <c r="BD94" s="348"/>
      <c r="BE94" s="348"/>
      <c r="BF94" s="348"/>
      <c r="BG94" s="349"/>
      <c r="BI94" s="86" t="str">
        <f>IF(X94=Datos!$AH$2,15,"")</f>
        <v/>
      </c>
      <c r="BJ94" s="86" t="str">
        <f>IF(Z94=Datos!$AI$2,15,"")</f>
        <v/>
      </c>
      <c r="BK94" s="86" t="str">
        <f>IF(AB94=Datos!$AJ$2,15,"")</f>
        <v/>
      </c>
      <c r="BL94" s="86" t="str">
        <f>IF(AD94=Datos!$AK$2,15,"")</f>
        <v/>
      </c>
      <c r="BM94" s="86" t="str">
        <f>IF(AF94=Datos!$AL$2,15,"")</f>
        <v/>
      </c>
      <c r="BN94" s="86" t="str">
        <f>IF(AH94=Datos!$AM$2,15,"")</f>
        <v/>
      </c>
      <c r="BO94" s="86" t="str">
        <f>IF(AJ94=Datos!$AN$2,10,IF(AJ94=Datos!$AN$3,5,IF(AJ94=Datos!$AN$4,"","")))</f>
        <v/>
      </c>
      <c r="BP94" s="86">
        <f t="shared" si="4"/>
        <v>0</v>
      </c>
      <c r="BQ94" s="86" t="str">
        <f>IF(D94="","",IF(BP94&gt;=96,Datos!$AO$2,IF(BP94&gt;=86,Datos!$AO$3,IF(BP94&lt;86,Datos!$AO$4,""))))</f>
        <v/>
      </c>
      <c r="BR94" s="86" t="str">
        <f>IF(AN94="","",IF(AN94=Datos!$AP$2,Datos!$AO$2,IF(AN94=Datos!$AP$3,Datos!$AO$3,IF(AN94=Datos!$AP$4,Datos!$AO$4,""))))</f>
        <v/>
      </c>
      <c r="BS94" s="86" t="str">
        <f t="shared" si="5"/>
        <v/>
      </c>
      <c r="BT94" s="86" t="str">
        <f t="shared" si="6"/>
        <v/>
      </c>
      <c r="BU94" s="86" t="str">
        <f t="shared" si="7"/>
        <v/>
      </c>
      <c r="BV94" s="86" t="str">
        <f t="shared" si="8"/>
        <v/>
      </c>
      <c r="BW94" s="86" t="str">
        <f>IF(BV94=Datos!$AO$2,100,IF(BV94=Datos!$AO$3,50,IF(BV94=Datos!$AO$4,0,"")))</f>
        <v/>
      </c>
      <c r="BX94" s="92"/>
      <c r="BY94" s="92"/>
      <c r="BZ94" s="91"/>
    </row>
    <row r="95" spans="1:78" ht="26.25" customHeight="1">
      <c r="A95" s="18"/>
      <c r="D95" s="436"/>
      <c r="E95" s="436"/>
      <c r="F95" s="436"/>
      <c r="G95" s="436"/>
      <c r="H95" s="436"/>
      <c r="I95" s="436"/>
      <c r="J95" s="436"/>
      <c r="K95" s="436"/>
      <c r="L95" s="436"/>
      <c r="M95" s="436"/>
      <c r="N95" s="436"/>
      <c r="O95" s="436"/>
      <c r="P95" s="436"/>
      <c r="Q95" s="436"/>
      <c r="R95" s="436"/>
      <c r="S95" s="436"/>
      <c r="T95" s="437" t="str">
        <f t="shared" si="0"/>
        <v/>
      </c>
      <c r="U95" s="437"/>
      <c r="V95" s="437"/>
      <c r="W95" s="437"/>
      <c r="X95" s="438"/>
      <c r="Y95" s="439"/>
      <c r="Z95" s="438"/>
      <c r="AA95" s="439"/>
      <c r="AB95" s="438"/>
      <c r="AC95" s="439"/>
      <c r="AD95" s="438"/>
      <c r="AE95" s="439"/>
      <c r="AF95" s="438"/>
      <c r="AG95" s="439"/>
      <c r="AH95" s="438"/>
      <c r="AI95" s="439"/>
      <c r="AJ95" s="438"/>
      <c r="AK95" s="439"/>
      <c r="AL95" s="457" t="str">
        <f t="shared" si="1"/>
        <v/>
      </c>
      <c r="AM95" s="458"/>
      <c r="AN95" s="438"/>
      <c r="AO95" s="459"/>
      <c r="AP95" s="459"/>
      <c r="AQ95" s="439"/>
      <c r="AR95" s="457" t="str">
        <f t="shared" si="3"/>
        <v/>
      </c>
      <c r="AS95" s="458"/>
      <c r="AT95" s="457" t="str">
        <f t="shared" si="2"/>
        <v/>
      </c>
      <c r="AU95" s="533"/>
      <c r="AV95" s="458"/>
      <c r="AW95" s="550"/>
      <c r="AX95" s="551"/>
      <c r="AY95" s="552"/>
      <c r="AZ95" s="550"/>
      <c r="BA95" s="551"/>
      <c r="BB95" s="552"/>
      <c r="BC95" s="347"/>
      <c r="BD95" s="348"/>
      <c r="BE95" s="348"/>
      <c r="BF95" s="348"/>
      <c r="BG95" s="349"/>
      <c r="BI95" s="86" t="str">
        <f>IF(X95=Datos!$AH$2,15,"")</f>
        <v/>
      </c>
      <c r="BJ95" s="86" t="str">
        <f>IF(Z95=Datos!$AI$2,15,"")</f>
        <v/>
      </c>
      <c r="BK95" s="86" t="str">
        <f>IF(AB95=Datos!$AJ$2,15,"")</f>
        <v/>
      </c>
      <c r="BL95" s="86" t="str">
        <f>IF(AD95=Datos!$AK$2,15,"")</f>
        <v/>
      </c>
      <c r="BM95" s="86" t="str">
        <f>IF(AF95=Datos!$AL$2,15,"")</f>
        <v/>
      </c>
      <c r="BN95" s="86" t="str">
        <f>IF(AH95=Datos!$AM$2,15,"")</f>
        <v/>
      </c>
      <c r="BO95" s="86" t="str">
        <f>IF(AJ95=Datos!$AN$2,10,IF(AJ95=Datos!$AN$3,5,IF(AJ95=Datos!$AN$4,"","")))</f>
        <v/>
      </c>
      <c r="BP95" s="86">
        <f t="shared" si="4"/>
        <v>0</v>
      </c>
      <c r="BQ95" s="86" t="str">
        <f>IF(D95="","",IF(BP95&gt;=96,Datos!$AO$2,IF(BP95&gt;=86,Datos!$AO$3,IF(BP95&lt;86,Datos!$AO$4,""))))</f>
        <v/>
      </c>
      <c r="BR95" s="86" t="str">
        <f>IF(AN95="","",IF(AN95=Datos!$AP$2,Datos!$AO$2,IF(AN95=Datos!$AP$3,Datos!$AO$3,IF(AN95=Datos!$AP$4,Datos!$AO$4,""))))</f>
        <v/>
      </c>
      <c r="BS95" s="86" t="str">
        <f t="shared" si="5"/>
        <v/>
      </c>
      <c r="BT95" s="86" t="str">
        <f t="shared" si="6"/>
        <v/>
      </c>
      <c r="BU95" s="86" t="str">
        <f t="shared" si="7"/>
        <v/>
      </c>
      <c r="BV95" s="86" t="str">
        <f t="shared" si="8"/>
        <v/>
      </c>
      <c r="BW95" s="86" t="str">
        <f>IF(BV95=Datos!$AO$2,100,IF(BV95=Datos!$AO$3,50,IF(BV95=Datos!$AO$4,0,"")))</f>
        <v/>
      </c>
      <c r="BX95" s="92"/>
      <c r="BY95" s="92"/>
      <c r="BZ95" s="91"/>
    </row>
    <row r="96" spans="1:78" ht="26.25" customHeight="1">
      <c r="A96" s="18"/>
      <c r="D96" s="436"/>
      <c r="E96" s="436"/>
      <c r="F96" s="436"/>
      <c r="G96" s="436"/>
      <c r="H96" s="436"/>
      <c r="I96" s="436"/>
      <c r="J96" s="436"/>
      <c r="K96" s="436"/>
      <c r="L96" s="436"/>
      <c r="M96" s="436"/>
      <c r="N96" s="436"/>
      <c r="O96" s="436"/>
      <c r="P96" s="436"/>
      <c r="Q96" s="436"/>
      <c r="R96" s="436"/>
      <c r="S96" s="436"/>
      <c r="T96" s="437" t="str">
        <f t="shared" si="0"/>
        <v/>
      </c>
      <c r="U96" s="437"/>
      <c r="V96" s="437"/>
      <c r="W96" s="437"/>
      <c r="X96" s="438"/>
      <c r="Y96" s="439"/>
      <c r="Z96" s="438"/>
      <c r="AA96" s="439"/>
      <c r="AB96" s="438"/>
      <c r="AC96" s="439"/>
      <c r="AD96" s="438"/>
      <c r="AE96" s="439"/>
      <c r="AF96" s="438"/>
      <c r="AG96" s="439"/>
      <c r="AH96" s="438"/>
      <c r="AI96" s="439"/>
      <c r="AJ96" s="438"/>
      <c r="AK96" s="439"/>
      <c r="AL96" s="457" t="str">
        <f t="shared" si="1"/>
        <v/>
      </c>
      <c r="AM96" s="458"/>
      <c r="AN96" s="438"/>
      <c r="AO96" s="459"/>
      <c r="AP96" s="459"/>
      <c r="AQ96" s="439"/>
      <c r="AR96" s="457" t="str">
        <f t="shared" si="3"/>
        <v/>
      </c>
      <c r="AS96" s="458"/>
      <c r="AT96" s="457" t="str">
        <f t="shared" si="2"/>
        <v/>
      </c>
      <c r="AU96" s="533"/>
      <c r="AV96" s="458"/>
      <c r="AW96" s="553"/>
      <c r="AX96" s="554"/>
      <c r="AY96" s="555"/>
      <c r="AZ96" s="553"/>
      <c r="BA96" s="554"/>
      <c r="BB96" s="555"/>
      <c r="BC96" s="347"/>
      <c r="BD96" s="348"/>
      <c r="BE96" s="348"/>
      <c r="BF96" s="348"/>
      <c r="BG96" s="349"/>
      <c r="BI96" s="86" t="str">
        <f>IF(X96=Datos!$AH$2,15,"")</f>
        <v/>
      </c>
      <c r="BJ96" s="86" t="str">
        <f>IF(Z96=Datos!$AI$2,15,"")</f>
        <v/>
      </c>
      <c r="BK96" s="86" t="str">
        <f>IF(AB96=Datos!$AJ$2,15,"")</f>
        <v/>
      </c>
      <c r="BL96" s="86" t="str">
        <f>IF(AD96=Datos!$AK$2,15,"")</f>
        <v/>
      </c>
      <c r="BM96" s="86" t="str">
        <f>IF(AF96=Datos!$AL$2,15,"")</f>
        <v/>
      </c>
      <c r="BN96" s="86" t="str">
        <f>IF(AH96=Datos!$AM$2,15,"")</f>
        <v/>
      </c>
      <c r="BO96" s="86" t="str">
        <f>IF(AJ96=Datos!$AN$2,10,IF(AJ96=Datos!$AN$3,5,IF(AJ96=Datos!$AN$4,"","")))</f>
        <v/>
      </c>
      <c r="BP96" s="86">
        <f t="shared" si="4"/>
        <v>0</v>
      </c>
      <c r="BQ96" s="86" t="str">
        <f>IF(D96="","",IF(BP96&gt;=96,Datos!$AO$2,IF(BP96&gt;=86,Datos!$AO$3,IF(BP96&lt;86,Datos!$AO$4,""))))</f>
        <v/>
      </c>
      <c r="BR96" s="86" t="str">
        <f>IF(AN96="","",IF(AN96=Datos!$AP$2,Datos!$AO$2,IF(AN96=Datos!$AP$3,Datos!$AO$3,IF(AN96=Datos!$AP$4,Datos!$AO$4,""))))</f>
        <v/>
      </c>
      <c r="BS96" s="86" t="str">
        <f t="shared" si="5"/>
        <v/>
      </c>
      <c r="BT96" s="86" t="str">
        <f t="shared" si="6"/>
        <v/>
      </c>
      <c r="BU96" s="86" t="str">
        <f t="shared" si="7"/>
        <v/>
      </c>
      <c r="BV96" s="86" t="str">
        <f t="shared" si="8"/>
        <v/>
      </c>
      <c r="BW96" s="86" t="str">
        <f>IF(BV96=Datos!$AO$2,100,IF(BV96=Datos!$AO$3,50,IF(BV96=Datos!$AO$4,0,"")))</f>
        <v/>
      </c>
      <c r="BX96" s="92"/>
      <c r="BY96" s="92"/>
      <c r="BZ96" s="91"/>
    </row>
    <row r="97" spans="1:78" ht="15" customHeight="1">
      <c r="A97" s="18"/>
      <c r="BE97" s="41"/>
      <c r="BG97" s="20"/>
      <c r="BI97" s="85"/>
      <c r="BJ97" s="85"/>
      <c r="BK97" s="85"/>
      <c r="BL97" s="85"/>
      <c r="BM97" s="85"/>
      <c r="BN97" s="85"/>
      <c r="BO97" s="85" t="s">
        <v>545</v>
      </c>
      <c r="BP97" s="85">
        <f>IF(COUNTA(D87:D96)=0,0,SUM(BP87:BP96)/(COUNTA(D87:D96)))</f>
        <v>0</v>
      </c>
      <c r="BV97" s="86" t="s">
        <v>546</v>
      </c>
      <c r="BW97" s="86">
        <f>IF(COUNTA(D87:D96)=0,0,SUM(BW87:BW96)/(COUNTA(D87:S96)))</f>
        <v>0</v>
      </c>
      <c r="BX97" s="90" t="str">
        <f>IF(BW97="","",IF(BW97=100,Datos!$AO$2,IF(BW97&gt;=50,Datos!$AO$3,Datos!$AO$4)))</f>
        <v>Débil</v>
      </c>
      <c r="BY97" s="90" t="str">
        <f>IF(AZ87="","",AZ87)</f>
        <v/>
      </c>
      <c r="BZ97" s="90" t="str">
        <f>IF(OR(BX97="",BY97=""),"",IF(AND(BX97=Datos!$AO$2,BY97=Datos!$AQ$2),2,IF(AND(BX97=Datos!$AO$2,BY97=Datos!$AQ$3),0,IF(AND(BX97=Datos!$AO$3,BY97=Datos!$AQ$2),1,IF(AND(BX97=Datos!$AO$3,BY97=Datos!$AQ$3),0,IF(BX97=Datos!$AO$4,0,""))))))</f>
        <v/>
      </c>
    </row>
    <row r="98" spans="1:78" ht="15" customHeight="1" thickBot="1">
      <c r="A98" s="18"/>
      <c r="BG98" s="20"/>
    </row>
    <row r="99" spans="1:78" ht="32.25" customHeight="1">
      <c r="A99" s="18"/>
      <c r="X99" s="529" t="s">
        <v>505</v>
      </c>
      <c r="Y99" s="530"/>
      <c r="Z99" s="530"/>
      <c r="AA99" s="530"/>
      <c r="AB99" s="530"/>
      <c r="AC99" s="530"/>
      <c r="AD99" s="530"/>
      <c r="AE99" s="530"/>
      <c r="AF99" s="530"/>
      <c r="AG99" s="530"/>
      <c r="AH99" s="530"/>
      <c r="AI99" s="530"/>
      <c r="AJ99" s="530"/>
      <c r="AK99" s="530"/>
      <c r="AL99" s="530"/>
      <c r="AM99" s="531"/>
      <c r="AN99" s="535" t="s">
        <v>506</v>
      </c>
      <c r="AO99" s="536"/>
      <c r="AP99" s="536"/>
      <c r="AQ99" s="536"/>
      <c r="AR99" s="536"/>
      <c r="AS99" s="537"/>
      <c r="BG99" s="20"/>
    </row>
    <row r="100" spans="1:78" ht="15" customHeight="1">
      <c r="A100" s="18"/>
      <c r="X100" s="526" t="s">
        <v>507</v>
      </c>
      <c r="Y100" s="526"/>
      <c r="Z100" s="526"/>
      <c r="AA100" s="526"/>
      <c r="AB100" s="526" t="s">
        <v>508</v>
      </c>
      <c r="AC100" s="526"/>
      <c r="AD100" s="526" t="s">
        <v>509</v>
      </c>
      <c r="AE100" s="526"/>
      <c r="AF100" s="526" t="s">
        <v>510</v>
      </c>
      <c r="AG100" s="526"/>
      <c r="AH100" s="527" t="s">
        <v>511</v>
      </c>
      <c r="AI100" s="528"/>
      <c r="AJ100" s="526" t="s">
        <v>512</v>
      </c>
      <c r="AK100" s="526"/>
      <c r="AL100" s="532" t="s">
        <v>513</v>
      </c>
      <c r="AM100" s="532"/>
      <c r="AN100" s="538" t="s">
        <v>514</v>
      </c>
      <c r="AO100" s="538"/>
      <c r="AP100" s="538"/>
      <c r="AQ100" s="538"/>
      <c r="AR100" s="542" t="s">
        <v>515</v>
      </c>
      <c r="AS100" s="542"/>
      <c r="BE100" s="44"/>
      <c r="BG100" s="20"/>
      <c r="BS100" s="556" t="s">
        <v>516</v>
      </c>
      <c r="BT100" s="557"/>
      <c r="BU100" s="558"/>
      <c r="BV100" s="556" t="s">
        <v>517</v>
      </c>
      <c r="BW100" s="557"/>
      <c r="BX100" s="558"/>
    </row>
    <row r="101" spans="1:78" ht="217.5" customHeight="1">
      <c r="A101" s="18"/>
      <c r="D101" s="543" t="s">
        <v>547</v>
      </c>
      <c r="E101" s="543"/>
      <c r="F101" s="543"/>
      <c r="G101" s="543"/>
      <c r="H101" s="543"/>
      <c r="I101" s="543"/>
      <c r="J101" s="543"/>
      <c r="K101" s="543"/>
      <c r="L101" s="543"/>
      <c r="M101" s="543"/>
      <c r="N101" s="543"/>
      <c r="O101" s="543"/>
      <c r="P101" s="543"/>
      <c r="Q101" s="543"/>
      <c r="R101" s="543"/>
      <c r="S101" s="543"/>
      <c r="T101" s="521" t="s">
        <v>519</v>
      </c>
      <c r="U101" s="521"/>
      <c r="V101" s="521"/>
      <c r="W101" s="521"/>
      <c r="X101" s="522" t="s">
        <v>520</v>
      </c>
      <c r="Y101" s="522"/>
      <c r="Z101" s="522" t="s">
        <v>521</v>
      </c>
      <c r="AA101" s="522"/>
      <c r="AB101" s="522" t="s">
        <v>522</v>
      </c>
      <c r="AC101" s="522"/>
      <c r="AD101" s="522" t="s">
        <v>523</v>
      </c>
      <c r="AE101" s="522"/>
      <c r="AF101" s="522" t="s">
        <v>524</v>
      </c>
      <c r="AG101" s="522"/>
      <c r="AH101" s="522" t="s">
        <v>525</v>
      </c>
      <c r="AI101" s="522"/>
      <c r="AJ101" s="522" t="s">
        <v>526</v>
      </c>
      <c r="AK101" s="522"/>
      <c r="AL101" s="532"/>
      <c r="AM101" s="532"/>
      <c r="AN101" s="539" t="s">
        <v>527</v>
      </c>
      <c r="AO101" s="540"/>
      <c r="AP101" s="540"/>
      <c r="AQ101" s="541"/>
      <c r="AR101" s="542"/>
      <c r="AS101" s="542"/>
      <c r="AT101" s="544" t="s">
        <v>528</v>
      </c>
      <c r="AU101" s="545"/>
      <c r="AV101" s="546"/>
      <c r="AW101" s="544" t="s">
        <v>529</v>
      </c>
      <c r="AX101" s="545"/>
      <c r="AY101" s="546"/>
      <c r="AZ101" s="559" t="str">
        <f>IF(AK13=Datos!A6,"¿El conjunto de controles ayuda a incrementar el impacto?","¿El conjunto de controles ayuda a disminunir el impacto?")</f>
        <v>¿El conjunto de controles ayuda a disminunir el impacto?</v>
      </c>
      <c r="BA101" s="560"/>
      <c r="BB101" s="561"/>
      <c r="BC101" s="562" t="s">
        <v>530</v>
      </c>
      <c r="BD101" s="563"/>
      <c r="BE101" s="563"/>
      <c r="BF101" s="563"/>
      <c r="BG101" s="564"/>
      <c r="BI101" s="55" t="str">
        <f>$X$85</f>
        <v>Responsable</v>
      </c>
      <c r="BJ101" s="55" t="str">
        <f>$X$85</f>
        <v>Responsable</v>
      </c>
      <c r="BK101" s="55" t="str">
        <f>$AB$85</f>
        <v>Periodicidad</v>
      </c>
      <c r="BL101" s="55" t="str">
        <f>$AD$85</f>
        <v>Propósito</v>
      </c>
      <c r="BM101" s="55" t="str">
        <f>$AF$85</f>
        <v>Realización</v>
      </c>
      <c r="BN101" s="55" t="str">
        <f>$AH$85</f>
        <v>Observación</v>
      </c>
      <c r="BO101" s="55" t="str">
        <f>$AJ$85</f>
        <v>Evidencia</v>
      </c>
      <c r="BP101" s="56" t="s">
        <v>531</v>
      </c>
      <c r="BQ101" s="89" t="s">
        <v>532</v>
      </c>
      <c r="BR101" s="89" t="s">
        <v>533</v>
      </c>
      <c r="BS101" s="86" t="str">
        <f>Datos!$AO$2</f>
        <v>Fuerte</v>
      </c>
      <c r="BT101" s="86" t="str">
        <f>Datos!$AO$3</f>
        <v>Moderado</v>
      </c>
      <c r="BU101" s="86" t="str">
        <f>Datos!$AO$4</f>
        <v>Débil</v>
      </c>
      <c r="BV101" s="86" t="s">
        <v>548</v>
      </c>
      <c r="BW101" s="86" t="s">
        <v>535</v>
      </c>
      <c r="BX101" s="86" t="s">
        <v>536</v>
      </c>
      <c r="BY101" s="86" t="s">
        <v>537</v>
      </c>
      <c r="BZ101" s="86" t="s">
        <v>538</v>
      </c>
    </row>
    <row r="102" spans="1:78" ht="26.25" customHeight="1">
      <c r="A102" s="18"/>
      <c r="D102" s="436"/>
      <c r="E102" s="436"/>
      <c r="F102" s="436"/>
      <c r="G102" s="436"/>
      <c r="H102" s="436"/>
      <c r="I102" s="436"/>
      <c r="J102" s="436"/>
      <c r="K102" s="436"/>
      <c r="L102" s="436"/>
      <c r="M102" s="436"/>
      <c r="N102" s="436"/>
      <c r="O102" s="436"/>
      <c r="P102" s="436"/>
      <c r="Q102" s="436"/>
      <c r="R102" s="436"/>
      <c r="S102" s="436"/>
      <c r="T102" s="437" t="str">
        <f>IF(D102&lt;&gt;"","Detectivo","")</f>
        <v/>
      </c>
      <c r="U102" s="437"/>
      <c r="V102" s="437"/>
      <c r="W102" s="437"/>
      <c r="X102" s="438"/>
      <c r="Y102" s="439"/>
      <c r="Z102" s="438"/>
      <c r="AA102" s="439"/>
      <c r="AB102" s="438"/>
      <c r="AC102" s="439"/>
      <c r="AD102" s="438"/>
      <c r="AE102" s="439"/>
      <c r="AF102" s="438"/>
      <c r="AG102" s="439"/>
      <c r="AH102" s="438"/>
      <c r="AI102" s="439"/>
      <c r="AJ102" s="438"/>
      <c r="AK102" s="439"/>
      <c r="AL102" s="457" t="str">
        <f t="shared" ref="AL102:AL111" si="9">IF(D102&lt;&gt;"",BQ102,"")</f>
        <v/>
      </c>
      <c r="AM102" s="458"/>
      <c r="AN102" s="438"/>
      <c r="AO102" s="459"/>
      <c r="AP102" s="459"/>
      <c r="AQ102" s="439"/>
      <c r="AR102" s="457" t="str">
        <f t="shared" ref="AR102:AR111" si="10">IF(AN102&lt;&gt;"",BR102,"")</f>
        <v/>
      </c>
      <c r="AS102" s="458"/>
      <c r="AT102" s="457" t="str">
        <f t="shared" ref="AT102:AT111" si="11">IF(BV102="","",BV102)</f>
        <v/>
      </c>
      <c r="AU102" s="533"/>
      <c r="AV102" s="458"/>
      <c r="AW102" s="547" t="str">
        <f>IF(OR(AT102="",BX112=""),"",BX112)</f>
        <v/>
      </c>
      <c r="AX102" s="548"/>
      <c r="AY102" s="549"/>
      <c r="AZ102" s="547" t="str">
        <f>IF(AW102="","",IF($AK$13=1,Datos!$AR$4,IF(BW$112&gt;=Datos!$AT$2,Datos!$AR$2,IF(BW$112&gt;=Datos!$AT$3,Datos!$AR$3,IF(BW$112&lt;Datos!$AT$3,Datos!$AR$4,"")))))</f>
        <v/>
      </c>
      <c r="BA102" s="548"/>
      <c r="BB102" s="549"/>
      <c r="BC102" s="347"/>
      <c r="BD102" s="348"/>
      <c r="BE102" s="348"/>
      <c r="BF102" s="348"/>
      <c r="BG102" s="349"/>
      <c r="BI102" s="86" t="str">
        <f>IF(X102=Datos!$AH$2,15,"")</f>
        <v/>
      </c>
      <c r="BJ102" s="86" t="str">
        <f>IF(Z102=Datos!$AI$2,15,"")</f>
        <v/>
      </c>
      <c r="BK102" s="86" t="str">
        <f>IF(AB102=Datos!$AJ$2,15,"")</f>
        <v/>
      </c>
      <c r="BL102" s="86" t="str">
        <f>IF(AD102=Datos!$AK$2,15,"")</f>
        <v/>
      </c>
      <c r="BM102" s="86" t="str">
        <f>IF(AF102=Datos!$AL$2,15,"")</f>
        <v/>
      </c>
      <c r="BN102" s="86" t="str">
        <f>IF(AH102=Datos!$AM$2,15,"")</f>
        <v/>
      </c>
      <c r="BO102" s="86" t="str">
        <f>IF(AJ102=Datos!$AN$2,10,IF(AJ102=Datos!$AN$3,5,IF(AJ102=Datos!$AN$4,"","")))</f>
        <v/>
      </c>
      <c r="BP102" s="86">
        <f>SUM(BI102:BO102)</f>
        <v>0</v>
      </c>
      <c r="BQ102" s="86" t="str">
        <f>IF(D102="","",IF(BP102&gt;=96,Datos!$AO$2,IF(BP102&gt;=86,Datos!$AO$3,IF(BP102&lt;86,Datos!$AO$4,""))))</f>
        <v/>
      </c>
      <c r="BR102" s="86" t="str">
        <f>IF(AN102="","",IF(AN102=Datos!$AP$2,Datos!$AO$2,IF(AN102=Datos!$AP$3,Datos!$AO$3,IF(AN102=Datos!$AP$4,Datos!$AO$4,""))))</f>
        <v/>
      </c>
      <c r="BS102" s="86" t="str">
        <f>IF(AND(BQ102=$BS$101,BR102=$BS$101),$BS$101,"")</f>
        <v/>
      </c>
      <c r="BT102" s="86" t="str">
        <f>IF(AND(BQ102=$BS$101,BR102=$BT$101),$BT$101,IF(AND(BQ102=$BT$101,BR102=$BS$101),$BT$101,IF(AND(BQ102=$BT$101,BR102=$BT$101),$BT$101,"")))</f>
        <v/>
      </c>
      <c r="BU102" s="86" t="str">
        <f>IF(AND(BQ102=$BS$101,BR102=$BU$101),$BU$101,IF(AND(BQ102=$BT$101,BR102=$BU$101),$BU$101,IF(AND(BQ102=$BU$101,BR102=$BS$101),$BU$101,IF(AND(BQ102=$BU$101,BR102=$BT$101),$BU$101,IF(AND(BQ102=$BU$101,BR102=$BU$101),$BU$101,"")))))</f>
        <v/>
      </c>
      <c r="BV102" s="86" t="str">
        <f>IF(BS102&lt;&gt;"",BS102,IF(BT102&lt;&gt;"",BT102,IF(BU102&lt;&gt;"",BU102,"")))</f>
        <v/>
      </c>
      <c r="BW102" s="86" t="str">
        <f>IF(BV102=Datos!$AO$2,100,IF(BV102=Datos!$AO$3,50,IF(BV102=Datos!$AO$4,0,"")))</f>
        <v/>
      </c>
      <c r="BX102" s="92"/>
      <c r="BY102" s="94"/>
      <c r="BZ102" s="91"/>
    </row>
    <row r="103" spans="1:78" ht="26.25" customHeight="1">
      <c r="A103" s="18"/>
      <c r="D103" s="436"/>
      <c r="E103" s="436"/>
      <c r="F103" s="436"/>
      <c r="G103" s="436"/>
      <c r="H103" s="436"/>
      <c r="I103" s="436"/>
      <c r="J103" s="436"/>
      <c r="K103" s="436"/>
      <c r="L103" s="436"/>
      <c r="M103" s="436"/>
      <c r="N103" s="436"/>
      <c r="O103" s="436"/>
      <c r="P103" s="436"/>
      <c r="Q103" s="436"/>
      <c r="R103" s="436"/>
      <c r="S103" s="436"/>
      <c r="T103" s="437" t="str">
        <f t="shared" ref="T103:T111" si="12">IF(D103&lt;&gt;"","Detectivo","")</f>
        <v/>
      </c>
      <c r="U103" s="437"/>
      <c r="V103" s="437"/>
      <c r="W103" s="437"/>
      <c r="X103" s="438"/>
      <c r="Y103" s="439"/>
      <c r="Z103" s="438"/>
      <c r="AA103" s="439"/>
      <c r="AB103" s="438"/>
      <c r="AC103" s="439"/>
      <c r="AD103" s="438"/>
      <c r="AE103" s="439"/>
      <c r="AF103" s="438"/>
      <c r="AG103" s="439"/>
      <c r="AH103" s="438"/>
      <c r="AI103" s="439"/>
      <c r="AJ103" s="438"/>
      <c r="AK103" s="439"/>
      <c r="AL103" s="457" t="str">
        <f t="shared" si="9"/>
        <v/>
      </c>
      <c r="AM103" s="458"/>
      <c r="AN103" s="438"/>
      <c r="AO103" s="459"/>
      <c r="AP103" s="459"/>
      <c r="AQ103" s="439"/>
      <c r="AR103" s="457" t="str">
        <f t="shared" si="10"/>
        <v/>
      </c>
      <c r="AS103" s="458"/>
      <c r="AT103" s="457" t="str">
        <f t="shared" si="11"/>
        <v/>
      </c>
      <c r="AU103" s="533"/>
      <c r="AV103" s="458"/>
      <c r="AW103" s="550"/>
      <c r="AX103" s="551"/>
      <c r="AY103" s="552"/>
      <c r="AZ103" s="550"/>
      <c r="BA103" s="551"/>
      <c r="BB103" s="552"/>
      <c r="BC103" s="347"/>
      <c r="BD103" s="348"/>
      <c r="BE103" s="348"/>
      <c r="BF103" s="348"/>
      <c r="BG103" s="349"/>
      <c r="BI103" s="86" t="str">
        <f>IF(X103=Datos!$AH$2,15,"")</f>
        <v/>
      </c>
      <c r="BJ103" s="86" t="str">
        <f>IF(Z103=Datos!$AI$2,15,"")</f>
        <v/>
      </c>
      <c r="BK103" s="86" t="str">
        <f>IF(AB103=Datos!$AJ$2,15,"")</f>
        <v/>
      </c>
      <c r="BL103" s="86" t="str">
        <f>IF(AD103=Datos!$AK$2,15,"")</f>
        <v/>
      </c>
      <c r="BM103" s="86" t="str">
        <f>IF(AF103=Datos!$AL$2,15,"")</f>
        <v/>
      </c>
      <c r="BN103" s="86" t="str">
        <f>IF(AH103=Datos!$AM$2,15,"")</f>
        <v/>
      </c>
      <c r="BO103" s="86" t="str">
        <f>IF(AJ103=Datos!$AN$2,10,IF(AJ103=Datos!$AN$3,5,IF(AJ103=Datos!$AN$4,"","")))</f>
        <v/>
      </c>
      <c r="BP103" s="86">
        <f t="shared" ref="BP103:BP111" si="13">SUM(BI103:BO103)</f>
        <v>0</v>
      </c>
      <c r="BQ103" s="86" t="str">
        <f>IF(D103="","",IF(BP103&gt;=96,Datos!$AO$2,IF(BP103&gt;=86,Datos!$AO$3,IF(BP103&lt;86,Datos!$AO$4,""))))</f>
        <v/>
      </c>
      <c r="BR103" s="86" t="str">
        <f>IF(AN103="","",IF(AN103=Datos!$AP$2,Datos!$AO$2,IF(AN103=Datos!$AP$3,Datos!$AO$3,IF(AN103=Datos!$AP$4,Datos!$AO$4,""))))</f>
        <v/>
      </c>
      <c r="BS103" s="86" t="str">
        <f t="shared" ref="BS103:BS111" si="14">IF(AND(BQ103=$BS$101,BR103=$BS$101),$BS$101,"")</f>
        <v/>
      </c>
      <c r="BT103" s="86" t="str">
        <f t="shared" ref="BT103:BT111" si="15">IF(AND(BQ103=$BS$101,BR103=$BT$101),$BT$101,IF(AND(BQ103=$BT$101,BR103=$BS$101),$BT$101,IF(AND(BQ103=$BT$101,BR103=$BT$101),$BT$101,"")))</f>
        <v/>
      </c>
      <c r="BU103" s="86" t="str">
        <f t="shared" ref="BU103:BU111" si="16">IF(AND(BQ103=$BS$101,BR103=$BU$101),$BU$101,IF(AND(BQ103=$BT$101,BR103=$BU$101),$BU$101,IF(AND(BQ103=$BU$101,BR103=$BS$101),$BU$101,IF(AND(BQ103=$BU$101,BR103=$BT$101),$BU$101,IF(AND(BQ103=$BU$101,BR103=$BU$101),$BU$101,"")))))</f>
        <v/>
      </c>
      <c r="BV103" s="86" t="str">
        <f t="shared" ref="BV103:BV111" si="17">IF(BS103&lt;&gt;"",BS103,IF(BT103&lt;&gt;"",BT103,IF(BU103&lt;&gt;"",BU103,"")))</f>
        <v/>
      </c>
      <c r="BW103" s="86" t="str">
        <f>IF(BV103=Datos!$AO$2,100,IF(BV103=Datos!$AO$3,50,IF(BV103=Datos!$AO$4,0,"")))</f>
        <v/>
      </c>
      <c r="BX103" s="92"/>
      <c r="BY103" s="92"/>
      <c r="BZ103" s="91"/>
    </row>
    <row r="104" spans="1:78" ht="26.25" customHeight="1">
      <c r="A104" s="18"/>
      <c r="D104" s="436"/>
      <c r="E104" s="436"/>
      <c r="F104" s="436"/>
      <c r="G104" s="436"/>
      <c r="H104" s="436"/>
      <c r="I104" s="436"/>
      <c r="J104" s="436"/>
      <c r="K104" s="436"/>
      <c r="L104" s="436"/>
      <c r="M104" s="436"/>
      <c r="N104" s="436"/>
      <c r="O104" s="436"/>
      <c r="P104" s="436"/>
      <c r="Q104" s="436"/>
      <c r="R104" s="436"/>
      <c r="S104" s="436"/>
      <c r="T104" s="437" t="str">
        <f t="shared" si="12"/>
        <v/>
      </c>
      <c r="U104" s="437"/>
      <c r="V104" s="437"/>
      <c r="W104" s="437"/>
      <c r="X104" s="438"/>
      <c r="Y104" s="439"/>
      <c r="Z104" s="438"/>
      <c r="AA104" s="439"/>
      <c r="AB104" s="438"/>
      <c r="AC104" s="439"/>
      <c r="AD104" s="438"/>
      <c r="AE104" s="439"/>
      <c r="AF104" s="438"/>
      <c r="AG104" s="439"/>
      <c r="AH104" s="438"/>
      <c r="AI104" s="439"/>
      <c r="AJ104" s="438"/>
      <c r="AK104" s="439"/>
      <c r="AL104" s="457" t="str">
        <f t="shared" si="9"/>
        <v/>
      </c>
      <c r="AM104" s="458"/>
      <c r="AN104" s="438"/>
      <c r="AO104" s="459"/>
      <c r="AP104" s="459"/>
      <c r="AQ104" s="439"/>
      <c r="AR104" s="457" t="str">
        <f t="shared" si="10"/>
        <v/>
      </c>
      <c r="AS104" s="458"/>
      <c r="AT104" s="457" t="str">
        <f t="shared" si="11"/>
        <v/>
      </c>
      <c r="AU104" s="533"/>
      <c r="AV104" s="458"/>
      <c r="AW104" s="550"/>
      <c r="AX104" s="551"/>
      <c r="AY104" s="552"/>
      <c r="AZ104" s="550"/>
      <c r="BA104" s="551"/>
      <c r="BB104" s="552"/>
      <c r="BC104" s="347"/>
      <c r="BD104" s="348"/>
      <c r="BE104" s="348"/>
      <c r="BF104" s="348"/>
      <c r="BG104" s="349"/>
      <c r="BI104" s="86" t="str">
        <f>IF(X104=Datos!$AH$2,15,"")</f>
        <v/>
      </c>
      <c r="BJ104" s="86" t="str">
        <f>IF(Z104=Datos!$AI$2,15,"")</f>
        <v/>
      </c>
      <c r="BK104" s="86" t="str">
        <f>IF(AB104=Datos!$AJ$2,15,"")</f>
        <v/>
      </c>
      <c r="BL104" s="86" t="str">
        <f>IF(AD104=Datos!$AK$2,15,"")</f>
        <v/>
      </c>
      <c r="BM104" s="86" t="str">
        <f>IF(AF104=Datos!$AL$2,15,"")</f>
        <v/>
      </c>
      <c r="BN104" s="86" t="str">
        <f>IF(AH104=Datos!$AM$2,15,"")</f>
        <v/>
      </c>
      <c r="BO104" s="86" t="str">
        <f>IF(AJ104=Datos!$AN$2,10,IF(AJ104=Datos!$AN$3,5,IF(AJ104=Datos!$AN$4,"","")))</f>
        <v/>
      </c>
      <c r="BP104" s="86">
        <f t="shared" si="13"/>
        <v>0</v>
      </c>
      <c r="BQ104" s="86" t="str">
        <f>IF(D104="","",IF(BP104&gt;=96,Datos!$AO$2,IF(BP104&gt;=86,Datos!$AO$3,IF(BP104&lt;86,Datos!$AO$4,""))))</f>
        <v/>
      </c>
      <c r="BR104" s="86" t="str">
        <f>IF(AN104="","",IF(AN104=Datos!$AP$2,Datos!$AO$2,IF(AN104=Datos!$AP$3,Datos!$AO$3,IF(AN104=Datos!$AP$4,Datos!$AO$4,""))))</f>
        <v/>
      </c>
      <c r="BS104" s="86" t="str">
        <f t="shared" si="14"/>
        <v/>
      </c>
      <c r="BT104" s="86" t="str">
        <f t="shared" si="15"/>
        <v/>
      </c>
      <c r="BU104" s="86" t="str">
        <f t="shared" si="16"/>
        <v/>
      </c>
      <c r="BV104" s="86" t="str">
        <f t="shared" si="17"/>
        <v/>
      </c>
      <c r="BW104" s="86" t="str">
        <f>IF(BV104=Datos!$AO$2,100,IF(BV104=Datos!$AO$3,50,IF(BV104=Datos!$AO$4,0,"")))</f>
        <v/>
      </c>
      <c r="BX104" s="92"/>
      <c r="BY104" s="92"/>
      <c r="BZ104" s="91"/>
    </row>
    <row r="105" spans="1:78" ht="26.25" customHeight="1">
      <c r="A105" s="18"/>
      <c r="D105" s="436"/>
      <c r="E105" s="436"/>
      <c r="F105" s="436"/>
      <c r="G105" s="436"/>
      <c r="H105" s="436"/>
      <c r="I105" s="436"/>
      <c r="J105" s="436"/>
      <c r="K105" s="436"/>
      <c r="L105" s="436"/>
      <c r="M105" s="436"/>
      <c r="N105" s="436"/>
      <c r="O105" s="436"/>
      <c r="P105" s="436"/>
      <c r="Q105" s="436"/>
      <c r="R105" s="436"/>
      <c r="S105" s="436"/>
      <c r="T105" s="437" t="str">
        <f t="shared" si="12"/>
        <v/>
      </c>
      <c r="U105" s="437"/>
      <c r="V105" s="437"/>
      <c r="W105" s="437"/>
      <c r="X105" s="438"/>
      <c r="Y105" s="439"/>
      <c r="Z105" s="438"/>
      <c r="AA105" s="439"/>
      <c r="AB105" s="438"/>
      <c r="AC105" s="439"/>
      <c r="AD105" s="438"/>
      <c r="AE105" s="439"/>
      <c r="AF105" s="438"/>
      <c r="AG105" s="439"/>
      <c r="AH105" s="438"/>
      <c r="AI105" s="439"/>
      <c r="AJ105" s="438"/>
      <c r="AK105" s="439"/>
      <c r="AL105" s="457" t="str">
        <f t="shared" si="9"/>
        <v/>
      </c>
      <c r="AM105" s="458"/>
      <c r="AN105" s="438"/>
      <c r="AO105" s="459"/>
      <c r="AP105" s="459"/>
      <c r="AQ105" s="439"/>
      <c r="AR105" s="457" t="str">
        <f t="shared" si="10"/>
        <v/>
      </c>
      <c r="AS105" s="458"/>
      <c r="AT105" s="457" t="str">
        <f t="shared" si="11"/>
        <v/>
      </c>
      <c r="AU105" s="533"/>
      <c r="AV105" s="458"/>
      <c r="AW105" s="550"/>
      <c r="AX105" s="551"/>
      <c r="AY105" s="552"/>
      <c r="AZ105" s="550"/>
      <c r="BA105" s="551"/>
      <c r="BB105" s="552"/>
      <c r="BC105" s="347"/>
      <c r="BD105" s="348"/>
      <c r="BE105" s="348"/>
      <c r="BF105" s="348"/>
      <c r="BG105" s="349"/>
      <c r="BI105" s="86" t="str">
        <f>IF(X105=Datos!$AH$2,15,"")</f>
        <v/>
      </c>
      <c r="BJ105" s="86" t="str">
        <f>IF(Z105=Datos!$AI$2,15,"")</f>
        <v/>
      </c>
      <c r="BK105" s="86" t="str">
        <f>IF(AB105=Datos!$AJ$2,15,"")</f>
        <v/>
      </c>
      <c r="BL105" s="86" t="str">
        <f>IF(AD105=Datos!$AK$2,15,"")</f>
        <v/>
      </c>
      <c r="BM105" s="86" t="str">
        <f>IF(AF105=Datos!$AL$2,15,"")</f>
        <v/>
      </c>
      <c r="BN105" s="86" t="str">
        <f>IF(AH105=Datos!$AM$2,15,"")</f>
        <v/>
      </c>
      <c r="BO105" s="86" t="str">
        <f>IF(AJ105=Datos!$AN$2,10,IF(AJ105=Datos!$AN$3,5,IF(AJ105=Datos!$AN$4,"","")))</f>
        <v/>
      </c>
      <c r="BP105" s="86">
        <f t="shared" si="13"/>
        <v>0</v>
      </c>
      <c r="BQ105" s="86" t="str">
        <f>IF(D105="","",IF(BP105&gt;=96,Datos!$AO$2,IF(BP105&gt;=86,Datos!$AO$3,IF(BP105&lt;86,Datos!$AO$4,""))))</f>
        <v/>
      </c>
      <c r="BR105" s="86" t="str">
        <f>IF(AN105="","",IF(AN105=Datos!$AP$2,Datos!$AO$2,IF(AN105=Datos!$AP$3,Datos!$AO$3,IF(AN105=Datos!$AP$4,Datos!$AO$4,""))))</f>
        <v/>
      </c>
      <c r="BS105" s="86" t="str">
        <f t="shared" si="14"/>
        <v/>
      </c>
      <c r="BT105" s="86" t="str">
        <f t="shared" si="15"/>
        <v/>
      </c>
      <c r="BU105" s="86" t="str">
        <f t="shared" si="16"/>
        <v/>
      </c>
      <c r="BV105" s="86" t="str">
        <f t="shared" si="17"/>
        <v/>
      </c>
      <c r="BW105" s="86" t="str">
        <f>IF(BV105=Datos!$AO$2,100,IF(BV105=Datos!$AO$3,50,IF(BV105=Datos!$AO$4,0,"")))</f>
        <v/>
      </c>
      <c r="BX105" s="92"/>
      <c r="BY105" s="92"/>
      <c r="BZ105" s="91"/>
    </row>
    <row r="106" spans="1:78" ht="26.25" customHeight="1">
      <c r="A106" s="18"/>
      <c r="D106" s="436"/>
      <c r="E106" s="436"/>
      <c r="F106" s="436"/>
      <c r="G106" s="436"/>
      <c r="H106" s="436"/>
      <c r="I106" s="436"/>
      <c r="J106" s="436"/>
      <c r="K106" s="436"/>
      <c r="L106" s="436"/>
      <c r="M106" s="436"/>
      <c r="N106" s="436"/>
      <c r="O106" s="436"/>
      <c r="P106" s="436"/>
      <c r="Q106" s="436"/>
      <c r="R106" s="436"/>
      <c r="S106" s="436"/>
      <c r="T106" s="437" t="str">
        <f t="shared" si="12"/>
        <v/>
      </c>
      <c r="U106" s="437"/>
      <c r="V106" s="437"/>
      <c r="W106" s="437"/>
      <c r="X106" s="438"/>
      <c r="Y106" s="439"/>
      <c r="Z106" s="438"/>
      <c r="AA106" s="439"/>
      <c r="AB106" s="438"/>
      <c r="AC106" s="439"/>
      <c r="AD106" s="438"/>
      <c r="AE106" s="439"/>
      <c r="AF106" s="438"/>
      <c r="AG106" s="439"/>
      <c r="AH106" s="438"/>
      <c r="AI106" s="439"/>
      <c r="AJ106" s="438"/>
      <c r="AK106" s="439"/>
      <c r="AL106" s="457" t="str">
        <f t="shared" si="9"/>
        <v/>
      </c>
      <c r="AM106" s="458"/>
      <c r="AN106" s="438"/>
      <c r="AO106" s="459"/>
      <c r="AP106" s="459"/>
      <c r="AQ106" s="439"/>
      <c r="AR106" s="457" t="str">
        <f t="shared" si="10"/>
        <v/>
      </c>
      <c r="AS106" s="458"/>
      <c r="AT106" s="457" t="str">
        <f t="shared" si="11"/>
        <v/>
      </c>
      <c r="AU106" s="533"/>
      <c r="AV106" s="458"/>
      <c r="AW106" s="550"/>
      <c r="AX106" s="551"/>
      <c r="AY106" s="552"/>
      <c r="AZ106" s="550"/>
      <c r="BA106" s="551"/>
      <c r="BB106" s="552"/>
      <c r="BC106" s="347"/>
      <c r="BD106" s="348"/>
      <c r="BE106" s="348"/>
      <c r="BF106" s="348"/>
      <c r="BG106" s="349"/>
      <c r="BI106" s="86" t="str">
        <f>IF(X106=Datos!$AH$2,15,"")</f>
        <v/>
      </c>
      <c r="BJ106" s="86" t="str">
        <f>IF(Z106=Datos!$AI$2,15,"")</f>
        <v/>
      </c>
      <c r="BK106" s="86" t="str">
        <f>IF(AB106=Datos!$AJ$2,15,"")</f>
        <v/>
      </c>
      <c r="BL106" s="86" t="str">
        <f>IF(AD106=Datos!$AK$2,15,"")</f>
        <v/>
      </c>
      <c r="BM106" s="86" t="str">
        <f>IF(AF106=Datos!$AL$2,15,"")</f>
        <v/>
      </c>
      <c r="BN106" s="86" t="str">
        <f>IF(AH106=Datos!$AM$2,15,"")</f>
        <v/>
      </c>
      <c r="BO106" s="86" t="str">
        <f>IF(AJ106=Datos!$AN$2,10,IF(AJ106=Datos!$AN$3,5,IF(AJ106=Datos!$AN$4,"","")))</f>
        <v/>
      </c>
      <c r="BP106" s="86">
        <f t="shared" si="13"/>
        <v>0</v>
      </c>
      <c r="BQ106" s="86" t="str">
        <f>IF(D106="","",IF(BP106&gt;=96,Datos!$AO$2,IF(BP106&gt;=86,Datos!$AO$3,IF(BP106&lt;86,Datos!$AO$4,""))))</f>
        <v/>
      </c>
      <c r="BR106" s="86" t="str">
        <f>IF(AN106="","",IF(AN106=Datos!$AP$2,Datos!$AO$2,IF(AN106=Datos!$AP$3,Datos!$AO$3,IF(AN106=Datos!$AP$4,Datos!$AO$4,""))))</f>
        <v/>
      </c>
      <c r="BS106" s="86" t="str">
        <f t="shared" si="14"/>
        <v/>
      </c>
      <c r="BT106" s="86" t="str">
        <f t="shared" si="15"/>
        <v/>
      </c>
      <c r="BU106" s="86" t="str">
        <f t="shared" si="16"/>
        <v/>
      </c>
      <c r="BV106" s="86" t="str">
        <f t="shared" si="17"/>
        <v/>
      </c>
      <c r="BW106" s="86" t="str">
        <f>IF(BV106=Datos!$AO$2,100,IF(BV106=Datos!$AO$3,50,IF(BV106=Datos!$AO$4,0,"")))</f>
        <v/>
      </c>
      <c r="BX106" s="92"/>
      <c r="BY106" s="92"/>
      <c r="BZ106" s="91"/>
    </row>
    <row r="107" spans="1:78" ht="26.25" customHeight="1">
      <c r="A107" s="18"/>
      <c r="D107" s="436"/>
      <c r="E107" s="436"/>
      <c r="F107" s="436"/>
      <c r="G107" s="436"/>
      <c r="H107" s="436"/>
      <c r="I107" s="436"/>
      <c r="J107" s="436"/>
      <c r="K107" s="436"/>
      <c r="L107" s="436"/>
      <c r="M107" s="436"/>
      <c r="N107" s="436"/>
      <c r="O107" s="436"/>
      <c r="P107" s="436"/>
      <c r="Q107" s="436"/>
      <c r="R107" s="436"/>
      <c r="S107" s="436"/>
      <c r="T107" s="437" t="str">
        <f t="shared" si="12"/>
        <v/>
      </c>
      <c r="U107" s="437"/>
      <c r="V107" s="437"/>
      <c r="W107" s="437"/>
      <c r="X107" s="438"/>
      <c r="Y107" s="439"/>
      <c r="Z107" s="438"/>
      <c r="AA107" s="439"/>
      <c r="AB107" s="438"/>
      <c r="AC107" s="439"/>
      <c r="AD107" s="438"/>
      <c r="AE107" s="439"/>
      <c r="AF107" s="438"/>
      <c r="AG107" s="439"/>
      <c r="AH107" s="438"/>
      <c r="AI107" s="439"/>
      <c r="AJ107" s="438"/>
      <c r="AK107" s="439"/>
      <c r="AL107" s="457" t="str">
        <f t="shared" si="9"/>
        <v/>
      </c>
      <c r="AM107" s="458"/>
      <c r="AN107" s="438"/>
      <c r="AO107" s="459"/>
      <c r="AP107" s="459"/>
      <c r="AQ107" s="439"/>
      <c r="AR107" s="457" t="str">
        <f t="shared" si="10"/>
        <v/>
      </c>
      <c r="AS107" s="458"/>
      <c r="AT107" s="457" t="str">
        <f t="shared" si="11"/>
        <v/>
      </c>
      <c r="AU107" s="533"/>
      <c r="AV107" s="458"/>
      <c r="AW107" s="550"/>
      <c r="AX107" s="551"/>
      <c r="AY107" s="552"/>
      <c r="AZ107" s="550"/>
      <c r="BA107" s="551"/>
      <c r="BB107" s="552"/>
      <c r="BC107" s="347"/>
      <c r="BD107" s="348"/>
      <c r="BE107" s="348"/>
      <c r="BF107" s="348"/>
      <c r="BG107" s="349"/>
      <c r="BI107" s="86" t="str">
        <f>IF(X107=Datos!$AH$2,15,"")</f>
        <v/>
      </c>
      <c r="BJ107" s="86" t="str">
        <f>IF(Z107=Datos!$AI$2,15,"")</f>
        <v/>
      </c>
      <c r="BK107" s="86" t="str">
        <f>IF(AB107=Datos!$AJ$2,15,"")</f>
        <v/>
      </c>
      <c r="BL107" s="86" t="str">
        <f>IF(AD107=Datos!$AK$2,15,"")</f>
        <v/>
      </c>
      <c r="BM107" s="86" t="str">
        <f>IF(AF107=Datos!$AL$2,15,"")</f>
        <v/>
      </c>
      <c r="BN107" s="86" t="str">
        <f>IF(AH107=Datos!$AM$2,15,"")</f>
        <v/>
      </c>
      <c r="BO107" s="86" t="str">
        <f>IF(AJ107=Datos!$AN$2,10,IF(AJ107=Datos!$AN$3,5,IF(AJ107=Datos!$AN$4,"","")))</f>
        <v/>
      </c>
      <c r="BP107" s="86">
        <f t="shared" si="13"/>
        <v>0</v>
      </c>
      <c r="BQ107" s="86" t="str">
        <f>IF(D107="","",IF(BP107&gt;=96,Datos!$AO$2,IF(BP107&gt;=86,Datos!$AO$3,IF(BP107&lt;86,Datos!$AO$4,""))))</f>
        <v/>
      </c>
      <c r="BR107" s="86" t="str">
        <f>IF(AN107="","",IF(AN107=Datos!$AP$2,Datos!$AO$2,IF(AN107=Datos!$AP$3,Datos!$AO$3,IF(AN107=Datos!$AP$4,Datos!$AO$4,""))))</f>
        <v/>
      </c>
      <c r="BS107" s="86" t="str">
        <f t="shared" si="14"/>
        <v/>
      </c>
      <c r="BT107" s="86" t="str">
        <f t="shared" si="15"/>
        <v/>
      </c>
      <c r="BU107" s="86" t="str">
        <f t="shared" si="16"/>
        <v/>
      </c>
      <c r="BV107" s="86" t="str">
        <f t="shared" si="17"/>
        <v/>
      </c>
      <c r="BW107" s="86" t="str">
        <f>IF(BV107=Datos!$AO$2,100,IF(BV107=Datos!$AO$3,50,IF(BV107=Datos!$AO$4,0,"")))</f>
        <v/>
      </c>
      <c r="BX107" s="92"/>
      <c r="BY107" s="92"/>
      <c r="BZ107" s="91"/>
    </row>
    <row r="108" spans="1:78" ht="26.25" customHeight="1">
      <c r="A108" s="18"/>
      <c r="D108" s="436"/>
      <c r="E108" s="436"/>
      <c r="F108" s="436"/>
      <c r="G108" s="436"/>
      <c r="H108" s="436"/>
      <c r="I108" s="436"/>
      <c r="J108" s="436"/>
      <c r="K108" s="436"/>
      <c r="L108" s="436"/>
      <c r="M108" s="436"/>
      <c r="N108" s="436"/>
      <c r="O108" s="436"/>
      <c r="P108" s="436"/>
      <c r="Q108" s="436"/>
      <c r="R108" s="436"/>
      <c r="S108" s="436"/>
      <c r="T108" s="437" t="str">
        <f t="shared" si="12"/>
        <v/>
      </c>
      <c r="U108" s="437"/>
      <c r="V108" s="437"/>
      <c r="W108" s="437"/>
      <c r="X108" s="438"/>
      <c r="Y108" s="439"/>
      <c r="Z108" s="438"/>
      <c r="AA108" s="439"/>
      <c r="AB108" s="438"/>
      <c r="AC108" s="439"/>
      <c r="AD108" s="438"/>
      <c r="AE108" s="439"/>
      <c r="AF108" s="438"/>
      <c r="AG108" s="439"/>
      <c r="AH108" s="438"/>
      <c r="AI108" s="439"/>
      <c r="AJ108" s="438"/>
      <c r="AK108" s="439"/>
      <c r="AL108" s="457" t="str">
        <f t="shared" si="9"/>
        <v/>
      </c>
      <c r="AM108" s="458"/>
      <c r="AN108" s="438"/>
      <c r="AO108" s="459"/>
      <c r="AP108" s="459"/>
      <c r="AQ108" s="439"/>
      <c r="AR108" s="457" t="str">
        <f t="shared" si="10"/>
        <v/>
      </c>
      <c r="AS108" s="458"/>
      <c r="AT108" s="457" t="str">
        <f t="shared" si="11"/>
        <v/>
      </c>
      <c r="AU108" s="533"/>
      <c r="AV108" s="458"/>
      <c r="AW108" s="550"/>
      <c r="AX108" s="551"/>
      <c r="AY108" s="552"/>
      <c r="AZ108" s="550"/>
      <c r="BA108" s="551"/>
      <c r="BB108" s="552"/>
      <c r="BC108" s="347"/>
      <c r="BD108" s="348"/>
      <c r="BE108" s="348"/>
      <c r="BF108" s="348"/>
      <c r="BG108" s="349"/>
      <c r="BI108" s="86" t="str">
        <f>IF(X108=Datos!$AH$2,15,"")</f>
        <v/>
      </c>
      <c r="BJ108" s="86" t="str">
        <f>IF(Z108=Datos!$AI$2,15,"")</f>
        <v/>
      </c>
      <c r="BK108" s="86" t="str">
        <f>IF(AB108=Datos!$AJ$2,15,"")</f>
        <v/>
      </c>
      <c r="BL108" s="86" t="str">
        <f>IF(AD108=Datos!$AK$2,15,"")</f>
        <v/>
      </c>
      <c r="BM108" s="86" t="str">
        <f>IF(AF108=Datos!$AL$2,15,"")</f>
        <v/>
      </c>
      <c r="BN108" s="86" t="str">
        <f>IF(AH108=Datos!$AM$2,15,"")</f>
        <v/>
      </c>
      <c r="BO108" s="86" t="str">
        <f>IF(AJ108=Datos!$AN$2,10,IF(AJ108=Datos!$AN$3,5,IF(AJ108=Datos!$AN$4,"","")))</f>
        <v/>
      </c>
      <c r="BP108" s="86">
        <f t="shared" si="13"/>
        <v>0</v>
      </c>
      <c r="BQ108" s="86" t="str">
        <f>IF(D108="","",IF(BP108&gt;=96,Datos!$AO$2,IF(BP108&gt;=86,Datos!$AO$3,IF(BP108&lt;86,Datos!$AO$4,""))))</f>
        <v/>
      </c>
      <c r="BR108" s="86" t="str">
        <f>IF(AN108="","",IF(AN108=Datos!$AP$2,Datos!$AO$2,IF(AN108=Datos!$AP$3,Datos!$AO$3,IF(AN108=Datos!$AP$4,Datos!$AO$4,""))))</f>
        <v/>
      </c>
      <c r="BS108" s="86" t="str">
        <f t="shared" si="14"/>
        <v/>
      </c>
      <c r="BT108" s="86" t="str">
        <f t="shared" si="15"/>
        <v/>
      </c>
      <c r="BU108" s="86" t="str">
        <f t="shared" si="16"/>
        <v/>
      </c>
      <c r="BV108" s="86" t="str">
        <f t="shared" si="17"/>
        <v/>
      </c>
      <c r="BW108" s="86" t="str">
        <f>IF(BV108=Datos!$AO$2,100,IF(BV108=Datos!$AO$3,50,IF(BV108=Datos!$AO$4,0,"")))</f>
        <v/>
      </c>
      <c r="BX108" s="92"/>
      <c r="BY108" s="92"/>
      <c r="BZ108" s="91"/>
    </row>
    <row r="109" spans="1:78" ht="26.25" customHeight="1">
      <c r="A109" s="18"/>
      <c r="D109" s="436"/>
      <c r="E109" s="436"/>
      <c r="F109" s="436"/>
      <c r="G109" s="436"/>
      <c r="H109" s="436"/>
      <c r="I109" s="436"/>
      <c r="J109" s="436"/>
      <c r="K109" s="436"/>
      <c r="L109" s="436"/>
      <c r="M109" s="436"/>
      <c r="N109" s="436"/>
      <c r="O109" s="436"/>
      <c r="P109" s="436"/>
      <c r="Q109" s="436"/>
      <c r="R109" s="436"/>
      <c r="S109" s="436"/>
      <c r="T109" s="437" t="str">
        <f t="shared" si="12"/>
        <v/>
      </c>
      <c r="U109" s="437"/>
      <c r="V109" s="437"/>
      <c r="W109" s="437"/>
      <c r="X109" s="438"/>
      <c r="Y109" s="439"/>
      <c r="Z109" s="438"/>
      <c r="AA109" s="439"/>
      <c r="AB109" s="438"/>
      <c r="AC109" s="439"/>
      <c r="AD109" s="438"/>
      <c r="AE109" s="439"/>
      <c r="AF109" s="438"/>
      <c r="AG109" s="439"/>
      <c r="AH109" s="438"/>
      <c r="AI109" s="439"/>
      <c r="AJ109" s="438"/>
      <c r="AK109" s="439"/>
      <c r="AL109" s="457" t="str">
        <f t="shared" si="9"/>
        <v/>
      </c>
      <c r="AM109" s="458"/>
      <c r="AN109" s="438"/>
      <c r="AO109" s="459"/>
      <c r="AP109" s="459"/>
      <c r="AQ109" s="439"/>
      <c r="AR109" s="457" t="str">
        <f t="shared" si="10"/>
        <v/>
      </c>
      <c r="AS109" s="458"/>
      <c r="AT109" s="457" t="str">
        <f t="shared" si="11"/>
        <v/>
      </c>
      <c r="AU109" s="533"/>
      <c r="AV109" s="458"/>
      <c r="AW109" s="550"/>
      <c r="AX109" s="551"/>
      <c r="AY109" s="552"/>
      <c r="AZ109" s="550"/>
      <c r="BA109" s="551"/>
      <c r="BB109" s="552"/>
      <c r="BC109" s="347"/>
      <c r="BD109" s="348"/>
      <c r="BE109" s="348"/>
      <c r="BF109" s="348"/>
      <c r="BG109" s="349"/>
      <c r="BI109" s="86" t="str">
        <f>IF(X109=Datos!$AH$2,15,"")</f>
        <v/>
      </c>
      <c r="BJ109" s="86" t="str">
        <f>IF(Z109=Datos!$AI$2,15,"")</f>
        <v/>
      </c>
      <c r="BK109" s="86" t="str">
        <f>IF(AB109=Datos!$AJ$2,15,"")</f>
        <v/>
      </c>
      <c r="BL109" s="86" t="str">
        <f>IF(AD109=Datos!$AK$2,15,"")</f>
        <v/>
      </c>
      <c r="BM109" s="86" t="str">
        <f>IF(AF109=Datos!$AL$2,15,"")</f>
        <v/>
      </c>
      <c r="BN109" s="86" t="str">
        <f>IF(AH109=Datos!$AM$2,15,"")</f>
        <v/>
      </c>
      <c r="BO109" s="86" t="str">
        <f>IF(AJ109=Datos!$AN$2,10,IF(AJ109=Datos!$AN$3,5,IF(AJ109=Datos!$AN$4,"","")))</f>
        <v/>
      </c>
      <c r="BP109" s="86">
        <f t="shared" si="13"/>
        <v>0</v>
      </c>
      <c r="BQ109" s="86" t="str">
        <f>IF(D109="","",IF(BP109&gt;=96,Datos!$AO$2,IF(BP109&gt;=86,Datos!$AO$3,IF(BP109&lt;86,Datos!$AO$4,""))))</f>
        <v/>
      </c>
      <c r="BR109" s="86" t="str">
        <f>IF(AN109="","",IF(AN109=Datos!$AP$2,Datos!$AO$2,IF(AN109=Datos!$AP$3,Datos!$AO$3,IF(AN109=Datos!$AP$4,Datos!$AO$4,""))))</f>
        <v/>
      </c>
      <c r="BS109" s="86" t="str">
        <f t="shared" si="14"/>
        <v/>
      </c>
      <c r="BT109" s="86" t="str">
        <f t="shared" si="15"/>
        <v/>
      </c>
      <c r="BU109" s="86" t="str">
        <f t="shared" si="16"/>
        <v/>
      </c>
      <c r="BV109" s="86" t="str">
        <f t="shared" si="17"/>
        <v/>
      </c>
      <c r="BW109" s="86" t="str">
        <f>IF(BV109=Datos!$AO$2,100,IF(BV109=Datos!$AO$3,50,IF(BV109=Datos!$AO$4,0,"")))</f>
        <v/>
      </c>
      <c r="BX109" s="92"/>
      <c r="BY109" s="92"/>
      <c r="BZ109" s="91"/>
    </row>
    <row r="110" spans="1:78" ht="26.25" customHeight="1">
      <c r="A110" s="18"/>
      <c r="D110" s="436"/>
      <c r="E110" s="436"/>
      <c r="F110" s="436"/>
      <c r="G110" s="436"/>
      <c r="H110" s="436"/>
      <c r="I110" s="436"/>
      <c r="J110" s="436"/>
      <c r="K110" s="436"/>
      <c r="L110" s="436"/>
      <c r="M110" s="436"/>
      <c r="N110" s="436"/>
      <c r="O110" s="436"/>
      <c r="P110" s="436"/>
      <c r="Q110" s="436"/>
      <c r="R110" s="436"/>
      <c r="S110" s="436"/>
      <c r="T110" s="437" t="str">
        <f t="shared" si="12"/>
        <v/>
      </c>
      <c r="U110" s="437"/>
      <c r="V110" s="437"/>
      <c r="W110" s="437"/>
      <c r="X110" s="438"/>
      <c r="Y110" s="439"/>
      <c r="Z110" s="438"/>
      <c r="AA110" s="439"/>
      <c r="AB110" s="438"/>
      <c r="AC110" s="439"/>
      <c r="AD110" s="438"/>
      <c r="AE110" s="439"/>
      <c r="AF110" s="438"/>
      <c r="AG110" s="439"/>
      <c r="AH110" s="438"/>
      <c r="AI110" s="439"/>
      <c r="AJ110" s="438"/>
      <c r="AK110" s="439"/>
      <c r="AL110" s="457" t="str">
        <f t="shared" si="9"/>
        <v/>
      </c>
      <c r="AM110" s="458"/>
      <c r="AN110" s="438"/>
      <c r="AO110" s="459"/>
      <c r="AP110" s="459"/>
      <c r="AQ110" s="439"/>
      <c r="AR110" s="457" t="str">
        <f t="shared" si="10"/>
        <v/>
      </c>
      <c r="AS110" s="458"/>
      <c r="AT110" s="457" t="str">
        <f t="shared" si="11"/>
        <v/>
      </c>
      <c r="AU110" s="533"/>
      <c r="AV110" s="458"/>
      <c r="AW110" s="550"/>
      <c r="AX110" s="551"/>
      <c r="AY110" s="552"/>
      <c r="AZ110" s="550"/>
      <c r="BA110" s="551"/>
      <c r="BB110" s="552"/>
      <c r="BC110" s="347"/>
      <c r="BD110" s="348"/>
      <c r="BE110" s="348"/>
      <c r="BF110" s="348"/>
      <c r="BG110" s="349"/>
      <c r="BI110" s="86" t="str">
        <f>IF(X110=Datos!$AH$2,15,"")</f>
        <v/>
      </c>
      <c r="BJ110" s="86" t="str">
        <f>IF(Z110=Datos!$AI$2,15,"")</f>
        <v/>
      </c>
      <c r="BK110" s="86" t="str">
        <f>IF(AB110=Datos!$AJ$2,15,"")</f>
        <v/>
      </c>
      <c r="BL110" s="86" t="str">
        <f>IF(AD110=Datos!$AK$2,15,"")</f>
        <v/>
      </c>
      <c r="BM110" s="86" t="str">
        <f>IF(AF110=Datos!$AL$2,15,"")</f>
        <v/>
      </c>
      <c r="BN110" s="86" t="str">
        <f>IF(AH110=Datos!$AM$2,15,"")</f>
        <v/>
      </c>
      <c r="BO110" s="86" t="str">
        <f>IF(AJ110=Datos!$AN$2,10,IF(AJ110=Datos!$AN$3,5,IF(AJ110=Datos!$AN$4,"","")))</f>
        <v/>
      </c>
      <c r="BP110" s="86">
        <f t="shared" si="13"/>
        <v>0</v>
      </c>
      <c r="BQ110" s="86" t="str">
        <f>IF(D110="","",IF(BP110&gt;=96,Datos!$AO$2,IF(BP110&gt;=86,Datos!$AO$3,IF(BP110&lt;86,Datos!$AO$4,""))))</f>
        <v/>
      </c>
      <c r="BR110" s="86" t="str">
        <f>IF(AN110="","",IF(AN110=Datos!$AP$2,Datos!$AO$2,IF(AN110=Datos!$AP$3,Datos!$AO$3,IF(AN110=Datos!$AP$4,Datos!$AO$4,""))))</f>
        <v/>
      </c>
      <c r="BS110" s="86" t="str">
        <f t="shared" si="14"/>
        <v/>
      </c>
      <c r="BT110" s="86" t="str">
        <f t="shared" si="15"/>
        <v/>
      </c>
      <c r="BU110" s="86" t="str">
        <f t="shared" si="16"/>
        <v/>
      </c>
      <c r="BV110" s="86" t="str">
        <f t="shared" si="17"/>
        <v/>
      </c>
      <c r="BW110" s="86" t="str">
        <f>IF(BV110=Datos!$AO$2,100,IF(BV110=Datos!$AO$3,50,IF(BV110=Datos!$AO$4,0,"")))</f>
        <v/>
      </c>
      <c r="BX110" s="92"/>
      <c r="BY110" s="92"/>
      <c r="BZ110" s="91"/>
    </row>
    <row r="111" spans="1:78" ht="26.25" customHeight="1">
      <c r="A111" s="18"/>
      <c r="D111" s="436"/>
      <c r="E111" s="436"/>
      <c r="F111" s="436"/>
      <c r="G111" s="436"/>
      <c r="H111" s="436"/>
      <c r="I111" s="436"/>
      <c r="J111" s="436"/>
      <c r="K111" s="436"/>
      <c r="L111" s="436"/>
      <c r="M111" s="436"/>
      <c r="N111" s="436"/>
      <c r="O111" s="436"/>
      <c r="P111" s="436"/>
      <c r="Q111" s="436"/>
      <c r="R111" s="436"/>
      <c r="S111" s="436"/>
      <c r="T111" s="437" t="str">
        <f t="shared" si="12"/>
        <v/>
      </c>
      <c r="U111" s="437"/>
      <c r="V111" s="437"/>
      <c r="W111" s="437"/>
      <c r="X111" s="438"/>
      <c r="Y111" s="439"/>
      <c r="Z111" s="438"/>
      <c r="AA111" s="439"/>
      <c r="AB111" s="438"/>
      <c r="AC111" s="439"/>
      <c r="AD111" s="438"/>
      <c r="AE111" s="439"/>
      <c r="AF111" s="438"/>
      <c r="AG111" s="439"/>
      <c r="AH111" s="438"/>
      <c r="AI111" s="439"/>
      <c r="AJ111" s="438"/>
      <c r="AK111" s="439"/>
      <c r="AL111" s="457" t="str">
        <f t="shared" si="9"/>
        <v/>
      </c>
      <c r="AM111" s="458"/>
      <c r="AN111" s="438"/>
      <c r="AO111" s="459"/>
      <c r="AP111" s="459"/>
      <c r="AQ111" s="439"/>
      <c r="AR111" s="457" t="str">
        <f t="shared" si="10"/>
        <v/>
      </c>
      <c r="AS111" s="458"/>
      <c r="AT111" s="457" t="str">
        <f t="shared" si="11"/>
        <v/>
      </c>
      <c r="AU111" s="533"/>
      <c r="AV111" s="458"/>
      <c r="AW111" s="553"/>
      <c r="AX111" s="554"/>
      <c r="AY111" s="555"/>
      <c r="AZ111" s="553"/>
      <c r="BA111" s="554"/>
      <c r="BB111" s="555"/>
      <c r="BC111" s="347"/>
      <c r="BD111" s="348"/>
      <c r="BE111" s="348"/>
      <c r="BF111" s="348"/>
      <c r="BG111" s="349"/>
      <c r="BI111" s="86" t="str">
        <f>IF(X111=Datos!$AH$2,15,"")</f>
        <v/>
      </c>
      <c r="BJ111" s="86" t="str">
        <f>IF(Z111=Datos!$AI$2,15,"")</f>
        <v/>
      </c>
      <c r="BK111" s="86" t="str">
        <f>IF(AB111=Datos!$AJ$2,15,"")</f>
        <v/>
      </c>
      <c r="BL111" s="86" t="str">
        <f>IF(AD111=Datos!$AK$2,15,"")</f>
        <v/>
      </c>
      <c r="BM111" s="86" t="str">
        <f>IF(AF111=Datos!$AL$2,15,"")</f>
        <v/>
      </c>
      <c r="BN111" s="86" t="str">
        <f>IF(AH111=Datos!$AM$2,15,"")</f>
        <v/>
      </c>
      <c r="BO111" s="86" t="str">
        <f>IF(AJ111=Datos!$AN$2,10,IF(AJ111=Datos!$AN$3,5,IF(AJ111=Datos!$AN$4,"","")))</f>
        <v/>
      </c>
      <c r="BP111" s="86">
        <f t="shared" si="13"/>
        <v>0</v>
      </c>
      <c r="BQ111" s="86" t="str">
        <f>IF(D111="","",IF(BP111&gt;=96,Datos!$AO$2,IF(BP111&gt;=86,Datos!$AO$3,IF(BP111&lt;86,Datos!$AO$4,""))))</f>
        <v/>
      </c>
      <c r="BR111" s="86" t="str">
        <f>IF(AN111="","",IF(AN111=Datos!$AP$2,Datos!$AO$2,IF(AN111=Datos!$AP$3,Datos!$AO$3,IF(AN111=Datos!$AP$4,Datos!$AO$4,""))))</f>
        <v/>
      </c>
      <c r="BS111" s="86" t="str">
        <f t="shared" si="14"/>
        <v/>
      </c>
      <c r="BT111" s="86" t="str">
        <f t="shared" si="15"/>
        <v/>
      </c>
      <c r="BU111" s="86" t="str">
        <f t="shared" si="16"/>
        <v/>
      </c>
      <c r="BV111" s="86" t="str">
        <f t="shared" si="17"/>
        <v/>
      </c>
      <c r="BW111" s="86" t="str">
        <f>IF(BV111=Datos!$AO$2,100,IF(BV111=Datos!$AO$3,50,IF(BV111=Datos!$AO$4,0,"")))</f>
        <v/>
      </c>
      <c r="BX111" s="92"/>
      <c r="BY111" s="92"/>
      <c r="BZ111" s="91"/>
    </row>
    <row r="112" spans="1:78" ht="15" customHeight="1">
      <c r="A112" s="18"/>
      <c r="BF112" s="41"/>
      <c r="BG112" s="20"/>
      <c r="BI112" s="85"/>
      <c r="BJ112" s="85"/>
      <c r="BK112" s="85"/>
      <c r="BL112" s="85"/>
      <c r="BM112" s="85"/>
      <c r="BN112" s="85"/>
      <c r="BO112" s="85" t="s">
        <v>545</v>
      </c>
      <c r="BP112" s="85">
        <f>IF(COUNTA(D102:D111)=0,0,SUM(BP102:BP111)/(COUNTA(D102:D111)))</f>
        <v>0</v>
      </c>
      <c r="BV112" s="86" t="s">
        <v>546</v>
      </c>
      <c r="BW112" s="86">
        <f>IF(COUNTA(D102:D111)=0,0,SUM(BW102:BW111)/(COUNTA(D102:S111)))</f>
        <v>0</v>
      </c>
      <c r="BX112" s="90" t="str">
        <f>IF(BW112="","",IF(BW112=100,Datos!$AO$2,IF(BW112&gt;=50,Datos!$AO$3,Datos!$AO$4)))</f>
        <v>Débil</v>
      </c>
      <c r="BY112" s="90" t="str">
        <f>IF(AZ102="","",AZ102)</f>
        <v/>
      </c>
      <c r="BZ112" s="90" t="str">
        <f>IF(OR(BX112="",BY112=""),"",IF($AK$13=1,0,IF(AND(BX112=Datos!$AO$2,BY112=Datos!$AR$2),2,IF(AND(BX112=Datos!$AO$2,BY112=Datos!$AR$3),1,IF(AND(BX112=Datos!$AO$2,BY112=Datos!$AR$4),0,IF(AND(BX112=Datos!$AO$3,BY112=Datos!$AR$2),1,IF(AND(BX112=Datos!$AO$3,BY112=Datos!$AR$3),0,IF(AND(BX112=Datos!$AO$3,BY112=Datos!$AR$4),0,IF(BX112=Datos!$AO$4,0,"")))))))))</f>
        <v/>
      </c>
    </row>
    <row r="113" spans="1:73" ht="15" customHeight="1" thickBot="1">
      <c r="A113" s="51"/>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52"/>
      <c r="AV113" s="52"/>
      <c r="AW113" s="52"/>
      <c r="AX113" s="52"/>
      <c r="AY113" s="52"/>
      <c r="AZ113" s="52"/>
      <c r="BA113" s="52"/>
      <c r="BB113" s="52"/>
      <c r="BC113" s="52"/>
      <c r="BD113" s="52"/>
      <c r="BE113" s="52"/>
      <c r="BF113" s="52"/>
      <c r="BG113" s="54"/>
    </row>
    <row r="114" spans="1:73" ht="32.25" customHeight="1" thickBot="1">
      <c r="A114" s="380" t="str">
        <f>IF(AK13=Datos!$A$6,"VALORACIÓN DE LA OPORTUNIDAD","VALORACIÓN DEL RIESGO")</f>
        <v>VALORACIÓN DEL RIESGO</v>
      </c>
      <c r="B114" s="381"/>
      <c r="C114" s="381"/>
      <c r="D114" s="381"/>
      <c r="E114" s="381"/>
      <c r="F114" s="381"/>
      <c r="G114" s="381"/>
      <c r="H114" s="381"/>
      <c r="I114" s="381"/>
      <c r="J114" s="382"/>
      <c r="K114" s="27"/>
      <c r="L114" s="27"/>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7"/>
      <c r="BO114" s="11" t="s">
        <v>545</v>
      </c>
      <c r="BP114" s="11">
        <f>IF(COUNTA(D102:S111)=0,0,SUM(BP102:BP106)/(COUNTA(D102:S111)))</f>
        <v>0</v>
      </c>
    </row>
    <row r="115" spans="1:73" ht="27" customHeight="1">
      <c r="A115" s="57"/>
      <c r="B115" s="175"/>
      <c r="C115" s="175"/>
      <c r="D115" s="175"/>
      <c r="E115" s="175"/>
      <c r="F115" s="175"/>
      <c r="G115" s="175"/>
      <c r="H115" s="175"/>
      <c r="I115" s="175"/>
      <c r="J115" s="175"/>
      <c r="K115" s="19"/>
      <c r="L115" s="19"/>
      <c r="BG115" s="20"/>
    </row>
    <row r="116" spans="1:73" ht="21" customHeight="1">
      <c r="A116" s="57"/>
      <c r="B116" s="175"/>
      <c r="C116" s="175"/>
      <c r="D116" s="175"/>
      <c r="E116" s="175"/>
      <c r="F116" s="175"/>
      <c r="G116" s="175"/>
      <c r="H116" s="175"/>
      <c r="I116" s="175"/>
      <c r="J116" s="175"/>
      <c r="K116" s="19"/>
      <c r="L116" s="19"/>
      <c r="U116" s="508" t="str">
        <f>IF(AK13=Datos!$A$6,"Número máximo de cuadrantes a aumentar","Número máximo de cuadrantes a disminuir")</f>
        <v>Número máximo de cuadrantes a disminuir</v>
      </c>
      <c r="V116" s="509"/>
      <c r="W116" s="510"/>
      <c r="X116" s="510"/>
      <c r="Y116" s="510"/>
      <c r="Z116" s="510"/>
      <c r="AA116" s="510"/>
      <c r="AB116" s="510"/>
      <c r="AC116" s="510"/>
      <c r="AD116" s="510"/>
      <c r="AE116" s="510"/>
      <c r="AF116" s="510"/>
      <c r="AG116" s="510"/>
      <c r="AH116" s="510"/>
      <c r="AI116" s="510"/>
      <c r="AJ116" s="510"/>
      <c r="AK116" s="511"/>
      <c r="BG116" s="20"/>
    </row>
    <row r="117" spans="1:73">
      <c r="A117" s="57"/>
      <c r="B117" s="175"/>
      <c r="C117" s="175"/>
      <c r="D117" s="175"/>
      <c r="E117" s="175"/>
      <c r="F117" s="175"/>
      <c r="G117" s="175"/>
      <c r="H117" s="175"/>
      <c r="I117" s="175"/>
      <c r="J117" s="175"/>
      <c r="K117" s="19"/>
      <c r="L117" s="19"/>
      <c r="U117" s="512" t="s">
        <v>485</v>
      </c>
      <c r="V117" s="513"/>
      <c r="W117" s="513"/>
      <c r="X117" s="513"/>
      <c r="Y117" s="513"/>
      <c r="Z117" s="514">
        <f>IF(COUNTA(D87:D96)=0,0,IF(BZ97=0,0,BZ97))</f>
        <v>0</v>
      </c>
      <c r="AA117" s="515"/>
      <c r="AE117" s="524" t="s">
        <v>487</v>
      </c>
      <c r="AF117" s="524"/>
      <c r="AG117" s="524"/>
      <c r="AH117" s="524"/>
      <c r="AI117" s="512"/>
      <c r="AJ117" s="516">
        <f>IF(COUNTA(D102:D111)=0,0,IF(BZ112=0,0,BZ112))</f>
        <v>0</v>
      </c>
      <c r="AK117" s="516"/>
      <c r="BG117" s="20"/>
    </row>
    <row r="118" spans="1:73">
      <c r="A118" s="57"/>
      <c r="B118" s="175"/>
      <c r="C118" s="175"/>
      <c r="D118" s="175"/>
      <c r="E118" s="175"/>
      <c r="F118" s="175"/>
      <c r="G118" s="175"/>
      <c r="H118" s="175"/>
      <c r="I118" s="175"/>
      <c r="J118" s="175"/>
      <c r="K118" s="19"/>
      <c r="L118" s="19"/>
      <c r="U118" s="32"/>
      <c r="V118" s="32"/>
      <c r="W118" s="32"/>
      <c r="X118" s="32"/>
      <c r="Y118" s="32"/>
      <c r="Z118" s="32"/>
      <c r="AA118" s="32"/>
      <c r="AE118" s="32"/>
      <c r="AF118" s="32"/>
      <c r="AG118" s="32"/>
      <c r="AH118" s="32"/>
      <c r="AI118" s="32"/>
      <c r="AJ118" s="32"/>
      <c r="AK118" s="32"/>
      <c r="BG118" s="20"/>
    </row>
    <row r="119" spans="1:73" ht="14.45" customHeight="1">
      <c r="A119" s="57"/>
      <c r="B119" s="175"/>
      <c r="C119" s="175"/>
      <c r="D119" s="175"/>
      <c r="E119" s="175"/>
      <c r="F119" s="175"/>
      <c r="G119" s="175"/>
      <c r="H119" s="175"/>
      <c r="I119" s="175"/>
      <c r="J119" s="175"/>
      <c r="K119" s="19"/>
      <c r="L119" s="19"/>
      <c r="BG119" s="20"/>
    </row>
    <row r="120" spans="1:73">
      <c r="A120" s="57"/>
      <c r="B120" s="175"/>
      <c r="C120" s="175"/>
      <c r="D120" s="175"/>
      <c r="E120" s="175"/>
      <c r="F120" s="175"/>
      <c r="G120" s="175"/>
      <c r="H120" s="175"/>
      <c r="I120" s="175"/>
      <c r="J120" s="175"/>
      <c r="K120" s="19"/>
      <c r="L120" s="19"/>
      <c r="BG120" s="20"/>
    </row>
    <row r="121" spans="1:73" ht="14.45" customHeight="1">
      <c r="A121" s="18"/>
      <c r="Z121" s="401" t="s">
        <v>486</v>
      </c>
      <c r="AA121" s="401"/>
      <c r="AB121" s="401"/>
      <c r="AC121" s="401"/>
      <c r="AD121" s="401"/>
      <c r="AE121" s="401"/>
      <c r="AF121" s="401"/>
      <c r="AG121" s="401"/>
      <c r="AH121" s="401"/>
      <c r="AI121" s="401"/>
      <c r="AJ121" s="401"/>
      <c r="AK121" s="401"/>
      <c r="BG121" s="20"/>
      <c r="BK121" s="372" t="s">
        <v>551</v>
      </c>
      <c r="BL121" s="372"/>
      <c r="BM121" s="372"/>
    </row>
    <row r="122" spans="1:73" ht="14.45" customHeight="1">
      <c r="A122" s="18"/>
      <c r="D122" s="455" t="s">
        <v>489</v>
      </c>
      <c r="E122" s="455"/>
      <c r="F122" s="455"/>
      <c r="G122" s="455"/>
      <c r="Z122" s="28"/>
      <c r="BG122" s="20"/>
      <c r="BK122" s="372"/>
      <c r="BL122" s="372"/>
      <c r="BM122" s="372"/>
      <c r="BN122" s="39"/>
      <c r="BO122" s="39"/>
      <c r="BP122" s="372" t="s">
        <v>482</v>
      </c>
      <c r="BQ122" s="372" t="s">
        <v>483</v>
      </c>
      <c r="BS122" s="11" t="s">
        <v>484</v>
      </c>
    </row>
    <row r="123" spans="1:73" ht="14.45" customHeight="1">
      <c r="A123" s="18"/>
      <c r="R123" s="460" t="str">
        <f>Datos!O2</f>
        <v>Rara vez   -  (1)</v>
      </c>
      <c r="S123" s="460"/>
      <c r="T123" s="460"/>
      <c r="U123" s="460"/>
      <c r="V123" s="460"/>
      <c r="W123" s="460"/>
      <c r="AB123" s="519" t="str">
        <f>IF(AK13=Datos!$A$6,"Escala de impacto-beneficio resultante","Escala de impacto resultante")</f>
        <v>Escala de impacto resultante</v>
      </c>
      <c r="AC123" s="432"/>
      <c r="AD123" s="432"/>
      <c r="AE123" s="432"/>
      <c r="AF123" s="432"/>
      <c r="AG123" s="432"/>
      <c r="AH123" s="432"/>
      <c r="AI123" s="432"/>
      <c r="AJ123" s="432"/>
      <c r="AK123" s="520"/>
      <c r="BG123" s="20"/>
      <c r="BK123" s="11" t="s">
        <v>485</v>
      </c>
      <c r="BL123" s="26" t="str">
        <f>IF(AK13=Datos!A6,BQ133,BL133)</f>
        <v/>
      </c>
      <c r="BM123" s="26" t="e">
        <f>INDEX($R$123:$W$127,$BL$123,1)</f>
        <v>#VALUE!</v>
      </c>
      <c r="BP123" s="399"/>
      <c r="BQ123" s="399"/>
      <c r="BS123" s="11" t="s">
        <v>485</v>
      </c>
      <c r="BT123" s="26" t="str">
        <f>IF($AK$13&lt;&gt;"",BL123,"")</f>
        <v/>
      </c>
      <c r="BU123" s="26" t="str">
        <f>IF($AK$13&lt;&gt;"",$BM$123,"")</f>
        <v/>
      </c>
    </row>
    <row r="124" spans="1:73" ht="14.45" customHeight="1">
      <c r="A124" s="18"/>
      <c r="R124" s="460" t="str">
        <f>Datos!O3</f>
        <v>Improbable   -  (2)</v>
      </c>
      <c r="S124" s="460"/>
      <c r="T124" s="460"/>
      <c r="U124" s="460"/>
      <c r="V124" s="460"/>
      <c r="W124" s="460"/>
      <c r="AB124" s="432">
        <f>AB66</f>
        <v>1</v>
      </c>
      <c r="AC124" s="432"/>
      <c r="AD124" s="432">
        <f>AD66</f>
        <v>2</v>
      </c>
      <c r="AE124" s="432"/>
      <c r="AF124" s="432">
        <f>AF66</f>
        <v>3</v>
      </c>
      <c r="AG124" s="432"/>
      <c r="AH124" s="432">
        <f>AH66</f>
        <v>4</v>
      </c>
      <c r="AI124" s="432"/>
      <c r="AJ124" s="432">
        <f>AJ66</f>
        <v>5</v>
      </c>
      <c r="AK124" s="432"/>
      <c r="BG124" s="20"/>
      <c r="BK124" s="11" t="s">
        <v>487</v>
      </c>
      <c r="BL124" s="26" t="str">
        <f>IF($AK$13&lt;&gt;"",(INDEX($BK$126:$BN$132,MATCH($BT$63,$BK$126:$BK$132,0),MATCH($AJ$117,$BK$127:$BN$127,0))),"")</f>
        <v/>
      </c>
      <c r="BM124" s="26" t="e">
        <f>INDEX($R$130:$W$134,$BL$124,1)</f>
        <v>#VALUE!</v>
      </c>
      <c r="BO124" s="11" t="s">
        <v>552</v>
      </c>
      <c r="BP124" s="26" t="str">
        <f>IF($AK$13&lt;&gt;"",(INDEX($BK$126:$BN$132,MATCH($BT$63,$BK$126:$BK$132,0),MATCH($AJ$117,$BK$127:$BN$127,0))),"")</f>
        <v/>
      </c>
      <c r="BQ124" s="26" t="e">
        <f>INDEX($R$130:$W$134,$BP$124+1,1)</f>
        <v>#VALUE!</v>
      </c>
      <c r="BS124" s="11" t="s">
        <v>487</v>
      </c>
      <c r="BT124" s="26" t="str">
        <f>IF($AK$13="","",IF($AK$13=1,$BP$124,$BL$124))</f>
        <v/>
      </c>
      <c r="BU124" s="26" t="str">
        <f>IF($AK$13="","",IF($AK$13=1,$BQ$124,$BM$124))</f>
        <v/>
      </c>
    </row>
    <row r="125" spans="1:73" ht="28.5" customHeight="1">
      <c r="A125" s="18"/>
      <c r="E125" s="525" t="s">
        <v>553</v>
      </c>
      <c r="F125" s="525"/>
      <c r="G125" s="525"/>
      <c r="H125" s="525"/>
      <c r="I125" s="525"/>
      <c r="J125" s="525"/>
      <c r="K125" s="525"/>
      <c r="L125" s="525"/>
      <c r="M125" s="525"/>
      <c r="N125" s="525"/>
      <c r="O125" s="525"/>
      <c r="P125" s="525"/>
      <c r="R125" s="460" t="str">
        <f>Datos!O4</f>
        <v>Posible   -  (3)</v>
      </c>
      <c r="S125" s="460"/>
      <c r="T125" s="460"/>
      <c r="U125" s="460"/>
      <c r="V125" s="460"/>
      <c r="W125" s="460"/>
      <c r="Z125" s="402" t="s">
        <v>492</v>
      </c>
      <c r="AA125" s="433">
        <f>AA67</f>
        <v>1</v>
      </c>
      <c r="AB125" s="383" t="str">
        <f>IF(ISERROR(BL140=TRUE),"",IF(BL140="","",BL140))</f>
        <v/>
      </c>
      <c r="AC125" s="384"/>
      <c r="AD125" s="383" t="str">
        <f>IF(ISERROR(BM140=TRUE),"",IF(BM140="","",BM140))</f>
        <v/>
      </c>
      <c r="AE125" s="384"/>
      <c r="AF125" s="387" t="str">
        <f>IF(ISERROR(BN140=TRUE),"",IF(BN140="","",BN140))</f>
        <v/>
      </c>
      <c r="AG125" s="388"/>
      <c r="AH125" s="391" t="str">
        <f>IF(ISERROR(BO140=TRUE),"",IF(BO140="","",BO140))</f>
        <v/>
      </c>
      <c r="AI125" s="392"/>
      <c r="AJ125" s="395" t="str">
        <f>IF(ISERROR(BP140=TRUE),"",IF(BP140="","",BP140))</f>
        <v/>
      </c>
      <c r="AK125" s="396"/>
      <c r="AP125" s="484" t="str">
        <f>IF(AK13=Datos!$A$6,"Zona de ubicación de la oportunidad","Zona de ubicación del riesgo")</f>
        <v>Zona de ubicación del riesgo</v>
      </c>
      <c r="AQ125" s="484"/>
      <c r="AR125" s="484"/>
      <c r="AS125" s="484"/>
      <c r="AT125" s="484"/>
      <c r="AU125" s="484"/>
      <c r="AV125" s="484"/>
      <c r="AW125" s="484"/>
      <c r="AX125" s="484"/>
      <c r="AY125" s="484"/>
      <c r="AZ125" s="484"/>
      <c r="BA125" s="484"/>
      <c r="BB125" s="484"/>
      <c r="BC125" s="484"/>
      <c r="BD125" s="484"/>
      <c r="BE125" s="484"/>
      <c r="BF125" s="484"/>
      <c r="BG125" s="20"/>
    </row>
    <row r="126" spans="1:73" ht="14.45" customHeight="1">
      <c r="A126" s="18"/>
      <c r="J126" s="40"/>
      <c r="K126" s="41"/>
      <c r="L126" s="41"/>
      <c r="M126" s="41"/>
      <c r="N126" s="41"/>
      <c r="O126" s="41"/>
      <c r="P126" s="42"/>
      <c r="R126" s="460" t="str">
        <f>Datos!O5</f>
        <v>Probable   -  (4)</v>
      </c>
      <c r="S126" s="460"/>
      <c r="T126" s="460"/>
      <c r="U126" s="460"/>
      <c r="V126" s="460"/>
      <c r="W126" s="460"/>
      <c r="Z126" s="403"/>
      <c r="AA126" s="433"/>
      <c r="AB126" s="385"/>
      <c r="AC126" s="386"/>
      <c r="AD126" s="385"/>
      <c r="AE126" s="386"/>
      <c r="AF126" s="389"/>
      <c r="AG126" s="390"/>
      <c r="AH126" s="393"/>
      <c r="AI126" s="394"/>
      <c r="AJ126" s="397"/>
      <c r="AK126" s="398"/>
      <c r="AP126" s="516" t="str">
        <f>IF(OR(J127="",J134=""),"",(INDEX($BK$65:$BP$70,MATCH($BU$123,$BK$65:$BK$70,0),MATCH($BU$124,$BK$65:$BP$65,0))))</f>
        <v/>
      </c>
      <c r="AQ126" s="516"/>
      <c r="AR126" s="516"/>
      <c r="AS126" s="516"/>
      <c r="AT126" s="516"/>
      <c r="AU126" s="516"/>
      <c r="AV126" s="516"/>
      <c r="AW126" s="516"/>
      <c r="AX126" s="516"/>
      <c r="AY126" s="516"/>
      <c r="AZ126" s="516"/>
      <c r="BA126" s="516"/>
      <c r="BB126" s="516"/>
      <c r="BC126" s="516"/>
      <c r="BD126" s="516"/>
      <c r="BE126" s="516"/>
      <c r="BF126" s="516"/>
      <c r="BG126" s="20"/>
      <c r="BK126" s="95"/>
      <c r="BL126" s="504" t="s">
        <v>554</v>
      </c>
      <c r="BM126" s="505"/>
      <c r="BN126" s="506"/>
      <c r="BP126" s="95"/>
      <c r="BQ126" s="504" t="s">
        <v>555</v>
      </c>
      <c r="BR126" s="505"/>
      <c r="BS126" s="506"/>
    </row>
    <row r="127" spans="1:73" ht="28.5" customHeight="1">
      <c r="A127" s="18"/>
      <c r="J127" s="507" t="str">
        <f>IF(J72="","",BU123)</f>
        <v/>
      </c>
      <c r="K127" s="507"/>
      <c r="L127" s="507"/>
      <c r="M127" s="507"/>
      <c r="N127" s="507"/>
      <c r="O127" s="507"/>
      <c r="P127" s="507"/>
      <c r="R127" s="460" t="str">
        <f>Datos!O6</f>
        <v>Casi seguro   -  (5)</v>
      </c>
      <c r="S127" s="460"/>
      <c r="T127" s="460"/>
      <c r="U127" s="460"/>
      <c r="V127" s="460"/>
      <c r="W127" s="460"/>
      <c r="Z127" s="403"/>
      <c r="AA127" s="433">
        <f>AA69</f>
        <v>2</v>
      </c>
      <c r="AB127" s="383" t="str">
        <f>IF(ISERROR(BL141=TRUE),"",IF(BL141="","",BL141))</f>
        <v/>
      </c>
      <c r="AC127" s="384"/>
      <c r="AD127" s="383" t="str">
        <f>IF(ISERROR(BM141=TRUE),"",IF(BM141="","",BM141))</f>
        <v/>
      </c>
      <c r="AE127" s="384"/>
      <c r="AF127" s="387" t="str">
        <f>IF(ISERROR(BN141=TRUE),"",IF(BN141="","",BN141))</f>
        <v/>
      </c>
      <c r="AG127" s="388"/>
      <c r="AH127" s="391" t="str">
        <f>IF(ISERROR(BO141=TRUE),"",IF(BO141="","",BO141))</f>
        <v/>
      </c>
      <c r="AI127" s="392"/>
      <c r="AJ127" s="395" t="str">
        <f>IF(ISERROR(BP141=TRUE),"",IF(BP141="","",BP141))</f>
        <v/>
      </c>
      <c r="AK127" s="396"/>
      <c r="AP127" s="516"/>
      <c r="AQ127" s="516"/>
      <c r="AR127" s="516"/>
      <c r="AS127" s="516"/>
      <c r="AT127" s="516"/>
      <c r="AU127" s="516"/>
      <c r="AV127" s="516"/>
      <c r="AW127" s="516"/>
      <c r="AX127" s="516"/>
      <c r="AY127" s="516"/>
      <c r="AZ127" s="516"/>
      <c r="BA127" s="516"/>
      <c r="BB127" s="516"/>
      <c r="BC127" s="516"/>
      <c r="BD127" s="516"/>
      <c r="BE127" s="516"/>
      <c r="BF127" s="516"/>
      <c r="BG127" s="20"/>
      <c r="BK127" s="96" t="s">
        <v>556</v>
      </c>
      <c r="BL127" s="96">
        <v>0</v>
      </c>
      <c r="BM127" s="96">
        <v>1</v>
      </c>
      <c r="BN127" s="96">
        <v>2</v>
      </c>
      <c r="BO127" s="37"/>
      <c r="BP127" s="96" t="s">
        <v>556</v>
      </c>
      <c r="BQ127" s="96">
        <v>0</v>
      </c>
      <c r="BR127" s="96">
        <v>1</v>
      </c>
      <c r="BS127" s="96">
        <v>2</v>
      </c>
    </row>
    <row r="128" spans="1:73" ht="14.45" customHeight="1">
      <c r="A128" s="18"/>
      <c r="J128" s="43"/>
      <c r="K128" s="44"/>
      <c r="L128" s="44"/>
      <c r="M128" s="44"/>
      <c r="N128" s="44"/>
      <c r="O128" s="44"/>
      <c r="P128" s="45"/>
      <c r="Z128" s="403"/>
      <c r="AA128" s="433"/>
      <c r="AB128" s="385"/>
      <c r="AC128" s="386"/>
      <c r="AD128" s="385"/>
      <c r="AE128" s="386"/>
      <c r="AF128" s="389"/>
      <c r="AG128" s="390"/>
      <c r="AH128" s="393"/>
      <c r="AI128" s="394"/>
      <c r="AJ128" s="397"/>
      <c r="AK128" s="398"/>
      <c r="BG128" s="20"/>
      <c r="BK128" s="96">
        <v>1</v>
      </c>
      <c r="BL128" s="96">
        <v>1</v>
      </c>
      <c r="BM128" s="96">
        <v>1</v>
      </c>
      <c r="BN128" s="96">
        <v>1</v>
      </c>
      <c r="BO128" s="37"/>
      <c r="BP128" s="96">
        <v>1</v>
      </c>
      <c r="BQ128" s="96">
        <v>1</v>
      </c>
      <c r="BR128" s="96">
        <v>2</v>
      </c>
      <c r="BS128" s="96">
        <v>3</v>
      </c>
    </row>
    <row r="129" spans="1:71" ht="14.45" customHeight="1">
      <c r="A129" s="18"/>
      <c r="R129" s="58"/>
      <c r="S129" s="58"/>
      <c r="Z129" s="403"/>
      <c r="AA129" s="433">
        <f>AA71</f>
        <v>3</v>
      </c>
      <c r="AB129" s="383" t="str">
        <f>IF(ISERROR(BL142=TRUE),"",IF(BL142="","",BL142))</f>
        <v/>
      </c>
      <c r="AC129" s="384"/>
      <c r="AD129" s="387" t="str">
        <f>IF(ISERROR(BM142=TRUE),"",IF(BM142="","",BM142))</f>
        <v/>
      </c>
      <c r="AE129" s="388"/>
      <c r="AF129" s="391" t="str">
        <f>IF(ISERROR(BN142=TRUE),"",IF(BN142="","",BN142))</f>
        <v/>
      </c>
      <c r="AG129" s="392"/>
      <c r="AH129" s="395" t="str">
        <f>IF(ISERROR(BO142=TRUE),"",IF(BO142="","",BO142))</f>
        <v/>
      </c>
      <c r="AI129" s="396"/>
      <c r="AJ129" s="395" t="str">
        <f>IF(ISERROR(BP142=TRUE),"",IF(BP142="","",BP142))</f>
        <v/>
      </c>
      <c r="AK129" s="396"/>
      <c r="AP129" s="484" t="s">
        <v>495</v>
      </c>
      <c r="AQ129" s="484"/>
      <c r="AR129" s="484"/>
      <c r="AS129" s="484"/>
      <c r="AT129" s="484"/>
      <c r="AU129" s="484"/>
      <c r="AV129" s="484"/>
      <c r="AW129" s="484"/>
      <c r="AX129" s="484"/>
      <c r="AY129" s="484"/>
      <c r="AZ129" s="484"/>
      <c r="BA129" s="484"/>
      <c r="BB129" s="484"/>
      <c r="BC129" s="484"/>
      <c r="BD129" s="484"/>
      <c r="BE129" s="484"/>
      <c r="BF129" s="484"/>
      <c r="BG129" s="20"/>
      <c r="BK129" s="96">
        <v>2</v>
      </c>
      <c r="BL129" s="96">
        <v>2</v>
      </c>
      <c r="BM129" s="96">
        <v>1</v>
      </c>
      <c r="BN129" s="96">
        <v>1</v>
      </c>
      <c r="BO129" s="37"/>
      <c r="BP129" s="96">
        <v>2</v>
      </c>
      <c r="BQ129" s="96">
        <v>2</v>
      </c>
      <c r="BR129" s="96">
        <v>3</v>
      </c>
      <c r="BS129" s="96">
        <v>4</v>
      </c>
    </row>
    <row r="130" spans="1:71" ht="28.5" customHeight="1">
      <c r="A130" s="18"/>
      <c r="R130" s="460" t="str">
        <f>IF($AK$13=1,Datos!P2,IF(OR($AK$13=2,$AK$13=3,$AK$13=4),Datos!Q2,IF($AK$13=5,Datos!R2,"")))</f>
        <v/>
      </c>
      <c r="S130" s="460"/>
      <c r="T130" s="460"/>
      <c r="U130" s="460"/>
      <c r="V130" s="460"/>
      <c r="W130" s="460"/>
      <c r="Z130" s="403"/>
      <c r="AA130" s="433"/>
      <c r="AB130" s="385"/>
      <c r="AC130" s="386"/>
      <c r="AD130" s="389"/>
      <c r="AE130" s="390"/>
      <c r="AF130" s="393"/>
      <c r="AG130" s="394"/>
      <c r="AH130" s="397"/>
      <c r="AI130" s="398"/>
      <c r="AJ130" s="397"/>
      <c r="AK130" s="398"/>
      <c r="AP130" s="400"/>
      <c r="AQ130" s="400"/>
      <c r="AR130" s="400"/>
      <c r="AS130" s="400"/>
      <c r="AT130" s="400"/>
      <c r="AU130" s="400"/>
      <c r="AV130" s="400"/>
      <c r="AW130" s="400"/>
      <c r="AX130" s="400"/>
      <c r="AY130" s="400"/>
      <c r="AZ130" s="400"/>
      <c r="BA130" s="400"/>
      <c r="BB130" s="400"/>
      <c r="BC130" s="400"/>
      <c r="BD130" s="400"/>
      <c r="BE130" s="400"/>
      <c r="BF130" s="400"/>
      <c r="BG130" s="20"/>
      <c r="BK130" s="96">
        <v>3</v>
      </c>
      <c r="BL130" s="96">
        <v>3</v>
      </c>
      <c r="BM130" s="96">
        <v>2</v>
      </c>
      <c r="BN130" s="96">
        <v>1</v>
      </c>
      <c r="BO130" s="37"/>
      <c r="BP130" s="96">
        <v>3</v>
      </c>
      <c r="BQ130" s="96">
        <v>3</v>
      </c>
      <c r="BR130" s="96">
        <v>4</v>
      </c>
      <c r="BS130" s="96">
        <v>5</v>
      </c>
    </row>
    <row r="131" spans="1:71" ht="14.45" customHeight="1">
      <c r="A131" s="18"/>
      <c r="R131" s="460" t="str">
        <f>IF($AK$13=1,Datos!P3,IF(OR($AK$13=2,$AK$13=3,$AK$13=4),Datos!Q3,IF($AK$13=5,Datos!R3,"")))</f>
        <v/>
      </c>
      <c r="S131" s="460"/>
      <c r="T131" s="460"/>
      <c r="U131" s="460"/>
      <c r="V131" s="460"/>
      <c r="W131" s="460"/>
      <c r="Z131" s="403"/>
      <c r="AA131" s="433">
        <f>AA73</f>
        <v>4</v>
      </c>
      <c r="AB131" s="387" t="str">
        <f>IF(ISERROR(BL143=TRUE),"",IF(BL143="","",BL143))</f>
        <v/>
      </c>
      <c r="AC131" s="388"/>
      <c r="AD131" s="391" t="str">
        <f>IF(ISERROR(BM143=TRUE),"",IF(BM143="","",BM143))</f>
        <v/>
      </c>
      <c r="AE131" s="392"/>
      <c r="AF131" s="391" t="str">
        <f>IF(ISERROR(BN143=TRUE),"",IF(BN143="","",BN143))</f>
        <v/>
      </c>
      <c r="AG131" s="392"/>
      <c r="AH131" s="395" t="str">
        <f>IF(ISERROR(BO143=TRUE),"",IF(BO143="","",BO143))</f>
        <v/>
      </c>
      <c r="AI131" s="396"/>
      <c r="AJ131" s="395" t="str">
        <f>IF(ISERROR(BP143=TRUE),"",IF(BP143="","",BP143))</f>
        <v/>
      </c>
      <c r="AK131" s="396"/>
      <c r="AP131" s="400"/>
      <c r="AQ131" s="400"/>
      <c r="AR131" s="400"/>
      <c r="AS131" s="400"/>
      <c r="AT131" s="400"/>
      <c r="AU131" s="400"/>
      <c r="AV131" s="400"/>
      <c r="AW131" s="400"/>
      <c r="AX131" s="400"/>
      <c r="AY131" s="400"/>
      <c r="AZ131" s="400"/>
      <c r="BA131" s="400"/>
      <c r="BB131" s="400"/>
      <c r="BC131" s="400"/>
      <c r="BD131" s="400"/>
      <c r="BE131" s="400"/>
      <c r="BF131" s="400"/>
      <c r="BG131" s="20"/>
      <c r="BK131" s="96">
        <v>4</v>
      </c>
      <c r="BL131" s="96">
        <v>4</v>
      </c>
      <c r="BM131" s="96">
        <v>3</v>
      </c>
      <c r="BN131" s="96">
        <v>2</v>
      </c>
      <c r="BO131" s="37"/>
      <c r="BP131" s="96">
        <v>4</v>
      </c>
      <c r="BQ131" s="96">
        <v>4</v>
      </c>
      <c r="BR131" s="96">
        <v>5</v>
      </c>
      <c r="BS131" s="96">
        <v>5</v>
      </c>
    </row>
    <row r="132" spans="1:71" ht="28.5" customHeight="1">
      <c r="A132" s="18"/>
      <c r="E132" s="97" t="str">
        <f>IF(AK13=Datos!$A$6,"Nueva escala de impacto-beneficio","Nueva escala de impacto")</f>
        <v>Nueva escala de impacto</v>
      </c>
      <c r="F132" s="97"/>
      <c r="G132" s="59"/>
      <c r="H132" s="59"/>
      <c r="I132" s="59"/>
      <c r="J132" s="59"/>
      <c r="K132" s="59"/>
      <c r="L132" s="59"/>
      <c r="M132" s="59"/>
      <c r="N132" s="59"/>
      <c r="O132" s="59"/>
      <c r="P132" s="59"/>
      <c r="R132" s="460" t="str">
        <f>IF($AK$13=1,Datos!P4,IF(OR($AK$13=2,$AK$13=3,$AK$13=4),Datos!Q4,IF($AK$13=5,Datos!R4,"")))</f>
        <v/>
      </c>
      <c r="S132" s="460"/>
      <c r="T132" s="460"/>
      <c r="U132" s="460"/>
      <c r="V132" s="460"/>
      <c r="W132" s="460"/>
      <c r="Z132" s="403"/>
      <c r="AA132" s="433"/>
      <c r="AB132" s="389"/>
      <c r="AC132" s="390"/>
      <c r="AD132" s="393"/>
      <c r="AE132" s="394"/>
      <c r="AF132" s="393"/>
      <c r="AG132" s="394"/>
      <c r="AH132" s="397"/>
      <c r="AI132" s="398"/>
      <c r="AJ132" s="397"/>
      <c r="AK132" s="398"/>
      <c r="AP132" s="400"/>
      <c r="AQ132" s="400"/>
      <c r="AR132" s="400"/>
      <c r="AS132" s="400"/>
      <c r="AT132" s="400"/>
      <c r="AU132" s="400"/>
      <c r="AV132" s="400"/>
      <c r="AW132" s="400"/>
      <c r="AX132" s="400"/>
      <c r="AY132" s="400"/>
      <c r="AZ132" s="400"/>
      <c r="BA132" s="400"/>
      <c r="BB132" s="400"/>
      <c r="BC132" s="400"/>
      <c r="BD132" s="400"/>
      <c r="BE132" s="400"/>
      <c r="BF132" s="400"/>
      <c r="BG132" s="20"/>
      <c r="BK132" s="96">
        <v>5</v>
      </c>
      <c r="BL132" s="96">
        <v>5</v>
      </c>
      <c r="BM132" s="96">
        <v>4</v>
      </c>
      <c r="BN132" s="96">
        <v>3</v>
      </c>
      <c r="BO132" s="37"/>
      <c r="BP132" s="96">
        <v>5</v>
      </c>
      <c r="BQ132" s="96">
        <v>5</v>
      </c>
      <c r="BR132" s="96">
        <v>5</v>
      </c>
      <c r="BS132" s="96">
        <v>5</v>
      </c>
    </row>
    <row r="133" spans="1:71" ht="14.45" customHeight="1">
      <c r="A133" s="18"/>
      <c r="J133" s="60"/>
      <c r="K133" s="61"/>
      <c r="L133" s="61"/>
      <c r="M133" s="61"/>
      <c r="N133" s="61"/>
      <c r="O133" s="61"/>
      <c r="P133" s="62"/>
      <c r="Q133" s="63"/>
      <c r="R133" s="460" t="str">
        <f>IF($AK$13=1,Datos!P5,IF(OR($AK$13=2,$AK$13=3,$AK$13=4),Datos!Q5,IF($AK$13=5,Datos!R5,"")))</f>
        <v/>
      </c>
      <c r="S133" s="460"/>
      <c r="T133" s="460"/>
      <c r="U133" s="460"/>
      <c r="V133" s="460"/>
      <c r="W133" s="460"/>
      <c r="Z133" s="403"/>
      <c r="AA133" s="433">
        <f>AA75</f>
        <v>5</v>
      </c>
      <c r="AB133" s="391" t="str">
        <f>IF(ISERROR(BL144=TRUE),"",IF(BL144="","",BL144))</f>
        <v/>
      </c>
      <c r="AC133" s="392"/>
      <c r="AD133" s="391" t="str">
        <f>IF(ISERROR(BM144=TRUE),"",IF(BM144="","",BM144))</f>
        <v/>
      </c>
      <c r="AE133" s="392"/>
      <c r="AF133" s="395" t="str">
        <f>IF(ISERROR(BN144=TRUE),"",IF(BN144="","",BN144))</f>
        <v/>
      </c>
      <c r="AG133" s="396"/>
      <c r="AH133" s="395" t="str">
        <f>IF(ISERROR(BO144=TRUE),"",IF(BO144="","",BO144))</f>
        <v/>
      </c>
      <c r="AI133" s="396"/>
      <c r="AJ133" s="395" t="str">
        <f>IF(ISERROR(BP144=TRUE),"",IF(BP144="","",BP144))</f>
        <v/>
      </c>
      <c r="AK133" s="396"/>
      <c r="AP133" s="400"/>
      <c r="AQ133" s="400"/>
      <c r="AR133" s="400"/>
      <c r="AS133" s="400"/>
      <c r="AT133" s="400"/>
      <c r="AU133" s="400"/>
      <c r="AV133" s="400"/>
      <c r="AW133" s="400"/>
      <c r="AX133" s="400"/>
      <c r="AY133" s="400"/>
      <c r="AZ133" s="400"/>
      <c r="BA133" s="400"/>
      <c r="BB133" s="400"/>
      <c r="BC133" s="400"/>
      <c r="BD133" s="400"/>
      <c r="BE133" s="400"/>
      <c r="BF133" s="400"/>
      <c r="BG133" s="20"/>
      <c r="BK133" s="11" t="s">
        <v>485</v>
      </c>
      <c r="BL133" s="86" t="str">
        <f>IF($AK$13="","",IF($AK$13&lt;&gt;Datos!A6,(INDEX($BK$126:$BN$132,MATCH($BT$62,$BK$126:$BK$132,0),MATCH($Z$117,$BK$127:$BN$127,0)))))</f>
        <v/>
      </c>
      <c r="BP133" s="11" t="s">
        <v>485</v>
      </c>
      <c r="BQ133" s="64" t="str">
        <f>IF($AK$13="","",IF($AK$13=Datos!A6,(INDEX(BP126:BS132,MATCH($BT$62,BP126:BP132,0),MATCH($Z$117,BP127:BS127,0)))))</f>
        <v/>
      </c>
    </row>
    <row r="134" spans="1:71" ht="28.5" customHeight="1">
      <c r="A134" s="18"/>
      <c r="J134" s="507" t="str">
        <f>IF(J79="","",BU124)</f>
        <v/>
      </c>
      <c r="K134" s="507"/>
      <c r="L134" s="507"/>
      <c r="M134" s="507"/>
      <c r="N134" s="507"/>
      <c r="O134" s="507"/>
      <c r="P134" s="507"/>
      <c r="R134" s="460" t="str">
        <f>IF($AK$13=1,Datos!P6,IF(OR($AK$13=2,$AK$13=3,$AK$13=4),Datos!Q6,IF($AK$13=5,Datos!R6,"")))</f>
        <v/>
      </c>
      <c r="S134" s="460"/>
      <c r="T134" s="460"/>
      <c r="U134" s="460"/>
      <c r="V134" s="460"/>
      <c r="W134" s="460"/>
      <c r="Z134" s="404"/>
      <c r="AA134" s="433"/>
      <c r="AB134" s="393"/>
      <c r="AC134" s="394"/>
      <c r="AD134" s="393"/>
      <c r="AE134" s="394"/>
      <c r="AF134" s="397"/>
      <c r="AG134" s="398"/>
      <c r="AH134" s="397"/>
      <c r="AI134" s="398"/>
      <c r="AJ134" s="397"/>
      <c r="AK134" s="398"/>
      <c r="AP134" s="400"/>
      <c r="AQ134" s="400"/>
      <c r="AR134" s="400"/>
      <c r="AS134" s="400"/>
      <c r="AT134" s="400"/>
      <c r="AU134" s="400"/>
      <c r="AV134" s="400"/>
      <c r="AW134" s="400"/>
      <c r="AX134" s="400"/>
      <c r="AY134" s="400"/>
      <c r="AZ134" s="400"/>
      <c r="BA134" s="400"/>
      <c r="BB134" s="400"/>
      <c r="BC134" s="400"/>
      <c r="BD134" s="400"/>
      <c r="BE134" s="400"/>
      <c r="BF134" s="400"/>
      <c r="BG134" s="20"/>
      <c r="BK134" s="11" t="s">
        <v>487</v>
      </c>
      <c r="BL134" s="26" t="str">
        <f>IF($AK$13="","",IF($AK$13&lt;&gt;Datos!A6,(INDEX($BK$126:$BN$132,MATCH($BT$63,$BK$126:$BK$132,0),MATCH($AJ$117,$BK$127:$BN$127,0)))))</f>
        <v/>
      </c>
      <c r="BP134" s="11" t="s">
        <v>487</v>
      </c>
      <c r="BQ134" s="64" t="str">
        <f>IF($AK$13="","",IF($AK$13=Datos!A6,(INDEX(BP126:BS132,MATCH($BT$63,BP126:BP132,0),MATCH($AJ$117,BP127:BS127,0)))))</f>
        <v/>
      </c>
    </row>
    <row r="135" spans="1:71" ht="15" customHeight="1">
      <c r="A135" s="18"/>
      <c r="J135" s="43"/>
      <c r="K135" s="44"/>
      <c r="L135" s="44"/>
      <c r="M135" s="44"/>
      <c r="N135" s="44"/>
      <c r="O135" s="44"/>
      <c r="P135" s="45"/>
      <c r="Z135" s="48"/>
      <c r="AP135" s="141"/>
      <c r="AQ135" s="141"/>
      <c r="AR135" s="141"/>
      <c r="AS135" s="141"/>
      <c r="AT135" s="141"/>
      <c r="AU135" s="141"/>
      <c r="AV135" s="141"/>
      <c r="AW135" s="141"/>
      <c r="AX135" s="141"/>
      <c r="AY135" s="141"/>
      <c r="AZ135" s="141"/>
      <c r="BA135" s="141"/>
      <c r="BB135" s="141"/>
      <c r="BG135" s="20"/>
    </row>
    <row r="136" spans="1:71" ht="15" hidden="1" customHeight="1">
      <c r="A136" s="18"/>
      <c r="AP136" s="141"/>
      <c r="AQ136" s="141"/>
      <c r="AR136" s="141"/>
      <c r="AS136" s="141"/>
      <c r="AT136" s="141"/>
      <c r="AU136" s="141"/>
      <c r="AV136" s="141"/>
      <c r="AW136" s="141"/>
      <c r="AX136" s="141"/>
      <c r="AY136" s="141"/>
      <c r="AZ136" s="141"/>
      <c r="BA136" s="141"/>
      <c r="BB136" s="141"/>
      <c r="BG136" s="20"/>
    </row>
    <row r="137" spans="1:71" ht="15" hidden="1" customHeight="1">
      <c r="A137" s="18"/>
      <c r="Z137" s="49"/>
      <c r="BG137" s="20"/>
    </row>
    <row r="138" spans="1:71" ht="15" hidden="1" customHeight="1">
      <c r="A138" s="18"/>
      <c r="J138" s="60"/>
      <c r="K138" s="61"/>
      <c r="L138" s="61"/>
      <c r="M138" s="61"/>
      <c r="N138" s="61"/>
      <c r="O138" s="61"/>
      <c r="P138" s="62"/>
      <c r="Z138" s="49"/>
      <c r="BG138" s="20"/>
    </row>
    <row r="139" spans="1:71" ht="15" customHeight="1">
      <c r="A139" s="18"/>
      <c r="Z139" s="49"/>
      <c r="BG139" s="20"/>
      <c r="BL139" s="11" t="s">
        <v>558</v>
      </c>
    </row>
    <row r="140" spans="1:71" ht="15" customHeight="1" thickBot="1">
      <c r="A140" s="51"/>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3"/>
      <c r="AA140" s="52"/>
      <c r="AB140" s="52"/>
      <c r="AC140" s="52"/>
      <c r="AD140" s="52"/>
      <c r="AE140" s="52"/>
      <c r="AF140" s="52"/>
      <c r="AG140" s="52"/>
      <c r="AH140" s="52"/>
      <c r="AI140" s="52"/>
      <c r="AJ140" s="52"/>
      <c r="AK140" s="52"/>
      <c r="AL140" s="52"/>
      <c r="AM140" s="52"/>
      <c r="AN140" s="52"/>
      <c r="AO140" s="52"/>
      <c r="AP140" s="52"/>
      <c r="AQ140" s="52"/>
      <c r="AR140" s="52"/>
      <c r="AS140" s="52"/>
      <c r="AT140" s="52"/>
      <c r="AU140" s="52"/>
      <c r="AV140" s="52"/>
      <c r="AW140" s="52"/>
      <c r="AX140" s="52"/>
      <c r="AY140" s="52"/>
      <c r="AZ140" s="52"/>
      <c r="BA140" s="52"/>
      <c r="BB140" s="52"/>
      <c r="BC140" s="52"/>
      <c r="BD140" s="52"/>
      <c r="BE140" s="52"/>
      <c r="BF140" s="52"/>
      <c r="BG140" s="54"/>
      <c r="BK140" s="11">
        <f>AA125</f>
        <v>1</v>
      </c>
      <c r="BL140" s="26" t="str">
        <f>IF(AK13="","",IF(AND(BK66=$BU$123,$BL$65=$BU$124),"X",""))</f>
        <v/>
      </c>
      <c r="BM140" s="26" t="str">
        <f>IF(AK13="","",IF(AND(BK66=$BU$123,$BM$65=$BU$124),"X",""))</f>
        <v/>
      </c>
      <c r="BN140" s="26" t="str">
        <f>IF(AK13="","",IF(AND(BK66=$BU$123,$BN$65=$BU$124),"X",""))</f>
        <v/>
      </c>
      <c r="BO140" s="26" t="str">
        <f>IF(AK13="","",IF(AND(BK66=$BU$123,$BO$65=$BU$124),"X",""))</f>
        <v/>
      </c>
      <c r="BP140" s="26" t="str">
        <f>IF(AK13="","",IF(AND(BK66=$BU$123,$BP$65=$BU$124),"X",""))</f>
        <v/>
      </c>
    </row>
    <row r="141" spans="1:71" ht="32.25" customHeight="1" thickBot="1">
      <c r="A141" s="501" t="str">
        <f>IF(AK13=Datos!$A$6,"TRATAMIENTO DE LA OPORTUNIDAD","TRATAMIENTO DEL RIESGO")</f>
        <v>TRATAMIENTO DEL RIESGO</v>
      </c>
      <c r="B141" s="502"/>
      <c r="C141" s="502"/>
      <c r="D141" s="502"/>
      <c r="E141" s="502"/>
      <c r="F141" s="502"/>
      <c r="G141" s="502"/>
      <c r="H141" s="502"/>
      <c r="I141" s="502"/>
      <c r="J141" s="503"/>
      <c r="BF141" s="16"/>
      <c r="BG141" s="20"/>
      <c r="BK141" s="11">
        <f>AA127</f>
        <v>2</v>
      </c>
      <c r="BL141" s="26" t="str">
        <f>IF(AK13="","",IF(AND(BK67=$BU$123,$BL$65=$BU$124),"X",""))</f>
        <v/>
      </c>
      <c r="BM141" s="26" t="str">
        <f>IF(AK13="","",IF(AND(BK67=$BU$123,$BM$65=$BU$124),"X",""))</f>
        <v/>
      </c>
      <c r="BN141" s="26" t="str">
        <f>IF(AK13="","",IF(AND(BK67=$BU$123,$BN$65=$BU$124),"X",""))</f>
        <v/>
      </c>
      <c r="BO141" s="26" t="str">
        <f>IF(AK13="","",IF(AND(BK67=$BU$123,$BO$65=$BU$124),"X",""))</f>
        <v/>
      </c>
      <c r="BP141" s="26" t="str">
        <f>IF(AK13="","",IF(AND(BK67=$BU$123,$BP$65=$BU$124),"X",""))</f>
        <v/>
      </c>
    </row>
    <row r="142" spans="1:71" ht="14.45" customHeight="1">
      <c r="A142" s="65"/>
      <c r="B142" s="66"/>
      <c r="C142" s="66"/>
      <c r="D142" s="67"/>
      <c r="E142" s="67"/>
      <c r="F142" s="67"/>
      <c r="G142" s="67"/>
      <c r="H142" s="67"/>
      <c r="I142" s="67"/>
      <c r="J142" s="67"/>
      <c r="BG142" s="20"/>
      <c r="BK142" s="11">
        <f>AA129</f>
        <v>3</v>
      </c>
      <c r="BL142" s="26" t="str">
        <f>IF(AK13="","",IF(AND(BK68=$BU$123,$BL$65=$BU$124),"X",""))</f>
        <v/>
      </c>
      <c r="BM142" s="26" t="str">
        <f>IF(AK13="","",IF(AND(BK68=$BU$123,$BM$65=$BU$124),"X",""))</f>
        <v/>
      </c>
      <c r="BN142" s="26" t="str">
        <f>IF(AK13="","",IF(AND(BK68=$BU$123,$BN$65=$BU$124),"X",""))</f>
        <v/>
      </c>
      <c r="BO142" s="26" t="str">
        <f>IF(AK13="","",IF(AND(BK68=$BU$123,$BO$65=$BU$124),"X",""))</f>
        <v/>
      </c>
      <c r="BP142" s="26" t="str">
        <f>IF(AK13="","",IF(AND(BK68=$BU$123,$BP$65=$BU$124),"X",""))</f>
        <v/>
      </c>
    </row>
    <row r="143" spans="1:71" ht="15.75" thickBot="1">
      <c r="A143" s="18"/>
      <c r="D143" s="40"/>
      <c r="E143" s="41"/>
      <c r="F143" s="41"/>
      <c r="G143" s="41"/>
      <c r="H143" s="41"/>
      <c r="I143" s="41"/>
      <c r="J143" s="41"/>
      <c r="K143" s="41"/>
      <c r="L143" s="41"/>
      <c r="M143" s="41"/>
      <c r="N143" s="41"/>
      <c r="O143" s="41"/>
      <c r="P143" s="41"/>
      <c r="Q143" s="41"/>
      <c r="R143" s="41"/>
      <c r="S143" s="41"/>
      <c r="T143" s="41"/>
      <c r="U143" s="41"/>
      <c r="V143" s="41"/>
      <c r="W143" s="41"/>
      <c r="X143" s="41"/>
      <c r="Y143" s="41"/>
      <c r="Z143" s="41"/>
      <c r="AA143" s="41"/>
      <c r="AB143" s="41"/>
      <c r="AC143" s="41"/>
      <c r="AD143" s="41"/>
      <c r="AE143" s="41"/>
      <c r="AF143" s="41"/>
      <c r="AG143" s="41"/>
      <c r="AH143" s="41"/>
      <c r="AI143" s="41"/>
      <c r="AJ143" s="41"/>
      <c r="AK143" s="41"/>
      <c r="AL143" s="41"/>
      <c r="AM143" s="41"/>
      <c r="AN143" s="41"/>
      <c r="AO143" s="41"/>
      <c r="AP143" s="41"/>
      <c r="AQ143" s="41"/>
      <c r="AR143" s="41"/>
      <c r="AS143" s="41"/>
      <c r="AT143" s="41"/>
      <c r="AU143" s="41"/>
      <c r="AV143" s="41"/>
      <c r="AW143" s="41"/>
      <c r="AX143" s="41"/>
      <c r="AY143" s="41"/>
      <c r="AZ143" s="41"/>
      <c r="BA143" s="41"/>
      <c r="BB143" s="41"/>
      <c r="BC143" s="41"/>
      <c r="BD143" s="41"/>
      <c r="BE143" s="41"/>
      <c r="BF143" s="42"/>
      <c r="BG143" s="20"/>
      <c r="BK143" s="11">
        <f>AA131</f>
        <v>4</v>
      </c>
      <c r="BL143" s="26" t="str">
        <f>IF(AK13="","",IF(AND(BK69=$BU$123,$BL$65=$BU$124),"X",""))</f>
        <v/>
      </c>
      <c r="BM143" s="26" t="str">
        <f>IF(AK13="","",IF(AND(BK69=$BU$123,$BM$65=$BU$124),"X",""))</f>
        <v/>
      </c>
      <c r="BN143" s="26" t="str">
        <f>IF(AK13="","",IF(AND(BK69=$BU$123,$BN$65=$BU$124),"X",""))</f>
        <v/>
      </c>
      <c r="BO143" s="26" t="str">
        <f>IF(AK13="","",IF(AND(BK69=$BU$123,$BO$65=$BU$124),"X",""))</f>
        <v/>
      </c>
      <c r="BP143" s="26" t="str">
        <f>IF(AK13="","",IF(AND(BK69=$BU$123,$BP$65=$BU$124),"X",""))</f>
        <v/>
      </c>
    </row>
    <row r="144" spans="1:71" ht="15" customHeight="1">
      <c r="A144" s="18"/>
      <c r="D144" s="37"/>
      <c r="F144" s="19"/>
      <c r="G144" s="603" t="str">
        <f>IF(AK13=Datos!$A$6,"Manejo de la oportunidad:","Manejo del riesgo:")</f>
        <v>Manejo del riesgo:</v>
      </c>
      <c r="H144" s="603"/>
      <c r="I144" s="603"/>
      <c r="J144" s="603"/>
      <c r="K144" s="603"/>
      <c r="S144" s="68"/>
      <c r="T144" s="69"/>
      <c r="U144" s="69"/>
      <c r="V144" s="69"/>
      <c r="W144" s="70"/>
      <c r="AL144" s="68"/>
      <c r="AM144" s="69"/>
      <c r="AN144" s="69"/>
      <c r="AO144" s="69"/>
      <c r="AP144" s="69"/>
      <c r="AQ144" s="69"/>
      <c r="AR144" s="70"/>
      <c r="BF144" s="38"/>
      <c r="BG144" s="20"/>
      <c r="BK144" s="11">
        <f>AA133</f>
        <v>5</v>
      </c>
      <c r="BL144" s="26" t="str">
        <f>IF(AK13="","",IF(AND(BK70=$BU$123,$BL$65=$BU$124),"X",""))</f>
        <v/>
      </c>
      <c r="BM144" s="26" t="str">
        <f>IF(AK13="","",IF(AND(BK70=$BU$123,$BM$65=$BU$124),"X",""))</f>
        <v/>
      </c>
      <c r="BN144" s="26" t="str">
        <f>IF(AK13="","",IF(AND(BK70=$BU$123,$BN$65=$BU$124),"X",""))</f>
        <v/>
      </c>
      <c r="BO144" s="26" t="str">
        <f>IF(AK13="","",IF(AND(BK70=$BU$123,$BO$65=$BU$124),"X",""))</f>
        <v/>
      </c>
      <c r="BP144" s="26" t="str">
        <f>IF(AK13="","",IF(AND(BK70=$BU$123,$BP$65=$BU$124),"X",""))</f>
        <v/>
      </c>
    </row>
    <row r="145" spans="1:68" ht="21.95" customHeight="1">
      <c r="A145" s="18"/>
      <c r="D145" s="71"/>
      <c r="E145" s="19"/>
      <c r="F145" s="19"/>
      <c r="G145" s="603"/>
      <c r="H145" s="603"/>
      <c r="I145" s="603"/>
      <c r="J145" s="603"/>
      <c r="K145" s="603"/>
      <c r="S145" s="72"/>
      <c r="T145" s="598"/>
      <c r="U145" s="599"/>
      <c r="V145" s="600" t="str">
        <f>IF(AK13=Datos!$A$6,"Fortalecer","Reducir")</f>
        <v>Reducir</v>
      </c>
      <c r="W145" s="601"/>
      <c r="AL145" s="72"/>
      <c r="AM145" s="602"/>
      <c r="AN145" s="602"/>
      <c r="AO145" s="600" t="str">
        <f>IF(AK13=Datos!$A$6,"Aceptar","Aceptar")</f>
        <v>Aceptar</v>
      </c>
      <c r="AP145" s="603"/>
      <c r="AQ145" s="603"/>
      <c r="AR145" s="601"/>
      <c r="BF145" s="38"/>
      <c r="BG145" s="20"/>
      <c r="BL145" s="11">
        <v>1</v>
      </c>
      <c r="BM145" s="11">
        <v>2</v>
      </c>
      <c r="BN145" s="11">
        <v>3</v>
      </c>
      <c r="BO145" s="11">
        <v>4</v>
      </c>
      <c r="BP145" s="11">
        <v>5</v>
      </c>
    </row>
    <row r="146" spans="1:68" ht="24" customHeight="1" thickBot="1">
      <c r="A146" s="18"/>
      <c r="D146" s="37"/>
      <c r="E146" s="19"/>
      <c r="F146" s="19"/>
      <c r="G146" s="603"/>
      <c r="H146" s="603"/>
      <c r="I146" s="603"/>
      <c r="J146" s="603"/>
      <c r="K146" s="603"/>
      <c r="S146" s="73"/>
      <c r="T146" s="74"/>
      <c r="U146" s="74"/>
      <c r="V146" s="74"/>
      <c r="W146" s="75"/>
      <c r="AL146" s="73"/>
      <c r="AM146" s="74"/>
      <c r="AN146" s="74"/>
      <c r="AO146" s="74"/>
      <c r="AP146" s="74"/>
      <c r="AQ146" s="74"/>
      <c r="AR146" s="75"/>
      <c r="BF146" s="38"/>
      <c r="BG146" s="20"/>
    </row>
    <row r="147" spans="1:68" ht="15.75" customHeight="1">
      <c r="A147" s="18"/>
      <c r="D147" s="43"/>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4"/>
      <c r="AH147" s="44"/>
      <c r="AI147" s="44"/>
      <c r="AJ147" s="44"/>
      <c r="AK147" s="44"/>
      <c r="AL147" s="44"/>
      <c r="AM147" s="44"/>
      <c r="AN147" s="44"/>
      <c r="AO147" s="44"/>
      <c r="AP147" s="44"/>
      <c r="AQ147" s="44"/>
      <c r="AR147" s="44"/>
      <c r="AS147" s="44"/>
      <c r="AT147" s="44"/>
      <c r="AU147" s="44"/>
      <c r="AV147" s="44"/>
      <c r="AW147" s="44"/>
      <c r="AX147" s="44"/>
      <c r="AY147" s="44"/>
      <c r="AZ147" s="44"/>
      <c r="BA147" s="44"/>
      <c r="BB147" s="44"/>
      <c r="BC147" s="44"/>
      <c r="BD147" s="44"/>
      <c r="BE147" s="44"/>
      <c r="BF147" s="45"/>
      <c r="BG147" s="20"/>
    </row>
    <row r="148" spans="1:68" ht="21.95" customHeight="1">
      <c r="A148" s="18"/>
      <c r="BG148" s="20"/>
    </row>
    <row r="149" spans="1:68" ht="90.6" customHeight="1">
      <c r="A149" s="18"/>
      <c r="D149" s="603" t="s">
        <v>559</v>
      </c>
      <c r="E149" s="603"/>
      <c r="F149" s="603"/>
      <c r="G149" s="603"/>
      <c r="H149" s="603"/>
      <c r="I149" s="603"/>
      <c r="J149" s="603"/>
      <c r="L149" s="644" t="s">
        <v>560</v>
      </c>
      <c r="M149" s="644"/>
      <c r="N149" s="644"/>
      <c r="O149" s="644"/>
      <c r="P149" s="644"/>
      <c r="Q149" s="644"/>
      <c r="R149" s="644"/>
      <c r="S149" s="644"/>
      <c r="T149" s="644"/>
      <c r="U149" s="644"/>
      <c r="V149" s="644"/>
      <c r="W149" s="644"/>
      <c r="X149" s="644"/>
      <c r="Y149" s="644"/>
      <c r="Z149" s="644"/>
      <c r="AA149" s="644"/>
      <c r="AB149" s="644"/>
      <c r="AC149" s="644"/>
      <c r="AD149" s="644"/>
      <c r="AE149" s="644"/>
      <c r="AF149" s="644"/>
      <c r="AG149" s="644"/>
      <c r="AH149" s="644"/>
      <c r="AI149" s="644"/>
      <c r="AJ149" s="644"/>
      <c r="AK149" s="644"/>
      <c r="AL149" s="644"/>
      <c r="AM149" s="644"/>
      <c r="AN149" s="644"/>
      <c r="AO149" s="644"/>
      <c r="AP149" s="644"/>
      <c r="AQ149" s="644"/>
      <c r="AR149" s="644"/>
      <c r="AS149" s="644"/>
      <c r="AT149" s="644"/>
      <c r="AU149" s="644"/>
      <c r="AV149" s="644"/>
      <c r="AW149" s="644"/>
      <c r="AX149" s="644"/>
      <c r="AY149" s="644"/>
      <c r="AZ149" s="644"/>
      <c r="BA149" s="644"/>
      <c r="BB149" s="644"/>
      <c r="BC149" s="644"/>
      <c r="BD149" s="644"/>
      <c r="BE149" s="644"/>
      <c r="BF149" s="644"/>
      <c r="BG149" s="20"/>
    </row>
    <row r="150" spans="1:68" ht="29.45" customHeight="1">
      <c r="A150" s="18"/>
      <c r="D150" s="603"/>
      <c r="E150" s="603"/>
      <c r="F150" s="603"/>
      <c r="G150" s="603"/>
      <c r="H150" s="603"/>
      <c r="I150" s="603"/>
      <c r="J150" s="603"/>
      <c r="L150" s="644"/>
      <c r="M150" s="644"/>
      <c r="N150" s="644"/>
      <c r="O150" s="644"/>
      <c r="P150" s="644"/>
      <c r="Q150" s="644"/>
      <c r="R150" s="644"/>
      <c r="S150" s="644"/>
      <c r="T150" s="644"/>
      <c r="U150" s="644"/>
      <c r="V150" s="644"/>
      <c r="W150" s="644"/>
      <c r="X150" s="644"/>
      <c r="Y150" s="644"/>
      <c r="Z150" s="644"/>
      <c r="AA150" s="644"/>
      <c r="AB150" s="644"/>
      <c r="AC150" s="644"/>
      <c r="AD150" s="644"/>
      <c r="AE150" s="644"/>
      <c r="AF150" s="644"/>
      <c r="AG150" s="644"/>
      <c r="AH150" s="644"/>
      <c r="AI150" s="644"/>
      <c r="AJ150" s="644"/>
      <c r="AK150" s="644"/>
      <c r="AL150" s="644"/>
      <c r="AM150" s="644"/>
      <c r="AN150" s="644"/>
      <c r="AO150" s="644"/>
      <c r="AP150" s="644"/>
      <c r="AQ150" s="644"/>
      <c r="AR150" s="644"/>
      <c r="AS150" s="644"/>
      <c r="AT150" s="644"/>
      <c r="AU150" s="644"/>
      <c r="AV150" s="644"/>
      <c r="AW150" s="644"/>
      <c r="AX150" s="644"/>
      <c r="AY150" s="644"/>
      <c r="AZ150" s="644"/>
      <c r="BA150" s="644"/>
      <c r="BB150" s="644"/>
      <c r="BC150" s="644"/>
      <c r="BD150" s="644"/>
      <c r="BE150" s="644"/>
      <c r="BF150" s="644"/>
      <c r="BG150" s="20"/>
    </row>
    <row r="151" spans="1:68" ht="15.95" customHeight="1">
      <c r="A151" s="18"/>
      <c r="BG151" s="20"/>
    </row>
    <row r="152" spans="1:68" ht="31.9" customHeight="1">
      <c r="A152" s="18"/>
      <c r="D152" s="493" t="s">
        <v>561</v>
      </c>
      <c r="E152" s="493"/>
      <c r="F152" s="493"/>
      <c r="G152" s="493"/>
      <c r="H152" s="493"/>
      <c r="I152" s="493"/>
      <c r="J152" s="493"/>
      <c r="K152" s="493"/>
      <c r="L152" s="493"/>
      <c r="M152" s="493"/>
      <c r="N152" s="493"/>
      <c r="O152" s="493"/>
      <c r="P152" s="493"/>
      <c r="Q152" s="493"/>
      <c r="R152" s="493"/>
      <c r="S152" s="493"/>
      <c r="T152" s="493"/>
      <c r="U152" s="493"/>
      <c r="V152" s="493"/>
      <c r="W152" s="493"/>
      <c r="X152" s="493"/>
      <c r="Y152" s="493"/>
      <c r="Z152" s="493"/>
      <c r="AA152" s="493"/>
      <c r="AB152" s="493"/>
      <c r="AC152" s="493"/>
      <c r="AD152" s="493"/>
      <c r="AE152" s="493"/>
      <c r="AF152" s="493"/>
      <c r="AG152" s="493"/>
      <c r="AH152" s="493"/>
      <c r="AI152" s="493"/>
      <c r="AJ152" s="493"/>
      <c r="AK152" s="493"/>
      <c r="AL152" s="493"/>
      <c r="AM152" s="493"/>
      <c r="AN152" s="493"/>
      <c r="AO152" s="493"/>
      <c r="AP152" s="493"/>
      <c r="AQ152" s="493"/>
      <c r="AR152" s="493"/>
      <c r="AS152" s="493"/>
      <c r="AT152" s="493"/>
      <c r="AU152" s="493"/>
      <c r="AV152" s="493"/>
      <c r="AW152" s="493"/>
      <c r="AX152" s="493"/>
      <c r="AY152" s="493"/>
      <c r="AZ152" s="493"/>
      <c r="BA152" s="493"/>
      <c r="BB152" s="493"/>
      <c r="BC152" s="493"/>
      <c r="BD152" s="493"/>
      <c r="BE152" s="493"/>
      <c r="BF152" s="493"/>
      <c r="BG152" s="651"/>
    </row>
    <row r="153" spans="1:68" ht="20.100000000000001" customHeight="1">
      <c r="A153" s="18"/>
      <c r="D153" s="605" t="s">
        <v>562</v>
      </c>
      <c r="E153" s="605"/>
      <c r="F153" s="605"/>
      <c r="G153" s="605"/>
      <c r="H153" s="605"/>
      <c r="I153" s="605"/>
      <c r="J153" s="605"/>
      <c r="K153" s="605"/>
      <c r="L153" s="605"/>
      <c r="M153" s="605"/>
      <c r="N153" s="605"/>
      <c r="O153" s="605"/>
      <c r="P153" s="605"/>
      <c r="Q153" s="605"/>
      <c r="R153" s="605"/>
      <c r="S153" s="605"/>
      <c r="T153" s="605"/>
      <c r="U153" s="605"/>
      <c r="V153" s="649" t="s">
        <v>563</v>
      </c>
      <c r="W153" s="649"/>
      <c r="X153" s="649"/>
      <c r="Y153" s="649"/>
      <c r="Z153" s="649"/>
      <c r="AA153" s="649"/>
      <c r="AB153" s="649"/>
      <c r="AC153" s="649"/>
      <c r="AD153" s="649"/>
      <c r="AE153" s="649"/>
      <c r="AF153" s="649"/>
      <c r="AG153" s="649"/>
      <c r="AH153" s="649"/>
      <c r="AI153" s="649"/>
      <c r="AJ153" s="649"/>
      <c r="AK153" s="649"/>
      <c r="AL153" s="649"/>
      <c r="AM153" s="649"/>
      <c r="AN153" s="649"/>
      <c r="AO153" s="649"/>
      <c r="AP153" s="649"/>
      <c r="AQ153" s="649"/>
      <c r="AR153" s="649"/>
      <c r="AS153" s="649"/>
      <c r="AT153" s="649"/>
      <c r="AU153" s="649"/>
      <c r="AV153" s="649"/>
      <c r="AW153" s="649"/>
      <c r="AX153" s="649"/>
      <c r="AY153" s="649"/>
      <c r="AZ153" s="649"/>
      <c r="BA153" s="649"/>
      <c r="BB153" s="649"/>
      <c r="BC153" s="649"/>
      <c r="BD153" s="649"/>
      <c r="BE153" s="649"/>
      <c r="BF153" s="649"/>
      <c r="BG153" s="650"/>
    </row>
    <row r="154" spans="1:68" ht="20.100000000000001" customHeight="1">
      <c r="A154" s="18"/>
      <c r="D154" s="606"/>
      <c r="E154" s="606"/>
      <c r="F154" s="606"/>
      <c r="G154" s="606"/>
      <c r="H154" s="606"/>
      <c r="I154" s="606"/>
      <c r="J154" s="606"/>
      <c r="K154" s="606"/>
      <c r="L154" s="606"/>
      <c r="M154" s="606"/>
      <c r="N154" s="606"/>
      <c r="O154" s="606"/>
      <c r="P154" s="606"/>
      <c r="Q154" s="606"/>
      <c r="R154" s="606"/>
      <c r="S154" s="606"/>
      <c r="T154" s="606"/>
      <c r="U154" s="606"/>
      <c r="V154" s="604" t="s">
        <v>564</v>
      </c>
      <c r="W154" s="604"/>
      <c r="X154" s="604"/>
      <c r="Y154" s="604"/>
      <c r="Z154" s="604"/>
      <c r="AA154" s="604"/>
      <c r="AB154" s="604"/>
      <c r="AC154" s="604"/>
      <c r="AD154" s="604"/>
      <c r="AE154" s="604"/>
      <c r="AF154" s="604"/>
      <c r="AG154" s="604"/>
      <c r="AH154" s="604" t="s">
        <v>565</v>
      </c>
      <c r="AI154" s="604"/>
      <c r="AJ154" s="604"/>
      <c r="AK154" s="604"/>
      <c r="AL154" s="604"/>
      <c r="AM154" s="604"/>
      <c r="AN154" s="604"/>
      <c r="AO154" s="604"/>
      <c r="AP154" s="604"/>
      <c r="AQ154" s="604" t="s">
        <v>566</v>
      </c>
      <c r="AR154" s="604"/>
      <c r="AS154" s="604"/>
      <c r="AT154" s="604"/>
      <c r="AU154" s="604"/>
      <c r="AV154" s="604"/>
      <c r="AW154" s="604"/>
      <c r="AX154" s="604"/>
      <c r="AY154" s="604"/>
      <c r="AZ154" s="604"/>
      <c r="BA154" s="604" t="s">
        <v>567</v>
      </c>
      <c r="BB154" s="604"/>
      <c r="BC154" s="604"/>
      <c r="BD154" s="604"/>
      <c r="BE154" s="604"/>
      <c r="BF154" s="604"/>
      <c r="BG154" s="182" t="s">
        <v>568</v>
      </c>
    </row>
    <row r="155" spans="1:68" ht="14.25" customHeight="1">
      <c r="A155" s="18"/>
      <c r="D155" s="408" t="s">
        <v>569</v>
      </c>
      <c r="E155" s="413" t="str">
        <f>IF(D87="","",IF(AT87&lt;&gt;Datos!$AO$2,D87,""))</f>
        <v/>
      </c>
      <c r="F155" s="414"/>
      <c r="G155" s="414"/>
      <c r="H155" s="414"/>
      <c r="I155" s="414"/>
      <c r="J155" s="414"/>
      <c r="K155" s="414"/>
      <c r="L155" s="414"/>
      <c r="M155" s="414"/>
      <c r="N155" s="414"/>
      <c r="O155" s="414"/>
      <c r="P155" s="414"/>
      <c r="Q155" s="414"/>
      <c r="R155" s="414"/>
      <c r="S155" s="414"/>
      <c r="T155" s="414"/>
      <c r="U155" s="415"/>
      <c r="V155" s="400"/>
      <c r="W155" s="400"/>
      <c r="X155" s="400"/>
      <c r="Y155" s="400"/>
      <c r="Z155" s="400"/>
      <c r="AA155" s="400"/>
      <c r="AB155" s="400"/>
      <c r="AC155" s="400"/>
      <c r="AD155" s="400"/>
      <c r="AE155" s="400"/>
      <c r="AF155" s="400"/>
      <c r="AG155" s="400"/>
      <c r="AH155" s="406"/>
      <c r="AI155" s="406"/>
      <c r="AJ155" s="406"/>
      <c r="AK155" s="406"/>
      <c r="AL155" s="406"/>
      <c r="AM155" s="406"/>
      <c r="AN155" s="406"/>
      <c r="AO155" s="406"/>
      <c r="AP155" s="428"/>
      <c r="AQ155" s="400"/>
      <c r="AR155" s="400"/>
      <c r="AS155" s="400"/>
      <c r="AT155" s="400"/>
      <c r="AU155" s="400"/>
      <c r="AV155" s="400"/>
      <c r="AW155" s="400"/>
      <c r="AX155" s="400"/>
      <c r="AY155" s="400"/>
      <c r="AZ155" s="400"/>
      <c r="BA155" s="400"/>
      <c r="BB155" s="400"/>
      <c r="BC155" s="400"/>
      <c r="BD155" s="400"/>
      <c r="BE155" s="400"/>
      <c r="BF155" s="400"/>
      <c r="BG155" s="400"/>
      <c r="BH155" s="400"/>
      <c r="BI155" s="400"/>
      <c r="BJ155" s="400"/>
      <c r="BK155" s="400"/>
      <c r="BL155" s="400"/>
    </row>
    <row r="156" spans="1:68" ht="14.25" customHeight="1">
      <c r="A156" s="18"/>
      <c r="D156" s="409"/>
      <c r="E156" s="413" t="str">
        <f>IF(D88="","",IF(AT88&lt;&gt;Datos!$AO$2,D88,""))</f>
        <v/>
      </c>
      <c r="F156" s="414"/>
      <c r="G156" s="414"/>
      <c r="H156" s="414"/>
      <c r="I156" s="414"/>
      <c r="J156" s="414"/>
      <c r="K156" s="414"/>
      <c r="L156" s="414"/>
      <c r="M156" s="414"/>
      <c r="N156" s="414"/>
      <c r="O156" s="414"/>
      <c r="P156" s="414"/>
      <c r="Q156" s="414"/>
      <c r="R156" s="414"/>
      <c r="S156" s="414"/>
      <c r="T156" s="414"/>
      <c r="U156" s="415"/>
      <c r="V156" s="400"/>
      <c r="W156" s="400"/>
      <c r="X156" s="400"/>
      <c r="Y156" s="400"/>
      <c r="Z156" s="400"/>
      <c r="AA156" s="400"/>
      <c r="AB156" s="400"/>
      <c r="AC156" s="400"/>
      <c r="AD156" s="400"/>
      <c r="AE156" s="400"/>
      <c r="AF156" s="400"/>
      <c r="AG156" s="400"/>
      <c r="AH156" s="406"/>
      <c r="AI156" s="406"/>
      <c r="AJ156" s="406"/>
      <c r="AK156" s="406"/>
      <c r="AL156" s="406"/>
      <c r="AM156" s="406"/>
      <c r="AN156" s="406"/>
      <c r="AO156" s="406"/>
      <c r="AP156" s="428"/>
      <c r="AQ156" s="400"/>
      <c r="AR156" s="400"/>
      <c r="AS156" s="400"/>
      <c r="AT156" s="400"/>
      <c r="AU156" s="400"/>
      <c r="AV156" s="400"/>
      <c r="AW156" s="400"/>
      <c r="AX156" s="400"/>
      <c r="AY156" s="400"/>
      <c r="AZ156" s="400"/>
      <c r="BA156" s="400"/>
      <c r="BB156" s="400"/>
      <c r="BC156" s="400"/>
      <c r="BD156" s="400"/>
      <c r="BE156" s="400"/>
      <c r="BF156" s="400"/>
      <c r="BG156" s="258"/>
    </row>
    <row r="157" spans="1:68" ht="14.25" customHeight="1">
      <c r="A157" s="18"/>
      <c r="D157" s="409"/>
      <c r="E157" s="413" t="str">
        <f>IF(D89="","",IF(AT89&lt;&gt;Datos!$AO$2,D89,""))</f>
        <v/>
      </c>
      <c r="F157" s="414"/>
      <c r="G157" s="414"/>
      <c r="H157" s="414"/>
      <c r="I157" s="414"/>
      <c r="J157" s="414"/>
      <c r="K157" s="414"/>
      <c r="L157" s="414"/>
      <c r="M157" s="414"/>
      <c r="N157" s="414"/>
      <c r="O157" s="414"/>
      <c r="P157" s="414"/>
      <c r="Q157" s="414"/>
      <c r="R157" s="414"/>
      <c r="S157" s="414"/>
      <c r="T157" s="414"/>
      <c r="U157" s="415"/>
      <c r="V157" s="400"/>
      <c r="W157" s="400"/>
      <c r="X157" s="400"/>
      <c r="Y157" s="400"/>
      <c r="Z157" s="400"/>
      <c r="AA157" s="400"/>
      <c r="AB157" s="400"/>
      <c r="AC157" s="400"/>
      <c r="AD157" s="400"/>
      <c r="AE157" s="400"/>
      <c r="AF157" s="400"/>
      <c r="AG157" s="400"/>
      <c r="AH157" s="406"/>
      <c r="AI157" s="406"/>
      <c r="AJ157" s="406"/>
      <c r="AK157" s="406"/>
      <c r="AL157" s="406"/>
      <c r="AM157" s="406"/>
      <c r="AN157" s="406"/>
      <c r="AO157" s="406"/>
      <c r="AP157" s="428"/>
      <c r="AQ157" s="400"/>
      <c r="AR157" s="400"/>
      <c r="AS157" s="400"/>
      <c r="AT157" s="400"/>
      <c r="AU157" s="400"/>
      <c r="AV157" s="400"/>
      <c r="AW157" s="400"/>
      <c r="AX157" s="400"/>
      <c r="AY157" s="400"/>
      <c r="AZ157" s="400"/>
      <c r="BA157" s="400"/>
      <c r="BB157" s="400"/>
      <c r="BC157" s="400"/>
      <c r="BD157" s="400"/>
      <c r="BE157" s="400"/>
      <c r="BF157" s="400"/>
      <c r="BG157" s="258"/>
    </row>
    <row r="158" spans="1:68" ht="14.25" customHeight="1">
      <c r="A158" s="18"/>
      <c r="D158" s="409"/>
      <c r="E158" s="413" t="str">
        <f>IF(D90="","",IF(AT90&lt;&gt;Datos!$AO$2,D90,""))</f>
        <v/>
      </c>
      <c r="F158" s="414"/>
      <c r="G158" s="414"/>
      <c r="H158" s="414"/>
      <c r="I158" s="414"/>
      <c r="J158" s="414"/>
      <c r="K158" s="414"/>
      <c r="L158" s="414"/>
      <c r="M158" s="414"/>
      <c r="N158" s="414"/>
      <c r="O158" s="414"/>
      <c r="P158" s="414"/>
      <c r="Q158" s="414"/>
      <c r="R158" s="414"/>
      <c r="S158" s="414"/>
      <c r="T158" s="414"/>
      <c r="U158" s="415"/>
      <c r="V158" s="400"/>
      <c r="W158" s="400"/>
      <c r="X158" s="400"/>
      <c r="Y158" s="400"/>
      <c r="Z158" s="400"/>
      <c r="AA158" s="400"/>
      <c r="AB158" s="400"/>
      <c r="AC158" s="400"/>
      <c r="AD158" s="400"/>
      <c r="AE158" s="400"/>
      <c r="AF158" s="400"/>
      <c r="AG158" s="400"/>
      <c r="AH158" s="406"/>
      <c r="AI158" s="406"/>
      <c r="AJ158" s="406"/>
      <c r="AK158" s="406"/>
      <c r="AL158" s="406"/>
      <c r="AM158" s="406"/>
      <c r="AN158" s="406"/>
      <c r="AO158" s="406"/>
      <c r="AP158" s="428"/>
      <c r="AQ158" s="400"/>
      <c r="AR158" s="400"/>
      <c r="AS158" s="400"/>
      <c r="AT158" s="400"/>
      <c r="AU158" s="400"/>
      <c r="AV158" s="400"/>
      <c r="AW158" s="400"/>
      <c r="AX158" s="400"/>
      <c r="AY158" s="400"/>
      <c r="AZ158" s="400"/>
      <c r="BA158" s="400"/>
      <c r="BB158" s="400"/>
      <c r="BC158" s="400"/>
      <c r="BD158" s="400"/>
      <c r="BE158" s="400"/>
      <c r="BF158" s="400"/>
      <c r="BG158" s="258"/>
    </row>
    <row r="159" spans="1:68" ht="14.25" customHeight="1">
      <c r="A159" s="18"/>
      <c r="D159" s="409"/>
      <c r="E159" s="413" t="str">
        <f>IF(D91="","",IF(AT91&lt;&gt;Datos!$AO$2,D91,""))</f>
        <v/>
      </c>
      <c r="F159" s="414"/>
      <c r="G159" s="414"/>
      <c r="H159" s="414"/>
      <c r="I159" s="414"/>
      <c r="J159" s="414"/>
      <c r="K159" s="414"/>
      <c r="L159" s="414"/>
      <c r="M159" s="414"/>
      <c r="N159" s="414"/>
      <c r="O159" s="414"/>
      <c r="P159" s="414"/>
      <c r="Q159" s="414"/>
      <c r="R159" s="414"/>
      <c r="S159" s="414"/>
      <c r="T159" s="414"/>
      <c r="U159" s="415"/>
      <c r="V159" s="400"/>
      <c r="W159" s="400"/>
      <c r="X159" s="400"/>
      <c r="Y159" s="400"/>
      <c r="Z159" s="400"/>
      <c r="AA159" s="400"/>
      <c r="AB159" s="400"/>
      <c r="AC159" s="400"/>
      <c r="AD159" s="400"/>
      <c r="AE159" s="400"/>
      <c r="AF159" s="400"/>
      <c r="AG159" s="400"/>
      <c r="AH159" s="406"/>
      <c r="AI159" s="406"/>
      <c r="AJ159" s="406"/>
      <c r="AK159" s="406"/>
      <c r="AL159" s="406"/>
      <c r="AM159" s="406"/>
      <c r="AN159" s="406"/>
      <c r="AO159" s="406"/>
      <c r="AP159" s="428"/>
      <c r="AQ159" s="400"/>
      <c r="AR159" s="400"/>
      <c r="AS159" s="400"/>
      <c r="AT159" s="400"/>
      <c r="AU159" s="400"/>
      <c r="AV159" s="400"/>
      <c r="AW159" s="400"/>
      <c r="AX159" s="400"/>
      <c r="AY159" s="400"/>
      <c r="AZ159" s="400"/>
      <c r="BA159" s="400"/>
      <c r="BB159" s="400"/>
      <c r="BC159" s="400"/>
      <c r="BD159" s="400"/>
      <c r="BE159" s="400"/>
      <c r="BF159" s="400"/>
      <c r="BG159" s="258"/>
    </row>
    <row r="160" spans="1:68" ht="14.25" customHeight="1">
      <c r="A160" s="18"/>
      <c r="D160" s="409"/>
      <c r="E160" s="413" t="str">
        <f>IF(D92="","",IF(AT92&lt;&gt;Datos!$AO$2,D92,""))</f>
        <v/>
      </c>
      <c r="F160" s="414"/>
      <c r="G160" s="414"/>
      <c r="H160" s="414"/>
      <c r="I160" s="414"/>
      <c r="J160" s="414"/>
      <c r="K160" s="414"/>
      <c r="L160" s="414"/>
      <c r="M160" s="414"/>
      <c r="N160" s="414"/>
      <c r="O160" s="414"/>
      <c r="P160" s="414"/>
      <c r="Q160" s="414"/>
      <c r="R160" s="414"/>
      <c r="S160" s="414"/>
      <c r="T160" s="414"/>
      <c r="U160" s="415"/>
      <c r="V160" s="400"/>
      <c r="W160" s="400"/>
      <c r="X160" s="400"/>
      <c r="Y160" s="400"/>
      <c r="Z160" s="400"/>
      <c r="AA160" s="400"/>
      <c r="AB160" s="400"/>
      <c r="AC160" s="400"/>
      <c r="AD160" s="400"/>
      <c r="AE160" s="400"/>
      <c r="AF160" s="400"/>
      <c r="AG160" s="400"/>
      <c r="AH160" s="406"/>
      <c r="AI160" s="406"/>
      <c r="AJ160" s="406"/>
      <c r="AK160" s="406"/>
      <c r="AL160" s="406"/>
      <c r="AM160" s="406"/>
      <c r="AN160" s="406"/>
      <c r="AO160" s="406"/>
      <c r="AP160" s="428"/>
      <c r="AQ160" s="400"/>
      <c r="AR160" s="400"/>
      <c r="AS160" s="400"/>
      <c r="AT160" s="400"/>
      <c r="AU160" s="400"/>
      <c r="AV160" s="400"/>
      <c r="AW160" s="400"/>
      <c r="AX160" s="400"/>
      <c r="AY160" s="400"/>
      <c r="AZ160" s="400"/>
      <c r="BA160" s="400"/>
      <c r="BB160" s="400"/>
      <c r="BC160" s="400"/>
      <c r="BD160" s="400"/>
      <c r="BE160" s="400"/>
      <c r="BF160" s="400"/>
      <c r="BG160" s="258"/>
    </row>
    <row r="161" spans="1:64" ht="14.25" customHeight="1">
      <c r="A161" s="18"/>
      <c r="D161" s="408"/>
      <c r="E161" s="413" t="str">
        <f>IF(D93="","",IF(AT93&lt;&gt;Datos!$AO$2,D93,""))</f>
        <v/>
      </c>
      <c r="F161" s="414"/>
      <c r="G161" s="414"/>
      <c r="H161" s="414"/>
      <c r="I161" s="414"/>
      <c r="J161" s="414"/>
      <c r="K161" s="414"/>
      <c r="L161" s="414"/>
      <c r="M161" s="414"/>
      <c r="N161" s="414"/>
      <c r="O161" s="414"/>
      <c r="P161" s="414"/>
      <c r="Q161" s="414"/>
      <c r="R161" s="414"/>
      <c r="S161" s="414"/>
      <c r="T161" s="414"/>
      <c r="U161" s="415"/>
      <c r="V161" s="400"/>
      <c r="W161" s="400"/>
      <c r="X161" s="400"/>
      <c r="Y161" s="400"/>
      <c r="Z161" s="400"/>
      <c r="AA161" s="400"/>
      <c r="AB161" s="400"/>
      <c r="AC161" s="400"/>
      <c r="AD161" s="400"/>
      <c r="AE161" s="400"/>
      <c r="AF161" s="400"/>
      <c r="AG161" s="400"/>
      <c r="AH161" s="406"/>
      <c r="AI161" s="406"/>
      <c r="AJ161" s="406"/>
      <c r="AK161" s="406"/>
      <c r="AL161" s="406"/>
      <c r="AM161" s="406"/>
      <c r="AN161" s="406"/>
      <c r="AO161" s="406"/>
      <c r="AP161" s="428"/>
      <c r="AQ161" s="400"/>
      <c r="AR161" s="400"/>
      <c r="AS161" s="400"/>
      <c r="AT161" s="400"/>
      <c r="AU161" s="400"/>
      <c r="AV161" s="400"/>
      <c r="AW161" s="400"/>
      <c r="AX161" s="400"/>
      <c r="AY161" s="400"/>
      <c r="AZ161" s="400"/>
      <c r="BA161" s="400"/>
      <c r="BB161" s="400"/>
      <c r="BC161" s="400"/>
      <c r="BD161" s="400"/>
      <c r="BE161" s="400"/>
      <c r="BF161" s="400"/>
      <c r="BG161" s="258"/>
    </row>
    <row r="162" spans="1:64" ht="14.25" customHeight="1">
      <c r="A162" s="18"/>
      <c r="D162" s="408"/>
      <c r="E162" s="413" t="str">
        <f>IF(D94="","",IF(AT94&lt;&gt;Datos!$AO$2,D94,""))</f>
        <v/>
      </c>
      <c r="F162" s="414"/>
      <c r="G162" s="414"/>
      <c r="H162" s="414"/>
      <c r="I162" s="414"/>
      <c r="J162" s="414"/>
      <c r="K162" s="414"/>
      <c r="L162" s="414"/>
      <c r="M162" s="414"/>
      <c r="N162" s="414"/>
      <c r="O162" s="414"/>
      <c r="P162" s="414"/>
      <c r="Q162" s="414"/>
      <c r="R162" s="414"/>
      <c r="S162" s="414"/>
      <c r="T162" s="414"/>
      <c r="U162" s="415"/>
      <c r="V162" s="400"/>
      <c r="W162" s="400"/>
      <c r="X162" s="400"/>
      <c r="Y162" s="400"/>
      <c r="Z162" s="400"/>
      <c r="AA162" s="400"/>
      <c r="AB162" s="400"/>
      <c r="AC162" s="400"/>
      <c r="AD162" s="400"/>
      <c r="AE162" s="400"/>
      <c r="AF162" s="400"/>
      <c r="AG162" s="400"/>
      <c r="AH162" s="406"/>
      <c r="AI162" s="406"/>
      <c r="AJ162" s="406"/>
      <c r="AK162" s="406"/>
      <c r="AL162" s="406"/>
      <c r="AM162" s="406"/>
      <c r="AN162" s="406"/>
      <c r="AO162" s="406"/>
      <c r="AP162" s="428"/>
      <c r="AQ162" s="400"/>
      <c r="AR162" s="400"/>
      <c r="AS162" s="400"/>
      <c r="AT162" s="400"/>
      <c r="AU162" s="400"/>
      <c r="AV162" s="400"/>
      <c r="AW162" s="400"/>
      <c r="AX162" s="400"/>
      <c r="AY162" s="400"/>
      <c r="AZ162" s="400"/>
      <c r="BA162" s="400"/>
      <c r="BB162" s="400"/>
      <c r="BC162" s="400"/>
      <c r="BD162" s="400"/>
      <c r="BE162" s="400"/>
      <c r="BF162" s="400"/>
      <c r="BG162" s="258"/>
    </row>
    <row r="163" spans="1:64" ht="14.25" customHeight="1">
      <c r="A163" s="18"/>
      <c r="D163" s="408"/>
      <c r="E163" s="413" t="str">
        <f>IF(D95="","",IF(AT95&lt;&gt;Datos!$AO$2,D95,""))</f>
        <v/>
      </c>
      <c r="F163" s="414"/>
      <c r="G163" s="414"/>
      <c r="H163" s="414"/>
      <c r="I163" s="414"/>
      <c r="J163" s="414"/>
      <c r="K163" s="414"/>
      <c r="L163" s="414"/>
      <c r="M163" s="414"/>
      <c r="N163" s="414"/>
      <c r="O163" s="414"/>
      <c r="P163" s="414"/>
      <c r="Q163" s="414"/>
      <c r="R163" s="414"/>
      <c r="S163" s="414"/>
      <c r="T163" s="414"/>
      <c r="U163" s="415"/>
      <c r="V163" s="400"/>
      <c r="W163" s="400"/>
      <c r="X163" s="400"/>
      <c r="Y163" s="400"/>
      <c r="Z163" s="400"/>
      <c r="AA163" s="400"/>
      <c r="AB163" s="400"/>
      <c r="AC163" s="400"/>
      <c r="AD163" s="400"/>
      <c r="AE163" s="400"/>
      <c r="AF163" s="400"/>
      <c r="AG163" s="400"/>
      <c r="AH163" s="406"/>
      <c r="AI163" s="406"/>
      <c r="AJ163" s="406"/>
      <c r="AK163" s="406"/>
      <c r="AL163" s="406"/>
      <c r="AM163" s="406"/>
      <c r="AN163" s="406"/>
      <c r="AO163" s="406"/>
      <c r="AP163" s="428"/>
      <c r="AQ163" s="400"/>
      <c r="AR163" s="400"/>
      <c r="AS163" s="400"/>
      <c r="AT163" s="400"/>
      <c r="AU163" s="400"/>
      <c r="AV163" s="400"/>
      <c r="AW163" s="400"/>
      <c r="AX163" s="400"/>
      <c r="AY163" s="400"/>
      <c r="AZ163" s="400"/>
      <c r="BA163" s="400"/>
      <c r="BB163" s="400"/>
      <c r="BC163" s="400"/>
      <c r="BD163" s="400"/>
      <c r="BE163" s="400"/>
      <c r="BF163" s="400"/>
      <c r="BG163" s="258"/>
    </row>
    <row r="164" spans="1:64" ht="14.25" customHeight="1" thickBot="1">
      <c r="A164" s="18"/>
      <c r="D164" s="410"/>
      <c r="E164" s="607" t="str">
        <f>IF(D96="","",IF(AT96&lt;&gt;Datos!$AO$2,D96,""))</f>
        <v/>
      </c>
      <c r="F164" s="608"/>
      <c r="G164" s="608"/>
      <c r="H164" s="608"/>
      <c r="I164" s="608"/>
      <c r="J164" s="608"/>
      <c r="K164" s="608"/>
      <c r="L164" s="608"/>
      <c r="M164" s="608"/>
      <c r="N164" s="608"/>
      <c r="O164" s="608"/>
      <c r="P164" s="608"/>
      <c r="Q164" s="608"/>
      <c r="R164" s="608"/>
      <c r="S164" s="608"/>
      <c r="T164" s="608"/>
      <c r="U164" s="609"/>
      <c r="V164" s="424"/>
      <c r="W164" s="424"/>
      <c r="X164" s="424"/>
      <c r="Y164" s="424"/>
      <c r="Z164" s="424"/>
      <c r="AA164" s="424"/>
      <c r="AB164" s="424"/>
      <c r="AC164" s="424"/>
      <c r="AD164" s="424"/>
      <c r="AE164" s="424"/>
      <c r="AF164" s="424"/>
      <c r="AG164" s="424"/>
      <c r="AH164" s="422"/>
      <c r="AI164" s="422"/>
      <c r="AJ164" s="422"/>
      <c r="AK164" s="422"/>
      <c r="AL164" s="422"/>
      <c r="AM164" s="422"/>
      <c r="AN164" s="422"/>
      <c r="AO164" s="422"/>
      <c r="AP164" s="423"/>
      <c r="AQ164" s="424"/>
      <c r="AR164" s="424"/>
      <c r="AS164" s="424"/>
      <c r="AT164" s="424"/>
      <c r="AU164" s="424"/>
      <c r="AV164" s="424"/>
      <c r="AW164" s="424"/>
      <c r="AX164" s="424"/>
      <c r="AY164" s="424"/>
      <c r="AZ164" s="424"/>
      <c r="BA164" s="424"/>
      <c r="BB164" s="424"/>
      <c r="BC164" s="424"/>
      <c r="BD164" s="424"/>
      <c r="BE164" s="424"/>
      <c r="BF164" s="424"/>
      <c r="BG164" s="424"/>
      <c r="BH164" s="424"/>
      <c r="BI164" s="424"/>
      <c r="BJ164" s="424"/>
      <c r="BK164" s="424"/>
      <c r="BL164" s="424"/>
    </row>
    <row r="165" spans="1:64" ht="14.25" customHeight="1" thickTop="1">
      <c r="A165" s="18"/>
      <c r="D165" s="411" t="s">
        <v>570</v>
      </c>
      <c r="E165" s="416" t="str">
        <f>IF(D102="","",IF(AT102&lt;&gt;Datos!$AO$2,D102,""))</f>
        <v/>
      </c>
      <c r="F165" s="417"/>
      <c r="G165" s="417"/>
      <c r="H165" s="417"/>
      <c r="I165" s="417"/>
      <c r="J165" s="417"/>
      <c r="K165" s="417"/>
      <c r="L165" s="417"/>
      <c r="M165" s="417"/>
      <c r="N165" s="417"/>
      <c r="O165" s="417"/>
      <c r="P165" s="417"/>
      <c r="Q165" s="417"/>
      <c r="R165" s="417"/>
      <c r="S165" s="417"/>
      <c r="T165" s="417"/>
      <c r="U165" s="418"/>
      <c r="V165" s="610"/>
      <c r="W165" s="610"/>
      <c r="X165" s="610"/>
      <c r="Y165" s="610"/>
      <c r="Z165" s="610"/>
      <c r="AA165" s="610"/>
      <c r="AB165" s="610"/>
      <c r="AC165" s="610"/>
      <c r="AD165" s="610"/>
      <c r="AE165" s="610"/>
      <c r="AF165" s="610"/>
      <c r="AG165" s="610"/>
      <c r="AH165" s="611"/>
      <c r="AI165" s="611"/>
      <c r="AJ165" s="611"/>
      <c r="AK165" s="611"/>
      <c r="AL165" s="611"/>
      <c r="AM165" s="611"/>
      <c r="AN165" s="611"/>
      <c r="AO165" s="611"/>
      <c r="AP165" s="612"/>
      <c r="AQ165" s="610"/>
      <c r="AR165" s="610"/>
      <c r="AS165" s="610"/>
      <c r="AT165" s="610"/>
      <c r="AU165" s="610"/>
      <c r="AV165" s="610"/>
      <c r="AW165" s="610"/>
      <c r="AX165" s="610"/>
      <c r="AY165" s="610"/>
      <c r="AZ165" s="610"/>
      <c r="BA165" s="610"/>
      <c r="BB165" s="610"/>
      <c r="BC165" s="610"/>
      <c r="BD165" s="610"/>
      <c r="BE165" s="610"/>
      <c r="BF165" s="610"/>
      <c r="BG165" s="259"/>
    </row>
    <row r="166" spans="1:64" ht="14.25" customHeight="1">
      <c r="A166" s="18"/>
      <c r="D166" s="411"/>
      <c r="E166" s="416" t="str">
        <f>IF(D103="","",IF(AT103&lt;&gt;Datos!$AO$2,D103,""))</f>
        <v/>
      </c>
      <c r="F166" s="417"/>
      <c r="G166" s="417"/>
      <c r="H166" s="417"/>
      <c r="I166" s="417"/>
      <c r="J166" s="417"/>
      <c r="K166" s="417"/>
      <c r="L166" s="417"/>
      <c r="M166" s="417"/>
      <c r="N166" s="417"/>
      <c r="O166" s="417"/>
      <c r="P166" s="417"/>
      <c r="Q166" s="417"/>
      <c r="R166" s="417"/>
      <c r="S166" s="417"/>
      <c r="T166" s="417"/>
      <c r="U166" s="418"/>
      <c r="V166" s="616"/>
      <c r="W166" s="616"/>
      <c r="X166" s="616"/>
      <c r="Y166" s="616"/>
      <c r="Z166" s="616"/>
      <c r="AA166" s="616"/>
      <c r="AB166" s="616"/>
      <c r="AC166" s="616"/>
      <c r="AD166" s="616"/>
      <c r="AE166" s="616"/>
      <c r="AF166" s="616"/>
      <c r="AG166" s="616"/>
      <c r="AH166" s="617"/>
      <c r="AI166" s="617"/>
      <c r="AJ166" s="617"/>
      <c r="AK166" s="617"/>
      <c r="AL166" s="617"/>
      <c r="AM166" s="617"/>
      <c r="AN166" s="617"/>
      <c r="AO166" s="617"/>
      <c r="AP166" s="618"/>
      <c r="AQ166" s="616"/>
      <c r="AR166" s="616"/>
      <c r="AS166" s="616"/>
      <c r="AT166" s="616"/>
      <c r="AU166" s="616"/>
      <c r="AV166" s="616"/>
      <c r="AW166" s="616"/>
      <c r="AX166" s="616"/>
      <c r="AY166" s="616"/>
      <c r="AZ166" s="616"/>
      <c r="BA166" s="616"/>
      <c r="BB166" s="616"/>
      <c r="BC166" s="616"/>
      <c r="BD166" s="616"/>
      <c r="BE166" s="616"/>
      <c r="BF166" s="616"/>
      <c r="BG166" s="260"/>
    </row>
    <row r="167" spans="1:64" ht="14.25" customHeight="1">
      <c r="A167" s="18"/>
      <c r="D167" s="411"/>
      <c r="E167" s="416" t="str">
        <f>IF(D104="","",IF(AT104&lt;&gt;Datos!$AO$2,D104,""))</f>
        <v/>
      </c>
      <c r="F167" s="417"/>
      <c r="G167" s="417"/>
      <c r="H167" s="417"/>
      <c r="I167" s="417"/>
      <c r="J167" s="417"/>
      <c r="K167" s="417"/>
      <c r="L167" s="417"/>
      <c r="M167" s="417"/>
      <c r="N167" s="417"/>
      <c r="O167" s="417"/>
      <c r="P167" s="417"/>
      <c r="Q167" s="417"/>
      <c r="R167" s="417"/>
      <c r="S167" s="417"/>
      <c r="T167" s="417"/>
      <c r="U167" s="418"/>
      <c r="V167" s="616"/>
      <c r="W167" s="616"/>
      <c r="X167" s="616"/>
      <c r="Y167" s="616"/>
      <c r="Z167" s="616"/>
      <c r="AA167" s="616"/>
      <c r="AB167" s="616"/>
      <c r="AC167" s="616"/>
      <c r="AD167" s="616"/>
      <c r="AE167" s="616"/>
      <c r="AF167" s="616"/>
      <c r="AG167" s="616"/>
      <c r="AH167" s="617"/>
      <c r="AI167" s="617"/>
      <c r="AJ167" s="617"/>
      <c r="AK167" s="617"/>
      <c r="AL167" s="617"/>
      <c r="AM167" s="617"/>
      <c r="AN167" s="617"/>
      <c r="AO167" s="617"/>
      <c r="AP167" s="618"/>
      <c r="AQ167" s="616"/>
      <c r="AR167" s="616"/>
      <c r="AS167" s="616"/>
      <c r="AT167" s="616"/>
      <c r="AU167" s="616"/>
      <c r="AV167" s="616"/>
      <c r="AW167" s="616"/>
      <c r="AX167" s="616"/>
      <c r="AY167" s="616"/>
      <c r="AZ167" s="616"/>
      <c r="BA167" s="616"/>
      <c r="BB167" s="616"/>
      <c r="BC167" s="616"/>
      <c r="BD167" s="616"/>
      <c r="BE167" s="616"/>
      <c r="BF167" s="616"/>
      <c r="BG167" s="260"/>
    </row>
    <row r="168" spans="1:64" ht="14.25" customHeight="1">
      <c r="A168" s="18"/>
      <c r="D168" s="411"/>
      <c r="E168" s="416" t="str">
        <f>IF(D105="","",IF(AT105&lt;&gt;Datos!$AO$2,D105,""))</f>
        <v/>
      </c>
      <c r="F168" s="417"/>
      <c r="G168" s="417"/>
      <c r="H168" s="417"/>
      <c r="I168" s="417"/>
      <c r="J168" s="417"/>
      <c r="K168" s="417"/>
      <c r="L168" s="417"/>
      <c r="M168" s="417"/>
      <c r="N168" s="417"/>
      <c r="O168" s="417"/>
      <c r="P168" s="417"/>
      <c r="Q168" s="417"/>
      <c r="R168" s="417"/>
      <c r="S168" s="417"/>
      <c r="T168" s="417"/>
      <c r="U168" s="418"/>
      <c r="V168" s="616"/>
      <c r="W168" s="616"/>
      <c r="X168" s="616"/>
      <c r="Y168" s="616"/>
      <c r="Z168" s="616"/>
      <c r="AA168" s="616"/>
      <c r="AB168" s="616"/>
      <c r="AC168" s="616"/>
      <c r="AD168" s="616"/>
      <c r="AE168" s="616"/>
      <c r="AF168" s="616"/>
      <c r="AG168" s="616"/>
      <c r="AH168" s="617"/>
      <c r="AI168" s="617"/>
      <c r="AJ168" s="617"/>
      <c r="AK168" s="617"/>
      <c r="AL168" s="617"/>
      <c r="AM168" s="617"/>
      <c r="AN168" s="617"/>
      <c r="AO168" s="617"/>
      <c r="AP168" s="618"/>
      <c r="AQ168" s="616"/>
      <c r="AR168" s="616"/>
      <c r="AS168" s="616"/>
      <c r="AT168" s="616"/>
      <c r="AU168" s="616"/>
      <c r="AV168" s="616"/>
      <c r="AW168" s="616"/>
      <c r="AX168" s="616"/>
      <c r="AY168" s="616"/>
      <c r="AZ168" s="616"/>
      <c r="BA168" s="616"/>
      <c r="BB168" s="616"/>
      <c r="BC168" s="616"/>
      <c r="BD168" s="616"/>
      <c r="BE168" s="616"/>
      <c r="BF168" s="616"/>
      <c r="BG168" s="260"/>
    </row>
    <row r="169" spans="1:64" ht="14.25" customHeight="1">
      <c r="A169" s="18"/>
      <c r="D169" s="411"/>
      <c r="E169" s="416" t="str">
        <f>IF(D106="","",IF(AT106&lt;&gt;Datos!$AO$2,D106,""))</f>
        <v/>
      </c>
      <c r="F169" s="417"/>
      <c r="G169" s="417"/>
      <c r="H169" s="417"/>
      <c r="I169" s="417"/>
      <c r="J169" s="417"/>
      <c r="K169" s="417"/>
      <c r="L169" s="417"/>
      <c r="M169" s="417"/>
      <c r="N169" s="417"/>
      <c r="O169" s="417"/>
      <c r="P169" s="417"/>
      <c r="Q169" s="417"/>
      <c r="R169" s="417"/>
      <c r="S169" s="417"/>
      <c r="T169" s="417"/>
      <c r="U169" s="418"/>
      <c r="V169" s="616"/>
      <c r="W169" s="616"/>
      <c r="X169" s="616"/>
      <c r="Y169" s="616"/>
      <c r="Z169" s="616"/>
      <c r="AA169" s="616"/>
      <c r="AB169" s="616"/>
      <c r="AC169" s="616"/>
      <c r="AD169" s="616"/>
      <c r="AE169" s="616"/>
      <c r="AF169" s="616"/>
      <c r="AG169" s="616"/>
      <c r="AH169" s="617"/>
      <c r="AI169" s="617"/>
      <c r="AJ169" s="617"/>
      <c r="AK169" s="617"/>
      <c r="AL169" s="617"/>
      <c r="AM169" s="617"/>
      <c r="AN169" s="617"/>
      <c r="AO169" s="617"/>
      <c r="AP169" s="618"/>
      <c r="AQ169" s="616"/>
      <c r="AR169" s="616"/>
      <c r="AS169" s="616"/>
      <c r="AT169" s="616"/>
      <c r="AU169" s="616"/>
      <c r="AV169" s="616"/>
      <c r="AW169" s="616"/>
      <c r="AX169" s="616"/>
      <c r="AY169" s="616"/>
      <c r="AZ169" s="616"/>
      <c r="BA169" s="616"/>
      <c r="BB169" s="616"/>
      <c r="BC169" s="616"/>
      <c r="BD169" s="616"/>
      <c r="BE169" s="616"/>
      <c r="BF169" s="616"/>
      <c r="BG169" s="260"/>
    </row>
    <row r="170" spans="1:64" ht="14.25" customHeight="1">
      <c r="A170" s="18"/>
      <c r="D170" s="411"/>
      <c r="E170" s="416" t="str">
        <f>IF(D107="","",IF(AT107&lt;&gt;Datos!$AO$2,D107,""))</f>
        <v/>
      </c>
      <c r="F170" s="417"/>
      <c r="G170" s="417"/>
      <c r="H170" s="417"/>
      <c r="I170" s="417"/>
      <c r="J170" s="417"/>
      <c r="K170" s="417"/>
      <c r="L170" s="417"/>
      <c r="M170" s="417"/>
      <c r="N170" s="417"/>
      <c r="O170" s="417"/>
      <c r="P170" s="417"/>
      <c r="Q170" s="417"/>
      <c r="R170" s="417"/>
      <c r="S170" s="417"/>
      <c r="T170" s="417"/>
      <c r="U170" s="418"/>
      <c r="V170" s="616"/>
      <c r="W170" s="616"/>
      <c r="X170" s="616"/>
      <c r="Y170" s="616"/>
      <c r="Z170" s="616"/>
      <c r="AA170" s="616"/>
      <c r="AB170" s="616"/>
      <c r="AC170" s="616"/>
      <c r="AD170" s="616"/>
      <c r="AE170" s="616"/>
      <c r="AF170" s="616"/>
      <c r="AG170" s="616"/>
      <c r="AH170" s="617"/>
      <c r="AI170" s="617"/>
      <c r="AJ170" s="617"/>
      <c r="AK170" s="617"/>
      <c r="AL170" s="617"/>
      <c r="AM170" s="617"/>
      <c r="AN170" s="617"/>
      <c r="AO170" s="617"/>
      <c r="AP170" s="618"/>
      <c r="AQ170" s="616"/>
      <c r="AR170" s="616"/>
      <c r="AS170" s="616"/>
      <c r="AT170" s="616"/>
      <c r="AU170" s="616"/>
      <c r="AV170" s="616"/>
      <c r="AW170" s="616"/>
      <c r="AX170" s="616"/>
      <c r="AY170" s="616"/>
      <c r="AZ170" s="616"/>
      <c r="BA170" s="616"/>
      <c r="BB170" s="616"/>
      <c r="BC170" s="616"/>
      <c r="BD170" s="616"/>
      <c r="BE170" s="616"/>
      <c r="BF170" s="616"/>
      <c r="BG170" s="260"/>
    </row>
    <row r="171" spans="1:64" ht="14.25" customHeight="1">
      <c r="A171" s="18"/>
      <c r="D171" s="411"/>
      <c r="E171" s="416" t="str">
        <f>IF(D108="","",IF(AT108&lt;&gt;Datos!$AO$2,D108,""))</f>
        <v/>
      </c>
      <c r="F171" s="417"/>
      <c r="G171" s="417"/>
      <c r="H171" s="417"/>
      <c r="I171" s="417"/>
      <c r="J171" s="417"/>
      <c r="K171" s="417"/>
      <c r="L171" s="417"/>
      <c r="M171" s="417"/>
      <c r="N171" s="417"/>
      <c r="O171" s="417"/>
      <c r="P171" s="417"/>
      <c r="Q171" s="417"/>
      <c r="R171" s="417"/>
      <c r="S171" s="417"/>
      <c r="T171" s="417"/>
      <c r="U171" s="418"/>
      <c r="V171" s="616"/>
      <c r="W171" s="616"/>
      <c r="X171" s="616"/>
      <c r="Y171" s="616"/>
      <c r="Z171" s="616"/>
      <c r="AA171" s="616"/>
      <c r="AB171" s="616"/>
      <c r="AC171" s="616"/>
      <c r="AD171" s="616"/>
      <c r="AE171" s="616"/>
      <c r="AF171" s="616"/>
      <c r="AG171" s="616"/>
      <c r="AH171" s="617"/>
      <c r="AI171" s="617"/>
      <c r="AJ171" s="617"/>
      <c r="AK171" s="617"/>
      <c r="AL171" s="617"/>
      <c r="AM171" s="617"/>
      <c r="AN171" s="617"/>
      <c r="AO171" s="617"/>
      <c r="AP171" s="618"/>
      <c r="AQ171" s="616"/>
      <c r="AR171" s="616"/>
      <c r="AS171" s="616"/>
      <c r="AT171" s="616"/>
      <c r="AU171" s="616"/>
      <c r="AV171" s="616"/>
      <c r="AW171" s="616"/>
      <c r="AX171" s="616"/>
      <c r="AY171" s="616"/>
      <c r="AZ171" s="616"/>
      <c r="BA171" s="616"/>
      <c r="BB171" s="616"/>
      <c r="BC171" s="616"/>
      <c r="BD171" s="616"/>
      <c r="BE171" s="616"/>
      <c r="BF171" s="616"/>
      <c r="BG171" s="260"/>
    </row>
    <row r="172" spans="1:64" ht="14.25" customHeight="1">
      <c r="A172" s="18"/>
      <c r="D172" s="411"/>
      <c r="E172" s="416" t="str">
        <f>IF(D109="","",IF(AT109&lt;&gt;Datos!$AO$2,D109,""))</f>
        <v/>
      </c>
      <c r="F172" s="417"/>
      <c r="G172" s="417"/>
      <c r="H172" s="417"/>
      <c r="I172" s="417"/>
      <c r="J172" s="417"/>
      <c r="K172" s="417"/>
      <c r="L172" s="417"/>
      <c r="M172" s="417"/>
      <c r="N172" s="417"/>
      <c r="O172" s="417"/>
      <c r="P172" s="417"/>
      <c r="Q172" s="417"/>
      <c r="R172" s="417"/>
      <c r="S172" s="417"/>
      <c r="T172" s="417"/>
      <c r="U172" s="418"/>
      <c r="V172" s="616"/>
      <c r="W172" s="616"/>
      <c r="X172" s="616"/>
      <c r="Y172" s="616"/>
      <c r="Z172" s="616"/>
      <c r="AA172" s="616"/>
      <c r="AB172" s="616"/>
      <c r="AC172" s="616"/>
      <c r="AD172" s="616"/>
      <c r="AE172" s="616"/>
      <c r="AF172" s="616"/>
      <c r="AG172" s="616"/>
      <c r="AH172" s="617"/>
      <c r="AI172" s="617"/>
      <c r="AJ172" s="617"/>
      <c r="AK172" s="617"/>
      <c r="AL172" s="617"/>
      <c r="AM172" s="617"/>
      <c r="AN172" s="617"/>
      <c r="AO172" s="617"/>
      <c r="AP172" s="618"/>
      <c r="AQ172" s="616"/>
      <c r="AR172" s="616"/>
      <c r="AS172" s="616"/>
      <c r="AT172" s="616"/>
      <c r="AU172" s="616"/>
      <c r="AV172" s="616"/>
      <c r="AW172" s="616"/>
      <c r="AX172" s="616"/>
      <c r="AY172" s="616"/>
      <c r="AZ172" s="616"/>
      <c r="BA172" s="616"/>
      <c r="BB172" s="616"/>
      <c r="BC172" s="616"/>
      <c r="BD172" s="616"/>
      <c r="BE172" s="616"/>
      <c r="BF172" s="616"/>
      <c r="BG172" s="260"/>
    </row>
    <row r="173" spans="1:64" ht="14.25" customHeight="1">
      <c r="A173" s="18"/>
      <c r="D173" s="412"/>
      <c r="E173" s="416" t="str">
        <f>IF(D110="","",IF(AT110&lt;&gt;Datos!$AO$2,D110,""))</f>
        <v/>
      </c>
      <c r="F173" s="417"/>
      <c r="G173" s="417"/>
      <c r="H173" s="417"/>
      <c r="I173" s="417"/>
      <c r="J173" s="417"/>
      <c r="K173" s="417"/>
      <c r="L173" s="417"/>
      <c r="M173" s="417"/>
      <c r="N173" s="417"/>
      <c r="O173" s="417"/>
      <c r="P173" s="417"/>
      <c r="Q173" s="417"/>
      <c r="R173" s="417"/>
      <c r="S173" s="417"/>
      <c r="T173" s="417"/>
      <c r="U173" s="418"/>
      <c r="V173" s="616"/>
      <c r="W173" s="616"/>
      <c r="X173" s="616"/>
      <c r="Y173" s="616"/>
      <c r="Z173" s="616"/>
      <c r="AA173" s="616"/>
      <c r="AB173" s="616"/>
      <c r="AC173" s="616"/>
      <c r="AD173" s="616"/>
      <c r="AE173" s="616"/>
      <c r="AF173" s="616"/>
      <c r="AG173" s="616"/>
      <c r="AH173" s="617"/>
      <c r="AI173" s="617"/>
      <c r="AJ173" s="617"/>
      <c r="AK173" s="617"/>
      <c r="AL173" s="617"/>
      <c r="AM173" s="617"/>
      <c r="AN173" s="617"/>
      <c r="AO173" s="617"/>
      <c r="AP173" s="618"/>
      <c r="AQ173" s="616"/>
      <c r="AR173" s="616"/>
      <c r="AS173" s="616"/>
      <c r="AT173" s="616"/>
      <c r="AU173" s="616"/>
      <c r="AV173" s="616"/>
      <c r="AW173" s="616"/>
      <c r="AX173" s="616"/>
      <c r="AY173" s="616"/>
      <c r="AZ173" s="616"/>
      <c r="BA173" s="616"/>
      <c r="BB173" s="616"/>
      <c r="BC173" s="616"/>
      <c r="BD173" s="616"/>
      <c r="BE173" s="616"/>
      <c r="BF173" s="616"/>
      <c r="BG173" s="260"/>
    </row>
    <row r="174" spans="1:64" ht="14.25" customHeight="1">
      <c r="A174" s="18"/>
      <c r="D174" s="412"/>
      <c r="E174" s="416" t="str">
        <f>IF(D111="","",IF(AT111&lt;&gt;Datos!$AO$2,D111,""))</f>
        <v/>
      </c>
      <c r="F174" s="417"/>
      <c r="G174" s="417"/>
      <c r="H174" s="417"/>
      <c r="I174" s="417"/>
      <c r="J174" s="417"/>
      <c r="K174" s="417"/>
      <c r="L174" s="417"/>
      <c r="M174" s="417"/>
      <c r="N174" s="417"/>
      <c r="O174" s="417"/>
      <c r="P174" s="417"/>
      <c r="Q174" s="417"/>
      <c r="R174" s="417"/>
      <c r="S174" s="417"/>
      <c r="T174" s="417"/>
      <c r="U174" s="418"/>
      <c r="V174" s="616"/>
      <c r="W174" s="616"/>
      <c r="X174" s="616"/>
      <c r="Y174" s="616"/>
      <c r="Z174" s="616"/>
      <c r="AA174" s="616"/>
      <c r="AB174" s="616"/>
      <c r="AC174" s="616"/>
      <c r="AD174" s="616"/>
      <c r="AE174" s="616"/>
      <c r="AF174" s="616"/>
      <c r="AG174" s="616"/>
      <c r="AH174" s="617"/>
      <c r="AI174" s="617"/>
      <c r="AJ174" s="617"/>
      <c r="AK174" s="617"/>
      <c r="AL174" s="617"/>
      <c r="AM174" s="617"/>
      <c r="AN174" s="617"/>
      <c r="AO174" s="617"/>
      <c r="AP174" s="618"/>
      <c r="AQ174" s="616"/>
      <c r="AR174" s="616"/>
      <c r="AS174" s="616"/>
      <c r="AT174" s="616"/>
      <c r="AU174" s="616"/>
      <c r="AV174" s="616"/>
      <c r="AW174" s="616"/>
      <c r="AX174" s="616"/>
      <c r="AY174" s="616"/>
      <c r="AZ174" s="616"/>
      <c r="BA174" s="616"/>
      <c r="BB174" s="616"/>
      <c r="BC174" s="616"/>
      <c r="BD174" s="616"/>
      <c r="BE174" s="616"/>
      <c r="BF174" s="616"/>
      <c r="BG174" s="260"/>
    </row>
    <row r="175" spans="1:64">
      <c r="A175" s="18"/>
      <c r="BG175" s="20"/>
    </row>
    <row r="176" spans="1:64" ht="15.75" customHeight="1">
      <c r="A176" s="18"/>
      <c r="D176" s="181"/>
      <c r="E176" s="181"/>
      <c r="F176" s="181"/>
      <c r="G176" s="181"/>
      <c r="H176" s="181"/>
      <c r="I176" s="181"/>
      <c r="J176" s="181"/>
      <c r="K176" s="181"/>
      <c r="L176" s="181"/>
      <c r="M176" s="181"/>
      <c r="N176" s="181"/>
      <c r="O176" s="181"/>
      <c r="P176" s="181"/>
      <c r="Q176" s="181"/>
      <c r="R176" s="181"/>
      <c r="S176" s="181"/>
      <c r="T176" s="181"/>
      <c r="U176" s="181"/>
      <c r="V176" s="181"/>
      <c r="W176" s="181"/>
      <c r="X176" s="181"/>
      <c r="Y176" s="181"/>
      <c r="Z176" s="181"/>
      <c r="AA176" s="181"/>
      <c r="AB176" s="181"/>
      <c r="AC176" s="181"/>
      <c r="AD176" s="181"/>
      <c r="AE176" s="181"/>
      <c r="AF176" s="181"/>
      <c r="AG176" s="181"/>
      <c r="AH176" s="181"/>
      <c r="AI176" s="181"/>
      <c r="AJ176" s="181"/>
      <c r="AK176" s="181"/>
      <c r="AL176" s="181"/>
      <c r="AM176" s="181"/>
      <c r="AN176" s="181"/>
      <c r="AO176" s="181"/>
      <c r="AP176" s="181"/>
      <c r="AQ176" s="181"/>
      <c r="AR176" s="181"/>
      <c r="AS176" s="181"/>
      <c r="AT176" s="181"/>
      <c r="AU176" s="181"/>
      <c r="AV176" s="181"/>
      <c r="AW176" s="181"/>
      <c r="AX176" s="181"/>
      <c r="AY176" s="181"/>
      <c r="AZ176" s="181"/>
      <c r="BA176" s="181"/>
      <c r="BB176" s="181"/>
      <c r="BG176" s="20"/>
      <c r="BK176" s="11" t="s">
        <v>574</v>
      </c>
    </row>
    <row r="177" spans="1:63" ht="31.9" customHeight="1">
      <c r="A177" s="18"/>
      <c r="D177" s="652" t="s">
        <v>575</v>
      </c>
      <c r="E177" s="652"/>
      <c r="F177" s="652"/>
      <c r="G177" s="652"/>
      <c r="H177" s="652"/>
      <c r="I177" s="652"/>
      <c r="J177" s="652"/>
      <c r="K177" s="652"/>
      <c r="L177" s="652"/>
      <c r="M177" s="652"/>
      <c r="N177" s="652"/>
      <c r="O177" s="652"/>
      <c r="P177" s="652"/>
      <c r="Q177" s="652"/>
      <c r="R177" s="652"/>
      <c r="S177" s="652"/>
      <c r="T177" s="652"/>
      <c r="U177" s="652"/>
      <c r="V177" s="652"/>
      <c r="W177" s="652"/>
      <c r="X177" s="652"/>
      <c r="Y177" s="652"/>
      <c r="Z177" s="652"/>
      <c r="AA177" s="652"/>
      <c r="AB177" s="652"/>
      <c r="AC177" s="652"/>
      <c r="AD177" s="652"/>
      <c r="AE177" s="652"/>
      <c r="AF177" s="652"/>
      <c r="AG177" s="652"/>
      <c r="AH177" s="652"/>
      <c r="AI177" s="652"/>
      <c r="AJ177" s="652"/>
      <c r="AK177" s="652"/>
      <c r="AL177" s="652"/>
      <c r="AM177" s="652"/>
      <c r="AN177" s="652"/>
      <c r="AO177" s="652"/>
      <c r="AP177" s="652"/>
      <c r="AQ177" s="652"/>
      <c r="AR177" s="652"/>
      <c r="AS177" s="652"/>
      <c r="AT177" s="652"/>
      <c r="AU177" s="652"/>
      <c r="AV177" s="652"/>
      <c r="AW177" s="652"/>
      <c r="AX177" s="652"/>
      <c r="AY177" s="652"/>
      <c r="AZ177" s="652"/>
      <c r="BA177" s="652"/>
      <c r="BB177" s="652"/>
      <c r="BC177" s="652"/>
      <c r="BD177" s="652"/>
      <c r="BE177" s="652"/>
      <c r="BF177" s="652"/>
      <c r="BG177" s="653"/>
      <c r="BK177" s="26" t="str">
        <f>IF(AT87=Datos!$AO$2,D87,"")</f>
        <v/>
      </c>
    </row>
    <row r="178" spans="1:63" ht="20.100000000000001" customHeight="1">
      <c r="A178" s="18"/>
      <c r="D178" s="654" t="s">
        <v>576</v>
      </c>
      <c r="E178" s="654"/>
      <c r="F178" s="654"/>
      <c r="G178" s="654"/>
      <c r="H178" s="654"/>
      <c r="I178" s="654"/>
      <c r="J178" s="654"/>
      <c r="K178" s="654"/>
      <c r="L178" s="654"/>
      <c r="M178" s="654"/>
      <c r="N178" s="654"/>
      <c r="O178" s="654"/>
      <c r="P178" s="654"/>
      <c r="Q178" s="654"/>
      <c r="R178" s="654"/>
      <c r="S178" s="654"/>
      <c r="T178" s="654"/>
      <c r="U178" s="654"/>
      <c r="V178" s="649" t="s">
        <v>563</v>
      </c>
      <c r="W178" s="649"/>
      <c r="X178" s="649"/>
      <c r="Y178" s="649"/>
      <c r="Z178" s="649"/>
      <c r="AA178" s="649"/>
      <c r="AB178" s="649"/>
      <c r="AC178" s="649"/>
      <c r="AD178" s="649"/>
      <c r="AE178" s="649"/>
      <c r="AF178" s="649"/>
      <c r="AG178" s="649"/>
      <c r="AH178" s="649"/>
      <c r="AI178" s="649"/>
      <c r="AJ178" s="649"/>
      <c r="AK178" s="649"/>
      <c r="AL178" s="649"/>
      <c r="AM178" s="649"/>
      <c r="AN178" s="649"/>
      <c r="AO178" s="649"/>
      <c r="AP178" s="649"/>
      <c r="AQ178" s="649"/>
      <c r="AR178" s="649"/>
      <c r="AS178" s="649"/>
      <c r="AT178" s="649"/>
      <c r="AU178" s="649"/>
      <c r="AV178" s="649"/>
      <c r="AW178" s="649"/>
      <c r="AX178" s="649"/>
      <c r="AY178" s="649"/>
      <c r="AZ178" s="649"/>
      <c r="BA178" s="649"/>
      <c r="BB178" s="649"/>
      <c r="BC178" s="649"/>
      <c r="BD178" s="649"/>
      <c r="BE178" s="649"/>
      <c r="BF178" s="649"/>
      <c r="BG178" s="650"/>
      <c r="BK178" s="26" t="str">
        <f>IF(AT88=Datos!$AO$2,D88,"")</f>
        <v/>
      </c>
    </row>
    <row r="179" spans="1:63" ht="25.15" customHeight="1">
      <c r="A179" s="18"/>
      <c r="D179" s="654"/>
      <c r="E179" s="654"/>
      <c r="F179" s="654"/>
      <c r="G179" s="654"/>
      <c r="H179" s="654"/>
      <c r="I179" s="654"/>
      <c r="J179" s="654"/>
      <c r="K179" s="654"/>
      <c r="L179" s="654"/>
      <c r="M179" s="654"/>
      <c r="N179" s="654"/>
      <c r="O179" s="654"/>
      <c r="P179" s="654"/>
      <c r="Q179" s="654"/>
      <c r="R179" s="654"/>
      <c r="S179" s="654"/>
      <c r="T179" s="654"/>
      <c r="U179" s="654"/>
      <c r="V179" s="604" t="s">
        <v>564</v>
      </c>
      <c r="W179" s="604"/>
      <c r="X179" s="604"/>
      <c r="Y179" s="604"/>
      <c r="Z179" s="604"/>
      <c r="AA179" s="604"/>
      <c r="AB179" s="604"/>
      <c r="AC179" s="604"/>
      <c r="AD179" s="604"/>
      <c r="AE179" s="604"/>
      <c r="AF179" s="604"/>
      <c r="AG179" s="604"/>
      <c r="AH179" s="604" t="s">
        <v>565</v>
      </c>
      <c r="AI179" s="604"/>
      <c r="AJ179" s="604"/>
      <c r="AK179" s="604"/>
      <c r="AL179" s="604"/>
      <c r="AM179" s="604"/>
      <c r="AN179" s="604"/>
      <c r="AO179" s="604"/>
      <c r="AP179" s="604"/>
      <c r="AQ179" s="604" t="s">
        <v>566</v>
      </c>
      <c r="AR179" s="604"/>
      <c r="AS179" s="604"/>
      <c r="AT179" s="604"/>
      <c r="AU179" s="604"/>
      <c r="AV179" s="604"/>
      <c r="AW179" s="604"/>
      <c r="AX179" s="604"/>
      <c r="AY179" s="604"/>
      <c r="AZ179" s="604"/>
      <c r="BA179" s="604" t="s">
        <v>567</v>
      </c>
      <c r="BB179" s="604"/>
      <c r="BC179" s="604"/>
      <c r="BD179" s="604"/>
      <c r="BE179" s="604"/>
      <c r="BF179" s="604"/>
      <c r="BG179" s="182" t="s">
        <v>568</v>
      </c>
      <c r="BK179" s="26" t="str">
        <f>IF(AT89=Datos!$AO$2,D89,"")</f>
        <v/>
      </c>
    </row>
    <row r="180" spans="1:63" ht="14.25" customHeight="1">
      <c r="A180" s="18"/>
      <c r="D180" s="429" t="s">
        <v>569</v>
      </c>
      <c r="E180" s="620"/>
      <c r="F180" s="620"/>
      <c r="G180" s="620"/>
      <c r="H180" s="620"/>
      <c r="I180" s="620"/>
      <c r="J180" s="620"/>
      <c r="K180" s="620"/>
      <c r="L180" s="620"/>
      <c r="M180" s="620"/>
      <c r="N180" s="620"/>
      <c r="O180" s="620"/>
      <c r="P180" s="620"/>
      <c r="Q180" s="620"/>
      <c r="R180" s="620"/>
      <c r="S180" s="620"/>
      <c r="T180" s="620"/>
      <c r="U180" s="620"/>
      <c r="V180" s="620"/>
      <c r="W180" s="620"/>
      <c r="X180" s="620"/>
      <c r="Y180" s="620"/>
      <c r="Z180" s="620"/>
      <c r="AA180" s="620"/>
      <c r="AB180" s="620"/>
      <c r="AC180" s="620"/>
      <c r="AD180" s="620"/>
      <c r="AE180" s="620"/>
      <c r="AF180" s="620"/>
      <c r="AG180" s="620"/>
      <c r="AH180" s="620"/>
      <c r="AI180" s="620"/>
      <c r="AJ180" s="620"/>
      <c r="AK180" s="620"/>
      <c r="AL180" s="620"/>
      <c r="AM180" s="620"/>
      <c r="AN180" s="620"/>
      <c r="AO180" s="620"/>
      <c r="AP180" s="620"/>
      <c r="AQ180" s="620"/>
      <c r="AR180" s="620"/>
      <c r="AS180" s="620"/>
      <c r="AT180" s="620"/>
      <c r="AU180" s="620"/>
      <c r="AV180" s="620"/>
      <c r="AW180" s="620"/>
      <c r="AX180" s="620"/>
      <c r="AY180" s="620"/>
      <c r="AZ180" s="620"/>
      <c r="BA180" s="624"/>
      <c r="BB180" s="625"/>
      <c r="BC180" s="625"/>
      <c r="BD180" s="625"/>
      <c r="BE180" s="625"/>
      <c r="BF180" s="626"/>
      <c r="BG180" s="261"/>
      <c r="BK180" s="26" t="str">
        <f>IF(AT90=Datos!$AO$2,D90,"")</f>
        <v/>
      </c>
    </row>
    <row r="181" spans="1:63" ht="14.25" customHeight="1">
      <c r="A181" s="18"/>
      <c r="D181" s="430"/>
      <c r="E181" s="620" t="str">
        <f>IF(D117="","",IF(AT117&lt;&gt;Datos!$AO$2,D117,""))</f>
        <v/>
      </c>
      <c r="F181" s="620"/>
      <c r="G181" s="620"/>
      <c r="H181" s="620"/>
      <c r="I181" s="620"/>
      <c r="J181" s="620"/>
      <c r="K181" s="620"/>
      <c r="L181" s="620"/>
      <c r="M181" s="620"/>
      <c r="N181" s="620"/>
      <c r="O181" s="620"/>
      <c r="P181" s="620"/>
      <c r="Q181" s="620"/>
      <c r="R181" s="620"/>
      <c r="S181" s="620"/>
      <c r="T181" s="620"/>
      <c r="U181" s="620"/>
      <c r="V181" s="620"/>
      <c r="W181" s="620"/>
      <c r="X181" s="620"/>
      <c r="Y181" s="620"/>
      <c r="Z181" s="620"/>
      <c r="AA181" s="620"/>
      <c r="AB181" s="620"/>
      <c r="AC181" s="620"/>
      <c r="AD181" s="620"/>
      <c r="AE181" s="620"/>
      <c r="AF181" s="620"/>
      <c r="AG181" s="620"/>
      <c r="AH181" s="620"/>
      <c r="AI181" s="620"/>
      <c r="AJ181" s="620"/>
      <c r="AK181" s="620"/>
      <c r="AL181" s="620"/>
      <c r="AM181" s="620"/>
      <c r="AN181" s="620"/>
      <c r="AO181" s="620"/>
      <c r="AP181" s="620"/>
      <c r="AQ181" s="620"/>
      <c r="AR181" s="620"/>
      <c r="AS181" s="620"/>
      <c r="AT181" s="620"/>
      <c r="AU181" s="620"/>
      <c r="AV181" s="620"/>
      <c r="AW181" s="620"/>
      <c r="AX181" s="620"/>
      <c r="AY181" s="620"/>
      <c r="AZ181" s="620"/>
      <c r="BA181" s="624"/>
      <c r="BB181" s="625"/>
      <c r="BC181" s="625"/>
      <c r="BD181" s="625"/>
      <c r="BE181" s="625"/>
      <c r="BF181" s="626"/>
      <c r="BG181" s="261"/>
      <c r="BK181" s="26" t="str">
        <f>IF(AT91=Datos!$AO$2,D91,"")</f>
        <v/>
      </c>
    </row>
    <row r="182" spans="1:63" ht="14.25" customHeight="1">
      <c r="A182" s="18"/>
      <c r="D182" s="430"/>
      <c r="E182" s="620" t="str">
        <f>IF(D118="","",IF(AT118&lt;&gt;Datos!$AO$2,D118,""))</f>
        <v/>
      </c>
      <c r="F182" s="620"/>
      <c r="G182" s="620"/>
      <c r="H182" s="620"/>
      <c r="I182" s="620"/>
      <c r="J182" s="620"/>
      <c r="K182" s="620"/>
      <c r="L182" s="620"/>
      <c r="M182" s="620"/>
      <c r="N182" s="620"/>
      <c r="O182" s="620"/>
      <c r="P182" s="620"/>
      <c r="Q182" s="620"/>
      <c r="R182" s="620"/>
      <c r="S182" s="620"/>
      <c r="T182" s="620"/>
      <c r="U182" s="620"/>
      <c r="V182" s="620"/>
      <c r="W182" s="620"/>
      <c r="X182" s="620"/>
      <c r="Y182" s="620"/>
      <c r="Z182" s="620"/>
      <c r="AA182" s="620"/>
      <c r="AB182" s="620"/>
      <c r="AC182" s="620"/>
      <c r="AD182" s="620"/>
      <c r="AE182" s="620"/>
      <c r="AF182" s="620"/>
      <c r="AG182" s="620"/>
      <c r="AH182" s="620"/>
      <c r="AI182" s="620"/>
      <c r="AJ182" s="620"/>
      <c r="AK182" s="620"/>
      <c r="AL182" s="620"/>
      <c r="AM182" s="620"/>
      <c r="AN182" s="620"/>
      <c r="AO182" s="620"/>
      <c r="AP182" s="620"/>
      <c r="AQ182" s="620"/>
      <c r="AR182" s="620"/>
      <c r="AS182" s="620"/>
      <c r="AT182" s="620"/>
      <c r="AU182" s="620"/>
      <c r="AV182" s="620"/>
      <c r="AW182" s="620"/>
      <c r="AX182" s="620"/>
      <c r="AY182" s="620"/>
      <c r="AZ182" s="620"/>
      <c r="BA182" s="624"/>
      <c r="BB182" s="625"/>
      <c r="BC182" s="625"/>
      <c r="BD182" s="625"/>
      <c r="BE182" s="625"/>
      <c r="BF182" s="626"/>
      <c r="BG182" s="261"/>
      <c r="BK182" s="26" t="str">
        <f>IF(AT92=Datos!$AO$2,D92,"")</f>
        <v/>
      </c>
    </row>
    <row r="183" spans="1:63" ht="14.25" customHeight="1">
      <c r="A183" s="18"/>
      <c r="D183" s="430"/>
      <c r="E183" s="620" t="str">
        <f>IF(D119="","",IF(AT119&lt;&gt;Datos!$AO$2,D119,""))</f>
        <v/>
      </c>
      <c r="F183" s="620"/>
      <c r="G183" s="620"/>
      <c r="H183" s="620"/>
      <c r="I183" s="620"/>
      <c r="J183" s="620"/>
      <c r="K183" s="620"/>
      <c r="L183" s="620"/>
      <c r="M183" s="620"/>
      <c r="N183" s="620"/>
      <c r="O183" s="620"/>
      <c r="P183" s="620"/>
      <c r="Q183" s="620"/>
      <c r="R183" s="620"/>
      <c r="S183" s="620"/>
      <c r="T183" s="620"/>
      <c r="U183" s="620"/>
      <c r="V183" s="620"/>
      <c r="W183" s="620"/>
      <c r="X183" s="620"/>
      <c r="Y183" s="620"/>
      <c r="Z183" s="620"/>
      <c r="AA183" s="620"/>
      <c r="AB183" s="620"/>
      <c r="AC183" s="620"/>
      <c r="AD183" s="620"/>
      <c r="AE183" s="620"/>
      <c r="AF183" s="620"/>
      <c r="AG183" s="620"/>
      <c r="AH183" s="620"/>
      <c r="AI183" s="620"/>
      <c r="AJ183" s="620"/>
      <c r="AK183" s="620"/>
      <c r="AL183" s="620"/>
      <c r="AM183" s="620"/>
      <c r="AN183" s="620"/>
      <c r="AO183" s="620"/>
      <c r="AP183" s="620"/>
      <c r="AQ183" s="620"/>
      <c r="AR183" s="620"/>
      <c r="AS183" s="620"/>
      <c r="AT183" s="620"/>
      <c r="AU183" s="620"/>
      <c r="AV183" s="620"/>
      <c r="AW183" s="620"/>
      <c r="AX183" s="620"/>
      <c r="AY183" s="620"/>
      <c r="AZ183" s="620"/>
      <c r="BA183" s="624"/>
      <c r="BB183" s="625"/>
      <c r="BC183" s="625"/>
      <c r="BD183" s="625"/>
      <c r="BE183" s="625"/>
      <c r="BF183" s="626"/>
      <c r="BG183" s="261"/>
      <c r="BK183" s="26" t="str">
        <f>IF(AT93=Datos!$AO$2,D93,"")</f>
        <v/>
      </c>
    </row>
    <row r="184" spans="1:63" ht="14.25" customHeight="1">
      <c r="A184" s="18"/>
      <c r="D184" s="430"/>
      <c r="E184" s="620" t="str">
        <f>IF(D120="","",IF(AT120&lt;&gt;Datos!$AO$2,D120,""))</f>
        <v/>
      </c>
      <c r="F184" s="620"/>
      <c r="G184" s="620"/>
      <c r="H184" s="620"/>
      <c r="I184" s="620"/>
      <c r="J184" s="620"/>
      <c r="K184" s="620"/>
      <c r="L184" s="620"/>
      <c r="M184" s="620"/>
      <c r="N184" s="620"/>
      <c r="O184" s="620"/>
      <c r="P184" s="620"/>
      <c r="Q184" s="620"/>
      <c r="R184" s="620"/>
      <c r="S184" s="620"/>
      <c r="T184" s="620"/>
      <c r="U184" s="620"/>
      <c r="V184" s="620"/>
      <c r="W184" s="620"/>
      <c r="X184" s="620"/>
      <c r="Y184" s="620"/>
      <c r="Z184" s="620"/>
      <c r="AA184" s="620"/>
      <c r="AB184" s="620"/>
      <c r="AC184" s="620"/>
      <c r="AD184" s="620"/>
      <c r="AE184" s="620"/>
      <c r="AF184" s="620"/>
      <c r="AG184" s="620"/>
      <c r="AH184" s="620"/>
      <c r="AI184" s="620"/>
      <c r="AJ184" s="620"/>
      <c r="AK184" s="620"/>
      <c r="AL184" s="620"/>
      <c r="AM184" s="620"/>
      <c r="AN184" s="620"/>
      <c r="AO184" s="620"/>
      <c r="AP184" s="620"/>
      <c r="AQ184" s="620"/>
      <c r="AR184" s="620"/>
      <c r="AS184" s="620"/>
      <c r="AT184" s="620"/>
      <c r="AU184" s="620"/>
      <c r="AV184" s="620"/>
      <c r="AW184" s="620"/>
      <c r="AX184" s="620"/>
      <c r="AY184" s="620"/>
      <c r="AZ184" s="620"/>
      <c r="BA184" s="624"/>
      <c r="BB184" s="625"/>
      <c r="BC184" s="625"/>
      <c r="BD184" s="625"/>
      <c r="BE184" s="625"/>
      <c r="BF184" s="626"/>
      <c r="BG184" s="261"/>
      <c r="BK184" s="26" t="str">
        <f>IF(AT94=Datos!$AO$2,D94,"")</f>
        <v/>
      </c>
    </row>
    <row r="185" spans="1:63" ht="14.25" customHeight="1">
      <c r="A185" s="18"/>
      <c r="D185" s="430"/>
      <c r="E185" s="620" t="str">
        <f>IF(D121="","",IF(AT121&lt;&gt;Datos!$AO$2,D121,""))</f>
        <v/>
      </c>
      <c r="F185" s="620"/>
      <c r="G185" s="620"/>
      <c r="H185" s="620"/>
      <c r="I185" s="620"/>
      <c r="J185" s="620"/>
      <c r="K185" s="620"/>
      <c r="L185" s="620"/>
      <c r="M185" s="620"/>
      <c r="N185" s="620"/>
      <c r="O185" s="620"/>
      <c r="P185" s="620"/>
      <c r="Q185" s="620"/>
      <c r="R185" s="620"/>
      <c r="S185" s="620"/>
      <c r="T185" s="620"/>
      <c r="U185" s="620"/>
      <c r="V185" s="620"/>
      <c r="W185" s="620"/>
      <c r="X185" s="620"/>
      <c r="Y185" s="620"/>
      <c r="Z185" s="620"/>
      <c r="AA185" s="620"/>
      <c r="AB185" s="620"/>
      <c r="AC185" s="620"/>
      <c r="AD185" s="620"/>
      <c r="AE185" s="620"/>
      <c r="AF185" s="620"/>
      <c r="AG185" s="620"/>
      <c r="AH185" s="620"/>
      <c r="AI185" s="620"/>
      <c r="AJ185" s="620"/>
      <c r="AK185" s="620"/>
      <c r="AL185" s="620"/>
      <c r="AM185" s="620"/>
      <c r="AN185" s="620"/>
      <c r="AO185" s="620"/>
      <c r="AP185" s="620"/>
      <c r="AQ185" s="620"/>
      <c r="AR185" s="620"/>
      <c r="AS185" s="620"/>
      <c r="AT185" s="620"/>
      <c r="AU185" s="620"/>
      <c r="AV185" s="620"/>
      <c r="AW185" s="620"/>
      <c r="AX185" s="620"/>
      <c r="AY185" s="620"/>
      <c r="AZ185" s="620"/>
      <c r="BA185" s="624"/>
      <c r="BB185" s="625"/>
      <c r="BC185" s="625"/>
      <c r="BD185" s="625"/>
      <c r="BE185" s="625"/>
      <c r="BF185" s="626"/>
      <c r="BG185" s="261"/>
      <c r="BK185" s="26" t="str">
        <f>IF(AT95=Datos!$AO$2,D95,"")</f>
        <v/>
      </c>
    </row>
    <row r="186" spans="1:63" ht="14.25" customHeight="1">
      <c r="A186" s="18"/>
      <c r="D186" s="430"/>
      <c r="E186" s="620"/>
      <c r="F186" s="620"/>
      <c r="G186" s="620"/>
      <c r="H186" s="620"/>
      <c r="I186" s="620"/>
      <c r="J186" s="620"/>
      <c r="K186" s="620"/>
      <c r="L186" s="620"/>
      <c r="M186" s="620"/>
      <c r="N186" s="620"/>
      <c r="O186" s="620"/>
      <c r="P186" s="620"/>
      <c r="Q186" s="620"/>
      <c r="R186" s="620"/>
      <c r="S186" s="620"/>
      <c r="T186" s="620"/>
      <c r="U186" s="620"/>
      <c r="V186" s="620"/>
      <c r="W186" s="620"/>
      <c r="X186" s="620"/>
      <c r="Y186" s="620"/>
      <c r="Z186" s="620"/>
      <c r="AA186" s="620"/>
      <c r="AB186" s="620"/>
      <c r="AC186" s="620"/>
      <c r="AD186" s="620"/>
      <c r="AE186" s="620"/>
      <c r="AF186" s="620"/>
      <c r="AG186" s="620"/>
      <c r="AH186" s="620"/>
      <c r="AI186" s="620"/>
      <c r="AJ186" s="620"/>
      <c r="AK186" s="620"/>
      <c r="AL186" s="620"/>
      <c r="AM186" s="620"/>
      <c r="AN186" s="620"/>
      <c r="AO186" s="620"/>
      <c r="AP186" s="620"/>
      <c r="AQ186" s="620"/>
      <c r="AR186" s="620"/>
      <c r="AS186" s="620"/>
      <c r="AT186" s="620"/>
      <c r="AU186" s="620"/>
      <c r="AV186" s="620"/>
      <c r="AW186" s="620"/>
      <c r="AX186" s="620"/>
      <c r="AY186" s="620"/>
      <c r="AZ186" s="620"/>
      <c r="BA186" s="624"/>
      <c r="BB186" s="625"/>
      <c r="BC186" s="625"/>
      <c r="BD186" s="625"/>
      <c r="BE186" s="625"/>
      <c r="BF186" s="626"/>
      <c r="BG186" s="261"/>
      <c r="BK186" s="26" t="str">
        <f>IF(AT96=Datos!$AO$2,D96,"")</f>
        <v/>
      </c>
    </row>
    <row r="187" spans="1:63" ht="14.25" customHeight="1">
      <c r="A187" s="18"/>
      <c r="D187" s="430"/>
      <c r="E187" s="620" t="str">
        <f>IF(D123="","",IF(AT123&lt;&gt;Datos!$AO$2,D123,""))</f>
        <v/>
      </c>
      <c r="F187" s="620"/>
      <c r="G187" s="620"/>
      <c r="H187" s="620"/>
      <c r="I187" s="620"/>
      <c r="J187" s="620"/>
      <c r="K187" s="620"/>
      <c r="L187" s="620"/>
      <c r="M187" s="620"/>
      <c r="N187" s="620"/>
      <c r="O187" s="620"/>
      <c r="P187" s="620"/>
      <c r="Q187" s="620"/>
      <c r="R187" s="620"/>
      <c r="S187" s="620"/>
      <c r="T187" s="620"/>
      <c r="U187" s="620"/>
      <c r="V187" s="620"/>
      <c r="W187" s="620"/>
      <c r="X187" s="620"/>
      <c r="Y187" s="620"/>
      <c r="Z187" s="620"/>
      <c r="AA187" s="620"/>
      <c r="AB187" s="620"/>
      <c r="AC187" s="620"/>
      <c r="AD187" s="620"/>
      <c r="AE187" s="620"/>
      <c r="AF187" s="620"/>
      <c r="AG187" s="620"/>
      <c r="AH187" s="620"/>
      <c r="AI187" s="620"/>
      <c r="AJ187" s="620"/>
      <c r="AK187" s="620"/>
      <c r="AL187" s="620"/>
      <c r="AM187" s="620"/>
      <c r="AN187" s="620"/>
      <c r="AO187" s="620"/>
      <c r="AP187" s="620"/>
      <c r="AQ187" s="620"/>
      <c r="AR187" s="620"/>
      <c r="AS187" s="620"/>
      <c r="AT187" s="620"/>
      <c r="AU187" s="620"/>
      <c r="AV187" s="620"/>
      <c r="AW187" s="620"/>
      <c r="AX187" s="620"/>
      <c r="AY187" s="620"/>
      <c r="AZ187" s="620"/>
      <c r="BA187" s="624"/>
      <c r="BB187" s="625"/>
      <c r="BC187" s="625"/>
      <c r="BD187" s="625"/>
      <c r="BE187" s="625"/>
      <c r="BF187" s="626"/>
      <c r="BG187" s="261"/>
      <c r="BK187" s="26" t="s">
        <v>580</v>
      </c>
    </row>
    <row r="188" spans="1:63" ht="14.25" customHeight="1">
      <c r="A188" s="18"/>
      <c r="D188" s="430"/>
      <c r="E188" s="620" t="str">
        <f>IF(D124="","",IF(AT124&lt;&gt;Datos!$AO$2,D124,""))</f>
        <v/>
      </c>
      <c r="F188" s="620"/>
      <c r="G188" s="620"/>
      <c r="H188" s="620"/>
      <c r="I188" s="620"/>
      <c r="J188" s="620"/>
      <c r="K188" s="620"/>
      <c r="L188" s="620"/>
      <c r="M188" s="620"/>
      <c r="N188" s="620"/>
      <c r="O188" s="620"/>
      <c r="P188" s="620"/>
      <c r="Q188" s="620"/>
      <c r="R188" s="620"/>
      <c r="S188" s="620"/>
      <c r="T188" s="620"/>
      <c r="U188" s="620"/>
      <c r="V188" s="620"/>
      <c r="W188" s="620"/>
      <c r="X188" s="620"/>
      <c r="Y188" s="620"/>
      <c r="Z188" s="620"/>
      <c r="AA188" s="620"/>
      <c r="AB188" s="620"/>
      <c r="AC188" s="620"/>
      <c r="AD188" s="620"/>
      <c r="AE188" s="620"/>
      <c r="AF188" s="620"/>
      <c r="AG188" s="620"/>
      <c r="AH188" s="620"/>
      <c r="AI188" s="620"/>
      <c r="AJ188" s="620"/>
      <c r="AK188" s="620"/>
      <c r="AL188" s="620"/>
      <c r="AM188" s="620"/>
      <c r="AN188" s="620"/>
      <c r="AO188" s="620"/>
      <c r="AP188" s="620"/>
      <c r="AQ188" s="620"/>
      <c r="AR188" s="620"/>
      <c r="AS188" s="620"/>
      <c r="AT188" s="620"/>
      <c r="AU188" s="620"/>
      <c r="AV188" s="620"/>
      <c r="AW188" s="620"/>
      <c r="AX188" s="620"/>
      <c r="AY188" s="620"/>
      <c r="AZ188" s="620"/>
      <c r="BA188" s="624"/>
      <c r="BB188" s="625"/>
      <c r="BC188" s="625"/>
      <c r="BD188" s="625"/>
      <c r="BE188" s="625"/>
      <c r="BF188" s="626"/>
      <c r="BG188" s="261"/>
      <c r="BK188" s="11" t="s">
        <v>581</v>
      </c>
    </row>
    <row r="189" spans="1:63" ht="14.25" customHeight="1" thickBot="1">
      <c r="A189" s="18"/>
      <c r="D189" s="431"/>
      <c r="E189" s="632"/>
      <c r="F189" s="633"/>
      <c r="G189" s="633"/>
      <c r="H189" s="633"/>
      <c r="I189" s="633"/>
      <c r="J189" s="633"/>
      <c r="K189" s="633"/>
      <c r="L189" s="633"/>
      <c r="M189" s="633"/>
      <c r="N189" s="633"/>
      <c r="O189" s="633"/>
      <c r="P189" s="633"/>
      <c r="Q189" s="633"/>
      <c r="R189" s="633"/>
      <c r="S189" s="633"/>
      <c r="T189" s="633"/>
      <c r="U189" s="634"/>
      <c r="V189" s="635"/>
      <c r="W189" s="635"/>
      <c r="X189" s="635"/>
      <c r="Y189" s="635"/>
      <c r="Z189" s="635"/>
      <c r="AA189" s="635"/>
      <c r="AB189" s="635"/>
      <c r="AC189" s="635"/>
      <c r="AD189" s="635"/>
      <c r="AE189" s="635"/>
      <c r="AF189" s="635"/>
      <c r="AG189" s="635"/>
      <c r="AH189" s="633"/>
      <c r="AI189" s="633"/>
      <c r="AJ189" s="633"/>
      <c r="AK189" s="633"/>
      <c r="AL189" s="633"/>
      <c r="AM189" s="633"/>
      <c r="AN189" s="633"/>
      <c r="AO189" s="633"/>
      <c r="AP189" s="634"/>
      <c r="AQ189" s="635"/>
      <c r="AR189" s="635"/>
      <c r="AS189" s="635"/>
      <c r="AT189" s="635"/>
      <c r="AU189" s="635"/>
      <c r="AV189" s="635"/>
      <c r="AW189" s="635"/>
      <c r="AX189" s="635"/>
      <c r="AY189" s="635"/>
      <c r="AZ189" s="635"/>
      <c r="BA189" s="636"/>
      <c r="BB189" s="637"/>
      <c r="BC189" s="637"/>
      <c r="BD189" s="637"/>
      <c r="BE189" s="637"/>
      <c r="BF189" s="638"/>
      <c r="BG189" s="262"/>
      <c r="BK189" s="26" t="str">
        <f>IF(AT102=Datos!$AO$2,D102,"")</f>
        <v/>
      </c>
    </row>
    <row r="190" spans="1:63" ht="14.25" customHeight="1" thickTop="1">
      <c r="A190" s="18"/>
      <c r="D190" s="411" t="s">
        <v>570</v>
      </c>
      <c r="E190" s="639" t="str">
        <f>IF(D131="","",IF(AT131&lt;&gt;Datos!$AO$2,D131,""))</f>
        <v/>
      </c>
      <c r="F190" s="640"/>
      <c r="G190" s="640"/>
      <c r="H190" s="640"/>
      <c r="I190" s="640"/>
      <c r="J190" s="640"/>
      <c r="K190" s="640"/>
      <c r="L190" s="640"/>
      <c r="M190" s="640"/>
      <c r="N190" s="640"/>
      <c r="O190" s="640"/>
      <c r="P190" s="640"/>
      <c r="Q190" s="640"/>
      <c r="R190" s="640"/>
      <c r="S190" s="640"/>
      <c r="T190" s="640"/>
      <c r="U190" s="641"/>
      <c r="V190" s="642"/>
      <c r="W190" s="642"/>
      <c r="X190" s="642"/>
      <c r="Y190" s="642"/>
      <c r="Z190" s="642"/>
      <c r="AA190" s="642"/>
      <c r="AB190" s="642"/>
      <c r="AC190" s="642"/>
      <c r="AD190" s="642"/>
      <c r="AE190" s="642"/>
      <c r="AF190" s="642"/>
      <c r="AG190" s="642"/>
      <c r="AH190" s="640"/>
      <c r="AI190" s="640"/>
      <c r="AJ190" s="640"/>
      <c r="AK190" s="640"/>
      <c r="AL190" s="640"/>
      <c r="AM190" s="640"/>
      <c r="AN190" s="640"/>
      <c r="AO190" s="640"/>
      <c r="AP190" s="641"/>
      <c r="AQ190" s="642"/>
      <c r="AR190" s="642"/>
      <c r="AS190" s="642"/>
      <c r="AT190" s="642"/>
      <c r="AU190" s="642"/>
      <c r="AV190" s="642"/>
      <c r="AW190" s="642"/>
      <c r="AX190" s="642"/>
      <c r="AY190" s="642"/>
      <c r="AZ190" s="642"/>
      <c r="BA190" s="631"/>
      <c r="BB190" s="631"/>
      <c r="BC190" s="631"/>
      <c r="BD190" s="631"/>
      <c r="BE190" s="631"/>
      <c r="BF190" s="631"/>
      <c r="BG190" s="186"/>
      <c r="BK190" s="26" t="str">
        <f>IF(AT103=Datos!$AO$2,D103,"")</f>
        <v/>
      </c>
    </row>
    <row r="191" spans="1:63" ht="14.25" customHeight="1">
      <c r="A191" s="18"/>
      <c r="D191" s="411"/>
      <c r="E191" s="630" t="str">
        <f>IF(D132="","",IF(AT132&lt;&gt;Datos!$AO$2,D132,""))</f>
        <v/>
      </c>
      <c r="F191" s="630"/>
      <c r="G191" s="630"/>
      <c r="H191" s="630"/>
      <c r="I191" s="630"/>
      <c r="J191" s="630"/>
      <c r="K191" s="630"/>
      <c r="L191" s="630"/>
      <c r="M191" s="630"/>
      <c r="N191" s="630"/>
      <c r="O191" s="630"/>
      <c r="P191" s="630"/>
      <c r="Q191" s="630"/>
      <c r="R191" s="630"/>
      <c r="S191" s="630"/>
      <c r="T191" s="630"/>
      <c r="U191" s="630"/>
      <c r="V191" s="630"/>
      <c r="W191" s="630"/>
      <c r="X191" s="630"/>
      <c r="Y191" s="630"/>
      <c r="Z191" s="630"/>
      <c r="AA191" s="630"/>
      <c r="AB191" s="630"/>
      <c r="AC191" s="630"/>
      <c r="AD191" s="630"/>
      <c r="AE191" s="630"/>
      <c r="AF191" s="630"/>
      <c r="AG191" s="630"/>
      <c r="AH191" s="630"/>
      <c r="AI191" s="630"/>
      <c r="AJ191" s="630"/>
      <c r="AK191" s="630"/>
      <c r="AL191" s="630"/>
      <c r="AM191" s="630"/>
      <c r="AN191" s="630"/>
      <c r="AO191" s="630"/>
      <c r="AP191" s="630"/>
      <c r="AQ191" s="630"/>
      <c r="AR191" s="630"/>
      <c r="AS191" s="630"/>
      <c r="AT191" s="630"/>
      <c r="AU191" s="630"/>
      <c r="AV191" s="630"/>
      <c r="AW191" s="630"/>
      <c r="AX191" s="630"/>
      <c r="AY191" s="630"/>
      <c r="AZ191" s="630"/>
      <c r="BA191" s="631"/>
      <c r="BB191" s="631"/>
      <c r="BC191" s="631"/>
      <c r="BD191" s="631"/>
      <c r="BE191" s="631"/>
      <c r="BF191" s="631"/>
      <c r="BG191" s="186"/>
      <c r="BK191" s="26" t="str">
        <f>IF(AT104=Datos!$AO$2,D104,"")</f>
        <v/>
      </c>
    </row>
    <row r="192" spans="1:63" ht="14.25" customHeight="1">
      <c r="A192" s="18"/>
      <c r="D192" s="411"/>
      <c r="E192" s="630" t="str">
        <f>IF(D133="","",IF(AT133&lt;&gt;Datos!$AO$2,D133,""))</f>
        <v/>
      </c>
      <c r="F192" s="630"/>
      <c r="G192" s="630"/>
      <c r="H192" s="630"/>
      <c r="I192" s="630"/>
      <c r="J192" s="630"/>
      <c r="K192" s="630"/>
      <c r="L192" s="630"/>
      <c r="M192" s="630"/>
      <c r="N192" s="630"/>
      <c r="O192" s="630"/>
      <c r="P192" s="630"/>
      <c r="Q192" s="630"/>
      <c r="R192" s="630"/>
      <c r="S192" s="630"/>
      <c r="T192" s="630"/>
      <c r="U192" s="630"/>
      <c r="V192" s="630"/>
      <c r="W192" s="630"/>
      <c r="X192" s="630"/>
      <c r="Y192" s="630"/>
      <c r="Z192" s="630"/>
      <c r="AA192" s="630"/>
      <c r="AB192" s="630"/>
      <c r="AC192" s="630"/>
      <c r="AD192" s="630"/>
      <c r="AE192" s="630"/>
      <c r="AF192" s="630"/>
      <c r="AG192" s="630"/>
      <c r="AH192" s="630"/>
      <c r="AI192" s="630"/>
      <c r="AJ192" s="630"/>
      <c r="AK192" s="630"/>
      <c r="AL192" s="630"/>
      <c r="AM192" s="630"/>
      <c r="AN192" s="630"/>
      <c r="AO192" s="630"/>
      <c r="AP192" s="630"/>
      <c r="AQ192" s="630"/>
      <c r="AR192" s="630"/>
      <c r="AS192" s="630"/>
      <c r="AT192" s="630"/>
      <c r="AU192" s="630"/>
      <c r="AV192" s="630"/>
      <c r="AW192" s="630"/>
      <c r="AX192" s="630"/>
      <c r="AY192" s="630"/>
      <c r="AZ192" s="630"/>
      <c r="BA192" s="631"/>
      <c r="BB192" s="631"/>
      <c r="BC192" s="631"/>
      <c r="BD192" s="631"/>
      <c r="BE192" s="631"/>
      <c r="BF192" s="631"/>
      <c r="BG192" s="186"/>
      <c r="BK192" s="26" t="str">
        <f>IF(AT105=Datos!$AO$2,D105,"")</f>
        <v/>
      </c>
    </row>
    <row r="193" spans="1:63" ht="14.25" customHeight="1">
      <c r="A193" s="18"/>
      <c r="D193" s="411"/>
      <c r="E193" s="630" t="str">
        <f>IF(D134="","",IF(AT134&lt;&gt;Datos!$AO$2,D134,""))</f>
        <v/>
      </c>
      <c r="F193" s="630"/>
      <c r="G193" s="630"/>
      <c r="H193" s="630"/>
      <c r="I193" s="630"/>
      <c r="J193" s="630"/>
      <c r="K193" s="630"/>
      <c r="L193" s="630"/>
      <c r="M193" s="630"/>
      <c r="N193" s="630"/>
      <c r="O193" s="630"/>
      <c r="P193" s="630"/>
      <c r="Q193" s="630"/>
      <c r="R193" s="630"/>
      <c r="S193" s="630"/>
      <c r="T193" s="630"/>
      <c r="U193" s="630"/>
      <c r="V193" s="630"/>
      <c r="W193" s="630"/>
      <c r="X193" s="630"/>
      <c r="Y193" s="630"/>
      <c r="Z193" s="630"/>
      <c r="AA193" s="630"/>
      <c r="AB193" s="630"/>
      <c r="AC193" s="630"/>
      <c r="AD193" s="630"/>
      <c r="AE193" s="630"/>
      <c r="AF193" s="630"/>
      <c r="AG193" s="630"/>
      <c r="AH193" s="630"/>
      <c r="AI193" s="630"/>
      <c r="AJ193" s="630"/>
      <c r="AK193" s="630"/>
      <c r="AL193" s="630"/>
      <c r="AM193" s="630"/>
      <c r="AN193" s="630"/>
      <c r="AO193" s="630"/>
      <c r="AP193" s="630"/>
      <c r="AQ193" s="630"/>
      <c r="AR193" s="630"/>
      <c r="AS193" s="630"/>
      <c r="AT193" s="630"/>
      <c r="AU193" s="630"/>
      <c r="AV193" s="630"/>
      <c r="AW193" s="630"/>
      <c r="AX193" s="630"/>
      <c r="AY193" s="630"/>
      <c r="AZ193" s="630"/>
      <c r="BA193" s="631"/>
      <c r="BB193" s="631"/>
      <c r="BC193" s="631"/>
      <c r="BD193" s="631"/>
      <c r="BE193" s="631"/>
      <c r="BF193" s="631"/>
      <c r="BG193" s="186"/>
      <c r="BK193" s="26" t="str">
        <f>IF(AT106=Datos!$AO$2,D106,"")</f>
        <v/>
      </c>
    </row>
    <row r="194" spans="1:63" ht="14.25" customHeight="1">
      <c r="A194" s="18"/>
      <c r="D194" s="411"/>
      <c r="E194" s="630" t="str">
        <f>IF(D135="","",IF(AT135&lt;&gt;Datos!$AO$2,D135,""))</f>
        <v/>
      </c>
      <c r="F194" s="630"/>
      <c r="G194" s="630"/>
      <c r="H194" s="630"/>
      <c r="I194" s="630"/>
      <c r="J194" s="630"/>
      <c r="K194" s="630"/>
      <c r="L194" s="630"/>
      <c r="M194" s="630"/>
      <c r="N194" s="630"/>
      <c r="O194" s="630"/>
      <c r="P194" s="630"/>
      <c r="Q194" s="630"/>
      <c r="R194" s="630"/>
      <c r="S194" s="630"/>
      <c r="T194" s="630"/>
      <c r="U194" s="630"/>
      <c r="V194" s="630"/>
      <c r="W194" s="630"/>
      <c r="X194" s="630"/>
      <c r="Y194" s="630"/>
      <c r="Z194" s="630"/>
      <c r="AA194" s="630"/>
      <c r="AB194" s="630"/>
      <c r="AC194" s="630"/>
      <c r="AD194" s="630"/>
      <c r="AE194" s="630"/>
      <c r="AF194" s="630"/>
      <c r="AG194" s="630"/>
      <c r="AH194" s="630"/>
      <c r="AI194" s="630"/>
      <c r="AJ194" s="630"/>
      <c r="AK194" s="630"/>
      <c r="AL194" s="630"/>
      <c r="AM194" s="630"/>
      <c r="AN194" s="630"/>
      <c r="AO194" s="630"/>
      <c r="AP194" s="630"/>
      <c r="AQ194" s="630"/>
      <c r="AR194" s="630"/>
      <c r="AS194" s="630"/>
      <c r="AT194" s="630"/>
      <c r="AU194" s="630"/>
      <c r="AV194" s="630"/>
      <c r="AW194" s="630"/>
      <c r="AX194" s="630"/>
      <c r="AY194" s="630"/>
      <c r="AZ194" s="630"/>
      <c r="BA194" s="631"/>
      <c r="BB194" s="631"/>
      <c r="BC194" s="631"/>
      <c r="BD194" s="631"/>
      <c r="BE194" s="631"/>
      <c r="BF194" s="631"/>
      <c r="BG194" s="186"/>
      <c r="BK194" s="26" t="str">
        <f>IF(AT107=Datos!$AO$2,D107,"")</f>
        <v/>
      </c>
    </row>
    <row r="195" spans="1:63" ht="14.25" customHeight="1">
      <c r="A195" s="18"/>
      <c r="D195" s="411"/>
      <c r="E195" s="630" t="str">
        <f>IF(D136="","",IF(AT136&lt;&gt;Datos!$AO$2,D136,""))</f>
        <v/>
      </c>
      <c r="F195" s="630"/>
      <c r="G195" s="630"/>
      <c r="H195" s="630"/>
      <c r="I195" s="630"/>
      <c r="J195" s="630"/>
      <c r="K195" s="630"/>
      <c r="L195" s="630"/>
      <c r="M195" s="630"/>
      <c r="N195" s="630"/>
      <c r="O195" s="630"/>
      <c r="P195" s="630"/>
      <c r="Q195" s="630"/>
      <c r="R195" s="630"/>
      <c r="S195" s="630"/>
      <c r="T195" s="630"/>
      <c r="U195" s="630"/>
      <c r="V195" s="630"/>
      <c r="W195" s="630"/>
      <c r="X195" s="630"/>
      <c r="Y195" s="630"/>
      <c r="Z195" s="630"/>
      <c r="AA195" s="630"/>
      <c r="AB195" s="630"/>
      <c r="AC195" s="630"/>
      <c r="AD195" s="630"/>
      <c r="AE195" s="630"/>
      <c r="AF195" s="630"/>
      <c r="AG195" s="630"/>
      <c r="AH195" s="630"/>
      <c r="AI195" s="630"/>
      <c r="AJ195" s="630"/>
      <c r="AK195" s="630"/>
      <c r="AL195" s="630"/>
      <c r="AM195" s="630"/>
      <c r="AN195" s="630"/>
      <c r="AO195" s="630"/>
      <c r="AP195" s="630"/>
      <c r="AQ195" s="630"/>
      <c r="AR195" s="630"/>
      <c r="AS195" s="630"/>
      <c r="AT195" s="630"/>
      <c r="AU195" s="630"/>
      <c r="AV195" s="630"/>
      <c r="AW195" s="630"/>
      <c r="AX195" s="630"/>
      <c r="AY195" s="630"/>
      <c r="AZ195" s="630"/>
      <c r="BA195" s="631"/>
      <c r="BB195" s="631"/>
      <c r="BC195" s="631"/>
      <c r="BD195" s="631"/>
      <c r="BE195" s="631"/>
      <c r="BF195" s="631"/>
      <c r="BG195" s="186"/>
      <c r="BK195" s="26" t="str">
        <f>IF(AT108=Datos!$AO$2,D108,"")</f>
        <v/>
      </c>
    </row>
    <row r="196" spans="1:63" ht="14.25" customHeight="1">
      <c r="A196" s="18"/>
      <c r="D196" s="411"/>
      <c r="E196" s="630" t="str">
        <f>IF(D137="","",IF(AT137&lt;&gt;Datos!$AO$2,D137,""))</f>
        <v/>
      </c>
      <c r="F196" s="630"/>
      <c r="G196" s="630"/>
      <c r="H196" s="630"/>
      <c r="I196" s="630"/>
      <c r="J196" s="630"/>
      <c r="K196" s="630"/>
      <c r="L196" s="630"/>
      <c r="M196" s="630"/>
      <c r="N196" s="630"/>
      <c r="O196" s="630"/>
      <c r="P196" s="630"/>
      <c r="Q196" s="630"/>
      <c r="R196" s="630"/>
      <c r="S196" s="630"/>
      <c r="T196" s="630"/>
      <c r="U196" s="630"/>
      <c r="V196" s="630"/>
      <c r="W196" s="630"/>
      <c r="X196" s="630"/>
      <c r="Y196" s="630"/>
      <c r="Z196" s="630"/>
      <c r="AA196" s="630"/>
      <c r="AB196" s="630"/>
      <c r="AC196" s="630"/>
      <c r="AD196" s="630"/>
      <c r="AE196" s="630"/>
      <c r="AF196" s="630"/>
      <c r="AG196" s="630"/>
      <c r="AH196" s="630"/>
      <c r="AI196" s="630"/>
      <c r="AJ196" s="630"/>
      <c r="AK196" s="630"/>
      <c r="AL196" s="630"/>
      <c r="AM196" s="630"/>
      <c r="AN196" s="630"/>
      <c r="AO196" s="630"/>
      <c r="AP196" s="630"/>
      <c r="AQ196" s="630"/>
      <c r="AR196" s="630"/>
      <c r="AS196" s="630"/>
      <c r="AT196" s="630"/>
      <c r="AU196" s="630"/>
      <c r="AV196" s="630"/>
      <c r="AW196" s="630"/>
      <c r="AX196" s="630"/>
      <c r="AY196" s="630"/>
      <c r="AZ196" s="630"/>
      <c r="BA196" s="631"/>
      <c r="BB196" s="631"/>
      <c r="BC196" s="631"/>
      <c r="BD196" s="631"/>
      <c r="BE196" s="631"/>
      <c r="BF196" s="631"/>
      <c r="BG196" s="186"/>
      <c r="BK196" s="26" t="str">
        <f>IF(AT109=Datos!$AO$2,D109,"")</f>
        <v/>
      </c>
    </row>
    <row r="197" spans="1:63" ht="14.25" customHeight="1">
      <c r="A197" s="18"/>
      <c r="D197" s="411"/>
      <c r="E197" s="630" t="str">
        <f>IF(D138="","",IF(AT138&lt;&gt;Datos!$AO$2,D138,""))</f>
        <v/>
      </c>
      <c r="F197" s="630"/>
      <c r="G197" s="630"/>
      <c r="H197" s="630"/>
      <c r="I197" s="630"/>
      <c r="J197" s="630"/>
      <c r="K197" s="630"/>
      <c r="L197" s="630"/>
      <c r="M197" s="630"/>
      <c r="N197" s="630"/>
      <c r="O197" s="630"/>
      <c r="P197" s="630"/>
      <c r="Q197" s="630"/>
      <c r="R197" s="630"/>
      <c r="S197" s="630"/>
      <c r="T197" s="630"/>
      <c r="U197" s="630"/>
      <c r="V197" s="630"/>
      <c r="W197" s="630"/>
      <c r="X197" s="630"/>
      <c r="Y197" s="630"/>
      <c r="Z197" s="630"/>
      <c r="AA197" s="630"/>
      <c r="AB197" s="630"/>
      <c r="AC197" s="630"/>
      <c r="AD197" s="630"/>
      <c r="AE197" s="630"/>
      <c r="AF197" s="630"/>
      <c r="AG197" s="630"/>
      <c r="AH197" s="630"/>
      <c r="AI197" s="630"/>
      <c r="AJ197" s="630"/>
      <c r="AK197" s="630"/>
      <c r="AL197" s="630"/>
      <c r="AM197" s="630"/>
      <c r="AN197" s="630"/>
      <c r="AO197" s="630"/>
      <c r="AP197" s="630"/>
      <c r="AQ197" s="630"/>
      <c r="AR197" s="630"/>
      <c r="AS197" s="630"/>
      <c r="AT197" s="630"/>
      <c r="AU197" s="630"/>
      <c r="AV197" s="630"/>
      <c r="AW197" s="630"/>
      <c r="AX197" s="630"/>
      <c r="AY197" s="630"/>
      <c r="AZ197" s="630"/>
      <c r="BA197" s="631"/>
      <c r="BB197" s="631"/>
      <c r="BC197" s="631"/>
      <c r="BD197" s="631"/>
      <c r="BE197" s="631"/>
      <c r="BF197" s="631"/>
      <c r="BG197" s="186"/>
      <c r="BK197" s="26" t="str">
        <f>IF(AT110=Datos!$AO$2,D110,"")</f>
        <v/>
      </c>
    </row>
    <row r="198" spans="1:63" ht="14.25" customHeight="1">
      <c r="A198" s="18"/>
      <c r="D198" s="412"/>
      <c r="E198" s="630" t="str">
        <f>IF(D139="","",IF(AT139&lt;&gt;Datos!$AO$2,D139,""))</f>
        <v/>
      </c>
      <c r="F198" s="630"/>
      <c r="G198" s="630"/>
      <c r="H198" s="630"/>
      <c r="I198" s="630"/>
      <c r="J198" s="630"/>
      <c r="K198" s="630"/>
      <c r="L198" s="630"/>
      <c r="M198" s="630"/>
      <c r="N198" s="630"/>
      <c r="O198" s="630"/>
      <c r="P198" s="630"/>
      <c r="Q198" s="630"/>
      <c r="R198" s="630"/>
      <c r="S198" s="630"/>
      <c r="T198" s="630"/>
      <c r="U198" s="630"/>
      <c r="V198" s="630"/>
      <c r="W198" s="630"/>
      <c r="X198" s="630"/>
      <c r="Y198" s="630"/>
      <c r="Z198" s="630"/>
      <c r="AA198" s="630"/>
      <c r="AB198" s="630"/>
      <c r="AC198" s="630"/>
      <c r="AD198" s="630"/>
      <c r="AE198" s="630"/>
      <c r="AF198" s="630"/>
      <c r="AG198" s="630"/>
      <c r="AH198" s="630"/>
      <c r="AI198" s="630"/>
      <c r="AJ198" s="630"/>
      <c r="AK198" s="630"/>
      <c r="AL198" s="630"/>
      <c r="AM198" s="630"/>
      <c r="AN198" s="630"/>
      <c r="AO198" s="630"/>
      <c r="AP198" s="630"/>
      <c r="AQ198" s="630"/>
      <c r="AR198" s="630"/>
      <c r="AS198" s="630"/>
      <c r="AT198" s="630"/>
      <c r="AU198" s="630"/>
      <c r="AV198" s="630"/>
      <c r="AW198" s="630"/>
      <c r="AX198" s="630"/>
      <c r="AY198" s="630"/>
      <c r="AZ198" s="630"/>
      <c r="BA198" s="631"/>
      <c r="BB198" s="631"/>
      <c r="BC198" s="631"/>
      <c r="BD198" s="631"/>
      <c r="BE198" s="631"/>
      <c r="BF198" s="631"/>
      <c r="BG198" s="186"/>
      <c r="BK198" s="26" t="str">
        <f>IF(AT111=Datos!$AO$2,D111,"")</f>
        <v/>
      </c>
    </row>
    <row r="199" spans="1:63" ht="14.25" customHeight="1">
      <c r="A199" s="18"/>
      <c r="D199" s="412"/>
      <c r="E199" s="630" t="str">
        <f>IF(D140="","",IF(AT140&lt;&gt;Datos!$AO$2,D140,""))</f>
        <v/>
      </c>
      <c r="F199" s="630"/>
      <c r="G199" s="630"/>
      <c r="H199" s="630"/>
      <c r="I199" s="630"/>
      <c r="J199" s="630"/>
      <c r="K199" s="630"/>
      <c r="L199" s="630"/>
      <c r="M199" s="630"/>
      <c r="N199" s="630"/>
      <c r="O199" s="630"/>
      <c r="P199" s="630"/>
      <c r="Q199" s="630"/>
      <c r="R199" s="630"/>
      <c r="S199" s="630"/>
      <c r="T199" s="630"/>
      <c r="U199" s="630"/>
      <c r="V199" s="630"/>
      <c r="W199" s="630"/>
      <c r="X199" s="630"/>
      <c r="Y199" s="630"/>
      <c r="Z199" s="630"/>
      <c r="AA199" s="630"/>
      <c r="AB199" s="630"/>
      <c r="AC199" s="630"/>
      <c r="AD199" s="630"/>
      <c r="AE199" s="630"/>
      <c r="AF199" s="630"/>
      <c r="AG199" s="630"/>
      <c r="AH199" s="630"/>
      <c r="AI199" s="630"/>
      <c r="AJ199" s="630"/>
      <c r="AK199" s="630"/>
      <c r="AL199" s="630"/>
      <c r="AM199" s="630"/>
      <c r="AN199" s="630"/>
      <c r="AO199" s="630"/>
      <c r="AP199" s="630"/>
      <c r="AQ199" s="630"/>
      <c r="AR199" s="630"/>
      <c r="AS199" s="630"/>
      <c r="AT199" s="630"/>
      <c r="AU199" s="630"/>
      <c r="AV199" s="630"/>
      <c r="AW199" s="630"/>
      <c r="AX199" s="630"/>
      <c r="AY199" s="630"/>
      <c r="AZ199" s="630"/>
      <c r="BA199" s="631"/>
      <c r="BB199" s="631"/>
      <c r="BC199" s="631"/>
      <c r="BD199" s="631"/>
      <c r="BE199" s="631"/>
      <c r="BF199" s="631"/>
      <c r="BG199" s="186"/>
      <c r="BK199" s="26" t="s">
        <v>580</v>
      </c>
    </row>
    <row r="200" spans="1:63" ht="14.25" customHeight="1">
      <c r="A200" s="18"/>
      <c r="D200" s="434" t="s">
        <v>582</v>
      </c>
      <c r="E200" s="434"/>
      <c r="F200" s="434"/>
      <c r="G200" s="434"/>
      <c r="H200" s="434"/>
      <c r="I200" s="434"/>
      <c r="J200" s="434"/>
      <c r="K200" s="434"/>
      <c r="L200" s="434"/>
      <c r="M200" s="434"/>
      <c r="N200" s="434"/>
      <c r="O200" s="434"/>
      <c r="P200" s="434"/>
      <c r="Q200" s="434"/>
      <c r="R200" s="434"/>
      <c r="S200" s="434"/>
      <c r="T200" s="434"/>
      <c r="U200" s="434"/>
      <c r="V200" s="434"/>
      <c r="W200" s="434"/>
      <c r="X200" s="434"/>
      <c r="Y200" s="434"/>
      <c r="Z200" s="434"/>
      <c r="AA200" s="434"/>
      <c r="AB200" s="434"/>
      <c r="AC200" s="434"/>
      <c r="AD200" s="434"/>
      <c r="AE200" s="434"/>
      <c r="AF200" s="434"/>
      <c r="AG200" s="434"/>
      <c r="AH200" s="434"/>
      <c r="AI200" s="434"/>
      <c r="AJ200" s="434"/>
      <c r="AK200" s="434"/>
      <c r="AL200" s="434"/>
      <c r="AM200" s="434"/>
      <c r="AN200" s="434"/>
      <c r="AO200" s="434"/>
      <c r="AP200" s="434"/>
      <c r="AQ200" s="434"/>
      <c r="AR200" s="434"/>
      <c r="AS200" s="434"/>
      <c r="AT200" s="434"/>
      <c r="AU200" s="434"/>
      <c r="AV200" s="434"/>
      <c r="AW200" s="434"/>
      <c r="AX200" s="434"/>
      <c r="AY200" s="434"/>
      <c r="AZ200" s="434"/>
      <c r="BA200" s="434"/>
      <c r="BB200" s="434"/>
      <c r="BC200" s="434"/>
      <c r="BD200" s="434"/>
      <c r="BE200" s="434"/>
      <c r="BF200" s="434"/>
      <c r="BG200" s="643"/>
    </row>
    <row r="201" spans="1:63" ht="15.75" customHeight="1">
      <c r="A201" s="18"/>
      <c r="D201" s="750"/>
      <c r="E201" s="750"/>
      <c r="F201" s="750"/>
      <c r="G201" s="750"/>
      <c r="H201" s="750"/>
      <c r="I201" s="750"/>
      <c r="J201" s="750"/>
      <c r="K201" s="750"/>
      <c r="L201" s="750"/>
      <c r="M201" s="750"/>
      <c r="N201" s="750"/>
      <c r="O201" s="750"/>
      <c r="P201" s="750"/>
      <c r="Q201" s="750"/>
      <c r="R201" s="750"/>
      <c r="S201" s="750"/>
      <c r="T201" s="750"/>
      <c r="U201" s="750"/>
      <c r="V201" s="750"/>
      <c r="W201" s="750"/>
      <c r="X201" s="750"/>
      <c r="Y201" s="750"/>
      <c r="Z201" s="750"/>
      <c r="AA201" s="750"/>
      <c r="AB201" s="750"/>
      <c r="AC201" s="750"/>
      <c r="AD201" s="750"/>
      <c r="AE201" s="750"/>
      <c r="AF201" s="750"/>
      <c r="AG201" s="750"/>
      <c r="AH201" s="750"/>
      <c r="AI201" s="750"/>
      <c r="AJ201" s="750"/>
      <c r="AK201" s="750"/>
      <c r="AL201" s="750"/>
      <c r="AM201" s="750"/>
      <c r="AN201" s="750"/>
      <c r="AO201" s="750"/>
      <c r="AP201" s="750"/>
      <c r="AQ201" s="750"/>
      <c r="AR201" s="750"/>
      <c r="AS201" s="750"/>
      <c r="AT201" s="750"/>
      <c r="AU201" s="750"/>
      <c r="AV201" s="750"/>
      <c r="AW201" s="750"/>
      <c r="AX201" s="750"/>
      <c r="AY201" s="750"/>
      <c r="AZ201" s="750"/>
      <c r="BA201" s="750"/>
      <c r="BB201" s="750"/>
      <c r="BG201" s="20"/>
    </row>
    <row r="202" spans="1:63" ht="15.75" customHeight="1">
      <c r="A202" s="18"/>
      <c r="BG202" s="20"/>
    </row>
    <row r="203" spans="1:63" ht="15" customHeight="1">
      <c r="A203" s="18"/>
      <c r="D203" s="627" t="s">
        <v>583</v>
      </c>
      <c r="E203" s="627"/>
      <c r="F203" s="627"/>
      <c r="G203" s="627"/>
      <c r="H203" s="627"/>
      <c r="I203" s="627"/>
      <c r="J203" s="627"/>
      <c r="K203" s="627"/>
      <c r="L203" s="627"/>
      <c r="M203" s="627"/>
      <c r="N203" s="627"/>
      <c r="O203" s="627"/>
      <c r="P203" s="627"/>
      <c r="Q203" s="627"/>
      <c r="R203" s="627"/>
      <c r="S203" s="627"/>
      <c r="T203" s="627"/>
      <c r="U203" s="627"/>
      <c r="V203" s="627"/>
      <c r="W203" s="627"/>
      <c r="X203" s="627"/>
      <c r="Y203" s="627"/>
      <c r="Z203" s="627"/>
      <c r="AA203" s="627"/>
      <c r="AB203" s="627"/>
      <c r="AC203" s="627"/>
      <c r="AD203" s="627"/>
      <c r="AE203" s="627"/>
      <c r="AF203" s="627"/>
      <c r="AG203" s="627"/>
      <c r="AH203" s="627"/>
      <c r="AI203" s="627"/>
      <c r="AJ203" s="627"/>
      <c r="AK203" s="627"/>
      <c r="AL203" s="627"/>
      <c r="AM203" s="627"/>
      <c r="AN203" s="627"/>
      <c r="AO203" s="627"/>
      <c r="AP203" s="627"/>
      <c r="AQ203" s="627"/>
      <c r="AR203" s="627"/>
      <c r="AS203" s="627"/>
      <c r="AT203" s="627"/>
      <c r="AU203" s="627"/>
      <c r="AV203" s="627"/>
      <c r="AW203" s="627"/>
      <c r="AX203" s="627"/>
      <c r="AY203" s="627"/>
      <c r="AZ203" s="627"/>
      <c r="BA203" s="627"/>
      <c r="BB203" s="627"/>
      <c r="BC203" s="627"/>
      <c r="BD203" s="627"/>
      <c r="BE203" s="627"/>
      <c r="BF203" s="627"/>
      <c r="BG203" s="628"/>
    </row>
    <row r="204" spans="1:63" ht="20.25" customHeight="1">
      <c r="A204" s="18"/>
      <c r="D204" s="435" t="s">
        <v>564</v>
      </c>
      <c r="E204" s="435"/>
      <c r="F204" s="435"/>
      <c r="G204" s="435"/>
      <c r="H204" s="435"/>
      <c r="I204" s="435"/>
      <c r="J204" s="435"/>
      <c r="K204" s="435"/>
      <c r="L204" s="435"/>
      <c r="M204" s="435"/>
      <c r="N204" s="435"/>
      <c r="O204" s="435"/>
      <c r="P204" s="435"/>
      <c r="Q204" s="435"/>
      <c r="R204" s="435"/>
      <c r="S204" s="435"/>
      <c r="T204" s="435"/>
      <c r="U204" s="435"/>
      <c r="V204" s="435" t="s">
        <v>565</v>
      </c>
      <c r="W204" s="435"/>
      <c r="X204" s="435"/>
      <c r="Y204" s="435"/>
      <c r="Z204" s="435"/>
      <c r="AA204" s="435"/>
      <c r="AB204" s="435"/>
      <c r="AC204" s="435"/>
      <c r="AD204" s="435"/>
      <c r="AE204" s="435"/>
      <c r="AF204" s="435"/>
      <c r="AG204" s="435"/>
      <c r="AH204" s="435"/>
      <c r="AI204" s="435"/>
      <c r="AJ204" s="435"/>
      <c r="AK204" s="435"/>
      <c r="AL204" s="435"/>
      <c r="AM204" s="435"/>
      <c r="AN204" s="435" t="s">
        <v>566</v>
      </c>
      <c r="AO204" s="435"/>
      <c r="AP204" s="435"/>
      <c r="AQ204" s="435"/>
      <c r="AR204" s="435"/>
      <c r="AS204" s="435"/>
      <c r="AT204" s="435"/>
      <c r="AU204" s="435"/>
      <c r="AV204" s="435"/>
      <c r="AW204" s="435"/>
      <c r="AX204" s="435"/>
      <c r="AY204" s="435"/>
      <c r="AZ204" s="435"/>
      <c r="BA204" s="435"/>
      <c r="BB204" s="435"/>
      <c r="BC204" s="435"/>
      <c r="BD204" s="435"/>
      <c r="BE204" s="435"/>
      <c r="BF204" s="435"/>
      <c r="BG204" s="629"/>
    </row>
    <row r="205" spans="1:63" ht="20.100000000000001" customHeight="1">
      <c r="A205" s="18"/>
      <c r="D205" s="400"/>
      <c r="E205" s="400"/>
      <c r="F205" s="400"/>
      <c r="G205" s="400"/>
      <c r="H205" s="400"/>
      <c r="I205" s="400"/>
      <c r="J205" s="400"/>
      <c r="K205" s="400"/>
      <c r="L205" s="400"/>
      <c r="M205" s="400"/>
      <c r="N205" s="400"/>
      <c r="O205" s="400"/>
      <c r="P205" s="400"/>
      <c r="Q205" s="400"/>
      <c r="R205" s="400"/>
      <c r="S205" s="400"/>
      <c r="T205" s="400"/>
      <c r="U205" s="400"/>
      <c r="V205" s="400"/>
      <c r="W205" s="400"/>
      <c r="X205" s="400"/>
      <c r="Y205" s="400"/>
      <c r="Z205" s="400"/>
      <c r="AA205" s="400"/>
      <c r="AB205" s="400"/>
      <c r="AC205" s="400"/>
      <c r="AD205" s="400"/>
      <c r="AE205" s="400"/>
      <c r="AF205" s="400"/>
      <c r="AG205" s="400"/>
      <c r="AH205" s="400"/>
      <c r="AI205" s="400"/>
      <c r="AJ205" s="400"/>
      <c r="AK205" s="400"/>
      <c r="AL205" s="400"/>
      <c r="AM205" s="400"/>
      <c r="AN205" s="400"/>
      <c r="AO205" s="400"/>
      <c r="AP205" s="400"/>
      <c r="AQ205" s="400"/>
      <c r="AR205" s="400"/>
      <c r="AS205" s="400"/>
      <c r="AT205" s="400"/>
      <c r="AU205" s="400"/>
      <c r="AV205" s="400"/>
      <c r="AW205" s="400"/>
      <c r="AX205" s="400"/>
      <c r="AY205" s="400"/>
      <c r="AZ205" s="400"/>
      <c r="BA205" s="400"/>
      <c r="BB205" s="400"/>
      <c r="BC205" s="400"/>
      <c r="BD205" s="400"/>
      <c r="BE205" s="400"/>
      <c r="BF205" s="400"/>
      <c r="BG205" s="619"/>
    </row>
    <row r="206" spans="1:63">
      <c r="A206" s="18"/>
      <c r="D206" s="400"/>
      <c r="E206" s="400"/>
      <c r="F206" s="400"/>
      <c r="G206" s="400"/>
      <c r="H206" s="400"/>
      <c r="I206" s="400"/>
      <c r="J206" s="400"/>
      <c r="K206" s="400"/>
      <c r="L206" s="400"/>
      <c r="M206" s="400"/>
      <c r="N206" s="400"/>
      <c r="O206" s="400"/>
      <c r="P206" s="400"/>
      <c r="Q206" s="400"/>
      <c r="R206" s="400"/>
      <c r="S206" s="400"/>
      <c r="T206" s="400"/>
      <c r="U206" s="400"/>
      <c r="V206" s="400"/>
      <c r="W206" s="400"/>
      <c r="X206" s="400"/>
      <c r="Y206" s="400"/>
      <c r="Z206" s="400"/>
      <c r="AA206" s="400"/>
      <c r="AB206" s="400"/>
      <c r="AC206" s="400"/>
      <c r="AD206" s="400"/>
      <c r="AE206" s="400"/>
      <c r="AF206" s="400"/>
      <c r="AG206" s="400"/>
      <c r="AH206" s="400"/>
      <c r="AI206" s="400"/>
      <c r="AJ206" s="400"/>
      <c r="AK206" s="400"/>
      <c r="AL206" s="400"/>
      <c r="AM206" s="400"/>
      <c r="AN206" s="400"/>
      <c r="AO206" s="400"/>
      <c r="AP206" s="400"/>
      <c r="AQ206" s="400"/>
      <c r="AR206" s="400"/>
      <c r="AS206" s="400"/>
      <c r="AT206" s="400"/>
      <c r="AU206" s="400"/>
      <c r="AV206" s="400"/>
      <c r="AW206" s="400"/>
      <c r="AX206" s="400"/>
      <c r="AY206" s="400"/>
      <c r="AZ206" s="400"/>
      <c r="BA206" s="400"/>
      <c r="BB206" s="400"/>
      <c r="BC206" s="400"/>
      <c r="BD206" s="400"/>
      <c r="BE206" s="400"/>
      <c r="BF206" s="400"/>
      <c r="BG206" s="619"/>
    </row>
    <row r="207" spans="1:63">
      <c r="A207" s="18"/>
      <c r="D207" s="400"/>
      <c r="E207" s="400"/>
      <c r="F207" s="400"/>
      <c r="G207" s="400"/>
      <c r="H207" s="400"/>
      <c r="I207" s="400"/>
      <c r="J207" s="400"/>
      <c r="K207" s="400"/>
      <c r="L207" s="400"/>
      <c r="M207" s="400"/>
      <c r="N207" s="400"/>
      <c r="O207" s="400"/>
      <c r="P207" s="400"/>
      <c r="Q207" s="400"/>
      <c r="R207" s="400"/>
      <c r="S207" s="400"/>
      <c r="T207" s="400"/>
      <c r="U207" s="400"/>
      <c r="V207" s="400"/>
      <c r="W207" s="400"/>
      <c r="X207" s="400"/>
      <c r="Y207" s="400"/>
      <c r="Z207" s="400"/>
      <c r="AA207" s="400"/>
      <c r="AB207" s="400"/>
      <c r="AC207" s="400"/>
      <c r="AD207" s="400"/>
      <c r="AE207" s="400"/>
      <c r="AF207" s="400"/>
      <c r="AG207" s="400"/>
      <c r="AH207" s="400"/>
      <c r="AI207" s="400"/>
      <c r="AJ207" s="400"/>
      <c r="AK207" s="400"/>
      <c r="AL207" s="400"/>
      <c r="AM207" s="400"/>
      <c r="AN207" s="400"/>
      <c r="AO207" s="400"/>
      <c r="AP207" s="400"/>
      <c r="AQ207" s="400"/>
      <c r="AR207" s="400"/>
      <c r="AS207" s="400"/>
      <c r="AT207" s="400"/>
      <c r="AU207" s="400"/>
      <c r="AV207" s="400"/>
      <c r="AW207" s="400"/>
      <c r="AX207" s="400"/>
      <c r="AY207" s="400"/>
      <c r="AZ207" s="400"/>
      <c r="BA207" s="400"/>
      <c r="BB207" s="400"/>
      <c r="BC207" s="400"/>
      <c r="BD207" s="400"/>
      <c r="BE207" s="400"/>
      <c r="BF207" s="400"/>
      <c r="BG207" s="619"/>
    </row>
    <row r="208" spans="1:63">
      <c r="A208" s="18"/>
      <c r="D208" s="400"/>
      <c r="E208" s="400"/>
      <c r="F208" s="400"/>
      <c r="G208" s="400"/>
      <c r="H208" s="400"/>
      <c r="I208" s="400"/>
      <c r="J208" s="400"/>
      <c r="K208" s="400"/>
      <c r="L208" s="400"/>
      <c r="M208" s="400"/>
      <c r="N208" s="400"/>
      <c r="O208" s="400"/>
      <c r="P208" s="400"/>
      <c r="Q208" s="400"/>
      <c r="R208" s="400"/>
      <c r="S208" s="400"/>
      <c r="T208" s="400"/>
      <c r="U208" s="400"/>
      <c r="V208" s="400"/>
      <c r="W208" s="400"/>
      <c r="X208" s="400"/>
      <c r="Y208" s="400"/>
      <c r="Z208" s="400"/>
      <c r="AA208" s="400"/>
      <c r="AB208" s="400"/>
      <c r="AC208" s="400"/>
      <c r="AD208" s="400"/>
      <c r="AE208" s="400"/>
      <c r="AF208" s="400"/>
      <c r="AG208" s="400"/>
      <c r="AH208" s="400"/>
      <c r="AI208" s="400"/>
      <c r="AJ208" s="400"/>
      <c r="AK208" s="400"/>
      <c r="AL208" s="400"/>
      <c r="AM208" s="400"/>
      <c r="AN208" s="400"/>
      <c r="AO208" s="400"/>
      <c r="AP208" s="400"/>
      <c r="AQ208" s="400"/>
      <c r="AR208" s="400"/>
      <c r="AS208" s="400"/>
      <c r="AT208" s="400"/>
      <c r="AU208" s="400"/>
      <c r="AV208" s="400"/>
      <c r="AW208" s="400"/>
      <c r="AX208" s="400"/>
      <c r="AY208" s="400"/>
      <c r="AZ208" s="400"/>
      <c r="BA208" s="400"/>
      <c r="BB208" s="400"/>
      <c r="BC208" s="400"/>
      <c r="BD208" s="400"/>
      <c r="BE208" s="400"/>
      <c r="BF208" s="400"/>
      <c r="BG208" s="619"/>
    </row>
    <row r="209" spans="1:59">
      <c r="A209" s="18"/>
      <c r="D209" s="400"/>
      <c r="E209" s="400"/>
      <c r="F209" s="400"/>
      <c r="G209" s="400"/>
      <c r="H209" s="400"/>
      <c r="I209" s="400"/>
      <c r="J209" s="400"/>
      <c r="K209" s="400"/>
      <c r="L209" s="400"/>
      <c r="M209" s="400"/>
      <c r="N209" s="400"/>
      <c r="O209" s="400"/>
      <c r="P209" s="400"/>
      <c r="Q209" s="400"/>
      <c r="R209" s="400"/>
      <c r="S209" s="400"/>
      <c r="T209" s="400"/>
      <c r="U209" s="400"/>
      <c r="V209" s="400"/>
      <c r="W209" s="400"/>
      <c r="X209" s="400"/>
      <c r="Y209" s="400"/>
      <c r="Z209" s="400"/>
      <c r="AA209" s="400"/>
      <c r="AB209" s="400"/>
      <c r="AC209" s="400"/>
      <c r="AD209" s="400"/>
      <c r="AE209" s="400"/>
      <c r="AF209" s="400"/>
      <c r="AG209" s="400"/>
      <c r="AH209" s="400"/>
      <c r="AI209" s="400"/>
      <c r="AJ209" s="400"/>
      <c r="AK209" s="400"/>
      <c r="AL209" s="400"/>
      <c r="AM209" s="400"/>
      <c r="AN209" s="400"/>
      <c r="AO209" s="400"/>
      <c r="AP209" s="400"/>
      <c r="AQ209" s="400"/>
      <c r="AR209" s="400"/>
      <c r="AS209" s="400"/>
      <c r="AT209" s="400"/>
      <c r="AU209" s="400"/>
      <c r="AV209" s="400"/>
      <c r="AW209" s="400"/>
      <c r="AX209" s="400"/>
      <c r="AY209" s="400"/>
      <c r="AZ209" s="400"/>
      <c r="BA209" s="400"/>
      <c r="BB209" s="400"/>
      <c r="BC209" s="400"/>
      <c r="BD209" s="400"/>
      <c r="BE209" s="400"/>
      <c r="BF209" s="400"/>
      <c r="BG209" s="619"/>
    </row>
    <row r="210" spans="1:59">
      <c r="A210" s="18"/>
      <c r="D210" s="400"/>
      <c r="E210" s="400"/>
      <c r="F210" s="400"/>
      <c r="G210" s="400"/>
      <c r="H210" s="400"/>
      <c r="I210" s="400"/>
      <c r="J210" s="400"/>
      <c r="K210" s="400"/>
      <c r="L210" s="400"/>
      <c r="M210" s="400"/>
      <c r="N210" s="400"/>
      <c r="O210" s="400"/>
      <c r="P210" s="400"/>
      <c r="Q210" s="400"/>
      <c r="R210" s="400"/>
      <c r="S210" s="400"/>
      <c r="T210" s="400"/>
      <c r="U210" s="400"/>
      <c r="V210" s="400"/>
      <c r="W210" s="400"/>
      <c r="X210" s="400"/>
      <c r="Y210" s="400"/>
      <c r="Z210" s="400"/>
      <c r="AA210" s="400"/>
      <c r="AB210" s="400"/>
      <c r="AC210" s="400"/>
      <c r="AD210" s="400"/>
      <c r="AE210" s="400"/>
      <c r="AF210" s="400"/>
      <c r="AG210" s="400"/>
      <c r="AH210" s="400"/>
      <c r="AI210" s="400"/>
      <c r="AJ210" s="400"/>
      <c r="AK210" s="400"/>
      <c r="AL210" s="400"/>
      <c r="AM210" s="400"/>
      <c r="AN210" s="400"/>
      <c r="AO210" s="400"/>
      <c r="AP210" s="400"/>
      <c r="AQ210" s="400"/>
      <c r="AR210" s="400"/>
      <c r="AS210" s="400"/>
      <c r="AT210" s="400"/>
      <c r="AU210" s="400"/>
      <c r="AV210" s="400"/>
      <c r="AW210" s="400"/>
      <c r="AX210" s="400"/>
      <c r="AY210" s="400"/>
      <c r="AZ210" s="400"/>
      <c r="BA210" s="400"/>
      <c r="BB210" s="400"/>
      <c r="BC210" s="400"/>
      <c r="BD210" s="400"/>
      <c r="BE210" s="400"/>
      <c r="BF210" s="400"/>
      <c r="BG210" s="619"/>
    </row>
    <row r="211" spans="1:59">
      <c r="A211" s="18"/>
      <c r="D211" s="405"/>
      <c r="E211" s="406"/>
      <c r="F211" s="406"/>
      <c r="G211" s="406"/>
      <c r="H211" s="406"/>
      <c r="I211" s="406"/>
      <c r="J211" s="406"/>
      <c r="K211" s="406"/>
      <c r="L211" s="406"/>
      <c r="M211" s="406"/>
      <c r="N211" s="406"/>
      <c r="O211" s="406"/>
      <c r="P211" s="406"/>
      <c r="Q211" s="406"/>
      <c r="R211" s="406"/>
      <c r="S211" s="406"/>
      <c r="T211" s="406"/>
      <c r="U211" s="428"/>
      <c r="V211" s="400"/>
      <c r="W211" s="400"/>
      <c r="X211" s="400"/>
      <c r="Y211" s="400"/>
      <c r="Z211" s="400"/>
      <c r="AA211" s="400"/>
      <c r="AB211" s="400"/>
      <c r="AC211" s="400"/>
      <c r="AD211" s="400"/>
      <c r="AE211" s="400"/>
      <c r="AF211" s="400"/>
      <c r="AG211" s="400"/>
      <c r="AH211" s="400"/>
      <c r="AI211" s="400"/>
      <c r="AJ211" s="400"/>
      <c r="AK211" s="400"/>
      <c r="AL211" s="400"/>
      <c r="AM211" s="400"/>
      <c r="AN211" s="405"/>
      <c r="AO211" s="406"/>
      <c r="AP211" s="406"/>
      <c r="AQ211" s="406"/>
      <c r="AR211" s="406"/>
      <c r="AS211" s="406"/>
      <c r="AT211" s="406"/>
      <c r="AU211" s="406"/>
      <c r="AV211" s="406"/>
      <c r="AW211" s="406"/>
      <c r="AX211" s="406"/>
      <c r="AY211" s="406"/>
      <c r="AZ211" s="406"/>
      <c r="BA211" s="406"/>
      <c r="BB211" s="406"/>
      <c r="BC211" s="406"/>
      <c r="BD211" s="406"/>
      <c r="BE211" s="406"/>
      <c r="BF211" s="406"/>
      <c r="BG211" s="407"/>
    </row>
    <row r="212" spans="1:59">
      <c r="A212" s="18"/>
      <c r="D212" s="405"/>
      <c r="E212" s="406"/>
      <c r="F212" s="406"/>
      <c r="G212" s="406"/>
      <c r="H212" s="406"/>
      <c r="I212" s="406"/>
      <c r="J212" s="406"/>
      <c r="K212" s="406"/>
      <c r="L212" s="406"/>
      <c r="M212" s="406"/>
      <c r="N212" s="406"/>
      <c r="O212" s="406"/>
      <c r="P212" s="406"/>
      <c r="Q212" s="406"/>
      <c r="R212" s="406"/>
      <c r="S212" s="406"/>
      <c r="T212" s="406"/>
      <c r="U212" s="428"/>
      <c r="V212" s="400"/>
      <c r="W212" s="400"/>
      <c r="X212" s="400"/>
      <c r="Y212" s="400"/>
      <c r="Z212" s="400"/>
      <c r="AA212" s="400"/>
      <c r="AB212" s="400"/>
      <c r="AC212" s="400"/>
      <c r="AD212" s="400"/>
      <c r="AE212" s="400"/>
      <c r="AF212" s="400"/>
      <c r="AG212" s="400"/>
      <c r="AH212" s="400"/>
      <c r="AI212" s="400"/>
      <c r="AJ212" s="400"/>
      <c r="AK212" s="400"/>
      <c r="AL212" s="400"/>
      <c r="AM212" s="400"/>
      <c r="AN212" s="405"/>
      <c r="AO212" s="406"/>
      <c r="AP212" s="406"/>
      <c r="AQ212" s="406"/>
      <c r="AR212" s="406"/>
      <c r="AS212" s="406"/>
      <c r="AT212" s="406"/>
      <c r="AU212" s="406"/>
      <c r="AV212" s="406"/>
      <c r="AW212" s="406"/>
      <c r="AX212" s="406"/>
      <c r="AY212" s="406"/>
      <c r="AZ212" s="406"/>
      <c r="BA212" s="406"/>
      <c r="BB212" s="406"/>
      <c r="BC212" s="406"/>
      <c r="BD212" s="406"/>
      <c r="BE212" s="406"/>
      <c r="BF212" s="406"/>
      <c r="BG212" s="407"/>
    </row>
    <row r="213" spans="1:59">
      <c r="A213" s="18"/>
      <c r="D213" s="405"/>
      <c r="E213" s="406"/>
      <c r="F213" s="406"/>
      <c r="G213" s="406"/>
      <c r="H213" s="406"/>
      <c r="I213" s="406"/>
      <c r="J213" s="406"/>
      <c r="K213" s="406"/>
      <c r="L213" s="406"/>
      <c r="M213" s="406"/>
      <c r="N213" s="406"/>
      <c r="O213" s="406"/>
      <c r="P213" s="406"/>
      <c r="Q213" s="406"/>
      <c r="R213" s="406"/>
      <c r="S213" s="406"/>
      <c r="T213" s="406"/>
      <c r="U213" s="428"/>
      <c r="V213" s="400"/>
      <c r="W213" s="400"/>
      <c r="X213" s="400"/>
      <c r="Y213" s="400"/>
      <c r="Z213" s="400"/>
      <c r="AA213" s="400"/>
      <c r="AB213" s="400"/>
      <c r="AC213" s="400"/>
      <c r="AD213" s="400"/>
      <c r="AE213" s="400"/>
      <c r="AF213" s="400"/>
      <c r="AG213" s="400"/>
      <c r="AH213" s="400"/>
      <c r="AI213" s="400"/>
      <c r="AJ213" s="400"/>
      <c r="AK213" s="400"/>
      <c r="AL213" s="400"/>
      <c r="AM213" s="400"/>
      <c r="AN213" s="405"/>
      <c r="AO213" s="406"/>
      <c r="AP213" s="406"/>
      <c r="AQ213" s="406"/>
      <c r="AR213" s="406"/>
      <c r="AS213" s="406"/>
      <c r="AT213" s="406"/>
      <c r="AU213" s="406"/>
      <c r="AV213" s="406"/>
      <c r="AW213" s="406"/>
      <c r="AX213" s="406"/>
      <c r="AY213" s="406"/>
      <c r="AZ213" s="406"/>
      <c r="BA213" s="406"/>
      <c r="BB213" s="406"/>
      <c r="BC213" s="406"/>
      <c r="BD213" s="406"/>
      <c r="BE213" s="406"/>
      <c r="BF213" s="406"/>
      <c r="BG213" s="407"/>
    </row>
    <row r="214" spans="1:59">
      <c r="A214" s="18"/>
      <c r="D214" s="405"/>
      <c r="E214" s="406"/>
      <c r="F214" s="406"/>
      <c r="G214" s="406"/>
      <c r="H214" s="406"/>
      <c r="I214" s="406"/>
      <c r="J214" s="406"/>
      <c r="K214" s="406"/>
      <c r="L214" s="406"/>
      <c r="M214" s="406"/>
      <c r="N214" s="406"/>
      <c r="O214" s="406"/>
      <c r="P214" s="406"/>
      <c r="Q214" s="406"/>
      <c r="R214" s="406"/>
      <c r="S214" s="406"/>
      <c r="T214" s="406"/>
      <c r="U214" s="428"/>
      <c r="V214" s="400"/>
      <c r="W214" s="400"/>
      <c r="X214" s="400"/>
      <c r="Y214" s="400"/>
      <c r="Z214" s="400"/>
      <c r="AA214" s="400"/>
      <c r="AB214" s="400"/>
      <c r="AC214" s="400"/>
      <c r="AD214" s="400"/>
      <c r="AE214" s="400"/>
      <c r="AF214" s="400"/>
      <c r="AG214" s="400"/>
      <c r="AH214" s="400"/>
      <c r="AI214" s="400"/>
      <c r="AJ214" s="400"/>
      <c r="AK214" s="400"/>
      <c r="AL214" s="400"/>
      <c r="AM214" s="400"/>
      <c r="AN214" s="405"/>
      <c r="AO214" s="406"/>
      <c r="AP214" s="406"/>
      <c r="AQ214" s="406"/>
      <c r="AR214" s="406"/>
      <c r="AS214" s="406"/>
      <c r="AT214" s="406"/>
      <c r="AU214" s="406"/>
      <c r="AV214" s="406"/>
      <c r="AW214" s="406"/>
      <c r="AX214" s="406"/>
      <c r="AY214" s="406"/>
      <c r="AZ214" s="406"/>
      <c r="BA214" s="406"/>
      <c r="BB214" s="406"/>
      <c r="BC214" s="406"/>
      <c r="BD214" s="406"/>
      <c r="BE214" s="406"/>
      <c r="BF214" s="406"/>
      <c r="BG214" s="407"/>
    </row>
    <row r="215" spans="1:59" ht="15" customHeight="1">
      <c r="A215" s="18"/>
      <c r="D215" s="434" t="str">
        <f>IF(AK13=Datos!$A$6,"* Si los efectos no deseados de la oportunidad se presentan incluir este plan en el Sistema de Administración de Acciones Preventivas y Correctivas con fuente -Administración de oportunidades (contingencia)-","* Si el riesgo se presenta incluir este plan en el Sistema de Administración de Acciones Preventivas y Correctivas con fuente -Administración de riesgos (contingencia)-")</f>
        <v>* Si el riesgo se presenta incluir este plan en el Sistema de Administración de Acciones Preventivas y Correctivas con fuente -Administración de riesgos (contingencia)-</v>
      </c>
      <c r="E215" s="434"/>
      <c r="F215" s="434"/>
      <c r="G215" s="434"/>
      <c r="H215" s="434"/>
      <c r="I215" s="434"/>
      <c r="J215" s="434"/>
      <c r="K215" s="434"/>
      <c r="L215" s="434"/>
      <c r="M215" s="434"/>
      <c r="N215" s="434"/>
      <c r="O215" s="434"/>
      <c r="P215" s="434"/>
      <c r="Q215" s="434"/>
      <c r="R215" s="434"/>
      <c r="S215" s="434"/>
      <c r="T215" s="434"/>
      <c r="U215" s="434"/>
      <c r="V215" s="434"/>
      <c r="W215" s="434"/>
      <c r="X215" s="434"/>
      <c r="Y215" s="434"/>
      <c r="Z215" s="434"/>
      <c r="AA215" s="434"/>
      <c r="AB215" s="434"/>
      <c r="AC215" s="434"/>
      <c r="AD215" s="434"/>
      <c r="AE215" s="434"/>
      <c r="AF215" s="434"/>
      <c r="AG215" s="434"/>
      <c r="AH215" s="434"/>
      <c r="AI215" s="434"/>
      <c r="AJ215" s="434"/>
      <c r="AK215" s="434"/>
      <c r="AL215" s="434"/>
      <c r="AM215" s="434"/>
      <c r="AN215" s="434"/>
      <c r="AO215" s="434"/>
      <c r="AP215" s="434"/>
      <c r="AQ215" s="434"/>
      <c r="AR215" s="434"/>
      <c r="AS215" s="434"/>
      <c r="AT215" s="434"/>
      <c r="AU215" s="434"/>
      <c r="AV215" s="434"/>
      <c r="AW215" s="434"/>
      <c r="AX215" s="434"/>
      <c r="AY215" s="434"/>
      <c r="AZ215" s="434"/>
      <c r="BA215" s="434"/>
      <c r="BB215" s="434"/>
      <c r="BG215" s="20"/>
    </row>
    <row r="216" spans="1:59" ht="15" customHeight="1">
      <c r="A216" s="18"/>
      <c r="BG216" s="20"/>
    </row>
    <row r="217" spans="1:59" ht="15.75" thickBot="1">
      <c r="A217" s="51"/>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c r="AS217" s="52"/>
      <c r="AT217" s="52"/>
      <c r="AU217" s="52"/>
      <c r="AV217" s="52"/>
      <c r="AW217" s="52"/>
      <c r="AX217" s="52"/>
      <c r="AY217" s="52"/>
      <c r="AZ217" s="52"/>
      <c r="BA217" s="52"/>
      <c r="BB217" s="52"/>
      <c r="BC217" s="52"/>
      <c r="BD217" s="52"/>
      <c r="BE217" s="52"/>
      <c r="BF217" s="52"/>
      <c r="BG217" s="54"/>
    </row>
    <row r="231" spans="63:64" ht="30">
      <c r="BK231" s="26" t="s">
        <v>587</v>
      </c>
      <c r="BL231" s="103">
        <v>1</v>
      </c>
    </row>
    <row r="232" spans="63:64">
      <c r="BK232" s="41"/>
    </row>
  </sheetData>
  <sheetProtection password="A10A" sheet="1" objects="1" scenarios="1" formatCells="0" formatRows="0"/>
  <mergeCells count="870">
    <mergeCell ref="BG1:BG2"/>
    <mergeCell ref="P3:U4"/>
    <mergeCell ref="V3:AZ4"/>
    <mergeCell ref="BA3:BF4"/>
    <mergeCell ref="BG3:BG4"/>
    <mergeCell ref="D6:G6"/>
    <mergeCell ref="K6:BF6"/>
    <mergeCell ref="D8:G8"/>
    <mergeCell ref="K8:BF8"/>
    <mergeCell ref="D10:I10"/>
    <mergeCell ref="K10:AJ10"/>
    <mergeCell ref="AQ10:AW10"/>
    <mergeCell ref="AX10:BF10"/>
    <mergeCell ref="A1:J4"/>
    <mergeCell ref="P1:U2"/>
    <mergeCell ref="V1:AZ2"/>
    <mergeCell ref="BA1:BF2"/>
    <mergeCell ref="D18:Q18"/>
    <mergeCell ref="S18:V18"/>
    <mergeCell ref="X18:BF18"/>
    <mergeCell ref="D20:BC20"/>
    <mergeCell ref="D21:BF21"/>
    <mergeCell ref="D22:BF22"/>
    <mergeCell ref="AT11:BC11"/>
    <mergeCell ref="M13:T13"/>
    <mergeCell ref="V13:AJ13"/>
    <mergeCell ref="A15:J15"/>
    <mergeCell ref="D17:Q17"/>
    <mergeCell ref="S17:V17"/>
    <mergeCell ref="X17:BB17"/>
    <mergeCell ref="D29:AB29"/>
    <mergeCell ref="AD29:BF34"/>
    <mergeCell ref="D30:AB30"/>
    <mergeCell ref="D31:AB31"/>
    <mergeCell ref="D32:AB32"/>
    <mergeCell ref="D33:AB33"/>
    <mergeCell ref="D34:AB34"/>
    <mergeCell ref="D23:AR23"/>
    <mergeCell ref="AY23:BF23"/>
    <mergeCell ref="D24:AV24"/>
    <mergeCell ref="AY24:BF24"/>
    <mergeCell ref="D28:AB28"/>
    <mergeCell ref="AD28:BF28"/>
    <mergeCell ref="D26:O26"/>
    <mergeCell ref="R26:S26"/>
    <mergeCell ref="W26:AC26"/>
    <mergeCell ref="AI26:AR26"/>
    <mergeCell ref="AU26:AV26"/>
    <mergeCell ref="D39:I39"/>
    <mergeCell ref="J39:AB39"/>
    <mergeCell ref="AD39:BF39"/>
    <mergeCell ref="D40:I40"/>
    <mergeCell ref="J40:AB40"/>
    <mergeCell ref="AD40:BF40"/>
    <mergeCell ref="D36:AB36"/>
    <mergeCell ref="AD36:BF37"/>
    <mergeCell ref="D37:AB37"/>
    <mergeCell ref="D38:I38"/>
    <mergeCell ref="J38:AB38"/>
    <mergeCell ref="AD38:BF38"/>
    <mergeCell ref="D43:I43"/>
    <mergeCell ref="J43:AB43"/>
    <mergeCell ref="AD43:BF43"/>
    <mergeCell ref="D44:I44"/>
    <mergeCell ref="J44:AB44"/>
    <mergeCell ref="AD44:BF44"/>
    <mergeCell ref="D41:I41"/>
    <mergeCell ref="J41:AB41"/>
    <mergeCell ref="AD41:BF41"/>
    <mergeCell ref="D42:I42"/>
    <mergeCell ref="J42:AB42"/>
    <mergeCell ref="AD42:BF42"/>
    <mergeCell ref="D47:I47"/>
    <mergeCell ref="J47:AB47"/>
    <mergeCell ref="AD47:BF47"/>
    <mergeCell ref="D48:I48"/>
    <mergeCell ref="J48:AB48"/>
    <mergeCell ref="AD48:BF48"/>
    <mergeCell ref="D45:I45"/>
    <mergeCell ref="J45:AB45"/>
    <mergeCell ref="AD45:BF45"/>
    <mergeCell ref="D46:I46"/>
    <mergeCell ref="J46:AB46"/>
    <mergeCell ref="AD46:BF46"/>
    <mergeCell ref="D52:I52"/>
    <mergeCell ref="J52:AB52"/>
    <mergeCell ref="AD52:BF52"/>
    <mergeCell ref="D53:I53"/>
    <mergeCell ref="J53:AB53"/>
    <mergeCell ref="AD53:BF53"/>
    <mergeCell ref="D49:AB49"/>
    <mergeCell ref="AD49:BF49"/>
    <mergeCell ref="D50:I50"/>
    <mergeCell ref="J50:AB50"/>
    <mergeCell ref="AD50:BF50"/>
    <mergeCell ref="D51:I51"/>
    <mergeCell ref="J51:AB51"/>
    <mergeCell ref="AD51:BF51"/>
    <mergeCell ref="D56:I56"/>
    <mergeCell ref="J56:AB56"/>
    <mergeCell ref="AD56:BF56"/>
    <mergeCell ref="D57:I57"/>
    <mergeCell ref="J57:AB57"/>
    <mergeCell ref="AD57:BF57"/>
    <mergeCell ref="D54:I54"/>
    <mergeCell ref="J54:AB54"/>
    <mergeCell ref="AD54:BF54"/>
    <mergeCell ref="D55:I55"/>
    <mergeCell ref="J55:AB55"/>
    <mergeCell ref="AD55:BF55"/>
    <mergeCell ref="D60:I60"/>
    <mergeCell ref="J60:AB60"/>
    <mergeCell ref="AD60:BF60"/>
    <mergeCell ref="BK60:BM61"/>
    <mergeCell ref="BP61:BP62"/>
    <mergeCell ref="BQ61:BQ62"/>
    <mergeCell ref="A62:J62"/>
    <mergeCell ref="D58:I58"/>
    <mergeCell ref="J58:AB58"/>
    <mergeCell ref="AD58:BF58"/>
    <mergeCell ref="D59:I59"/>
    <mergeCell ref="J59:AB59"/>
    <mergeCell ref="AD59:BF59"/>
    <mergeCell ref="Z63:AK63"/>
    <mergeCell ref="D64:G64"/>
    <mergeCell ref="E65:Z65"/>
    <mergeCell ref="AB65:AK65"/>
    <mergeCell ref="E66:H66"/>
    <mergeCell ref="I66:V66"/>
    <mergeCell ref="AB66:AC66"/>
    <mergeCell ref="AD66:AE66"/>
    <mergeCell ref="AF66:AG66"/>
    <mergeCell ref="AH66:AI66"/>
    <mergeCell ref="AJ66:AK66"/>
    <mergeCell ref="E67:H67"/>
    <mergeCell ref="I67:V67"/>
    <mergeCell ref="Z67:Z76"/>
    <mergeCell ref="AA67:AA68"/>
    <mergeCell ref="AB67:AC68"/>
    <mergeCell ref="AD67:AE68"/>
    <mergeCell ref="AF67:AG68"/>
    <mergeCell ref="AH67:AI68"/>
    <mergeCell ref="AJ67:AK68"/>
    <mergeCell ref="E70:P70"/>
    <mergeCell ref="J72:P72"/>
    <mergeCell ref="E76:H76"/>
    <mergeCell ref="I76:L76"/>
    <mergeCell ref="M76:P76"/>
    <mergeCell ref="AP67:BF67"/>
    <mergeCell ref="AP68:BF69"/>
    <mergeCell ref="R69:W69"/>
    <mergeCell ref="AA69:AA70"/>
    <mergeCell ref="AB69:AC70"/>
    <mergeCell ref="AD69:AE70"/>
    <mergeCell ref="AF69:AG70"/>
    <mergeCell ref="AH69:AI70"/>
    <mergeCell ref="AJ69:AK70"/>
    <mergeCell ref="R70:W70"/>
    <mergeCell ref="BS70:BS71"/>
    <mergeCell ref="BT70:BT71"/>
    <mergeCell ref="BU70:BU71"/>
    <mergeCell ref="R71:W71"/>
    <mergeCell ref="AA71:AA72"/>
    <mergeCell ref="AB71:AC72"/>
    <mergeCell ref="AD71:AE72"/>
    <mergeCell ref="AF71:AG72"/>
    <mergeCell ref="AH71:AI72"/>
    <mergeCell ref="AJ71:AK72"/>
    <mergeCell ref="AP71:BF71"/>
    <mergeCell ref="R72:W72"/>
    <mergeCell ref="AP72:BF76"/>
    <mergeCell ref="R73:W73"/>
    <mergeCell ref="AA73:AA74"/>
    <mergeCell ref="AB73:AC74"/>
    <mergeCell ref="AD73:AE74"/>
    <mergeCell ref="AJ75:AK76"/>
    <mergeCell ref="R76:W76"/>
    <mergeCell ref="AF73:AG74"/>
    <mergeCell ref="AH73:AI74"/>
    <mergeCell ref="AJ73:AK74"/>
    <mergeCell ref="AF75:AG76"/>
    <mergeCell ref="AH75:AI76"/>
    <mergeCell ref="C74:D78"/>
    <mergeCell ref="E75:H75"/>
    <mergeCell ref="I75:L75"/>
    <mergeCell ref="M75:P75"/>
    <mergeCell ref="AA75:AA76"/>
    <mergeCell ref="AB75:AC76"/>
    <mergeCell ref="AD75:AE76"/>
    <mergeCell ref="E77:P77"/>
    <mergeCell ref="R77:W77"/>
    <mergeCell ref="E78:I80"/>
    <mergeCell ref="R78:W78"/>
    <mergeCell ref="J79:P79"/>
    <mergeCell ref="R79:W79"/>
    <mergeCell ref="R80:W80"/>
    <mergeCell ref="AJ85:AK85"/>
    <mergeCell ref="AL85:AM86"/>
    <mergeCell ref="AN85:AQ85"/>
    <mergeCell ref="AR85:AS86"/>
    <mergeCell ref="BS85:BU85"/>
    <mergeCell ref="BV85:BX85"/>
    <mergeCell ref="AZ86:BB86"/>
    <mergeCell ref="BC86:BG86"/>
    <mergeCell ref="F81:G81"/>
    <mergeCell ref="H81:I81"/>
    <mergeCell ref="A84:J84"/>
    <mergeCell ref="X84:AM84"/>
    <mergeCell ref="AN84:AS84"/>
    <mergeCell ref="X85:AA85"/>
    <mergeCell ref="AB85:AC85"/>
    <mergeCell ref="AD85:AE85"/>
    <mergeCell ref="AF85:AG85"/>
    <mergeCell ref="AH85:AI85"/>
    <mergeCell ref="AF86:AG86"/>
    <mergeCell ref="AH86:AI86"/>
    <mergeCell ref="AJ86:AK86"/>
    <mergeCell ref="AN86:AQ86"/>
    <mergeCell ref="AT86:AV86"/>
    <mergeCell ref="AW86:AY86"/>
    <mergeCell ref="D86:S86"/>
    <mergeCell ref="T86:W86"/>
    <mergeCell ref="X86:Y86"/>
    <mergeCell ref="Z86:AA86"/>
    <mergeCell ref="AB86:AC86"/>
    <mergeCell ref="AD86:AE86"/>
    <mergeCell ref="AT87:AV87"/>
    <mergeCell ref="AW87:AY96"/>
    <mergeCell ref="AZ87:BB96"/>
    <mergeCell ref="AJ89:AK89"/>
    <mergeCell ref="AL89:AM89"/>
    <mergeCell ref="AN89:AQ89"/>
    <mergeCell ref="AR89:AS89"/>
    <mergeCell ref="AT89:AV89"/>
    <mergeCell ref="X92:Y92"/>
    <mergeCell ref="Z92:AA92"/>
    <mergeCell ref="AB92:AC92"/>
    <mergeCell ref="AD92:AE92"/>
    <mergeCell ref="AL91:AM91"/>
    <mergeCell ref="AN91:AQ91"/>
    <mergeCell ref="AR91:AS91"/>
    <mergeCell ref="AT91:AV91"/>
    <mergeCell ref="AJ93:AK93"/>
    <mergeCell ref="AL93:AM93"/>
    <mergeCell ref="BC87:BG87"/>
    <mergeCell ref="D88:S88"/>
    <mergeCell ref="T88:W88"/>
    <mergeCell ref="X88:Y88"/>
    <mergeCell ref="Z88:AA88"/>
    <mergeCell ref="AB88:AC88"/>
    <mergeCell ref="AD88:AE88"/>
    <mergeCell ref="AF87:AG87"/>
    <mergeCell ref="AH87:AI87"/>
    <mergeCell ref="AJ87:AK87"/>
    <mergeCell ref="AL87:AM87"/>
    <mergeCell ref="AN87:AQ87"/>
    <mergeCell ref="AR87:AS87"/>
    <mergeCell ref="D87:S87"/>
    <mergeCell ref="T87:W87"/>
    <mergeCell ref="X87:Y87"/>
    <mergeCell ref="Z87:AA87"/>
    <mergeCell ref="AB87:AC87"/>
    <mergeCell ref="AD87:AE87"/>
    <mergeCell ref="BC89:BG89"/>
    <mergeCell ref="AT88:AV88"/>
    <mergeCell ref="BC88:BG88"/>
    <mergeCell ref="D89:S89"/>
    <mergeCell ref="T89:W89"/>
    <mergeCell ref="X89:Y89"/>
    <mergeCell ref="Z89:AA89"/>
    <mergeCell ref="AB89:AC89"/>
    <mergeCell ref="AD89:AE89"/>
    <mergeCell ref="AF89:AG89"/>
    <mergeCell ref="AH89:AI89"/>
    <mergeCell ref="AF88:AG88"/>
    <mergeCell ref="AH88:AI88"/>
    <mergeCell ref="AJ88:AK88"/>
    <mergeCell ref="AL88:AM88"/>
    <mergeCell ref="AN88:AQ88"/>
    <mergeCell ref="AR88:AS88"/>
    <mergeCell ref="BC91:BG91"/>
    <mergeCell ref="AT90:AV90"/>
    <mergeCell ref="BC90:BG90"/>
    <mergeCell ref="D91:S91"/>
    <mergeCell ref="T91:W91"/>
    <mergeCell ref="X91:Y91"/>
    <mergeCell ref="Z91:AA91"/>
    <mergeCell ref="AB91:AC91"/>
    <mergeCell ref="AD91:AE91"/>
    <mergeCell ref="AF91:AG91"/>
    <mergeCell ref="AH91:AI91"/>
    <mergeCell ref="AF90:AG90"/>
    <mergeCell ref="AH90:AI90"/>
    <mergeCell ref="AJ90:AK90"/>
    <mergeCell ref="AL90:AM90"/>
    <mergeCell ref="AN90:AQ90"/>
    <mergeCell ref="AR90:AS90"/>
    <mergeCell ref="D90:S90"/>
    <mergeCell ref="T90:W90"/>
    <mergeCell ref="X90:Y90"/>
    <mergeCell ref="Z90:AA90"/>
    <mergeCell ref="AB90:AC90"/>
    <mergeCell ref="AD90:AE90"/>
    <mergeCell ref="AJ91:AK91"/>
    <mergeCell ref="AN93:AQ93"/>
    <mergeCell ref="AR93:AS93"/>
    <mergeCell ref="AT93:AV93"/>
    <mergeCell ref="BC93:BG93"/>
    <mergeCell ref="AT92:AV92"/>
    <mergeCell ref="BC92:BG92"/>
    <mergeCell ref="D93:S93"/>
    <mergeCell ref="T93:W93"/>
    <mergeCell ref="X93:Y93"/>
    <mergeCell ref="Z93:AA93"/>
    <mergeCell ref="AB93:AC93"/>
    <mergeCell ref="AD93:AE93"/>
    <mergeCell ref="AF93:AG93"/>
    <mergeCell ref="AH93:AI93"/>
    <mergeCell ref="AF92:AG92"/>
    <mergeCell ref="AH92:AI92"/>
    <mergeCell ref="AJ92:AK92"/>
    <mergeCell ref="AL92:AM92"/>
    <mergeCell ref="AN92:AQ92"/>
    <mergeCell ref="AR92:AS92"/>
    <mergeCell ref="D92:S92"/>
    <mergeCell ref="T92:W92"/>
    <mergeCell ref="AT95:AV95"/>
    <mergeCell ref="BC95:BG95"/>
    <mergeCell ref="AT94:AV94"/>
    <mergeCell ref="BC94:BG94"/>
    <mergeCell ref="D95:S95"/>
    <mergeCell ref="T95:W95"/>
    <mergeCell ref="X95:Y95"/>
    <mergeCell ref="Z95:AA95"/>
    <mergeCell ref="AB95:AC95"/>
    <mergeCell ref="AD95:AE95"/>
    <mergeCell ref="AF95:AG95"/>
    <mergeCell ref="AH95:AI95"/>
    <mergeCell ref="AF94:AG94"/>
    <mergeCell ref="AH94:AI94"/>
    <mergeCell ref="AJ94:AK94"/>
    <mergeCell ref="AL94:AM94"/>
    <mergeCell ref="AN94:AQ94"/>
    <mergeCell ref="AR94:AS94"/>
    <mergeCell ref="D94:S94"/>
    <mergeCell ref="T94:W94"/>
    <mergeCell ref="X94:Y94"/>
    <mergeCell ref="Z94:AA94"/>
    <mergeCell ref="AB94:AC94"/>
    <mergeCell ref="AD94:AE94"/>
    <mergeCell ref="T96:W96"/>
    <mergeCell ref="X96:Y96"/>
    <mergeCell ref="Z96:AA96"/>
    <mergeCell ref="AB96:AC96"/>
    <mergeCell ref="AD96:AE96"/>
    <mergeCell ref="AJ95:AK95"/>
    <mergeCell ref="AL95:AM95"/>
    <mergeCell ref="AN95:AQ95"/>
    <mergeCell ref="AR95:AS95"/>
    <mergeCell ref="BS100:BU100"/>
    <mergeCell ref="BV100:BX100"/>
    <mergeCell ref="D101:S101"/>
    <mergeCell ref="T101:W101"/>
    <mergeCell ref="X101:Y101"/>
    <mergeCell ref="Z101:AA101"/>
    <mergeCell ref="AB101:AC101"/>
    <mergeCell ref="AT96:AV96"/>
    <mergeCell ref="BC96:BG96"/>
    <mergeCell ref="X99:AM99"/>
    <mergeCell ref="AN99:AS99"/>
    <mergeCell ref="X100:AA100"/>
    <mergeCell ref="AB100:AC100"/>
    <mergeCell ref="AD100:AE100"/>
    <mergeCell ref="AF100:AG100"/>
    <mergeCell ref="AH100:AI100"/>
    <mergeCell ref="AJ100:AK100"/>
    <mergeCell ref="AF96:AG96"/>
    <mergeCell ref="AH96:AI96"/>
    <mergeCell ref="AJ96:AK96"/>
    <mergeCell ref="AL96:AM96"/>
    <mergeCell ref="AN96:AQ96"/>
    <mergeCell ref="AR96:AS96"/>
    <mergeCell ref="D96:S96"/>
    <mergeCell ref="AZ101:BB101"/>
    <mergeCell ref="BC101:BG101"/>
    <mergeCell ref="D102:S102"/>
    <mergeCell ref="T102:W102"/>
    <mergeCell ref="X102:Y102"/>
    <mergeCell ref="Z102:AA102"/>
    <mergeCell ref="AB102:AC102"/>
    <mergeCell ref="AD102:AE102"/>
    <mergeCell ref="AF102:AG102"/>
    <mergeCell ref="AD101:AE101"/>
    <mergeCell ref="AF101:AG101"/>
    <mergeCell ref="AH101:AI101"/>
    <mergeCell ref="AJ101:AK101"/>
    <mergeCell ref="AN101:AQ101"/>
    <mergeCell ref="AT101:AV101"/>
    <mergeCell ref="AL100:AM101"/>
    <mergeCell ref="AN100:AQ100"/>
    <mergeCell ref="AR100:AS101"/>
    <mergeCell ref="AD103:AE103"/>
    <mergeCell ref="AF103:AG103"/>
    <mergeCell ref="AH102:AI102"/>
    <mergeCell ref="AJ102:AK102"/>
    <mergeCell ref="AL102:AM102"/>
    <mergeCell ref="AN102:AQ102"/>
    <mergeCell ref="AR102:AS102"/>
    <mergeCell ref="AT102:AV102"/>
    <mergeCell ref="AW101:AY101"/>
    <mergeCell ref="BC103:BG103"/>
    <mergeCell ref="D104:S104"/>
    <mergeCell ref="T104:W104"/>
    <mergeCell ref="X104:Y104"/>
    <mergeCell ref="Z104:AA104"/>
    <mergeCell ref="AB104:AC104"/>
    <mergeCell ref="AD104:AE104"/>
    <mergeCell ref="AF104:AG104"/>
    <mergeCell ref="AH104:AI104"/>
    <mergeCell ref="AJ104:AK104"/>
    <mergeCell ref="AH103:AI103"/>
    <mergeCell ref="AJ103:AK103"/>
    <mergeCell ref="AL103:AM103"/>
    <mergeCell ref="AN103:AQ103"/>
    <mergeCell ref="AR103:AS103"/>
    <mergeCell ref="AT103:AV103"/>
    <mergeCell ref="AW102:AY111"/>
    <mergeCell ref="AZ102:BB111"/>
    <mergeCell ref="BC102:BG102"/>
    <mergeCell ref="D103:S103"/>
    <mergeCell ref="T103:W103"/>
    <mergeCell ref="X103:Y103"/>
    <mergeCell ref="Z103:AA103"/>
    <mergeCell ref="AB103:AC103"/>
    <mergeCell ref="AT104:AV104"/>
    <mergeCell ref="BC104:BG104"/>
    <mergeCell ref="D105:S105"/>
    <mergeCell ref="T105:W105"/>
    <mergeCell ref="X105:Y105"/>
    <mergeCell ref="Z105:AA105"/>
    <mergeCell ref="AB105:AC105"/>
    <mergeCell ref="AR105:AS105"/>
    <mergeCell ref="AT105:AV105"/>
    <mergeCell ref="BC105:BG105"/>
    <mergeCell ref="AH105:AI105"/>
    <mergeCell ref="AJ105:AK105"/>
    <mergeCell ref="AL105:AM105"/>
    <mergeCell ref="AN105:AQ105"/>
    <mergeCell ref="Z106:AA106"/>
    <mergeCell ref="AB106:AC106"/>
    <mergeCell ref="AD106:AE106"/>
    <mergeCell ref="AF106:AG106"/>
    <mergeCell ref="AD105:AE105"/>
    <mergeCell ref="AF105:AG105"/>
    <mergeCell ref="AL104:AM104"/>
    <mergeCell ref="AN104:AQ104"/>
    <mergeCell ref="AR104:AS104"/>
    <mergeCell ref="BC106:BG106"/>
    <mergeCell ref="D107:S107"/>
    <mergeCell ref="T107:W107"/>
    <mergeCell ref="X107:Y107"/>
    <mergeCell ref="Z107:AA107"/>
    <mergeCell ref="AB107:AC107"/>
    <mergeCell ref="AD107:AE107"/>
    <mergeCell ref="AF107:AG107"/>
    <mergeCell ref="AH107:AI107"/>
    <mergeCell ref="AJ107:AK107"/>
    <mergeCell ref="AH106:AI106"/>
    <mergeCell ref="AJ106:AK106"/>
    <mergeCell ref="AL106:AM106"/>
    <mergeCell ref="AN106:AQ106"/>
    <mergeCell ref="AR106:AS106"/>
    <mergeCell ref="AT106:AV106"/>
    <mergeCell ref="AL107:AM107"/>
    <mergeCell ref="AN107:AQ107"/>
    <mergeCell ref="AR107:AS107"/>
    <mergeCell ref="AT107:AV107"/>
    <mergeCell ref="BC107:BG107"/>
    <mergeCell ref="D106:S106"/>
    <mergeCell ref="T106:W106"/>
    <mergeCell ref="X106:Y106"/>
    <mergeCell ref="D108:S108"/>
    <mergeCell ref="T108:W108"/>
    <mergeCell ref="X108:Y108"/>
    <mergeCell ref="Z108:AA108"/>
    <mergeCell ref="AB108:AC108"/>
    <mergeCell ref="AR108:AS108"/>
    <mergeCell ref="AT108:AV108"/>
    <mergeCell ref="BC108:BG108"/>
    <mergeCell ref="D109:S109"/>
    <mergeCell ref="T109:W109"/>
    <mergeCell ref="X109:Y109"/>
    <mergeCell ref="Z109:AA109"/>
    <mergeCell ref="AB109:AC109"/>
    <mergeCell ref="AD109:AE109"/>
    <mergeCell ref="AF109:AG109"/>
    <mergeCell ref="AD108:AE108"/>
    <mergeCell ref="AF108:AG108"/>
    <mergeCell ref="AH108:AI108"/>
    <mergeCell ref="AJ108:AK108"/>
    <mergeCell ref="AL108:AM108"/>
    <mergeCell ref="AN108:AQ108"/>
    <mergeCell ref="BC109:BG109"/>
    <mergeCell ref="AH109:AI109"/>
    <mergeCell ref="AJ109:AK109"/>
    <mergeCell ref="D110:S110"/>
    <mergeCell ref="T110:W110"/>
    <mergeCell ref="X110:Y110"/>
    <mergeCell ref="Z110:AA110"/>
    <mergeCell ref="AB110:AC110"/>
    <mergeCell ref="AD110:AE110"/>
    <mergeCell ref="AF110:AG110"/>
    <mergeCell ref="AH110:AI110"/>
    <mergeCell ref="AJ110:AK110"/>
    <mergeCell ref="AL109:AM109"/>
    <mergeCell ref="AN109:AQ109"/>
    <mergeCell ref="AR109:AS109"/>
    <mergeCell ref="AT109:AV109"/>
    <mergeCell ref="AL110:AM110"/>
    <mergeCell ref="AN110:AQ110"/>
    <mergeCell ref="AR110:AS110"/>
    <mergeCell ref="AT110:AV110"/>
    <mergeCell ref="BC110:BG110"/>
    <mergeCell ref="D111:S111"/>
    <mergeCell ref="T111:W111"/>
    <mergeCell ref="X111:Y111"/>
    <mergeCell ref="Z111:AA111"/>
    <mergeCell ref="AB111:AC111"/>
    <mergeCell ref="BP122:BP123"/>
    <mergeCell ref="BQ122:BQ123"/>
    <mergeCell ref="R123:W123"/>
    <mergeCell ref="AB123:AK123"/>
    <mergeCell ref="AR111:AS111"/>
    <mergeCell ref="AT111:AV111"/>
    <mergeCell ref="BC111:BG111"/>
    <mergeCell ref="A114:J114"/>
    <mergeCell ref="U116:AK116"/>
    <mergeCell ref="U117:Y117"/>
    <mergeCell ref="Z117:AA117"/>
    <mergeCell ref="AE117:AI117"/>
    <mergeCell ref="AJ117:AK117"/>
    <mergeCell ref="AD111:AE111"/>
    <mergeCell ref="AF111:AG111"/>
    <mergeCell ref="AH111:AI111"/>
    <mergeCell ref="AJ111:AK111"/>
    <mergeCell ref="AL111:AM111"/>
    <mergeCell ref="AN111:AQ111"/>
    <mergeCell ref="R124:W124"/>
    <mergeCell ref="AB124:AC124"/>
    <mergeCell ref="AD124:AE124"/>
    <mergeCell ref="AF124:AG124"/>
    <mergeCell ref="AH124:AI124"/>
    <mergeCell ref="AJ124:AK124"/>
    <mergeCell ref="Z121:AK121"/>
    <mergeCell ref="BK121:BM122"/>
    <mergeCell ref="D122:G122"/>
    <mergeCell ref="BL126:BN126"/>
    <mergeCell ref="BQ126:BS126"/>
    <mergeCell ref="J127:P127"/>
    <mergeCell ref="R127:W127"/>
    <mergeCell ref="AA127:AA128"/>
    <mergeCell ref="AB127:AC128"/>
    <mergeCell ref="AD127:AE128"/>
    <mergeCell ref="AF127:AG128"/>
    <mergeCell ref="AH127:AI128"/>
    <mergeCell ref="AJ127:AK128"/>
    <mergeCell ref="AF125:AG126"/>
    <mergeCell ref="AH125:AI126"/>
    <mergeCell ref="AJ125:AK126"/>
    <mergeCell ref="AP125:BF125"/>
    <mergeCell ref="R126:W126"/>
    <mergeCell ref="AP126:BF127"/>
    <mergeCell ref="E125:P125"/>
    <mergeCell ref="R125:W125"/>
    <mergeCell ref="Z125:Z134"/>
    <mergeCell ref="AA125:AA126"/>
    <mergeCell ref="AB125:AC126"/>
    <mergeCell ref="AD125:AE126"/>
    <mergeCell ref="AA129:AA130"/>
    <mergeCell ref="AB129:AC130"/>
    <mergeCell ref="AF129:AG130"/>
    <mergeCell ref="AH129:AI130"/>
    <mergeCell ref="AJ129:AK130"/>
    <mergeCell ref="AP129:BF129"/>
    <mergeCell ref="R130:W130"/>
    <mergeCell ref="AP130:BF134"/>
    <mergeCell ref="R131:W131"/>
    <mergeCell ref="AA131:AA132"/>
    <mergeCell ref="AB131:AC132"/>
    <mergeCell ref="AD131:AE132"/>
    <mergeCell ref="AD129:AE130"/>
    <mergeCell ref="AJ133:AK134"/>
    <mergeCell ref="J134:P134"/>
    <mergeCell ref="R134:W134"/>
    <mergeCell ref="A141:J141"/>
    <mergeCell ref="G144:K146"/>
    <mergeCell ref="T145:U145"/>
    <mergeCell ref="V145:W145"/>
    <mergeCell ref="AF131:AG132"/>
    <mergeCell ref="AH131:AI132"/>
    <mergeCell ref="AJ131:AK132"/>
    <mergeCell ref="R132:W132"/>
    <mergeCell ref="R133:W133"/>
    <mergeCell ref="AA133:AA134"/>
    <mergeCell ref="AB133:AC134"/>
    <mergeCell ref="AD133:AE134"/>
    <mergeCell ref="AF133:AG134"/>
    <mergeCell ref="AH133:AI134"/>
    <mergeCell ref="AM145:AN145"/>
    <mergeCell ref="AO145:AR145"/>
    <mergeCell ref="D149:J150"/>
    <mergeCell ref="L149:BF150"/>
    <mergeCell ref="D152:BG152"/>
    <mergeCell ref="D153:U154"/>
    <mergeCell ref="V153:BG153"/>
    <mergeCell ref="V154:AG154"/>
    <mergeCell ref="AH154:AP154"/>
    <mergeCell ref="AQ154:AZ154"/>
    <mergeCell ref="AQ156:AZ156"/>
    <mergeCell ref="BA156:BF156"/>
    <mergeCell ref="E157:U157"/>
    <mergeCell ref="V157:AG157"/>
    <mergeCell ref="AH157:AP157"/>
    <mergeCell ref="AQ157:AZ157"/>
    <mergeCell ref="BA157:BF157"/>
    <mergeCell ref="BA154:BF154"/>
    <mergeCell ref="D155:D164"/>
    <mergeCell ref="E155:U155"/>
    <mergeCell ref="V155:AG155"/>
    <mergeCell ref="AH155:AP155"/>
    <mergeCell ref="AQ155:AZ155"/>
    <mergeCell ref="BA155:BF155"/>
    <mergeCell ref="E156:U156"/>
    <mergeCell ref="V156:AG156"/>
    <mergeCell ref="AH156:AP156"/>
    <mergeCell ref="E158:U158"/>
    <mergeCell ref="V158:AG158"/>
    <mergeCell ref="AH158:AP158"/>
    <mergeCell ref="AQ158:AZ158"/>
    <mergeCell ref="BA158:BF158"/>
    <mergeCell ref="E159:U159"/>
    <mergeCell ref="V159:AG159"/>
    <mergeCell ref="AH159:AP159"/>
    <mergeCell ref="AQ159:AZ159"/>
    <mergeCell ref="BA159:BF159"/>
    <mergeCell ref="E160:U160"/>
    <mergeCell ref="V160:AG160"/>
    <mergeCell ref="AH160:AP160"/>
    <mergeCell ref="AQ160:AZ160"/>
    <mergeCell ref="BA160:BF160"/>
    <mergeCell ref="E161:U161"/>
    <mergeCell ref="V161:AG161"/>
    <mergeCell ref="AH161:AP161"/>
    <mergeCell ref="AQ161:AZ161"/>
    <mergeCell ref="BA161:BF161"/>
    <mergeCell ref="E162:U162"/>
    <mergeCell ref="V162:AG162"/>
    <mergeCell ref="AH162:AP162"/>
    <mergeCell ref="AQ162:AZ162"/>
    <mergeCell ref="BA162:BF162"/>
    <mergeCell ref="E163:U163"/>
    <mergeCell ref="V163:AG163"/>
    <mergeCell ref="AH163:AP163"/>
    <mergeCell ref="AQ163:AZ163"/>
    <mergeCell ref="BA163:BF163"/>
    <mergeCell ref="E164:U164"/>
    <mergeCell ref="V164:AG164"/>
    <mergeCell ref="AH164:AP164"/>
    <mergeCell ref="AQ164:AZ164"/>
    <mergeCell ref="BA164:BF164"/>
    <mergeCell ref="E165:U165"/>
    <mergeCell ref="V165:AG165"/>
    <mergeCell ref="AH165:AP165"/>
    <mergeCell ref="AQ165:AZ165"/>
    <mergeCell ref="AQ167:AZ167"/>
    <mergeCell ref="BA167:BF167"/>
    <mergeCell ref="E168:U168"/>
    <mergeCell ref="V168:AG168"/>
    <mergeCell ref="AH168:AP168"/>
    <mergeCell ref="AQ168:AZ168"/>
    <mergeCell ref="BA168:BF168"/>
    <mergeCell ref="BA165:BF165"/>
    <mergeCell ref="E166:U166"/>
    <mergeCell ref="V166:AG166"/>
    <mergeCell ref="AH166:AP166"/>
    <mergeCell ref="AQ166:AZ166"/>
    <mergeCell ref="BA166:BF166"/>
    <mergeCell ref="D165:D174"/>
    <mergeCell ref="E171:U171"/>
    <mergeCell ref="V171:AG171"/>
    <mergeCell ref="AH171:AP171"/>
    <mergeCell ref="AQ171:AZ171"/>
    <mergeCell ref="BA171:BF171"/>
    <mergeCell ref="E172:U172"/>
    <mergeCell ref="V172:AG172"/>
    <mergeCell ref="AH172:AP172"/>
    <mergeCell ref="AQ172:AZ172"/>
    <mergeCell ref="BA172:BF172"/>
    <mergeCell ref="E169:U169"/>
    <mergeCell ref="V169:AG169"/>
    <mergeCell ref="AH169:AP169"/>
    <mergeCell ref="AQ169:AZ169"/>
    <mergeCell ref="BA169:BF169"/>
    <mergeCell ref="E170:U170"/>
    <mergeCell ref="V170:AG170"/>
    <mergeCell ref="AH170:AP170"/>
    <mergeCell ref="AQ170:AZ170"/>
    <mergeCell ref="BA170:BF170"/>
    <mergeCell ref="E167:U167"/>
    <mergeCell ref="V167:AG167"/>
    <mergeCell ref="AH167:AP167"/>
    <mergeCell ref="E173:U173"/>
    <mergeCell ref="V173:AG173"/>
    <mergeCell ref="AH173:AP173"/>
    <mergeCell ref="AQ173:AZ173"/>
    <mergeCell ref="BA173:BF173"/>
    <mergeCell ref="E174:U174"/>
    <mergeCell ref="V174:AG174"/>
    <mergeCell ref="AH174:AP174"/>
    <mergeCell ref="AQ174:AZ174"/>
    <mergeCell ref="BA174:BF174"/>
    <mergeCell ref="D177:BG177"/>
    <mergeCell ref="D178:U179"/>
    <mergeCell ref="V178:BG178"/>
    <mergeCell ref="V179:AG179"/>
    <mergeCell ref="AH179:AP179"/>
    <mergeCell ref="AQ179:AZ179"/>
    <mergeCell ref="BA179:BF179"/>
    <mergeCell ref="BA181:BF181"/>
    <mergeCell ref="E182:U182"/>
    <mergeCell ref="V182:AG182"/>
    <mergeCell ref="AH182:AP182"/>
    <mergeCell ref="AQ182:AZ182"/>
    <mergeCell ref="BA182:BF182"/>
    <mergeCell ref="E180:U180"/>
    <mergeCell ref="V180:AG180"/>
    <mergeCell ref="AH180:AP180"/>
    <mergeCell ref="AQ180:AZ180"/>
    <mergeCell ref="BA180:BF180"/>
    <mergeCell ref="E181:U181"/>
    <mergeCell ref="V181:AG181"/>
    <mergeCell ref="AH181:AP181"/>
    <mergeCell ref="AQ181:AZ181"/>
    <mergeCell ref="D180:D189"/>
    <mergeCell ref="AQ184:AZ184"/>
    <mergeCell ref="BA184:BF184"/>
    <mergeCell ref="E185:U185"/>
    <mergeCell ref="V185:AG185"/>
    <mergeCell ref="AH185:AP185"/>
    <mergeCell ref="AQ185:AZ185"/>
    <mergeCell ref="BA185:BF185"/>
    <mergeCell ref="E183:U183"/>
    <mergeCell ref="V183:AG183"/>
    <mergeCell ref="AH183:AP183"/>
    <mergeCell ref="AQ183:AZ183"/>
    <mergeCell ref="BA183:BF183"/>
    <mergeCell ref="E184:U184"/>
    <mergeCell ref="V184:AG184"/>
    <mergeCell ref="AH184:AP184"/>
    <mergeCell ref="E186:U186"/>
    <mergeCell ref="V186:AG186"/>
    <mergeCell ref="AH186:AP186"/>
    <mergeCell ref="AQ186:AZ186"/>
    <mergeCell ref="BA186:BF186"/>
    <mergeCell ref="E189:U189"/>
    <mergeCell ref="V189:AG189"/>
    <mergeCell ref="AH189:AP189"/>
    <mergeCell ref="AQ189:AZ189"/>
    <mergeCell ref="BA189:BF189"/>
    <mergeCell ref="E187:U187"/>
    <mergeCell ref="V187:AG187"/>
    <mergeCell ref="AH187:AP187"/>
    <mergeCell ref="AQ187:AZ187"/>
    <mergeCell ref="BA187:BF187"/>
    <mergeCell ref="E188:U188"/>
    <mergeCell ref="V188:AG188"/>
    <mergeCell ref="AH188:AP188"/>
    <mergeCell ref="AQ188:AZ188"/>
    <mergeCell ref="BA188:BF188"/>
    <mergeCell ref="BA191:BF191"/>
    <mergeCell ref="E192:U192"/>
    <mergeCell ref="V192:AG192"/>
    <mergeCell ref="AH192:AP192"/>
    <mergeCell ref="AQ192:AZ192"/>
    <mergeCell ref="BA192:BF192"/>
    <mergeCell ref="D190:D199"/>
    <mergeCell ref="E190:U190"/>
    <mergeCell ref="V190:AG190"/>
    <mergeCell ref="AH190:AP190"/>
    <mergeCell ref="AQ190:AZ190"/>
    <mergeCell ref="BA190:BF190"/>
    <mergeCell ref="E191:U191"/>
    <mergeCell ref="V191:AG191"/>
    <mergeCell ref="AH191:AP191"/>
    <mergeCell ref="AQ191:AZ191"/>
    <mergeCell ref="E193:U193"/>
    <mergeCell ref="V193:AG193"/>
    <mergeCell ref="AH193:AP193"/>
    <mergeCell ref="AQ193:AZ193"/>
    <mergeCell ref="BA193:BF193"/>
    <mergeCell ref="E194:U194"/>
    <mergeCell ref="V194:AG194"/>
    <mergeCell ref="AH194:AP194"/>
    <mergeCell ref="AQ194:AZ194"/>
    <mergeCell ref="BA194:BF194"/>
    <mergeCell ref="E195:U195"/>
    <mergeCell ref="V195:AG195"/>
    <mergeCell ref="AH195:AP195"/>
    <mergeCell ref="AQ195:AZ195"/>
    <mergeCell ref="BA195:BF195"/>
    <mergeCell ref="E196:U196"/>
    <mergeCell ref="V196:AG196"/>
    <mergeCell ref="AH196:AP196"/>
    <mergeCell ref="AQ196:AZ196"/>
    <mergeCell ref="BA196:BF196"/>
    <mergeCell ref="E197:U197"/>
    <mergeCell ref="V197:AG197"/>
    <mergeCell ref="AH197:AP197"/>
    <mergeCell ref="AQ197:AZ197"/>
    <mergeCell ref="BA197:BF197"/>
    <mergeCell ref="E198:U198"/>
    <mergeCell ref="V198:AG198"/>
    <mergeCell ref="AH198:AP198"/>
    <mergeCell ref="AQ198:AZ198"/>
    <mergeCell ref="BA198:BF198"/>
    <mergeCell ref="D205:U205"/>
    <mergeCell ref="V205:AM205"/>
    <mergeCell ref="AN205:BG205"/>
    <mergeCell ref="D206:U206"/>
    <mergeCell ref="E199:U199"/>
    <mergeCell ref="V199:AG199"/>
    <mergeCell ref="AH199:AP199"/>
    <mergeCell ref="AQ199:AZ199"/>
    <mergeCell ref="BA199:BF199"/>
    <mergeCell ref="D200:BB200"/>
    <mergeCell ref="BC200:BG200"/>
    <mergeCell ref="D214:U214"/>
    <mergeCell ref="V214:AM214"/>
    <mergeCell ref="AN214:BG214"/>
    <mergeCell ref="D215:BB215"/>
    <mergeCell ref="D212:U212"/>
    <mergeCell ref="V212:AM212"/>
    <mergeCell ref="AN212:BG212"/>
    <mergeCell ref="D213:U213"/>
    <mergeCell ref="V213:AM213"/>
    <mergeCell ref="AN213:BG213"/>
    <mergeCell ref="BG155:BL155"/>
    <mergeCell ref="BG164:BL164"/>
    <mergeCell ref="D210:U210"/>
    <mergeCell ref="V210:AM210"/>
    <mergeCell ref="AN210:BG210"/>
    <mergeCell ref="D211:U211"/>
    <mergeCell ref="V211:AM211"/>
    <mergeCell ref="AN211:BG211"/>
    <mergeCell ref="D208:U208"/>
    <mergeCell ref="V208:AM208"/>
    <mergeCell ref="AN208:BG208"/>
    <mergeCell ref="D209:U209"/>
    <mergeCell ref="V209:AM209"/>
    <mergeCell ref="AN209:BG209"/>
    <mergeCell ref="V206:AM206"/>
    <mergeCell ref="AN206:BG206"/>
    <mergeCell ref="D207:U207"/>
    <mergeCell ref="V207:AM207"/>
    <mergeCell ref="AN207:BG207"/>
    <mergeCell ref="D201:BB201"/>
    <mergeCell ref="D203:BG203"/>
    <mergeCell ref="D204:U204"/>
    <mergeCell ref="V204:AM204"/>
    <mergeCell ref="AN204:BG204"/>
  </mergeCells>
  <conditionalFormatting sqref="X87:Y87">
    <cfRule type="expression" dxfId="4598" priority="402">
      <formula>AND($D87&lt;&gt;"",$X87="")</formula>
    </cfRule>
  </conditionalFormatting>
  <conditionalFormatting sqref="Z87:AA87">
    <cfRule type="expression" dxfId="4597" priority="401">
      <formula>AND($D87&lt;&gt;"",$Z87="")</formula>
    </cfRule>
  </conditionalFormatting>
  <conditionalFormatting sqref="AB87:AC87">
    <cfRule type="expression" dxfId="4596" priority="400">
      <formula>AND($D87&lt;&gt;"",$AB87="")</formula>
    </cfRule>
  </conditionalFormatting>
  <conditionalFormatting sqref="AD87:AE87">
    <cfRule type="expression" dxfId="4595" priority="399">
      <formula>AND($D87&lt;&gt;"",$AD87="")</formula>
    </cfRule>
  </conditionalFormatting>
  <conditionalFormatting sqref="AF87:AG87">
    <cfRule type="expression" dxfId="4594" priority="398">
      <formula>AND($D87&lt;&gt;"",$AF87="")</formula>
    </cfRule>
  </conditionalFormatting>
  <conditionalFormatting sqref="AH87:AI87">
    <cfRule type="expression" dxfId="4593" priority="397">
      <formula>AND($D87&lt;&gt;"",$AH87="")</formula>
    </cfRule>
  </conditionalFormatting>
  <conditionalFormatting sqref="AJ87:AK87">
    <cfRule type="expression" dxfId="4592" priority="396">
      <formula>AND($D87&lt;&gt;"",$AJ87="")</formula>
    </cfRule>
  </conditionalFormatting>
  <conditionalFormatting sqref="E66:H66">
    <cfRule type="expression" dxfId="4591" priority="395">
      <formula>$I$67&lt;&gt;""</formula>
    </cfRule>
  </conditionalFormatting>
  <conditionalFormatting sqref="I66:V66">
    <cfRule type="expression" dxfId="4590" priority="394">
      <formula>$I$67&lt;&gt;""</formula>
    </cfRule>
  </conditionalFormatting>
  <conditionalFormatting sqref="AD125:AE134">
    <cfRule type="expression" dxfId="4589" priority="353">
      <formula>$AK$13=1</formula>
    </cfRule>
  </conditionalFormatting>
  <conditionalFormatting sqref="AB67:AC68">
    <cfRule type="expression" dxfId="4588" priority="389">
      <formula>$AK$13=1</formula>
    </cfRule>
  </conditionalFormatting>
  <conditionalFormatting sqref="AB69:AC70">
    <cfRule type="expression" dxfId="4587" priority="388">
      <formula>$AK$13=1</formula>
    </cfRule>
  </conditionalFormatting>
  <conditionalFormatting sqref="AB71:AC72">
    <cfRule type="expression" dxfId="4586" priority="387">
      <formula>$AK$13=1</formula>
    </cfRule>
  </conditionalFormatting>
  <conditionalFormatting sqref="AB73:AC74">
    <cfRule type="expression" dxfId="4585" priority="386">
      <formula>$AK$13=1</formula>
    </cfRule>
  </conditionalFormatting>
  <conditionalFormatting sqref="AB75:AC76">
    <cfRule type="expression" dxfId="4584" priority="385">
      <formula>$AK$13=1</formula>
    </cfRule>
  </conditionalFormatting>
  <conditionalFormatting sqref="AD67:AE76">
    <cfRule type="expression" dxfId="4583" priority="384">
      <formula>$AK$13=1</formula>
    </cfRule>
  </conditionalFormatting>
  <conditionalFormatting sqref="AB125:AC126">
    <cfRule type="expression" dxfId="4582" priority="378">
      <formula>$AB$67=x</formula>
    </cfRule>
    <cfRule type="expression" dxfId="4581" priority="383">
      <formula>$AK$13=1</formula>
    </cfRule>
  </conditionalFormatting>
  <conditionalFormatting sqref="AB127:AC128">
    <cfRule type="expression" dxfId="4580" priority="373">
      <formula>$AB$69=x</formula>
    </cfRule>
    <cfRule type="expression" dxfId="4579" priority="382">
      <formula>$AK$13=1</formula>
    </cfRule>
  </conditionalFormatting>
  <conditionalFormatting sqref="AB129:AC130">
    <cfRule type="expression" dxfId="4578" priority="368">
      <formula>$AB$71=x</formula>
    </cfRule>
    <cfRule type="expression" dxfId="4577" priority="381">
      <formula>$AK$13=1</formula>
    </cfRule>
  </conditionalFormatting>
  <conditionalFormatting sqref="AB131:AC132">
    <cfRule type="expression" dxfId="4576" priority="363">
      <formula>$AB$73=x</formula>
    </cfRule>
    <cfRule type="expression" dxfId="4575" priority="380">
      <formula>$AK$13=1</formula>
    </cfRule>
  </conditionalFormatting>
  <conditionalFormatting sqref="AB133:AC134">
    <cfRule type="expression" dxfId="4574" priority="358">
      <formula>$AB$75=x</formula>
    </cfRule>
    <cfRule type="expression" dxfId="4573" priority="379">
      <formula>$AK$13=1</formula>
    </cfRule>
  </conditionalFormatting>
  <conditionalFormatting sqref="AJ125:AK126">
    <cfRule type="expression" dxfId="4572" priority="374">
      <formula>$AJ$67=x</formula>
    </cfRule>
  </conditionalFormatting>
  <conditionalFormatting sqref="AJ127:AK128">
    <cfRule type="expression" dxfId="4571" priority="369">
      <formula>$AJ$69=x</formula>
    </cfRule>
  </conditionalFormatting>
  <conditionalFormatting sqref="AJ129:AK130">
    <cfRule type="expression" dxfId="4570" priority="364">
      <formula>$AJ$71=x</formula>
    </cfRule>
  </conditionalFormatting>
  <conditionalFormatting sqref="AJ131:AK132">
    <cfRule type="expression" dxfId="4569" priority="359">
      <formula>$AJ$73=x</formula>
    </cfRule>
  </conditionalFormatting>
  <conditionalFormatting sqref="AJ133:AK134">
    <cfRule type="expression" dxfId="4568" priority="354">
      <formula>$AJ$75=x</formula>
    </cfRule>
  </conditionalFormatting>
  <conditionalFormatting sqref="AD125:AE126">
    <cfRule type="expression" dxfId="4567" priority="377">
      <formula>$AD$67=x</formula>
    </cfRule>
  </conditionalFormatting>
  <conditionalFormatting sqref="AF125:AG126">
    <cfRule type="expression" dxfId="4566" priority="376">
      <formula>$AF$67=x</formula>
    </cfRule>
  </conditionalFormatting>
  <conditionalFormatting sqref="AH125:AI126">
    <cfRule type="expression" dxfId="4565" priority="375">
      <formula>$AH$67=x</formula>
    </cfRule>
  </conditionalFormatting>
  <conditionalFormatting sqref="AD127:AE128">
    <cfRule type="expression" dxfId="4564" priority="372">
      <formula>$AD$69=x</formula>
    </cfRule>
  </conditionalFormatting>
  <conditionalFormatting sqref="AF127:AG128">
    <cfRule type="expression" dxfId="4563" priority="371">
      <formula>$AF$69=x</formula>
    </cfRule>
  </conditionalFormatting>
  <conditionalFormatting sqref="AH127:AI128">
    <cfRule type="expression" dxfId="4562" priority="370">
      <formula>$AH$69=x</formula>
    </cfRule>
  </conditionalFormatting>
  <conditionalFormatting sqref="AD129:AE130">
    <cfRule type="expression" dxfId="4561" priority="367">
      <formula>$AD$71=x</formula>
    </cfRule>
  </conditionalFormatting>
  <conditionalFormatting sqref="AF129:AG130">
    <cfRule type="expression" dxfId="4560" priority="366">
      <formula>$AF$71=x</formula>
    </cfRule>
  </conditionalFormatting>
  <conditionalFormatting sqref="AH129:AI130">
    <cfRule type="expression" dxfId="4559" priority="365">
      <formula>$AH$71=x</formula>
    </cfRule>
  </conditionalFormatting>
  <conditionalFormatting sqref="AD131:AE132">
    <cfRule type="expression" dxfId="4558" priority="362">
      <formula>$AD$73=x</formula>
    </cfRule>
  </conditionalFormatting>
  <conditionalFormatting sqref="AF131:AG132">
    <cfRule type="expression" dxfId="4557" priority="361">
      <formula>$AF$73=x</formula>
    </cfRule>
  </conditionalFormatting>
  <conditionalFormatting sqref="AH131:AI132">
    <cfRule type="expression" dxfId="4556" priority="360">
      <formula>$AH$73=x</formula>
    </cfRule>
  </conditionalFormatting>
  <conditionalFormatting sqref="AD133:AE134">
    <cfRule type="expression" dxfId="4555" priority="357">
      <formula>$AD$75=x</formula>
    </cfRule>
  </conditionalFormatting>
  <conditionalFormatting sqref="AF133:AG134">
    <cfRule type="expression" dxfId="4554" priority="356">
      <formula>$AF$75=x</formula>
    </cfRule>
  </conditionalFormatting>
  <conditionalFormatting sqref="AH133:AI134">
    <cfRule type="expression" dxfId="4553" priority="355">
      <formula>$AH$75=x</formula>
    </cfRule>
  </conditionalFormatting>
  <conditionalFormatting sqref="D29:AB34">
    <cfRule type="cellIs" dxfId="4552" priority="352" operator="notEqual">
      <formula>$BF$19</formula>
    </cfRule>
  </conditionalFormatting>
  <conditionalFormatting sqref="AD29">
    <cfRule type="cellIs" dxfId="4551" priority="351" operator="notEqual">
      <formula>$BF$19</formula>
    </cfRule>
  </conditionalFormatting>
  <conditionalFormatting sqref="E67:H67">
    <cfRule type="expression" dxfId="4550" priority="350">
      <formula>$I$66&lt;&gt;""</formula>
    </cfRule>
  </conditionalFormatting>
  <conditionalFormatting sqref="I67:V67">
    <cfRule type="expression" dxfId="4549" priority="349">
      <formula>$I$66&lt;&gt;""</formula>
    </cfRule>
  </conditionalFormatting>
  <conditionalFormatting sqref="D22">
    <cfRule type="expression" dxfId="4548" priority="348">
      <formula>$AK$13&lt;&gt;1</formula>
    </cfRule>
  </conditionalFormatting>
  <conditionalFormatting sqref="X89:Y89">
    <cfRule type="expression" dxfId="4547" priority="342">
      <formula>AND($D89&lt;&gt;"",$X89="")</formula>
    </cfRule>
  </conditionalFormatting>
  <conditionalFormatting sqref="Z89:AA89">
    <cfRule type="expression" dxfId="4546" priority="341">
      <formula>AND($D89&lt;&gt;"",$Z89="")</formula>
    </cfRule>
  </conditionalFormatting>
  <conditionalFormatting sqref="AB89:AC89">
    <cfRule type="expression" dxfId="4545" priority="340">
      <formula>AND($D89&lt;&gt;"",$AB89="")</formula>
    </cfRule>
  </conditionalFormatting>
  <conditionalFormatting sqref="AD89:AE89">
    <cfRule type="expression" dxfId="4544" priority="339">
      <formula>AND($D89&lt;&gt;"",$AD89="")</formula>
    </cfRule>
  </conditionalFormatting>
  <conditionalFormatting sqref="AF89:AG89">
    <cfRule type="expression" dxfId="4543" priority="338">
      <formula>AND($D89&lt;&gt;"",$AF89="")</formula>
    </cfRule>
  </conditionalFormatting>
  <conditionalFormatting sqref="AH89:AI89">
    <cfRule type="expression" dxfId="4542" priority="337">
      <formula>AND($D89&lt;&gt;"",$AH89="")</formula>
    </cfRule>
  </conditionalFormatting>
  <conditionalFormatting sqref="AJ89:AK89">
    <cfRule type="expression" dxfId="4541" priority="336">
      <formula>AND($D89&lt;&gt;"",$AJ89="")</formula>
    </cfRule>
  </conditionalFormatting>
  <conditionalFormatting sqref="X90:Y90">
    <cfRule type="expression" dxfId="4540" priority="335">
      <formula>AND($D90&lt;&gt;"",$X90="")</formula>
    </cfRule>
  </conditionalFormatting>
  <conditionalFormatting sqref="Z90:AA90">
    <cfRule type="expression" dxfId="4539" priority="334">
      <formula>AND($D90&lt;&gt;"",$Z90="")</formula>
    </cfRule>
  </conditionalFormatting>
  <conditionalFormatting sqref="AB90:AC90">
    <cfRule type="expression" dxfId="4538" priority="333">
      <formula>AND($D90&lt;&gt;"",$AB90="")</formula>
    </cfRule>
  </conditionalFormatting>
  <conditionalFormatting sqref="AD90:AE90">
    <cfRule type="expression" dxfId="4537" priority="332">
      <formula>AND($D90&lt;&gt;"",$AD90="")</formula>
    </cfRule>
  </conditionalFormatting>
  <conditionalFormatting sqref="AF90:AG90">
    <cfRule type="expression" dxfId="4536" priority="331">
      <formula>AND($D90&lt;&gt;"",$AF90="")</formula>
    </cfRule>
  </conditionalFormatting>
  <conditionalFormatting sqref="AH90:AI90">
    <cfRule type="expression" dxfId="4535" priority="330">
      <formula>AND($D90&lt;&gt;"",$AH90="")</formula>
    </cfRule>
  </conditionalFormatting>
  <conditionalFormatting sqref="AJ90:AK90">
    <cfRule type="expression" dxfId="4534" priority="329">
      <formula>AND($D90&lt;&gt;"",$AJ90="")</formula>
    </cfRule>
  </conditionalFormatting>
  <conditionalFormatting sqref="X91:Y91">
    <cfRule type="expression" dxfId="4533" priority="328">
      <formula>AND($D91&lt;&gt;"",$X91="")</formula>
    </cfRule>
  </conditionalFormatting>
  <conditionalFormatting sqref="Z91:AA91">
    <cfRule type="expression" dxfId="4532" priority="327">
      <formula>AND($D91&lt;&gt;"",$Z91="")</formula>
    </cfRule>
  </conditionalFormatting>
  <conditionalFormatting sqref="AB91:AC91">
    <cfRule type="expression" dxfId="4531" priority="326">
      <formula>AND($D91&lt;&gt;"",$AB91="")</formula>
    </cfRule>
  </conditionalFormatting>
  <conditionalFormatting sqref="AD91:AE91">
    <cfRule type="expression" dxfId="4530" priority="325">
      <formula>AND($D91&lt;&gt;"",$AD91="")</formula>
    </cfRule>
  </conditionalFormatting>
  <conditionalFormatting sqref="AF91:AG91">
    <cfRule type="expression" dxfId="4529" priority="324">
      <formula>AND($D91&lt;&gt;"",$AF91="")</formula>
    </cfRule>
  </conditionalFormatting>
  <conditionalFormatting sqref="AH91:AI91">
    <cfRule type="expression" dxfId="4528" priority="323">
      <formula>AND($D91&lt;&gt;"",$AH91="")</formula>
    </cfRule>
  </conditionalFormatting>
  <conditionalFormatting sqref="AJ91:AK91">
    <cfRule type="expression" dxfId="4527" priority="322">
      <formula>AND($D91&lt;&gt;"",$AJ91="")</formula>
    </cfRule>
  </conditionalFormatting>
  <conditionalFormatting sqref="X92:Y92">
    <cfRule type="expression" dxfId="4526" priority="321">
      <formula>AND($D92&lt;&gt;"",$X92="")</formula>
    </cfRule>
  </conditionalFormatting>
  <conditionalFormatting sqref="Z92:AA92">
    <cfRule type="expression" dxfId="4525" priority="320">
      <formula>AND($D92&lt;&gt;"",$Z92="")</formula>
    </cfRule>
  </conditionalFormatting>
  <conditionalFormatting sqref="AB92:AC92">
    <cfRule type="expression" dxfId="4524" priority="319">
      <formula>AND($D92&lt;&gt;"",$AB92="")</formula>
    </cfRule>
  </conditionalFormatting>
  <conditionalFormatting sqref="AD92:AE92">
    <cfRule type="expression" dxfId="4523" priority="318">
      <formula>AND($D92&lt;&gt;"",$AD92="")</formula>
    </cfRule>
  </conditionalFormatting>
  <conditionalFormatting sqref="AF92:AG92">
    <cfRule type="expression" dxfId="4522" priority="317">
      <formula>AND($D92&lt;&gt;"",$AF92="")</formula>
    </cfRule>
  </conditionalFormatting>
  <conditionalFormatting sqref="AH92:AI92">
    <cfRule type="expression" dxfId="4521" priority="316">
      <formula>AND($D92&lt;&gt;"",$AH92="")</formula>
    </cfRule>
  </conditionalFormatting>
  <conditionalFormatting sqref="AJ92:AK92">
    <cfRule type="expression" dxfId="4520" priority="315">
      <formula>AND($D92&lt;&gt;"",$AJ92="")</formula>
    </cfRule>
  </conditionalFormatting>
  <conditionalFormatting sqref="X93:Y93">
    <cfRule type="expression" dxfId="4519" priority="314">
      <formula>AND($D93&lt;&gt;"",$X93="")</formula>
    </cfRule>
  </conditionalFormatting>
  <conditionalFormatting sqref="Z93:AA93">
    <cfRule type="expression" dxfId="4518" priority="313">
      <formula>AND($D93&lt;&gt;"",$Z93="")</formula>
    </cfRule>
  </conditionalFormatting>
  <conditionalFormatting sqref="AB93:AC93">
    <cfRule type="expression" dxfId="4517" priority="312">
      <formula>AND($D93&lt;&gt;"",$AB93="")</formula>
    </cfRule>
  </conditionalFormatting>
  <conditionalFormatting sqref="AD93:AE93">
    <cfRule type="expression" dxfId="4516" priority="311">
      <formula>AND($D93&lt;&gt;"",$AD93="")</formula>
    </cfRule>
  </conditionalFormatting>
  <conditionalFormatting sqref="AF93:AG93">
    <cfRule type="expression" dxfId="4515" priority="310">
      <formula>AND($D93&lt;&gt;"",$AF93="")</formula>
    </cfRule>
  </conditionalFormatting>
  <conditionalFormatting sqref="AH93:AI93">
    <cfRule type="expression" dxfId="4514" priority="309">
      <formula>AND($D93&lt;&gt;"",$AH93="")</formula>
    </cfRule>
  </conditionalFormatting>
  <conditionalFormatting sqref="AJ93:AK93">
    <cfRule type="expression" dxfId="4513" priority="308">
      <formula>AND($D93&lt;&gt;"",$AJ93="")</formula>
    </cfRule>
  </conditionalFormatting>
  <conditionalFormatting sqref="X94:Y94">
    <cfRule type="expression" dxfId="4512" priority="307">
      <formula>AND($D94&lt;&gt;"",$X94="")</formula>
    </cfRule>
  </conditionalFormatting>
  <conditionalFormatting sqref="Z94:AA94">
    <cfRule type="expression" dxfId="4511" priority="306">
      <formula>AND($D94&lt;&gt;"",$Z94="")</formula>
    </cfRule>
  </conditionalFormatting>
  <conditionalFormatting sqref="AB94:AC94">
    <cfRule type="expression" dxfId="4510" priority="305">
      <formula>AND($D94&lt;&gt;"",$AB94="")</formula>
    </cfRule>
  </conditionalFormatting>
  <conditionalFormatting sqref="AD94:AE94">
    <cfRule type="expression" dxfId="4509" priority="304">
      <formula>AND($D94&lt;&gt;"",$AD94="")</formula>
    </cfRule>
  </conditionalFormatting>
  <conditionalFormatting sqref="AF94:AG94">
    <cfRule type="expression" dxfId="4508" priority="303">
      <formula>AND($D94&lt;&gt;"",$AF94="")</formula>
    </cfRule>
  </conditionalFormatting>
  <conditionalFormatting sqref="AH94:AI94">
    <cfRule type="expression" dxfId="4507" priority="302">
      <formula>AND($D94&lt;&gt;"",$AH94="")</formula>
    </cfRule>
  </conditionalFormatting>
  <conditionalFormatting sqref="AJ94:AK94">
    <cfRule type="expression" dxfId="4506" priority="301">
      <formula>AND($D94&lt;&gt;"",$AJ94="")</formula>
    </cfRule>
  </conditionalFormatting>
  <conditionalFormatting sqref="X95:Y95">
    <cfRule type="expression" dxfId="4505" priority="300">
      <formula>AND($D95&lt;&gt;"",$X95="")</formula>
    </cfRule>
  </conditionalFormatting>
  <conditionalFormatting sqref="Z95:AA95">
    <cfRule type="expression" dxfId="4504" priority="299">
      <formula>AND($D95&lt;&gt;"",$Z95="")</formula>
    </cfRule>
  </conditionalFormatting>
  <conditionalFormatting sqref="AB95:AC95">
    <cfRule type="expression" dxfId="4503" priority="298">
      <formula>AND($D95&lt;&gt;"",$AB95="")</formula>
    </cfRule>
  </conditionalFormatting>
  <conditionalFormatting sqref="AD95:AE95">
    <cfRule type="expression" dxfId="4502" priority="297">
      <formula>AND($D95&lt;&gt;"",$AD95="")</formula>
    </cfRule>
  </conditionalFormatting>
  <conditionalFormatting sqref="AF95:AG95">
    <cfRule type="expression" dxfId="4501" priority="296">
      <formula>AND($D95&lt;&gt;"",$AF95="")</formula>
    </cfRule>
  </conditionalFormatting>
  <conditionalFormatting sqref="AH95:AI95">
    <cfRule type="expression" dxfId="4500" priority="295">
      <formula>AND($D95&lt;&gt;"",$AH95="")</formula>
    </cfRule>
  </conditionalFormatting>
  <conditionalFormatting sqref="AJ95:AK95">
    <cfRule type="expression" dxfId="4499" priority="294">
      <formula>AND($D95&lt;&gt;"",$AJ95="")</formula>
    </cfRule>
  </conditionalFormatting>
  <conditionalFormatting sqref="X96:Y96">
    <cfRule type="expression" dxfId="4498" priority="293">
      <formula>AND($D96&lt;&gt;"",$X96="")</formula>
    </cfRule>
  </conditionalFormatting>
  <conditionalFormatting sqref="Z96:AA96">
    <cfRule type="expression" dxfId="4497" priority="292">
      <formula>AND($D96&lt;&gt;"",$Z96="")</formula>
    </cfRule>
  </conditionalFormatting>
  <conditionalFormatting sqref="AB96:AC96">
    <cfRule type="expression" dxfId="4496" priority="291">
      <formula>AND($D96&lt;&gt;"",$AB96="")</formula>
    </cfRule>
  </conditionalFormatting>
  <conditionalFormatting sqref="AD96:AE96">
    <cfRule type="expression" dxfId="4495" priority="290">
      <formula>AND($D96&lt;&gt;"",$AD96="")</formula>
    </cfRule>
  </conditionalFormatting>
  <conditionalFormatting sqref="AF96:AG96">
    <cfRule type="expression" dxfId="4494" priority="289">
      <formula>AND($D96&lt;&gt;"",$AF96="")</formula>
    </cfRule>
  </conditionalFormatting>
  <conditionalFormatting sqref="AH96:AI96">
    <cfRule type="expression" dxfId="4493" priority="288">
      <formula>AND($D96&lt;&gt;"",$AH96="")</formula>
    </cfRule>
  </conditionalFormatting>
  <conditionalFormatting sqref="AJ96:AK96">
    <cfRule type="expression" dxfId="4492" priority="287">
      <formula>AND($D96&lt;&gt;"",$AJ96="")</formula>
    </cfRule>
  </conditionalFormatting>
  <conditionalFormatting sqref="X105:Y105">
    <cfRule type="expression" dxfId="4491" priority="246">
      <formula>AND($D105&lt;&gt;"",$X105="")</formula>
    </cfRule>
  </conditionalFormatting>
  <conditionalFormatting sqref="Z105:AA105">
    <cfRule type="expression" dxfId="4490" priority="245">
      <formula>AND($D105&lt;&gt;"",$Z105="")</formula>
    </cfRule>
  </conditionalFormatting>
  <conditionalFormatting sqref="AB105:AC105">
    <cfRule type="expression" dxfId="4489" priority="244">
      <formula>AND($D105&lt;&gt;"",$AB105="")</formula>
    </cfRule>
  </conditionalFormatting>
  <conditionalFormatting sqref="AD105:AE105">
    <cfRule type="expression" dxfId="4488" priority="243">
      <formula>AND($D105&lt;&gt;"",$AD105="")</formula>
    </cfRule>
  </conditionalFormatting>
  <conditionalFormatting sqref="AF105:AG105">
    <cfRule type="expression" dxfId="4487" priority="242">
      <formula>AND($D105&lt;&gt;"",$AF105="")</formula>
    </cfRule>
  </conditionalFormatting>
  <conditionalFormatting sqref="AH105:AI105">
    <cfRule type="expression" dxfId="4486" priority="241">
      <formula>AND($D105&lt;&gt;"",$AH105="")</formula>
    </cfRule>
  </conditionalFormatting>
  <conditionalFormatting sqref="AJ105:AK105">
    <cfRule type="expression" dxfId="4485" priority="240">
      <formula>AND($D105&lt;&gt;"",$AJ105="")</formula>
    </cfRule>
  </conditionalFormatting>
  <conditionalFormatting sqref="X104:Y104">
    <cfRule type="expression" dxfId="4484" priority="253">
      <formula>AND($D104&lt;&gt;"",$X104="")</formula>
    </cfRule>
  </conditionalFormatting>
  <conditionalFormatting sqref="Z104:AA104">
    <cfRule type="expression" dxfId="4483" priority="252">
      <formula>AND($D104&lt;&gt;"",$Z104="")</formula>
    </cfRule>
  </conditionalFormatting>
  <conditionalFormatting sqref="AB104:AC104">
    <cfRule type="expression" dxfId="4482" priority="251">
      <formula>AND($D104&lt;&gt;"",$AB104="")</formula>
    </cfRule>
  </conditionalFormatting>
  <conditionalFormatting sqref="AD104:AE104">
    <cfRule type="expression" dxfId="4481" priority="250">
      <formula>AND($D104&lt;&gt;"",$AD104="")</formula>
    </cfRule>
  </conditionalFormatting>
  <conditionalFormatting sqref="AF104:AG104">
    <cfRule type="expression" dxfId="4480" priority="249">
      <formula>AND($D104&lt;&gt;"",$AF104="")</formula>
    </cfRule>
  </conditionalFormatting>
  <conditionalFormatting sqref="AH104:AI104">
    <cfRule type="expression" dxfId="4479" priority="248">
      <formula>AND($D104&lt;&gt;"",$AH104="")</formula>
    </cfRule>
  </conditionalFormatting>
  <conditionalFormatting sqref="AJ104:AK104">
    <cfRule type="expression" dxfId="4478" priority="247">
      <formula>AND($D104&lt;&gt;"",$AJ104="")</formula>
    </cfRule>
  </conditionalFormatting>
  <conditionalFormatting sqref="X106:Y106">
    <cfRule type="expression" dxfId="4477" priority="239">
      <formula>AND($D106&lt;&gt;"",$X106="")</formula>
    </cfRule>
  </conditionalFormatting>
  <conditionalFormatting sqref="Z106:AA106">
    <cfRule type="expression" dxfId="4476" priority="238">
      <formula>AND($D106&lt;&gt;"",$Z106="")</formula>
    </cfRule>
  </conditionalFormatting>
  <conditionalFormatting sqref="AB106:AC106">
    <cfRule type="expression" dxfId="4475" priority="237">
      <formula>AND($D106&lt;&gt;"",$AB106="")</formula>
    </cfRule>
  </conditionalFormatting>
  <conditionalFormatting sqref="AD106:AE106">
    <cfRule type="expression" dxfId="4474" priority="236">
      <formula>AND($D106&lt;&gt;"",$AD106="")</formula>
    </cfRule>
  </conditionalFormatting>
  <conditionalFormatting sqref="AF106:AG106">
    <cfRule type="expression" dxfId="4473" priority="235">
      <formula>AND($D106&lt;&gt;"",$AF106="")</formula>
    </cfRule>
  </conditionalFormatting>
  <conditionalFormatting sqref="AH106:AI106">
    <cfRule type="expression" dxfId="4472" priority="234">
      <formula>AND($D106&lt;&gt;"",$AH106="")</formula>
    </cfRule>
  </conditionalFormatting>
  <conditionalFormatting sqref="AJ106:AK106">
    <cfRule type="expression" dxfId="4471" priority="233">
      <formula>AND($D106&lt;&gt;"",$AJ106="")</formula>
    </cfRule>
  </conditionalFormatting>
  <conditionalFormatting sqref="X107:Y107">
    <cfRule type="expression" dxfId="4470" priority="232">
      <formula>AND($D107&lt;&gt;"",$X107="")</formula>
    </cfRule>
  </conditionalFormatting>
  <conditionalFormatting sqref="Z107:AA107">
    <cfRule type="expression" dxfId="4469" priority="231">
      <formula>AND($D107&lt;&gt;"",$Z107="")</formula>
    </cfRule>
  </conditionalFormatting>
  <conditionalFormatting sqref="AB107:AC107">
    <cfRule type="expression" dxfId="4468" priority="230">
      <formula>AND($D107&lt;&gt;"",$AB107="")</formula>
    </cfRule>
  </conditionalFormatting>
  <conditionalFormatting sqref="AD107:AE107">
    <cfRule type="expression" dxfId="4467" priority="229">
      <formula>AND($D107&lt;&gt;"",$AD107="")</formula>
    </cfRule>
  </conditionalFormatting>
  <conditionalFormatting sqref="AF107:AG107">
    <cfRule type="expression" dxfId="4466" priority="228">
      <formula>AND($D107&lt;&gt;"",$AF107="")</formula>
    </cfRule>
  </conditionalFormatting>
  <conditionalFormatting sqref="AH107:AI107">
    <cfRule type="expression" dxfId="4465" priority="227">
      <formula>AND($D107&lt;&gt;"",$AH107="")</formula>
    </cfRule>
  </conditionalFormatting>
  <conditionalFormatting sqref="AJ107:AK107">
    <cfRule type="expression" dxfId="4464" priority="226">
      <formula>AND($D107&lt;&gt;"",$AJ107="")</formula>
    </cfRule>
  </conditionalFormatting>
  <conditionalFormatting sqref="X108:Y108">
    <cfRule type="expression" dxfId="4463" priority="225">
      <formula>AND($D108&lt;&gt;"",$X108="")</formula>
    </cfRule>
  </conditionalFormatting>
  <conditionalFormatting sqref="Z108:AA108">
    <cfRule type="expression" dxfId="4462" priority="224">
      <formula>AND($D108&lt;&gt;"",$Z108="")</formula>
    </cfRule>
  </conditionalFormatting>
  <conditionalFormatting sqref="AB108:AC108">
    <cfRule type="expression" dxfId="4461" priority="223">
      <formula>AND($D108&lt;&gt;"",$AB108="")</formula>
    </cfRule>
  </conditionalFormatting>
  <conditionalFormatting sqref="AD108:AE108">
    <cfRule type="expression" dxfId="4460" priority="222">
      <formula>AND($D108&lt;&gt;"",$AD108="")</formula>
    </cfRule>
  </conditionalFormatting>
  <conditionalFormatting sqref="AF108:AG108">
    <cfRule type="expression" dxfId="4459" priority="221">
      <formula>AND($D108&lt;&gt;"",$AF108="")</formula>
    </cfRule>
  </conditionalFormatting>
  <conditionalFormatting sqref="AH108:AI108">
    <cfRule type="expression" dxfId="4458" priority="220">
      <formula>AND($D108&lt;&gt;"",$AH108="")</formula>
    </cfRule>
  </conditionalFormatting>
  <conditionalFormatting sqref="AJ108:AK108">
    <cfRule type="expression" dxfId="4457" priority="219">
      <formula>AND($D108&lt;&gt;"",$AJ108="")</formula>
    </cfRule>
  </conditionalFormatting>
  <conditionalFormatting sqref="X109:Y109">
    <cfRule type="expression" dxfId="4456" priority="218">
      <formula>AND($D109&lt;&gt;"",$X109="")</formula>
    </cfRule>
  </conditionalFormatting>
  <conditionalFormatting sqref="Z109:AA109">
    <cfRule type="expression" dxfId="4455" priority="217">
      <formula>AND($D109&lt;&gt;"",$Z109="")</formula>
    </cfRule>
  </conditionalFormatting>
  <conditionalFormatting sqref="AB109:AC109">
    <cfRule type="expression" dxfId="4454" priority="216">
      <formula>AND($D109&lt;&gt;"",$AB109="")</formula>
    </cfRule>
  </conditionalFormatting>
  <conditionalFormatting sqref="AD109:AE109">
    <cfRule type="expression" dxfId="4453" priority="215">
      <formula>AND($D109&lt;&gt;"",$AD109="")</formula>
    </cfRule>
  </conditionalFormatting>
  <conditionalFormatting sqref="AF109:AG109">
    <cfRule type="expression" dxfId="4452" priority="214">
      <formula>AND($D109&lt;&gt;"",$AF109="")</formula>
    </cfRule>
  </conditionalFormatting>
  <conditionalFormatting sqref="AH109:AI109">
    <cfRule type="expression" dxfId="4451" priority="213">
      <formula>AND($D109&lt;&gt;"",$AH109="")</formula>
    </cfRule>
  </conditionalFormatting>
  <conditionalFormatting sqref="AJ109:AK109">
    <cfRule type="expression" dxfId="4450" priority="212">
      <formula>AND($D109&lt;&gt;"",$AJ109="")</formula>
    </cfRule>
  </conditionalFormatting>
  <conditionalFormatting sqref="X110:Y110">
    <cfRule type="expression" dxfId="4449" priority="211">
      <formula>AND($D110&lt;&gt;"",$X110="")</formula>
    </cfRule>
  </conditionalFormatting>
  <conditionalFormatting sqref="Z110:AA110">
    <cfRule type="expression" dxfId="4448" priority="210">
      <formula>AND($D110&lt;&gt;"",$Z110="")</formula>
    </cfRule>
  </conditionalFormatting>
  <conditionalFormatting sqref="AB110:AC110">
    <cfRule type="expression" dxfId="4447" priority="209">
      <formula>AND($D110&lt;&gt;"",$AB110="")</formula>
    </cfRule>
  </conditionalFormatting>
  <conditionalFormatting sqref="AD110:AE110">
    <cfRule type="expression" dxfId="4446" priority="208">
      <formula>AND($D110&lt;&gt;"",$AD110="")</formula>
    </cfRule>
  </conditionalFormatting>
  <conditionalFormatting sqref="AF110:AG110">
    <cfRule type="expression" dxfId="4445" priority="207">
      <formula>AND($D110&lt;&gt;"",$AF110="")</formula>
    </cfRule>
  </conditionalFormatting>
  <conditionalFormatting sqref="AH110:AI110">
    <cfRule type="expression" dxfId="4444" priority="206">
      <formula>AND($D110&lt;&gt;"",$AH110="")</formula>
    </cfRule>
  </conditionalFormatting>
  <conditionalFormatting sqref="AJ110:AK110">
    <cfRule type="expression" dxfId="4443" priority="205">
      <formula>AND($D110&lt;&gt;"",$AJ110="")</formula>
    </cfRule>
  </conditionalFormatting>
  <conditionalFormatting sqref="X111:Y111">
    <cfRule type="expression" dxfId="4442" priority="204">
      <formula>AND($D111&lt;&gt;"",$X111="")</formula>
    </cfRule>
  </conditionalFormatting>
  <conditionalFormatting sqref="Z111:AA111">
    <cfRule type="expression" dxfId="4441" priority="203">
      <formula>AND($D111&lt;&gt;"",$Z111="")</formula>
    </cfRule>
  </conditionalFormatting>
  <conditionalFormatting sqref="AB111:AC111">
    <cfRule type="expression" dxfId="4440" priority="202">
      <formula>AND($D111&lt;&gt;"",$AB111="")</formula>
    </cfRule>
  </conditionalFormatting>
  <conditionalFormatting sqref="AD111:AE111">
    <cfRule type="expression" dxfId="4439" priority="201">
      <formula>AND($D111&lt;&gt;"",$AD111="")</formula>
    </cfRule>
  </conditionalFormatting>
  <conditionalFormatting sqref="AF111:AG111">
    <cfRule type="expression" dxfId="4438" priority="200">
      <formula>AND($D111&lt;&gt;"",$AF111="")</formula>
    </cfRule>
  </conditionalFormatting>
  <conditionalFormatting sqref="AH111:AI111">
    <cfRule type="expression" dxfId="4437" priority="199">
      <formula>AND($D111&lt;&gt;"",$AH111="")</formula>
    </cfRule>
  </conditionalFormatting>
  <conditionalFormatting sqref="AJ111:AK111">
    <cfRule type="expression" dxfId="4436" priority="198">
      <formula>AND($D111&lt;&gt;"",$AJ111="")</formula>
    </cfRule>
  </conditionalFormatting>
  <conditionalFormatting sqref="S144:W146">
    <cfRule type="expression" dxfId="4435" priority="49">
      <formula>$AM$145=x</formula>
    </cfRule>
  </conditionalFormatting>
  <conditionalFormatting sqref="AL144:AR146">
    <cfRule type="expression" dxfId="4434" priority="48">
      <formula>$T$145=x</formula>
    </cfRule>
  </conditionalFormatting>
  <conditionalFormatting sqref="R69:W73 R123:W127 R76:W80 R130:W134">
    <cfRule type="expression" dxfId="4433" priority="407">
      <formula>$BL$231=1</formula>
    </cfRule>
  </conditionalFormatting>
  <conditionalFormatting sqref="AK13">
    <cfRule type="expression" dxfId="4432" priority="408">
      <formula>$BL$231=1</formula>
    </cfRule>
  </conditionalFormatting>
  <conditionalFormatting sqref="BF19">
    <cfRule type="expression" dxfId="4431" priority="46">
      <formula>$BL$231=1</formula>
    </cfRule>
  </conditionalFormatting>
  <conditionalFormatting sqref="X88:Y88">
    <cfRule type="expression" dxfId="4430" priority="45">
      <formula>AND($D88&lt;&gt;"",$X88="")</formula>
    </cfRule>
  </conditionalFormatting>
  <conditionalFormatting sqref="Z88:AA88">
    <cfRule type="expression" dxfId="4429" priority="44">
      <formula>AND($D88&lt;&gt;"",$Z88="")</formula>
    </cfRule>
  </conditionalFormatting>
  <conditionalFormatting sqref="AB88:AC88">
    <cfRule type="expression" dxfId="4428" priority="43">
      <formula>AND($D88&lt;&gt;"",$AB88="")</formula>
    </cfRule>
  </conditionalFormatting>
  <conditionalFormatting sqref="AD88:AE88">
    <cfRule type="expression" dxfId="4427" priority="42">
      <formula>AND($D88&lt;&gt;"",$AD88="")</formula>
    </cfRule>
  </conditionalFormatting>
  <conditionalFormatting sqref="AF88:AG88">
    <cfRule type="expression" dxfId="4426" priority="41">
      <formula>AND($D88&lt;&gt;"",$AF88="")</formula>
    </cfRule>
  </conditionalFormatting>
  <conditionalFormatting sqref="AH88:AI88">
    <cfRule type="expression" dxfId="4425" priority="40">
      <formula>AND($D88&lt;&gt;"",$AH88="")</formula>
    </cfRule>
  </conditionalFormatting>
  <conditionalFormatting sqref="AJ88:AK88">
    <cfRule type="expression" dxfId="4424" priority="39">
      <formula>AND($D88&lt;&gt;"",$AJ88="")</formula>
    </cfRule>
  </conditionalFormatting>
  <conditionalFormatting sqref="X102:Y102">
    <cfRule type="expression" dxfId="4423" priority="38">
      <formula>AND($D102&lt;&gt;"",$X102="")</formula>
    </cfRule>
  </conditionalFormatting>
  <conditionalFormatting sqref="Z102:AA102">
    <cfRule type="expression" dxfId="4422" priority="37">
      <formula>AND($D102&lt;&gt;"",$Z102="")</formula>
    </cfRule>
  </conditionalFormatting>
  <conditionalFormatting sqref="AB102:AC102">
    <cfRule type="expression" dxfId="4421" priority="36">
      <formula>AND($D102&lt;&gt;"",$AB102="")</formula>
    </cfRule>
  </conditionalFormatting>
  <conditionalFormatting sqref="AD102:AE102">
    <cfRule type="expression" dxfId="4420" priority="35">
      <formula>AND($D102&lt;&gt;"",$AD102="")</formula>
    </cfRule>
  </conditionalFormatting>
  <conditionalFormatting sqref="AF102:AG102">
    <cfRule type="expression" dxfId="4419" priority="34">
      <formula>AND($D102&lt;&gt;"",$AF102="")</formula>
    </cfRule>
  </conditionalFormatting>
  <conditionalFormatting sqref="AH102:AI102">
    <cfRule type="expression" dxfId="4418" priority="33">
      <formula>AND($D102&lt;&gt;"",$AH102="")</formula>
    </cfRule>
  </conditionalFormatting>
  <conditionalFormatting sqref="AJ102:AK102">
    <cfRule type="expression" dxfId="4417" priority="32">
      <formula>AND($D102&lt;&gt;"",$AJ102="")</formula>
    </cfRule>
  </conditionalFormatting>
  <conditionalFormatting sqref="X103:Y103">
    <cfRule type="expression" dxfId="4416" priority="31">
      <formula>AND($D103&lt;&gt;"",$X103="")</formula>
    </cfRule>
  </conditionalFormatting>
  <conditionalFormatting sqref="Z103:AA103">
    <cfRule type="expression" dxfId="4415" priority="30">
      <formula>AND($D103&lt;&gt;"",$Z103="")</formula>
    </cfRule>
  </conditionalFormatting>
  <conditionalFormatting sqref="AB103:AC103">
    <cfRule type="expression" dxfId="4414" priority="29">
      <formula>AND($D103&lt;&gt;"",$AB103="")</formula>
    </cfRule>
  </conditionalFormatting>
  <conditionalFormatting sqref="AD103:AE103">
    <cfRule type="expression" dxfId="4413" priority="28">
      <formula>AND($D103&lt;&gt;"",$AD103="")</formula>
    </cfRule>
  </conditionalFormatting>
  <conditionalFormatting sqref="AF103:AG103">
    <cfRule type="expression" dxfId="4412" priority="27">
      <formula>AND($D103&lt;&gt;"",$AF103="")</formula>
    </cfRule>
  </conditionalFormatting>
  <conditionalFormatting sqref="AH103:AI103">
    <cfRule type="expression" dxfId="4411" priority="26">
      <formula>AND($D103&lt;&gt;"",$AH103="")</formula>
    </cfRule>
  </conditionalFormatting>
  <conditionalFormatting sqref="AJ103:AK103">
    <cfRule type="expression" dxfId="4410" priority="25">
      <formula>AND($D103&lt;&gt;"",$AJ103="")</formula>
    </cfRule>
  </conditionalFormatting>
  <conditionalFormatting sqref="D177:BG179 D190:AZ199 E181:AZ189 D180:AZ180">
    <cfRule type="expression" dxfId="4409" priority="24">
      <formula>$AM$145=x</formula>
    </cfRule>
  </conditionalFormatting>
  <conditionalFormatting sqref="BA180:BF189">
    <cfRule type="expression" dxfId="4408" priority="9">
      <formula>$AM$145=x</formula>
    </cfRule>
  </conditionalFormatting>
  <conditionalFormatting sqref="BA190:BF199">
    <cfRule type="expression" dxfId="4407" priority="8">
      <formula>$AM$145=x</formula>
    </cfRule>
  </conditionalFormatting>
  <conditionalFormatting sqref="BG181:BG199">
    <cfRule type="expression" dxfId="4406" priority="7">
      <formula>$AM$145=x</formula>
    </cfRule>
  </conditionalFormatting>
  <conditionalFormatting sqref="BG181:BG189">
    <cfRule type="expression" dxfId="4405" priority="6">
      <formula>$AM$145=x</formula>
    </cfRule>
  </conditionalFormatting>
  <conditionalFormatting sqref="BG180:BG189">
    <cfRule type="expression" dxfId="4404" priority="5">
      <formula>$AM$145=x</formula>
    </cfRule>
  </conditionalFormatting>
  <conditionalFormatting sqref="BG180:BG189">
    <cfRule type="expression" dxfId="4403" priority="4">
      <formula>$AM$145=x</formula>
    </cfRule>
  </conditionalFormatting>
  <conditionalFormatting sqref="BG190:BG199">
    <cfRule type="expression" dxfId="4402" priority="3">
      <formula>$AM$145=x</formula>
    </cfRule>
  </conditionalFormatting>
  <conditionalFormatting sqref="BG190:BG199">
    <cfRule type="expression" dxfId="4401" priority="2">
      <formula>$AM$145=x</formula>
    </cfRule>
  </conditionalFormatting>
  <conditionalFormatting sqref="BG190:BG199">
    <cfRule type="expression" dxfId="4400" priority="1">
      <formula>$AM$145=x</formula>
    </cfRule>
  </conditionalFormatting>
  <dataValidations count="26">
    <dataValidation type="list" allowBlank="1" showInputMessage="1" showErrorMessage="1" sqref="E190:U199" xr:uid="{00000000-0002-0000-0F00-000000000000}">
      <formula1>$BK$189:$BK$199</formula1>
    </dataValidation>
    <dataValidation type="list" allowBlank="1" showInputMessage="1" sqref="J51:AB60" xr:uid="{00000000-0002-0000-0F00-000001000000}">
      <formula1>IF($AK$13=1,Amenazas_contexto_proceso,IF($AK$13=2,$CG$20:$CG$41,IF($AK$13=3,Amenazas_contexto_proceso,IF($AK$13=4,Amenazas_contexto_proceso,IF($AK$13=5,Oportunidades)))))</formula1>
    </dataValidation>
    <dataValidation type="list" allowBlank="1" showInputMessage="1" sqref="J39:AB48" xr:uid="{00000000-0002-0000-0F00-000002000000}">
      <formula1>IF($AK$13=1,Debilidades_contexto_proceso,IF($AK$13=2,$BQ$20:$BQ$41,IF($AK$13=3,Debilidades_contexto_proceso,IF($AK$13=4,Debilidades_contexto_proceso,IF($AK$13=5,$BY$20:$BY$41)))))</formula1>
    </dataValidation>
    <dataValidation type="list" allowBlank="1" showInputMessage="1" showErrorMessage="1" sqref="AT27 AY24:AY25" xr:uid="{00000000-0002-0000-0F00-000003000000}">
      <formula1>Clase_riesgo</formula1>
    </dataValidation>
    <dataValidation type="list" allowBlank="1" showInputMessage="1" showErrorMessage="1" sqref="AN87:AQ96 AN102:AQ111" xr:uid="{00000000-0002-0000-0F00-000004000000}">
      <formula1>IF($D87&lt;&gt;"",Pregunta8)</formula1>
    </dataValidation>
    <dataValidation type="list" allowBlank="1" showInputMessage="1" showErrorMessage="1" sqref="AJ87:AK96 AJ102:AK111" xr:uid="{00000000-0002-0000-0F00-000005000000}">
      <formula1>IF($D87&lt;&gt;"",Pregunta7)</formula1>
    </dataValidation>
    <dataValidation type="list" allowBlank="1" showInputMessage="1" showErrorMessage="1" sqref="AH87:AI96 AH102:AI111" xr:uid="{00000000-0002-0000-0F00-000006000000}">
      <formula1>IF($D87&lt;&gt;"",Pregunta6)</formula1>
    </dataValidation>
    <dataValidation type="list" allowBlank="1" showInputMessage="1" showErrorMessage="1" sqref="AF87:AG96 AF102:AG111" xr:uid="{00000000-0002-0000-0F00-000007000000}">
      <formula1>IF($D87&lt;&gt;"",Pregunta5)</formula1>
    </dataValidation>
    <dataValidation type="list" allowBlank="1" showInputMessage="1" showErrorMessage="1" sqref="AD87:AE96 AD102:AE111" xr:uid="{00000000-0002-0000-0F00-000008000000}">
      <formula1>IF($D87&lt;&gt;"",Pregunta4)</formula1>
    </dataValidation>
    <dataValidation type="list" allowBlank="1" showInputMessage="1" showErrorMessage="1" sqref="AB87:AC96 AB102:AC111" xr:uid="{00000000-0002-0000-0F00-000009000000}">
      <formula1>IF($D87&lt;&gt;"",Pregunta3)</formula1>
    </dataValidation>
    <dataValidation type="list" allowBlank="1" showInputMessage="1" showErrorMessage="1" sqref="Z87:AA96 Z102:AA111" xr:uid="{00000000-0002-0000-0F00-00000A000000}">
      <formula1>IF($D87&lt;&gt;"",Pregunta2)</formula1>
    </dataValidation>
    <dataValidation type="list" allowBlank="1" showInputMessage="1" showErrorMessage="1" sqref="X87:Y96 X102:Y111" xr:uid="{00000000-0002-0000-0F00-00000B000000}">
      <formula1>IF($D87&lt;&gt;"",Pregunta1)</formula1>
    </dataValidation>
    <dataValidation type="list" allowBlank="1" showErrorMessage="1" promptTitle="Seleccione según corresponda" sqref="D29:AB34" xr:uid="{00000000-0002-0000-0F00-00000C000000}">
      <formula1>IF($AK$13=1,Trámites_y_OPAS_afectados,IF($AK$13=2,Objetivos_estratégicos,IF($AK$13=3,Trámites_y_OPAS_afectados,IF($AK$13=4,Trámites_y_OPAS_afectados,IF($AK$13=5,Objetivos_estratégicos)))))</formula1>
    </dataValidation>
    <dataValidation allowBlank="1" showInputMessage="1" sqref="X18" xr:uid="{00000000-0002-0000-0F00-00000D000000}"/>
    <dataValidation showInputMessage="1" showErrorMessage="1" sqref="D205:D214" xr:uid="{00000000-0002-0000-0F00-00000E000000}"/>
    <dataValidation type="list" allowBlank="1" showInputMessage="1" showErrorMessage="1" sqref="T145 AM145" xr:uid="{00000000-0002-0000-0F00-00000F000000}">
      <formula1>x</formula1>
    </dataValidation>
    <dataValidation type="list" allowBlank="1" showInputMessage="1" showErrorMessage="1" sqref="D51:I60" xr:uid="{00000000-0002-0000-0F00-000010000000}">
      <formula1>Agente_generador_externas</formula1>
    </dataValidation>
    <dataValidation type="list" allowBlank="1" showInputMessage="1" showErrorMessage="1" sqref="D39:I48" xr:uid="{00000000-0002-0000-0F00-000011000000}">
      <formula1>Agente_generador_internas</formula1>
    </dataValidation>
    <dataValidation type="list" allowBlank="1" showInputMessage="1" showErrorMessage="1" sqref="V13" xr:uid="{00000000-0002-0000-0F00-000012000000}">
      <formula1>Enfoque</formula1>
    </dataValidation>
    <dataValidation type="list" allowBlank="1" showInputMessage="1" showErrorMessage="1" sqref="S18" xr:uid="{00000000-0002-0000-0F00-000013000000}">
      <formula1>Preposiciones</formula1>
    </dataValidation>
    <dataValidation type="list" allowBlank="1" showInputMessage="1" showErrorMessage="1" promptTitle="Categorías" prompt="Las categorías establecidas para riesgos u oportunidades están descritas al final de la Hoja de Contexto del Proceso." sqref="D18:Q18" xr:uid="{00000000-0002-0000-0F00-000014000000}">
      <formula1>IF(AK13=1,Categoría_corrupción,IF(AK13=2,Categoría_estratégica,IF(AK13=3, Categoría_gestión_procesos,IF(AK13=4, Categoría_seguridad_información,IF(AK13=5, Categoría_oportunidad)))))</formula1>
    </dataValidation>
    <dataValidation type="list" showInputMessage="1" showErrorMessage="1" sqref="E180:U189" xr:uid="{00000000-0002-0000-0F00-000015000000}">
      <formula1>$BK$177:$BK$187</formula1>
    </dataValidation>
    <dataValidation type="list" allowBlank="1" showInputMessage="1" showErrorMessage="1" errorTitle="Seleccionar de lista" error="Por favor seleccionar de la lista desplegable. Gracias." sqref="AD29:BF34" xr:uid="{00000000-0002-0000-0F00-000016000000}">
      <formula1>IF($AK$13=1,Otros_procesos_afectados,IF($AK$13=2,Otros_procesos_afectados,IF($AK$13=3,Otros_procesos_afectados,IF($AK$13=4,Otros_procesos_afectados,IF($AK$13=5,Otros_procesos_afectados)))))</formula1>
    </dataValidation>
    <dataValidation type="date" operator="greaterThanOrEqual" allowBlank="1" showInputMessage="1" showErrorMessage="1" errorTitle="Error de fecha" error="-La fecha final debe ser mayor o igual a la inicial._x000a__x000a_-La fecha debe estar en formato dd/mm/aaaa." sqref="BG155:BG174 BG180:BG199" xr:uid="{00000000-0002-0000-0F00-000017000000}">
      <formula1>BA155</formula1>
    </dataValidation>
    <dataValidation type="date" allowBlank="1" showInputMessage="1" showErrorMessage="1" errorTitle="FORMATO DE FECHA" error="La fecha debe estar en formato dd/mm/aaaa." sqref="BA155:BF174 BA180:BF199" xr:uid="{00000000-0002-0000-0F00-000018000000}">
      <formula1>1</formula1>
      <formula2>2958465</formula2>
    </dataValidation>
    <dataValidation type="date" allowBlank="1" showInputMessage="1" showErrorMessage="1" errorTitle="FORMATO FECHA" error="Ingresar fecha en formato dd/mm/aaaa. Gracias." sqref="AX10:BF10" xr:uid="{00000000-0002-0000-0F00-000019000000}">
      <formula1>42370</formula1>
      <formula2>43830</formula2>
    </dataValidation>
  </dataValidations>
  <hyperlinks>
    <hyperlink ref="E75:H75" location="Enc_Imp_Corrupción!P3" display="Enc_Imp_Corrupción!P3" xr:uid="{00000000-0004-0000-0F00-000000000000}"/>
    <hyperlink ref="I75:L75" location="Imp_Est_Pro_Seg!C29" display="Imp_Est_Pro_Seg!C29" xr:uid="{00000000-0004-0000-0F00-000001000000}"/>
    <hyperlink ref="M75:P75" location="Imp_Est_Pro_Seg!C29" display="G. Procesos" xr:uid="{00000000-0004-0000-0F00-000002000000}"/>
    <hyperlink ref="E76:H76" location="'Seguridad Información'!A1" display="Seguridad Inf." xr:uid="{00000000-0004-0000-0F00-000003000000}"/>
    <hyperlink ref="I76:L76" location="Imp_oportunidad!C29" display="Imp_oportunidad!C29" xr:uid="{00000000-0004-0000-0F00-000004000000}"/>
    <hyperlink ref="E66:H66" location="Frecuencia!C29" display="Frecuencia" xr:uid="{00000000-0004-0000-0F00-000005000000}"/>
    <hyperlink ref="E67:H67" location="Factibilidad!C24" display="Factibilidad" xr:uid="{00000000-0004-0000-0F00-000006000000}"/>
  </hyperlinks>
  <printOptions horizontalCentered="1" verticalCentered="1"/>
  <pageMargins left="0.19685039370078741" right="0.23622047244094491" top="0.19685039370078741" bottom="0.19685039370078741" header="0.31496062992125984" footer="0.31496062992125984"/>
  <pageSetup paperSize="14" scale="29" orientation="portrait" horizontalDpi="4294967294" verticalDpi="4294967294" r:id="rId1"/>
  <headerFooter>
    <oddFooter>&amp;R&amp;"Arial Narrow,Normal"&amp;7Fecha de versión: 08 de abril de 2019</oddFooter>
  </headerFooter>
  <rowBreaks count="1" manualBreakCount="1">
    <brk id="113" max="58"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16</xdr:col>
                    <xdr:colOff>104775</xdr:colOff>
                    <xdr:row>25</xdr:row>
                    <xdr:rowOff>47625</xdr:rowOff>
                  </from>
                  <to>
                    <xdr:col>17</xdr:col>
                    <xdr:colOff>104775</xdr:colOff>
                    <xdr:row>25</xdr:row>
                    <xdr:rowOff>352425</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19</xdr:col>
                    <xdr:colOff>57150</xdr:colOff>
                    <xdr:row>25</xdr:row>
                    <xdr:rowOff>66675</xdr:rowOff>
                  </from>
                  <to>
                    <xdr:col>20</xdr:col>
                    <xdr:colOff>142875</xdr:colOff>
                    <xdr:row>25</xdr:row>
                    <xdr:rowOff>352425</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29</xdr:col>
                    <xdr:colOff>276225</xdr:colOff>
                    <xdr:row>25</xdr:row>
                    <xdr:rowOff>47625</xdr:rowOff>
                  </from>
                  <to>
                    <xdr:col>30</xdr:col>
                    <xdr:colOff>219075</xdr:colOff>
                    <xdr:row>25</xdr:row>
                    <xdr:rowOff>352425</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31</xdr:col>
                    <xdr:colOff>352425</xdr:colOff>
                    <xdr:row>25</xdr:row>
                    <xdr:rowOff>57150</xdr:rowOff>
                  </from>
                  <to>
                    <xdr:col>32</xdr:col>
                    <xdr:colOff>257175</xdr:colOff>
                    <xdr:row>25</xdr:row>
                    <xdr:rowOff>342900</xdr:rowOff>
                  </to>
                </anchor>
              </controlPr>
            </control>
          </mc:Choice>
        </mc:AlternateContent>
        <mc:AlternateContent xmlns:mc="http://schemas.openxmlformats.org/markup-compatibility/2006">
          <mc:Choice Requires="x14">
            <control shapeId="13317" r:id="rId8" name="Check Box 5">
              <controlPr defaultSize="0" autoFill="0" autoLine="0" autoPict="0">
                <anchor moveWithCells="1">
                  <from>
                    <xdr:col>44</xdr:col>
                    <xdr:colOff>247650</xdr:colOff>
                    <xdr:row>25</xdr:row>
                    <xdr:rowOff>47625</xdr:rowOff>
                  </from>
                  <to>
                    <xdr:col>45</xdr:col>
                    <xdr:colOff>104775</xdr:colOff>
                    <xdr:row>25</xdr:row>
                    <xdr:rowOff>371475</xdr:rowOff>
                  </to>
                </anchor>
              </controlPr>
            </control>
          </mc:Choice>
        </mc:AlternateContent>
        <mc:AlternateContent xmlns:mc="http://schemas.openxmlformats.org/markup-compatibility/2006">
          <mc:Choice Requires="x14">
            <control shapeId="13318" r:id="rId9" name="Check Box 6">
              <controlPr defaultSize="0" autoFill="0" autoLine="0" autoPict="0">
                <anchor moveWithCells="1">
                  <from>
                    <xdr:col>48</xdr:col>
                    <xdr:colOff>19050</xdr:colOff>
                    <xdr:row>25</xdr:row>
                    <xdr:rowOff>57150</xdr:rowOff>
                  </from>
                  <to>
                    <xdr:col>49</xdr:col>
                    <xdr:colOff>104775</xdr:colOff>
                    <xdr:row>25</xdr:row>
                    <xdr:rowOff>342900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03" id="{AF627DBD-BBD9-43E9-840B-7FF620CC5626}">
            <xm:f>OR($AP$68=Datos!$S$5,$AP$68=Datos!$T$5)</xm:f>
            <x14:dxf>
              <fill>
                <patternFill>
                  <bgColor rgb="FF92D050"/>
                </patternFill>
              </fill>
            </x14:dxf>
          </x14:cfRule>
          <x14:cfRule type="expression" priority="404" id="{20F36313-33B4-4825-A9EB-DAE720275820}">
            <xm:f>OR($AP$68=Datos!$S$4,$AP$68=Datos!$T$4)</xm:f>
            <x14:dxf>
              <fill>
                <patternFill>
                  <bgColor rgb="FFFFFF00"/>
                </patternFill>
              </fill>
            </x14:dxf>
          </x14:cfRule>
          <x14:cfRule type="expression" priority="405" id="{0A70A6C2-E1F5-4014-A440-8026DA09DC6B}">
            <xm:f>OR($AP$68=Datos!$S$3,$AP$68=Datos!$T$3)</xm:f>
            <x14:dxf>
              <fill>
                <patternFill>
                  <bgColor rgb="FFFFC000"/>
                </patternFill>
              </fill>
            </x14:dxf>
          </x14:cfRule>
          <x14:cfRule type="expression" priority="406" id="{CBEEF01A-0ABB-4589-92A4-A0188D523ABE}">
            <xm:f>OR($AP$68=Datos!$S$2,$AP$68=Datos!$T$2)</xm:f>
            <x14:dxf>
              <fill>
                <patternFill>
                  <bgColor rgb="FFFF0000"/>
                </patternFill>
              </fill>
            </x14:dxf>
          </x14:cfRule>
          <xm:sqref>AP68</xm:sqref>
        </x14:conditionalFormatting>
        <x14:conditionalFormatting xmlns:xm="http://schemas.microsoft.com/office/excel/2006/main">
          <x14:cfRule type="expression" priority="390" id="{FEAC50A6-C022-4A8D-BE13-E948E062CE92}">
            <xm:f>OR($AP$126=Datos!$S$2,$AP$126=Datos!$T$2)</xm:f>
            <x14:dxf>
              <fill>
                <patternFill>
                  <bgColor rgb="FFFF0000"/>
                </patternFill>
              </fill>
            </x14:dxf>
          </x14:cfRule>
          <x14:cfRule type="expression" priority="391" id="{FB74E43D-8CA2-4A36-84D6-508F9A401F78}">
            <xm:f>OR($AP$126=Datos!$S$3,$AP$126=Datos!$T$3)</xm:f>
            <x14:dxf>
              <fill>
                <patternFill>
                  <bgColor rgb="FFFFC000"/>
                </patternFill>
              </fill>
            </x14:dxf>
          </x14:cfRule>
          <x14:cfRule type="expression" priority="392" id="{F4C04098-C6E2-4B7D-8915-0FD3969DC013}">
            <xm:f>OR($AP$126=Datos!$S$4,$AP$126=Datos!$T$4)</xm:f>
            <x14:dxf>
              <fill>
                <patternFill>
                  <bgColor rgb="FFFFFF00"/>
                </patternFill>
              </fill>
            </x14:dxf>
          </x14:cfRule>
          <x14:cfRule type="expression" priority="393" id="{1F34ACB6-E36F-443F-985A-F3323D8AF0A7}">
            <xm:f>OR($AP$126=Datos!$S$5,$AP$126=Datos!$T$5)</xm:f>
            <x14:dxf>
              <fill>
                <patternFill>
                  <bgColor rgb="FF92D050"/>
                </patternFill>
              </fill>
            </x14:dxf>
          </x14:cfRule>
          <xm:sqref>AP126</xm:sqref>
        </x14:conditionalFormatting>
        <x14:conditionalFormatting xmlns:xm="http://schemas.microsoft.com/office/excel/2006/main">
          <x14:cfRule type="cellIs" priority="286" operator="equal" id="{EF09CEA1-8CF4-43B3-B44F-01C6CDCC288E}">
            <xm:f>Datos!$AO$2</xm:f>
            <x14:dxf>
              <fill>
                <patternFill>
                  <bgColor rgb="FF92D050"/>
                </patternFill>
              </fill>
            </x14:dxf>
          </x14:cfRule>
          <x14:cfRule type="cellIs" priority="346" operator="equal" id="{F71B95B2-DD1E-4CAD-A55D-B9AA005F2037}">
            <xm:f>Datos!$AO$4</xm:f>
            <x14:dxf>
              <fill>
                <patternFill>
                  <bgColor theme="5" tint="0.39994506668294322"/>
                </patternFill>
              </fill>
            </x14:dxf>
          </x14:cfRule>
          <x14:cfRule type="cellIs" priority="347" operator="equal" id="{5F2946F8-2E57-49A5-AA86-9DC1ABDF98FF}">
            <xm:f>Datos!$AO$3</xm:f>
            <x14:dxf>
              <fill>
                <patternFill>
                  <bgColor rgb="FFFFFF00"/>
                </patternFill>
              </fill>
            </x14:dxf>
          </x14:cfRule>
          <xm:sqref>AL87</xm:sqref>
        </x14:conditionalFormatting>
        <x14:conditionalFormatting xmlns:xm="http://schemas.microsoft.com/office/excel/2006/main">
          <x14:cfRule type="cellIs" priority="283" operator="equal" id="{4DEC329B-4FEC-4E90-8DEB-22D54A2489C6}">
            <xm:f>Datos!$AO$2</xm:f>
            <x14:dxf>
              <fill>
                <patternFill>
                  <bgColor rgb="FF92D050"/>
                </patternFill>
              </fill>
            </x14:dxf>
          </x14:cfRule>
          <x14:cfRule type="cellIs" priority="284" operator="equal" id="{527EC828-7764-4E71-9E90-13DCEE579305}">
            <xm:f>Datos!$AO$4</xm:f>
            <x14:dxf>
              <fill>
                <patternFill>
                  <bgColor theme="5" tint="0.39994506668294322"/>
                </patternFill>
              </fill>
            </x14:dxf>
          </x14:cfRule>
          <x14:cfRule type="cellIs" priority="285" operator="equal" id="{D002940B-50DE-4817-8284-7DCAA350EFD2}">
            <xm:f>Datos!$AO$3</xm:f>
            <x14:dxf>
              <fill>
                <patternFill>
                  <bgColor rgb="FFFFFF00"/>
                </patternFill>
              </fill>
            </x14:dxf>
          </x14:cfRule>
          <xm:sqref>AL88</xm:sqref>
        </x14:conditionalFormatting>
        <x14:conditionalFormatting xmlns:xm="http://schemas.microsoft.com/office/excel/2006/main">
          <x14:cfRule type="cellIs" priority="280" operator="equal" id="{125DEF08-6235-4C2F-BCF4-5F1BECCAAEE5}">
            <xm:f>Datos!$AO$2</xm:f>
            <x14:dxf>
              <fill>
                <patternFill>
                  <bgColor rgb="FF92D050"/>
                </patternFill>
              </fill>
            </x14:dxf>
          </x14:cfRule>
          <x14:cfRule type="cellIs" priority="281" operator="equal" id="{9FF901A0-3515-45D9-A720-E356F14CE8D4}">
            <xm:f>Datos!$AO$4</xm:f>
            <x14:dxf>
              <fill>
                <patternFill>
                  <bgColor theme="5" tint="0.39994506668294322"/>
                </patternFill>
              </fill>
            </x14:dxf>
          </x14:cfRule>
          <x14:cfRule type="cellIs" priority="282" operator="equal" id="{0CD8789D-EF63-4450-926F-3B91F65AE0D3}">
            <xm:f>Datos!$AO$3</xm:f>
            <x14:dxf>
              <fill>
                <patternFill>
                  <bgColor rgb="FFFFFF00"/>
                </patternFill>
              </fill>
            </x14:dxf>
          </x14:cfRule>
          <xm:sqref>AL89</xm:sqref>
        </x14:conditionalFormatting>
        <x14:conditionalFormatting xmlns:xm="http://schemas.microsoft.com/office/excel/2006/main">
          <x14:cfRule type="cellIs" priority="277" operator="equal" id="{CB6D49BD-B393-4B42-A052-1806FB1EBB1C}">
            <xm:f>Datos!$AO$2</xm:f>
            <x14:dxf>
              <fill>
                <patternFill>
                  <bgColor rgb="FF92D050"/>
                </patternFill>
              </fill>
            </x14:dxf>
          </x14:cfRule>
          <x14:cfRule type="cellIs" priority="278" operator="equal" id="{2B112333-43CB-4195-93D2-FC25DD106DFF}">
            <xm:f>Datos!$AO$4</xm:f>
            <x14:dxf>
              <fill>
                <patternFill>
                  <bgColor theme="5" tint="0.39994506668294322"/>
                </patternFill>
              </fill>
            </x14:dxf>
          </x14:cfRule>
          <x14:cfRule type="cellIs" priority="279" operator="equal" id="{709FBA56-167D-4CA2-8B22-44B4BFD90B29}">
            <xm:f>Datos!$AO$3</xm:f>
            <x14:dxf>
              <fill>
                <patternFill>
                  <bgColor rgb="FFFFFF00"/>
                </patternFill>
              </fill>
            </x14:dxf>
          </x14:cfRule>
          <xm:sqref>AL90</xm:sqref>
        </x14:conditionalFormatting>
        <x14:conditionalFormatting xmlns:xm="http://schemas.microsoft.com/office/excel/2006/main">
          <x14:cfRule type="cellIs" priority="274" operator="equal" id="{D3889354-DA6C-4D21-8436-961A8ADBEDA3}">
            <xm:f>Datos!$AO$2</xm:f>
            <x14:dxf>
              <fill>
                <patternFill>
                  <bgColor rgb="FF92D050"/>
                </patternFill>
              </fill>
            </x14:dxf>
          </x14:cfRule>
          <x14:cfRule type="cellIs" priority="275" operator="equal" id="{310C2FA8-24EF-4842-96BD-ACAC00AB8B59}">
            <xm:f>Datos!$AO$4</xm:f>
            <x14:dxf>
              <fill>
                <patternFill>
                  <bgColor theme="5" tint="0.39994506668294322"/>
                </patternFill>
              </fill>
            </x14:dxf>
          </x14:cfRule>
          <x14:cfRule type="cellIs" priority="276" operator="equal" id="{B1F74DC0-BC02-408F-83EB-AFBEFDAE2950}">
            <xm:f>Datos!$AO$3</xm:f>
            <x14:dxf>
              <fill>
                <patternFill>
                  <bgColor rgb="FFFFFF00"/>
                </patternFill>
              </fill>
            </x14:dxf>
          </x14:cfRule>
          <xm:sqref>AL91</xm:sqref>
        </x14:conditionalFormatting>
        <x14:conditionalFormatting xmlns:xm="http://schemas.microsoft.com/office/excel/2006/main">
          <x14:cfRule type="cellIs" priority="271" operator="equal" id="{97DB4976-C64F-4EAE-9689-F2437FA484CB}">
            <xm:f>Datos!$AO$2</xm:f>
            <x14:dxf>
              <fill>
                <patternFill>
                  <bgColor rgb="FF92D050"/>
                </patternFill>
              </fill>
            </x14:dxf>
          </x14:cfRule>
          <x14:cfRule type="cellIs" priority="272" operator="equal" id="{02302301-84E2-4C8E-A3C9-C417F98918E9}">
            <xm:f>Datos!$AO$4</xm:f>
            <x14:dxf>
              <fill>
                <patternFill>
                  <bgColor theme="5" tint="0.39994506668294322"/>
                </patternFill>
              </fill>
            </x14:dxf>
          </x14:cfRule>
          <x14:cfRule type="cellIs" priority="273" operator="equal" id="{752F3FA3-F686-4EFC-9288-059C9E10FC65}">
            <xm:f>Datos!$AO$3</xm:f>
            <x14:dxf>
              <fill>
                <patternFill>
                  <bgColor rgb="FFFFFF00"/>
                </patternFill>
              </fill>
            </x14:dxf>
          </x14:cfRule>
          <xm:sqref>AL92</xm:sqref>
        </x14:conditionalFormatting>
        <x14:conditionalFormatting xmlns:xm="http://schemas.microsoft.com/office/excel/2006/main">
          <x14:cfRule type="cellIs" priority="268" operator="equal" id="{466291D6-E1AB-4073-B0FE-17B803466836}">
            <xm:f>Datos!$AO$2</xm:f>
            <x14:dxf>
              <fill>
                <patternFill>
                  <bgColor rgb="FF92D050"/>
                </patternFill>
              </fill>
            </x14:dxf>
          </x14:cfRule>
          <x14:cfRule type="cellIs" priority="269" operator="equal" id="{19B8B6F5-B8CF-484F-B24F-D279C6ACF559}">
            <xm:f>Datos!$AO$4</xm:f>
            <x14:dxf>
              <fill>
                <patternFill>
                  <bgColor theme="5" tint="0.39994506668294322"/>
                </patternFill>
              </fill>
            </x14:dxf>
          </x14:cfRule>
          <x14:cfRule type="cellIs" priority="270" operator="equal" id="{A8B42D48-062C-480D-9B22-D4FA2330F934}">
            <xm:f>Datos!$AO$3</xm:f>
            <x14:dxf>
              <fill>
                <patternFill>
                  <bgColor rgb="FFFFFF00"/>
                </patternFill>
              </fill>
            </x14:dxf>
          </x14:cfRule>
          <xm:sqref>AL93</xm:sqref>
        </x14:conditionalFormatting>
        <x14:conditionalFormatting xmlns:xm="http://schemas.microsoft.com/office/excel/2006/main">
          <x14:cfRule type="cellIs" priority="265" operator="equal" id="{99DAFF6D-BDCB-46B3-8A4B-283FE5E2BB89}">
            <xm:f>Datos!$AO$2</xm:f>
            <x14:dxf>
              <fill>
                <patternFill>
                  <bgColor rgb="FF92D050"/>
                </patternFill>
              </fill>
            </x14:dxf>
          </x14:cfRule>
          <x14:cfRule type="cellIs" priority="266" operator="equal" id="{0FCB7A1C-1D25-4D84-8BFB-AA05118688EF}">
            <xm:f>Datos!$AO$4</xm:f>
            <x14:dxf>
              <fill>
                <patternFill>
                  <bgColor theme="5" tint="0.39994506668294322"/>
                </patternFill>
              </fill>
            </x14:dxf>
          </x14:cfRule>
          <x14:cfRule type="cellIs" priority="267" operator="equal" id="{F1D9707B-20C5-4308-9262-432E62D23765}">
            <xm:f>Datos!$AO$3</xm:f>
            <x14:dxf>
              <fill>
                <patternFill>
                  <bgColor rgb="FFFFFF00"/>
                </patternFill>
              </fill>
            </x14:dxf>
          </x14:cfRule>
          <xm:sqref>AL94</xm:sqref>
        </x14:conditionalFormatting>
        <x14:conditionalFormatting xmlns:xm="http://schemas.microsoft.com/office/excel/2006/main">
          <x14:cfRule type="cellIs" priority="262" operator="equal" id="{04F1E8E5-E254-4317-BC6A-3D7F8224DB22}">
            <xm:f>Datos!$AO$2</xm:f>
            <x14:dxf>
              <fill>
                <patternFill>
                  <bgColor rgb="FF92D050"/>
                </patternFill>
              </fill>
            </x14:dxf>
          </x14:cfRule>
          <x14:cfRule type="cellIs" priority="263" operator="equal" id="{7FC06F11-B1FE-43C2-A141-37477893C569}">
            <xm:f>Datos!$AO$4</xm:f>
            <x14:dxf>
              <fill>
                <patternFill>
                  <bgColor theme="5" tint="0.39994506668294322"/>
                </patternFill>
              </fill>
            </x14:dxf>
          </x14:cfRule>
          <x14:cfRule type="cellIs" priority="264" operator="equal" id="{8730B963-2537-491B-81C3-414677BAA9E3}">
            <xm:f>Datos!$AO$3</xm:f>
            <x14:dxf>
              <fill>
                <patternFill>
                  <bgColor rgb="FFFFFF00"/>
                </patternFill>
              </fill>
            </x14:dxf>
          </x14:cfRule>
          <xm:sqref>AL95</xm:sqref>
        </x14:conditionalFormatting>
        <x14:conditionalFormatting xmlns:xm="http://schemas.microsoft.com/office/excel/2006/main">
          <x14:cfRule type="cellIs" priority="259" operator="equal" id="{B5E71D3E-4DB1-4B34-ACE8-0DCDEE4CBFEB}">
            <xm:f>Datos!$AO$2</xm:f>
            <x14:dxf>
              <fill>
                <patternFill>
                  <bgColor rgb="FF92D050"/>
                </patternFill>
              </fill>
            </x14:dxf>
          </x14:cfRule>
          <x14:cfRule type="cellIs" priority="260" operator="equal" id="{AB7EB9E6-137B-4ABF-B0A0-2D2C94806FF5}">
            <xm:f>Datos!$AO$4</xm:f>
            <x14:dxf>
              <fill>
                <patternFill>
                  <bgColor theme="5" tint="0.39994506668294322"/>
                </patternFill>
              </fill>
            </x14:dxf>
          </x14:cfRule>
          <x14:cfRule type="cellIs" priority="261" operator="equal" id="{99F312DD-E62A-41F0-A7E9-A18D1538E022}">
            <xm:f>Datos!$AO$3</xm:f>
            <x14:dxf>
              <fill>
                <patternFill>
                  <bgColor rgb="FFFFFF00"/>
                </patternFill>
              </fill>
            </x14:dxf>
          </x14:cfRule>
          <xm:sqref>AL96</xm:sqref>
        </x14:conditionalFormatting>
        <x14:conditionalFormatting xmlns:xm="http://schemas.microsoft.com/office/excel/2006/main">
          <x14:cfRule type="cellIs" priority="256" operator="equal" id="{ECF1A3CB-6AAF-4841-B81B-82DD1ACD0A77}">
            <xm:f>Datos!$AO$4</xm:f>
            <x14:dxf>
              <fill>
                <patternFill>
                  <bgColor theme="5" tint="0.39994506668294322"/>
                </patternFill>
              </fill>
            </x14:dxf>
          </x14:cfRule>
          <x14:cfRule type="cellIs" priority="257" operator="equal" id="{1F029658-64B6-41FE-A6B5-163CF1E25FD4}">
            <xm:f>Datos!$AO$3</xm:f>
            <x14:dxf>
              <fill>
                <patternFill>
                  <bgColor rgb="FFFFFF00"/>
                </patternFill>
              </fill>
            </x14:dxf>
          </x14:cfRule>
          <x14:cfRule type="cellIs" priority="258" operator="equal" id="{4CF61125-7F70-4C18-AE95-17CBA5B95399}">
            <xm:f>Datos!$AO$2</xm:f>
            <x14:dxf>
              <fill>
                <patternFill>
                  <bgColor rgb="FF92D050"/>
                </patternFill>
              </fill>
            </x14:dxf>
          </x14:cfRule>
          <xm:sqref>AT88</xm:sqref>
        </x14:conditionalFormatting>
        <x14:conditionalFormatting xmlns:xm="http://schemas.microsoft.com/office/excel/2006/main">
          <x14:cfRule type="cellIs" priority="197" operator="equal" id="{7E4C8515-CCD0-4A0A-B6DC-C54C157440EA}">
            <xm:f>Datos!$AO$2</xm:f>
            <x14:dxf>
              <fill>
                <patternFill>
                  <bgColor rgb="FF92D050"/>
                </patternFill>
              </fill>
            </x14:dxf>
          </x14:cfRule>
          <x14:cfRule type="cellIs" priority="254" operator="equal" id="{7989BE39-BE86-4545-B500-1F9936B5D66B}">
            <xm:f>Datos!$AO$4</xm:f>
            <x14:dxf>
              <fill>
                <patternFill>
                  <bgColor theme="5" tint="0.39994506668294322"/>
                </patternFill>
              </fill>
            </x14:dxf>
          </x14:cfRule>
          <x14:cfRule type="cellIs" priority="255" operator="equal" id="{8AC70B4A-7C29-4A17-BD10-6E6E610AC116}">
            <xm:f>Datos!$AO$3</xm:f>
            <x14:dxf>
              <fill>
                <patternFill>
                  <bgColor rgb="FFFFFF00"/>
                </patternFill>
              </fill>
            </x14:dxf>
          </x14:cfRule>
          <xm:sqref>AL102</xm:sqref>
        </x14:conditionalFormatting>
        <x14:conditionalFormatting xmlns:xm="http://schemas.microsoft.com/office/excel/2006/main">
          <x14:cfRule type="cellIs" priority="194" operator="equal" id="{41CC14FF-0283-451C-9C29-9E982F12F558}">
            <xm:f>Datos!$AO$4</xm:f>
            <x14:dxf>
              <fill>
                <patternFill>
                  <bgColor theme="5" tint="0.39994506668294322"/>
                </patternFill>
              </fill>
            </x14:dxf>
          </x14:cfRule>
          <x14:cfRule type="cellIs" priority="195" operator="equal" id="{1856E05B-E088-4E1E-AC5C-132CB4585C58}">
            <xm:f>Datos!$AO$3</xm:f>
            <x14:dxf>
              <fill>
                <patternFill>
                  <bgColor rgb="FFFFFF00"/>
                </patternFill>
              </fill>
            </x14:dxf>
          </x14:cfRule>
          <x14:cfRule type="cellIs" priority="196" operator="equal" id="{CA35D725-5464-4FB3-87CA-924602E43FF5}">
            <xm:f>Datos!$AO$2</xm:f>
            <x14:dxf>
              <fill>
                <patternFill>
                  <bgColor rgb="FF92D050"/>
                </patternFill>
              </fill>
            </x14:dxf>
          </x14:cfRule>
          <xm:sqref>AR103</xm:sqref>
        </x14:conditionalFormatting>
        <x14:conditionalFormatting xmlns:xm="http://schemas.microsoft.com/office/excel/2006/main">
          <x14:cfRule type="cellIs" priority="191" operator="equal" id="{CD76E2D3-0F1D-4CEF-88A3-DBB1CAC73797}">
            <xm:f>Datos!$AO$4</xm:f>
            <x14:dxf>
              <fill>
                <patternFill>
                  <bgColor theme="5" tint="0.39994506668294322"/>
                </patternFill>
              </fill>
            </x14:dxf>
          </x14:cfRule>
          <x14:cfRule type="cellIs" priority="192" operator="equal" id="{F52279D2-D926-451A-B184-AEB0CD7621B8}">
            <xm:f>Datos!$AO$3</xm:f>
            <x14:dxf>
              <fill>
                <patternFill>
                  <bgColor rgb="FFFFFF00"/>
                </patternFill>
              </fill>
            </x14:dxf>
          </x14:cfRule>
          <x14:cfRule type="cellIs" priority="193" operator="equal" id="{08F5715A-3D7A-415A-A0E6-91DF7B8D5268}">
            <xm:f>Datos!$AO$2</xm:f>
            <x14:dxf>
              <fill>
                <patternFill>
                  <bgColor rgb="FF92D050"/>
                </patternFill>
              </fill>
            </x14:dxf>
          </x14:cfRule>
          <xm:sqref>AT103</xm:sqref>
        </x14:conditionalFormatting>
        <x14:conditionalFormatting xmlns:xm="http://schemas.microsoft.com/office/excel/2006/main">
          <x14:cfRule type="cellIs" priority="343" operator="equal" id="{C34E5BB0-A15E-42F6-A985-A0B671586A12}">
            <xm:f>Datos!$AO$4</xm:f>
            <x14:dxf>
              <fill>
                <patternFill>
                  <bgColor theme="5" tint="0.39994506668294322"/>
                </patternFill>
              </fill>
            </x14:dxf>
          </x14:cfRule>
          <x14:cfRule type="cellIs" priority="344" operator="equal" id="{1E14C7FE-2BA6-4BDE-82A2-C9CCDD72589C}">
            <xm:f>Datos!$AO$3</xm:f>
            <x14:dxf>
              <fill>
                <patternFill>
                  <bgColor rgb="FFFFFF00"/>
                </patternFill>
              </fill>
            </x14:dxf>
          </x14:cfRule>
          <x14:cfRule type="cellIs" priority="345" operator="equal" id="{1F8C1933-52A9-44EB-B5E3-2B766EAE0BED}">
            <xm:f>Datos!$AO2</xm:f>
            <x14:dxf>
              <fill>
                <patternFill>
                  <bgColor rgb="FF92D050"/>
                </patternFill>
              </fill>
            </x14:dxf>
          </x14:cfRule>
          <xm:sqref>AR87</xm:sqref>
        </x14:conditionalFormatting>
        <x14:conditionalFormatting xmlns:xm="http://schemas.microsoft.com/office/excel/2006/main">
          <x14:cfRule type="cellIs" priority="188" operator="equal" id="{FF80DDCE-D16F-4706-868E-9F9F2A23AA08}">
            <xm:f>Datos!$AO$4</xm:f>
            <x14:dxf>
              <fill>
                <patternFill>
                  <bgColor theme="5" tint="0.39994506668294322"/>
                </patternFill>
              </fill>
            </x14:dxf>
          </x14:cfRule>
          <x14:cfRule type="cellIs" priority="189" operator="equal" id="{42D4CAD8-AF5F-4552-9AA7-24389DE13181}">
            <xm:f>Datos!$AO$3</xm:f>
            <x14:dxf>
              <fill>
                <patternFill>
                  <bgColor rgb="FFFFFF00"/>
                </patternFill>
              </fill>
            </x14:dxf>
          </x14:cfRule>
          <x14:cfRule type="cellIs" priority="190" operator="equal" id="{CF175342-211E-4549-95DF-BCF2083C66B6}">
            <xm:f>Datos!$AO$2</xm:f>
            <x14:dxf>
              <fill>
                <patternFill>
                  <bgColor rgb="FF92D050"/>
                </patternFill>
              </fill>
            </x14:dxf>
          </x14:cfRule>
          <xm:sqref>AR88</xm:sqref>
        </x14:conditionalFormatting>
        <x14:conditionalFormatting xmlns:xm="http://schemas.microsoft.com/office/excel/2006/main">
          <x14:cfRule type="cellIs" priority="185" operator="equal" id="{FDD32C9C-4610-4F25-80C9-1E17B866E080}">
            <xm:f>Datos!$AO$4</xm:f>
            <x14:dxf>
              <fill>
                <patternFill>
                  <bgColor theme="5" tint="0.39994506668294322"/>
                </patternFill>
              </fill>
            </x14:dxf>
          </x14:cfRule>
          <x14:cfRule type="cellIs" priority="186" operator="equal" id="{A862D4F6-4168-4228-9AF7-78BD5DA840A9}">
            <xm:f>Datos!$AO$3</xm:f>
            <x14:dxf>
              <fill>
                <patternFill>
                  <bgColor rgb="FFFFFF00"/>
                </patternFill>
              </fill>
            </x14:dxf>
          </x14:cfRule>
          <x14:cfRule type="cellIs" priority="187" operator="equal" id="{7B209AA2-6D69-41D1-9D33-934CDFC4E2E5}">
            <xm:f>Datos!$AO$2</xm:f>
            <x14:dxf>
              <fill>
                <patternFill>
                  <bgColor rgb="FF92D050"/>
                </patternFill>
              </fill>
            </x14:dxf>
          </x14:cfRule>
          <xm:sqref>AR89</xm:sqref>
        </x14:conditionalFormatting>
        <x14:conditionalFormatting xmlns:xm="http://schemas.microsoft.com/office/excel/2006/main">
          <x14:cfRule type="cellIs" priority="182" operator="equal" id="{726B0F81-35CF-41F9-956C-8F72C2423A1B}">
            <xm:f>Datos!$AO$4</xm:f>
            <x14:dxf>
              <fill>
                <patternFill>
                  <bgColor theme="5" tint="0.39994506668294322"/>
                </patternFill>
              </fill>
            </x14:dxf>
          </x14:cfRule>
          <x14:cfRule type="cellIs" priority="183" operator="equal" id="{98E3CEB1-37F2-4ED8-AF26-364C6796002A}">
            <xm:f>Datos!$AO$3</xm:f>
            <x14:dxf>
              <fill>
                <patternFill>
                  <bgColor rgb="FFFFFF00"/>
                </patternFill>
              </fill>
            </x14:dxf>
          </x14:cfRule>
          <x14:cfRule type="cellIs" priority="184" operator="equal" id="{7DE9DBE1-B241-4CA3-92C6-A963B5E35DAE}">
            <xm:f>Datos!$AO$2</xm:f>
            <x14:dxf>
              <fill>
                <patternFill>
                  <bgColor rgb="FF92D050"/>
                </patternFill>
              </fill>
            </x14:dxf>
          </x14:cfRule>
          <xm:sqref>AR90</xm:sqref>
        </x14:conditionalFormatting>
        <x14:conditionalFormatting xmlns:xm="http://schemas.microsoft.com/office/excel/2006/main">
          <x14:cfRule type="cellIs" priority="179" operator="equal" id="{5D7F9D0C-B258-49BD-B2B2-4488C4B64021}">
            <xm:f>Datos!$AO$4</xm:f>
            <x14:dxf>
              <fill>
                <patternFill>
                  <bgColor theme="5" tint="0.39994506668294322"/>
                </patternFill>
              </fill>
            </x14:dxf>
          </x14:cfRule>
          <x14:cfRule type="cellIs" priority="180" operator="equal" id="{150808AA-08CD-495A-B838-7203B4B508E2}">
            <xm:f>Datos!$AO$3</xm:f>
            <x14:dxf>
              <fill>
                <patternFill>
                  <bgColor rgb="FFFFFF00"/>
                </patternFill>
              </fill>
            </x14:dxf>
          </x14:cfRule>
          <x14:cfRule type="cellIs" priority="181" operator="equal" id="{333B1B6C-0BC5-44B5-A9F1-59807618F445}">
            <xm:f>Datos!$AO$2</xm:f>
            <x14:dxf>
              <fill>
                <patternFill>
                  <bgColor rgb="FF92D050"/>
                </patternFill>
              </fill>
            </x14:dxf>
          </x14:cfRule>
          <xm:sqref>AR91</xm:sqref>
        </x14:conditionalFormatting>
        <x14:conditionalFormatting xmlns:xm="http://schemas.microsoft.com/office/excel/2006/main">
          <x14:cfRule type="cellIs" priority="176" operator="equal" id="{53BBA9C3-52A4-4C9B-B16D-885C8FEDC08D}">
            <xm:f>Datos!$AO$4</xm:f>
            <x14:dxf>
              <fill>
                <patternFill>
                  <bgColor theme="5" tint="0.39994506668294322"/>
                </patternFill>
              </fill>
            </x14:dxf>
          </x14:cfRule>
          <x14:cfRule type="cellIs" priority="177" operator="equal" id="{051AE2C2-2A27-46B8-8091-261D7AE3B4CA}">
            <xm:f>Datos!$AO$3</xm:f>
            <x14:dxf>
              <fill>
                <patternFill>
                  <bgColor rgb="FFFFFF00"/>
                </patternFill>
              </fill>
            </x14:dxf>
          </x14:cfRule>
          <x14:cfRule type="cellIs" priority="178" operator="equal" id="{98C29D88-3C70-46B4-AC72-0CC290BADB04}">
            <xm:f>Datos!$AO$2</xm:f>
            <x14:dxf>
              <fill>
                <patternFill>
                  <bgColor rgb="FF92D050"/>
                </patternFill>
              </fill>
            </x14:dxf>
          </x14:cfRule>
          <xm:sqref>AR92</xm:sqref>
        </x14:conditionalFormatting>
        <x14:conditionalFormatting xmlns:xm="http://schemas.microsoft.com/office/excel/2006/main">
          <x14:cfRule type="cellIs" priority="173" operator="equal" id="{9F370A3C-8C40-41DF-A4D2-26F46F882326}">
            <xm:f>Datos!$AO$4</xm:f>
            <x14:dxf>
              <fill>
                <patternFill>
                  <bgColor theme="5" tint="0.39994506668294322"/>
                </patternFill>
              </fill>
            </x14:dxf>
          </x14:cfRule>
          <x14:cfRule type="cellIs" priority="174" operator="equal" id="{FB906333-D360-43D2-9C97-A37116CAEC80}">
            <xm:f>Datos!$AO$3</xm:f>
            <x14:dxf>
              <fill>
                <patternFill>
                  <bgColor rgb="FFFFFF00"/>
                </patternFill>
              </fill>
            </x14:dxf>
          </x14:cfRule>
          <x14:cfRule type="cellIs" priority="175" operator="equal" id="{C06A9528-B3CB-4709-A8F6-71A718ABD0CD}">
            <xm:f>Datos!$AO$2</xm:f>
            <x14:dxf>
              <fill>
                <patternFill>
                  <bgColor rgb="FF92D050"/>
                </patternFill>
              </fill>
            </x14:dxf>
          </x14:cfRule>
          <xm:sqref>AR93</xm:sqref>
        </x14:conditionalFormatting>
        <x14:conditionalFormatting xmlns:xm="http://schemas.microsoft.com/office/excel/2006/main">
          <x14:cfRule type="cellIs" priority="170" operator="equal" id="{ED91E36C-6D5A-4ECC-ADF1-26CAC86A115B}">
            <xm:f>Datos!$AO$4</xm:f>
            <x14:dxf>
              <fill>
                <patternFill>
                  <bgColor theme="5" tint="0.39994506668294322"/>
                </patternFill>
              </fill>
            </x14:dxf>
          </x14:cfRule>
          <x14:cfRule type="cellIs" priority="171" operator="equal" id="{FDA9A3E2-BFCB-4154-8CF9-5331121E9644}">
            <xm:f>Datos!$AO$3</xm:f>
            <x14:dxf>
              <fill>
                <patternFill>
                  <bgColor rgb="FFFFFF00"/>
                </patternFill>
              </fill>
            </x14:dxf>
          </x14:cfRule>
          <x14:cfRule type="cellIs" priority="172" operator="equal" id="{06271FD8-E76C-4007-ABF5-A87F95ED5755}">
            <xm:f>Datos!$AO$2</xm:f>
            <x14:dxf>
              <fill>
                <patternFill>
                  <bgColor rgb="FF92D050"/>
                </patternFill>
              </fill>
            </x14:dxf>
          </x14:cfRule>
          <xm:sqref>AR94</xm:sqref>
        </x14:conditionalFormatting>
        <x14:conditionalFormatting xmlns:xm="http://schemas.microsoft.com/office/excel/2006/main">
          <x14:cfRule type="cellIs" priority="167" operator="equal" id="{40357827-112D-456F-8C1C-14B99942EEA9}">
            <xm:f>Datos!$AO$4</xm:f>
            <x14:dxf>
              <fill>
                <patternFill>
                  <bgColor theme="5" tint="0.39994506668294322"/>
                </patternFill>
              </fill>
            </x14:dxf>
          </x14:cfRule>
          <x14:cfRule type="cellIs" priority="168" operator="equal" id="{EF19E770-D6A6-4E3B-96FF-53D044D5ECB3}">
            <xm:f>Datos!$AO$3</xm:f>
            <x14:dxf>
              <fill>
                <patternFill>
                  <bgColor rgb="FFFFFF00"/>
                </patternFill>
              </fill>
            </x14:dxf>
          </x14:cfRule>
          <x14:cfRule type="cellIs" priority="169" operator="equal" id="{C9BC56E9-D215-475B-B1DE-E1DACD8735E8}">
            <xm:f>Datos!$AO$2</xm:f>
            <x14:dxf>
              <fill>
                <patternFill>
                  <bgColor rgb="FF92D050"/>
                </patternFill>
              </fill>
            </x14:dxf>
          </x14:cfRule>
          <xm:sqref>AR95</xm:sqref>
        </x14:conditionalFormatting>
        <x14:conditionalFormatting xmlns:xm="http://schemas.microsoft.com/office/excel/2006/main">
          <x14:cfRule type="cellIs" priority="164" operator="equal" id="{3D25C8F0-0668-475C-A636-31C68E64E875}">
            <xm:f>Datos!$AO$4</xm:f>
            <x14:dxf>
              <fill>
                <patternFill>
                  <bgColor theme="5" tint="0.39994506668294322"/>
                </patternFill>
              </fill>
            </x14:dxf>
          </x14:cfRule>
          <x14:cfRule type="cellIs" priority="165" operator="equal" id="{9CDB629F-D611-443D-9062-97FC8E1B3E3A}">
            <xm:f>Datos!$AO$3</xm:f>
            <x14:dxf>
              <fill>
                <patternFill>
                  <bgColor rgb="FFFFFF00"/>
                </patternFill>
              </fill>
            </x14:dxf>
          </x14:cfRule>
          <x14:cfRule type="cellIs" priority="166" operator="equal" id="{F27C0CE2-63FC-47A6-8654-4A71D4F4064B}">
            <xm:f>Datos!$AO$2</xm:f>
            <x14:dxf>
              <fill>
                <patternFill>
                  <bgColor rgb="FF92D050"/>
                </patternFill>
              </fill>
            </x14:dxf>
          </x14:cfRule>
          <xm:sqref>AR96</xm:sqref>
        </x14:conditionalFormatting>
        <x14:conditionalFormatting xmlns:xm="http://schemas.microsoft.com/office/excel/2006/main">
          <x14:cfRule type="cellIs" priority="161" operator="equal" id="{0B8B048F-5A2E-4AB4-AD95-51C8CF21A95A}">
            <xm:f>Datos!$AO$4</xm:f>
            <x14:dxf>
              <fill>
                <patternFill>
                  <bgColor theme="5" tint="0.39994506668294322"/>
                </patternFill>
              </fill>
            </x14:dxf>
          </x14:cfRule>
          <x14:cfRule type="cellIs" priority="162" operator="equal" id="{B0A05947-DE7E-4616-BE19-2FEF48FA3C26}">
            <xm:f>Datos!$AO$3</xm:f>
            <x14:dxf>
              <fill>
                <patternFill>
                  <bgColor rgb="FFFFFF00"/>
                </patternFill>
              </fill>
            </x14:dxf>
          </x14:cfRule>
          <x14:cfRule type="cellIs" priority="163" operator="equal" id="{653F8ACD-2FE4-4508-AF64-D197D7922031}">
            <xm:f>Datos!$AO$2</xm:f>
            <x14:dxf>
              <fill>
                <patternFill>
                  <bgColor rgb="FF92D050"/>
                </patternFill>
              </fill>
            </x14:dxf>
          </x14:cfRule>
          <xm:sqref>AT87</xm:sqref>
        </x14:conditionalFormatting>
        <x14:conditionalFormatting xmlns:xm="http://schemas.microsoft.com/office/excel/2006/main">
          <x14:cfRule type="cellIs" priority="158" operator="equal" id="{0C8CABB6-7419-4A4D-86F8-B0D36A0B08D8}">
            <xm:f>Datos!$AO$4</xm:f>
            <x14:dxf>
              <fill>
                <patternFill>
                  <bgColor theme="5" tint="0.39994506668294322"/>
                </patternFill>
              </fill>
            </x14:dxf>
          </x14:cfRule>
          <x14:cfRule type="cellIs" priority="159" operator="equal" id="{DC1DA69A-A874-45F7-8229-5E023EBC79DA}">
            <xm:f>Datos!$AO$3</xm:f>
            <x14:dxf>
              <fill>
                <patternFill>
                  <bgColor rgb="FFFFFF00"/>
                </patternFill>
              </fill>
            </x14:dxf>
          </x14:cfRule>
          <x14:cfRule type="cellIs" priority="160" operator="equal" id="{347089D3-936C-4008-927F-DCBECB5278FA}">
            <xm:f>Datos!$AO$2</xm:f>
            <x14:dxf>
              <fill>
                <patternFill>
                  <bgColor rgb="FF92D050"/>
                </patternFill>
              </fill>
            </x14:dxf>
          </x14:cfRule>
          <xm:sqref>AT89</xm:sqref>
        </x14:conditionalFormatting>
        <x14:conditionalFormatting xmlns:xm="http://schemas.microsoft.com/office/excel/2006/main">
          <x14:cfRule type="cellIs" priority="155" operator="equal" id="{E1EC8ED9-53B7-4AAA-BEA1-DC8EA39696CB}">
            <xm:f>Datos!$AO$4</xm:f>
            <x14:dxf>
              <fill>
                <patternFill>
                  <bgColor theme="5" tint="0.39994506668294322"/>
                </patternFill>
              </fill>
            </x14:dxf>
          </x14:cfRule>
          <x14:cfRule type="cellIs" priority="156" operator="equal" id="{B2859C15-92E1-4927-9B3E-E09AA4B756D7}">
            <xm:f>Datos!$AO$3</xm:f>
            <x14:dxf>
              <fill>
                <patternFill>
                  <bgColor rgb="FFFFFF00"/>
                </patternFill>
              </fill>
            </x14:dxf>
          </x14:cfRule>
          <x14:cfRule type="cellIs" priority="157" operator="equal" id="{24160C14-F17D-4E7B-9605-286C211E3692}">
            <xm:f>Datos!$AO$2</xm:f>
            <x14:dxf>
              <fill>
                <patternFill>
                  <bgColor rgb="FF92D050"/>
                </patternFill>
              </fill>
            </x14:dxf>
          </x14:cfRule>
          <xm:sqref>AT90</xm:sqref>
        </x14:conditionalFormatting>
        <x14:conditionalFormatting xmlns:xm="http://schemas.microsoft.com/office/excel/2006/main">
          <x14:cfRule type="cellIs" priority="152" operator="equal" id="{691F7F5B-E46C-4724-A156-4920930343A1}">
            <xm:f>Datos!$AO$4</xm:f>
            <x14:dxf>
              <fill>
                <patternFill>
                  <bgColor theme="5" tint="0.39994506668294322"/>
                </patternFill>
              </fill>
            </x14:dxf>
          </x14:cfRule>
          <x14:cfRule type="cellIs" priority="153" operator="equal" id="{F395ABD3-CEDF-4015-89EF-6A4E0380F703}">
            <xm:f>Datos!$AO$3</xm:f>
            <x14:dxf>
              <fill>
                <patternFill>
                  <bgColor rgb="FFFFFF00"/>
                </patternFill>
              </fill>
            </x14:dxf>
          </x14:cfRule>
          <x14:cfRule type="cellIs" priority="154" operator="equal" id="{47EF2E04-7E68-4E8D-9FAE-350979D04CC1}">
            <xm:f>Datos!$AO$2</xm:f>
            <x14:dxf>
              <fill>
                <patternFill>
                  <bgColor rgb="FF92D050"/>
                </patternFill>
              </fill>
            </x14:dxf>
          </x14:cfRule>
          <xm:sqref>AT91</xm:sqref>
        </x14:conditionalFormatting>
        <x14:conditionalFormatting xmlns:xm="http://schemas.microsoft.com/office/excel/2006/main">
          <x14:cfRule type="cellIs" priority="149" operator="equal" id="{899EABC3-8B31-4204-8D61-1F3486366FE7}">
            <xm:f>Datos!$AO$4</xm:f>
            <x14:dxf>
              <fill>
                <patternFill>
                  <bgColor theme="5" tint="0.39994506668294322"/>
                </patternFill>
              </fill>
            </x14:dxf>
          </x14:cfRule>
          <x14:cfRule type="cellIs" priority="150" operator="equal" id="{FC4025F2-E6AD-4931-8951-5899923C8C5B}">
            <xm:f>Datos!$AO$3</xm:f>
            <x14:dxf>
              <fill>
                <patternFill>
                  <bgColor rgb="FFFFFF00"/>
                </patternFill>
              </fill>
            </x14:dxf>
          </x14:cfRule>
          <x14:cfRule type="cellIs" priority="151" operator="equal" id="{C3329AA5-654C-425A-9F77-FD8FCA5A175E}">
            <xm:f>Datos!$AO$2</xm:f>
            <x14:dxf>
              <fill>
                <patternFill>
                  <bgColor rgb="FF92D050"/>
                </patternFill>
              </fill>
            </x14:dxf>
          </x14:cfRule>
          <xm:sqref>AT92</xm:sqref>
        </x14:conditionalFormatting>
        <x14:conditionalFormatting xmlns:xm="http://schemas.microsoft.com/office/excel/2006/main">
          <x14:cfRule type="cellIs" priority="146" operator="equal" id="{A40C916E-8ACE-4C80-9795-1919AA767FC9}">
            <xm:f>Datos!$AO$4</xm:f>
            <x14:dxf>
              <fill>
                <patternFill>
                  <bgColor theme="5" tint="0.39994506668294322"/>
                </patternFill>
              </fill>
            </x14:dxf>
          </x14:cfRule>
          <x14:cfRule type="cellIs" priority="147" operator="equal" id="{EF317C90-0DA1-442E-9C6B-9C7F6278C792}">
            <xm:f>Datos!$AO$3</xm:f>
            <x14:dxf>
              <fill>
                <patternFill>
                  <bgColor rgb="FFFFFF00"/>
                </patternFill>
              </fill>
            </x14:dxf>
          </x14:cfRule>
          <x14:cfRule type="cellIs" priority="148" operator="equal" id="{0738179E-DC50-4B88-8FF2-3F5CDFD044BF}">
            <xm:f>Datos!$AO$2</xm:f>
            <x14:dxf>
              <fill>
                <patternFill>
                  <bgColor rgb="FF92D050"/>
                </patternFill>
              </fill>
            </x14:dxf>
          </x14:cfRule>
          <xm:sqref>AT93</xm:sqref>
        </x14:conditionalFormatting>
        <x14:conditionalFormatting xmlns:xm="http://schemas.microsoft.com/office/excel/2006/main">
          <x14:cfRule type="cellIs" priority="143" operator="equal" id="{A40C8EF5-2D24-440F-BCAF-EB59DB7A1A7E}">
            <xm:f>Datos!$AO$4</xm:f>
            <x14:dxf>
              <fill>
                <patternFill>
                  <bgColor theme="5" tint="0.39994506668294322"/>
                </patternFill>
              </fill>
            </x14:dxf>
          </x14:cfRule>
          <x14:cfRule type="cellIs" priority="144" operator="equal" id="{08607E02-C02F-4119-B31E-D71F07A309C4}">
            <xm:f>Datos!$AO$3</xm:f>
            <x14:dxf>
              <fill>
                <patternFill>
                  <bgColor rgb="FFFFFF00"/>
                </patternFill>
              </fill>
            </x14:dxf>
          </x14:cfRule>
          <x14:cfRule type="cellIs" priority="145" operator="equal" id="{508209D5-B57E-4EBC-A95E-22F920DB22CA}">
            <xm:f>Datos!$AO$2</xm:f>
            <x14:dxf>
              <fill>
                <patternFill>
                  <bgColor rgb="FF92D050"/>
                </patternFill>
              </fill>
            </x14:dxf>
          </x14:cfRule>
          <xm:sqref>AT94</xm:sqref>
        </x14:conditionalFormatting>
        <x14:conditionalFormatting xmlns:xm="http://schemas.microsoft.com/office/excel/2006/main">
          <x14:cfRule type="cellIs" priority="140" operator="equal" id="{F9748A26-EB09-4E3A-A510-213B71BFE879}">
            <xm:f>Datos!$AO$4</xm:f>
            <x14:dxf>
              <fill>
                <patternFill>
                  <bgColor theme="5" tint="0.39994506668294322"/>
                </patternFill>
              </fill>
            </x14:dxf>
          </x14:cfRule>
          <x14:cfRule type="cellIs" priority="141" operator="equal" id="{BA7782BF-3D32-46B2-8253-74F687C4676A}">
            <xm:f>Datos!$AO$3</xm:f>
            <x14:dxf>
              <fill>
                <patternFill>
                  <bgColor rgb="FFFFFF00"/>
                </patternFill>
              </fill>
            </x14:dxf>
          </x14:cfRule>
          <x14:cfRule type="cellIs" priority="142" operator="equal" id="{7A523A75-69D7-451E-880C-F6EDFD6B0CCA}">
            <xm:f>Datos!$AO$2</xm:f>
            <x14:dxf>
              <fill>
                <patternFill>
                  <bgColor rgb="FF92D050"/>
                </patternFill>
              </fill>
            </x14:dxf>
          </x14:cfRule>
          <xm:sqref>AT95</xm:sqref>
        </x14:conditionalFormatting>
        <x14:conditionalFormatting xmlns:xm="http://schemas.microsoft.com/office/excel/2006/main">
          <x14:cfRule type="cellIs" priority="137" operator="equal" id="{AAD549DE-BA17-4F43-A718-A8127911C3BB}">
            <xm:f>Datos!$AO$4</xm:f>
            <x14:dxf>
              <fill>
                <patternFill>
                  <bgColor theme="5" tint="0.39994506668294322"/>
                </patternFill>
              </fill>
            </x14:dxf>
          </x14:cfRule>
          <x14:cfRule type="cellIs" priority="138" operator="equal" id="{78BA9407-BDC1-4963-9AB7-C3A9150513BF}">
            <xm:f>Datos!$AO$3</xm:f>
            <x14:dxf>
              <fill>
                <patternFill>
                  <bgColor rgb="FFFFFF00"/>
                </patternFill>
              </fill>
            </x14:dxf>
          </x14:cfRule>
          <x14:cfRule type="cellIs" priority="139" operator="equal" id="{5521A5F1-E583-459D-9DEE-F2DD601F5B41}">
            <xm:f>Datos!$AO$2</xm:f>
            <x14:dxf>
              <fill>
                <patternFill>
                  <bgColor rgb="FF92D050"/>
                </patternFill>
              </fill>
            </x14:dxf>
          </x14:cfRule>
          <xm:sqref>AT96</xm:sqref>
        </x14:conditionalFormatting>
        <x14:conditionalFormatting xmlns:xm="http://schemas.microsoft.com/office/excel/2006/main">
          <x14:cfRule type="cellIs" priority="134" operator="equal" id="{F325809A-2BC3-4E84-968F-52BB75B78AB7}">
            <xm:f>Datos!$AO$2</xm:f>
            <x14:dxf>
              <fill>
                <patternFill>
                  <bgColor rgb="FF92D050"/>
                </patternFill>
              </fill>
            </x14:dxf>
          </x14:cfRule>
          <x14:cfRule type="cellIs" priority="135" operator="equal" id="{B59F1786-CCB7-468B-945F-AC5ED9404569}">
            <xm:f>Datos!$AO$4</xm:f>
            <x14:dxf>
              <fill>
                <patternFill>
                  <bgColor theme="5" tint="0.39994506668294322"/>
                </patternFill>
              </fill>
            </x14:dxf>
          </x14:cfRule>
          <x14:cfRule type="cellIs" priority="136" operator="equal" id="{D21379E7-0CB2-43D7-8228-41E5327AEC55}">
            <xm:f>Datos!$AO$3</xm:f>
            <x14:dxf>
              <fill>
                <patternFill>
                  <bgColor rgb="FFFFFF00"/>
                </patternFill>
              </fill>
            </x14:dxf>
          </x14:cfRule>
          <xm:sqref>AL103</xm:sqref>
        </x14:conditionalFormatting>
        <x14:conditionalFormatting xmlns:xm="http://schemas.microsoft.com/office/excel/2006/main">
          <x14:cfRule type="cellIs" priority="131" operator="equal" id="{8C488225-B0E2-4FF0-B40D-60CC39535EFE}">
            <xm:f>Datos!$AO$2</xm:f>
            <x14:dxf>
              <fill>
                <patternFill>
                  <bgColor rgb="FF92D050"/>
                </patternFill>
              </fill>
            </x14:dxf>
          </x14:cfRule>
          <x14:cfRule type="cellIs" priority="132" operator="equal" id="{B6EA9CA1-5B1F-4BC9-A97D-F1E230B06F85}">
            <xm:f>Datos!$AO$4</xm:f>
            <x14:dxf>
              <fill>
                <patternFill>
                  <bgColor theme="5" tint="0.39994506668294322"/>
                </patternFill>
              </fill>
            </x14:dxf>
          </x14:cfRule>
          <x14:cfRule type="cellIs" priority="133" operator="equal" id="{AFD4CBD0-C9B9-4863-8207-9E89B9E011B4}">
            <xm:f>Datos!$AO$3</xm:f>
            <x14:dxf>
              <fill>
                <patternFill>
                  <bgColor rgb="FFFFFF00"/>
                </patternFill>
              </fill>
            </x14:dxf>
          </x14:cfRule>
          <xm:sqref>AL104</xm:sqref>
        </x14:conditionalFormatting>
        <x14:conditionalFormatting xmlns:xm="http://schemas.microsoft.com/office/excel/2006/main">
          <x14:cfRule type="cellIs" priority="128" operator="equal" id="{170AA849-BA58-4D70-B1D3-3E040B8B57A4}">
            <xm:f>Datos!$AO$2</xm:f>
            <x14:dxf>
              <fill>
                <patternFill>
                  <bgColor rgb="FF92D050"/>
                </patternFill>
              </fill>
            </x14:dxf>
          </x14:cfRule>
          <x14:cfRule type="cellIs" priority="129" operator="equal" id="{01443430-ACD1-4722-B907-E56A0CF84CA2}">
            <xm:f>Datos!$AO$4</xm:f>
            <x14:dxf>
              <fill>
                <patternFill>
                  <bgColor theme="5" tint="0.39994506668294322"/>
                </patternFill>
              </fill>
            </x14:dxf>
          </x14:cfRule>
          <x14:cfRule type="cellIs" priority="130" operator="equal" id="{8B1F7019-81FE-4113-9F83-F0176F88071E}">
            <xm:f>Datos!$AO$3</xm:f>
            <x14:dxf>
              <fill>
                <patternFill>
                  <bgColor rgb="FFFFFF00"/>
                </patternFill>
              </fill>
            </x14:dxf>
          </x14:cfRule>
          <xm:sqref>AL105</xm:sqref>
        </x14:conditionalFormatting>
        <x14:conditionalFormatting xmlns:xm="http://schemas.microsoft.com/office/excel/2006/main">
          <x14:cfRule type="cellIs" priority="125" operator="equal" id="{2268B212-0BA0-44CC-B583-68BF6A1FBB6A}">
            <xm:f>Datos!$AO$2</xm:f>
            <x14:dxf>
              <fill>
                <patternFill>
                  <bgColor rgb="FF92D050"/>
                </patternFill>
              </fill>
            </x14:dxf>
          </x14:cfRule>
          <x14:cfRule type="cellIs" priority="126" operator="equal" id="{303568D2-B53E-4890-8A04-AB4C951EB435}">
            <xm:f>Datos!$AO$4</xm:f>
            <x14:dxf>
              <fill>
                <patternFill>
                  <bgColor theme="5" tint="0.39994506668294322"/>
                </patternFill>
              </fill>
            </x14:dxf>
          </x14:cfRule>
          <x14:cfRule type="cellIs" priority="127" operator="equal" id="{51267E92-C51B-452F-81E5-4AE5058D856F}">
            <xm:f>Datos!$AO$3</xm:f>
            <x14:dxf>
              <fill>
                <patternFill>
                  <bgColor rgb="FFFFFF00"/>
                </patternFill>
              </fill>
            </x14:dxf>
          </x14:cfRule>
          <xm:sqref>AL106</xm:sqref>
        </x14:conditionalFormatting>
        <x14:conditionalFormatting xmlns:xm="http://schemas.microsoft.com/office/excel/2006/main">
          <x14:cfRule type="cellIs" priority="122" operator="equal" id="{E2850A02-4C42-49A2-BB56-5AB92332AA21}">
            <xm:f>Datos!$AO$2</xm:f>
            <x14:dxf>
              <fill>
                <patternFill>
                  <bgColor rgb="FF92D050"/>
                </patternFill>
              </fill>
            </x14:dxf>
          </x14:cfRule>
          <x14:cfRule type="cellIs" priority="123" operator="equal" id="{55578469-3020-4E1E-8B23-F583A6D272E5}">
            <xm:f>Datos!$AO$4</xm:f>
            <x14:dxf>
              <fill>
                <patternFill>
                  <bgColor theme="5" tint="0.39994506668294322"/>
                </patternFill>
              </fill>
            </x14:dxf>
          </x14:cfRule>
          <x14:cfRule type="cellIs" priority="124" operator="equal" id="{5C7CF63D-7B3E-4645-8C0D-F864D3290BA8}">
            <xm:f>Datos!$AO$3</xm:f>
            <x14:dxf>
              <fill>
                <patternFill>
                  <bgColor rgb="FFFFFF00"/>
                </patternFill>
              </fill>
            </x14:dxf>
          </x14:cfRule>
          <xm:sqref>AL107</xm:sqref>
        </x14:conditionalFormatting>
        <x14:conditionalFormatting xmlns:xm="http://schemas.microsoft.com/office/excel/2006/main">
          <x14:cfRule type="cellIs" priority="119" operator="equal" id="{A6E7A705-E039-4DD8-BC46-1333194288DA}">
            <xm:f>Datos!$AO$2</xm:f>
            <x14:dxf>
              <fill>
                <patternFill>
                  <bgColor rgb="FF92D050"/>
                </patternFill>
              </fill>
            </x14:dxf>
          </x14:cfRule>
          <x14:cfRule type="cellIs" priority="120" operator="equal" id="{30F09F88-1198-4D52-8972-EEAF07B587A6}">
            <xm:f>Datos!$AO$4</xm:f>
            <x14:dxf>
              <fill>
                <patternFill>
                  <bgColor theme="5" tint="0.39994506668294322"/>
                </patternFill>
              </fill>
            </x14:dxf>
          </x14:cfRule>
          <x14:cfRule type="cellIs" priority="121" operator="equal" id="{6219BD29-377B-4F5E-A2DC-4D5A806A4D54}">
            <xm:f>Datos!$AO$3</xm:f>
            <x14:dxf>
              <fill>
                <patternFill>
                  <bgColor rgb="FFFFFF00"/>
                </patternFill>
              </fill>
            </x14:dxf>
          </x14:cfRule>
          <xm:sqref>AL108</xm:sqref>
        </x14:conditionalFormatting>
        <x14:conditionalFormatting xmlns:xm="http://schemas.microsoft.com/office/excel/2006/main">
          <x14:cfRule type="cellIs" priority="116" operator="equal" id="{2A4B1928-D098-4158-B85A-1E5644B3579B}">
            <xm:f>Datos!$AO$2</xm:f>
            <x14:dxf>
              <fill>
                <patternFill>
                  <bgColor rgb="FF92D050"/>
                </patternFill>
              </fill>
            </x14:dxf>
          </x14:cfRule>
          <x14:cfRule type="cellIs" priority="117" operator="equal" id="{9A6325D8-1D56-4C31-86FF-5E598DAFD111}">
            <xm:f>Datos!$AO$4</xm:f>
            <x14:dxf>
              <fill>
                <patternFill>
                  <bgColor theme="5" tint="0.39994506668294322"/>
                </patternFill>
              </fill>
            </x14:dxf>
          </x14:cfRule>
          <x14:cfRule type="cellIs" priority="118" operator="equal" id="{D434C705-14AF-451C-A9E1-83D34BC12836}">
            <xm:f>Datos!$AO$3</xm:f>
            <x14:dxf>
              <fill>
                <patternFill>
                  <bgColor rgb="FFFFFF00"/>
                </patternFill>
              </fill>
            </x14:dxf>
          </x14:cfRule>
          <xm:sqref>AL109</xm:sqref>
        </x14:conditionalFormatting>
        <x14:conditionalFormatting xmlns:xm="http://schemas.microsoft.com/office/excel/2006/main">
          <x14:cfRule type="cellIs" priority="113" operator="equal" id="{EA08B492-CA63-4FC0-90EE-F0EEAAA6C1CB}">
            <xm:f>Datos!$AO$2</xm:f>
            <x14:dxf>
              <fill>
                <patternFill>
                  <bgColor rgb="FF92D050"/>
                </patternFill>
              </fill>
            </x14:dxf>
          </x14:cfRule>
          <x14:cfRule type="cellIs" priority="114" operator="equal" id="{E1475AB5-098C-480B-9C98-262B72EA720B}">
            <xm:f>Datos!$AO$4</xm:f>
            <x14:dxf>
              <fill>
                <patternFill>
                  <bgColor theme="5" tint="0.39994506668294322"/>
                </patternFill>
              </fill>
            </x14:dxf>
          </x14:cfRule>
          <x14:cfRule type="cellIs" priority="115" operator="equal" id="{CC1BE2E2-281F-4F9E-A103-48AE6A2A57A0}">
            <xm:f>Datos!$AO$3</xm:f>
            <x14:dxf>
              <fill>
                <patternFill>
                  <bgColor rgb="FFFFFF00"/>
                </patternFill>
              </fill>
            </x14:dxf>
          </x14:cfRule>
          <xm:sqref>AL110</xm:sqref>
        </x14:conditionalFormatting>
        <x14:conditionalFormatting xmlns:xm="http://schemas.microsoft.com/office/excel/2006/main">
          <x14:cfRule type="cellIs" priority="110" operator="equal" id="{DA28B084-C5D8-40E5-8764-897D00971213}">
            <xm:f>Datos!$AO$2</xm:f>
            <x14:dxf>
              <fill>
                <patternFill>
                  <bgColor rgb="FF92D050"/>
                </patternFill>
              </fill>
            </x14:dxf>
          </x14:cfRule>
          <x14:cfRule type="cellIs" priority="111" operator="equal" id="{F5224444-CE0D-4DBA-9732-73F7FA85BBE7}">
            <xm:f>Datos!$AO$4</xm:f>
            <x14:dxf>
              <fill>
                <patternFill>
                  <bgColor theme="5" tint="0.39994506668294322"/>
                </patternFill>
              </fill>
            </x14:dxf>
          </x14:cfRule>
          <x14:cfRule type="cellIs" priority="112" operator="equal" id="{34BE8E13-544E-434D-A523-4FC0AB9CCFAA}">
            <xm:f>Datos!$AO$3</xm:f>
            <x14:dxf>
              <fill>
                <patternFill>
                  <bgColor rgb="FFFFFF00"/>
                </patternFill>
              </fill>
            </x14:dxf>
          </x14:cfRule>
          <xm:sqref>AL111</xm:sqref>
        </x14:conditionalFormatting>
        <x14:conditionalFormatting xmlns:xm="http://schemas.microsoft.com/office/excel/2006/main">
          <x14:cfRule type="cellIs" priority="107" operator="equal" id="{7D892F9D-5DC1-4D03-A928-29C3C3E05085}">
            <xm:f>Datos!$AO$4</xm:f>
            <x14:dxf>
              <fill>
                <patternFill>
                  <bgColor theme="5" tint="0.39994506668294322"/>
                </patternFill>
              </fill>
            </x14:dxf>
          </x14:cfRule>
          <x14:cfRule type="cellIs" priority="108" operator="equal" id="{8FE6DCFF-3E76-4BAD-B8D0-C33CFB1DF731}">
            <xm:f>Datos!$AO$3</xm:f>
            <x14:dxf>
              <fill>
                <patternFill>
                  <bgColor rgb="FFFFFF00"/>
                </patternFill>
              </fill>
            </x14:dxf>
          </x14:cfRule>
          <x14:cfRule type="cellIs" priority="109" operator="equal" id="{C156C1DB-FD88-433C-8CFE-0ABEC5B25204}">
            <xm:f>Datos!$AO$2</xm:f>
            <x14:dxf>
              <fill>
                <patternFill>
                  <bgColor rgb="FF92D050"/>
                </patternFill>
              </fill>
            </x14:dxf>
          </x14:cfRule>
          <xm:sqref>AR102</xm:sqref>
        </x14:conditionalFormatting>
        <x14:conditionalFormatting xmlns:xm="http://schemas.microsoft.com/office/excel/2006/main">
          <x14:cfRule type="cellIs" priority="104" operator="equal" id="{E868604B-24E2-4C44-9288-C44A69032946}">
            <xm:f>Datos!$AO$4</xm:f>
            <x14:dxf>
              <fill>
                <patternFill>
                  <bgColor theme="5" tint="0.39994506668294322"/>
                </patternFill>
              </fill>
            </x14:dxf>
          </x14:cfRule>
          <x14:cfRule type="cellIs" priority="105" operator="equal" id="{0E97728A-E418-4F10-944B-9C78C58F1ACC}">
            <xm:f>Datos!$AO$3</xm:f>
            <x14:dxf>
              <fill>
                <patternFill>
                  <bgColor rgb="FFFFFF00"/>
                </patternFill>
              </fill>
            </x14:dxf>
          </x14:cfRule>
          <x14:cfRule type="cellIs" priority="106" operator="equal" id="{2A7A478A-BDA7-4D1E-A2DC-05487107DCAF}">
            <xm:f>Datos!$AO$2</xm:f>
            <x14:dxf>
              <fill>
                <patternFill>
                  <bgColor rgb="FF92D050"/>
                </patternFill>
              </fill>
            </x14:dxf>
          </x14:cfRule>
          <xm:sqref>AR104</xm:sqref>
        </x14:conditionalFormatting>
        <x14:conditionalFormatting xmlns:xm="http://schemas.microsoft.com/office/excel/2006/main">
          <x14:cfRule type="cellIs" priority="101" operator="equal" id="{EA879076-1B5B-42CC-9F85-8EEE52DD6ECF}">
            <xm:f>Datos!$AO$4</xm:f>
            <x14:dxf>
              <fill>
                <patternFill>
                  <bgColor theme="5" tint="0.39994506668294322"/>
                </patternFill>
              </fill>
            </x14:dxf>
          </x14:cfRule>
          <x14:cfRule type="cellIs" priority="102" operator="equal" id="{E374C155-4B2B-45E4-ADF1-474710FC5C2A}">
            <xm:f>Datos!$AO$3</xm:f>
            <x14:dxf>
              <fill>
                <patternFill>
                  <bgColor rgb="FFFFFF00"/>
                </patternFill>
              </fill>
            </x14:dxf>
          </x14:cfRule>
          <x14:cfRule type="cellIs" priority="103" operator="equal" id="{6F6408BB-B028-4D13-AA42-4268EFBF430C}">
            <xm:f>Datos!$AO$2</xm:f>
            <x14:dxf>
              <fill>
                <patternFill>
                  <bgColor rgb="FF92D050"/>
                </patternFill>
              </fill>
            </x14:dxf>
          </x14:cfRule>
          <xm:sqref>AR105</xm:sqref>
        </x14:conditionalFormatting>
        <x14:conditionalFormatting xmlns:xm="http://schemas.microsoft.com/office/excel/2006/main">
          <x14:cfRule type="cellIs" priority="98" operator="equal" id="{68387DBA-DF47-4B16-A5F5-619F2EC3B047}">
            <xm:f>Datos!$AO$4</xm:f>
            <x14:dxf>
              <fill>
                <patternFill>
                  <bgColor theme="5" tint="0.39994506668294322"/>
                </patternFill>
              </fill>
            </x14:dxf>
          </x14:cfRule>
          <x14:cfRule type="cellIs" priority="99" operator="equal" id="{3366F45D-261C-4196-B3AC-FC889395F3C8}">
            <xm:f>Datos!$AO$3</xm:f>
            <x14:dxf>
              <fill>
                <patternFill>
                  <bgColor rgb="FFFFFF00"/>
                </patternFill>
              </fill>
            </x14:dxf>
          </x14:cfRule>
          <x14:cfRule type="cellIs" priority="100" operator="equal" id="{7DE330D4-9467-450A-A1CD-2237B8374F04}">
            <xm:f>Datos!$AO$2</xm:f>
            <x14:dxf>
              <fill>
                <patternFill>
                  <bgColor rgb="FF92D050"/>
                </patternFill>
              </fill>
            </x14:dxf>
          </x14:cfRule>
          <xm:sqref>AR106</xm:sqref>
        </x14:conditionalFormatting>
        <x14:conditionalFormatting xmlns:xm="http://schemas.microsoft.com/office/excel/2006/main">
          <x14:cfRule type="cellIs" priority="95" operator="equal" id="{895A4360-0978-45E5-A462-A7872E8F9376}">
            <xm:f>Datos!$AO$4</xm:f>
            <x14:dxf>
              <fill>
                <patternFill>
                  <bgColor theme="5" tint="0.39994506668294322"/>
                </patternFill>
              </fill>
            </x14:dxf>
          </x14:cfRule>
          <x14:cfRule type="cellIs" priority="96" operator="equal" id="{9B5AD832-AC9E-479D-9C29-22330AD39DD5}">
            <xm:f>Datos!$AO$3</xm:f>
            <x14:dxf>
              <fill>
                <patternFill>
                  <bgColor rgb="FFFFFF00"/>
                </patternFill>
              </fill>
            </x14:dxf>
          </x14:cfRule>
          <x14:cfRule type="cellIs" priority="97" operator="equal" id="{F3C027D2-4649-45BB-841D-89CF4085657E}">
            <xm:f>Datos!$AO$2</xm:f>
            <x14:dxf>
              <fill>
                <patternFill>
                  <bgColor rgb="FF92D050"/>
                </patternFill>
              </fill>
            </x14:dxf>
          </x14:cfRule>
          <xm:sqref>AR107</xm:sqref>
        </x14:conditionalFormatting>
        <x14:conditionalFormatting xmlns:xm="http://schemas.microsoft.com/office/excel/2006/main">
          <x14:cfRule type="cellIs" priority="92" operator="equal" id="{FCAD7336-F290-48BB-AF4E-FEC777795AF7}">
            <xm:f>Datos!$AO$4</xm:f>
            <x14:dxf>
              <fill>
                <patternFill>
                  <bgColor theme="5" tint="0.39994506668294322"/>
                </patternFill>
              </fill>
            </x14:dxf>
          </x14:cfRule>
          <x14:cfRule type="cellIs" priority="93" operator="equal" id="{48320714-C08F-433F-BB34-20B265940430}">
            <xm:f>Datos!$AO$3</xm:f>
            <x14:dxf>
              <fill>
                <patternFill>
                  <bgColor rgb="FFFFFF00"/>
                </patternFill>
              </fill>
            </x14:dxf>
          </x14:cfRule>
          <x14:cfRule type="cellIs" priority="94" operator="equal" id="{B557E8CD-8FAC-4D95-9665-AE4905D94CCF}">
            <xm:f>Datos!$AO$2</xm:f>
            <x14:dxf>
              <fill>
                <patternFill>
                  <bgColor rgb="FF92D050"/>
                </patternFill>
              </fill>
            </x14:dxf>
          </x14:cfRule>
          <xm:sqref>AR108</xm:sqref>
        </x14:conditionalFormatting>
        <x14:conditionalFormatting xmlns:xm="http://schemas.microsoft.com/office/excel/2006/main">
          <x14:cfRule type="cellIs" priority="89" operator="equal" id="{4541B7F5-4961-4B27-BFCF-56B792517125}">
            <xm:f>Datos!$AO$4</xm:f>
            <x14:dxf>
              <fill>
                <patternFill>
                  <bgColor theme="5" tint="0.39994506668294322"/>
                </patternFill>
              </fill>
            </x14:dxf>
          </x14:cfRule>
          <x14:cfRule type="cellIs" priority="90" operator="equal" id="{D9CCFB66-7288-469E-A394-E6DA26432500}">
            <xm:f>Datos!$AO$3</xm:f>
            <x14:dxf>
              <fill>
                <patternFill>
                  <bgColor rgb="FFFFFF00"/>
                </patternFill>
              </fill>
            </x14:dxf>
          </x14:cfRule>
          <x14:cfRule type="cellIs" priority="91" operator="equal" id="{06B0E0B0-89E4-4F75-AE90-9BD6F9F8EFBC}">
            <xm:f>Datos!$AO$2</xm:f>
            <x14:dxf>
              <fill>
                <patternFill>
                  <bgColor rgb="FF92D050"/>
                </patternFill>
              </fill>
            </x14:dxf>
          </x14:cfRule>
          <xm:sqref>AR109</xm:sqref>
        </x14:conditionalFormatting>
        <x14:conditionalFormatting xmlns:xm="http://schemas.microsoft.com/office/excel/2006/main">
          <x14:cfRule type="cellIs" priority="86" operator="equal" id="{5FD73DBF-6B47-4462-BAB8-E8BA500A6361}">
            <xm:f>Datos!$AO$4</xm:f>
            <x14:dxf>
              <fill>
                <patternFill>
                  <bgColor theme="5" tint="0.39994506668294322"/>
                </patternFill>
              </fill>
            </x14:dxf>
          </x14:cfRule>
          <x14:cfRule type="cellIs" priority="87" operator="equal" id="{C47CAC86-AF92-4625-BB61-D80D9206CE17}">
            <xm:f>Datos!$AO$3</xm:f>
            <x14:dxf>
              <fill>
                <patternFill>
                  <bgColor rgb="FFFFFF00"/>
                </patternFill>
              </fill>
            </x14:dxf>
          </x14:cfRule>
          <x14:cfRule type="cellIs" priority="88" operator="equal" id="{39C42755-9239-4419-A19C-4E96C30E47FA}">
            <xm:f>Datos!$AO$2</xm:f>
            <x14:dxf>
              <fill>
                <patternFill>
                  <bgColor rgb="FF92D050"/>
                </patternFill>
              </fill>
            </x14:dxf>
          </x14:cfRule>
          <xm:sqref>AR110</xm:sqref>
        </x14:conditionalFormatting>
        <x14:conditionalFormatting xmlns:xm="http://schemas.microsoft.com/office/excel/2006/main">
          <x14:cfRule type="cellIs" priority="83" operator="equal" id="{9B91C33A-47F3-404F-852A-4249F0E40C48}">
            <xm:f>Datos!$AO$4</xm:f>
            <x14:dxf>
              <fill>
                <patternFill>
                  <bgColor theme="5" tint="0.39994506668294322"/>
                </patternFill>
              </fill>
            </x14:dxf>
          </x14:cfRule>
          <x14:cfRule type="cellIs" priority="84" operator="equal" id="{B4342765-2D60-42E6-88FF-62944CFEC7BC}">
            <xm:f>Datos!$AO$3</xm:f>
            <x14:dxf>
              <fill>
                <patternFill>
                  <bgColor rgb="FFFFFF00"/>
                </patternFill>
              </fill>
            </x14:dxf>
          </x14:cfRule>
          <x14:cfRule type="cellIs" priority="85" operator="equal" id="{A490FADA-45CA-41C8-94F6-D29EC8CE2B57}">
            <xm:f>Datos!$AO$2</xm:f>
            <x14:dxf>
              <fill>
                <patternFill>
                  <bgColor rgb="FF92D050"/>
                </patternFill>
              </fill>
            </x14:dxf>
          </x14:cfRule>
          <xm:sqref>AR111</xm:sqref>
        </x14:conditionalFormatting>
        <x14:conditionalFormatting xmlns:xm="http://schemas.microsoft.com/office/excel/2006/main">
          <x14:cfRule type="cellIs" priority="80" operator="equal" id="{01E5524B-84C1-4236-A051-EA658E54FAB6}">
            <xm:f>Datos!$AO$4</xm:f>
            <x14:dxf>
              <fill>
                <patternFill>
                  <bgColor theme="5" tint="0.39994506668294322"/>
                </patternFill>
              </fill>
            </x14:dxf>
          </x14:cfRule>
          <x14:cfRule type="cellIs" priority="81" operator="equal" id="{60D332F4-BE9E-4CF5-91D9-1AD75FDF2B9A}">
            <xm:f>Datos!$AO$3</xm:f>
            <x14:dxf>
              <fill>
                <patternFill>
                  <bgColor rgb="FFFFFF00"/>
                </patternFill>
              </fill>
            </x14:dxf>
          </x14:cfRule>
          <x14:cfRule type="cellIs" priority="82" operator="equal" id="{84266694-9BEC-4D99-82A4-3AB9FC10FE4D}">
            <xm:f>Datos!$AO$2</xm:f>
            <x14:dxf>
              <fill>
                <patternFill>
                  <bgColor rgb="FF92D050"/>
                </patternFill>
              </fill>
            </x14:dxf>
          </x14:cfRule>
          <xm:sqref>AT102</xm:sqref>
        </x14:conditionalFormatting>
        <x14:conditionalFormatting xmlns:xm="http://schemas.microsoft.com/office/excel/2006/main">
          <x14:cfRule type="cellIs" priority="77" operator="equal" id="{20E8D7DE-26AB-41DC-8B82-4942B2233D9A}">
            <xm:f>Datos!$AO$4</xm:f>
            <x14:dxf>
              <fill>
                <patternFill>
                  <bgColor theme="5" tint="0.39994506668294322"/>
                </patternFill>
              </fill>
            </x14:dxf>
          </x14:cfRule>
          <x14:cfRule type="cellIs" priority="78" operator="equal" id="{C0E18C4F-1430-4052-B89E-439D16838A97}">
            <xm:f>Datos!$AO$3</xm:f>
            <x14:dxf>
              <fill>
                <patternFill>
                  <bgColor rgb="FFFFFF00"/>
                </patternFill>
              </fill>
            </x14:dxf>
          </x14:cfRule>
          <x14:cfRule type="cellIs" priority="79" operator="equal" id="{AC2504F5-8DB3-4353-9429-22E969378216}">
            <xm:f>Datos!$AO$2</xm:f>
            <x14:dxf>
              <fill>
                <patternFill>
                  <bgColor rgb="FF92D050"/>
                </patternFill>
              </fill>
            </x14:dxf>
          </x14:cfRule>
          <xm:sqref>AT104</xm:sqref>
        </x14:conditionalFormatting>
        <x14:conditionalFormatting xmlns:xm="http://schemas.microsoft.com/office/excel/2006/main">
          <x14:cfRule type="cellIs" priority="74" operator="equal" id="{F363607F-4222-4CD2-BF48-759A00669960}">
            <xm:f>Datos!$AO$4</xm:f>
            <x14:dxf>
              <fill>
                <patternFill>
                  <bgColor theme="5" tint="0.39994506668294322"/>
                </patternFill>
              </fill>
            </x14:dxf>
          </x14:cfRule>
          <x14:cfRule type="cellIs" priority="75" operator="equal" id="{FFFBFF5E-EE69-43B4-BB5A-97E7B14FCB33}">
            <xm:f>Datos!$AO$3</xm:f>
            <x14:dxf>
              <fill>
                <patternFill>
                  <bgColor rgb="FFFFFF00"/>
                </patternFill>
              </fill>
            </x14:dxf>
          </x14:cfRule>
          <x14:cfRule type="cellIs" priority="76" operator="equal" id="{F5ACBE14-5426-467A-86AA-62FA4ECEC63B}">
            <xm:f>Datos!$AO$2</xm:f>
            <x14:dxf>
              <fill>
                <patternFill>
                  <bgColor rgb="FF92D050"/>
                </patternFill>
              </fill>
            </x14:dxf>
          </x14:cfRule>
          <xm:sqref>AT105</xm:sqref>
        </x14:conditionalFormatting>
        <x14:conditionalFormatting xmlns:xm="http://schemas.microsoft.com/office/excel/2006/main">
          <x14:cfRule type="cellIs" priority="71" operator="equal" id="{2D51093C-7729-423D-8CDB-3055397AFA30}">
            <xm:f>Datos!$AO$4</xm:f>
            <x14:dxf>
              <fill>
                <patternFill>
                  <bgColor theme="5" tint="0.39994506668294322"/>
                </patternFill>
              </fill>
            </x14:dxf>
          </x14:cfRule>
          <x14:cfRule type="cellIs" priority="72" operator="equal" id="{732C587B-8D64-429C-A476-2FF5185C99A4}">
            <xm:f>Datos!$AO$3</xm:f>
            <x14:dxf>
              <fill>
                <patternFill>
                  <bgColor rgb="FFFFFF00"/>
                </patternFill>
              </fill>
            </x14:dxf>
          </x14:cfRule>
          <x14:cfRule type="cellIs" priority="73" operator="equal" id="{D3041516-4EB3-4CCC-866C-445F5A794AC3}">
            <xm:f>Datos!$AO$2</xm:f>
            <x14:dxf>
              <fill>
                <patternFill>
                  <bgColor rgb="FF92D050"/>
                </patternFill>
              </fill>
            </x14:dxf>
          </x14:cfRule>
          <xm:sqref>AT106</xm:sqref>
        </x14:conditionalFormatting>
        <x14:conditionalFormatting xmlns:xm="http://schemas.microsoft.com/office/excel/2006/main">
          <x14:cfRule type="cellIs" priority="68" operator="equal" id="{01CDB98A-1F3F-48FC-B8D2-6A4731945AAD}">
            <xm:f>Datos!$AO$4</xm:f>
            <x14:dxf>
              <fill>
                <patternFill>
                  <bgColor theme="5" tint="0.39994506668294322"/>
                </patternFill>
              </fill>
            </x14:dxf>
          </x14:cfRule>
          <x14:cfRule type="cellIs" priority="69" operator="equal" id="{C838D2DC-5F01-4B77-918D-945048575C4D}">
            <xm:f>Datos!$AO$3</xm:f>
            <x14:dxf>
              <fill>
                <patternFill>
                  <bgColor rgb="FFFFFF00"/>
                </patternFill>
              </fill>
            </x14:dxf>
          </x14:cfRule>
          <x14:cfRule type="cellIs" priority="70" operator="equal" id="{B54D5973-030A-447E-81D9-50946DCECE2C}">
            <xm:f>Datos!$AO$2</xm:f>
            <x14:dxf>
              <fill>
                <patternFill>
                  <bgColor rgb="FF92D050"/>
                </patternFill>
              </fill>
            </x14:dxf>
          </x14:cfRule>
          <xm:sqref>AT107</xm:sqref>
        </x14:conditionalFormatting>
        <x14:conditionalFormatting xmlns:xm="http://schemas.microsoft.com/office/excel/2006/main">
          <x14:cfRule type="cellIs" priority="65" operator="equal" id="{11C6588F-137C-4864-8ED9-87934CCC1595}">
            <xm:f>Datos!$AO$4</xm:f>
            <x14:dxf>
              <fill>
                <patternFill>
                  <bgColor theme="5" tint="0.39994506668294322"/>
                </patternFill>
              </fill>
            </x14:dxf>
          </x14:cfRule>
          <x14:cfRule type="cellIs" priority="66" operator="equal" id="{D6FC79C5-288D-4533-B021-18FA38D3E711}">
            <xm:f>Datos!$AO$3</xm:f>
            <x14:dxf>
              <fill>
                <patternFill>
                  <bgColor rgb="FFFFFF00"/>
                </patternFill>
              </fill>
            </x14:dxf>
          </x14:cfRule>
          <x14:cfRule type="cellIs" priority="67" operator="equal" id="{3E681B20-BB2B-406F-B0BD-586711BA2372}">
            <xm:f>Datos!$AO$2</xm:f>
            <x14:dxf>
              <fill>
                <patternFill>
                  <bgColor rgb="FF92D050"/>
                </patternFill>
              </fill>
            </x14:dxf>
          </x14:cfRule>
          <xm:sqref>AT108</xm:sqref>
        </x14:conditionalFormatting>
        <x14:conditionalFormatting xmlns:xm="http://schemas.microsoft.com/office/excel/2006/main">
          <x14:cfRule type="cellIs" priority="62" operator="equal" id="{836A6BCE-E5D2-4726-B8C5-5CBB2D306665}">
            <xm:f>Datos!$AO$4</xm:f>
            <x14:dxf>
              <fill>
                <patternFill>
                  <bgColor theme="5" tint="0.39994506668294322"/>
                </patternFill>
              </fill>
            </x14:dxf>
          </x14:cfRule>
          <x14:cfRule type="cellIs" priority="63" operator="equal" id="{9300C428-1BBF-46D9-884B-4B47A4E7DD13}">
            <xm:f>Datos!$AO$3</xm:f>
            <x14:dxf>
              <fill>
                <patternFill>
                  <bgColor rgb="FFFFFF00"/>
                </patternFill>
              </fill>
            </x14:dxf>
          </x14:cfRule>
          <x14:cfRule type="cellIs" priority="64" operator="equal" id="{9C89A848-679E-4E4C-B062-F4068C326778}">
            <xm:f>Datos!$AO$2</xm:f>
            <x14:dxf>
              <fill>
                <patternFill>
                  <bgColor rgb="FF92D050"/>
                </patternFill>
              </fill>
            </x14:dxf>
          </x14:cfRule>
          <xm:sqref>AT109</xm:sqref>
        </x14:conditionalFormatting>
        <x14:conditionalFormatting xmlns:xm="http://schemas.microsoft.com/office/excel/2006/main">
          <x14:cfRule type="cellIs" priority="59" operator="equal" id="{B6624502-6C16-4FFE-B8E6-BD4D78D99594}">
            <xm:f>Datos!$AO$4</xm:f>
            <x14:dxf>
              <fill>
                <patternFill>
                  <bgColor theme="5" tint="0.39994506668294322"/>
                </patternFill>
              </fill>
            </x14:dxf>
          </x14:cfRule>
          <x14:cfRule type="cellIs" priority="60" operator="equal" id="{C656609A-2B3D-4032-BAEC-BA81EF9EBB29}">
            <xm:f>Datos!$AO$3</xm:f>
            <x14:dxf>
              <fill>
                <patternFill>
                  <bgColor rgb="FFFFFF00"/>
                </patternFill>
              </fill>
            </x14:dxf>
          </x14:cfRule>
          <x14:cfRule type="cellIs" priority="61" operator="equal" id="{DC42A9E8-B03F-421A-84EC-66D928098BF0}">
            <xm:f>Datos!$AO$2</xm:f>
            <x14:dxf>
              <fill>
                <patternFill>
                  <bgColor rgb="FF92D050"/>
                </patternFill>
              </fill>
            </x14:dxf>
          </x14:cfRule>
          <xm:sqref>AT110</xm:sqref>
        </x14:conditionalFormatting>
        <x14:conditionalFormatting xmlns:xm="http://schemas.microsoft.com/office/excel/2006/main">
          <x14:cfRule type="cellIs" priority="56" operator="equal" id="{F1C91BCB-F2B0-404D-84C9-525901AABD91}">
            <xm:f>Datos!$AO$4</xm:f>
            <x14:dxf>
              <fill>
                <patternFill>
                  <bgColor theme="5" tint="0.39994506668294322"/>
                </patternFill>
              </fill>
            </x14:dxf>
          </x14:cfRule>
          <x14:cfRule type="cellIs" priority="57" operator="equal" id="{14D328AE-C0B5-4CF8-BB85-D1A9A841238F}">
            <xm:f>Datos!$AO$3</xm:f>
            <x14:dxf>
              <fill>
                <patternFill>
                  <bgColor rgb="FFFFFF00"/>
                </patternFill>
              </fill>
            </x14:dxf>
          </x14:cfRule>
          <x14:cfRule type="cellIs" priority="58" operator="equal" id="{9AEBCC33-6A2C-4C1A-95CE-BC3A69D36E7E}">
            <xm:f>Datos!$AO$2</xm:f>
            <x14:dxf>
              <fill>
                <patternFill>
                  <bgColor rgb="FF92D050"/>
                </patternFill>
              </fill>
            </x14:dxf>
          </x14:cfRule>
          <xm:sqref>AT111</xm:sqref>
        </x14:conditionalFormatting>
        <x14:conditionalFormatting xmlns:xm="http://schemas.microsoft.com/office/excel/2006/main">
          <x14:cfRule type="cellIs" priority="53" operator="equal" id="{5A777949-6A7E-4132-A221-F0AEC9921D85}">
            <xm:f>Datos!$AO$4</xm:f>
            <x14:dxf>
              <fill>
                <patternFill>
                  <bgColor theme="5" tint="0.39994506668294322"/>
                </patternFill>
              </fill>
            </x14:dxf>
          </x14:cfRule>
          <x14:cfRule type="cellIs" priority="54" operator="equal" id="{24C8689A-4601-4A2D-BE0A-15E9A8D0061E}">
            <xm:f>Datos!$AO$3</xm:f>
            <x14:dxf>
              <fill>
                <patternFill>
                  <bgColor rgb="FFFFFF00"/>
                </patternFill>
              </fill>
            </x14:dxf>
          </x14:cfRule>
          <x14:cfRule type="cellIs" priority="55" operator="equal" id="{017A78A7-EBFA-402A-BEC4-DC110B3F80F8}">
            <xm:f>Datos!$AO$2</xm:f>
            <x14:dxf>
              <fill>
                <patternFill>
                  <bgColor rgb="FF92D050"/>
                </patternFill>
              </fill>
            </x14:dxf>
          </x14:cfRule>
          <xm:sqref>AW87</xm:sqref>
        </x14:conditionalFormatting>
        <x14:conditionalFormatting xmlns:xm="http://schemas.microsoft.com/office/excel/2006/main">
          <x14:cfRule type="cellIs" priority="50" operator="equal" id="{61F244D3-CB95-4181-AFC3-2F61402CD0A8}">
            <xm:f>Datos!$AO$4</xm:f>
            <x14:dxf>
              <fill>
                <patternFill>
                  <bgColor theme="5" tint="0.39994506668294322"/>
                </patternFill>
              </fill>
            </x14:dxf>
          </x14:cfRule>
          <x14:cfRule type="cellIs" priority="51" operator="equal" id="{10F51CBB-BBE0-4A1B-A303-63A7F996FDB9}">
            <xm:f>Datos!$AO$3</xm:f>
            <x14:dxf>
              <fill>
                <patternFill>
                  <bgColor rgb="FFFFFF00"/>
                </patternFill>
              </fill>
            </x14:dxf>
          </x14:cfRule>
          <x14:cfRule type="cellIs" priority="52" operator="equal" id="{4111F213-B210-4FCE-8200-D17D21E4CBF9}">
            <xm:f>Datos!$AO$2</xm:f>
            <x14:dxf>
              <fill>
                <patternFill>
                  <bgColor rgb="FF92D050"/>
                </patternFill>
              </fill>
            </x14:dxf>
          </x14:cfRule>
          <xm:sqref>AW102</xm:sqref>
        </x14:conditionalFormatting>
        <x14:conditionalFormatting xmlns:xm="http://schemas.microsoft.com/office/excel/2006/main">
          <x14:cfRule type="expression" priority="47" id="{C2D5E815-F39F-433F-9A59-4195B07C0DF7}">
            <xm:f>AND($AP$126&lt;&gt;Datos!$S$5,$AP$126&lt;&gt;Datos!$T$5)</xm:f>
            <x14:dxf>
              <font>
                <color theme="0"/>
              </font>
              <fill>
                <patternFill patternType="none">
                  <bgColor auto="1"/>
                </patternFill>
              </fill>
              <border>
                <left/>
                <right/>
                <top/>
                <bottom/>
              </border>
            </x14:dxf>
          </x14:cfRule>
          <xm:sqref>AL144:AR146</xm:sqref>
        </x14:conditionalFormatting>
        <x14:conditionalFormatting xmlns:xm="http://schemas.microsoft.com/office/excel/2006/main">
          <x14:cfRule type="cellIs" priority="22" operator="equal" id="{A7E9B6A4-A371-4708-ADDA-1C5B9AE95013}">
            <xm:f>Datos!$AQ$3</xm:f>
            <x14:dxf>
              <fill>
                <patternFill>
                  <bgColor theme="5" tint="0.39994506668294322"/>
                </patternFill>
              </fill>
            </x14:dxf>
          </x14:cfRule>
          <x14:cfRule type="cellIs" priority="23" operator="equal" id="{4E238E98-DF5B-4698-89BD-EEFBC6A85A7D}">
            <xm:f>Datos!$AQ$2</xm:f>
            <x14:dxf>
              <fill>
                <patternFill>
                  <bgColor rgb="FF92D050"/>
                </patternFill>
              </fill>
            </x14:dxf>
          </x14:cfRule>
          <xm:sqref>AZ87:BB96</xm:sqref>
        </x14:conditionalFormatting>
        <x14:conditionalFormatting xmlns:xm="http://schemas.microsoft.com/office/excel/2006/main">
          <x14:cfRule type="cellIs" priority="19" operator="equal" id="{CCA02A83-6804-4699-8724-E5BA21627C83}">
            <xm:f>Datos!$AR$4</xm:f>
            <x14:dxf>
              <fill>
                <patternFill>
                  <bgColor theme="5" tint="0.39994506668294322"/>
                </patternFill>
              </fill>
            </x14:dxf>
          </x14:cfRule>
          <x14:cfRule type="cellIs" priority="20" operator="equal" id="{C41FAA68-595E-4598-B18A-D2697155463C}">
            <xm:f>Datos!$AR$3</xm:f>
            <x14:dxf>
              <fill>
                <patternFill>
                  <bgColor rgb="FFFFFF00"/>
                </patternFill>
              </fill>
            </x14:dxf>
          </x14:cfRule>
          <x14:cfRule type="cellIs" priority="21" operator="equal" id="{49B641F3-49B3-47FF-8BC0-5E3F09728865}">
            <xm:f>Datos!$AR$2</xm:f>
            <x14:dxf>
              <fill>
                <patternFill>
                  <bgColor rgb="FF92D050"/>
                </patternFill>
              </fill>
            </x14:dxf>
          </x14:cfRule>
          <xm:sqref>AZ102</xm:sqref>
        </x14:conditionalFormatting>
      </x14:conditionalFormatting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8">
    <tabColor rgb="FF0070C0"/>
  </sheetPr>
  <dimension ref="A1:CH232"/>
  <sheetViews>
    <sheetView showGridLines="0" view="pageBreakPreview" zoomScale="75" zoomScaleNormal="100" zoomScaleSheetLayoutView="75" workbookViewId="0">
      <selection activeCell="C14" sqref="A14:J15"/>
    </sheetView>
  </sheetViews>
  <sheetFormatPr defaultColWidth="11.5703125" defaultRowHeight="15"/>
  <cols>
    <col min="1" max="6" width="2.7109375" style="11" customWidth="1"/>
    <col min="7" max="7" width="3.140625" style="11" customWidth="1"/>
    <col min="8" max="8" width="4.42578125" style="11" customWidth="1"/>
    <col min="9" max="9" width="3.7109375" style="11" customWidth="1"/>
    <col min="10" max="11" width="2.7109375" style="11" customWidth="1"/>
    <col min="12" max="12" width="3.42578125" style="11" customWidth="1"/>
    <col min="13" max="15" width="2.7109375" style="11" customWidth="1"/>
    <col min="16" max="17" width="4.7109375" style="11" customWidth="1"/>
    <col min="18" max="20" width="2.7109375" style="11" customWidth="1"/>
    <col min="21" max="21" width="4.28515625" style="11" customWidth="1"/>
    <col min="22" max="22" width="7.42578125" style="11" customWidth="1"/>
    <col min="23" max="23" width="5.28515625" style="11" customWidth="1"/>
    <col min="24" max="25" width="5" style="11" customWidth="1"/>
    <col min="26" max="26" width="6.28515625" style="11" customWidth="1"/>
    <col min="27" max="27" width="5" style="11" customWidth="1"/>
    <col min="28" max="37" width="5.42578125" style="11" customWidth="1"/>
    <col min="38" max="38" width="3.5703125" style="11" customWidth="1"/>
    <col min="39" max="39" width="5.28515625" style="11" customWidth="1"/>
    <col min="40" max="44" width="2.7109375" style="11" customWidth="1"/>
    <col min="45" max="45" width="6.85546875" style="11" customWidth="1"/>
    <col min="46" max="47" width="2.7109375" style="11" customWidth="1"/>
    <col min="48" max="48" width="4.7109375" style="11" customWidth="1"/>
    <col min="49" max="50" width="2.7109375" style="11" customWidth="1"/>
    <col min="51" max="51" width="4" style="11" customWidth="1"/>
    <col min="52" max="53" width="2.7109375" style="11" customWidth="1"/>
    <col min="54" max="54" width="7.42578125" style="11" customWidth="1"/>
    <col min="55" max="58" width="2.7109375" style="11" customWidth="1"/>
    <col min="59" max="59" width="37.85546875" style="11" customWidth="1"/>
    <col min="60" max="62" width="2.7109375" style="11" hidden="1" customWidth="1"/>
    <col min="63" max="63" width="31.140625" style="11" hidden="1" customWidth="1"/>
    <col min="64" max="68" width="27.85546875" style="11" hidden="1" customWidth="1"/>
    <col min="69" max="69" width="37.5703125" style="11" hidden="1" customWidth="1"/>
    <col min="70" max="70" width="11.5703125" style="11" hidden="1" customWidth="1"/>
    <col min="71" max="71" width="33.7109375" style="11" hidden="1" customWidth="1"/>
    <col min="72" max="72" width="24.5703125" style="11" hidden="1" customWidth="1"/>
    <col min="73" max="73" width="22" style="11" hidden="1" customWidth="1"/>
    <col min="74" max="74" width="22.42578125" style="11" hidden="1" customWidth="1"/>
    <col min="75" max="76" width="11.5703125" style="11" hidden="1" customWidth="1"/>
    <col min="77" max="77" width="40.42578125" style="11" hidden="1" customWidth="1"/>
    <col min="78" max="78" width="13.140625" style="11" hidden="1" customWidth="1"/>
    <col min="79" max="84" width="11.5703125" style="11" hidden="1" customWidth="1"/>
    <col min="85" max="85" width="36.7109375" style="11" hidden="1" customWidth="1"/>
    <col min="86" max="86" width="11.5703125" style="11" hidden="1" customWidth="1"/>
    <col min="87" max="91" width="11.5703125" style="11" customWidth="1"/>
    <col min="92" max="16384" width="11.5703125" style="11"/>
  </cols>
  <sheetData>
    <row r="1" spans="1:64" ht="15.6" customHeight="1">
      <c r="A1" s="440"/>
      <c r="B1" s="441"/>
      <c r="C1" s="441"/>
      <c r="D1" s="441"/>
      <c r="E1" s="441"/>
      <c r="F1" s="441"/>
      <c r="G1" s="441"/>
      <c r="H1" s="441"/>
      <c r="I1" s="441"/>
      <c r="J1" s="441"/>
      <c r="K1" s="9"/>
      <c r="L1" s="9"/>
      <c r="M1" s="9"/>
      <c r="N1" s="9"/>
      <c r="O1" s="10"/>
      <c r="P1" s="446" t="s">
        <v>350</v>
      </c>
      <c r="Q1" s="447"/>
      <c r="R1" s="447"/>
      <c r="S1" s="447"/>
      <c r="T1" s="447"/>
      <c r="U1" s="448"/>
      <c r="V1" s="580" t="s">
        <v>422</v>
      </c>
      <c r="W1" s="581"/>
      <c r="X1" s="581"/>
      <c r="Y1" s="581"/>
      <c r="Z1" s="581"/>
      <c r="AA1" s="581"/>
      <c r="AB1" s="581"/>
      <c r="AC1" s="581"/>
      <c r="AD1" s="581"/>
      <c r="AE1" s="581"/>
      <c r="AF1" s="581"/>
      <c r="AG1" s="581"/>
      <c r="AH1" s="581"/>
      <c r="AI1" s="581"/>
      <c r="AJ1" s="581"/>
      <c r="AK1" s="581"/>
      <c r="AL1" s="581"/>
      <c r="AM1" s="581"/>
      <c r="AN1" s="581"/>
      <c r="AO1" s="581"/>
      <c r="AP1" s="581"/>
      <c r="AQ1" s="581"/>
      <c r="AR1" s="581"/>
      <c r="AS1" s="581"/>
      <c r="AT1" s="581"/>
      <c r="AU1" s="581"/>
      <c r="AV1" s="581"/>
      <c r="AW1" s="581"/>
      <c r="AX1" s="581"/>
      <c r="AY1" s="581"/>
      <c r="AZ1" s="582"/>
      <c r="BA1" s="568" t="s">
        <v>423</v>
      </c>
      <c r="BB1" s="569"/>
      <c r="BC1" s="569"/>
      <c r="BD1" s="569"/>
      <c r="BE1" s="569"/>
      <c r="BF1" s="570"/>
      <c r="BG1" s="565" t="s">
        <v>424</v>
      </c>
    </row>
    <row r="2" spans="1:64" ht="15.6" customHeight="1">
      <c r="A2" s="442"/>
      <c r="B2" s="443"/>
      <c r="C2" s="443"/>
      <c r="D2" s="443"/>
      <c r="E2" s="443"/>
      <c r="F2" s="443"/>
      <c r="G2" s="443"/>
      <c r="H2" s="443"/>
      <c r="I2" s="443"/>
      <c r="J2" s="443"/>
      <c r="K2" s="12"/>
      <c r="L2" s="12"/>
      <c r="M2" s="12"/>
      <c r="N2" s="12"/>
      <c r="O2" s="13"/>
      <c r="P2" s="449"/>
      <c r="Q2" s="450"/>
      <c r="R2" s="450"/>
      <c r="S2" s="450"/>
      <c r="T2" s="450"/>
      <c r="U2" s="451"/>
      <c r="V2" s="583"/>
      <c r="W2" s="584"/>
      <c r="X2" s="584"/>
      <c r="Y2" s="584"/>
      <c r="Z2" s="584"/>
      <c r="AA2" s="584"/>
      <c r="AB2" s="584"/>
      <c r="AC2" s="584"/>
      <c r="AD2" s="584"/>
      <c r="AE2" s="584"/>
      <c r="AF2" s="584"/>
      <c r="AG2" s="584"/>
      <c r="AH2" s="584"/>
      <c r="AI2" s="584"/>
      <c r="AJ2" s="584"/>
      <c r="AK2" s="584"/>
      <c r="AL2" s="584"/>
      <c r="AM2" s="584"/>
      <c r="AN2" s="584"/>
      <c r="AO2" s="584"/>
      <c r="AP2" s="584"/>
      <c r="AQ2" s="584"/>
      <c r="AR2" s="584"/>
      <c r="AS2" s="584"/>
      <c r="AT2" s="584"/>
      <c r="AU2" s="584"/>
      <c r="AV2" s="584"/>
      <c r="AW2" s="584"/>
      <c r="AX2" s="584"/>
      <c r="AY2" s="584"/>
      <c r="AZ2" s="585"/>
      <c r="BA2" s="571"/>
      <c r="BB2" s="572"/>
      <c r="BC2" s="572"/>
      <c r="BD2" s="572"/>
      <c r="BE2" s="572"/>
      <c r="BF2" s="573"/>
      <c r="BG2" s="566"/>
    </row>
    <row r="3" spans="1:64" ht="15.6" customHeight="1">
      <c r="A3" s="442"/>
      <c r="B3" s="443"/>
      <c r="C3" s="443"/>
      <c r="D3" s="443"/>
      <c r="E3" s="443"/>
      <c r="F3" s="443"/>
      <c r="G3" s="443"/>
      <c r="H3" s="443"/>
      <c r="I3" s="443"/>
      <c r="J3" s="443"/>
      <c r="K3" s="12"/>
      <c r="L3" s="12"/>
      <c r="M3" s="12"/>
      <c r="N3" s="12"/>
      <c r="O3" s="13"/>
      <c r="P3" s="449" t="s">
        <v>425</v>
      </c>
      <c r="Q3" s="450"/>
      <c r="R3" s="450"/>
      <c r="S3" s="450"/>
      <c r="T3" s="450"/>
      <c r="U3" s="451"/>
      <c r="V3" s="586" t="s">
        <v>426</v>
      </c>
      <c r="W3" s="587"/>
      <c r="X3" s="587"/>
      <c r="Y3" s="587"/>
      <c r="Z3" s="587"/>
      <c r="AA3" s="587"/>
      <c r="AB3" s="587"/>
      <c r="AC3" s="587"/>
      <c r="AD3" s="587"/>
      <c r="AE3" s="587"/>
      <c r="AF3" s="587"/>
      <c r="AG3" s="587"/>
      <c r="AH3" s="587"/>
      <c r="AI3" s="587"/>
      <c r="AJ3" s="587"/>
      <c r="AK3" s="587"/>
      <c r="AL3" s="587"/>
      <c r="AM3" s="587"/>
      <c r="AN3" s="587"/>
      <c r="AO3" s="587"/>
      <c r="AP3" s="587"/>
      <c r="AQ3" s="587"/>
      <c r="AR3" s="587"/>
      <c r="AS3" s="587"/>
      <c r="AT3" s="587"/>
      <c r="AU3" s="587"/>
      <c r="AV3" s="587"/>
      <c r="AW3" s="587"/>
      <c r="AX3" s="587"/>
      <c r="AY3" s="587"/>
      <c r="AZ3" s="588"/>
      <c r="BA3" s="574" t="s">
        <v>427</v>
      </c>
      <c r="BB3" s="575"/>
      <c r="BC3" s="575"/>
      <c r="BD3" s="575"/>
      <c r="BE3" s="575"/>
      <c r="BF3" s="576"/>
      <c r="BG3" s="566" t="str">
        <f>+"06"</f>
        <v>06</v>
      </c>
    </row>
    <row r="4" spans="1:64" ht="15.6" customHeight="1" thickBot="1">
      <c r="A4" s="444"/>
      <c r="B4" s="445"/>
      <c r="C4" s="445"/>
      <c r="D4" s="445"/>
      <c r="E4" s="445"/>
      <c r="F4" s="445"/>
      <c r="G4" s="445"/>
      <c r="H4" s="445"/>
      <c r="I4" s="445"/>
      <c r="J4" s="445"/>
      <c r="K4" s="14"/>
      <c r="L4" s="14"/>
      <c r="M4" s="14"/>
      <c r="N4" s="14"/>
      <c r="O4" s="15"/>
      <c r="P4" s="452"/>
      <c r="Q4" s="453"/>
      <c r="R4" s="453"/>
      <c r="S4" s="453"/>
      <c r="T4" s="453"/>
      <c r="U4" s="454"/>
      <c r="V4" s="589"/>
      <c r="W4" s="590"/>
      <c r="X4" s="590"/>
      <c r="Y4" s="590"/>
      <c r="Z4" s="590"/>
      <c r="AA4" s="590"/>
      <c r="AB4" s="590"/>
      <c r="AC4" s="590"/>
      <c r="AD4" s="590"/>
      <c r="AE4" s="590"/>
      <c r="AF4" s="590"/>
      <c r="AG4" s="590"/>
      <c r="AH4" s="590"/>
      <c r="AI4" s="590"/>
      <c r="AJ4" s="590"/>
      <c r="AK4" s="590"/>
      <c r="AL4" s="590"/>
      <c r="AM4" s="590"/>
      <c r="AN4" s="590"/>
      <c r="AO4" s="590"/>
      <c r="AP4" s="590"/>
      <c r="AQ4" s="590"/>
      <c r="AR4" s="590"/>
      <c r="AS4" s="590"/>
      <c r="AT4" s="590"/>
      <c r="AU4" s="590"/>
      <c r="AV4" s="590"/>
      <c r="AW4" s="590"/>
      <c r="AX4" s="590"/>
      <c r="AY4" s="590"/>
      <c r="AZ4" s="591"/>
      <c r="BA4" s="577"/>
      <c r="BB4" s="578"/>
      <c r="BC4" s="578"/>
      <c r="BD4" s="578"/>
      <c r="BE4" s="578"/>
      <c r="BF4" s="579"/>
      <c r="BG4" s="567"/>
    </row>
    <row r="5" spans="1:64" ht="15.6" customHeight="1">
      <c r="A5" s="18"/>
      <c r="BG5" s="20"/>
    </row>
    <row r="6" spans="1:64" ht="31.15" customHeight="1">
      <c r="A6" s="18"/>
      <c r="C6" s="19"/>
      <c r="D6" s="488" t="s">
        <v>2</v>
      </c>
      <c r="E6" s="488"/>
      <c r="F6" s="488"/>
      <c r="G6" s="488"/>
      <c r="J6" s="19"/>
      <c r="K6" s="596" t="str">
        <f>IF('Contexto Proceso'!$B$2="","",'Contexto Proceso'!$B$2)</f>
        <v>Planeación del Sistema de Gestión Integrado</v>
      </c>
      <c r="L6" s="596"/>
      <c r="M6" s="596"/>
      <c r="N6" s="596"/>
      <c r="O6" s="596"/>
      <c r="P6" s="596"/>
      <c r="Q6" s="596"/>
      <c r="R6" s="596"/>
      <c r="S6" s="596"/>
      <c r="T6" s="596"/>
      <c r="U6" s="596"/>
      <c r="V6" s="596"/>
      <c r="W6" s="596"/>
      <c r="X6" s="596"/>
      <c r="Y6" s="596"/>
      <c r="Z6" s="596"/>
      <c r="AA6" s="596"/>
      <c r="AB6" s="596"/>
      <c r="AC6" s="596"/>
      <c r="AD6" s="596"/>
      <c r="AE6" s="596"/>
      <c r="AF6" s="596"/>
      <c r="AG6" s="596"/>
      <c r="AH6" s="596"/>
      <c r="AI6" s="596"/>
      <c r="AJ6" s="596"/>
      <c r="AK6" s="596"/>
      <c r="AL6" s="596"/>
      <c r="AM6" s="596"/>
      <c r="AN6" s="596"/>
      <c r="AO6" s="596"/>
      <c r="AP6" s="596"/>
      <c r="AQ6" s="596"/>
      <c r="AR6" s="596"/>
      <c r="AS6" s="596"/>
      <c r="AT6" s="596"/>
      <c r="AU6" s="596"/>
      <c r="AV6" s="596"/>
      <c r="AW6" s="596"/>
      <c r="AX6" s="596"/>
      <c r="AY6" s="596"/>
      <c r="AZ6" s="596"/>
      <c r="BA6" s="596"/>
      <c r="BB6" s="596"/>
      <c r="BC6" s="596"/>
      <c r="BD6" s="596"/>
      <c r="BE6" s="596"/>
      <c r="BF6" s="596"/>
      <c r="BG6" s="20"/>
    </row>
    <row r="7" spans="1:64" ht="11.45" customHeight="1">
      <c r="A7" s="18"/>
      <c r="C7" s="19"/>
      <c r="D7" s="19"/>
      <c r="E7" s="19"/>
      <c r="F7" s="19"/>
      <c r="H7" s="19"/>
      <c r="I7" s="19"/>
      <c r="J7" s="19"/>
      <c r="O7" s="19"/>
      <c r="P7" s="176"/>
      <c r="Q7" s="176"/>
      <c r="R7" s="176"/>
      <c r="S7" s="176"/>
      <c r="T7" s="19"/>
      <c r="U7" s="19"/>
      <c r="V7" s="21"/>
      <c r="W7" s="21"/>
      <c r="X7" s="21"/>
      <c r="Y7" s="21"/>
      <c r="Z7" s="21"/>
      <c r="AA7" s="21"/>
      <c r="AB7" s="21"/>
      <c r="AC7" s="21"/>
      <c r="AD7" s="21"/>
      <c r="AE7" s="21"/>
      <c r="AF7" s="21"/>
      <c r="AG7" s="21"/>
      <c r="AH7" s="21"/>
      <c r="AI7" s="21"/>
      <c r="AJ7" s="21"/>
      <c r="AK7" s="21"/>
      <c r="AL7" s="21"/>
      <c r="AM7" s="21"/>
      <c r="AN7" s="21"/>
      <c r="AO7" s="21"/>
      <c r="AP7" s="21"/>
      <c r="BG7" s="20"/>
    </row>
    <row r="8" spans="1:64" ht="31.15" customHeight="1">
      <c r="A8" s="18"/>
      <c r="C8" s="19"/>
      <c r="D8" s="488" t="s">
        <v>360</v>
      </c>
      <c r="E8" s="488"/>
      <c r="F8" s="488"/>
      <c r="G8" s="488"/>
      <c r="J8" s="22"/>
      <c r="K8" s="596" t="str">
        <f>IF('Contexto Proceso'!$B$10="","",'Contexto Proceso'!$B$10)</f>
        <v>Realizar una adecuada planeación del sistema de gestión integrado mediante la identificación de requisitos de las normas de calidad y medio ambiente necesarios para el establecidmiento de la información documentada requerida, con el fin de contribuir con la eficacia y efectividad institucional</v>
      </c>
      <c r="L8" s="596"/>
      <c r="M8" s="596"/>
      <c r="N8" s="596"/>
      <c r="O8" s="596"/>
      <c r="P8" s="596"/>
      <c r="Q8" s="596"/>
      <c r="R8" s="596"/>
      <c r="S8" s="596"/>
      <c r="T8" s="596"/>
      <c r="U8" s="596"/>
      <c r="V8" s="596"/>
      <c r="W8" s="596"/>
      <c r="X8" s="596"/>
      <c r="Y8" s="596"/>
      <c r="Z8" s="596"/>
      <c r="AA8" s="596"/>
      <c r="AB8" s="596"/>
      <c r="AC8" s="596"/>
      <c r="AD8" s="596"/>
      <c r="AE8" s="596"/>
      <c r="AF8" s="596"/>
      <c r="AG8" s="596"/>
      <c r="AH8" s="596"/>
      <c r="AI8" s="596"/>
      <c r="AJ8" s="596"/>
      <c r="AK8" s="596"/>
      <c r="AL8" s="596"/>
      <c r="AM8" s="596"/>
      <c r="AN8" s="596"/>
      <c r="AO8" s="596"/>
      <c r="AP8" s="596"/>
      <c r="AQ8" s="596"/>
      <c r="AR8" s="596"/>
      <c r="AS8" s="596"/>
      <c r="AT8" s="596"/>
      <c r="AU8" s="596"/>
      <c r="AV8" s="596"/>
      <c r="AW8" s="596"/>
      <c r="AX8" s="596"/>
      <c r="AY8" s="596"/>
      <c r="AZ8" s="596"/>
      <c r="BA8" s="596"/>
      <c r="BB8" s="596"/>
      <c r="BC8" s="596"/>
      <c r="BD8" s="596"/>
      <c r="BE8" s="596"/>
      <c r="BF8" s="596"/>
      <c r="BG8" s="20"/>
    </row>
    <row r="9" spans="1:64" ht="11.45" customHeight="1">
      <c r="A9" s="18"/>
      <c r="C9" s="19"/>
      <c r="D9" s="176"/>
      <c r="E9" s="176"/>
      <c r="F9" s="176"/>
      <c r="G9" s="176"/>
      <c r="J9" s="22"/>
      <c r="K9" s="177"/>
      <c r="L9" s="177"/>
      <c r="M9" s="177"/>
      <c r="N9" s="177"/>
      <c r="O9" s="177"/>
      <c r="P9" s="177"/>
      <c r="Q9" s="177"/>
      <c r="R9" s="177"/>
      <c r="S9" s="177"/>
      <c r="T9" s="177"/>
      <c r="U9" s="177"/>
      <c r="V9" s="177"/>
      <c r="W9" s="177"/>
      <c r="X9" s="177"/>
      <c r="Y9" s="177"/>
      <c r="Z9" s="177"/>
      <c r="AA9" s="177"/>
      <c r="AB9" s="177"/>
      <c r="AC9" s="177"/>
      <c r="AD9" s="177"/>
      <c r="AE9" s="177"/>
      <c r="AF9" s="177"/>
      <c r="AG9" s="177"/>
      <c r="AH9" s="177"/>
      <c r="AI9" s="177"/>
      <c r="AJ9" s="177"/>
      <c r="AK9" s="177"/>
      <c r="AL9" s="177"/>
      <c r="AM9" s="177"/>
      <c r="AN9" s="177"/>
      <c r="AO9" s="177"/>
      <c r="AP9" s="177"/>
      <c r="AQ9" s="177"/>
      <c r="AR9" s="177"/>
      <c r="AS9" s="177"/>
      <c r="AT9" s="177"/>
      <c r="AU9" s="177"/>
      <c r="AV9" s="177"/>
      <c r="AW9" s="177"/>
      <c r="AX9" s="177"/>
      <c r="AY9" s="177"/>
      <c r="AZ9" s="177"/>
      <c r="BA9" s="177"/>
      <c r="BB9" s="177"/>
      <c r="BG9" s="20"/>
    </row>
    <row r="10" spans="1:64" ht="31.15" customHeight="1">
      <c r="A10" s="18"/>
      <c r="C10" s="19"/>
      <c r="D10" s="488" t="s">
        <v>428</v>
      </c>
      <c r="E10" s="488"/>
      <c r="F10" s="488"/>
      <c r="G10" s="488"/>
      <c r="H10" s="488"/>
      <c r="I10" s="488"/>
      <c r="J10" s="22"/>
      <c r="K10" s="497"/>
      <c r="L10" s="498"/>
      <c r="M10" s="498"/>
      <c r="N10" s="498"/>
      <c r="O10" s="498"/>
      <c r="P10" s="498"/>
      <c r="Q10" s="498"/>
      <c r="R10" s="498"/>
      <c r="S10" s="498"/>
      <c r="T10" s="498"/>
      <c r="U10" s="498"/>
      <c r="V10" s="498"/>
      <c r="W10" s="498"/>
      <c r="X10" s="498"/>
      <c r="Y10" s="498"/>
      <c r="Z10" s="498"/>
      <c r="AA10" s="498"/>
      <c r="AB10" s="498"/>
      <c r="AC10" s="498"/>
      <c r="AD10" s="498"/>
      <c r="AE10" s="498"/>
      <c r="AF10" s="498"/>
      <c r="AG10" s="498"/>
      <c r="AH10" s="498"/>
      <c r="AI10" s="498"/>
      <c r="AJ10" s="499"/>
      <c r="AK10" s="101"/>
      <c r="AL10" s="22"/>
      <c r="AM10" s="22"/>
      <c r="AN10" s="22"/>
      <c r="AO10" s="22"/>
      <c r="AP10" s="22"/>
      <c r="AQ10" s="500" t="s">
        <v>430</v>
      </c>
      <c r="AR10" s="500"/>
      <c r="AS10" s="500"/>
      <c r="AT10" s="500"/>
      <c r="AU10" s="500"/>
      <c r="AV10" s="500"/>
      <c r="AW10" s="595"/>
      <c r="AX10" s="592"/>
      <c r="AY10" s="593"/>
      <c r="AZ10" s="593"/>
      <c r="BA10" s="593"/>
      <c r="BB10" s="593"/>
      <c r="BC10" s="593"/>
      <c r="BD10" s="593"/>
      <c r="BE10" s="593"/>
      <c r="BF10" s="594"/>
      <c r="BG10" s="20"/>
    </row>
    <row r="11" spans="1:64" ht="15.75" customHeight="1">
      <c r="A11" s="18"/>
      <c r="C11" s="19"/>
      <c r="D11" s="19"/>
      <c r="E11" s="19"/>
      <c r="F11" s="176"/>
      <c r="G11" s="176"/>
      <c r="H11" s="176"/>
      <c r="I11" s="176"/>
      <c r="J11" s="22"/>
      <c r="K11" s="177"/>
      <c r="L11" s="177"/>
      <c r="M11" s="177"/>
      <c r="N11" s="177"/>
      <c r="O11" s="177"/>
      <c r="P11" s="177"/>
      <c r="Q11" s="177"/>
      <c r="R11" s="177"/>
      <c r="S11" s="177"/>
      <c r="T11" s="177"/>
      <c r="U11" s="177"/>
      <c r="V11" s="177"/>
      <c r="W11" s="177"/>
      <c r="X11" s="177"/>
      <c r="Y11" s="177"/>
      <c r="Z11" s="177"/>
      <c r="AA11" s="177"/>
      <c r="AB11" s="177"/>
      <c r="AC11" s="177"/>
      <c r="AD11" s="177"/>
      <c r="AE11" s="177"/>
      <c r="AF11" s="177"/>
      <c r="AG11" s="177"/>
      <c r="AH11" s="177"/>
      <c r="AI11" s="177"/>
      <c r="AJ11" s="177"/>
      <c r="AK11" s="177"/>
      <c r="AL11" s="177"/>
      <c r="AM11" s="177"/>
      <c r="AN11" s="177"/>
      <c r="AO11" s="177"/>
      <c r="AP11" s="177"/>
      <c r="AQ11" s="177"/>
      <c r="AR11" s="177"/>
      <c r="AS11" s="177"/>
      <c r="AT11" s="495" t="s">
        <v>431</v>
      </c>
      <c r="AU11" s="495"/>
      <c r="AV11" s="495"/>
      <c r="AW11" s="495"/>
      <c r="AX11" s="495"/>
      <c r="AY11" s="495"/>
      <c r="AZ11" s="495"/>
      <c r="BA11" s="495"/>
      <c r="BB11" s="495"/>
      <c r="BC11" s="495"/>
      <c r="BG11" s="20"/>
    </row>
    <row r="12" spans="1:64" ht="23.45" customHeight="1">
      <c r="A12" s="18"/>
      <c r="C12" s="19"/>
      <c r="D12" s="19"/>
      <c r="E12" s="19"/>
      <c r="F12" s="176"/>
      <c r="G12" s="176"/>
      <c r="H12" s="176"/>
      <c r="I12" s="176"/>
      <c r="J12" s="22"/>
      <c r="K12" s="177"/>
      <c r="L12" s="177"/>
      <c r="M12" s="177"/>
      <c r="N12" s="177"/>
      <c r="O12" s="177"/>
      <c r="P12" s="177"/>
      <c r="Q12" s="177"/>
      <c r="R12" s="177"/>
      <c r="S12" s="177"/>
      <c r="T12" s="177"/>
      <c r="U12" s="177"/>
      <c r="V12" s="177"/>
      <c r="W12" s="177"/>
      <c r="X12" s="177"/>
      <c r="Y12" s="177"/>
      <c r="Z12" s="177"/>
      <c r="AA12" s="177"/>
      <c r="AB12" s="177"/>
      <c r="AC12" s="177"/>
      <c r="AD12" s="177"/>
      <c r="AE12" s="177"/>
      <c r="AF12" s="177"/>
      <c r="AG12" s="177"/>
      <c r="AH12" s="177"/>
      <c r="AI12" s="177"/>
      <c r="AJ12" s="177"/>
      <c r="AK12" s="177"/>
      <c r="AL12" s="177"/>
      <c r="AM12" s="177"/>
      <c r="AN12" s="177"/>
      <c r="AO12" s="177"/>
      <c r="AP12" s="177"/>
      <c r="AQ12" s="177"/>
      <c r="AR12" s="177"/>
      <c r="AS12" s="177"/>
      <c r="AT12" s="23"/>
      <c r="AU12" s="23"/>
      <c r="AV12" s="23"/>
      <c r="AW12" s="23"/>
      <c r="AX12" s="23"/>
      <c r="AY12" s="23"/>
      <c r="AZ12" s="23"/>
      <c r="BA12" s="23"/>
      <c r="BB12" s="23"/>
      <c r="BC12" s="23"/>
      <c r="BG12" s="20"/>
      <c r="BJ12" s="104" t="s">
        <v>0</v>
      </c>
      <c r="BK12" s="24" t="s">
        <v>432</v>
      </c>
    </row>
    <row r="13" spans="1:64" ht="31.15" customHeight="1">
      <c r="A13" s="18"/>
      <c r="C13" s="19"/>
      <c r="E13" s="22"/>
      <c r="F13" s="22"/>
      <c r="G13" s="22"/>
      <c r="H13" s="22"/>
      <c r="I13" s="22"/>
      <c r="J13" s="22"/>
      <c r="L13" s="22"/>
      <c r="M13" s="500" t="s">
        <v>1</v>
      </c>
      <c r="N13" s="500"/>
      <c r="O13" s="500"/>
      <c r="P13" s="500"/>
      <c r="Q13" s="500"/>
      <c r="R13" s="500"/>
      <c r="S13" s="500"/>
      <c r="T13" s="500"/>
      <c r="U13" s="22"/>
      <c r="V13" s="497"/>
      <c r="W13" s="498"/>
      <c r="X13" s="498"/>
      <c r="Y13" s="498"/>
      <c r="Z13" s="498"/>
      <c r="AA13" s="498"/>
      <c r="AB13" s="498"/>
      <c r="AC13" s="498"/>
      <c r="AD13" s="498"/>
      <c r="AE13" s="498"/>
      <c r="AF13" s="498"/>
      <c r="AG13" s="498"/>
      <c r="AH13" s="498"/>
      <c r="AI13" s="498"/>
      <c r="AJ13" s="499"/>
      <c r="AK13" s="25" t="str">
        <f>IF(V13=Datos!B2,1,IF(V13=Datos!B3,2,IF(V13=Datos!B4,3,IF(V13=Datos!B5,4,IF(V13=Datos!B6,5,"")))))</f>
        <v/>
      </c>
      <c r="AU13" s="177"/>
      <c r="AV13" s="177"/>
      <c r="AW13" s="177"/>
      <c r="AX13" s="177"/>
      <c r="AY13" s="177"/>
      <c r="AZ13" s="177"/>
      <c r="BA13" s="177"/>
      <c r="BB13" s="177"/>
      <c r="BG13" s="20"/>
      <c r="BJ13" s="26">
        <v>1</v>
      </c>
      <c r="BK13" s="26" t="s">
        <v>433</v>
      </c>
      <c r="BL13" s="11" t="s">
        <v>434</v>
      </c>
    </row>
    <row r="14" spans="1:64" ht="30" customHeight="1" thickBot="1">
      <c r="A14" s="34"/>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BG14" s="20"/>
      <c r="BJ14" s="26">
        <v>2</v>
      </c>
      <c r="BK14" s="26" t="s">
        <v>156</v>
      </c>
      <c r="BL14" s="11" t="s">
        <v>435</v>
      </c>
    </row>
    <row r="15" spans="1:64" ht="32.450000000000003" customHeight="1" thickBot="1">
      <c r="A15" s="380" t="str">
        <f>IF(AK13=Datos!$A$6,"IDENTIFICACIÓN DE LA OPORTUNIDAD","IDENTIFICACIÓN DEL RIESGO")</f>
        <v>IDENTIFICACIÓN DEL RIESGO</v>
      </c>
      <c r="B15" s="381"/>
      <c r="C15" s="381"/>
      <c r="D15" s="381"/>
      <c r="E15" s="381"/>
      <c r="F15" s="381"/>
      <c r="G15" s="381"/>
      <c r="H15" s="381"/>
      <c r="I15" s="381"/>
      <c r="J15" s="382"/>
      <c r="K15" s="27"/>
      <c r="L15" s="27"/>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7"/>
      <c r="BJ15" s="26">
        <v>3</v>
      </c>
      <c r="BK15" s="26" t="s">
        <v>436</v>
      </c>
      <c r="BL15" s="11" t="s">
        <v>437</v>
      </c>
    </row>
    <row r="16" spans="1:64" ht="15.6" customHeight="1">
      <c r="A16" s="18"/>
      <c r="B16" s="28"/>
      <c r="C16" s="28"/>
      <c r="D16" s="28"/>
      <c r="E16" s="28"/>
      <c r="F16" s="28"/>
      <c r="G16" s="28"/>
      <c r="H16" s="28"/>
      <c r="I16" s="28"/>
      <c r="J16" s="28"/>
      <c r="BG16" s="20"/>
      <c r="BJ16" s="26">
        <v>4</v>
      </c>
      <c r="BK16" s="26" t="s">
        <v>438</v>
      </c>
      <c r="BL16" s="11" t="s">
        <v>439</v>
      </c>
    </row>
    <row r="17" spans="1:85" ht="15.6" customHeight="1">
      <c r="A17" s="18"/>
      <c r="B17" s="28"/>
      <c r="C17" s="28"/>
      <c r="D17" s="455" t="s">
        <v>440</v>
      </c>
      <c r="E17" s="455"/>
      <c r="F17" s="455"/>
      <c r="G17" s="455"/>
      <c r="H17" s="455"/>
      <c r="I17" s="455"/>
      <c r="J17" s="455"/>
      <c r="K17" s="455"/>
      <c r="L17" s="455"/>
      <c r="M17" s="455"/>
      <c r="N17" s="455"/>
      <c r="O17" s="455"/>
      <c r="P17" s="455"/>
      <c r="Q17" s="455"/>
      <c r="S17" s="455" t="s">
        <v>441</v>
      </c>
      <c r="T17" s="455"/>
      <c r="U17" s="455"/>
      <c r="V17" s="455"/>
      <c r="X17" s="455" t="s">
        <v>442</v>
      </c>
      <c r="Y17" s="455"/>
      <c r="Z17" s="455"/>
      <c r="AA17" s="455"/>
      <c r="AB17" s="455"/>
      <c r="AC17" s="455"/>
      <c r="AD17" s="455"/>
      <c r="AE17" s="455"/>
      <c r="AF17" s="455"/>
      <c r="AG17" s="455"/>
      <c r="AH17" s="455"/>
      <c r="AI17" s="455"/>
      <c r="AJ17" s="455"/>
      <c r="AK17" s="455"/>
      <c r="AL17" s="455"/>
      <c r="AM17" s="455"/>
      <c r="AN17" s="455"/>
      <c r="AO17" s="455"/>
      <c r="AP17" s="455"/>
      <c r="AQ17" s="455"/>
      <c r="AR17" s="455"/>
      <c r="AS17" s="455"/>
      <c r="AT17" s="455"/>
      <c r="AU17" s="455"/>
      <c r="AV17" s="455"/>
      <c r="AW17" s="455"/>
      <c r="AX17" s="455"/>
      <c r="AY17" s="455"/>
      <c r="AZ17" s="455"/>
      <c r="BA17" s="455"/>
      <c r="BB17" s="455"/>
      <c r="BG17" s="20"/>
      <c r="BJ17" s="26">
        <v>5</v>
      </c>
      <c r="BK17" s="26" t="s">
        <v>171</v>
      </c>
      <c r="BL17" s="11" t="s">
        <v>443</v>
      </c>
    </row>
    <row r="18" spans="1:85" ht="31.15" customHeight="1">
      <c r="A18" s="18"/>
      <c r="D18" s="456"/>
      <c r="E18" s="456"/>
      <c r="F18" s="456"/>
      <c r="G18" s="456"/>
      <c r="H18" s="456"/>
      <c r="I18" s="456"/>
      <c r="J18" s="456"/>
      <c r="K18" s="456"/>
      <c r="L18" s="456"/>
      <c r="M18" s="456"/>
      <c r="N18" s="456"/>
      <c r="O18" s="456"/>
      <c r="P18" s="456"/>
      <c r="Q18" s="456"/>
      <c r="S18" s="456"/>
      <c r="T18" s="456"/>
      <c r="U18" s="456"/>
      <c r="V18" s="456"/>
      <c r="X18" s="456"/>
      <c r="Y18" s="456"/>
      <c r="Z18" s="456"/>
      <c r="AA18" s="456"/>
      <c r="AB18" s="456"/>
      <c r="AC18" s="456"/>
      <c r="AD18" s="456"/>
      <c r="AE18" s="456"/>
      <c r="AF18" s="456"/>
      <c r="AG18" s="456"/>
      <c r="AH18" s="456"/>
      <c r="AI18" s="456"/>
      <c r="AJ18" s="456"/>
      <c r="AK18" s="456"/>
      <c r="AL18" s="456"/>
      <c r="AM18" s="456"/>
      <c r="AN18" s="456"/>
      <c r="AO18" s="456"/>
      <c r="AP18" s="456"/>
      <c r="AQ18" s="456"/>
      <c r="AR18" s="456"/>
      <c r="AS18" s="456"/>
      <c r="AT18" s="456"/>
      <c r="AU18" s="456"/>
      <c r="AV18" s="456"/>
      <c r="AW18" s="456"/>
      <c r="AX18" s="456"/>
      <c r="AY18" s="456"/>
      <c r="AZ18" s="456"/>
      <c r="BA18" s="456"/>
      <c r="BB18" s="456"/>
      <c r="BC18" s="456"/>
      <c r="BD18" s="456"/>
      <c r="BE18" s="456"/>
      <c r="BF18" s="456"/>
      <c r="BG18" s="20"/>
    </row>
    <row r="19" spans="1:85" ht="15.6" customHeight="1">
      <c r="A19" s="18"/>
      <c r="B19" s="39"/>
      <c r="C19" s="39"/>
      <c r="D19" s="39"/>
      <c r="E19" s="39"/>
      <c r="BF19" s="140"/>
      <c r="BG19" s="102" t="s">
        <v>22</v>
      </c>
      <c r="BK19" s="11" t="s">
        <v>445</v>
      </c>
      <c r="BL19" s="11" t="s">
        <v>446</v>
      </c>
      <c r="BM19" s="11" t="s">
        <v>447</v>
      </c>
      <c r="BN19" s="11" t="s">
        <v>448</v>
      </c>
      <c r="BO19" s="11" t="s">
        <v>449</v>
      </c>
      <c r="BP19" s="11" t="s">
        <v>450</v>
      </c>
      <c r="BQ19" s="11" t="s">
        <v>451</v>
      </c>
      <c r="BS19" s="11" t="s">
        <v>452</v>
      </c>
      <c r="BT19" s="11" t="s">
        <v>453</v>
      </c>
      <c r="BU19" s="11" t="s">
        <v>454</v>
      </c>
      <c r="BV19" s="11" t="s">
        <v>455</v>
      </c>
      <c r="BW19" s="11" t="s">
        <v>456</v>
      </c>
      <c r="BX19" s="11" t="s">
        <v>457</v>
      </c>
      <c r="BY19" s="11" t="s">
        <v>458</v>
      </c>
      <c r="CA19" s="11" t="s">
        <v>459</v>
      </c>
      <c r="CB19" s="11" t="s">
        <v>460</v>
      </c>
      <c r="CC19" s="11" t="s">
        <v>461</v>
      </c>
      <c r="CD19" s="11" t="s">
        <v>462</v>
      </c>
      <c r="CE19" s="11" t="s">
        <v>463</v>
      </c>
      <c r="CF19" s="11" t="s">
        <v>464</v>
      </c>
      <c r="CG19" s="11" t="s">
        <v>465</v>
      </c>
    </row>
    <row r="20" spans="1:85" ht="15.6" customHeight="1">
      <c r="A20" s="18"/>
      <c r="B20" s="39"/>
      <c r="C20" s="39"/>
      <c r="D20" s="496" t="str">
        <f>IF(AK13=Datos!$A$6,"Nombre de la oportunidad","Nombre del riesgo")</f>
        <v>Nombre del riesgo</v>
      </c>
      <c r="E20" s="496"/>
      <c r="F20" s="496"/>
      <c r="G20" s="496"/>
      <c r="H20" s="496"/>
      <c r="I20" s="496"/>
      <c r="J20" s="496"/>
      <c r="K20" s="496"/>
      <c r="L20" s="496"/>
      <c r="M20" s="496"/>
      <c r="N20" s="496"/>
      <c r="O20" s="496"/>
      <c r="P20" s="496"/>
      <c r="Q20" s="496"/>
      <c r="R20" s="496"/>
      <c r="S20" s="496"/>
      <c r="T20" s="496"/>
      <c r="U20" s="496"/>
      <c r="V20" s="496"/>
      <c r="W20" s="496"/>
      <c r="X20" s="496"/>
      <c r="Y20" s="496"/>
      <c r="Z20" s="496"/>
      <c r="AA20" s="496"/>
      <c r="AB20" s="496"/>
      <c r="AC20" s="496"/>
      <c r="AD20" s="496"/>
      <c r="AE20" s="496"/>
      <c r="AF20" s="496"/>
      <c r="AG20" s="496"/>
      <c r="AH20" s="496"/>
      <c r="AI20" s="496"/>
      <c r="AJ20" s="496"/>
      <c r="AK20" s="496"/>
      <c r="AL20" s="496"/>
      <c r="AM20" s="496"/>
      <c r="AN20" s="496"/>
      <c r="AO20" s="496"/>
      <c r="AP20" s="496"/>
      <c r="AQ20" s="496"/>
      <c r="AR20" s="496"/>
      <c r="AS20" s="496"/>
      <c r="AT20" s="496"/>
      <c r="AU20" s="496"/>
      <c r="AV20" s="496"/>
      <c r="AW20" s="496"/>
      <c r="AX20" s="496"/>
      <c r="AY20" s="496"/>
      <c r="AZ20" s="496"/>
      <c r="BA20" s="496"/>
      <c r="BB20" s="496"/>
      <c r="BC20" s="496"/>
      <c r="BG20" s="20"/>
      <c r="BK20" s="26" t="str">
        <f>IF('Contexto Estrat. Ins'!$C$7&lt;&gt;"",'Contexto Estrat. Ins'!$C$6,"")</f>
        <v>Planta de personal autorizada insuficiente frente al crecimiento de requerimientos por parte de las partes interesadas</v>
      </c>
      <c r="BL20" s="26" t="str">
        <f>IF('Contexto Estrat. Ins'!$C$8&lt;&gt;"",'Contexto Estrat. Ins'!$C$6,"")</f>
        <v>Planta de personal autorizada insuficiente frente al crecimiento de requerimientos por parte de las partes interesadas</v>
      </c>
      <c r="BM20" s="26" t="str">
        <f>IF('Contexto Estrat. Ins'!$C$9&lt;&gt;"",'Contexto Estrat. Ins'!$C$6,"")</f>
        <v>Planta de personal autorizada insuficiente frente al crecimiento de requerimientos por parte de las partes interesadas</v>
      </c>
      <c r="BN20" s="26" t="str">
        <f>IF('Contexto Estrat. Ins'!$C$10&lt;&gt;"",'Contexto Estrat. Ins'!$C$6,"")</f>
        <v>Planta de personal autorizada insuficiente frente al crecimiento de requerimientos por parte de las partes interesadas</v>
      </c>
      <c r="BO20" s="26" t="str">
        <f>IF('Contexto Estrat. Ins'!$C$11&lt;&gt;"",'Contexto Estrat. Ins'!$C$6,"")</f>
        <v/>
      </c>
      <c r="BP20" s="26" t="str">
        <f>IF('Contexto Estrat. Ins'!$C$12&lt;&gt;"",'Contexto Estrat. Ins'!$C$6,"")</f>
        <v/>
      </c>
      <c r="BQ20" s="26" t="str">
        <f>IF($D$29='Contexto Estrat. Ins'!$B$7,BK20,IF($D$29='Contexto Estrat. Ins'!$B$8,BL20,IF($D$29='Contexto Estrat. Ins'!$B$9,BM20,IF($D$29='Contexto Estrat. Ins'!$B$10,BN20,IF($D$29='Contexto Estrat. Ins'!$B$11,BO20,IF($D$29='Contexto Estrat. Ins'!$B$12,BP20,""))))))</f>
        <v/>
      </c>
      <c r="BS20" s="26" t="str">
        <f>IF('Contexto Estrat. Ins'!$C$37&lt;&gt;"",'Contexto Estrat. Ins'!$C$36,"")</f>
        <v>Definición y aplicación de los modelos de riesgo sanitario IVC-SOA e IVC-SOA PAPF</v>
      </c>
      <c r="BT20" s="26" t="str">
        <f>IF('Contexto Estrat. Ins'!$C$38&lt;&gt;"",'Contexto Estrat. Ins'!$C$36,"")</f>
        <v/>
      </c>
      <c r="BU20" s="26" t="str">
        <f>IF('Contexto Estrat. Ins'!$C$39&lt;&gt;"",'Contexto Estrat. Ins'!$C$36,"")</f>
        <v/>
      </c>
      <c r="BV20" s="26" t="str">
        <f>IF('Contexto Estrat. Ins'!$C$40&lt;&gt;"",'Contexto Estrat. Ins'!$C$36,"")</f>
        <v>Definición y aplicación de los modelos de riesgo sanitario IVC-SOA e IVC-SOA PAPF</v>
      </c>
      <c r="BW20" s="26" t="str">
        <f>IF('Contexto Estrat. Ins'!$C$41&lt;&gt;"",'Contexto Estrat. Ins'!$C$36,"")</f>
        <v/>
      </c>
      <c r="BX20" s="26" t="str">
        <f>IF('Contexto Estrat. Ins'!$C$42&lt;&gt;"",'Contexto Estrat. Ins'!$C$36,"")</f>
        <v/>
      </c>
      <c r="BY20" s="26" t="str">
        <f>IF($D$29='Contexto Estrat. Ins'!$B$37,BS20,IF($D$29='Contexto Estrat. Ins'!$B$38,BT20,IF($D$29='Contexto Estrat. Ins'!$B$39,BU20,IF($D$29='Contexto Estrat. Ins'!$B$40,BV20,IF($D$29='Contexto Estrat. Ins'!$B$41,BW20,IF($D$29='Contexto Estrat. Ins'!$B$42,BX20,""))))))</f>
        <v/>
      </c>
      <c r="CA20" s="26" t="str">
        <f>IF('Contexto Estrat. Ins'!$C$17&lt;&gt;"",'Contexto Estrat. Ins'!$C$16,"")</f>
        <v>Aprobación de presupuesto inferior a las necesidades del Invima</v>
      </c>
      <c r="CB20" s="26" t="str">
        <f>IF('Contexto Estrat. Ins'!$C$18&lt;&gt;"",'Contexto Estrat. Ins'!$C$16,"")</f>
        <v>Aprobación de presupuesto inferior a las necesidades del Invima</v>
      </c>
      <c r="CC20" s="26" t="str">
        <f>IF('Contexto Estrat. Ins'!$C$19&lt;&gt;"",'Contexto Estrat. Ins'!$C$16,"")</f>
        <v>Aprobación de presupuesto inferior a las necesidades del Invima</v>
      </c>
      <c r="CD20" s="26" t="str">
        <f>IF('Contexto Estrat. Ins'!$C$20&lt;&gt;"",'Contexto Estrat. Ins'!$C$16,"")</f>
        <v>Aprobación de presupuesto inferior a las necesidades del Invima</v>
      </c>
      <c r="CE20" s="26" t="str">
        <f>IF('Contexto Estrat. Ins'!$C$21&lt;&gt;"",'Contexto Estrat. Ins'!$C$16,"")</f>
        <v/>
      </c>
      <c r="CF20" s="26" t="str">
        <f>IF('Contexto Estrat. Ins'!$C$22&lt;&gt;"",'Contexto Estrat. Ins'!$C$16,"")</f>
        <v/>
      </c>
      <c r="CG20" s="26" t="str">
        <f>IF($D$29='Contexto Estrat. Ins'!$B$17,CA20,IF($D$29='Contexto Estrat. Ins'!$B$18,CB20,IF($D$29='Contexto Estrat. Ins'!$B$19,CC20,IF($D$29='Contexto Estrat. Ins'!$B$20,CD20,IF($D$29='Contexto Estrat. Ins'!$B$21,CE20,IF($D$29='Contexto Estrat. Ins'!$B$22,CF20,""))))))</f>
        <v/>
      </c>
    </row>
    <row r="21" spans="1:85" ht="31.9" customHeight="1">
      <c r="A21" s="18"/>
      <c r="B21" s="39"/>
      <c r="C21" s="39"/>
      <c r="D21" s="489" t="str">
        <f>IF(X18="","",CONCATENATE(D18," ",S18," ",X18))</f>
        <v/>
      </c>
      <c r="E21" s="489"/>
      <c r="F21" s="489"/>
      <c r="G21" s="489"/>
      <c r="H21" s="489"/>
      <c r="I21" s="489"/>
      <c r="J21" s="489"/>
      <c r="K21" s="489"/>
      <c r="L21" s="489"/>
      <c r="M21" s="489"/>
      <c r="N21" s="489"/>
      <c r="O21" s="489"/>
      <c r="P21" s="489"/>
      <c r="Q21" s="489"/>
      <c r="R21" s="489"/>
      <c r="S21" s="489"/>
      <c r="T21" s="489"/>
      <c r="U21" s="489"/>
      <c r="V21" s="489"/>
      <c r="W21" s="489"/>
      <c r="X21" s="489"/>
      <c r="Y21" s="489"/>
      <c r="Z21" s="489"/>
      <c r="AA21" s="489"/>
      <c r="AB21" s="489"/>
      <c r="AC21" s="489"/>
      <c r="AD21" s="489"/>
      <c r="AE21" s="489"/>
      <c r="AF21" s="489"/>
      <c r="AG21" s="489"/>
      <c r="AH21" s="489"/>
      <c r="AI21" s="489"/>
      <c r="AJ21" s="489"/>
      <c r="AK21" s="489"/>
      <c r="AL21" s="489"/>
      <c r="AM21" s="489"/>
      <c r="AN21" s="489"/>
      <c r="AO21" s="489"/>
      <c r="AP21" s="489"/>
      <c r="AQ21" s="489"/>
      <c r="AR21" s="489"/>
      <c r="AS21" s="489"/>
      <c r="AT21" s="489"/>
      <c r="AU21" s="489"/>
      <c r="AV21" s="489"/>
      <c r="AW21" s="489"/>
      <c r="AX21" s="489"/>
      <c r="AY21" s="489"/>
      <c r="AZ21" s="489"/>
      <c r="BA21" s="489"/>
      <c r="BB21" s="489"/>
      <c r="BC21" s="489"/>
      <c r="BD21" s="489"/>
      <c r="BE21" s="489"/>
      <c r="BF21" s="489"/>
      <c r="BG21" s="20"/>
      <c r="BK21" s="26" t="str">
        <f>IF('Contexto Estrat. Ins'!$D$7&lt;&gt;"",'Contexto Estrat. Ins'!$D$6,"")</f>
        <v>Rotación de personal</v>
      </c>
      <c r="BL21" s="26" t="str">
        <f>IF('Contexto Estrat. Ins'!$D$8&lt;&gt;"",'Contexto Estrat. Ins'!$D$6,"")</f>
        <v>Rotación de personal</v>
      </c>
      <c r="BM21" s="26" t="str">
        <f>IF('Contexto Estrat. Ins'!$D$9&lt;&gt;"",'Contexto Estrat. Ins'!$D$6,"")</f>
        <v>Rotación de personal</v>
      </c>
      <c r="BN21" s="26" t="str">
        <f>IF('Contexto Estrat. Ins'!$D$10&lt;&gt;"",'Contexto Estrat. Ins'!$D$6,"")</f>
        <v/>
      </c>
      <c r="BO21" s="26" t="str">
        <f>IF('Contexto Estrat. Ins'!$D$11&lt;&gt;"",'Contexto Estrat. Ins'!$D$6,"")</f>
        <v/>
      </c>
      <c r="BP21" s="26" t="str">
        <f>IF('Contexto Estrat. Ins'!$D$12&lt;&gt;"",'Contexto Estrat. Ins'!$D$6,"")</f>
        <v/>
      </c>
      <c r="BQ21" s="26" t="str">
        <f>IF($D$29='Contexto Estrat. Ins'!$B$7,BK21,IF($D$29='Contexto Estrat. Ins'!$B$8,BL21,IF($D$29='Contexto Estrat. Ins'!$B$9,BM21,IF($D$29='Contexto Estrat. Ins'!$B$10,BN21,IF($D$29='Contexto Estrat. Ins'!$B$11,BO21,IF($D$29='Contexto Estrat. Ins'!$B$12,BP21,""))))))</f>
        <v/>
      </c>
      <c r="BS21" s="26" t="str">
        <f>IF('Contexto Estrat. Ins'!$D$37&lt;&gt;"",'Contexto Estrat. Ins'!$D$36,"")</f>
        <v>Conocimiento técnico del personal del Instituto</v>
      </c>
      <c r="BT21" s="26" t="str">
        <f>IF('Contexto Estrat. Ins'!$D$38&lt;&gt;"",'Contexto Estrat. Ins'!$D$36,"")</f>
        <v>Conocimiento técnico del personal del Instituto</v>
      </c>
      <c r="BU21" s="26" t="str">
        <f>IF('Contexto Estrat. Ins'!$D$39&lt;&gt;"",'Contexto Estrat. Ins'!$D$36,"")</f>
        <v>Conocimiento técnico del personal del Instituto</v>
      </c>
      <c r="BV21" s="26" t="str">
        <f>IF('Contexto Estrat. Ins'!$D$40&lt;&gt;"",'Contexto Estrat. Ins'!$D$36,"")</f>
        <v>Conocimiento técnico del personal del Instituto</v>
      </c>
      <c r="BW21" s="26" t="str">
        <f>IF('Contexto Estrat. Ins'!$D$41&lt;&gt;"",'Contexto Estrat. Ins'!$D$36,"")</f>
        <v/>
      </c>
      <c r="BX21" s="26" t="str">
        <f>IF('Contexto Estrat. Ins'!$D$42&lt;&gt;"",'Contexto Estrat. Ins'!$D$36,"")</f>
        <v/>
      </c>
      <c r="BY21" s="26" t="str">
        <f>IF($D$29='Contexto Estrat. Ins'!$B$37,BS21,IF($D$29='Contexto Estrat. Ins'!$B$38,BT21,IF($D$29='Contexto Estrat. Ins'!$B$39,BU21,IF($D$29='Contexto Estrat. Ins'!$B$40,BV21,IF($D$29='Contexto Estrat. Ins'!$B$41,BW21,IF($D$29='Contexto Estrat. Ins'!$B$42,BX21,""))))))</f>
        <v/>
      </c>
      <c r="CA21" s="26" t="str">
        <f>IF('Contexto Estrat. Ins'!$D$17&lt;&gt;"",'Contexto Estrat. Ins'!$D$16,"")</f>
        <v>Exceso de legislación sanitaria vigente y cambios continuos en la misma</v>
      </c>
      <c r="CB21" s="26" t="str">
        <f>IF('Contexto Estrat. Ins'!$D$18&lt;&gt;"",'Contexto Estrat. Ins'!$D$16,"")</f>
        <v/>
      </c>
      <c r="CC21" s="26" t="str">
        <f>IF('Contexto Estrat. Ins'!$D$19&lt;&gt;"",'Contexto Estrat. Ins'!$D$16,"")</f>
        <v/>
      </c>
      <c r="CD21" s="26" t="str">
        <f>IF('Contexto Estrat. Ins'!$D$20&lt;&gt;"",'Contexto Estrat. Ins'!$D$16,"")</f>
        <v/>
      </c>
      <c r="CE21" s="26" t="str">
        <f>IF('Contexto Estrat. Ins'!$D$21&lt;&gt;"",'Contexto Estrat. Ins'!$D$16,"")</f>
        <v/>
      </c>
      <c r="CF21" s="26" t="str">
        <f>IF('Contexto Estrat. Ins'!$D$22&lt;&gt;"",'Contexto Estrat. Ins'!$D$16,"")</f>
        <v/>
      </c>
      <c r="CG21" s="26" t="str">
        <f>IF($D$29='Contexto Estrat. Ins'!$B$17,CA21,IF($D$29='Contexto Estrat. Ins'!$B$18,CB21,IF($D$29='Contexto Estrat. Ins'!$B$19,CC21,IF($D$29='Contexto Estrat. Ins'!$B$20,CD21,IF($D$29='Contexto Estrat. Ins'!$B$21,CE21,IF($D$29='Contexto Estrat. Ins'!$B$22,CF21,""))))))</f>
        <v/>
      </c>
    </row>
    <row r="22" spans="1:85" ht="15" customHeight="1">
      <c r="A22" s="18"/>
      <c r="D22" s="492" t="s">
        <v>466</v>
      </c>
      <c r="E22" s="492"/>
      <c r="F22" s="492"/>
      <c r="G22" s="492"/>
      <c r="H22" s="492"/>
      <c r="I22" s="492"/>
      <c r="J22" s="492"/>
      <c r="K22" s="492"/>
      <c r="L22" s="492"/>
      <c r="M22" s="492"/>
      <c r="N22" s="492"/>
      <c r="O22" s="492"/>
      <c r="P22" s="492"/>
      <c r="Q22" s="492"/>
      <c r="R22" s="492"/>
      <c r="S22" s="492"/>
      <c r="T22" s="492"/>
      <c r="U22" s="492"/>
      <c r="V22" s="492"/>
      <c r="W22" s="492"/>
      <c r="X22" s="492"/>
      <c r="Y22" s="492"/>
      <c r="Z22" s="492"/>
      <c r="AA22" s="492"/>
      <c r="AB22" s="492"/>
      <c r="AC22" s="492"/>
      <c r="AD22" s="492"/>
      <c r="AE22" s="492"/>
      <c r="AF22" s="492"/>
      <c r="AG22" s="492"/>
      <c r="AH22" s="492"/>
      <c r="AI22" s="492"/>
      <c r="AJ22" s="492"/>
      <c r="AK22" s="492"/>
      <c r="AL22" s="492"/>
      <c r="AM22" s="492"/>
      <c r="AN22" s="492"/>
      <c r="AO22" s="492"/>
      <c r="AP22" s="492"/>
      <c r="AQ22" s="492"/>
      <c r="AR22" s="492"/>
      <c r="AS22" s="492"/>
      <c r="AT22" s="492"/>
      <c r="AU22" s="492"/>
      <c r="AV22" s="492"/>
      <c r="AW22" s="492"/>
      <c r="AX22" s="492"/>
      <c r="AY22" s="492"/>
      <c r="AZ22" s="492"/>
      <c r="BA22" s="492"/>
      <c r="BB22" s="492"/>
      <c r="BC22" s="492"/>
      <c r="BD22" s="492"/>
      <c r="BE22" s="492"/>
      <c r="BF22" s="492"/>
      <c r="BG22" s="20"/>
      <c r="BK22" s="26" t="str">
        <f>IF('Contexto Estrat. Ins'!$E$7&lt;&gt;"",'Contexto Estrat. Ins'!$E$6,"")</f>
        <v>Sistemas de información y plataforma tecnológica obsoleta y vulnerable</v>
      </c>
      <c r="BL22" s="26" t="str">
        <f>IF('Contexto Estrat. Ins'!$E$8&lt;&gt;"",'Contexto Estrat. Ins'!$E$6,"")</f>
        <v>Sistemas de información y plataforma tecnológica obsoleta y vulnerable</v>
      </c>
      <c r="BM22" s="26" t="str">
        <f>IF('Contexto Estrat. Ins'!$E$9&lt;&gt;"",'Contexto Estrat. Ins'!$E$6,"")</f>
        <v>Sistemas de información y plataforma tecnológica obsoleta y vulnerable</v>
      </c>
      <c r="BN22" s="26" t="str">
        <f>IF('Contexto Estrat. Ins'!$E$10&lt;&gt;"",'Contexto Estrat. Ins'!$E$6,"")</f>
        <v>Sistemas de información y plataforma tecnológica obsoleta y vulnerable</v>
      </c>
      <c r="BO22" s="26" t="str">
        <f>IF('Contexto Estrat. Ins'!$E$11&lt;&gt;"",'Contexto Estrat. Ins'!$E$6,"")</f>
        <v/>
      </c>
      <c r="BP22" s="26" t="str">
        <f>IF('Contexto Estrat. Ins'!$E$12&lt;&gt;"",'Contexto Estrat. Ins'!$E$6,"")</f>
        <v/>
      </c>
      <c r="BQ22" s="26" t="str">
        <f>IF($D$29='Contexto Estrat. Ins'!$B$7,BK22,IF($D$29='Contexto Estrat. Ins'!$B$8,BL22,IF($D$29='Contexto Estrat. Ins'!$B$9,BM22,IF($D$29='Contexto Estrat. Ins'!$B$10,BN22,IF($D$29='Contexto Estrat. Ins'!$B$11,BO22,IF($D$29='Contexto Estrat. Ins'!$B$12,BP22,""))))))</f>
        <v/>
      </c>
      <c r="BS22" s="26" t="str">
        <f>IF('Contexto Estrat. Ins'!$E$37&lt;&gt;"",'Contexto Estrat. Ins'!$E$36,"")</f>
        <v/>
      </c>
      <c r="BT22" s="26" t="str">
        <f>IF('Contexto Estrat. Ins'!$E$38&lt;&gt;"",'Contexto Estrat. Ins'!$E$36,"")</f>
        <v>Racionalización de trámites de acuerdo a la normatividad vigente</v>
      </c>
      <c r="BU22" s="26" t="str">
        <f>IF('Contexto Estrat. Ins'!$E$39&lt;&gt;"",'Contexto Estrat. Ins'!$E$36,"")</f>
        <v/>
      </c>
      <c r="BV22" s="26" t="str">
        <f>IF('Contexto Estrat. Ins'!$E$40&lt;&gt;"",'Contexto Estrat. Ins'!$E$36,"")</f>
        <v>Racionalización de trámites de acuerdo a la normatividad vigente</v>
      </c>
      <c r="BW22" s="26" t="str">
        <f>IF('Contexto Estrat. Ins'!$E$41&lt;&gt;"",'Contexto Estrat. Ins'!$E$36,"")</f>
        <v/>
      </c>
      <c r="BX22" s="26" t="str">
        <f>IF('Contexto Estrat. Ins'!$E$42&lt;&gt;"",'Contexto Estrat. Ins'!$E$36,"")</f>
        <v/>
      </c>
      <c r="BY22" s="26" t="str">
        <f>IF($D$29='Contexto Estrat. Ins'!$B$37,BS22,IF($D$29='Contexto Estrat. Ins'!$B$38,BT22,IF($D$29='Contexto Estrat. Ins'!$B$39,BU22,IF($D$29='Contexto Estrat. Ins'!$B$40,BV22,IF($D$29='Contexto Estrat. Ins'!$B$41,BW22,IF($D$29='Contexto Estrat. Ins'!$B$42,BX22,""))))))</f>
        <v/>
      </c>
      <c r="CA22" s="26" t="str">
        <f>IF('Contexto Estrat. Ins'!$E$17&lt;&gt;"",'Contexto Estrat. Ins'!$E$16,"")</f>
        <v>Capacidad de respuesta limitada en la Red Nacional de Laboratorios</v>
      </c>
      <c r="CB22" s="26" t="str">
        <f>IF('Contexto Estrat. Ins'!$E$18&lt;&gt;"",'Contexto Estrat. Ins'!$E$16,"")</f>
        <v/>
      </c>
      <c r="CC22" s="26" t="str">
        <f>IF('Contexto Estrat. Ins'!$E$19&lt;&gt;"",'Contexto Estrat. Ins'!$E$16,"")</f>
        <v/>
      </c>
      <c r="CD22" s="26" t="str">
        <f>IF('Contexto Estrat. Ins'!$E$20&lt;&gt;"",'Contexto Estrat. Ins'!$E$16,"")</f>
        <v/>
      </c>
      <c r="CE22" s="26" t="str">
        <f>IF('Contexto Estrat. Ins'!$E$21&lt;&gt;"",'Contexto Estrat. Ins'!$E$16,"")</f>
        <v/>
      </c>
      <c r="CF22" s="26" t="str">
        <f>IF('Contexto Estrat. Ins'!$E$22&lt;&gt;"",'Contexto Estrat. Ins'!$E$16,"")</f>
        <v/>
      </c>
      <c r="CG22" s="26" t="str">
        <f>IF($D$29='Contexto Estrat. Ins'!$B$17,CA22,IF($D$29='Contexto Estrat. Ins'!$B$18,CB22,IF($D$29='Contexto Estrat. Ins'!$B$19,CC22,IF($D$29='Contexto Estrat. Ins'!$B$20,CD22,IF($D$29='Contexto Estrat. Ins'!$B$21,CE22,IF($D$29='Contexto Estrat. Ins'!$B$22,CF22,""))))))</f>
        <v/>
      </c>
    </row>
    <row r="23" spans="1:85" ht="15" customHeight="1">
      <c r="A23" s="18"/>
      <c r="D23" s="496" t="str">
        <f>IF(AK13=Datos!$A$6,"Explicación de la oportunidad","Explicación del riesgo")</f>
        <v>Explicación del riesgo</v>
      </c>
      <c r="E23" s="496"/>
      <c r="F23" s="496"/>
      <c r="G23" s="496"/>
      <c r="H23" s="496"/>
      <c r="I23" s="496"/>
      <c r="J23" s="496"/>
      <c r="K23" s="496"/>
      <c r="L23" s="496"/>
      <c r="M23" s="496"/>
      <c r="N23" s="496"/>
      <c r="O23" s="496"/>
      <c r="P23" s="496"/>
      <c r="Q23" s="496"/>
      <c r="R23" s="496"/>
      <c r="S23" s="496"/>
      <c r="T23" s="496"/>
      <c r="U23" s="496"/>
      <c r="V23" s="496"/>
      <c r="W23" s="496"/>
      <c r="X23" s="496"/>
      <c r="Y23" s="496"/>
      <c r="Z23" s="496"/>
      <c r="AA23" s="496"/>
      <c r="AB23" s="496"/>
      <c r="AC23" s="496"/>
      <c r="AD23" s="496"/>
      <c r="AE23" s="496"/>
      <c r="AF23" s="496"/>
      <c r="AG23" s="496"/>
      <c r="AH23" s="496"/>
      <c r="AI23" s="496"/>
      <c r="AJ23" s="496"/>
      <c r="AK23" s="496"/>
      <c r="AL23" s="496"/>
      <c r="AM23" s="496"/>
      <c r="AN23" s="496"/>
      <c r="AO23" s="496"/>
      <c r="AP23" s="496"/>
      <c r="AQ23" s="496"/>
      <c r="AR23" s="496"/>
      <c r="AS23" s="30"/>
      <c r="AT23" s="30"/>
      <c r="AU23" s="30"/>
      <c r="AV23" s="30"/>
      <c r="AW23" s="30"/>
      <c r="AX23" s="30"/>
      <c r="AY23" s="490" t="str">
        <f>IF(AK13=Datos!$A$6,"Clase de oportunidad","Clase de riesgo")</f>
        <v>Clase de riesgo</v>
      </c>
      <c r="AZ23" s="490"/>
      <c r="BA23" s="490"/>
      <c r="BB23" s="490"/>
      <c r="BC23" s="490"/>
      <c r="BD23" s="490"/>
      <c r="BE23" s="490"/>
      <c r="BF23" s="490"/>
      <c r="BG23" s="20"/>
      <c r="BK23" s="26" t="str">
        <f>IF('Contexto Estrat. Ins'!$F$7&lt;&gt;"",'Contexto Estrat. Ins'!$F$6,"")</f>
        <v>Información sujeta a divulgación o modificación no autorizada</v>
      </c>
      <c r="BL23" s="26" t="str">
        <f>IF('Contexto Estrat. Ins'!$F$8&lt;&gt;"",'Contexto Estrat. Ins'!$F$6,"")</f>
        <v>Información sujeta a divulgación o modificación no autorizada</v>
      </c>
      <c r="BM23" s="26" t="str">
        <f>IF('Contexto Estrat. Ins'!$F$9&lt;&gt;"",'Contexto Estrat. Ins'!$F$6,"")</f>
        <v>Información sujeta a divulgación o modificación no autorizada</v>
      </c>
      <c r="BN23" s="26" t="str">
        <f>IF('Contexto Estrat. Ins'!$F$10&lt;&gt;"",'Contexto Estrat. Ins'!$F$6,"")</f>
        <v>Información sujeta a divulgación o modificación no autorizada</v>
      </c>
      <c r="BO23" s="26" t="str">
        <f>IF('Contexto Estrat. Ins'!$F$11&lt;&gt;"",'Contexto Estrat. Ins'!$F$6,"")</f>
        <v/>
      </c>
      <c r="BP23" s="26" t="str">
        <f>IF('Contexto Estrat. Ins'!$F$12&lt;&gt;"",'Contexto Estrat. Ins'!$F$6,"")</f>
        <v/>
      </c>
      <c r="BQ23" s="26" t="str">
        <f>IF($D$29='Contexto Estrat. Ins'!$B$7,BK23,IF($D$29='Contexto Estrat. Ins'!$B$8,BL23,IF($D$29='Contexto Estrat. Ins'!$B$9,BM23,IF($D$29='Contexto Estrat. Ins'!$B$10,BN23,IF($D$29='Contexto Estrat. Ins'!$B$11,BO23,IF($D$29='Contexto Estrat. Ins'!$B$12,BP23,""))))))</f>
        <v/>
      </c>
      <c r="BS23" s="26" t="str">
        <f>IF('Contexto Estrat. Ins'!$F$37&lt;&gt;"",'Contexto Estrat. Ins'!$F$36,"")</f>
        <v/>
      </c>
      <c r="BT23" s="26" t="str">
        <f>IF('Contexto Estrat. Ins'!$F$38&lt;&gt;"",'Contexto Estrat. Ins'!$F$36,"")</f>
        <v>Generación de recursos propios por concepto de tarifas y sanciones</v>
      </c>
      <c r="BU23" s="26" t="str">
        <f>IF('Contexto Estrat. Ins'!$F$39&lt;&gt;"",'Contexto Estrat. Ins'!$F$36,"")</f>
        <v/>
      </c>
      <c r="BV23" s="26" t="str">
        <f>IF('Contexto Estrat. Ins'!$F$40&lt;&gt;"",'Contexto Estrat. Ins'!$F$36,"")</f>
        <v/>
      </c>
      <c r="BW23" s="26" t="str">
        <f>IF('Contexto Estrat. Ins'!$F$41&lt;&gt;"",'Contexto Estrat. Ins'!$F$36,"")</f>
        <v/>
      </c>
      <c r="BX23" s="26" t="str">
        <f>IF('Contexto Estrat. Ins'!$F$42&lt;&gt;"",'Contexto Estrat. Ins'!$F$36,"")</f>
        <v/>
      </c>
      <c r="BY23" s="26" t="str">
        <f>IF($D$29='Contexto Estrat. Ins'!$B$37,BS23,IF($D$29='Contexto Estrat. Ins'!$B$38,BT23,IF($D$29='Contexto Estrat. Ins'!$B$39,BU23,IF($D$29='Contexto Estrat. Ins'!$B$40,BV23,IF($D$29='Contexto Estrat. Ins'!$B$41,BW23,IF($D$29='Contexto Estrat. Ins'!$B$42,BX23,""))))))</f>
        <v/>
      </c>
      <c r="CA23" s="26" t="str">
        <f>IF('Contexto Estrat. Ins'!$F$17&lt;&gt;"",'Contexto Estrat. Ins'!$F$16,"")</f>
        <v>Opinión neutral de los ciudadanos con respecto al Invima</v>
      </c>
      <c r="CB23" s="26" t="str">
        <f>IF('Contexto Estrat. Ins'!$F$18&lt;&gt;"",'Contexto Estrat. Ins'!$F$16,"")</f>
        <v>Opinión neutral de los ciudadanos con respecto al Invima</v>
      </c>
      <c r="CC23" s="26" t="str">
        <f>IF('Contexto Estrat. Ins'!$F$19&lt;&gt;"",'Contexto Estrat. Ins'!$F$16,"")</f>
        <v/>
      </c>
      <c r="CD23" s="26" t="str">
        <f>IF('Contexto Estrat. Ins'!$F$20&lt;&gt;"",'Contexto Estrat. Ins'!$F$16,"")</f>
        <v>Opinión neutral de los ciudadanos con respecto al Invima</v>
      </c>
      <c r="CE23" s="26" t="str">
        <f>IF('Contexto Estrat. Ins'!$F$21&lt;&gt;"",'Contexto Estrat. Ins'!$F$16,"")</f>
        <v/>
      </c>
      <c r="CF23" s="26" t="str">
        <f>IF('Contexto Estrat. Ins'!$F$22&lt;&gt;"",'Contexto Estrat. Ins'!$F$16,"")</f>
        <v/>
      </c>
      <c r="CG23" s="26" t="str">
        <f>IF($D$29='Contexto Estrat. Ins'!$B$17,CA23,IF($D$29='Contexto Estrat. Ins'!$B$18,CB23,IF($D$29='Contexto Estrat. Ins'!$B$19,CC23,IF($D$29='Contexto Estrat. Ins'!$B$20,CD23,IF($D$29='Contexto Estrat. Ins'!$B$21,CE23,IF($D$29='Contexto Estrat. Ins'!$B$22,CF23,""))))))</f>
        <v/>
      </c>
    </row>
    <row r="24" spans="1:85" ht="31.15" customHeight="1">
      <c r="A24" s="18"/>
      <c r="D24" s="491"/>
      <c r="E24" s="491"/>
      <c r="F24" s="491"/>
      <c r="G24" s="491"/>
      <c r="H24" s="491"/>
      <c r="I24" s="491"/>
      <c r="J24" s="491"/>
      <c r="K24" s="491"/>
      <c r="L24" s="491"/>
      <c r="M24" s="491"/>
      <c r="N24" s="491"/>
      <c r="O24" s="491"/>
      <c r="P24" s="491"/>
      <c r="Q24" s="491"/>
      <c r="R24" s="491"/>
      <c r="S24" s="491"/>
      <c r="T24" s="491"/>
      <c r="U24" s="491"/>
      <c r="V24" s="491"/>
      <c r="W24" s="491"/>
      <c r="X24" s="491"/>
      <c r="Y24" s="491"/>
      <c r="Z24" s="491"/>
      <c r="AA24" s="491"/>
      <c r="AB24" s="491"/>
      <c r="AC24" s="491"/>
      <c r="AD24" s="491"/>
      <c r="AE24" s="491"/>
      <c r="AF24" s="491"/>
      <c r="AG24" s="491"/>
      <c r="AH24" s="491"/>
      <c r="AI24" s="491"/>
      <c r="AJ24" s="491"/>
      <c r="AK24" s="491"/>
      <c r="AL24" s="491"/>
      <c r="AM24" s="491"/>
      <c r="AN24" s="491"/>
      <c r="AO24" s="491"/>
      <c r="AP24" s="491"/>
      <c r="AQ24" s="491"/>
      <c r="AR24" s="491"/>
      <c r="AS24" s="491"/>
      <c r="AT24" s="491"/>
      <c r="AU24" s="491"/>
      <c r="AV24" s="491"/>
      <c r="AW24" s="141"/>
      <c r="AX24" s="141"/>
      <c r="AY24" s="456"/>
      <c r="AZ24" s="456"/>
      <c r="BA24" s="456"/>
      <c r="BB24" s="456"/>
      <c r="BC24" s="456"/>
      <c r="BD24" s="456"/>
      <c r="BE24" s="456"/>
      <c r="BF24" s="456"/>
      <c r="BG24" s="20"/>
      <c r="BK24" s="26" t="str">
        <f>IF('Contexto Estrat. Ins'!$G$7&lt;&gt;"",'Contexto Estrat. Ins'!$G$6,"")</f>
        <v>Inoportunidad en la respuesta a trámites y capacidad de respuesta limitada en los laboratorios del Invima</v>
      </c>
      <c r="BL24" s="26" t="str">
        <f>IF('Contexto Estrat. Ins'!$G$8&lt;&gt;"",'Contexto Estrat. Ins'!$G$6,"")</f>
        <v>Inoportunidad en la respuesta a trámites y capacidad de respuesta limitada en los laboratorios del Invima</v>
      </c>
      <c r="BM24" s="26" t="str">
        <f>IF('Contexto Estrat. Ins'!$G$9&lt;&gt;"",'Contexto Estrat. Ins'!$G$6,"")</f>
        <v/>
      </c>
      <c r="BN24" s="26" t="str">
        <f>IF('Contexto Estrat. Ins'!$G$10&lt;&gt;"",'Contexto Estrat. Ins'!$G$6,"")</f>
        <v>Inoportunidad en la respuesta a trámites y capacidad de respuesta limitada en los laboratorios del Invima</v>
      </c>
      <c r="BO24" s="26" t="str">
        <f>IF('Contexto Estrat. Ins'!$G$11&lt;&gt;"",'Contexto Estrat. Ins'!$G$6,"")</f>
        <v/>
      </c>
      <c r="BP24" s="26" t="str">
        <f>IF('Contexto Estrat. Ins'!$G$12&lt;&gt;"",'Contexto Estrat. Ins'!$G$6,"")</f>
        <v/>
      </c>
      <c r="BQ24" s="26" t="str">
        <f>IF($D$29='Contexto Estrat. Ins'!$B$7,BK24,IF($D$29='Contexto Estrat. Ins'!$B$8,BL24,IF($D$29='Contexto Estrat. Ins'!$B$9,BM24,IF($D$29='Contexto Estrat. Ins'!$B$10,BN24,IF($D$29='Contexto Estrat. Ins'!$B$11,BO24,IF($D$29='Contexto Estrat. Ins'!$B$12,BP24,""))))))</f>
        <v/>
      </c>
      <c r="BS24" s="26" t="str">
        <f>IF('Contexto Estrat. Ins'!$G$37&lt;&gt;"",'Contexto Estrat. Ins'!$G$36,"")</f>
        <v>Mantenimiento del Sistema de Gestión Integrado</v>
      </c>
      <c r="BT24" s="26" t="str">
        <f>IF('Contexto Estrat. Ins'!$G$38&lt;&gt;"",'Contexto Estrat. Ins'!$G$36,"")</f>
        <v>Mantenimiento del Sistema de Gestión Integrado</v>
      </c>
      <c r="BU24" s="26" t="str">
        <f>IF('Contexto Estrat. Ins'!$G$39&lt;&gt;"",'Contexto Estrat. Ins'!$G$36,"")</f>
        <v>Mantenimiento del Sistema de Gestión Integrado</v>
      </c>
      <c r="BV24" s="26" t="str">
        <f>IF('Contexto Estrat. Ins'!$G$40&lt;&gt;"",'Contexto Estrat. Ins'!$G$36,"")</f>
        <v>Mantenimiento del Sistema de Gestión Integrado</v>
      </c>
      <c r="BW24" s="26" t="str">
        <f>IF('Contexto Estrat. Ins'!$G$41&lt;&gt;"",'Contexto Estrat. Ins'!$G$36,"")</f>
        <v/>
      </c>
      <c r="BX24" s="26" t="str">
        <f>IF('Contexto Estrat. Ins'!$G$42&lt;&gt;"",'Contexto Estrat. Ins'!$G$36,"")</f>
        <v/>
      </c>
      <c r="BY24" s="26" t="str">
        <f>IF($D$29='Contexto Estrat. Ins'!$B$37,BS24,IF($D$29='Contexto Estrat. Ins'!$B$38,BT24,IF($D$29='Contexto Estrat. Ins'!$B$39,BU24,IF($D$29='Contexto Estrat. Ins'!$B$40,BV24,IF($D$29='Contexto Estrat. Ins'!$B$41,BW24,IF($D$29='Contexto Estrat. Ins'!$B$42,BX24,""))))))</f>
        <v/>
      </c>
      <c r="CA24" s="26" t="str">
        <f>IF('Contexto Estrat. Ins'!$G$17&lt;&gt;"",'Contexto Estrat. Ins'!$G$16,"")</f>
        <v/>
      </c>
      <c r="CB24" s="26" t="str">
        <f>IF('Contexto Estrat. Ins'!$G$18&lt;&gt;"",'Contexto Estrat. Ins'!$G$16,"")</f>
        <v/>
      </c>
      <c r="CC24" s="26" t="str">
        <f>IF('Contexto Estrat. Ins'!$G$19&lt;&gt;"",'Contexto Estrat. Ins'!$G$16,"")</f>
        <v/>
      </c>
      <c r="CD24" s="26" t="str">
        <f>IF('Contexto Estrat. Ins'!$G$20&lt;&gt;"",'Contexto Estrat. Ins'!$G$16,"")</f>
        <v>Percepción negativa por parte de las partes interesadas con respecto a la transparencia de la Entidad</v>
      </c>
      <c r="CE24" s="26" t="str">
        <f>IF('Contexto Estrat. Ins'!$G$21&lt;&gt;"",'Contexto Estrat. Ins'!$G$16,"")</f>
        <v/>
      </c>
      <c r="CF24" s="26" t="str">
        <f>IF('Contexto Estrat. Ins'!$G$22&lt;&gt;"",'Contexto Estrat. Ins'!$G$16,"")</f>
        <v/>
      </c>
      <c r="CG24" s="26" t="str">
        <f>IF($D$29='Contexto Estrat. Ins'!$B$17,CA24,IF($D$29='Contexto Estrat. Ins'!$B$18,CB24,IF($D$29='Contexto Estrat. Ins'!$B$19,CC24,IF($D$29='Contexto Estrat. Ins'!$B$20,CD24,IF($D$29='Contexto Estrat. Ins'!$B$21,CE24,IF($D$29='Contexto Estrat. Ins'!$B$22,CF24,""))))))</f>
        <v/>
      </c>
    </row>
    <row r="25" spans="1:85" s="239" customFormat="1" ht="20.25" customHeight="1">
      <c r="A25" s="241"/>
      <c r="D25" s="240"/>
      <c r="E25" s="240"/>
      <c r="F25" s="240"/>
      <c r="G25" s="240"/>
      <c r="H25" s="240"/>
      <c r="I25" s="240"/>
      <c r="J25" s="240"/>
      <c r="K25" s="240"/>
      <c r="L25" s="240"/>
      <c r="M25" s="240"/>
      <c r="N25" s="240"/>
      <c r="O25" s="240"/>
      <c r="P25" s="240"/>
      <c r="Q25" s="236"/>
      <c r="R25" s="240"/>
      <c r="S25" s="236"/>
      <c r="T25" s="236"/>
      <c r="U25" s="236"/>
      <c r="V25" s="236"/>
      <c r="W25" s="240"/>
      <c r="X25" s="240"/>
      <c r="Y25" s="240"/>
      <c r="Z25" s="240"/>
      <c r="AA25" s="240"/>
      <c r="AB25" s="240"/>
      <c r="AC25" s="240"/>
      <c r="AD25" s="240"/>
      <c r="AE25" s="236"/>
      <c r="AF25" s="240"/>
      <c r="AG25" s="236"/>
      <c r="AH25" s="240"/>
      <c r="AI25" s="240"/>
      <c r="AJ25" s="240"/>
      <c r="AK25" s="240"/>
      <c r="AL25" s="240"/>
      <c r="AM25" s="240"/>
      <c r="AN25" s="240"/>
      <c r="AO25" s="240"/>
      <c r="AP25" s="240"/>
      <c r="AQ25" s="240"/>
      <c r="AR25" s="240"/>
      <c r="AS25" s="240"/>
      <c r="AT25" s="236"/>
      <c r="AU25" s="240"/>
      <c r="AV25" s="240"/>
      <c r="AW25" s="237"/>
      <c r="AX25" s="237"/>
      <c r="AY25" s="238"/>
      <c r="AZ25" s="238"/>
      <c r="BA25" s="238"/>
      <c r="BB25" s="238"/>
      <c r="BC25" s="238"/>
      <c r="BD25" s="238"/>
      <c r="BE25" s="238"/>
      <c r="BF25" s="238"/>
      <c r="BG25" s="242"/>
      <c r="BK25" s="243"/>
      <c r="BL25" s="243"/>
      <c r="BM25" s="243"/>
      <c r="BN25" s="243"/>
      <c r="BO25" s="243"/>
      <c r="BP25" s="243"/>
      <c r="BQ25" s="243"/>
      <c r="BS25" s="243"/>
      <c r="BT25" s="243"/>
      <c r="BU25" s="243"/>
      <c r="BV25" s="243"/>
      <c r="BW25" s="243"/>
      <c r="BX25" s="243"/>
      <c r="BY25" s="243"/>
      <c r="CA25" s="243"/>
      <c r="CB25" s="243"/>
      <c r="CC25" s="243"/>
      <c r="CD25" s="243"/>
      <c r="CE25" s="243"/>
      <c r="CF25" s="243"/>
      <c r="CG25" s="243"/>
    </row>
    <row r="26" spans="1:85" ht="31.15" customHeight="1">
      <c r="A26" s="18"/>
      <c r="C26" s="239"/>
      <c r="D26" s="647" t="s">
        <v>468</v>
      </c>
      <c r="E26" s="648"/>
      <c r="F26" s="648"/>
      <c r="G26" s="648"/>
      <c r="H26" s="648"/>
      <c r="I26" s="648"/>
      <c r="J26" s="648"/>
      <c r="K26" s="648"/>
      <c r="L26" s="648"/>
      <c r="M26" s="648"/>
      <c r="N26" s="648"/>
      <c r="O26" s="648"/>
      <c r="P26" s="249" t="s">
        <v>469</v>
      </c>
      <c r="Q26" s="245"/>
      <c r="R26" s="646" t="s">
        <v>470</v>
      </c>
      <c r="S26" s="646"/>
      <c r="T26" s="245"/>
      <c r="U26" s="246"/>
      <c r="V26" s="236"/>
      <c r="W26" s="647" t="s">
        <v>471</v>
      </c>
      <c r="X26" s="648"/>
      <c r="Y26" s="648"/>
      <c r="Z26" s="648"/>
      <c r="AA26" s="648"/>
      <c r="AB26" s="648"/>
      <c r="AC26" s="648"/>
      <c r="AD26" s="244" t="s">
        <v>469</v>
      </c>
      <c r="AE26" s="245"/>
      <c r="AF26" s="244" t="s">
        <v>470</v>
      </c>
      <c r="AG26" s="246"/>
      <c r="AH26" s="30"/>
      <c r="AI26" s="647" t="s">
        <v>472</v>
      </c>
      <c r="AJ26" s="648"/>
      <c r="AK26" s="648"/>
      <c r="AL26" s="648"/>
      <c r="AM26" s="648"/>
      <c r="AN26" s="648"/>
      <c r="AO26" s="648"/>
      <c r="AP26" s="648"/>
      <c r="AQ26" s="648"/>
      <c r="AR26" s="648"/>
      <c r="AS26" s="244" t="s">
        <v>469</v>
      </c>
      <c r="AT26" s="245"/>
      <c r="AU26" s="645" t="s">
        <v>470</v>
      </c>
      <c r="AV26" s="645"/>
      <c r="AW26" s="247"/>
      <c r="AX26" s="248"/>
      <c r="AY26" s="238"/>
      <c r="AZ26" s="238"/>
      <c r="BA26" s="238"/>
      <c r="BB26" s="238"/>
      <c r="BC26" s="238"/>
      <c r="BD26" s="238"/>
      <c r="BE26" s="238"/>
      <c r="BF26" s="238"/>
      <c r="BG26" s="20"/>
      <c r="BK26" s="26"/>
      <c r="BL26" s="26"/>
      <c r="BM26" s="26"/>
      <c r="BN26" s="26"/>
      <c r="BO26" s="26"/>
      <c r="BP26" s="26"/>
      <c r="BQ26" s="26"/>
      <c r="BS26" s="26"/>
      <c r="BT26" s="26"/>
      <c r="BU26" s="26"/>
      <c r="BV26" s="26"/>
      <c r="BW26" s="26"/>
      <c r="BX26" s="26"/>
      <c r="BY26" s="26"/>
      <c r="CA26" s="26"/>
      <c r="CB26" s="26"/>
      <c r="CC26" s="26"/>
      <c r="CD26" s="26"/>
      <c r="CE26" s="26"/>
      <c r="CF26" s="26"/>
      <c r="CG26" s="26"/>
    </row>
    <row r="27" spans="1:85" ht="15.6" customHeight="1">
      <c r="A27" s="18"/>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29"/>
      <c r="AT27" s="32"/>
      <c r="AU27" s="32"/>
      <c r="AV27" s="32"/>
      <c r="AW27" s="32"/>
      <c r="AX27" s="32"/>
      <c r="AY27" s="32"/>
      <c r="AZ27" s="32"/>
      <c r="BA27" s="32"/>
      <c r="BB27" s="32"/>
      <c r="BG27" s="20"/>
      <c r="BK27" s="26" t="str">
        <f>IF('Contexto Estrat. Ins'!$H$7&lt;&gt;"",'Contexto Estrat. Ins'!$H$6,"")</f>
        <v>Cultura de servicio y herramientas de atención al ciudadano limitadas</v>
      </c>
      <c r="BL27" s="26" t="str">
        <f>IF('Contexto Estrat. Ins'!$H$8&lt;&gt;"",'Contexto Estrat. Ins'!$H$6,"")</f>
        <v>Cultura de servicio y herramientas de atención al ciudadano limitadas</v>
      </c>
      <c r="BM27" s="26" t="str">
        <f>IF('Contexto Estrat. Ins'!$H$9&lt;&gt;"",'Contexto Estrat. Ins'!$H$6,"")</f>
        <v/>
      </c>
      <c r="BN27" s="26" t="str">
        <f>IF('Contexto Estrat. Ins'!$H$10&lt;&gt;"",'Contexto Estrat. Ins'!$H$6,"")</f>
        <v/>
      </c>
      <c r="BO27" s="26" t="str">
        <f>IF('Contexto Estrat. Ins'!$H$11&lt;&gt;"",'Contexto Estrat. Ins'!$H$6,"")</f>
        <v/>
      </c>
      <c r="BP27" s="26" t="str">
        <f>IF('Contexto Estrat. Ins'!$H$12&lt;&gt;"",'Contexto Estrat. Ins'!$H$6,"")</f>
        <v/>
      </c>
      <c r="BQ27" s="26" t="str">
        <f>IF($D$29='Contexto Estrat. Ins'!$B$7,BK27,IF($D$29='Contexto Estrat. Ins'!$B$8,BL27,IF($D$29='Contexto Estrat. Ins'!$B$9,BM27,IF($D$29='Contexto Estrat. Ins'!$B$10,BN27,IF($D$29='Contexto Estrat. Ins'!$B$11,BO27,IF($D$29='Contexto Estrat. Ins'!$B$12,BP27,""))))))</f>
        <v/>
      </c>
      <c r="BS27" s="26" t="str">
        <f>IF('Contexto Estrat. Ins'!$H$37&lt;&gt;"",'Contexto Estrat. Ins'!$H$36,"")</f>
        <v>Enfoque de mejoramiento continuo para el cumplimiento de requisitos legales en seguridad y salud en el trabajo y gestión ambiental</v>
      </c>
      <c r="BT27" s="26" t="str">
        <f>IF('Contexto Estrat. Ins'!$H$38&lt;&gt;"",'Contexto Estrat. Ins'!$H$36,"")</f>
        <v>Enfoque de mejoramiento continuo para el cumplimiento de requisitos legales en seguridad y salud en el trabajo y gestión ambiental</v>
      </c>
      <c r="BU27" s="26" t="str">
        <f>IF('Contexto Estrat. Ins'!$H$39&lt;&gt;"",'Contexto Estrat. Ins'!$H$36,"")</f>
        <v>Enfoque de mejoramiento continuo para el cumplimiento de requisitos legales en seguridad y salud en el trabajo y gestión ambiental</v>
      </c>
      <c r="BV27" s="26" t="str">
        <f>IF('Contexto Estrat. Ins'!$H$40&lt;&gt;"",'Contexto Estrat. Ins'!$H$36,"")</f>
        <v>Enfoque de mejoramiento continuo para el cumplimiento de requisitos legales en seguridad y salud en el trabajo y gestión ambiental</v>
      </c>
      <c r="BW27" s="26" t="str">
        <f>IF('Contexto Estrat. Ins'!$H$41&lt;&gt;"",'Contexto Estrat. Ins'!$H$36,"")</f>
        <v/>
      </c>
      <c r="BX27" s="26" t="str">
        <f>IF('Contexto Estrat. Ins'!$H$42&lt;&gt;"",'Contexto Estrat. Ins'!$H$36,"")</f>
        <v/>
      </c>
      <c r="BY27" s="26" t="str">
        <f>IF($D$29='Contexto Estrat. Ins'!$B$37,BS27,IF($D$29='Contexto Estrat. Ins'!$B$38,BT27,IF($D$29='Contexto Estrat. Ins'!$B$39,BU27,IF($D$29='Contexto Estrat. Ins'!$B$40,BV27,IF($D$29='Contexto Estrat. Ins'!$B$41,BW27,IF($D$29='Contexto Estrat. Ins'!$B$42,BX27,""))))))</f>
        <v/>
      </c>
      <c r="CA27" s="26" t="str">
        <f>IF('Contexto Estrat. Ins'!$H$17&lt;&gt;"",'Contexto Estrat. Ins'!$H$16,"")</f>
        <v>Actos de corrupción e ilegalidad o presión de los diferentes grupos de interés como gremios, actores políticos, usuarios, entidades gubernamentales e internacionales</v>
      </c>
      <c r="CB27" s="26" t="str">
        <f>IF('Contexto Estrat. Ins'!$H$18&lt;&gt;"",'Contexto Estrat. Ins'!$H$16,"")</f>
        <v>Actos de corrupción e ilegalidad o presión de los diferentes grupos de interés como gremios, actores políticos, usuarios, entidades gubernamentales e internacionales</v>
      </c>
      <c r="CC27" s="26" t="str">
        <f>IF('Contexto Estrat. Ins'!$H$19&lt;&gt;"",'Contexto Estrat. Ins'!$H$16,"")</f>
        <v/>
      </c>
      <c r="CD27" s="26" t="str">
        <f>IF('Contexto Estrat. Ins'!$H$20&lt;&gt;"",'Contexto Estrat. Ins'!$H$16,"")</f>
        <v>Actos de corrupción e ilegalidad o presión de los diferentes grupos de interés como gremios, actores políticos, usuarios, entidades gubernamentales e internacionales</v>
      </c>
      <c r="CE27" s="26" t="str">
        <f>IF('Contexto Estrat. Ins'!$H$21&lt;&gt;"",'Contexto Estrat. Ins'!$H$16,"")</f>
        <v/>
      </c>
      <c r="CF27" s="26" t="str">
        <f>IF('Contexto Estrat. Ins'!$H$22&lt;&gt;"",'Contexto Estrat. Ins'!$H$16,"")</f>
        <v/>
      </c>
      <c r="CG27" s="26" t="str">
        <f>IF($D$29='Contexto Estrat. Ins'!$B$17,CA27,IF($D$29='Contexto Estrat. Ins'!$B$18,CB27,IF($D$29='Contexto Estrat. Ins'!$B$19,CC27,IF($D$29='Contexto Estrat. Ins'!$B$20,CD27,IF($D$29='Contexto Estrat. Ins'!$B$21,CE27,IF($D$29='Contexto Estrat. Ins'!$B$22,CF27,""))))))</f>
        <v/>
      </c>
    </row>
    <row r="28" spans="1:85" ht="34.9" customHeight="1">
      <c r="A28" s="18"/>
      <c r="D28" s="376" t="str">
        <f>IF(OR(AK13=Datos!A2,AK13=Datos!A4,AK13=Datos!A5),"Seleccione los Trámites y OPA's posiblemente afectados",IF(AK13=Datos!A3,"Seleccione los Objetivos Estratégicos posiblemente afectados, inciando por el directamente relacionado",IF(AK13=Datos!A6,"Seleccione los Objetivos Estratégicos posiblemente favorecidos, iniciando por el directamente relacionado","")))</f>
        <v/>
      </c>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0"/>
      <c r="AD28" s="493" t="str">
        <f>IF(OR(AK13=Datos!A2,AK13=Datos!A3,AK13=Datos!A4,AK13=Datos!A5),"Seleccione o mencione otros procesos del SIG posiblemente afectados",IF(AK13=Datos!A6,"Seleccione o mencione otros procesos del SIG posiblemente favorecidos",""))</f>
        <v/>
      </c>
      <c r="AE28" s="493"/>
      <c r="AF28" s="493"/>
      <c r="AG28" s="493"/>
      <c r="AH28" s="493"/>
      <c r="AI28" s="493"/>
      <c r="AJ28" s="493"/>
      <c r="AK28" s="493"/>
      <c r="AL28" s="493"/>
      <c r="AM28" s="493"/>
      <c r="AN28" s="493"/>
      <c r="AO28" s="493"/>
      <c r="AP28" s="493"/>
      <c r="AQ28" s="493"/>
      <c r="AR28" s="493"/>
      <c r="AS28" s="493"/>
      <c r="AT28" s="493"/>
      <c r="AU28" s="493"/>
      <c r="AV28" s="493"/>
      <c r="AW28" s="493"/>
      <c r="AX28" s="493"/>
      <c r="AY28" s="493"/>
      <c r="AZ28" s="493"/>
      <c r="BA28" s="493"/>
      <c r="BB28" s="493"/>
      <c r="BC28" s="493"/>
      <c r="BD28" s="493"/>
      <c r="BE28" s="493"/>
      <c r="BF28" s="493"/>
      <c r="BG28" s="20"/>
      <c r="BK28" s="26" t="str">
        <f>IF('Contexto Estrat. Ins'!$I$7&lt;&gt;"",'Contexto Estrat. Ins'!$I$6,"")</f>
        <v/>
      </c>
      <c r="BL28" s="26" t="str">
        <f>IF('Contexto Estrat. Ins'!$I$8&lt;&gt;"",'Contexto Estrat. Ins'!$I$6,"")</f>
        <v/>
      </c>
      <c r="BM28" s="26" t="str">
        <f>IF('Contexto Estrat. Ins'!$I$9&lt;&gt;"",'Contexto Estrat. Ins'!$I$6,"")</f>
        <v>Divulgación de la plataforma estratégica y otros temas de interés inoportuna y que no cubre a la totalidad de los funcionarios y contratistas</v>
      </c>
      <c r="BN28" s="26" t="str">
        <f>IF('Contexto Estrat. Ins'!$I$10&lt;&gt;"",'Contexto Estrat. Ins'!$I$6,"")</f>
        <v/>
      </c>
      <c r="BO28" s="26" t="str">
        <f>IF('Contexto Estrat. Ins'!$I$11&lt;&gt;"",'Contexto Estrat. Ins'!$I$6,"")</f>
        <v/>
      </c>
      <c r="BP28" s="26" t="str">
        <f>IF('Contexto Estrat. Ins'!$I$12&lt;&gt;"",'Contexto Estrat. Ins'!$I$6,"")</f>
        <v/>
      </c>
      <c r="BQ28" s="26" t="str">
        <f>IF($D$29='Contexto Estrat. Ins'!$B$7,BK28,IF($D$29='Contexto Estrat. Ins'!$B$8,BL28,IF($D$29='Contexto Estrat. Ins'!$B$9,BM28,IF($D$29='Contexto Estrat. Ins'!$B$10,BN28,IF($D$29='Contexto Estrat. Ins'!$B$11,BO28,IF($D$29='Contexto Estrat. Ins'!$B$12,BP28,""))))))</f>
        <v/>
      </c>
      <c r="BS28" s="26" t="str">
        <f>IF('Contexto Estrat. Ins'!$I$37&lt;&gt;"",'Contexto Estrat. Ins'!$I$36,"")</f>
        <v>Implementación de nuevos mecanismos de atención a las partes interesadas</v>
      </c>
      <c r="BT28" s="26" t="str">
        <f>IF('Contexto Estrat. Ins'!$I$38&lt;&gt;"",'Contexto Estrat. Ins'!$I$36,"")</f>
        <v>Implementación de nuevos mecanismos de atención a las partes interesadas</v>
      </c>
      <c r="BU28" s="26" t="str">
        <f>IF('Contexto Estrat. Ins'!$I$39&lt;&gt;"",'Contexto Estrat. Ins'!$I$36,"")</f>
        <v/>
      </c>
      <c r="BV28" s="26" t="str">
        <f>IF('Contexto Estrat. Ins'!$I$40&lt;&gt;"",'Contexto Estrat. Ins'!$I$36,"")</f>
        <v>Implementación de nuevos mecanismos de atención a las partes interesadas</v>
      </c>
      <c r="BW28" s="26" t="str">
        <f>IF('Contexto Estrat. Ins'!$I$41&lt;&gt;"",'Contexto Estrat. Ins'!$I$36,"")</f>
        <v/>
      </c>
      <c r="BX28" s="26" t="str">
        <f>IF('Contexto Estrat. Ins'!$I$42&lt;&gt;"",'Contexto Estrat. Ins'!$I$36,"")</f>
        <v/>
      </c>
      <c r="BY28" s="26" t="str">
        <f>IF($D$29='Contexto Estrat. Ins'!$B$37,BS28,IF($D$29='Contexto Estrat. Ins'!$B$38,BT28,IF($D$29='Contexto Estrat. Ins'!$B$39,BU28,IF($D$29='Contexto Estrat. Ins'!$B$40,BV28,IF($D$29='Contexto Estrat. Ins'!$B$41,BW28,IF($D$29='Contexto Estrat. Ins'!$B$42,BX28,""))))))</f>
        <v/>
      </c>
      <c r="CA28" s="26" t="str">
        <f>IF('Contexto Estrat. Ins'!$I$17&lt;&gt;"",'Contexto Estrat. Ins'!$I$16,"")</f>
        <v/>
      </c>
      <c r="CB28" s="26" t="str">
        <f>IF('Contexto Estrat. Ins'!$I$18&lt;&gt;"",'Contexto Estrat. Ins'!$I$16,"")</f>
        <v/>
      </c>
      <c r="CC28" s="26" t="str">
        <f>IF('Contexto Estrat. Ins'!$I$19&lt;&gt;"",'Contexto Estrat. Ins'!$I$16,"")</f>
        <v/>
      </c>
      <c r="CD28" s="26" t="str">
        <f>IF('Contexto Estrat. Ins'!$I$20&lt;&gt;"",'Contexto Estrat. Ins'!$I$16,"")</f>
        <v/>
      </c>
      <c r="CE28" s="26" t="str">
        <f>IF('Contexto Estrat. Ins'!$I$21&lt;&gt;"",'Contexto Estrat. Ins'!$I$16,"")</f>
        <v/>
      </c>
      <c r="CF28" s="26" t="str">
        <f>IF('Contexto Estrat. Ins'!$I$22&lt;&gt;"",'Contexto Estrat. Ins'!$I$16,"")</f>
        <v/>
      </c>
      <c r="CG28" s="26" t="str">
        <f>IF($D$29='Contexto Estrat. Ins'!$B$17,CA28,IF($D$29='Contexto Estrat. Ins'!$B$18,CB28,IF($D$29='Contexto Estrat. Ins'!$B$19,CC28,IF($D$29='Contexto Estrat. Ins'!$B$20,CD28,IF($D$29='Contexto Estrat. Ins'!$B$21,CE28,IF($D$29='Contexto Estrat. Ins'!$B$22,CF28,""))))))</f>
        <v/>
      </c>
    </row>
    <row r="29" spans="1:85" ht="31.15" customHeight="1">
      <c r="A29" s="18"/>
      <c r="D29" s="373"/>
      <c r="E29" s="374"/>
      <c r="F29" s="374"/>
      <c r="G29" s="374"/>
      <c r="H29" s="374"/>
      <c r="I29" s="374"/>
      <c r="J29" s="374"/>
      <c r="K29" s="374"/>
      <c r="L29" s="374"/>
      <c r="M29" s="374"/>
      <c r="N29" s="374"/>
      <c r="O29" s="374"/>
      <c r="P29" s="374"/>
      <c r="Q29" s="374"/>
      <c r="R29" s="374"/>
      <c r="S29" s="374"/>
      <c r="T29" s="374"/>
      <c r="U29" s="374"/>
      <c r="V29" s="374"/>
      <c r="W29" s="374"/>
      <c r="X29" s="374"/>
      <c r="Y29" s="374"/>
      <c r="Z29" s="374"/>
      <c r="AA29" s="374"/>
      <c r="AB29" s="375"/>
      <c r="AC29" s="33"/>
      <c r="AD29" s="494"/>
      <c r="AE29" s="494"/>
      <c r="AF29" s="494"/>
      <c r="AG29" s="494"/>
      <c r="AH29" s="494"/>
      <c r="AI29" s="494"/>
      <c r="AJ29" s="494"/>
      <c r="AK29" s="494"/>
      <c r="AL29" s="494"/>
      <c r="AM29" s="494"/>
      <c r="AN29" s="494"/>
      <c r="AO29" s="494"/>
      <c r="AP29" s="494"/>
      <c r="AQ29" s="494"/>
      <c r="AR29" s="494"/>
      <c r="AS29" s="494"/>
      <c r="AT29" s="494"/>
      <c r="AU29" s="494"/>
      <c r="AV29" s="494"/>
      <c r="AW29" s="494"/>
      <c r="AX29" s="494"/>
      <c r="AY29" s="494"/>
      <c r="AZ29" s="494"/>
      <c r="BA29" s="494"/>
      <c r="BB29" s="494"/>
      <c r="BC29" s="494"/>
      <c r="BD29" s="494"/>
      <c r="BE29" s="494"/>
      <c r="BF29" s="494"/>
      <c r="BG29" s="20"/>
      <c r="BK29" s="26" t="str">
        <f>IF('Contexto Estrat. Ins'!$J$7&lt;&gt;"",'Contexto Estrat. Ins'!$J$6,"")</f>
        <v/>
      </c>
      <c r="BL29" s="26" t="str">
        <f>IF('Contexto Estrat. Ins'!$J$8&lt;&gt;"",'Contexto Estrat. Ins'!$J$6,"")</f>
        <v/>
      </c>
      <c r="BM29" s="26" t="str">
        <f>IF('Contexto Estrat. Ins'!$J$9&lt;&gt;"",'Contexto Estrat. Ins'!$J$6,"")</f>
        <v>Desconocimiento de los funcionarios de las herramientas de gestión y evaluación</v>
      </c>
      <c r="BN29" s="26" t="str">
        <f>IF('Contexto Estrat. Ins'!$J$10&lt;&gt;"",'Contexto Estrat. Ins'!$J$6,"")</f>
        <v>Desconocimiento de los funcionarios de las herramientas de gestión y evaluación</v>
      </c>
      <c r="BO29" s="26" t="str">
        <f>IF('Contexto Estrat. Ins'!$J$11&lt;&gt;"",'Contexto Estrat. Ins'!$J$6,"")</f>
        <v/>
      </c>
      <c r="BP29" s="26" t="str">
        <f>IF('Contexto Estrat. Ins'!$J$12&lt;&gt;"",'Contexto Estrat. Ins'!$J$6,"")</f>
        <v/>
      </c>
      <c r="BQ29" s="26" t="str">
        <f>IF($D$29='Contexto Estrat. Ins'!$B$7,BK29,IF($D$29='Contexto Estrat. Ins'!$B$8,BL29,IF($D$29='Contexto Estrat. Ins'!$B$9,BM29,IF($D$29='Contexto Estrat. Ins'!$B$10,BN29,IF($D$29='Contexto Estrat. Ins'!$B$11,BO29,IF($D$29='Contexto Estrat. Ins'!$B$12,BP29,""))))))</f>
        <v/>
      </c>
      <c r="BS29" s="26" t="str">
        <f>IF('Contexto Estrat. Ins'!$J$37&lt;&gt;"",'Contexto Estrat. Ins'!$J$36,"")</f>
        <v>Reconocimiento como autoridad sanitaria de referencia a nivel nacional e internacional</v>
      </c>
      <c r="BT29" s="26" t="str">
        <f>IF('Contexto Estrat. Ins'!$J$38&lt;&gt;"",'Contexto Estrat. Ins'!$J$36,"")</f>
        <v/>
      </c>
      <c r="BU29" s="26" t="str">
        <f>IF('Contexto Estrat. Ins'!$J$39&lt;&gt;"",'Contexto Estrat. Ins'!$J$36,"")</f>
        <v/>
      </c>
      <c r="BV29" s="26" t="str">
        <f>IF('Contexto Estrat. Ins'!$J$40&lt;&gt;"",'Contexto Estrat. Ins'!$J$36,"")</f>
        <v/>
      </c>
      <c r="BW29" s="26" t="str">
        <f>IF('Contexto Estrat. Ins'!$J$41&lt;&gt;"",'Contexto Estrat. Ins'!$J$36,"")</f>
        <v/>
      </c>
      <c r="BX29" s="26" t="str">
        <f>IF('Contexto Estrat. Ins'!$J$42&lt;&gt;"",'Contexto Estrat. Ins'!$J$36,"")</f>
        <v/>
      </c>
      <c r="BY29" s="26" t="str">
        <f>IF($D$29='Contexto Estrat. Ins'!$B$37,BS29,IF($D$29='Contexto Estrat. Ins'!$B$38,BT29,IF($D$29='Contexto Estrat. Ins'!$B$39,BU29,IF($D$29='Contexto Estrat. Ins'!$B$40,BV29,IF($D$29='Contexto Estrat. Ins'!$B$41,BW29,IF($D$29='Contexto Estrat. Ins'!$B$42,BX29,""))))))</f>
        <v/>
      </c>
      <c r="CA29" s="26" t="str">
        <f>IF('Contexto Estrat. Ins'!$J$17&lt;&gt;"",'Contexto Estrat. Ins'!$J$16,"")</f>
        <v/>
      </c>
      <c r="CB29" s="26" t="str">
        <f>IF('Contexto Estrat. Ins'!$J$18&lt;&gt;"",'Contexto Estrat. Ins'!$J$16,"")</f>
        <v/>
      </c>
      <c r="CC29" s="26" t="str">
        <f>IF('Contexto Estrat. Ins'!$J$19&lt;&gt;"",'Contexto Estrat. Ins'!$J$16,"")</f>
        <v/>
      </c>
      <c r="CD29" s="26" t="str">
        <f>IF('Contexto Estrat. Ins'!$J$20&lt;&gt;"",'Contexto Estrat. Ins'!$J$16,"")</f>
        <v/>
      </c>
      <c r="CE29" s="26" t="str">
        <f>IF('Contexto Estrat. Ins'!$J$21&lt;&gt;"",'Contexto Estrat. Ins'!$J$16,"")</f>
        <v/>
      </c>
      <c r="CF29" s="26" t="str">
        <f>IF('Contexto Estrat. Ins'!$J$22&lt;&gt;"",'Contexto Estrat. Ins'!$J$16,"")</f>
        <v/>
      </c>
      <c r="CG29" s="26" t="str">
        <f>IF($D$29='Contexto Estrat. Ins'!$B$17,CA29,IF($D$29='Contexto Estrat. Ins'!$B$18,CB29,IF($D$29='Contexto Estrat. Ins'!$B$19,CC29,IF($D$29='Contexto Estrat. Ins'!$B$20,CD29,IF($D$29='Contexto Estrat. Ins'!$B$21,CE29,IF($D$29='Contexto Estrat. Ins'!$B$22,CF29,""))))))</f>
        <v/>
      </c>
    </row>
    <row r="30" spans="1:85" ht="31.15" customHeight="1">
      <c r="A30" s="18"/>
      <c r="D30" s="373"/>
      <c r="E30" s="374"/>
      <c r="F30" s="374"/>
      <c r="G30" s="374"/>
      <c r="H30" s="374"/>
      <c r="I30" s="374"/>
      <c r="J30" s="374"/>
      <c r="K30" s="374"/>
      <c r="L30" s="374"/>
      <c r="M30" s="374"/>
      <c r="N30" s="374"/>
      <c r="O30" s="374"/>
      <c r="P30" s="374"/>
      <c r="Q30" s="374"/>
      <c r="R30" s="374"/>
      <c r="S30" s="374"/>
      <c r="T30" s="374"/>
      <c r="U30" s="374"/>
      <c r="V30" s="374"/>
      <c r="W30" s="374"/>
      <c r="X30" s="374"/>
      <c r="Y30" s="374"/>
      <c r="Z30" s="374"/>
      <c r="AA30" s="374"/>
      <c r="AB30" s="375"/>
      <c r="AC30" s="33"/>
      <c r="AD30" s="494"/>
      <c r="AE30" s="494"/>
      <c r="AF30" s="494"/>
      <c r="AG30" s="494"/>
      <c r="AH30" s="494"/>
      <c r="AI30" s="494"/>
      <c r="AJ30" s="494"/>
      <c r="AK30" s="494"/>
      <c r="AL30" s="494"/>
      <c r="AM30" s="494"/>
      <c r="AN30" s="494"/>
      <c r="AO30" s="494"/>
      <c r="AP30" s="494"/>
      <c r="AQ30" s="494"/>
      <c r="AR30" s="494"/>
      <c r="AS30" s="494"/>
      <c r="AT30" s="494"/>
      <c r="AU30" s="494"/>
      <c r="AV30" s="494"/>
      <c r="AW30" s="494"/>
      <c r="AX30" s="494"/>
      <c r="AY30" s="494"/>
      <c r="AZ30" s="494"/>
      <c r="BA30" s="494"/>
      <c r="BB30" s="494"/>
      <c r="BC30" s="494"/>
      <c r="BD30" s="494"/>
      <c r="BE30" s="494"/>
      <c r="BF30" s="494"/>
      <c r="BG30" s="20"/>
      <c r="BK30" s="26" t="str">
        <f>IF('Contexto Estrat. Ins'!$K$7&lt;&gt;"",'Contexto Estrat. Ins'!$K$6,"")</f>
        <v>Modelo de gestión documental poco eficiente</v>
      </c>
      <c r="BL30" s="26" t="str">
        <f>IF('Contexto Estrat. Ins'!$K$8&lt;&gt;"",'Contexto Estrat. Ins'!$K$6,"")</f>
        <v>Modelo de gestión documental poco eficiente</v>
      </c>
      <c r="BM30" s="26" t="str">
        <f>IF('Contexto Estrat. Ins'!$K$9&lt;&gt;"",'Contexto Estrat. Ins'!$K$6,"")</f>
        <v>Modelo de gestión documental poco eficiente</v>
      </c>
      <c r="BN30" s="26" t="str">
        <f>IF('Contexto Estrat. Ins'!$K$10&lt;&gt;"",'Contexto Estrat. Ins'!$K$6,"")</f>
        <v>Modelo de gestión documental poco eficiente</v>
      </c>
      <c r="BO30" s="26" t="str">
        <f>IF('Contexto Estrat. Ins'!$K$11&lt;&gt;"",'Contexto Estrat. Ins'!$K$6,"")</f>
        <v/>
      </c>
      <c r="BP30" s="26" t="str">
        <f>IF('Contexto Estrat. Ins'!$K$12&lt;&gt;"",'Contexto Estrat. Ins'!$K$6,"")</f>
        <v/>
      </c>
      <c r="BQ30" s="26" t="str">
        <f>IF($D$29='Contexto Estrat. Ins'!$B$7,BK30,IF($D$29='Contexto Estrat. Ins'!$B$8,BL30,IF($D$29='Contexto Estrat. Ins'!$B$9,BM30,IF($D$29='Contexto Estrat. Ins'!$B$10,BN30,IF($D$29='Contexto Estrat. Ins'!$B$11,BO30,IF($D$29='Contexto Estrat. Ins'!$B$12,BP30,""))))))</f>
        <v/>
      </c>
      <c r="BS30" s="26" t="str">
        <f>IF('Contexto Estrat. Ins'!$K$37&lt;&gt;"",'Contexto Estrat. Ins'!$K$36,"")</f>
        <v>Acuerdos de cooperación con otros países</v>
      </c>
      <c r="BT30" s="26" t="str">
        <f>IF('Contexto Estrat. Ins'!$K$38&lt;&gt;"",'Contexto Estrat. Ins'!$K$36,"")</f>
        <v/>
      </c>
      <c r="BU30" s="26" t="str">
        <f>IF('Contexto Estrat. Ins'!$K$39&lt;&gt;"",'Contexto Estrat. Ins'!$K$36,"")</f>
        <v/>
      </c>
      <c r="BV30" s="26" t="str">
        <f>IF('Contexto Estrat. Ins'!$K$40&lt;&gt;"",'Contexto Estrat. Ins'!$K$36,"")</f>
        <v/>
      </c>
      <c r="BW30" s="26" t="str">
        <f>IF('Contexto Estrat. Ins'!$K$41&lt;&gt;"",'Contexto Estrat. Ins'!$K$36,"")</f>
        <v/>
      </c>
      <c r="BX30" s="26" t="str">
        <f>IF('Contexto Estrat. Ins'!$K$42&lt;&gt;"",'Contexto Estrat. Ins'!$K$36,"")</f>
        <v/>
      </c>
      <c r="BY30" s="26" t="str">
        <f>IF($D$29='Contexto Estrat. Ins'!$B$37,BS30,IF($D$29='Contexto Estrat. Ins'!$B$38,BT30,IF($D$29='Contexto Estrat. Ins'!$B$39,BU30,IF($D$29='Contexto Estrat. Ins'!$B$40,BV30,IF($D$29='Contexto Estrat. Ins'!$B$41,BW30,IF($D$29='Contexto Estrat. Ins'!$B$42,BX30,""))))))</f>
        <v/>
      </c>
      <c r="CA30" s="26" t="str">
        <f>IF('Contexto Estrat. Ins'!$K$17&lt;&gt;"",'Contexto Estrat. Ins'!$K$16,"")</f>
        <v/>
      </c>
      <c r="CB30" s="26" t="str">
        <f>IF('Contexto Estrat. Ins'!$K$18&lt;&gt;"",'Contexto Estrat. Ins'!$K$16,"")</f>
        <v/>
      </c>
      <c r="CC30" s="26" t="str">
        <f>IF('Contexto Estrat. Ins'!$K$19&lt;&gt;"",'Contexto Estrat. Ins'!$K$16,"")</f>
        <v/>
      </c>
      <c r="CD30" s="26" t="str">
        <f>IF('Contexto Estrat. Ins'!$K$20&lt;&gt;"",'Contexto Estrat. Ins'!$K$16,"")</f>
        <v/>
      </c>
      <c r="CE30" s="26" t="str">
        <f>IF('Contexto Estrat. Ins'!$K$21&lt;&gt;"",'Contexto Estrat. Ins'!$K$16,"")</f>
        <v/>
      </c>
      <c r="CF30" s="26" t="str">
        <f>IF('Contexto Estrat. Ins'!$K$22&lt;&gt;"",'Contexto Estrat. Ins'!$K$16,"")</f>
        <v/>
      </c>
      <c r="CG30" s="26" t="str">
        <f>IF($D$29='Contexto Estrat. Ins'!$B$17,CA30,IF($D$29='Contexto Estrat. Ins'!$B$18,CB30,IF($D$29='Contexto Estrat. Ins'!$B$19,CC30,IF($D$29='Contexto Estrat. Ins'!$B$20,CD30,IF($D$29='Contexto Estrat. Ins'!$B$21,CE30,IF($D$29='Contexto Estrat. Ins'!$B$22,CF30,""))))))</f>
        <v/>
      </c>
    </row>
    <row r="31" spans="1:85" ht="31.15" customHeight="1">
      <c r="A31" s="18"/>
      <c r="D31" s="373"/>
      <c r="E31" s="374"/>
      <c r="F31" s="374"/>
      <c r="G31" s="374"/>
      <c r="H31" s="374"/>
      <c r="I31" s="374"/>
      <c r="J31" s="374"/>
      <c r="K31" s="374"/>
      <c r="L31" s="374"/>
      <c r="M31" s="374"/>
      <c r="N31" s="374"/>
      <c r="O31" s="374"/>
      <c r="P31" s="374"/>
      <c r="Q31" s="374"/>
      <c r="R31" s="374"/>
      <c r="S31" s="374"/>
      <c r="T31" s="374"/>
      <c r="U31" s="374"/>
      <c r="V31" s="374"/>
      <c r="W31" s="374"/>
      <c r="X31" s="374"/>
      <c r="Y31" s="374"/>
      <c r="Z31" s="374"/>
      <c r="AA31" s="374"/>
      <c r="AB31" s="375"/>
      <c r="AC31" s="33"/>
      <c r="AD31" s="494"/>
      <c r="AE31" s="494"/>
      <c r="AF31" s="494"/>
      <c r="AG31" s="494"/>
      <c r="AH31" s="494"/>
      <c r="AI31" s="494"/>
      <c r="AJ31" s="494"/>
      <c r="AK31" s="494"/>
      <c r="AL31" s="494"/>
      <c r="AM31" s="494"/>
      <c r="AN31" s="494"/>
      <c r="AO31" s="494"/>
      <c r="AP31" s="494"/>
      <c r="AQ31" s="494"/>
      <c r="AR31" s="494"/>
      <c r="AS31" s="494"/>
      <c r="AT31" s="494"/>
      <c r="AU31" s="494"/>
      <c r="AV31" s="494"/>
      <c r="AW31" s="494"/>
      <c r="AX31" s="494"/>
      <c r="AY31" s="494"/>
      <c r="AZ31" s="494"/>
      <c r="BA31" s="494"/>
      <c r="BB31" s="494"/>
      <c r="BC31" s="494"/>
      <c r="BD31" s="494"/>
      <c r="BE31" s="494"/>
      <c r="BF31" s="494"/>
      <c r="BG31" s="20"/>
      <c r="BK31" s="26" t="str">
        <f>IF('Contexto Estrat. Ins'!$L$7&lt;&gt;"",'Contexto Estrat. Ins'!$L$6,"")</f>
        <v>Deficiencia en la identificación de controles para mitigación de los riesgos institucionales</v>
      </c>
      <c r="BL31" s="26" t="str">
        <f>IF('Contexto Estrat. Ins'!$L$8&lt;&gt;"",'Contexto Estrat. Ins'!$L$6,"")</f>
        <v>Deficiencia en la identificación de controles para mitigación de los riesgos institucionales</v>
      </c>
      <c r="BM31" s="26" t="str">
        <f>IF('Contexto Estrat. Ins'!$L$9&lt;&gt;"",'Contexto Estrat. Ins'!$L$6,"")</f>
        <v>Deficiencia en la identificación de controles para mitigación de los riesgos institucionales</v>
      </c>
      <c r="BN31" s="26" t="str">
        <f>IF('Contexto Estrat. Ins'!$L$10&lt;&gt;"",'Contexto Estrat. Ins'!$L$6,"")</f>
        <v>Deficiencia en la identificación de controles para mitigación de los riesgos institucionales</v>
      </c>
      <c r="BO31" s="26" t="str">
        <f>IF('Contexto Estrat. Ins'!$L$11&lt;&gt;"",'Contexto Estrat. Ins'!$L$6,"")</f>
        <v/>
      </c>
      <c r="BP31" s="26" t="str">
        <f>IF('Contexto Estrat. Ins'!$L$12&lt;&gt;"",'Contexto Estrat. Ins'!$L$6,"")</f>
        <v/>
      </c>
      <c r="BQ31" s="26" t="str">
        <f>IF($D$29='Contexto Estrat. Ins'!$B$7,BK31,IF($D$29='Contexto Estrat. Ins'!$B$8,BL31,IF($D$29='Contexto Estrat. Ins'!$B$9,BM31,IF($D$29='Contexto Estrat. Ins'!$B$10,BN31,IF($D$29='Contexto Estrat. Ins'!$B$11,BO31,IF($D$29='Contexto Estrat. Ins'!$B$12,BP31,""))))))</f>
        <v/>
      </c>
      <c r="BS31" s="26" t="str">
        <f>IF('Contexto Estrat. Ins'!$L$37&lt;&gt;"",'Contexto Estrat. Ins'!$L$36,"")</f>
        <v>Planeación en los programas y proyectos institucionales</v>
      </c>
      <c r="BT31" s="26" t="str">
        <f>IF('Contexto Estrat. Ins'!$L$38&lt;&gt;"",'Contexto Estrat. Ins'!$L$36,"")</f>
        <v>Planeación en los programas y proyectos institucionales</v>
      </c>
      <c r="BU31" s="26" t="str">
        <f>IF('Contexto Estrat. Ins'!$L$39&lt;&gt;"",'Contexto Estrat. Ins'!$L$36,"")</f>
        <v>Planeación en los programas y proyectos institucionales</v>
      </c>
      <c r="BV31" s="26" t="str">
        <f>IF('Contexto Estrat. Ins'!$L$40&lt;&gt;"",'Contexto Estrat. Ins'!$L$36,"")</f>
        <v>Planeación en los programas y proyectos institucionales</v>
      </c>
      <c r="BW31" s="26" t="str">
        <f>IF('Contexto Estrat. Ins'!$L$41&lt;&gt;"",'Contexto Estrat. Ins'!$L$36,"")</f>
        <v/>
      </c>
      <c r="BX31" s="26" t="str">
        <f>IF('Contexto Estrat. Ins'!$L$42&lt;&gt;"",'Contexto Estrat. Ins'!$L$36,"")</f>
        <v/>
      </c>
      <c r="BY31" s="26" t="str">
        <f>IF($D$29='Contexto Estrat. Ins'!$B$37,BS31,IF($D$29='Contexto Estrat. Ins'!$B$38,BT31,IF($D$29='Contexto Estrat. Ins'!$B$39,BU31,IF($D$29='Contexto Estrat. Ins'!$B$40,BV31,IF($D$29='Contexto Estrat. Ins'!$B$41,BW31,IF($D$29='Contexto Estrat. Ins'!$B$42,BX31,""))))))</f>
        <v/>
      </c>
      <c r="CA31" s="26" t="str">
        <f>IF('Contexto Estrat. Ins'!$L$17&lt;&gt;"",'Contexto Estrat. Ins'!$L$16,"")</f>
        <v/>
      </c>
      <c r="CB31" s="26" t="str">
        <f>IF('Contexto Estrat. Ins'!$L$18&lt;&gt;"",'Contexto Estrat. Ins'!$L$16,"")</f>
        <v/>
      </c>
      <c r="CC31" s="26" t="str">
        <f>IF('Contexto Estrat. Ins'!$L$19&lt;&gt;"",'Contexto Estrat. Ins'!$L$16,"")</f>
        <v/>
      </c>
      <c r="CD31" s="26" t="str">
        <f>IF('Contexto Estrat. Ins'!$L$20&lt;&gt;"",'Contexto Estrat. Ins'!$L$16,"")</f>
        <v/>
      </c>
      <c r="CE31" s="26" t="str">
        <f>IF('Contexto Estrat. Ins'!$L$21&lt;&gt;"",'Contexto Estrat. Ins'!$L$16,"")</f>
        <v/>
      </c>
      <c r="CF31" s="26" t="str">
        <f>IF('Contexto Estrat. Ins'!$L$22&lt;&gt;"",'Contexto Estrat. Ins'!$L$16,"")</f>
        <v/>
      </c>
      <c r="CG31" s="26" t="str">
        <f>IF($D$29='Contexto Estrat. Ins'!$B$17,CA31,IF($D$29='Contexto Estrat. Ins'!$B$18,CB31,IF($D$29='Contexto Estrat. Ins'!$B$19,CC31,IF($D$29='Contexto Estrat. Ins'!$B$20,CD31,IF($D$29='Contexto Estrat. Ins'!$B$21,CE31,IF($D$29='Contexto Estrat. Ins'!$B$22,CF31,""))))))</f>
        <v/>
      </c>
    </row>
    <row r="32" spans="1:85" ht="31.15" customHeight="1">
      <c r="A32" s="18"/>
      <c r="D32" s="373"/>
      <c r="E32" s="374"/>
      <c r="F32" s="374"/>
      <c r="G32" s="374"/>
      <c r="H32" s="374"/>
      <c r="I32" s="374"/>
      <c r="J32" s="374"/>
      <c r="K32" s="374"/>
      <c r="L32" s="374"/>
      <c r="M32" s="374"/>
      <c r="N32" s="374"/>
      <c r="O32" s="374"/>
      <c r="P32" s="374"/>
      <c r="Q32" s="374"/>
      <c r="R32" s="374"/>
      <c r="S32" s="374"/>
      <c r="T32" s="374"/>
      <c r="U32" s="374"/>
      <c r="V32" s="374"/>
      <c r="W32" s="374"/>
      <c r="X32" s="374"/>
      <c r="Y32" s="374"/>
      <c r="Z32" s="374"/>
      <c r="AA32" s="374"/>
      <c r="AB32" s="375"/>
      <c r="AC32" s="33"/>
      <c r="AD32" s="494"/>
      <c r="AE32" s="494"/>
      <c r="AF32" s="494"/>
      <c r="AG32" s="494"/>
      <c r="AH32" s="494"/>
      <c r="AI32" s="494"/>
      <c r="AJ32" s="494"/>
      <c r="AK32" s="494"/>
      <c r="AL32" s="494"/>
      <c r="AM32" s="494"/>
      <c r="AN32" s="494"/>
      <c r="AO32" s="494"/>
      <c r="AP32" s="494"/>
      <c r="AQ32" s="494"/>
      <c r="AR32" s="494"/>
      <c r="AS32" s="494"/>
      <c r="AT32" s="494"/>
      <c r="AU32" s="494"/>
      <c r="AV32" s="494"/>
      <c r="AW32" s="494"/>
      <c r="AX32" s="494"/>
      <c r="AY32" s="494"/>
      <c r="AZ32" s="494"/>
      <c r="BA32" s="494"/>
      <c r="BB32" s="494"/>
      <c r="BC32" s="494"/>
      <c r="BD32" s="494"/>
      <c r="BE32" s="494"/>
      <c r="BF32" s="494"/>
      <c r="BG32" s="20"/>
      <c r="BK32" s="26" t="str">
        <f>IF('Contexto Estrat. Ins'!$M$7&lt;&gt;"",'Contexto Estrat. Ins'!$M$6,"")</f>
        <v>Insuficiente unificación de criterios técnico y legal</v>
      </c>
      <c r="BL32" s="26" t="str">
        <f>IF('Contexto Estrat. Ins'!$M$8&lt;&gt;"",'Contexto Estrat. Ins'!$M$6,"")</f>
        <v>Insuficiente unificación de criterios técnico y legal</v>
      </c>
      <c r="BM32" s="26" t="str">
        <f>IF('Contexto Estrat. Ins'!$M$9&lt;&gt;"",'Contexto Estrat. Ins'!$M$6,"")</f>
        <v>Insuficiente unificación de criterios técnico y legal</v>
      </c>
      <c r="BN32" s="26" t="str">
        <f>IF('Contexto Estrat. Ins'!$M$10&lt;&gt;"",'Contexto Estrat. Ins'!$M$6,"")</f>
        <v>Insuficiente unificación de criterios técnico y legal</v>
      </c>
      <c r="BO32" s="26" t="str">
        <f>IF('Contexto Estrat. Ins'!$M$11&lt;&gt;"",'Contexto Estrat. Ins'!$M$6,"")</f>
        <v/>
      </c>
      <c r="BP32" s="26" t="str">
        <f>IF('Contexto Estrat. Ins'!$M$12&lt;&gt;"",'Contexto Estrat. Ins'!$M$6,"")</f>
        <v/>
      </c>
      <c r="BQ32" s="26" t="str">
        <f>IF($D$29='Contexto Estrat. Ins'!$B$7,BK32,IF($D$29='Contexto Estrat. Ins'!$B$8,BL32,IF($D$29='Contexto Estrat. Ins'!$B$9,BM32,IF($D$29='Contexto Estrat. Ins'!$B$10,BN32,IF($D$29='Contexto Estrat. Ins'!$B$11,BO32,IF($D$29='Contexto Estrat. Ins'!$B$12,BP32,""))))))</f>
        <v/>
      </c>
      <c r="BS32" s="26" t="str">
        <f>IF('Contexto Estrat. Ins'!$M$37&lt;&gt;"",'Contexto Estrat. Ins'!$M$36,"")</f>
        <v>Adecuada divulgación de la plataforma estratégica y otros temas de interés</v>
      </c>
      <c r="BT32" s="26" t="str">
        <f>IF('Contexto Estrat. Ins'!$M$38&lt;&gt;"",'Contexto Estrat. Ins'!$M$36,"")</f>
        <v/>
      </c>
      <c r="BU32" s="26" t="str">
        <f>IF('Contexto Estrat. Ins'!$M$39&lt;&gt;"",'Contexto Estrat. Ins'!$M$36,"")</f>
        <v/>
      </c>
      <c r="BV32" s="26" t="str">
        <f>IF('Contexto Estrat. Ins'!$M$40&lt;&gt;"",'Contexto Estrat. Ins'!$M$36,"")</f>
        <v>Adecuada divulgación de la plataforma estratégica y otros temas de interés</v>
      </c>
      <c r="BW32" s="26" t="str">
        <f>IF('Contexto Estrat. Ins'!$M$41&lt;&gt;"",'Contexto Estrat. Ins'!$M$36,"")</f>
        <v/>
      </c>
      <c r="BX32" s="26" t="str">
        <f>IF('Contexto Estrat. Ins'!$M$42&lt;&gt;"",'Contexto Estrat. Ins'!$M$36,"")</f>
        <v/>
      </c>
      <c r="BY32" s="26" t="str">
        <f>IF($D$29='Contexto Estrat. Ins'!$B$37,BS32,IF($D$29='Contexto Estrat. Ins'!$B$38,BT32,IF($D$29='Contexto Estrat. Ins'!$B$39,BU32,IF($D$29='Contexto Estrat. Ins'!$B$40,BV32,IF($D$29='Contexto Estrat. Ins'!$B$41,BW32,IF($D$29='Contexto Estrat. Ins'!$B$42,BX32,""))))))</f>
        <v/>
      </c>
      <c r="CA32" s="26" t="str">
        <f>IF('Contexto Estrat. Ins'!$M$17&lt;&gt;"",'Contexto Estrat. Ins'!$M$16,"")</f>
        <v/>
      </c>
      <c r="CB32" s="26" t="str">
        <f>IF('Contexto Estrat. Ins'!$M$18&lt;&gt;"",'Contexto Estrat. Ins'!$M$16,"")</f>
        <v/>
      </c>
      <c r="CC32" s="26" t="str">
        <f>IF('Contexto Estrat. Ins'!$M$19&lt;&gt;"",'Contexto Estrat. Ins'!$M$16,"")</f>
        <v/>
      </c>
      <c r="CD32" s="26" t="str">
        <f>IF('Contexto Estrat. Ins'!$M$20&lt;&gt;"",'Contexto Estrat. Ins'!$M$16,"")</f>
        <v/>
      </c>
      <c r="CE32" s="26" t="str">
        <f>IF('Contexto Estrat. Ins'!$M$21&lt;&gt;"",'Contexto Estrat. Ins'!$M$16,"")</f>
        <v/>
      </c>
      <c r="CF32" s="26" t="str">
        <f>IF('Contexto Estrat. Ins'!$M$22&lt;&gt;"",'Contexto Estrat. Ins'!$M$16,"")</f>
        <v/>
      </c>
      <c r="CG32" s="26" t="str">
        <f>IF($D$29='Contexto Estrat. Ins'!$B$17,CA32,IF($D$29='Contexto Estrat. Ins'!$B$18,CB32,IF($D$29='Contexto Estrat. Ins'!$B$19,CC32,IF($D$29='Contexto Estrat. Ins'!$B$20,CD32,IF($D$29='Contexto Estrat. Ins'!$B$21,CE32,IF($D$29='Contexto Estrat. Ins'!$B$22,CF32,""))))))</f>
        <v/>
      </c>
    </row>
    <row r="33" spans="1:86" ht="31.15" customHeight="1">
      <c r="A33" s="18"/>
      <c r="D33" s="373"/>
      <c r="E33" s="374"/>
      <c r="F33" s="374"/>
      <c r="G33" s="374"/>
      <c r="H33" s="374"/>
      <c r="I33" s="374"/>
      <c r="J33" s="374"/>
      <c r="K33" s="374"/>
      <c r="L33" s="374"/>
      <c r="M33" s="374"/>
      <c r="N33" s="374"/>
      <c r="O33" s="374"/>
      <c r="P33" s="374"/>
      <c r="Q33" s="374"/>
      <c r="R33" s="374"/>
      <c r="S33" s="374"/>
      <c r="T33" s="374"/>
      <c r="U33" s="374"/>
      <c r="V33" s="374"/>
      <c r="W33" s="374"/>
      <c r="X33" s="374"/>
      <c r="Y33" s="374"/>
      <c r="Z33" s="374"/>
      <c r="AA33" s="374"/>
      <c r="AB33" s="375"/>
      <c r="AC33" s="33"/>
      <c r="AD33" s="494"/>
      <c r="AE33" s="494"/>
      <c r="AF33" s="494"/>
      <c r="AG33" s="494"/>
      <c r="AH33" s="494"/>
      <c r="AI33" s="494"/>
      <c r="AJ33" s="494"/>
      <c r="AK33" s="494"/>
      <c r="AL33" s="494"/>
      <c r="AM33" s="494"/>
      <c r="AN33" s="494"/>
      <c r="AO33" s="494"/>
      <c r="AP33" s="494"/>
      <c r="AQ33" s="494"/>
      <c r="AR33" s="494"/>
      <c r="AS33" s="494"/>
      <c r="AT33" s="494"/>
      <c r="AU33" s="494"/>
      <c r="AV33" s="494"/>
      <c r="AW33" s="494"/>
      <c r="AX33" s="494"/>
      <c r="AY33" s="494"/>
      <c r="AZ33" s="494"/>
      <c r="BA33" s="494"/>
      <c r="BB33" s="494"/>
      <c r="BC33" s="494"/>
      <c r="BD33" s="494"/>
      <c r="BE33" s="494"/>
      <c r="BF33" s="494"/>
      <c r="BG33" s="20"/>
      <c r="BK33" s="26" t="str">
        <f>IF('Contexto Estrat. Ins'!$N$7&lt;&gt;"",'Contexto Estrat. Ins'!$N$6,"")</f>
        <v/>
      </c>
      <c r="BL33" s="26" t="str">
        <f>IF('Contexto Estrat. Ins'!$N$8&lt;&gt;"",'Contexto Estrat. Ins'!$N$6,"")</f>
        <v/>
      </c>
      <c r="BM33" s="26" t="str">
        <f>IF('Contexto Estrat. Ins'!$N$9&lt;&gt;"",'Contexto Estrat. Ins'!$N$6,"")</f>
        <v/>
      </c>
      <c r="BN33" s="26" t="str">
        <f>IF('Contexto Estrat. Ins'!$N$10&lt;&gt;"",'Contexto Estrat. Ins'!$N$6,"")</f>
        <v/>
      </c>
      <c r="BO33" s="26" t="str">
        <f>IF('Contexto Estrat. Ins'!$N$11&lt;&gt;"",'Contexto Estrat. Ins'!$N$6,"")</f>
        <v/>
      </c>
      <c r="BP33" s="26" t="str">
        <f>IF('Contexto Estrat. Ins'!$N$12&lt;&gt;"",'Contexto Estrat. Ins'!$N$6,"")</f>
        <v/>
      </c>
      <c r="BQ33" s="26" t="str">
        <f>IF($D$29='Contexto Estrat. Ins'!$B$7,BK33,IF($D$29='Contexto Estrat. Ins'!$B$8,BL33,IF($D$29='Contexto Estrat. Ins'!$B$9,BM33,IF($D$29='Contexto Estrat. Ins'!$B$10,BN33,IF($D$29='Contexto Estrat. Ins'!$B$11,BO33,IF($D$29='Contexto Estrat. Ins'!$B$12,BP33,""))))))</f>
        <v/>
      </c>
      <c r="BS33" s="26" t="str">
        <f>IF('Contexto Estrat. Ins'!$N$37&lt;&gt;"",'Contexto Estrat. Ins'!$N$36,"")</f>
        <v/>
      </c>
      <c r="BT33" s="26" t="str">
        <f>IF('Contexto Estrat. Ins'!$N$38&lt;&gt;"",'Contexto Estrat. Ins'!$N$36,"")</f>
        <v/>
      </c>
      <c r="BU33" s="26" t="str">
        <f>IF('Contexto Estrat. Ins'!$N$39&lt;&gt;"",'Contexto Estrat. Ins'!$N$36,"")</f>
        <v/>
      </c>
      <c r="BV33" s="26" t="str">
        <f>IF('Contexto Estrat. Ins'!$N$40&lt;&gt;"",'Contexto Estrat. Ins'!$N$36,"")</f>
        <v/>
      </c>
      <c r="BW33" s="26" t="str">
        <f>IF('Contexto Estrat. Ins'!$N$41&lt;&gt;"",'Contexto Estrat. Ins'!$N$36,"")</f>
        <v/>
      </c>
      <c r="BX33" s="26" t="str">
        <f>IF('Contexto Estrat. Ins'!$N$42&lt;&gt;"",'Contexto Estrat. Ins'!$N$36,"")</f>
        <v/>
      </c>
      <c r="BY33" s="26" t="str">
        <f>IF($D$29='Contexto Estrat. Ins'!$B$37,BS33,IF($D$29='Contexto Estrat. Ins'!$B$38,BT33,IF($D$29='Contexto Estrat. Ins'!$B$39,BU33,IF($D$29='Contexto Estrat. Ins'!$B$40,BV33,IF($D$29='Contexto Estrat. Ins'!$B$41,BW33,IF($D$29='Contexto Estrat. Ins'!$B$42,BX33,""))))))</f>
        <v/>
      </c>
      <c r="CA33" s="26" t="str">
        <f>IF('Contexto Estrat. Ins'!$N$17&lt;&gt;"",'Contexto Estrat. Ins'!$N$16,"")</f>
        <v/>
      </c>
      <c r="CB33" s="26" t="str">
        <f>IF('Contexto Estrat. Ins'!$N$18&lt;&gt;"",'Contexto Estrat. Ins'!$N$16,"")</f>
        <v/>
      </c>
      <c r="CC33" s="26" t="str">
        <f>IF('Contexto Estrat. Ins'!$N$19&lt;&gt;"",'Contexto Estrat. Ins'!$N$16,"")</f>
        <v/>
      </c>
      <c r="CD33" s="26" t="str">
        <f>IF('Contexto Estrat. Ins'!$N$20&lt;&gt;"",'Contexto Estrat. Ins'!$N$16,"")</f>
        <v/>
      </c>
      <c r="CE33" s="26" t="str">
        <f>IF('Contexto Estrat. Ins'!$N$21&lt;&gt;"",'Contexto Estrat. Ins'!$N$16,"")</f>
        <v/>
      </c>
      <c r="CF33" s="26" t="str">
        <f>IF('Contexto Estrat. Ins'!$N$22&lt;&gt;"",'Contexto Estrat. Ins'!$N$16,"")</f>
        <v/>
      </c>
      <c r="CG33" s="26" t="str">
        <f>IF($D$29='Contexto Estrat. Ins'!$B$17,CA33,IF($D$29='Contexto Estrat. Ins'!$B$18,CB33,IF($D$29='Contexto Estrat. Ins'!$B$19,CC33,IF($D$29='Contexto Estrat. Ins'!$B$20,CD33,IF($D$29='Contexto Estrat. Ins'!$B$21,CE33,IF($D$29='Contexto Estrat. Ins'!$B$22,CF33,""))))))</f>
        <v/>
      </c>
    </row>
    <row r="34" spans="1:86" ht="31.15" customHeight="1">
      <c r="A34" s="18"/>
      <c r="D34" s="373"/>
      <c r="E34" s="374"/>
      <c r="F34" s="374"/>
      <c r="G34" s="374"/>
      <c r="H34" s="374"/>
      <c r="I34" s="374"/>
      <c r="J34" s="374"/>
      <c r="K34" s="374"/>
      <c r="L34" s="374"/>
      <c r="M34" s="374"/>
      <c r="N34" s="374"/>
      <c r="O34" s="374"/>
      <c r="P34" s="374"/>
      <c r="Q34" s="374"/>
      <c r="R34" s="374"/>
      <c r="S34" s="374"/>
      <c r="T34" s="374"/>
      <c r="U34" s="374"/>
      <c r="V34" s="374"/>
      <c r="W34" s="374"/>
      <c r="X34" s="374"/>
      <c r="Y34" s="374"/>
      <c r="Z34" s="374"/>
      <c r="AA34" s="374"/>
      <c r="AB34" s="375"/>
      <c r="AC34" s="33"/>
      <c r="AD34" s="494"/>
      <c r="AE34" s="494"/>
      <c r="AF34" s="494"/>
      <c r="AG34" s="494"/>
      <c r="AH34" s="494"/>
      <c r="AI34" s="494"/>
      <c r="AJ34" s="494"/>
      <c r="AK34" s="494"/>
      <c r="AL34" s="494"/>
      <c r="AM34" s="494"/>
      <c r="AN34" s="494"/>
      <c r="AO34" s="494"/>
      <c r="AP34" s="494"/>
      <c r="AQ34" s="494"/>
      <c r="AR34" s="494"/>
      <c r="AS34" s="494"/>
      <c r="AT34" s="494"/>
      <c r="AU34" s="494"/>
      <c r="AV34" s="494"/>
      <c r="AW34" s="494"/>
      <c r="AX34" s="494"/>
      <c r="AY34" s="494"/>
      <c r="AZ34" s="494"/>
      <c r="BA34" s="494"/>
      <c r="BB34" s="494"/>
      <c r="BC34" s="494"/>
      <c r="BD34" s="494"/>
      <c r="BE34" s="494"/>
      <c r="BF34" s="494"/>
      <c r="BG34" s="20"/>
      <c r="BK34" s="26" t="str">
        <f>IF('Contexto Estrat. Ins'!$O$7&lt;&gt;"",'Contexto Estrat. Ins'!$O$6,"")</f>
        <v/>
      </c>
      <c r="BL34" s="26" t="str">
        <f>IF('Contexto Estrat. Ins'!$O$8&lt;&gt;"",'Contexto Estrat. Ins'!$O$6,"")</f>
        <v/>
      </c>
      <c r="BM34" s="26" t="str">
        <f>IF('Contexto Estrat. Ins'!$O$9&lt;&gt;"",'Contexto Estrat. Ins'!$O$6,"")</f>
        <v/>
      </c>
      <c r="BN34" s="26" t="str">
        <f>IF('Contexto Estrat. Ins'!$O$10&lt;&gt;"",'Contexto Estrat. Ins'!$O$6,"")</f>
        <v/>
      </c>
      <c r="BO34" s="26" t="str">
        <f>IF('Contexto Estrat. Ins'!$O$11&lt;&gt;"",'Contexto Estrat. Ins'!$O$6,"")</f>
        <v/>
      </c>
      <c r="BP34" s="26" t="str">
        <f>IF('Contexto Estrat. Ins'!$O$12&lt;&gt;"",'Contexto Estrat. Ins'!$O$6,"")</f>
        <v/>
      </c>
      <c r="BQ34" s="26" t="str">
        <f>IF($D$29='Contexto Estrat. Ins'!$B$7,BK34,IF($D$29='Contexto Estrat. Ins'!$B$8,BL34,IF($D$29='Contexto Estrat. Ins'!$B$9,BM34,IF($D$29='Contexto Estrat. Ins'!$B$10,BN34,IF($D$29='Contexto Estrat. Ins'!$B$11,BO34,IF($D$29='Contexto Estrat. Ins'!$B$12,BP34,""))))))</f>
        <v/>
      </c>
      <c r="BS34" s="26" t="str">
        <f>IF('Contexto Estrat. Ins'!$O$37&lt;&gt;"",'Contexto Estrat. Ins'!$O$36,"")</f>
        <v/>
      </c>
      <c r="BT34" s="26" t="str">
        <f>IF('Contexto Estrat. Ins'!$O$38&lt;&gt;"",'Contexto Estrat. Ins'!$O$36,"")</f>
        <v/>
      </c>
      <c r="BU34" s="26" t="str">
        <f>IF('Contexto Estrat. Ins'!$O$39&lt;&gt;"",'Contexto Estrat. Ins'!$O$36,"")</f>
        <v/>
      </c>
      <c r="BV34" s="26" t="str">
        <f>IF('Contexto Estrat. Ins'!$O$40&lt;&gt;"",'Contexto Estrat. Ins'!$O$36,"")</f>
        <v/>
      </c>
      <c r="BW34" s="26" t="str">
        <f>IF('Contexto Estrat. Ins'!$O$41&lt;&gt;"",'Contexto Estrat. Ins'!$O$36,"")</f>
        <v/>
      </c>
      <c r="BX34" s="26" t="str">
        <f>IF('Contexto Estrat. Ins'!$O$42&lt;&gt;"",'Contexto Estrat. Ins'!$O$36,"")</f>
        <v/>
      </c>
      <c r="BY34" s="26" t="str">
        <f>IF($D$29='Contexto Estrat. Ins'!$B$37,BS34,IF($D$29='Contexto Estrat. Ins'!$B$38,BT34,IF($D$29='Contexto Estrat. Ins'!$B$39,BU34,IF($D$29='Contexto Estrat. Ins'!$B$40,BV34,IF($D$29='Contexto Estrat. Ins'!$B$41,BW34,IF($D$29='Contexto Estrat. Ins'!$B$42,BX34,""))))))</f>
        <v/>
      </c>
      <c r="CA34" s="26" t="str">
        <f>IF('Contexto Estrat. Ins'!$O$17&lt;&gt;"",'Contexto Estrat. Ins'!$O$16,"")</f>
        <v/>
      </c>
      <c r="CB34" s="26" t="str">
        <f>IF('Contexto Estrat. Ins'!$O$18&lt;&gt;"",'Contexto Estrat. Ins'!$O$16,"")</f>
        <v/>
      </c>
      <c r="CC34" s="26" t="str">
        <f>IF('Contexto Estrat. Ins'!$O$19&lt;&gt;"",'Contexto Estrat. Ins'!$O$16,"")</f>
        <v/>
      </c>
      <c r="CD34" s="26" t="str">
        <f>IF('Contexto Estrat. Ins'!$O$20&lt;&gt;"",'Contexto Estrat. Ins'!$O$16,"")</f>
        <v/>
      </c>
      <c r="CE34" s="26" t="str">
        <f>IF('Contexto Estrat. Ins'!$O$21&lt;&gt;"",'Contexto Estrat. Ins'!$O$16,"")</f>
        <v/>
      </c>
      <c r="CF34" s="26" t="str">
        <f>IF('Contexto Estrat. Ins'!$O$22&lt;&gt;"",'Contexto Estrat. Ins'!$O$16,"")</f>
        <v/>
      </c>
      <c r="CG34" s="26" t="str">
        <f>IF($D$29='Contexto Estrat. Ins'!$B$17,CA34,IF($D$29='Contexto Estrat. Ins'!$B$18,CB34,IF($D$29='Contexto Estrat. Ins'!$B$19,CC34,IF($D$29='Contexto Estrat. Ins'!$B$20,CD34,IF($D$29='Contexto Estrat. Ins'!$B$21,CE34,IF($D$29='Contexto Estrat. Ins'!$B$22,CF34,""))))))</f>
        <v/>
      </c>
    </row>
    <row r="35" spans="1:86" ht="15.6" customHeight="1">
      <c r="A35" s="34"/>
      <c r="B35" s="35"/>
      <c r="C35" s="35"/>
      <c r="BG35" s="20"/>
      <c r="BK35" s="26" t="str">
        <f>IF('Contexto Estrat. Ins'!$P$7&lt;&gt;"",'Contexto Estrat. Ins'!$P$6,"")</f>
        <v/>
      </c>
      <c r="BL35" s="26" t="str">
        <f>IF('Contexto Estrat. Ins'!$P$8&lt;&gt;"",'Contexto Estrat. Ins'!$P$6,"")</f>
        <v/>
      </c>
      <c r="BM35" s="26" t="str">
        <f>IF('Contexto Estrat. Ins'!$P$9&lt;&gt;"",'Contexto Estrat. Ins'!$P$6,"")</f>
        <v/>
      </c>
      <c r="BN35" s="26" t="str">
        <f>IF('Contexto Estrat. Ins'!$P$10&lt;&gt;"",'Contexto Estrat. Ins'!$P$6,"")</f>
        <v/>
      </c>
      <c r="BO35" s="26" t="str">
        <f>IF('Contexto Estrat. Ins'!$P$11&lt;&gt;"",'Contexto Estrat. Ins'!$P$6,"")</f>
        <v/>
      </c>
      <c r="BP35" s="26" t="str">
        <f>IF('Contexto Estrat. Ins'!$P$12&lt;&gt;"",'Contexto Estrat. Ins'!$P$6,"")</f>
        <v/>
      </c>
      <c r="BQ35" s="26" t="str">
        <f>IF($D$29='Contexto Estrat. Ins'!$B$7,BK35,IF($D$29='Contexto Estrat. Ins'!$B$8,BL35,IF($D$29='Contexto Estrat. Ins'!$B$9,BM35,IF($D$29='Contexto Estrat. Ins'!$B$10,BN35,IF($D$29='Contexto Estrat. Ins'!$B$11,BO35,IF($D$29='Contexto Estrat. Ins'!$B$12,BP35,""))))))</f>
        <v/>
      </c>
      <c r="BS35" s="26" t="str">
        <f>IF('Contexto Estrat. Ins'!$P$37&lt;&gt;"",'Contexto Estrat. Ins'!$P$36,"")</f>
        <v/>
      </c>
      <c r="BT35" s="26" t="str">
        <f>IF('Contexto Estrat. Ins'!$P$38&lt;&gt;"",'Contexto Estrat. Ins'!$P$36,"")</f>
        <v/>
      </c>
      <c r="BU35" s="26" t="str">
        <f>IF('Contexto Estrat. Ins'!$P$39&lt;&gt;"",'Contexto Estrat. Ins'!$P$36,"")</f>
        <v/>
      </c>
      <c r="BV35" s="26" t="str">
        <f>IF('Contexto Estrat. Ins'!$P$40&lt;&gt;"",'Contexto Estrat. Ins'!$P$36,"")</f>
        <v/>
      </c>
      <c r="BW35" s="26" t="str">
        <f>IF('Contexto Estrat. Ins'!$P$41&lt;&gt;"",'Contexto Estrat. Ins'!$P$36,"")</f>
        <v/>
      </c>
      <c r="BX35" s="26" t="str">
        <f>IF('Contexto Estrat. Ins'!$P$42&lt;&gt;"",'Contexto Estrat. Ins'!$P$36,"")</f>
        <v/>
      </c>
      <c r="BY35" s="26" t="str">
        <f>IF($D$29='Contexto Estrat. Ins'!$B$37,BS35,IF($D$29='Contexto Estrat. Ins'!$B$38,BT35,IF($D$29='Contexto Estrat. Ins'!$B$39,BU35,IF($D$29='Contexto Estrat. Ins'!$B$40,BV35,IF($D$29='Contexto Estrat. Ins'!$B$41,BW35,IF($D$29='Contexto Estrat. Ins'!$B$42,BX35,""))))))</f>
        <v/>
      </c>
      <c r="CA35" s="26" t="str">
        <f>IF('Contexto Estrat. Ins'!$P$17&lt;&gt;"",'Contexto Estrat. Ins'!$P$16,"")</f>
        <v/>
      </c>
      <c r="CB35" s="26" t="str">
        <f>IF('Contexto Estrat. Ins'!$P$18&lt;&gt;"",'Contexto Estrat. Ins'!$P$16,"")</f>
        <v/>
      </c>
      <c r="CC35" s="26" t="str">
        <f>IF('Contexto Estrat. Ins'!$P$19&lt;&gt;"",'Contexto Estrat. Ins'!$P$16,"")</f>
        <v/>
      </c>
      <c r="CD35" s="26" t="str">
        <f>IF('Contexto Estrat. Ins'!$P$20&lt;&gt;"",'Contexto Estrat. Ins'!$P$16,"")</f>
        <v/>
      </c>
      <c r="CE35" s="26" t="str">
        <f>IF('Contexto Estrat. Ins'!$P$21&lt;&gt;"",'Contexto Estrat. Ins'!$P$16,"")</f>
        <v/>
      </c>
      <c r="CF35" s="26" t="str">
        <f>IF('Contexto Estrat. Ins'!$P$22&lt;&gt;"",'Contexto Estrat. Ins'!$P$16,"")</f>
        <v/>
      </c>
      <c r="CG35" s="26" t="str">
        <f>IF($D$29='Contexto Estrat. Ins'!$B$17,CA35,IF($D$29='Contexto Estrat. Ins'!$B$18,CB35,IF($D$29='Contexto Estrat. Ins'!$B$19,CC35,IF($D$29='Contexto Estrat. Ins'!$B$20,CD35,IF($D$29='Contexto Estrat. Ins'!$B$21,CE35,IF($D$29='Contexto Estrat. Ins'!$B$22,CF35,""))))))</f>
        <v/>
      </c>
    </row>
    <row r="36" spans="1:86" ht="15.6" customHeight="1">
      <c r="A36" s="18"/>
      <c r="D36" s="484" t="str">
        <f>IF(AK13=Datos!$A$6,"Causas de la oportunidad (factores de la oportunidad)","Causas del riesgo (factores del riesgo)")</f>
        <v>Causas del riesgo (factores del riesgo)</v>
      </c>
      <c r="E36" s="484"/>
      <c r="F36" s="484"/>
      <c r="G36" s="484"/>
      <c r="H36" s="484"/>
      <c r="I36" s="484"/>
      <c r="J36" s="484"/>
      <c r="K36" s="484"/>
      <c r="L36" s="484"/>
      <c r="M36" s="484"/>
      <c r="N36" s="484"/>
      <c r="O36" s="484"/>
      <c r="P36" s="484"/>
      <c r="Q36" s="484"/>
      <c r="R36" s="484"/>
      <c r="S36" s="484"/>
      <c r="T36" s="484"/>
      <c r="U36" s="484"/>
      <c r="V36" s="484"/>
      <c r="W36" s="484"/>
      <c r="X36" s="484"/>
      <c r="Y36" s="484"/>
      <c r="Z36" s="484"/>
      <c r="AA36" s="484"/>
      <c r="AB36" s="484"/>
      <c r="AC36" s="36"/>
      <c r="AD36" s="484" t="str">
        <f>IF(AK13=Datos!$A$6,"Consecuencias (efectos de la oportunidad)","Consecuencias (efectos del riesgo)")</f>
        <v>Consecuencias (efectos del riesgo)</v>
      </c>
      <c r="AE36" s="484"/>
      <c r="AF36" s="484"/>
      <c r="AG36" s="484"/>
      <c r="AH36" s="484"/>
      <c r="AI36" s="484"/>
      <c r="AJ36" s="484"/>
      <c r="AK36" s="484"/>
      <c r="AL36" s="484"/>
      <c r="AM36" s="484"/>
      <c r="AN36" s="484"/>
      <c r="AO36" s="484"/>
      <c r="AP36" s="484"/>
      <c r="AQ36" s="484"/>
      <c r="AR36" s="484"/>
      <c r="AS36" s="484"/>
      <c r="AT36" s="484"/>
      <c r="AU36" s="484"/>
      <c r="AV36" s="484"/>
      <c r="AW36" s="484"/>
      <c r="AX36" s="484"/>
      <c r="AY36" s="484"/>
      <c r="AZ36" s="484"/>
      <c r="BA36" s="484"/>
      <c r="BB36" s="484"/>
      <c r="BC36" s="484"/>
      <c r="BD36" s="484"/>
      <c r="BE36" s="484"/>
      <c r="BF36" s="484"/>
      <c r="BG36" s="20"/>
      <c r="BK36" s="26" t="str">
        <f>IF('Contexto Estrat. Ins'!$Q$7&lt;&gt;"",'Contexto Estrat. Ins'!$Q$6,"")</f>
        <v/>
      </c>
      <c r="BL36" s="26" t="str">
        <f>IF('Contexto Estrat. Ins'!$Q$8&lt;&gt;"",'Contexto Estrat. Ins'!$Q$6,"")</f>
        <v/>
      </c>
      <c r="BM36" s="26" t="str">
        <f>IF('Contexto Estrat. Ins'!$Q$9&lt;&gt;"",'Contexto Estrat. Ins'!$Q$6,"")</f>
        <v/>
      </c>
      <c r="BN36" s="26" t="str">
        <f>IF('Contexto Estrat. Ins'!$Q$10&lt;&gt;"",'Contexto Estrat. Ins'!$Q$6,"")</f>
        <v/>
      </c>
      <c r="BO36" s="26" t="str">
        <f>IF('Contexto Estrat. Ins'!$Q$11&lt;&gt;"",'Contexto Estrat. Ins'!$Q$6,"")</f>
        <v/>
      </c>
      <c r="BP36" s="26" t="str">
        <f>IF('Contexto Estrat. Ins'!$Q$12&lt;&gt;"",'Contexto Estrat. Ins'!$Q$6,"")</f>
        <v/>
      </c>
      <c r="BQ36" s="26" t="str">
        <f>IF($D$29='Contexto Estrat. Ins'!$B$7,BK36,IF($D$29='Contexto Estrat. Ins'!$B$8,BL36,IF($D$29='Contexto Estrat. Ins'!$B$9,BM36,IF($D$29='Contexto Estrat. Ins'!$B$10,BN36,IF($D$29='Contexto Estrat. Ins'!$B$11,BO36,IF($D$29='Contexto Estrat. Ins'!$B$12,BP36,""))))))</f>
        <v/>
      </c>
      <c r="BS36" s="26" t="str">
        <f>IF('Contexto Estrat. Ins'!$Q$37&lt;&gt;"",'Contexto Estrat. Ins'!$Q$36,"")</f>
        <v/>
      </c>
      <c r="BT36" s="26" t="str">
        <f>IF('Contexto Estrat. Ins'!$Q$38&lt;&gt;"",'Contexto Estrat. Ins'!$Q$36,"")</f>
        <v/>
      </c>
      <c r="BU36" s="26" t="str">
        <f>IF('Contexto Estrat. Ins'!$Q$39&lt;&gt;"",'Contexto Estrat. Ins'!$Q$36,"")</f>
        <v/>
      </c>
      <c r="BV36" s="26" t="str">
        <f>IF('Contexto Estrat. Ins'!$Q$40&lt;&gt;"",'Contexto Estrat. Ins'!$Q$36,"")</f>
        <v/>
      </c>
      <c r="BW36" s="26" t="str">
        <f>IF('Contexto Estrat. Ins'!$Q$41&lt;&gt;"",'Contexto Estrat. Ins'!$Q$36,"")</f>
        <v/>
      </c>
      <c r="BX36" s="26" t="str">
        <f>IF('Contexto Estrat. Ins'!$Q$42&lt;&gt;"",'Contexto Estrat. Ins'!$Q$36,"")</f>
        <v/>
      </c>
      <c r="BY36" s="26" t="str">
        <f>IF($D$29='Contexto Estrat. Ins'!$B$37,BS36,IF($D$29='Contexto Estrat. Ins'!$B$38,BT36,IF($D$29='Contexto Estrat. Ins'!$B$39,BU36,IF($D$29='Contexto Estrat. Ins'!$B$40,BV36,IF($D$29='Contexto Estrat. Ins'!$B$41,BW36,IF($D$29='Contexto Estrat. Ins'!$B$42,BX36,""))))))</f>
        <v/>
      </c>
      <c r="CA36" s="26" t="str">
        <f>IF('Contexto Estrat. Ins'!$Q$17&lt;&gt;"",'Contexto Estrat. Ins'!$Q$16,"")</f>
        <v/>
      </c>
      <c r="CB36" s="26" t="str">
        <f>IF('Contexto Estrat. Ins'!$Q$18&lt;&gt;"",'Contexto Estrat. Ins'!$Q$16,"")</f>
        <v/>
      </c>
      <c r="CC36" s="26" t="str">
        <f>IF('Contexto Estrat. Ins'!$Q$19&lt;&gt;"",'Contexto Estrat. Ins'!$Q$16,"")</f>
        <v/>
      </c>
      <c r="CD36" s="26" t="str">
        <f>IF('Contexto Estrat. Ins'!$Q$20&lt;&gt;"",'Contexto Estrat. Ins'!$Q$16,"")</f>
        <v/>
      </c>
      <c r="CE36" s="26" t="str">
        <f>IF('Contexto Estrat. Ins'!$Q$21&lt;&gt;"",'Contexto Estrat. Ins'!$Q$16,"")</f>
        <v/>
      </c>
      <c r="CF36" s="26" t="str">
        <f>IF('Contexto Estrat. Ins'!$Q$22&lt;&gt;"",'Contexto Estrat. Ins'!$Q$16,"")</f>
        <v/>
      </c>
      <c r="CG36" s="26" t="str">
        <f>IF($D$29='Contexto Estrat. Ins'!$B$17,CA36,IF($D$29='Contexto Estrat. Ins'!$B$18,CB36,IF($D$29='Contexto Estrat. Ins'!$B$19,CC36,IF($D$29='Contexto Estrat. Ins'!$B$20,CD36,IF($D$29='Contexto Estrat. Ins'!$B$21,CE36,IF($D$29='Contexto Estrat. Ins'!$B$22,CF36,""))))))</f>
        <v/>
      </c>
    </row>
    <row r="37" spans="1:86" ht="15.6" customHeight="1">
      <c r="A37" s="18"/>
      <c r="D37" s="483" t="s">
        <v>473</v>
      </c>
      <c r="E37" s="483"/>
      <c r="F37" s="483"/>
      <c r="G37" s="483"/>
      <c r="H37" s="483"/>
      <c r="I37" s="483"/>
      <c r="J37" s="483"/>
      <c r="K37" s="483"/>
      <c r="L37" s="483"/>
      <c r="M37" s="483"/>
      <c r="N37" s="483"/>
      <c r="O37" s="483"/>
      <c r="P37" s="483"/>
      <c r="Q37" s="483"/>
      <c r="R37" s="483"/>
      <c r="S37" s="483"/>
      <c r="T37" s="483"/>
      <c r="U37" s="483"/>
      <c r="V37" s="483"/>
      <c r="W37" s="483"/>
      <c r="X37" s="483"/>
      <c r="Y37" s="483"/>
      <c r="Z37" s="483"/>
      <c r="AA37" s="483"/>
      <c r="AB37" s="483"/>
      <c r="AD37" s="484"/>
      <c r="AE37" s="484"/>
      <c r="AF37" s="484"/>
      <c r="AG37" s="484"/>
      <c r="AH37" s="484"/>
      <c r="AI37" s="484"/>
      <c r="AJ37" s="484"/>
      <c r="AK37" s="484"/>
      <c r="AL37" s="484"/>
      <c r="AM37" s="484"/>
      <c r="AN37" s="484"/>
      <c r="AO37" s="484"/>
      <c r="AP37" s="484"/>
      <c r="AQ37" s="484"/>
      <c r="AR37" s="484"/>
      <c r="AS37" s="484"/>
      <c r="AT37" s="484"/>
      <c r="AU37" s="484"/>
      <c r="AV37" s="484"/>
      <c r="AW37" s="484"/>
      <c r="AX37" s="484"/>
      <c r="AY37" s="484"/>
      <c r="AZ37" s="484"/>
      <c r="BA37" s="484"/>
      <c r="BB37" s="484"/>
      <c r="BC37" s="484"/>
      <c r="BD37" s="484"/>
      <c r="BE37" s="484"/>
      <c r="BF37" s="484"/>
      <c r="BG37" s="20"/>
      <c r="BK37" s="26" t="str">
        <f>IF('Contexto Estrat. Ins'!$R$7&lt;&gt;"",'Contexto Estrat. Ins'!$R$6,"")</f>
        <v/>
      </c>
      <c r="BL37" s="26" t="str">
        <f>IF('Contexto Estrat. Ins'!$R$8&lt;&gt;"",'Contexto Estrat. Ins'!$R$6,"")</f>
        <v/>
      </c>
      <c r="BM37" s="26" t="str">
        <f>IF('Contexto Estrat. Ins'!$R$9&lt;&gt;"",'Contexto Estrat. Ins'!$R$6,"")</f>
        <v/>
      </c>
      <c r="BN37" s="26" t="str">
        <f>IF('Contexto Estrat. Ins'!$R$10&lt;&gt;"",'Contexto Estrat. Ins'!$R$6,"")</f>
        <v/>
      </c>
      <c r="BO37" s="26" t="str">
        <f>IF('Contexto Estrat. Ins'!$R$11&lt;&gt;"",'Contexto Estrat. Ins'!$R$6,"")</f>
        <v/>
      </c>
      <c r="BP37" s="26" t="str">
        <f>IF('Contexto Estrat. Ins'!$R$12&lt;&gt;"",'Contexto Estrat. Ins'!$R$6,"")</f>
        <v/>
      </c>
      <c r="BQ37" s="26" t="str">
        <f>IF($D$29='Contexto Estrat. Ins'!$B$7,BK37,IF($D$29='Contexto Estrat. Ins'!$B$8,BL37,IF($D$29='Contexto Estrat. Ins'!$B$9,BM37,IF($D$29='Contexto Estrat. Ins'!$B$10,BN37,IF($D$29='Contexto Estrat. Ins'!$B$11,BO37,IF($D$29='Contexto Estrat. Ins'!$B$12,BP37,""))))))</f>
        <v/>
      </c>
      <c r="BS37" s="26" t="str">
        <f>IF('Contexto Estrat. Ins'!$R$37&lt;&gt;"",'Contexto Estrat. Ins'!$R$36,"")</f>
        <v/>
      </c>
      <c r="BT37" s="26" t="str">
        <f>IF('Contexto Estrat. Ins'!$R$38&lt;&gt;"",'Contexto Estrat. Ins'!$R$36,"")</f>
        <v/>
      </c>
      <c r="BU37" s="26" t="str">
        <f>IF('Contexto Estrat. Ins'!$R$39&lt;&gt;"",'Contexto Estrat. Ins'!$R$36,"")</f>
        <v/>
      </c>
      <c r="BV37" s="26" t="str">
        <f>IF('Contexto Estrat. Ins'!$R$40&lt;&gt;"",'Contexto Estrat. Ins'!$R$36,"")</f>
        <v/>
      </c>
      <c r="BW37" s="26" t="str">
        <f>IF('Contexto Estrat. Ins'!$R$41&lt;&gt;"",'Contexto Estrat. Ins'!$R$36,"")</f>
        <v/>
      </c>
      <c r="BX37" s="26" t="str">
        <f>IF('Contexto Estrat. Ins'!$R$42&lt;&gt;"",'Contexto Estrat. Ins'!$R$36,"")</f>
        <v/>
      </c>
      <c r="BY37" s="26" t="str">
        <f>IF($D$29='Contexto Estrat. Ins'!$B$37,BS37,IF($D$29='Contexto Estrat. Ins'!$B$38,BT37,IF($D$29='Contexto Estrat. Ins'!$B$39,BU37,IF($D$29='Contexto Estrat. Ins'!$B$40,BV37,IF($D$29='Contexto Estrat. Ins'!$B$41,BW37,IF($D$29='Contexto Estrat. Ins'!$B$42,BX37,""))))))</f>
        <v/>
      </c>
      <c r="CA37" s="26" t="str">
        <f>IF('Contexto Estrat. Ins'!$R$17&lt;&gt;"",'Contexto Estrat. Ins'!$R$16,"")</f>
        <v/>
      </c>
      <c r="CB37" s="26" t="str">
        <f>IF('Contexto Estrat. Ins'!$R$18&lt;&gt;"",'Contexto Estrat. Ins'!$R$16,"")</f>
        <v/>
      </c>
      <c r="CC37" s="26" t="str">
        <f>IF('Contexto Estrat. Ins'!$R$19&lt;&gt;"",'Contexto Estrat. Ins'!$R$16,"")</f>
        <v/>
      </c>
      <c r="CD37" s="26" t="str">
        <f>IF('Contexto Estrat. Ins'!$R$20&lt;&gt;"",'Contexto Estrat. Ins'!$R$16,"")</f>
        <v/>
      </c>
      <c r="CE37" s="26" t="str">
        <f>IF('Contexto Estrat. Ins'!$R$21&lt;&gt;"",'Contexto Estrat. Ins'!$R$16,"")</f>
        <v/>
      </c>
      <c r="CF37" s="26" t="str">
        <f>IF('Contexto Estrat. Ins'!$R$22&lt;&gt;"",'Contexto Estrat. Ins'!$R$16,"")</f>
        <v/>
      </c>
      <c r="CG37" s="26" t="str">
        <f>IF($D$29='Contexto Estrat. Ins'!$B$17,CA37,IF($D$29='Contexto Estrat. Ins'!$B$18,CB37,IF($D$29='Contexto Estrat. Ins'!$B$19,CC37,IF($D$29='Contexto Estrat. Ins'!$B$20,CD37,IF($D$29='Contexto Estrat. Ins'!$B$21,CE37,IF($D$29='Contexto Estrat. Ins'!$B$22,CF37,""))))))</f>
        <v/>
      </c>
    </row>
    <row r="38" spans="1:86" ht="15.6" customHeight="1">
      <c r="A38" s="18"/>
      <c r="D38" s="483" t="s">
        <v>474</v>
      </c>
      <c r="E38" s="483"/>
      <c r="F38" s="483"/>
      <c r="G38" s="483"/>
      <c r="H38" s="483"/>
      <c r="I38" s="483"/>
      <c r="J38" s="483" t="s">
        <v>475</v>
      </c>
      <c r="K38" s="483"/>
      <c r="L38" s="483"/>
      <c r="M38" s="483"/>
      <c r="N38" s="483"/>
      <c r="O38" s="483"/>
      <c r="P38" s="483"/>
      <c r="Q38" s="483"/>
      <c r="R38" s="483"/>
      <c r="S38" s="483"/>
      <c r="T38" s="483"/>
      <c r="U38" s="483"/>
      <c r="V38" s="483"/>
      <c r="W38" s="483"/>
      <c r="X38" s="483"/>
      <c r="Y38" s="483"/>
      <c r="Z38" s="483"/>
      <c r="AA38" s="483"/>
      <c r="AB38" s="483"/>
      <c r="AD38" s="483" t="str">
        <f>IF(AK13=Datos!$A$6,"Puede presentarse la oportunidad, lo que generaría…","Puede presentarse el riesgo, lo que generaría…")</f>
        <v>Puede presentarse el riesgo, lo que generaría…</v>
      </c>
      <c r="AE38" s="483"/>
      <c r="AF38" s="483"/>
      <c r="AG38" s="483"/>
      <c r="AH38" s="483"/>
      <c r="AI38" s="483"/>
      <c r="AJ38" s="483"/>
      <c r="AK38" s="483"/>
      <c r="AL38" s="483"/>
      <c r="AM38" s="483"/>
      <c r="AN38" s="483"/>
      <c r="AO38" s="483"/>
      <c r="AP38" s="483"/>
      <c r="AQ38" s="483"/>
      <c r="AR38" s="483"/>
      <c r="AS38" s="483"/>
      <c r="AT38" s="483"/>
      <c r="AU38" s="483"/>
      <c r="AV38" s="483"/>
      <c r="AW38" s="483"/>
      <c r="AX38" s="483"/>
      <c r="AY38" s="483"/>
      <c r="AZ38" s="483"/>
      <c r="BA38" s="483"/>
      <c r="BB38" s="483"/>
      <c r="BC38" s="483"/>
      <c r="BD38" s="483"/>
      <c r="BE38" s="483"/>
      <c r="BF38" s="483"/>
      <c r="BG38" s="20"/>
      <c r="BK38" s="26" t="str">
        <f>IF('Contexto Estrat. Ins'!$S$7&lt;&gt;"",'Contexto Estrat. Ins'!$S$6,"")</f>
        <v/>
      </c>
      <c r="BL38" s="26" t="str">
        <f>IF('Contexto Estrat. Ins'!$S$8&lt;&gt;"",'Contexto Estrat. Ins'!$S$6,"")</f>
        <v/>
      </c>
      <c r="BM38" s="26" t="str">
        <f>IF('Contexto Estrat. Ins'!$S$9&lt;&gt;"",'Contexto Estrat. Ins'!$S$6,"")</f>
        <v/>
      </c>
      <c r="BN38" s="26" t="str">
        <f>IF('Contexto Estrat. Ins'!$S$10&lt;&gt;"",'Contexto Estrat. Ins'!$S$6,"")</f>
        <v/>
      </c>
      <c r="BO38" s="26" t="str">
        <f>IF('Contexto Estrat. Ins'!$S$11&lt;&gt;"",'Contexto Estrat. Ins'!$S$6,"")</f>
        <v/>
      </c>
      <c r="BP38" s="26" t="str">
        <f>IF('Contexto Estrat. Ins'!$S$12&lt;&gt;"",'Contexto Estrat. Ins'!$S$6,"")</f>
        <v/>
      </c>
      <c r="BQ38" s="26" t="str">
        <f>IF($D$29='Contexto Estrat. Ins'!$B$7,BK38,IF($D$29='Contexto Estrat. Ins'!$B$8,BL38,IF($D$29='Contexto Estrat. Ins'!$B$9,BM38,IF($D$29='Contexto Estrat. Ins'!$B$10,BN38,IF($D$29='Contexto Estrat. Ins'!$B$11,BO38,IF($D$29='Contexto Estrat. Ins'!$B$12,BP38,""))))))</f>
        <v/>
      </c>
      <c r="BS38" s="26" t="str">
        <f>IF('Contexto Estrat. Ins'!$S$37&lt;&gt;"",'Contexto Estrat. Ins'!$S$36,"")</f>
        <v/>
      </c>
      <c r="BT38" s="26" t="str">
        <f>IF('Contexto Estrat. Ins'!$S$38&lt;&gt;"",'Contexto Estrat. Ins'!$S$36,"")</f>
        <v/>
      </c>
      <c r="BU38" s="26" t="str">
        <f>IF('Contexto Estrat. Ins'!$S$39&lt;&gt;"",'Contexto Estrat. Ins'!$S$36,"")</f>
        <v/>
      </c>
      <c r="BV38" s="26" t="str">
        <f>IF('Contexto Estrat. Ins'!$S$40&lt;&gt;"",'Contexto Estrat. Ins'!$S$36,"")</f>
        <v/>
      </c>
      <c r="BW38" s="26" t="str">
        <f>IF('Contexto Estrat. Ins'!$S$41&lt;&gt;"",'Contexto Estrat. Ins'!$S$36,"")</f>
        <v/>
      </c>
      <c r="BX38" s="26" t="str">
        <f>IF('Contexto Estrat. Ins'!$S$42&lt;&gt;"",'Contexto Estrat. Ins'!$S$36,"")</f>
        <v/>
      </c>
      <c r="BY38" s="26" t="str">
        <f>IF($D$29='Contexto Estrat. Ins'!$B$37,BS38,IF($D$29='Contexto Estrat. Ins'!$B$38,BT38,IF($D$29='Contexto Estrat. Ins'!$B$39,BU38,IF($D$29='Contexto Estrat. Ins'!$B$40,BV38,IF($D$29='Contexto Estrat. Ins'!$B$41,BW38,IF($D$29='Contexto Estrat. Ins'!$B$42,BX38,""))))))</f>
        <v/>
      </c>
      <c r="CA38" s="26" t="str">
        <f>IF('Contexto Estrat. Ins'!$S$17&lt;&gt;"",'Contexto Estrat. Ins'!$S$16,"")</f>
        <v/>
      </c>
      <c r="CB38" s="26" t="str">
        <f>IF('Contexto Estrat. Ins'!$S$18&lt;&gt;"",'Contexto Estrat. Ins'!$S$16,"")</f>
        <v/>
      </c>
      <c r="CC38" s="26" t="str">
        <f>IF('Contexto Estrat. Ins'!$S$19&lt;&gt;"",'Contexto Estrat. Ins'!$S$16,"")</f>
        <v/>
      </c>
      <c r="CD38" s="26" t="str">
        <f>IF('Contexto Estrat. Ins'!$S$20&lt;&gt;"",'Contexto Estrat. Ins'!$S$16,"")</f>
        <v/>
      </c>
      <c r="CE38" s="26" t="str">
        <f>IF('Contexto Estrat. Ins'!$S$21&lt;&gt;"",'Contexto Estrat. Ins'!$S$16,"")</f>
        <v/>
      </c>
      <c r="CF38" s="26" t="str">
        <f>IF('Contexto Estrat. Ins'!$S$22&lt;&gt;"",'Contexto Estrat. Ins'!$S$16,"")</f>
        <v/>
      </c>
      <c r="CG38" s="26" t="str">
        <f>IF($D$29='Contexto Estrat. Ins'!$B$17,CA38,IF($D$29='Contexto Estrat. Ins'!$B$18,CB38,IF($D$29='Contexto Estrat. Ins'!$B$19,CC38,IF($D$29='Contexto Estrat. Ins'!$B$20,CD38,IF($D$29='Contexto Estrat. Ins'!$B$21,CE38,IF($D$29='Contexto Estrat. Ins'!$B$22,CF38,""))))))</f>
        <v/>
      </c>
    </row>
    <row r="39" spans="1:86" ht="15.6" customHeight="1">
      <c r="A39" s="18"/>
      <c r="D39" s="456"/>
      <c r="E39" s="456"/>
      <c r="F39" s="456"/>
      <c r="G39" s="456"/>
      <c r="H39" s="456"/>
      <c r="I39" s="456"/>
      <c r="J39" s="400" t="s">
        <v>625</v>
      </c>
      <c r="K39" s="400"/>
      <c r="L39" s="400"/>
      <c r="M39" s="400"/>
      <c r="N39" s="400"/>
      <c r="O39" s="400"/>
      <c r="P39" s="400"/>
      <c r="Q39" s="400"/>
      <c r="R39" s="400"/>
      <c r="S39" s="400"/>
      <c r="T39" s="400"/>
      <c r="U39" s="400"/>
      <c r="V39" s="400"/>
      <c r="W39" s="400"/>
      <c r="X39" s="400"/>
      <c r="Y39" s="400"/>
      <c r="Z39" s="400"/>
      <c r="AA39" s="400"/>
      <c r="AB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20"/>
      <c r="BK39" s="26" t="str">
        <f>IF('Contexto Estrat. Ins'!$T$7&lt;&gt;"",'Contexto Estrat. Ins'!$T$6,"")</f>
        <v/>
      </c>
      <c r="BL39" s="26" t="str">
        <f>IF('Contexto Estrat. Ins'!$T$8&lt;&gt;"",'Contexto Estrat. Ins'!$T$6,"")</f>
        <v/>
      </c>
      <c r="BM39" s="26" t="str">
        <f>IF('Contexto Estrat. Ins'!$T$9&lt;&gt;"",'Contexto Estrat. Ins'!$T$6,"")</f>
        <v/>
      </c>
      <c r="BN39" s="26" t="str">
        <f>IF('Contexto Estrat. Ins'!$T$10&lt;&gt;"",'Contexto Estrat. Ins'!$T$6,"")</f>
        <v/>
      </c>
      <c r="BO39" s="26" t="str">
        <f>IF('Contexto Estrat. Ins'!$T$11&lt;&gt;"",'Contexto Estrat. Ins'!$T$6,"")</f>
        <v/>
      </c>
      <c r="BP39" s="26" t="str">
        <f>IF('Contexto Estrat. Ins'!$T$12&lt;&gt;"",'Contexto Estrat. Ins'!$T$6,"")</f>
        <v/>
      </c>
      <c r="BQ39" s="26" t="str">
        <f>IF($D$29='Contexto Estrat. Ins'!$B$7,BK39,IF($D$29='Contexto Estrat. Ins'!$B$8,BL39,IF($D$29='Contexto Estrat. Ins'!$B$9,BM39,IF($D$29='Contexto Estrat. Ins'!$B$10,BN39,IF($D$29='Contexto Estrat. Ins'!$B$11,BO39,IF($D$29='Contexto Estrat. Ins'!$B$12,BP39,""))))))</f>
        <v/>
      </c>
      <c r="BR39" s="142"/>
      <c r="BS39" s="26" t="str">
        <f>IF('Contexto Estrat. Ins'!$T$37&lt;&gt;"",'Contexto Estrat. Ins'!$T$36,"")</f>
        <v/>
      </c>
      <c r="BT39" s="26" t="str">
        <f>IF('Contexto Estrat. Ins'!$T$38&lt;&gt;"",'Contexto Estrat. Ins'!$T$36,"")</f>
        <v/>
      </c>
      <c r="BU39" s="26" t="str">
        <f>IF('Contexto Estrat. Ins'!$T$39&lt;&gt;"",'Contexto Estrat. Ins'!$T$36,"")</f>
        <v/>
      </c>
      <c r="BV39" s="26" t="str">
        <f>IF('Contexto Estrat. Ins'!$T$40&lt;&gt;"",'Contexto Estrat. Ins'!$T$36,"")</f>
        <v/>
      </c>
      <c r="BW39" s="26" t="str">
        <f>IF('Contexto Estrat. Ins'!$T$41&lt;&gt;"",'Contexto Estrat. Ins'!$T$36,"")</f>
        <v/>
      </c>
      <c r="BX39" s="26" t="str">
        <f>IF('Contexto Estrat. Ins'!$T$42&lt;&gt;"",'Contexto Estrat. Ins'!$T$36,"")</f>
        <v/>
      </c>
      <c r="BY39" s="26" t="str">
        <f>IF($D$29='Contexto Estrat. Ins'!$B$37,BS39,IF($D$29='Contexto Estrat. Ins'!$B$38,BT39,IF($D$29='Contexto Estrat. Ins'!$B$39,BU39,IF($D$29='Contexto Estrat. Ins'!$B$40,BV39,IF($D$29='Contexto Estrat. Ins'!$B$41,BW39,IF($D$29='Contexto Estrat. Ins'!$B$42,BX39,""))))))</f>
        <v/>
      </c>
      <c r="BZ39" s="142"/>
      <c r="CA39" s="26" t="str">
        <f>IF('Contexto Estrat. Ins'!$T$17&lt;&gt;"",'Contexto Estrat. Ins'!$T$16,"")</f>
        <v/>
      </c>
      <c r="CB39" s="26" t="str">
        <f>IF('Contexto Estrat. Ins'!$T$18&lt;&gt;"",'Contexto Estrat. Ins'!$T$16,"")</f>
        <v/>
      </c>
      <c r="CC39" s="26" t="str">
        <f>IF('Contexto Estrat. Ins'!$T$19&lt;&gt;"",'Contexto Estrat. Ins'!$T$16,"")</f>
        <v/>
      </c>
      <c r="CD39" s="26" t="str">
        <f>IF('Contexto Estrat. Ins'!$T$20&lt;&gt;"",'Contexto Estrat. Ins'!$T$16,"")</f>
        <v/>
      </c>
      <c r="CE39" s="26" t="str">
        <f>IF('Contexto Estrat. Ins'!$T$21&lt;&gt;"",'Contexto Estrat. Ins'!$T$16,"")</f>
        <v/>
      </c>
      <c r="CF39" s="26" t="str">
        <f>IF('Contexto Estrat. Ins'!$T$22&lt;&gt;"",'Contexto Estrat. Ins'!$T$16,"")</f>
        <v/>
      </c>
      <c r="CG39" s="26" t="str">
        <f>IF($D$29='Contexto Estrat. Ins'!$B$17,CA39,IF($D$29='Contexto Estrat. Ins'!$B$18,CB39,IF($D$29='Contexto Estrat. Ins'!$B$19,CC39,IF($D$29='Contexto Estrat. Ins'!$B$20,CD39,IF($D$29='Contexto Estrat. Ins'!$B$21,CE39,IF($D$29='Contexto Estrat. Ins'!$B$22,CF39,""))))))</f>
        <v/>
      </c>
      <c r="CH39" s="142"/>
    </row>
    <row r="40" spans="1:86" ht="15.6" customHeight="1">
      <c r="A40" s="18"/>
      <c r="D40" s="456"/>
      <c r="E40" s="456"/>
      <c r="F40" s="456"/>
      <c r="G40" s="456"/>
      <c r="H40" s="456"/>
      <c r="I40" s="456"/>
      <c r="J40" s="400"/>
      <c r="K40" s="400"/>
      <c r="L40" s="400"/>
      <c r="M40" s="400"/>
      <c r="N40" s="400"/>
      <c r="O40" s="400"/>
      <c r="P40" s="400"/>
      <c r="Q40" s="400"/>
      <c r="R40" s="400"/>
      <c r="S40" s="400"/>
      <c r="T40" s="400"/>
      <c r="U40" s="400"/>
      <c r="V40" s="400"/>
      <c r="W40" s="400"/>
      <c r="X40" s="400"/>
      <c r="Y40" s="400"/>
      <c r="Z40" s="400"/>
      <c r="AA40" s="400"/>
      <c r="AB40" s="400"/>
      <c r="AD40" s="400"/>
      <c r="AE40" s="400"/>
      <c r="AF40" s="400"/>
      <c r="AG40" s="400"/>
      <c r="AH40" s="400"/>
      <c r="AI40" s="400"/>
      <c r="AJ40" s="400"/>
      <c r="AK40" s="400"/>
      <c r="AL40" s="400"/>
      <c r="AM40" s="400"/>
      <c r="AN40" s="400"/>
      <c r="AO40" s="400"/>
      <c r="AP40" s="400"/>
      <c r="AQ40" s="400"/>
      <c r="AR40" s="400"/>
      <c r="AS40" s="400"/>
      <c r="AT40" s="400"/>
      <c r="AU40" s="400"/>
      <c r="AV40" s="400"/>
      <c r="AW40" s="400"/>
      <c r="AX40" s="400"/>
      <c r="AY40" s="400"/>
      <c r="AZ40" s="400"/>
      <c r="BA40" s="400"/>
      <c r="BB40" s="400"/>
      <c r="BC40" s="400"/>
      <c r="BD40" s="400"/>
      <c r="BE40" s="400"/>
      <c r="BF40" s="400"/>
      <c r="BG40" s="20"/>
      <c r="BK40" s="26" t="str">
        <f>IF('Contexto Estrat. Ins'!$U$7&lt;&gt;"",'Contexto Estrat. Ins'!$U$6,"")</f>
        <v/>
      </c>
      <c r="BL40" s="26" t="str">
        <f>IF('Contexto Estrat. Ins'!$U$8&lt;&gt;"",'Contexto Estrat. Ins'!$U$6,"")</f>
        <v/>
      </c>
      <c r="BM40" s="26" t="str">
        <f>IF('Contexto Estrat. Ins'!$U$9&lt;&gt;"",'Contexto Estrat. Ins'!$U$6,"")</f>
        <v/>
      </c>
      <c r="BN40" s="26" t="str">
        <f>IF('Contexto Estrat. Ins'!$U$10&lt;&gt;"",'Contexto Estrat. Ins'!$U$6,"")</f>
        <v/>
      </c>
      <c r="BO40" s="26" t="str">
        <f>IF('Contexto Estrat. Ins'!$U$11&lt;&gt;"",'Contexto Estrat. Ins'!$U$6,"")</f>
        <v/>
      </c>
      <c r="BP40" s="26" t="str">
        <f>IF('Contexto Estrat. Ins'!$U$12&lt;&gt;"",'Contexto Estrat. Ins'!$U$6,"")</f>
        <v/>
      </c>
      <c r="BQ40" s="26" t="str">
        <f>IF($D$29='Contexto Estrat. Ins'!$B$7,BK40,IF($D$29='Contexto Estrat. Ins'!$B$8,BL40,IF($D$29='Contexto Estrat. Ins'!$B$9,BM40,IF($D$29='Contexto Estrat. Ins'!$B$10,BN40,IF($D$29='Contexto Estrat. Ins'!$B$11,BO40,IF($D$29='Contexto Estrat. Ins'!$B$12,BP40,""))))))</f>
        <v/>
      </c>
      <c r="BR40" s="142"/>
      <c r="BS40" s="26" t="str">
        <f>IF('Contexto Estrat. Ins'!$U$37&lt;&gt;"",'Contexto Estrat. Ins'!$U$36,"")</f>
        <v/>
      </c>
      <c r="BT40" s="26" t="str">
        <f>IF('Contexto Estrat. Ins'!$U$38&lt;&gt;"",'Contexto Estrat. Ins'!$U$36,"")</f>
        <v/>
      </c>
      <c r="BU40" s="26" t="str">
        <f>IF('Contexto Estrat. Ins'!$U$39&lt;&gt;"",'Contexto Estrat. Ins'!$U$36,"")</f>
        <v/>
      </c>
      <c r="BV40" s="26" t="str">
        <f>IF('Contexto Estrat. Ins'!$U$40&lt;&gt;"",'Contexto Estrat. Ins'!$U$36,"")</f>
        <v/>
      </c>
      <c r="BW40" s="26" t="str">
        <f>IF('Contexto Estrat. Ins'!$U$41&lt;&gt;"",'Contexto Estrat. Ins'!$U$36,"")</f>
        <v/>
      </c>
      <c r="BX40" s="26" t="str">
        <f>IF('Contexto Estrat. Ins'!$U$42&lt;&gt;"",'Contexto Estrat. Ins'!$U$36,"")</f>
        <v/>
      </c>
      <c r="BY40" s="26" t="str">
        <f>IF($D$29='Contexto Estrat. Ins'!$B$37,BS40,IF($D$29='Contexto Estrat. Ins'!$B$38,BT40,IF($D$29='Contexto Estrat. Ins'!$B$39,BU40,IF($D$29='Contexto Estrat. Ins'!$B$40,BV40,IF($D$29='Contexto Estrat. Ins'!$B$41,BW40,IF($D$29='Contexto Estrat. Ins'!$B$42,BX40,""))))))</f>
        <v/>
      </c>
      <c r="BZ40" s="142"/>
      <c r="CA40" s="26" t="str">
        <f>IF('Contexto Estrat. Ins'!$U$17&lt;&gt;"",'Contexto Estrat. Ins'!$U$16,"")</f>
        <v/>
      </c>
      <c r="CB40" s="26" t="str">
        <f>IF('Contexto Estrat. Ins'!$U$18&lt;&gt;"",'Contexto Estrat. Ins'!$U$16,"")</f>
        <v/>
      </c>
      <c r="CC40" s="26" t="str">
        <f>IF('Contexto Estrat. Ins'!$U$19&lt;&gt;"",'Contexto Estrat. Ins'!$U$16,"")</f>
        <v/>
      </c>
      <c r="CD40" s="26" t="str">
        <f>IF('Contexto Estrat. Ins'!$U$20&lt;&gt;"",'Contexto Estrat. Ins'!$U$16,"")</f>
        <v/>
      </c>
      <c r="CE40" s="26" t="str">
        <f>IF('Contexto Estrat. Ins'!$U$21&lt;&gt;"",'Contexto Estrat. Ins'!$U$16,"")</f>
        <v/>
      </c>
      <c r="CF40" s="26" t="str">
        <f>IF('Contexto Estrat. Ins'!$U$22&lt;&gt;"",'Contexto Estrat. Ins'!$U$16,"")</f>
        <v/>
      </c>
      <c r="CG40" s="26" t="str">
        <f>IF($D$29='Contexto Estrat. Ins'!$B$17,CA40,IF($D$29='Contexto Estrat. Ins'!$B$18,CB40,IF($D$29='Contexto Estrat. Ins'!$B$19,CC40,IF($D$29='Contexto Estrat. Ins'!$B$20,CD40,IF($D$29='Contexto Estrat. Ins'!$B$21,CE40,IF($D$29='Contexto Estrat. Ins'!$B$22,CF40,""))))))</f>
        <v/>
      </c>
      <c r="CH40" s="142"/>
    </row>
    <row r="41" spans="1:86" ht="15.6" customHeight="1">
      <c r="A41" s="18"/>
      <c r="D41" s="456"/>
      <c r="E41" s="456"/>
      <c r="F41" s="456"/>
      <c r="G41" s="456"/>
      <c r="H41" s="456"/>
      <c r="I41" s="456"/>
      <c r="J41" s="400"/>
      <c r="K41" s="400"/>
      <c r="L41" s="400"/>
      <c r="M41" s="400"/>
      <c r="N41" s="400"/>
      <c r="O41" s="400"/>
      <c r="P41" s="400"/>
      <c r="Q41" s="400"/>
      <c r="R41" s="400"/>
      <c r="S41" s="400"/>
      <c r="T41" s="400"/>
      <c r="U41" s="400"/>
      <c r="V41" s="400"/>
      <c r="W41" s="400"/>
      <c r="X41" s="400"/>
      <c r="Y41" s="400"/>
      <c r="Z41" s="400"/>
      <c r="AA41" s="400"/>
      <c r="AB41" s="400"/>
      <c r="AD41" s="400"/>
      <c r="AE41" s="400"/>
      <c r="AF41" s="400"/>
      <c r="AG41" s="400"/>
      <c r="AH41" s="400"/>
      <c r="AI41" s="400"/>
      <c r="AJ41" s="400"/>
      <c r="AK41" s="400"/>
      <c r="AL41" s="400"/>
      <c r="AM41" s="400"/>
      <c r="AN41" s="400"/>
      <c r="AO41" s="400"/>
      <c r="AP41" s="400"/>
      <c r="AQ41" s="400"/>
      <c r="AR41" s="400"/>
      <c r="AS41" s="400"/>
      <c r="AT41" s="400"/>
      <c r="AU41" s="400"/>
      <c r="AV41" s="400"/>
      <c r="AW41" s="400"/>
      <c r="AX41" s="400"/>
      <c r="AY41" s="400"/>
      <c r="AZ41" s="400"/>
      <c r="BA41" s="400"/>
      <c r="BB41" s="400"/>
      <c r="BC41" s="400"/>
      <c r="BD41" s="400"/>
      <c r="BE41" s="400"/>
      <c r="BF41" s="400"/>
      <c r="BG41" s="20"/>
      <c r="BK41" s="26" t="str">
        <f>IF('Contexto Estrat. Ins'!$V$7&lt;&gt;"",'Contexto Estrat. Ins'!$V$6,"")</f>
        <v/>
      </c>
      <c r="BL41" s="26" t="str">
        <f>IF('Contexto Estrat. Ins'!$V$8&lt;&gt;"",'Contexto Estrat. Ins'!$V$6,"")</f>
        <v/>
      </c>
      <c r="BM41" s="26" t="str">
        <f>IF('Contexto Estrat. Ins'!$V$9&lt;&gt;"",'Contexto Estrat. Ins'!$V$6,"")</f>
        <v/>
      </c>
      <c r="BN41" s="26" t="str">
        <f>IF('Contexto Estrat. Ins'!$V$10&lt;&gt;"",'Contexto Estrat. Ins'!$V$6,"")</f>
        <v/>
      </c>
      <c r="BO41" s="26" t="str">
        <f>IF('Contexto Estrat. Ins'!$V$11&lt;&gt;"",'Contexto Estrat. Ins'!$V$6,"")</f>
        <v/>
      </c>
      <c r="BP41" s="26" t="str">
        <f>IF('Contexto Estrat. Ins'!$V$12&lt;&gt;"",'Contexto Estrat. Ins'!$V$6,"")</f>
        <v/>
      </c>
      <c r="BQ41" s="26" t="str">
        <f>IF($D$29='Contexto Estrat. Ins'!$B$7,BK41,IF($D$29='Contexto Estrat. Ins'!$B$8,BL41,IF($D$29='Contexto Estrat. Ins'!$B$9,BM41,IF($D$29='Contexto Estrat. Ins'!$B$10,BN41,IF($D$29='Contexto Estrat. Ins'!$B$11,BO41,IF($D$29='Contexto Estrat. Ins'!$B$12,BP41,""))))))</f>
        <v/>
      </c>
      <c r="BR41" s="142"/>
      <c r="BS41" s="26" t="str">
        <f>IF('Contexto Estrat. Ins'!$V$37&lt;&gt;"",'Contexto Estrat. Ins'!$V$36,"")</f>
        <v/>
      </c>
      <c r="BT41" s="26" t="str">
        <f>IF('Contexto Estrat. Ins'!$V$38&lt;&gt;"",'Contexto Estrat. Ins'!$V$36,"")</f>
        <v/>
      </c>
      <c r="BU41" s="26" t="str">
        <f>IF('Contexto Estrat. Ins'!$V$39&lt;&gt;"",'Contexto Estrat. Ins'!$V$36,"")</f>
        <v/>
      </c>
      <c r="BV41" s="26" t="str">
        <f>IF('Contexto Estrat. Ins'!$V$40&lt;&gt;"",'Contexto Estrat. Ins'!$V$36,"")</f>
        <v/>
      </c>
      <c r="BW41" s="26" t="str">
        <f>IF('Contexto Estrat. Ins'!$V$41&lt;&gt;"",'Contexto Estrat. Ins'!$V$36,"")</f>
        <v/>
      </c>
      <c r="BX41" s="26" t="str">
        <f>IF('Contexto Estrat. Ins'!$V$42&lt;&gt;"",'Contexto Estrat. Ins'!$V$36,"")</f>
        <v/>
      </c>
      <c r="BY41" s="26" t="str">
        <f>IF($D$29='Contexto Estrat. Ins'!$B$37,BS41,IF($D$29='Contexto Estrat. Ins'!$B$38,BT41,IF($D$29='Contexto Estrat. Ins'!$B$39,BU41,IF($D$29='Contexto Estrat. Ins'!$B$40,BV41,IF($D$29='Contexto Estrat. Ins'!$B$41,BW41,IF($D$29='Contexto Estrat. Ins'!$B$42,BX41,""))))))</f>
        <v/>
      </c>
      <c r="BZ41" s="142"/>
      <c r="CA41" s="26" t="str">
        <f>IF('Contexto Estrat. Ins'!$V$17&lt;&gt;"",'Contexto Estrat. Ins'!$V$16,"")</f>
        <v/>
      </c>
      <c r="CB41" s="26" t="str">
        <f>IF('Contexto Estrat. Ins'!$V$18&lt;&gt;"",'Contexto Estrat. Ins'!$V$16,"")</f>
        <v/>
      </c>
      <c r="CC41" s="26" t="str">
        <f>IF('Contexto Estrat. Ins'!$V$19&lt;&gt;"",'Contexto Estrat. Ins'!$V$16,"")</f>
        <v/>
      </c>
      <c r="CD41" s="26" t="str">
        <f>IF('Contexto Estrat. Ins'!$V$20&lt;&gt;"",'Contexto Estrat. Ins'!$V$16,"")</f>
        <v/>
      </c>
      <c r="CE41" s="26" t="str">
        <f>IF('Contexto Estrat. Ins'!$V$21&lt;&gt;"",'Contexto Estrat. Ins'!$V$16,"")</f>
        <v/>
      </c>
      <c r="CF41" s="26" t="str">
        <f>IF('Contexto Estrat. Ins'!$V$22&lt;&gt;"",'Contexto Estrat. Ins'!$V$16,"")</f>
        <v/>
      </c>
      <c r="CG41" s="26" t="str">
        <f>IF($D$29='Contexto Estrat. Ins'!$B$17,CA41,IF($D$29='Contexto Estrat. Ins'!$B$18,CB41,IF($D$29='Contexto Estrat. Ins'!$B$19,CC41,IF($D$29='Contexto Estrat. Ins'!$B$20,CD41,IF($D$29='Contexto Estrat. Ins'!$B$21,CE41,IF($D$29='Contexto Estrat. Ins'!$B$22,CF41,""))))))</f>
        <v/>
      </c>
      <c r="CH41" s="142"/>
    </row>
    <row r="42" spans="1:86" ht="15.6" customHeight="1">
      <c r="A42" s="18"/>
      <c r="D42" s="456"/>
      <c r="E42" s="456"/>
      <c r="F42" s="456"/>
      <c r="G42" s="456"/>
      <c r="H42" s="456"/>
      <c r="I42" s="456"/>
      <c r="J42" s="400"/>
      <c r="K42" s="400"/>
      <c r="L42" s="400"/>
      <c r="M42" s="400"/>
      <c r="N42" s="400"/>
      <c r="O42" s="400"/>
      <c r="P42" s="400"/>
      <c r="Q42" s="400"/>
      <c r="R42" s="400"/>
      <c r="S42" s="400"/>
      <c r="T42" s="400"/>
      <c r="U42" s="400"/>
      <c r="V42" s="400"/>
      <c r="W42" s="400"/>
      <c r="X42" s="400"/>
      <c r="Y42" s="400"/>
      <c r="Z42" s="400"/>
      <c r="AA42" s="400"/>
      <c r="AB42" s="400"/>
      <c r="AD42" s="400"/>
      <c r="AE42" s="400"/>
      <c r="AF42" s="400"/>
      <c r="AG42" s="400"/>
      <c r="AH42" s="400"/>
      <c r="AI42" s="400"/>
      <c r="AJ42" s="400"/>
      <c r="AK42" s="400"/>
      <c r="AL42" s="400"/>
      <c r="AM42" s="400"/>
      <c r="AN42" s="400"/>
      <c r="AO42" s="400"/>
      <c r="AP42" s="400"/>
      <c r="AQ42" s="400"/>
      <c r="AR42" s="400"/>
      <c r="AS42" s="400"/>
      <c r="AT42" s="400"/>
      <c r="AU42" s="400"/>
      <c r="AV42" s="400"/>
      <c r="AW42" s="400"/>
      <c r="AX42" s="400"/>
      <c r="AY42" s="400"/>
      <c r="AZ42" s="400"/>
      <c r="BA42" s="400"/>
      <c r="BB42" s="400"/>
      <c r="BC42" s="400"/>
      <c r="BD42" s="400"/>
      <c r="BE42" s="400"/>
      <c r="BF42" s="400"/>
      <c r="BG42" s="20"/>
      <c r="BK42" s="142"/>
      <c r="BL42" s="142"/>
      <c r="BM42" s="142"/>
      <c r="BN42" s="142"/>
      <c r="BO42" s="142"/>
      <c r="BP42" s="142"/>
      <c r="BQ42" s="142"/>
      <c r="BR42" s="142"/>
      <c r="BS42" s="142"/>
      <c r="BT42" s="142"/>
      <c r="BU42" s="142"/>
      <c r="BV42" s="142"/>
      <c r="BW42" s="142"/>
      <c r="BX42" s="142"/>
      <c r="BY42" s="142"/>
      <c r="BZ42" s="142"/>
      <c r="CA42" s="142"/>
      <c r="CB42" s="142"/>
      <c r="CC42" s="142"/>
      <c r="CD42" s="142"/>
    </row>
    <row r="43" spans="1:86" ht="15.6" customHeight="1">
      <c r="A43" s="18"/>
      <c r="D43" s="456"/>
      <c r="E43" s="456"/>
      <c r="F43" s="456"/>
      <c r="G43" s="456"/>
      <c r="H43" s="456"/>
      <c r="I43" s="456"/>
      <c r="J43" s="400"/>
      <c r="K43" s="400"/>
      <c r="L43" s="400"/>
      <c r="M43" s="400"/>
      <c r="N43" s="400"/>
      <c r="O43" s="400"/>
      <c r="P43" s="400"/>
      <c r="Q43" s="400"/>
      <c r="R43" s="400"/>
      <c r="S43" s="400"/>
      <c r="T43" s="400"/>
      <c r="U43" s="400"/>
      <c r="V43" s="400"/>
      <c r="W43" s="400"/>
      <c r="X43" s="400"/>
      <c r="Y43" s="400"/>
      <c r="Z43" s="400"/>
      <c r="AA43" s="400"/>
      <c r="AB43" s="400"/>
      <c r="AD43" s="400"/>
      <c r="AE43" s="400"/>
      <c r="AF43" s="400"/>
      <c r="AG43" s="400"/>
      <c r="AH43" s="400"/>
      <c r="AI43" s="400"/>
      <c r="AJ43" s="400"/>
      <c r="AK43" s="400"/>
      <c r="AL43" s="400"/>
      <c r="AM43" s="400"/>
      <c r="AN43" s="400"/>
      <c r="AO43" s="400"/>
      <c r="AP43" s="400"/>
      <c r="AQ43" s="400"/>
      <c r="AR43" s="400"/>
      <c r="AS43" s="400"/>
      <c r="AT43" s="400"/>
      <c r="AU43" s="400"/>
      <c r="AV43" s="400"/>
      <c r="AW43" s="400"/>
      <c r="AX43" s="400"/>
      <c r="AY43" s="400"/>
      <c r="AZ43" s="400"/>
      <c r="BA43" s="400"/>
      <c r="BB43" s="400"/>
      <c r="BC43" s="400"/>
      <c r="BD43" s="400"/>
      <c r="BE43" s="400"/>
      <c r="BF43" s="400"/>
      <c r="BG43" s="20"/>
      <c r="BK43" s="142"/>
      <c r="BL43" s="142"/>
      <c r="BM43" s="142"/>
      <c r="BN43" s="142"/>
      <c r="BO43" s="142"/>
      <c r="BP43" s="142"/>
      <c r="BQ43" s="142"/>
      <c r="BR43" s="142"/>
      <c r="BS43" s="142"/>
      <c r="BT43" s="142"/>
      <c r="BU43" s="142"/>
      <c r="BV43" s="142"/>
      <c r="BW43" s="142"/>
      <c r="BX43" s="142"/>
      <c r="BY43" s="142"/>
      <c r="BZ43" s="142"/>
      <c r="CA43" s="142"/>
      <c r="CB43" s="142"/>
      <c r="CC43" s="142"/>
      <c r="CD43" s="142"/>
    </row>
    <row r="44" spans="1:86" ht="15.6" customHeight="1">
      <c r="A44" s="18"/>
      <c r="D44" s="456"/>
      <c r="E44" s="456"/>
      <c r="F44" s="456"/>
      <c r="G44" s="456"/>
      <c r="H44" s="456"/>
      <c r="I44" s="456"/>
      <c r="J44" s="400"/>
      <c r="K44" s="400"/>
      <c r="L44" s="400"/>
      <c r="M44" s="400"/>
      <c r="N44" s="400"/>
      <c r="O44" s="400"/>
      <c r="P44" s="400"/>
      <c r="Q44" s="400"/>
      <c r="R44" s="400"/>
      <c r="S44" s="400"/>
      <c r="T44" s="400"/>
      <c r="U44" s="400"/>
      <c r="V44" s="400"/>
      <c r="W44" s="400"/>
      <c r="X44" s="400"/>
      <c r="Y44" s="400"/>
      <c r="Z44" s="400"/>
      <c r="AA44" s="400"/>
      <c r="AB44" s="400"/>
      <c r="AD44" s="400"/>
      <c r="AE44" s="400"/>
      <c r="AF44" s="400"/>
      <c r="AG44" s="400"/>
      <c r="AH44" s="400"/>
      <c r="AI44" s="400"/>
      <c r="AJ44" s="400"/>
      <c r="AK44" s="400"/>
      <c r="AL44" s="400"/>
      <c r="AM44" s="400"/>
      <c r="AN44" s="400"/>
      <c r="AO44" s="400"/>
      <c r="AP44" s="400"/>
      <c r="AQ44" s="400"/>
      <c r="AR44" s="400"/>
      <c r="AS44" s="400"/>
      <c r="AT44" s="400"/>
      <c r="AU44" s="400"/>
      <c r="AV44" s="400"/>
      <c r="AW44" s="400"/>
      <c r="AX44" s="400"/>
      <c r="AY44" s="400"/>
      <c r="AZ44" s="400"/>
      <c r="BA44" s="400"/>
      <c r="BB44" s="400"/>
      <c r="BC44" s="400"/>
      <c r="BD44" s="400"/>
      <c r="BE44" s="400"/>
      <c r="BF44" s="400"/>
      <c r="BG44" s="20"/>
      <c r="BK44" s="142"/>
      <c r="BL44" s="142"/>
      <c r="BM44" s="142"/>
      <c r="BN44" s="142"/>
      <c r="BO44" s="142"/>
      <c r="BP44" s="142"/>
      <c r="BQ44" s="142"/>
      <c r="BR44" s="142"/>
      <c r="BS44" s="142"/>
      <c r="BT44" s="142"/>
      <c r="BU44" s="142"/>
      <c r="BV44" s="142"/>
      <c r="BW44" s="142"/>
      <c r="BX44" s="142"/>
      <c r="BY44" s="142"/>
      <c r="BZ44" s="142"/>
      <c r="CA44" s="142"/>
      <c r="CB44" s="142"/>
      <c r="CC44" s="142"/>
      <c r="CD44" s="142"/>
    </row>
    <row r="45" spans="1:86" ht="15.6" customHeight="1">
      <c r="A45" s="18"/>
      <c r="D45" s="456"/>
      <c r="E45" s="456"/>
      <c r="F45" s="456"/>
      <c r="G45" s="456"/>
      <c r="H45" s="456"/>
      <c r="I45" s="456"/>
      <c r="J45" s="400"/>
      <c r="K45" s="400"/>
      <c r="L45" s="400"/>
      <c r="M45" s="400"/>
      <c r="N45" s="400"/>
      <c r="O45" s="400"/>
      <c r="P45" s="400"/>
      <c r="Q45" s="400"/>
      <c r="R45" s="400"/>
      <c r="S45" s="400"/>
      <c r="T45" s="400"/>
      <c r="U45" s="400"/>
      <c r="V45" s="400"/>
      <c r="W45" s="400"/>
      <c r="X45" s="400"/>
      <c r="Y45" s="400"/>
      <c r="Z45" s="400"/>
      <c r="AA45" s="400"/>
      <c r="AB45" s="400"/>
      <c r="AD45" s="400"/>
      <c r="AE45" s="400"/>
      <c r="AF45" s="400"/>
      <c r="AG45" s="400"/>
      <c r="AH45" s="400"/>
      <c r="AI45" s="400"/>
      <c r="AJ45" s="400"/>
      <c r="AK45" s="400"/>
      <c r="AL45" s="400"/>
      <c r="AM45" s="400"/>
      <c r="AN45" s="400"/>
      <c r="AO45" s="400"/>
      <c r="AP45" s="400"/>
      <c r="AQ45" s="400"/>
      <c r="AR45" s="400"/>
      <c r="AS45" s="400"/>
      <c r="AT45" s="400"/>
      <c r="AU45" s="400"/>
      <c r="AV45" s="400"/>
      <c r="AW45" s="400"/>
      <c r="AX45" s="400"/>
      <c r="AY45" s="400"/>
      <c r="AZ45" s="400"/>
      <c r="BA45" s="400"/>
      <c r="BB45" s="400"/>
      <c r="BC45" s="400"/>
      <c r="BD45" s="400"/>
      <c r="BE45" s="400"/>
      <c r="BF45" s="400"/>
      <c r="BG45" s="20"/>
    </row>
    <row r="46" spans="1:86" ht="15.6" customHeight="1">
      <c r="A46" s="18"/>
      <c r="D46" s="456"/>
      <c r="E46" s="456"/>
      <c r="F46" s="456"/>
      <c r="G46" s="456"/>
      <c r="H46" s="456"/>
      <c r="I46" s="456"/>
      <c r="J46" s="400"/>
      <c r="K46" s="400"/>
      <c r="L46" s="400"/>
      <c r="M46" s="400"/>
      <c r="N46" s="400"/>
      <c r="O46" s="400"/>
      <c r="P46" s="400"/>
      <c r="Q46" s="400"/>
      <c r="R46" s="400"/>
      <c r="S46" s="400"/>
      <c r="T46" s="400"/>
      <c r="U46" s="400"/>
      <c r="V46" s="400"/>
      <c r="W46" s="400"/>
      <c r="X46" s="400"/>
      <c r="Y46" s="400"/>
      <c r="Z46" s="400"/>
      <c r="AA46" s="400"/>
      <c r="AB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c r="BA46" s="400"/>
      <c r="BB46" s="400"/>
      <c r="BC46" s="400"/>
      <c r="BD46" s="400"/>
      <c r="BE46" s="400"/>
      <c r="BF46" s="400"/>
      <c r="BG46" s="20"/>
    </row>
    <row r="47" spans="1:86" ht="15.6" customHeight="1">
      <c r="A47" s="18"/>
      <c r="D47" s="456"/>
      <c r="E47" s="456"/>
      <c r="F47" s="456"/>
      <c r="G47" s="456"/>
      <c r="H47" s="456"/>
      <c r="I47" s="456"/>
      <c r="J47" s="400"/>
      <c r="K47" s="400"/>
      <c r="L47" s="400"/>
      <c r="M47" s="400"/>
      <c r="N47" s="400"/>
      <c r="O47" s="400"/>
      <c r="P47" s="400"/>
      <c r="Q47" s="400"/>
      <c r="R47" s="400"/>
      <c r="S47" s="400"/>
      <c r="T47" s="400"/>
      <c r="U47" s="400"/>
      <c r="V47" s="400"/>
      <c r="W47" s="400"/>
      <c r="X47" s="400"/>
      <c r="Y47" s="400"/>
      <c r="Z47" s="400"/>
      <c r="AA47" s="400"/>
      <c r="AB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20"/>
    </row>
    <row r="48" spans="1:86" ht="15.6" customHeight="1">
      <c r="A48" s="18"/>
      <c r="D48" s="456"/>
      <c r="E48" s="456"/>
      <c r="F48" s="456"/>
      <c r="G48" s="456"/>
      <c r="H48" s="456"/>
      <c r="I48" s="456"/>
      <c r="J48" s="400"/>
      <c r="K48" s="400"/>
      <c r="L48" s="400"/>
      <c r="M48" s="400"/>
      <c r="N48" s="400"/>
      <c r="O48" s="400"/>
      <c r="P48" s="400"/>
      <c r="Q48" s="400"/>
      <c r="R48" s="400"/>
      <c r="S48" s="400"/>
      <c r="T48" s="400"/>
      <c r="U48" s="400"/>
      <c r="V48" s="400"/>
      <c r="W48" s="400"/>
      <c r="X48" s="400"/>
      <c r="Y48" s="400"/>
      <c r="Z48" s="400"/>
      <c r="AA48" s="400"/>
      <c r="AB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20"/>
    </row>
    <row r="49" spans="1:73" ht="15.6" customHeight="1">
      <c r="A49" s="18"/>
      <c r="D49" s="482" t="s">
        <v>480</v>
      </c>
      <c r="E49" s="482"/>
      <c r="F49" s="482"/>
      <c r="G49" s="482"/>
      <c r="H49" s="482"/>
      <c r="I49" s="482"/>
      <c r="J49" s="482"/>
      <c r="K49" s="482"/>
      <c r="L49" s="482"/>
      <c r="M49" s="482"/>
      <c r="N49" s="482"/>
      <c r="O49" s="482"/>
      <c r="P49" s="482"/>
      <c r="Q49" s="482"/>
      <c r="R49" s="482"/>
      <c r="S49" s="482"/>
      <c r="T49" s="482"/>
      <c r="U49" s="482"/>
      <c r="V49" s="482"/>
      <c r="W49" s="482"/>
      <c r="X49" s="482"/>
      <c r="Y49" s="482"/>
      <c r="Z49" s="482"/>
      <c r="AA49" s="482"/>
      <c r="AB49" s="482"/>
      <c r="AD49" s="400"/>
      <c r="AE49" s="400"/>
      <c r="AF49" s="400"/>
      <c r="AG49" s="400"/>
      <c r="AH49" s="400"/>
      <c r="AI49" s="400"/>
      <c r="AJ49" s="400"/>
      <c r="AK49" s="400"/>
      <c r="AL49" s="400"/>
      <c r="AM49" s="400"/>
      <c r="AN49" s="400"/>
      <c r="AO49" s="400"/>
      <c r="AP49" s="400"/>
      <c r="AQ49" s="400"/>
      <c r="AR49" s="400"/>
      <c r="AS49" s="400"/>
      <c r="AT49" s="400"/>
      <c r="AU49" s="400"/>
      <c r="AV49" s="400"/>
      <c r="AW49" s="400"/>
      <c r="AX49" s="400"/>
      <c r="AY49" s="400"/>
      <c r="AZ49" s="400"/>
      <c r="BA49" s="400"/>
      <c r="BB49" s="400"/>
      <c r="BC49" s="400"/>
      <c r="BD49" s="400"/>
      <c r="BE49" s="400"/>
      <c r="BF49" s="400"/>
      <c r="BG49" s="20"/>
    </row>
    <row r="50" spans="1:73" ht="15.6" customHeight="1">
      <c r="A50" s="18"/>
      <c r="D50" s="483" t="s">
        <v>474</v>
      </c>
      <c r="E50" s="483"/>
      <c r="F50" s="483"/>
      <c r="G50" s="483"/>
      <c r="H50" s="483"/>
      <c r="I50" s="483"/>
      <c r="J50" s="483" t="s">
        <v>475</v>
      </c>
      <c r="K50" s="483"/>
      <c r="L50" s="483"/>
      <c r="M50" s="483"/>
      <c r="N50" s="483"/>
      <c r="O50" s="483"/>
      <c r="P50" s="483"/>
      <c r="Q50" s="483"/>
      <c r="R50" s="483"/>
      <c r="S50" s="483"/>
      <c r="T50" s="483"/>
      <c r="U50" s="483"/>
      <c r="V50" s="483"/>
      <c r="W50" s="483"/>
      <c r="X50" s="483"/>
      <c r="Y50" s="483"/>
      <c r="Z50" s="483"/>
      <c r="AA50" s="483"/>
      <c r="AB50" s="483"/>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20"/>
    </row>
    <row r="51" spans="1:73" ht="15.6" customHeight="1">
      <c r="A51" s="18"/>
      <c r="D51" s="456"/>
      <c r="E51" s="456"/>
      <c r="F51" s="456"/>
      <c r="G51" s="456"/>
      <c r="H51" s="456"/>
      <c r="I51" s="456"/>
      <c r="J51" s="400"/>
      <c r="K51" s="400"/>
      <c r="L51" s="400"/>
      <c r="M51" s="400"/>
      <c r="N51" s="400"/>
      <c r="O51" s="400"/>
      <c r="P51" s="400"/>
      <c r="Q51" s="400"/>
      <c r="R51" s="400"/>
      <c r="S51" s="400"/>
      <c r="T51" s="400"/>
      <c r="U51" s="400"/>
      <c r="V51" s="400"/>
      <c r="W51" s="400"/>
      <c r="X51" s="400"/>
      <c r="Y51" s="400"/>
      <c r="Z51" s="400"/>
      <c r="AA51" s="400"/>
      <c r="AB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20"/>
    </row>
    <row r="52" spans="1:73" ht="15.6" customHeight="1">
      <c r="A52" s="18"/>
      <c r="D52" s="456"/>
      <c r="E52" s="456"/>
      <c r="F52" s="456"/>
      <c r="G52" s="456"/>
      <c r="H52" s="456"/>
      <c r="I52" s="456"/>
      <c r="J52" s="400"/>
      <c r="K52" s="400"/>
      <c r="L52" s="400"/>
      <c r="M52" s="400"/>
      <c r="N52" s="400"/>
      <c r="O52" s="400"/>
      <c r="P52" s="400"/>
      <c r="Q52" s="400"/>
      <c r="R52" s="400"/>
      <c r="S52" s="400"/>
      <c r="T52" s="400"/>
      <c r="U52" s="400"/>
      <c r="V52" s="400"/>
      <c r="W52" s="400"/>
      <c r="X52" s="400"/>
      <c r="Y52" s="400"/>
      <c r="Z52" s="400"/>
      <c r="AA52" s="400"/>
      <c r="AB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20"/>
    </row>
    <row r="53" spans="1:73" ht="15.6" customHeight="1">
      <c r="A53" s="18"/>
      <c r="D53" s="456"/>
      <c r="E53" s="456"/>
      <c r="F53" s="456"/>
      <c r="G53" s="456"/>
      <c r="H53" s="456"/>
      <c r="I53" s="456"/>
      <c r="J53" s="400"/>
      <c r="K53" s="400"/>
      <c r="L53" s="400"/>
      <c r="M53" s="400"/>
      <c r="N53" s="400"/>
      <c r="O53" s="400"/>
      <c r="P53" s="400"/>
      <c r="Q53" s="400"/>
      <c r="R53" s="400"/>
      <c r="S53" s="400"/>
      <c r="T53" s="400"/>
      <c r="U53" s="400"/>
      <c r="V53" s="400"/>
      <c r="W53" s="400"/>
      <c r="X53" s="400"/>
      <c r="Y53" s="400"/>
      <c r="Z53" s="400"/>
      <c r="AA53" s="400"/>
      <c r="AB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20"/>
    </row>
    <row r="54" spans="1:73" ht="15.6" customHeight="1">
      <c r="A54" s="18"/>
      <c r="D54" s="456"/>
      <c r="E54" s="456"/>
      <c r="F54" s="456"/>
      <c r="G54" s="456"/>
      <c r="H54" s="456"/>
      <c r="I54" s="456"/>
      <c r="J54" s="400"/>
      <c r="K54" s="400"/>
      <c r="L54" s="400"/>
      <c r="M54" s="400"/>
      <c r="N54" s="400"/>
      <c r="O54" s="400"/>
      <c r="P54" s="400"/>
      <c r="Q54" s="400"/>
      <c r="R54" s="400"/>
      <c r="S54" s="400"/>
      <c r="T54" s="400"/>
      <c r="U54" s="400"/>
      <c r="V54" s="400"/>
      <c r="W54" s="400"/>
      <c r="X54" s="400"/>
      <c r="Y54" s="400"/>
      <c r="Z54" s="400"/>
      <c r="AA54" s="400"/>
      <c r="AB54" s="400"/>
      <c r="AD54" s="400"/>
      <c r="AE54" s="400"/>
      <c r="AF54" s="400"/>
      <c r="AG54" s="400"/>
      <c r="AH54" s="400"/>
      <c r="AI54" s="400"/>
      <c r="AJ54" s="400"/>
      <c r="AK54" s="400"/>
      <c r="AL54" s="400"/>
      <c r="AM54" s="400"/>
      <c r="AN54" s="400"/>
      <c r="AO54" s="400"/>
      <c r="AP54" s="400"/>
      <c r="AQ54" s="400"/>
      <c r="AR54" s="400"/>
      <c r="AS54" s="400"/>
      <c r="AT54" s="400"/>
      <c r="AU54" s="400"/>
      <c r="AV54" s="400"/>
      <c r="AW54" s="400"/>
      <c r="AX54" s="400"/>
      <c r="AY54" s="400"/>
      <c r="AZ54" s="400"/>
      <c r="BA54" s="400"/>
      <c r="BB54" s="400"/>
      <c r="BC54" s="400"/>
      <c r="BD54" s="400"/>
      <c r="BE54" s="400"/>
      <c r="BF54" s="400"/>
      <c r="BG54" s="20"/>
    </row>
    <row r="55" spans="1:73" ht="15" customHeight="1">
      <c r="A55" s="18"/>
      <c r="D55" s="456"/>
      <c r="E55" s="456"/>
      <c r="F55" s="456"/>
      <c r="G55" s="456"/>
      <c r="H55" s="456"/>
      <c r="I55" s="456"/>
      <c r="J55" s="400"/>
      <c r="K55" s="400"/>
      <c r="L55" s="400"/>
      <c r="M55" s="400"/>
      <c r="N55" s="400"/>
      <c r="O55" s="400"/>
      <c r="P55" s="400"/>
      <c r="Q55" s="400"/>
      <c r="R55" s="400"/>
      <c r="S55" s="400"/>
      <c r="T55" s="400"/>
      <c r="U55" s="400"/>
      <c r="V55" s="400"/>
      <c r="W55" s="400"/>
      <c r="X55" s="400"/>
      <c r="Y55" s="400"/>
      <c r="Z55" s="400"/>
      <c r="AA55" s="400"/>
      <c r="AB55" s="400"/>
      <c r="AD55" s="400"/>
      <c r="AE55" s="400"/>
      <c r="AF55" s="400"/>
      <c r="AG55" s="400"/>
      <c r="AH55" s="400"/>
      <c r="AI55" s="400"/>
      <c r="AJ55" s="400"/>
      <c r="AK55" s="400"/>
      <c r="AL55" s="400"/>
      <c r="AM55" s="400"/>
      <c r="AN55" s="400"/>
      <c r="AO55" s="400"/>
      <c r="AP55" s="400"/>
      <c r="AQ55" s="400"/>
      <c r="AR55" s="400"/>
      <c r="AS55" s="400"/>
      <c r="AT55" s="400"/>
      <c r="AU55" s="400"/>
      <c r="AV55" s="400"/>
      <c r="AW55" s="400"/>
      <c r="AX55" s="400"/>
      <c r="AY55" s="400"/>
      <c r="AZ55" s="400"/>
      <c r="BA55" s="400"/>
      <c r="BB55" s="400"/>
      <c r="BC55" s="400"/>
      <c r="BD55" s="400"/>
      <c r="BE55" s="400"/>
      <c r="BF55" s="400"/>
      <c r="BG55" s="20"/>
    </row>
    <row r="56" spans="1:73" ht="15" customHeight="1">
      <c r="A56" s="18"/>
      <c r="D56" s="456"/>
      <c r="E56" s="456"/>
      <c r="F56" s="456"/>
      <c r="G56" s="456"/>
      <c r="H56" s="456"/>
      <c r="I56" s="456"/>
      <c r="J56" s="400"/>
      <c r="K56" s="400"/>
      <c r="L56" s="400"/>
      <c r="M56" s="400"/>
      <c r="N56" s="400"/>
      <c r="O56" s="400"/>
      <c r="P56" s="400"/>
      <c r="Q56" s="400"/>
      <c r="R56" s="400"/>
      <c r="S56" s="400"/>
      <c r="T56" s="400"/>
      <c r="U56" s="400"/>
      <c r="V56" s="400"/>
      <c r="W56" s="400"/>
      <c r="X56" s="400"/>
      <c r="Y56" s="400"/>
      <c r="Z56" s="400"/>
      <c r="AA56" s="400"/>
      <c r="AB56" s="400"/>
      <c r="AD56" s="400"/>
      <c r="AE56" s="400"/>
      <c r="AF56" s="400"/>
      <c r="AG56" s="400"/>
      <c r="AH56" s="400"/>
      <c r="AI56" s="400"/>
      <c r="AJ56" s="400"/>
      <c r="AK56" s="400"/>
      <c r="AL56" s="400"/>
      <c r="AM56" s="400"/>
      <c r="AN56" s="400"/>
      <c r="AO56" s="400"/>
      <c r="AP56" s="400"/>
      <c r="AQ56" s="400"/>
      <c r="AR56" s="400"/>
      <c r="AS56" s="400"/>
      <c r="AT56" s="400"/>
      <c r="AU56" s="400"/>
      <c r="AV56" s="400"/>
      <c r="AW56" s="400"/>
      <c r="AX56" s="400"/>
      <c r="AY56" s="400"/>
      <c r="AZ56" s="400"/>
      <c r="BA56" s="400"/>
      <c r="BB56" s="400"/>
      <c r="BC56" s="400"/>
      <c r="BD56" s="400"/>
      <c r="BE56" s="400"/>
      <c r="BF56" s="400"/>
      <c r="BG56" s="20"/>
    </row>
    <row r="57" spans="1:73" ht="15" customHeight="1">
      <c r="A57" s="18"/>
      <c r="D57" s="456"/>
      <c r="E57" s="456"/>
      <c r="F57" s="456"/>
      <c r="G57" s="456"/>
      <c r="H57" s="456"/>
      <c r="I57" s="456"/>
      <c r="J57" s="400"/>
      <c r="K57" s="400"/>
      <c r="L57" s="400"/>
      <c r="M57" s="400"/>
      <c r="N57" s="400"/>
      <c r="O57" s="400"/>
      <c r="P57" s="400"/>
      <c r="Q57" s="400"/>
      <c r="R57" s="400"/>
      <c r="S57" s="400"/>
      <c r="T57" s="400"/>
      <c r="U57" s="400"/>
      <c r="V57" s="400"/>
      <c r="W57" s="400"/>
      <c r="X57" s="400"/>
      <c r="Y57" s="400"/>
      <c r="Z57" s="400"/>
      <c r="AA57" s="400"/>
      <c r="AB57" s="400"/>
      <c r="AD57" s="400"/>
      <c r="AE57" s="400"/>
      <c r="AF57" s="400"/>
      <c r="AG57" s="400"/>
      <c r="AH57" s="400"/>
      <c r="AI57" s="400"/>
      <c r="AJ57" s="400"/>
      <c r="AK57" s="400"/>
      <c r="AL57" s="400"/>
      <c r="AM57" s="400"/>
      <c r="AN57" s="400"/>
      <c r="AO57" s="400"/>
      <c r="AP57" s="400"/>
      <c r="AQ57" s="400"/>
      <c r="AR57" s="400"/>
      <c r="AS57" s="400"/>
      <c r="AT57" s="400"/>
      <c r="AU57" s="400"/>
      <c r="AV57" s="400"/>
      <c r="AW57" s="400"/>
      <c r="AX57" s="400"/>
      <c r="AY57" s="400"/>
      <c r="AZ57" s="400"/>
      <c r="BA57" s="400"/>
      <c r="BB57" s="400"/>
      <c r="BC57" s="400"/>
      <c r="BD57" s="400"/>
      <c r="BE57" s="400"/>
      <c r="BF57" s="400"/>
      <c r="BG57" s="20"/>
    </row>
    <row r="58" spans="1:73" ht="15" customHeight="1">
      <c r="A58" s="18"/>
      <c r="D58" s="456"/>
      <c r="E58" s="456"/>
      <c r="F58" s="456"/>
      <c r="G58" s="456"/>
      <c r="H58" s="456"/>
      <c r="I58" s="456"/>
      <c r="J58" s="400"/>
      <c r="K58" s="400"/>
      <c r="L58" s="400"/>
      <c r="M58" s="400"/>
      <c r="N58" s="400"/>
      <c r="O58" s="400"/>
      <c r="P58" s="400"/>
      <c r="Q58" s="400"/>
      <c r="R58" s="400"/>
      <c r="S58" s="400"/>
      <c r="T58" s="400"/>
      <c r="U58" s="400"/>
      <c r="V58" s="400"/>
      <c r="W58" s="400"/>
      <c r="X58" s="400"/>
      <c r="Y58" s="400"/>
      <c r="Z58" s="400"/>
      <c r="AA58" s="400"/>
      <c r="AB58" s="400"/>
      <c r="AD58" s="400"/>
      <c r="AE58" s="400"/>
      <c r="AF58" s="400"/>
      <c r="AG58" s="400"/>
      <c r="AH58" s="400"/>
      <c r="AI58" s="400"/>
      <c r="AJ58" s="400"/>
      <c r="AK58" s="400"/>
      <c r="AL58" s="400"/>
      <c r="AM58" s="400"/>
      <c r="AN58" s="400"/>
      <c r="AO58" s="400"/>
      <c r="AP58" s="400"/>
      <c r="AQ58" s="400"/>
      <c r="AR58" s="400"/>
      <c r="AS58" s="400"/>
      <c r="AT58" s="400"/>
      <c r="AU58" s="400"/>
      <c r="AV58" s="400"/>
      <c r="AW58" s="400"/>
      <c r="AX58" s="400"/>
      <c r="AY58" s="400"/>
      <c r="AZ58" s="400"/>
      <c r="BA58" s="400"/>
      <c r="BB58" s="400"/>
      <c r="BC58" s="400"/>
      <c r="BD58" s="400"/>
      <c r="BE58" s="400"/>
      <c r="BF58" s="400"/>
      <c r="BG58" s="20"/>
    </row>
    <row r="59" spans="1:73">
      <c r="A59" s="18"/>
      <c r="D59" s="456"/>
      <c r="E59" s="456"/>
      <c r="F59" s="456"/>
      <c r="G59" s="456"/>
      <c r="H59" s="456"/>
      <c r="I59" s="456"/>
      <c r="J59" s="400"/>
      <c r="K59" s="400"/>
      <c r="L59" s="400"/>
      <c r="M59" s="400"/>
      <c r="N59" s="400"/>
      <c r="O59" s="400"/>
      <c r="P59" s="400"/>
      <c r="Q59" s="400"/>
      <c r="R59" s="400"/>
      <c r="S59" s="400"/>
      <c r="T59" s="400"/>
      <c r="U59" s="400"/>
      <c r="V59" s="400"/>
      <c r="W59" s="400"/>
      <c r="X59" s="400"/>
      <c r="Y59" s="400"/>
      <c r="Z59" s="400"/>
      <c r="AA59" s="400"/>
      <c r="AB59" s="400"/>
      <c r="AD59" s="400"/>
      <c r="AE59" s="400"/>
      <c r="AF59" s="400"/>
      <c r="AG59" s="400"/>
      <c r="AH59" s="400"/>
      <c r="AI59" s="400"/>
      <c r="AJ59" s="400"/>
      <c r="AK59" s="400"/>
      <c r="AL59" s="400"/>
      <c r="AM59" s="400"/>
      <c r="AN59" s="400"/>
      <c r="AO59" s="400"/>
      <c r="AP59" s="400"/>
      <c r="AQ59" s="400"/>
      <c r="AR59" s="400"/>
      <c r="AS59" s="400"/>
      <c r="AT59" s="400"/>
      <c r="AU59" s="400"/>
      <c r="AV59" s="400"/>
      <c r="AW59" s="400"/>
      <c r="AX59" s="400"/>
      <c r="AY59" s="400"/>
      <c r="AZ59" s="400"/>
      <c r="BA59" s="400"/>
      <c r="BB59" s="400"/>
      <c r="BC59" s="400"/>
      <c r="BD59" s="400"/>
      <c r="BE59" s="400"/>
      <c r="BF59" s="400"/>
      <c r="BG59" s="20"/>
      <c r="BL59" s="39"/>
      <c r="BM59" s="39"/>
      <c r="BN59" s="39"/>
      <c r="BO59" s="39"/>
    </row>
    <row r="60" spans="1:73">
      <c r="A60" s="18"/>
      <c r="D60" s="456"/>
      <c r="E60" s="456"/>
      <c r="F60" s="456"/>
      <c r="G60" s="456"/>
      <c r="H60" s="456"/>
      <c r="I60" s="456"/>
      <c r="J60" s="400"/>
      <c r="K60" s="400"/>
      <c r="L60" s="400"/>
      <c r="M60" s="400"/>
      <c r="N60" s="400"/>
      <c r="O60" s="400"/>
      <c r="P60" s="400"/>
      <c r="Q60" s="400"/>
      <c r="R60" s="400"/>
      <c r="S60" s="400"/>
      <c r="T60" s="400"/>
      <c r="U60" s="400"/>
      <c r="V60" s="400"/>
      <c r="W60" s="400"/>
      <c r="X60" s="400"/>
      <c r="Y60" s="400"/>
      <c r="Z60" s="400"/>
      <c r="AA60" s="400"/>
      <c r="AB60" s="400"/>
      <c r="AD60" s="400"/>
      <c r="AE60" s="400"/>
      <c r="AF60" s="400"/>
      <c r="AG60" s="400"/>
      <c r="AH60" s="400"/>
      <c r="AI60" s="400"/>
      <c r="AJ60" s="400"/>
      <c r="AK60" s="400"/>
      <c r="AL60" s="400"/>
      <c r="AM60" s="400"/>
      <c r="AN60" s="400"/>
      <c r="AO60" s="400"/>
      <c r="AP60" s="400"/>
      <c r="AQ60" s="400"/>
      <c r="AR60" s="400"/>
      <c r="AS60" s="400"/>
      <c r="AT60" s="400"/>
      <c r="AU60" s="400"/>
      <c r="AV60" s="400"/>
      <c r="AW60" s="400"/>
      <c r="AX60" s="400"/>
      <c r="AY60" s="400"/>
      <c r="AZ60" s="400"/>
      <c r="BA60" s="400"/>
      <c r="BB60" s="400"/>
      <c r="BC60" s="400"/>
      <c r="BD60" s="400"/>
      <c r="BE60" s="400"/>
      <c r="BF60" s="400"/>
      <c r="BG60" s="20"/>
      <c r="BK60" s="378" t="s">
        <v>481</v>
      </c>
      <c r="BL60" s="378"/>
      <c r="BM60" s="378"/>
      <c r="BN60" s="39"/>
      <c r="BO60" s="39"/>
    </row>
    <row r="61" spans="1:73" ht="30" customHeight="1" thickBot="1">
      <c r="A61" s="51"/>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c r="AM61" s="52"/>
      <c r="AN61" s="52"/>
      <c r="AO61" s="52"/>
      <c r="AP61" s="52"/>
      <c r="AQ61" s="52"/>
      <c r="AR61" s="52"/>
      <c r="AS61" s="52"/>
      <c r="AT61" s="52"/>
      <c r="AU61" s="52"/>
      <c r="AV61" s="52"/>
      <c r="AW61" s="52"/>
      <c r="AX61" s="52"/>
      <c r="AY61" s="52"/>
      <c r="AZ61" s="52"/>
      <c r="BA61" s="52"/>
      <c r="BB61" s="52"/>
      <c r="BC61" s="52"/>
      <c r="BD61" s="52"/>
      <c r="BE61" s="52"/>
      <c r="BF61" s="52"/>
      <c r="BG61" s="54"/>
      <c r="BK61" s="378"/>
      <c r="BL61" s="378"/>
      <c r="BM61" s="378"/>
      <c r="BN61" s="39"/>
      <c r="BO61" s="85"/>
      <c r="BP61" s="378" t="s">
        <v>482</v>
      </c>
      <c r="BQ61" s="378" t="s">
        <v>483</v>
      </c>
      <c r="BR61" s="85"/>
      <c r="BS61" s="85" t="s">
        <v>484</v>
      </c>
    </row>
    <row r="62" spans="1:73" ht="32.25" customHeight="1" thickBot="1">
      <c r="A62" s="380" t="str">
        <f>IF(AK13=Datos!$A$6,"ANÁLISIS DE LA OPORTUNIDAD","ANÁLISIS DEL RIESGO")</f>
        <v>ANÁLISIS DEL RIESGO</v>
      </c>
      <c r="B62" s="381"/>
      <c r="C62" s="381"/>
      <c r="D62" s="381"/>
      <c r="E62" s="381"/>
      <c r="F62" s="381"/>
      <c r="G62" s="381"/>
      <c r="H62" s="381"/>
      <c r="I62" s="381"/>
      <c r="J62" s="382"/>
      <c r="K62" s="27"/>
      <c r="L62" s="27"/>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7"/>
      <c r="BK62" s="85" t="s">
        <v>485</v>
      </c>
      <c r="BL62" s="86">
        <f>BS77</f>
        <v>0</v>
      </c>
      <c r="BM62" s="86" t="str">
        <f>IF(AND(I66="",I67=""),"",INDEX($R$69:$R$73,$BL$62,1))</f>
        <v/>
      </c>
      <c r="BO62" s="85"/>
      <c r="BP62" s="379"/>
      <c r="BQ62" s="379"/>
      <c r="BR62" s="85"/>
      <c r="BS62" s="85" t="s">
        <v>485</v>
      </c>
      <c r="BT62" s="86" t="str">
        <f>IF($AK$13&lt;&gt;"",BL62,"")</f>
        <v/>
      </c>
      <c r="BU62" s="86" t="str">
        <f>IF($AK$13&lt;&gt;"",$BM$62,"")</f>
        <v/>
      </c>
    </row>
    <row r="63" spans="1:73" ht="14.45" customHeight="1">
      <c r="A63" s="18"/>
      <c r="Z63" s="401" t="s">
        <v>486</v>
      </c>
      <c r="AA63" s="401"/>
      <c r="AB63" s="401"/>
      <c r="AC63" s="401"/>
      <c r="AD63" s="401"/>
      <c r="AE63" s="401"/>
      <c r="AF63" s="401"/>
      <c r="AG63" s="401"/>
      <c r="AH63" s="401"/>
      <c r="AI63" s="401"/>
      <c r="AJ63" s="401"/>
      <c r="AK63" s="401"/>
      <c r="BG63" s="20"/>
      <c r="BK63" s="85" t="s">
        <v>487</v>
      </c>
      <c r="BL63" s="86" t="str">
        <f>H82</f>
        <v/>
      </c>
      <c r="BM63" s="86" t="e">
        <f>INDEX($R$76:$R$80,$BL$63,1)</f>
        <v>#VALUE!</v>
      </c>
      <c r="BO63" s="85" t="s">
        <v>488</v>
      </c>
      <c r="BP63" s="86" t="e">
        <f>BL63-1</f>
        <v>#VALUE!</v>
      </c>
      <c r="BQ63" s="86" t="e">
        <f>BM63</f>
        <v>#VALUE!</v>
      </c>
      <c r="BR63" s="85"/>
      <c r="BS63" s="85" t="s">
        <v>487</v>
      </c>
      <c r="BT63" s="86" t="str">
        <f>IF($AK$13="","",IF($AK$13=1,$BP$63,$BL$63))</f>
        <v/>
      </c>
      <c r="BU63" s="86" t="str">
        <f>IF($AK$13="","",IF($AK$13=1,$BQ$63,$BM$63))</f>
        <v/>
      </c>
    </row>
    <row r="64" spans="1:73" ht="14.45" customHeight="1">
      <c r="A64" s="18"/>
      <c r="D64" s="455" t="s">
        <v>489</v>
      </c>
      <c r="E64" s="455"/>
      <c r="F64" s="455"/>
      <c r="G64" s="455"/>
      <c r="Z64" s="28"/>
      <c r="BG64" s="20"/>
    </row>
    <row r="65" spans="1:73" ht="14.45" customHeight="1">
      <c r="A65" s="18"/>
      <c r="E65" s="455" t="str">
        <f>IF(AK13=Datos!$A$6,"Seleccione la factibilidad o frecuencia de presencia de la oportunidad","Seleccione la factibilidad o frecuencia de presencia del riesgo")</f>
        <v>Seleccione la factibilidad o frecuencia de presencia del riesgo</v>
      </c>
      <c r="F65" s="455"/>
      <c r="G65" s="455"/>
      <c r="H65" s="455"/>
      <c r="I65" s="455"/>
      <c r="J65" s="455"/>
      <c r="K65" s="455"/>
      <c r="L65" s="455"/>
      <c r="M65" s="455"/>
      <c r="N65" s="455"/>
      <c r="O65" s="455"/>
      <c r="P65" s="455"/>
      <c r="Q65" s="455"/>
      <c r="R65" s="455"/>
      <c r="S65" s="455"/>
      <c r="T65" s="455"/>
      <c r="U65" s="455"/>
      <c r="V65" s="455"/>
      <c r="W65" s="455"/>
      <c r="X65" s="455"/>
      <c r="Y65" s="455"/>
      <c r="Z65" s="455"/>
      <c r="AB65" s="519" t="str">
        <f>IF(AK13=Datos!$A$6,"Escala de impacto-beneficio resultante","Escala de impacto resultante")</f>
        <v>Escala de impacto resultante</v>
      </c>
      <c r="AC65" s="432"/>
      <c r="AD65" s="432"/>
      <c r="AE65" s="432"/>
      <c r="AF65" s="432"/>
      <c r="AG65" s="432"/>
      <c r="AH65" s="432"/>
      <c r="AI65" s="432"/>
      <c r="AJ65" s="432"/>
      <c r="AK65" s="520"/>
      <c r="BG65" s="20"/>
      <c r="BK65" s="86"/>
      <c r="BL65" s="86" t="str">
        <f>IF($AK$13=1,Datos!$P$2,IF(OR($AK$13=2,$AK$13=3,$AK$13=4),Datos!$Q$2,IF($AK$13=5,Datos!$R$2,"")))</f>
        <v/>
      </c>
      <c r="BM65" s="86" t="str">
        <f>IF($AK$13=1,Datos!$P$3,IF(OR($AK$13=2,$AK$13=3,$AK$13=4),Datos!$Q$3,IF($AK$13=5,Datos!$R$3,"")))</f>
        <v/>
      </c>
      <c r="BN65" s="86" t="str">
        <f>IF($AK$13=1,Datos!$P$4,IF(OR($AK$13=2,$AK$13=3,$AK$13=4),Datos!$Q$4,IF($AK$13=5,Datos!$R$4,"")))</f>
        <v/>
      </c>
      <c r="BO65" s="86" t="str">
        <f>IF($AK$13=1,Datos!$P$5,IF(OR($AK$13=2,$AK$13=3,$AK$13=4),Datos!$Q$5,IF($AK$13=5,Datos!$R$5,"")))</f>
        <v/>
      </c>
      <c r="BP65" s="86" t="str">
        <f>IF($AK$13=1,Datos!$P$6,IF(OR($AK$13=2,$AK$13=3,$AK$13=4),Datos!$Q$6,IF($AK$13=5,Datos!$R$6,"")))</f>
        <v/>
      </c>
    </row>
    <row r="66" spans="1:73" ht="14.45" customHeight="1">
      <c r="A66" s="18"/>
      <c r="E66" s="477" t="s">
        <v>490</v>
      </c>
      <c r="F66" s="477"/>
      <c r="G66" s="477"/>
      <c r="H66" s="478"/>
      <c r="I66" s="517" t="str">
        <f>IF(Frecuencia!V32="","",Frecuencia!V32)</f>
        <v/>
      </c>
      <c r="J66" s="518"/>
      <c r="K66" s="518"/>
      <c r="L66" s="518"/>
      <c r="M66" s="518"/>
      <c r="N66" s="518"/>
      <c r="O66" s="518"/>
      <c r="P66" s="518"/>
      <c r="Q66" s="518"/>
      <c r="R66" s="518"/>
      <c r="S66" s="518"/>
      <c r="T66" s="518"/>
      <c r="U66" s="518"/>
      <c r="V66" s="518"/>
      <c r="W66" s="37"/>
      <c r="AB66" s="399">
        <f>IF($AK$13=1,"",IF($AK$13=5,5,1))</f>
        <v>1</v>
      </c>
      <c r="AC66" s="399"/>
      <c r="AD66" s="399">
        <f>IF($AK$13=1,"",IF($AK$13=5,4,2))</f>
        <v>2</v>
      </c>
      <c r="AE66" s="399"/>
      <c r="AF66" s="399">
        <f>IF($AK$13=1,1,IF($AK$13=5,3,3))</f>
        <v>3</v>
      </c>
      <c r="AG66" s="399"/>
      <c r="AH66" s="399">
        <f>IF($AK$13=1,2,IF($AK$13=5,2,4))</f>
        <v>4</v>
      </c>
      <c r="AI66" s="399"/>
      <c r="AJ66" s="399">
        <f>IF($AK$13=1,3,IF($AK$13=5,1,5))</f>
        <v>5</v>
      </c>
      <c r="AK66" s="399"/>
      <c r="BG66" s="20"/>
      <c r="BK66" s="86" t="str">
        <f>IF(OR($AK$13=1,$AK$13=2,$AK$13=3,$AK$13=4),Datos!O2,IF($AK$13=5,Datos!O6,""))</f>
        <v/>
      </c>
      <c r="BL66" s="86" t="str">
        <f>IF($AK$13=Datos!A2,"",IF($AK$13=Datos!A6,Datos!T5,Datos!$S$5))</f>
        <v>Baja</v>
      </c>
      <c r="BM66" s="86" t="str">
        <f>IF($AK$13=Datos!A2,"",IF($AK$13=Datos!A6,Datos!T5,Datos!$S$5))</f>
        <v>Baja</v>
      </c>
      <c r="BN66" s="86" t="str">
        <f>IF($AK$13=Datos!A6,Datos!T4,Datos!S4)</f>
        <v>Moderada</v>
      </c>
      <c r="BO66" s="86" t="str">
        <f>IF($AK$13=Datos!A6,Datos!T3,Datos!S3)</f>
        <v>Alta</v>
      </c>
      <c r="BP66" s="86" t="str">
        <f>IF($AK$13=Datos!A6,Datos!T2,Datos!S2)</f>
        <v>Extrema</v>
      </c>
    </row>
    <row r="67" spans="1:73" ht="14.45" customHeight="1">
      <c r="A67" s="18"/>
      <c r="E67" s="477" t="s">
        <v>491</v>
      </c>
      <c r="F67" s="477"/>
      <c r="G67" s="477"/>
      <c r="H67" s="478"/>
      <c r="I67" s="517" t="str">
        <f>IF(Factibilidad!P25="","",Factibilidad!P25)</f>
        <v/>
      </c>
      <c r="J67" s="518"/>
      <c r="K67" s="518"/>
      <c r="L67" s="518"/>
      <c r="M67" s="518"/>
      <c r="N67" s="518"/>
      <c r="O67" s="518"/>
      <c r="P67" s="518"/>
      <c r="Q67" s="518"/>
      <c r="R67" s="518"/>
      <c r="S67" s="518"/>
      <c r="T67" s="518"/>
      <c r="U67" s="518"/>
      <c r="V67" s="518"/>
      <c r="W67" s="37"/>
      <c r="Z67" s="402" t="s">
        <v>492</v>
      </c>
      <c r="AA67" s="479">
        <f>IF($AK$13=5,5,1)</f>
        <v>1</v>
      </c>
      <c r="AB67" s="383" t="str">
        <f>IF(ISERROR(BL72=TRUE),"",IF(BL72="","",BL72))</f>
        <v/>
      </c>
      <c r="AC67" s="384"/>
      <c r="AD67" s="383" t="str">
        <f>IF(ISERROR(BM72=TRUE),"",IF(BM72="","",BM72))</f>
        <v/>
      </c>
      <c r="AE67" s="384"/>
      <c r="AF67" s="387" t="str">
        <f>IF(ISERROR(BN72=TRUE),"",IF(BN72="","",BN72))</f>
        <v/>
      </c>
      <c r="AG67" s="388"/>
      <c r="AH67" s="391" t="str">
        <f>IF(ISERROR(BO72=TRUE),"",IF(BO72="","",BO72))</f>
        <v/>
      </c>
      <c r="AI67" s="392"/>
      <c r="AJ67" s="395" t="str">
        <f>IF(ISERROR(BP72=TRUE),"",IF(BP72="","",BP72))</f>
        <v/>
      </c>
      <c r="AK67" s="396"/>
      <c r="AP67" s="484" t="str">
        <f>IF(AK13=Datos!$A$6,"Zona de ubicación de la oportunidad","Zona de ubicación del riesgo")</f>
        <v>Zona de ubicación del riesgo</v>
      </c>
      <c r="AQ67" s="484"/>
      <c r="AR67" s="484"/>
      <c r="AS67" s="484"/>
      <c r="AT67" s="484"/>
      <c r="AU67" s="484"/>
      <c r="AV67" s="484"/>
      <c r="AW67" s="484"/>
      <c r="AX67" s="484"/>
      <c r="AY67" s="484"/>
      <c r="AZ67" s="484"/>
      <c r="BA67" s="484"/>
      <c r="BB67" s="484"/>
      <c r="BC67" s="484"/>
      <c r="BD67" s="484"/>
      <c r="BE67" s="484"/>
      <c r="BF67" s="484"/>
      <c r="BG67" s="20"/>
      <c r="BK67" s="86" t="str">
        <f>IF(OR($AK$13=1,$AK$13=2,$AK$13=3,$AK$13=4),Datos!O3,IF($AK$13=5,Datos!O5,""))</f>
        <v/>
      </c>
      <c r="BL67" s="86" t="str">
        <f>IF($AK$13=Datos!A2,"",IF($AK$13=Datos!A6,Datos!T5,Datos!$S$5))</f>
        <v>Baja</v>
      </c>
      <c r="BM67" s="86" t="str">
        <f>IF($AK$13=Datos!A2,"",IF($AK$13=Datos!A6,Datos!T5,Datos!$S$5))</f>
        <v>Baja</v>
      </c>
      <c r="BN67" s="86" t="str">
        <f>IF($AK$13=Datos!A6,Datos!T4,Datos!S4)</f>
        <v>Moderada</v>
      </c>
      <c r="BO67" s="86" t="str">
        <f>IF($AK$13=Datos!A6,Datos!T3,Datos!S3)</f>
        <v>Alta</v>
      </c>
      <c r="BP67" s="86" t="str">
        <f>IF($AK$13=Datos!A6,Datos!T2,Datos!S2)</f>
        <v>Extrema</v>
      </c>
      <c r="BQ67" s="85">
        <v>1</v>
      </c>
    </row>
    <row r="68" spans="1:73" ht="28.5" customHeight="1">
      <c r="A68" s="18"/>
      <c r="Z68" s="403"/>
      <c r="AA68" s="479"/>
      <c r="AB68" s="385"/>
      <c r="AC68" s="386"/>
      <c r="AD68" s="385"/>
      <c r="AE68" s="386"/>
      <c r="AF68" s="389"/>
      <c r="AG68" s="390"/>
      <c r="AH68" s="393"/>
      <c r="AI68" s="394"/>
      <c r="AJ68" s="397"/>
      <c r="AK68" s="398"/>
      <c r="AP68" s="516" t="str">
        <f>IF(OR(J72="",J79=""),"",INDEX($BK$65:$BP$70,MATCH($BM$62,$BK$65:$BK$70,0),MATCH($BM$63,$BK$65:$BP$65,0)))</f>
        <v/>
      </c>
      <c r="AQ68" s="516"/>
      <c r="AR68" s="516"/>
      <c r="AS68" s="516"/>
      <c r="AT68" s="516"/>
      <c r="AU68" s="516"/>
      <c r="AV68" s="516"/>
      <c r="AW68" s="516"/>
      <c r="AX68" s="516"/>
      <c r="AY68" s="516"/>
      <c r="AZ68" s="516"/>
      <c r="BA68" s="516"/>
      <c r="BB68" s="516"/>
      <c r="BC68" s="516"/>
      <c r="BD68" s="516"/>
      <c r="BE68" s="516"/>
      <c r="BF68" s="516"/>
      <c r="BG68" s="20"/>
      <c r="BK68" s="86" t="str">
        <f>IF(OR($AK$13=1,$AK$13=2,$AK$13=3,$AK$13=4),Datos!O4,IF($AK$13=5,Datos!O4,""))</f>
        <v/>
      </c>
      <c r="BL68" s="86" t="str">
        <f>IF($AK$13=Datos!A2,"",IF($AK$13=Datos!A6,Datos!T5,Datos!$S$5))</f>
        <v>Baja</v>
      </c>
      <c r="BM68" s="86" t="str">
        <f>IF($AK$13=Datos!A2,"",IF($AK$13=Datos!A6,Datos!T4,Datos!S4))</f>
        <v>Moderada</v>
      </c>
      <c r="BN68" s="86" t="str">
        <f>IF($AK$13=Datos!A6,Datos!T3,Datos!S3)</f>
        <v>Alta</v>
      </c>
      <c r="BO68" s="86" t="str">
        <f>IF($AK$13=Datos!A6,Datos!T2,Datos!S2)</f>
        <v>Extrema</v>
      </c>
      <c r="BP68" s="86" t="str">
        <f>IF($AK$13=Datos!A6,Datos!T2,Datos!S2)</f>
        <v>Extrema</v>
      </c>
    </row>
    <row r="69" spans="1:73" ht="28.5" customHeight="1">
      <c r="A69" s="18"/>
      <c r="R69" s="662" t="str">
        <f>IF(OR($AK$13=1,$AK$13=2,$AK$13=3,$AK$13=4),Datos!O2,IF($AK$13=5,Datos!O6,""))</f>
        <v/>
      </c>
      <c r="S69" s="662"/>
      <c r="T69" s="662"/>
      <c r="U69" s="662"/>
      <c r="V69" s="662"/>
      <c r="W69" s="662"/>
      <c r="Z69" s="403"/>
      <c r="AA69" s="479">
        <f>IF($AK$13=5,4,2)</f>
        <v>2</v>
      </c>
      <c r="AB69" s="383" t="str">
        <f>IF(ISERROR(BL73=TRUE),"",IF(BL73="","",BL73))</f>
        <v/>
      </c>
      <c r="AC69" s="384"/>
      <c r="AD69" s="383" t="str">
        <f>IF(ISERROR(BM73=TRUE),"",IF(BM73="","",BM73))</f>
        <v/>
      </c>
      <c r="AE69" s="384"/>
      <c r="AF69" s="387" t="str">
        <f>IF(ISERROR(BN73=TRUE),"",IF(BN73="","",BN73))</f>
        <v/>
      </c>
      <c r="AG69" s="388"/>
      <c r="AH69" s="391" t="str">
        <f>IF(ISERROR(BO73=TRUE),"",IF(BO73="","",BO73))</f>
        <v/>
      </c>
      <c r="AI69" s="392"/>
      <c r="AJ69" s="395" t="str">
        <f>IF(ISERROR(BP73=TRUE),"",IF(BP73="","",BP73))</f>
        <v/>
      </c>
      <c r="AK69" s="396"/>
      <c r="AP69" s="516"/>
      <c r="AQ69" s="516"/>
      <c r="AR69" s="516"/>
      <c r="AS69" s="516"/>
      <c r="AT69" s="516"/>
      <c r="AU69" s="516"/>
      <c r="AV69" s="516"/>
      <c r="AW69" s="516"/>
      <c r="AX69" s="516"/>
      <c r="AY69" s="516"/>
      <c r="AZ69" s="516"/>
      <c r="BA69" s="516"/>
      <c r="BB69" s="516"/>
      <c r="BC69" s="516"/>
      <c r="BD69" s="516"/>
      <c r="BE69" s="516"/>
      <c r="BF69" s="516"/>
      <c r="BG69" s="20"/>
      <c r="BK69" s="86" t="str">
        <f>IF(OR($AK$13=1,$AK$13=2,$AK$13=3,$AK$13=4),Datos!O5,IF($AK$13=5,Datos!O3,""))</f>
        <v/>
      </c>
      <c r="BL69" s="86" t="str">
        <f>IF($AK$13=Datos!A2,"",IF($AK$13=Datos!A6,Datos!T4,Datos!S4))</f>
        <v>Moderada</v>
      </c>
      <c r="BM69" s="86" t="str">
        <f>IF($AK$13=Datos!A2,"",IF($AK$13=Datos!A6,Datos!T3,Datos!S3))</f>
        <v>Alta</v>
      </c>
      <c r="BN69" s="86" t="str">
        <f>IF($AK$13=Datos!A6,Datos!T3,Datos!S3)</f>
        <v>Alta</v>
      </c>
      <c r="BO69" s="86" t="str">
        <f>IF($AK$13=Datos!A6,Datos!T2,Datos!S2)</f>
        <v>Extrema</v>
      </c>
      <c r="BP69" s="86" t="str">
        <f>IF($AK$13=Datos!A6,Datos!T2,Datos!S2)</f>
        <v>Extrema</v>
      </c>
    </row>
    <row r="70" spans="1:73" ht="14.45" customHeight="1">
      <c r="A70" s="18"/>
      <c r="E70" s="525" t="s">
        <v>492</v>
      </c>
      <c r="F70" s="525"/>
      <c r="G70" s="525"/>
      <c r="H70" s="525"/>
      <c r="I70" s="525"/>
      <c r="J70" s="525"/>
      <c r="K70" s="525"/>
      <c r="L70" s="525"/>
      <c r="M70" s="525"/>
      <c r="N70" s="525"/>
      <c r="O70" s="525"/>
      <c r="P70" s="525"/>
      <c r="R70" s="662" t="str">
        <f>IF(OR($AK$13=1,$AK$13=2,$AK$13=3,$AK$13=4),Datos!O3,IF($AK$13=5,Datos!O5,""))</f>
        <v/>
      </c>
      <c r="S70" s="662"/>
      <c r="T70" s="662"/>
      <c r="U70" s="662"/>
      <c r="V70" s="662"/>
      <c r="W70" s="662"/>
      <c r="Z70" s="403"/>
      <c r="AA70" s="479"/>
      <c r="AB70" s="385"/>
      <c r="AC70" s="386"/>
      <c r="AD70" s="385"/>
      <c r="AE70" s="386"/>
      <c r="AF70" s="389"/>
      <c r="AG70" s="390"/>
      <c r="AH70" s="393"/>
      <c r="AI70" s="394"/>
      <c r="AJ70" s="397"/>
      <c r="AK70" s="398"/>
      <c r="BG70" s="20"/>
      <c r="BK70" s="86" t="str">
        <f>IF(OR($AK$13=1,$AK$13=2,$AK$13=3,$AK$13=4),Datos!O6,IF($AK$13=5,Datos!O2,""))</f>
        <v/>
      </c>
      <c r="BL70" s="86" t="str">
        <f>IF($AK$13=Datos!A2,"",IF($AK$13=Datos!A6,Datos!T3,Datos!S3))</f>
        <v>Alta</v>
      </c>
      <c r="BM70" s="86" t="str">
        <f>IF($AK$13=Datos!A2,"",IF($AK$13=Datos!A6,Datos!T3,Datos!S3))</f>
        <v>Alta</v>
      </c>
      <c r="BN70" s="86" t="str">
        <f>IF($AK$13=Datos!A6,Datos!T2,Datos!S2)</f>
        <v>Extrema</v>
      </c>
      <c r="BO70" s="86" t="str">
        <f>IF($AK$13=Datos!A6,Datos!T2,Datos!S2)</f>
        <v>Extrema</v>
      </c>
      <c r="BP70" s="86" t="str">
        <f>IF($AK$13=Datos!A6,Datos!T2,Datos!S2)</f>
        <v>Extrema</v>
      </c>
      <c r="BR70" s="85"/>
      <c r="BS70" s="378" t="s">
        <v>493</v>
      </c>
      <c r="BT70" s="378" t="s">
        <v>494</v>
      </c>
      <c r="BU70" s="372"/>
    </row>
    <row r="71" spans="1:73" ht="14.45" customHeight="1">
      <c r="A71" s="18"/>
      <c r="J71" s="40"/>
      <c r="K71" s="41"/>
      <c r="L71" s="41"/>
      <c r="M71" s="41"/>
      <c r="N71" s="41"/>
      <c r="O71" s="41"/>
      <c r="P71" s="42"/>
      <c r="R71" s="662" t="str">
        <f>IF(OR($AK$13=1,$AK$13=2,$AK$13=3,$AK$13=4),Datos!O4,IF($AK$13=5,Datos!O4,""))</f>
        <v/>
      </c>
      <c r="S71" s="662"/>
      <c r="T71" s="662"/>
      <c r="U71" s="662"/>
      <c r="V71" s="662"/>
      <c r="W71" s="662"/>
      <c r="Z71" s="403"/>
      <c r="AA71" s="479">
        <f>IF($AK$13=5,3,3)</f>
        <v>3</v>
      </c>
      <c r="AB71" s="383" t="str">
        <f>IF(ISERROR(BL74=TRUE),"",IF(BL74="","",BL74))</f>
        <v/>
      </c>
      <c r="AC71" s="384"/>
      <c r="AD71" s="387" t="str">
        <f>IF(ISERROR(BM74=TRUE),"",IF(BM74="","",BM74))</f>
        <v/>
      </c>
      <c r="AE71" s="388"/>
      <c r="AF71" s="391" t="str">
        <f>IF(ISERROR(BN74=TRUE),"",IF(BN74="","",BN74))</f>
        <v/>
      </c>
      <c r="AG71" s="392"/>
      <c r="AH71" s="395" t="str">
        <f>IF(ISERROR(BO74=TRUE),"",IF(BO74="","",BO74))</f>
        <v/>
      </c>
      <c r="AI71" s="396"/>
      <c r="AJ71" s="395" t="str">
        <f>IF(ISERROR(BP74=TRUE),"",IF(BP74="","",BP74))</f>
        <v/>
      </c>
      <c r="AK71" s="396"/>
      <c r="AP71" s="484" t="s">
        <v>495</v>
      </c>
      <c r="AQ71" s="484"/>
      <c r="AR71" s="484"/>
      <c r="AS71" s="484"/>
      <c r="AT71" s="484"/>
      <c r="AU71" s="484"/>
      <c r="AV71" s="484"/>
      <c r="AW71" s="484"/>
      <c r="AX71" s="484"/>
      <c r="AY71" s="484"/>
      <c r="AZ71" s="484"/>
      <c r="BA71" s="484"/>
      <c r="BB71" s="484"/>
      <c r="BC71" s="484"/>
      <c r="BD71" s="484"/>
      <c r="BE71" s="484"/>
      <c r="BF71" s="484"/>
      <c r="BG71" s="20"/>
      <c r="BL71" s="11" t="s">
        <v>496</v>
      </c>
      <c r="BM71" s="11" t="s">
        <v>497</v>
      </c>
      <c r="BR71" s="85"/>
      <c r="BS71" s="379"/>
      <c r="BT71" s="379"/>
      <c r="BU71" s="372"/>
    </row>
    <row r="72" spans="1:73" ht="28.5" customHeight="1">
      <c r="A72" s="18"/>
      <c r="J72" s="667" t="str">
        <f>BM62</f>
        <v/>
      </c>
      <c r="K72" s="667"/>
      <c r="L72" s="667"/>
      <c r="M72" s="667"/>
      <c r="N72" s="667"/>
      <c r="O72" s="667"/>
      <c r="P72" s="667"/>
      <c r="R72" s="662" t="str">
        <f>IF(OR($AK$13=1,$AK$13=2,$AK$13=3,$AK$13=4),Datos!O5,IF($AK$13=5,Datos!O3,""))</f>
        <v/>
      </c>
      <c r="S72" s="662"/>
      <c r="T72" s="662"/>
      <c r="U72" s="662"/>
      <c r="V72" s="662"/>
      <c r="W72" s="662"/>
      <c r="Z72" s="403"/>
      <c r="AA72" s="479"/>
      <c r="AB72" s="385"/>
      <c r="AC72" s="386"/>
      <c r="AD72" s="389"/>
      <c r="AE72" s="390"/>
      <c r="AF72" s="393"/>
      <c r="AG72" s="394"/>
      <c r="AH72" s="397"/>
      <c r="AI72" s="398"/>
      <c r="AJ72" s="397"/>
      <c r="AK72" s="398"/>
      <c r="AP72" s="400"/>
      <c r="AQ72" s="400"/>
      <c r="AR72" s="400"/>
      <c r="AS72" s="400"/>
      <c r="AT72" s="400"/>
      <c r="AU72" s="400"/>
      <c r="AV72" s="400"/>
      <c r="AW72" s="400"/>
      <c r="AX72" s="400"/>
      <c r="AY72" s="400"/>
      <c r="AZ72" s="400"/>
      <c r="BA72" s="400"/>
      <c r="BB72" s="400"/>
      <c r="BC72" s="400"/>
      <c r="BD72" s="400"/>
      <c r="BE72" s="400"/>
      <c r="BF72" s="400"/>
      <c r="BG72" s="20"/>
      <c r="BK72" s="85">
        <f>AA67</f>
        <v>1</v>
      </c>
      <c r="BL72" s="86" t="str">
        <f>IF(AK13="","",IF(AND(BK66=$BU$62,$BL$65=$BU$63),"X",""))</f>
        <v/>
      </c>
      <c r="BM72" s="86" t="str">
        <f>IF(AK13="","",IF(AND(BK66=$BU$62,$BM$65=$BU$63),"X",""))</f>
        <v/>
      </c>
      <c r="BN72" s="86" t="str">
        <f>IF(AK13="","",IF(AND(BK66=$BU$62,$BN$65=$BU$63),"X",""))</f>
        <v/>
      </c>
      <c r="BO72" s="86" t="str">
        <f>IF(AK13="","",IF(AND(BK66=$BU$62,$BO$65=$BU$63),"X",""))</f>
        <v/>
      </c>
      <c r="BP72" s="86" t="str">
        <f>IF(AK13="","",IF(AND(BK66=$BU$62,$BP$65=$BU$63),"X",""))</f>
        <v/>
      </c>
      <c r="BR72" s="85" t="str">
        <f>AH67</f>
        <v/>
      </c>
      <c r="BS72" s="86">
        <f>IF(AND($AK$13&lt;&gt;Datos!$A$6,OR($I$66=Datos!M2,$I$67=Datos!N2)),1,0)</f>
        <v>0</v>
      </c>
      <c r="BT72" s="86">
        <f>IF(AND($AK$13=Datos!$A$6,OR($I$66=Datos!M2,$I$67=Datos!N2)),5,0)</f>
        <v>0</v>
      </c>
      <c r="BU72" s="37"/>
    </row>
    <row r="73" spans="1:73" ht="14.25" customHeight="1">
      <c r="A73" s="18"/>
      <c r="J73" s="43"/>
      <c r="K73" s="44"/>
      <c r="L73" s="44"/>
      <c r="M73" s="44"/>
      <c r="N73" s="44"/>
      <c r="O73" s="44"/>
      <c r="P73" s="45"/>
      <c r="R73" s="662" t="str">
        <f>IF(OR($AK$13=1,$AK$13=2,$AK$13=3,$AK$13=4),Datos!O6,IF($AK$13=5,Datos!O2,""))</f>
        <v/>
      </c>
      <c r="S73" s="662"/>
      <c r="T73" s="662"/>
      <c r="U73" s="662"/>
      <c r="V73" s="662"/>
      <c r="W73" s="662"/>
      <c r="Z73" s="403"/>
      <c r="AA73" s="479">
        <f>IF($AK$13=5,2,4)</f>
        <v>4</v>
      </c>
      <c r="AB73" s="387" t="str">
        <f>IF(ISERROR(BL75=TRUE),"",IF(BL75="","",BL75))</f>
        <v/>
      </c>
      <c r="AC73" s="388"/>
      <c r="AD73" s="391" t="str">
        <f>IF(ISERROR(BM75=TRUE),"",IF(BM75="","",BM75))</f>
        <v/>
      </c>
      <c r="AE73" s="392"/>
      <c r="AF73" s="391" t="str">
        <f>IF(ISERROR(BN75=TRUE),"",IF(BN75="","",BN75))</f>
        <v/>
      </c>
      <c r="AG73" s="392"/>
      <c r="AH73" s="395" t="str">
        <f>IF(ISERROR(BO75=TRUE),"",IF(BO75="","",BO75))</f>
        <v/>
      </c>
      <c r="AI73" s="396"/>
      <c r="AJ73" s="395" t="str">
        <f>IF(ISERROR(BP75=TRUE),"",IF(BP75="","",BP75))</f>
        <v/>
      </c>
      <c r="AK73" s="396"/>
      <c r="AP73" s="400"/>
      <c r="AQ73" s="400"/>
      <c r="AR73" s="400"/>
      <c r="AS73" s="400"/>
      <c r="AT73" s="400"/>
      <c r="AU73" s="400"/>
      <c r="AV73" s="400"/>
      <c r="AW73" s="400"/>
      <c r="AX73" s="400"/>
      <c r="AY73" s="400"/>
      <c r="AZ73" s="400"/>
      <c r="BA73" s="400"/>
      <c r="BB73" s="400"/>
      <c r="BC73" s="400"/>
      <c r="BD73" s="400"/>
      <c r="BE73" s="400"/>
      <c r="BF73" s="400"/>
      <c r="BG73" s="20"/>
      <c r="BK73" s="85">
        <f>AA69</f>
        <v>2</v>
      </c>
      <c r="BL73" s="86" t="str">
        <f>IF(AK13="","",IF(AND(BK67=$BU$62,$BL$65=$BU$63),"X",""))</f>
        <v/>
      </c>
      <c r="BM73" s="86" t="str">
        <f>IF(AK13="","",IF(AND(BK67=$BU$62,$BM$65=$BU$63),"X",""))</f>
        <v/>
      </c>
      <c r="BN73" s="86" t="str">
        <f>IF(AK13="","",IF(AND(BK67=$BU$62,$BN$65=$BU$63),"X",""))</f>
        <v/>
      </c>
      <c r="BO73" s="86" t="str">
        <f>IF(AK13="","",IF(AND(BK67=$BU$62,$BO$65=$BU$63),"X",""))</f>
        <v/>
      </c>
      <c r="BP73" s="86" t="str">
        <f>IF(AK13="","",IF(AND(BK67=$BU$62,$BP$65=$BU$63),"X",""))</f>
        <v/>
      </c>
      <c r="BR73" s="85" t="str">
        <f>AH69</f>
        <v/>
      </c>
      <c r="BS73" s="86">
        <f>IF(AND($AK$13&lt;&gt;Datos!$A$6,OR($I$66=Datos!M3,$I$67=Datos!N3)),2,0)</f>
        <v>0</v>
      </c>
      <c r="BT73" s="86">
        <f>IF(AND($AK$13=Datos!$A$6,OR($I$66=Datos!M3,$I$67=Datos!N3)),4,0)</f>
        <v>0</v>
      </c>
      <c r="BU73" s="37"/>
    </row>
    <row r="74" spans="1:73" ht="28.5" customHeight="1">
      <c r="A74" s="18"/>
      <c r="C74" s="523" t="s">
        <v>499</v>
      </c>
      <c r="D74" s="523"/>
      <c r="Z74" s="403"/>
      <c r="AA74" s="479"/>
      <c r="AB74" s="389"/>
      <c r="AC74" s="390"/>
      <c r="AD74" s="393"/>
      <c r="AE74" s="394"/>
      <c r="AF74" s="393"/>
      <c r="AG74" s="394"/>
      <c r="AH74" s="397"/>
      <c r="AI74" s="398"/>
      <c r="AJ74" s="397"/>
      <c r="AK74" s="398"/>
      <c r="AP74" s="400"/>
      <c r="AQ74" s="400"/>
      <c r="AR74" s="400"/>
      <c r="AS74" s="400"/>
      <c r="AT74" s="400"/>
      <c r="AU74" s="400"/>
      <c r="AV74" s="400"/>
      <c r="AW74" s="400"/>
      <c r="AX74" s="400"/>
      <c r="AY74" s="400"/>
      <c r="AZ74" s="400"/>
      <c r="BA74" s="400"/>
      <c r="BB74" s="400"/>
      <c r="BC74" s="400"/>
      <c r="BD74" s="400"/>
      <c r="BE74" s="400"/>
      <c r="BF74" s="400"/>
      <c r="BG74" s="20"/>
      <c r="BK74" s="85">
        <f>AA71</f>
        <v>3</v>
      </c>
      <c r="BL74" s="86" t="str">
        <f>IF(AK13="","",IF(AND(BK68=$BU$62,$BL$65=$BU$63),"X",""))</f>
        <v/>
      </c>
      <c r="BM74" s="86" t="str">
        <f>IF(AK13="","",IF(AND(BK68=$BU$62,$BM$65=$BU$63),"X",""))</f>
        <v/>
      </c>
      <c r="BN74" s="86" t="str">
        <f>IF(AK13="","",IF(AND(BK68=$BU$62,$BN$65=$BU$63),"X",""))</f>
        <v/>
      </c>
      <c r="BO74" s="86" t="str">
        <f>IF(AK13="","",IF(AND(BK68=$BU$62,$BO$65=$BU$63),"X",""))</f>
        <v/>
      </c>
      <c r="BP74" s="86" t="str">
        <f>IF(AK13="","",IF(AND(BK68=$BU$62,$BP$65=$BU$63),"X",""))</f>
        <v/>
      </c>
      <c r="BR74" s="85" t="str">
        <f>AH71</f>
        <v/>
      </c>
      <c r="BS74" s="86">
        <f>IF(AND($AK$13&lt;&gt;Datos!$A$6,OR($I$66=Datos!M4,$I$67=Datos!N4)),3,0)</f>
        <v>0</v>
      </c>
      <c r="BT74" s="86">
        <f>IF(AND($AK$13=Datos!$A$6,OR($I$66=Datos!M4,$I$67=Datos!N4)),3,0)</f>
        <v>0</v>
      </c>
      <c r="BU74" s="37"/>
    </row>
    <row r="75" spans="1:73" ht="28.5" customHeight="1">
      <c r="A75" s="18"/>
      <c r="C75" s="523"/>
      <c r="D75" s="523"/>
      <c r="E75" s="655" t="str">
        <f>Datos!B2</f>
        <v>Riesgo de Corrupción</v>
      </c>
      <c r="F75" s="656"/>
      <c r="G75" s="656"/>
      <c r="H75" s="657"/>
      <c r="I75" s="658" t="str">
        <f>Datos!B3</f>
        <v>Riesgo Estratégico</v>
      </c>
      <c r="J75" s="658"/>
      <c r="K75" s="658"/>
      <c r="L75" s="658"/>
      <c r="M75" s="658" t="s">
        <v>500</v>
      </c>
      <c r="N75" s="658"/>
      <c r="O75" s="658"/>
      <c r="P75" s="658"/>
      <c r="Q75" s="46"/>
      <c r="R75" s="46"/>
      <c r="S75" s="47"/>
      <c r="Z75" s="403"/>
      <c r="AA75" s="479">
        <f>IF($AK$13=5,1,5)</f>
        <v>5</v>
      </c>
      <c r="AB75" s="391" t="str">
        <f>IF(ISERROR(BL76=TRUE),"",IF(BL76="","",BL76))</f>
        <v/>
      </c>
      <c r="AC75" s="392"/>
      <c r="AD75" s="391" t="str">
        <f>IF(ISERROR(BM76=TRUE),"",IF(BM76="","",BM76))</f>
        <v/>
      </c>
      <c r="AE75" s="392"/>
      <c r="AF75" s="395" t="str">
        <f>IF(ISERROR(BN76=TRUE),"",IF(BN76="","",BN76))</f>
        <v/>
      </c>
      <c r="AG75" s="396"/>
      <c r="AH75" s="395" t="str">
        <f>IF(ISERROR(BO76=TRUE),"",IF(BO76="","",BO76))</f>
        <v/>
      </c>
      <c r="AI75" s="396"/>
      <c r="AJ75" s="395" t="str">
        <f>IF(ISERROR(BP76=TRUE),"",IF(BP76="","",BP76))</f>
        <v/>
      </c>
      <c r="AK75" s="396"/>
      <c r="AP75" s="400"/>
      <c r="AQ75" s="400"/>
      <c r="AR75" s="400"/>
      <c r="AS75" s="400"/>
      <c r="AT75" s="400"/>
      <c r="AU75" s="400"/>
      <c r="AV75" s="400"/>
      <c r="AW75" s="400"/>
      <c r="AX75" s="400"/>
      <c r="AY75" s="400"/>
      <c r="AZ75" s="400"/>
      <c r="BA75" s="400"/>
      <c r="BB75" s="400"/>
      <c r="BC75" s="400"/>
      <c r="BD75" s="400"/>
      <c r="BE75" s="400"/>
      <c r="BF75" s="400"/>
      <c r="BG75" s="20"/>
      <c r="BK75" s="85">
        <f>AA73</f>
        <v>4</v>
      </c>
      <c r="BL75" s="86" t="str">
        <f>IF(AK13="","",IF(AND(BK69=$BU$62,$BL$65=$BU$63),"X",""))</f>
        <v/>
      </c>
      <c r="BM75" s="86" t="str">
        <f>IF(AK13="","",IF(AND(BK69=$BU$62,$BM$65=$BU$63),"X",""))</f>
        <v/>
      </c>
      <c r="BN75" s="86" t="str">
        <f>IF(AK13="","",IF(AND(BK69=$BU$62,$BN$65=$BU$63),"X",""))</f>
        <v/>
      </c>
      <c r="BO75" s="86" t="str">
        <f>IF(AK13="","",IF(AND(BK69=$BU$62,$BO$65=$BU$63),"X",""))</f>
        <v/>
      </c>
      <c r="BP75" s="86" t="str">
        <f>IF(AK13="","",IF(AND(BK69=$BU$62,$BP$65=$BU$63),"X",""))</f>
        <v/>
      </c>
      <c r="BR75" s="85" t="str">
        <f>AH73</f>
        <v/>
      </c>
      <c r="BS75" s="86">
        <f>IF(AND($AK$13&lt;&gt;Datos!$A$6,OR($I$66=Datos!M5,$I$67=Datos!N5)),4,0)</f>
        <v>0</v>
      </c>
      <c r="BT75" s="86">
        <f>IF(AND($AK$13=Datos!$A$6,OR($I$66=Datos!M5,$I$67=Datos!N5)),2,0)</f>
        <v>0</v>
      </c>
      <c r="BU75" s="37"/>
    </row>
    <row r="76" spans="1:73" ht="36" customHeight="1">
      <c r="A76" s="18"/>
      <c r="C76" s="523"/>
      <c r="D76" s="523"/>
      <c r="E76" s="658" t="s">
        <v>501</v>
      </c>
      <c r="F76" s="658"/>
      <c r="G76" s="658"/>
      <c r="H76" s="658"/>
      <c r="I76" s="658" t="str">
        <f>Datos!B6</f>
        <v>Oportunidad</v>
      </c>
      <c r="J76" s="658"/>
      <c r="K76" s="658"/>
      <c r="L76" s="658"/>
      <c r="M76" s="671"/>
      <c r="N76" s="672"/>
      <c r="O76" s="672"/>
      <c r="P76" s="673"/>
      <c r="Q76" s="46"/>
      <c r="R76" s="666" t="str">
        <f>IF($AK$13=1,Datos!P2,IF(OR($AK$13=2,$AK$13=3),Imp_Est_Pro_Seg!AJ32,IF($AK$13=4,'Seguridad Información'!AJ32,IF($AK$13=5,Imp_oportunidad!AN32,""))))</f>
        <v/>
      </c>
      <c r="S76" s="666"/>
      <c r="T76" s="666"/>
      <c r="U76" s="666"/>
      <c r="V76" s="666"/>
      <c r="W76" s="666"/>
      <c r="Z76" s="404"/>
      <c r="AA76" s="479"/>
      <c r="AB76" s="393"/>
      <c r="AC76" s="394"/>
      <c r="AD76" s="393"/>
      <c r="AE76" s="394"/>
      <c r="AF76" s="397"/>
      <c r="AG76" s="398"/>
      <c r="AH76" s="397"/>
      <c r="AI76" s="398"/>
      <c r="AJ76" s="397"/>
      <c r="AK76" s="398"/>
      <c r="AP76" s="400"/>
      <c r="AQ76" s="400"/>
      <c r="AR76" s="400"/>
      <c r="AS76" s="400"/>
      <c r="AT76" s="400"/>
      <c r="AU76" s="400"/>
      <c r="AV76" s="400"/>
      <c r="AW76" s="400"/>
      <c r="AX76" s="400"/>
      <c r="AY76" s="400"/>
      <c r="AZ76" s="400"/>
      <c r="BA76" s="400"/>
      <c r="BB76" s="400"/>
      <c r="BC76" s="400"/>
      <c r="BD76" s="400"/>
      <c r="BE76" s="400"/>
      <c r="BF76" s="400"/>
      <c r="BG76" s="20"/>
      <c r="BK76" s="85">
        <f>AA75</f>
        <v>5</v>
      </c>
      <c r="BL76" s="86" t="str">
        <f>IF(AK13="","",IF(AND(BK70=$BU$62,$BL$65=$BU$63),"X",""))</f>
        <v/>
      </c>
      <c r="BM76" s="86" t="str">
        <f>IF(AK13="","",IF(AND(BK70=$BU$62,$BM$65=$BU$63),"X",""))</f>
        <v/>
      </c>
      <c r="BN76" s="86" t="str">
        <f>IF(AK13="","",IF(AND(BK70=$BU$62,$BN$65=$BU$63),"X",""))</f>
        <v/>
      </c>
      <c r="BO76" s="86" t="str">
        <f>IF(AK13="","",IF(AND(BK70=$BU$62,$BO$65=$BU$63),"X",""))</f>
        <v/>
      </c>
      <c r="BP76" s="86" t="str">
        <f>IF(AK13="","",IF(AND(BK70=$BU$62,$BP$65=$BU$63),"X",""))</f>
        <v/>
      </c>
      <c r="BR76" s="85" t="str">
        <f>AH75</f>
        <v/>
      </c>
      <c r="BS76" s="86">
        <f>IF(AND($AK$13&lt;&gt;Datos!$A$6,OR($I$66=Datos!M6,$I$67=Datos!N6)),5,0)</f>
        <v>0</v>
      </c>
      <c r="BT76" s="86">
        <f>IF(AND($AK$13=Datos!$A$6,OR($I$66=Datos!M6,$I$67=Datos!N6)),1,0)</f>
        <v>0</v>
      </c>
      <c r="BU76" s="37"/>
    </row>
    <row r="77" spans="1:73" ht="14.45" customHeight="1">
      <c r="A77" s="18"/>
      <c r="C77" s="523"/>
      <c r="D77" s="523"/>
      <c r="E77" s="455"/>
      <c r="F77" s="455"/>
      <c r="G77" s="455"/>
      <c r="H77" s="455"/>
      <c r="I77" s="455"/>
      <c r="J77" s="525"/>
      <c r="K77" s="525"/>
      <c r="L77" s="525"/>
      <c r="M77" s="525"/>
      <c r="N77" s="525"/>
      <c r="O77" s="525"/>
      <c r="P77" s="525"/>
      <c r="Q77" s="46"/>
      <c r="R77" s="659" t="str">
        <f>IF($AK$13=1,Datos!P3,IF(OR($AK$13=2,$AK$13=3),Imp_Est_Pro_Seg!AK32,IF($AK$13=4,'Seguridad Información'!AK32,IF($AK$13=5,Imp_oportunidad!AM32,""))))</f>
        <v/>
      </c>
      <c r="S77" s="659"/>
      <c r="T77" s="659"/>
      <c r="U77" s="659"/>
      <c r="V77" s="659"/>
      <c r="W77" s="659"/>
      <c r="Z77" s="48"/>
      <c r="AP77" s="143"/>
      <c r="AQ77" s="143"/>
      <c r="AR77" s="143"/>
      <c r="AS77" s="143"/>
      <c r="AT77" s="143"/>
      <c r="AU77" s="143"/>
      <c r="AV77" s="143"/>
      <c r="AW77" s="143"/>
      <c r="AX77" s="143"/>
      <c r="AY77" s="143"/>
      <c r="AZ77" s="143"/>
      <c r="BA77" s="143"/>
      <c r="BB77" s="143"/>
      <c r="BG77" s="20"/>
      <c r="BK77" s="85"/>
      <c r="BL77" s="85">
        <v>1</v>
      </c>
      <c r="BM77" s="85">
        <v>2</v>
      </c>
      <c r="BN77" s="85">
        <v>3</v>
      </c>
      <c r="BO77" s="85">
        <v>4</v>
      </c>
      <c r="BP77" s="85">
        <v>5</v>
      </c>
      <c r="BR77" s="85" t="s">
        <v>371</v>
      </c>
      <c r="BS77" s="86">
        <f>SUM(BS72:BT76)</f>
        <v>0</v>
      </c>
      <c r="BT77" s="85"/>
    </row>
    <row r="78" spans="1:73" ht="14.25" customHeight="1">
      <c r="A78" s="18"/>
      <c r="C78" s="523"/>
      <c r="D78" s="523"/>
      <c r="E78" s="660" t="str">
        <f>IF(AK13=Datos!$A$6,"Escala de impacto
(beneficio)","Escala de impacto")</f>
        <v>Escala de impacto</v>
      </c>
      <c r="F78" s="660"/>
      <c r="G78" s="660"/>
      <c r="H78" s="660"/>
      <c r="I78" s="661"/>
      <c r="J78" s="37"/>
      <c r="P78" s="38"/>
      <c r="R78" s="662" t="str">
        <f>IF($AK$13=1,Enc_Imp_Corrupción!$Q$25,IF(OR($AK$13=2,$AK$13=3),Imp_Est_Pro_Seg!AL32,IF($AK$13=4,'Seguridad Información'!AL32,IF($AK$13=5,Imp_oportunidad!AL32,""))))</f>
        <v/>
      </c>
      <c r="S78" s="662"/>
      <c r="T78" s="662"/>
      <c r="U78" s="662"/>
      <c r="V78" s="662"/>
      <c r="W78" s="662"/>
      <c r="BG78" s="20"/>
      <c r="BR78" s="85"/>
      <c r="BS78" s="85"/>
      <c r="BT78" s="85"/>
    </row>
    <row r="79" spans="1:73" ht="28.5" customHeight="1">
      <c r="A79" s="18"/>
      <c r="E79" s="660"/>
      <c r="F79" s="660"/>
      <c r="G79" s="660"/>
      <c r="H79" s="660"/>
      <c r="I79" s="661"/>
      <c r="J79" s="663" t="str">
        <f>IF(J72="","", IF(ISERROR(BU63=TRUE),"",BU63))</f>
        <v/>
      </c>
      <c r="K79" s="664"/>
      <c r="L79" s="664"/>
      <c r="M79" s="664"/>
      <c r="N79" s="664"/>
      <c r="O79" s="664"/>
      <c r="P79" s="665"/>
      <c r="R79" s="662" t="str">
        <f>IF($AK$13=1,Enc_Imp_Corrupción!$Q$26,IF(OR($AK$13=2,$AK$13=3),Imp_Est_Pro_Seg!AM32,IF($AK$13=4,'Seguridad Información'!AM32,IF($AK$13=5,Imp_oportunidad!AK32,""))))</f>
        <v/>
      </c>
      <c r="S79" s="662"/>
      <c r="T79" s="662"/>
      <c r="U79" s="662"/>
      <c r="V79" s="662"/>
      <c r="W79" s="662"/>
      <c r="Z79" s="49"/>
      <c r="BG79" s="20"/>
    </row>
    <row r="80" spans="1:73">
      <c r="A80" s="18"/>
      <c r="E80" s="660"/>
      <c r="F80" s="660"/>
      <c r="G80" s="660"/>
      <c r="H80" s="660"/>
      <c r="I80" s="661"/>
      <c r="J80" s="43"/>
      <c r="K80" s="44"/>
      <c r="L80" s="44"/>
      <c r="M80" s="44"/>
      <c r="N80" s="44"/>
      <c r="O80" s="44"/>
      <c r="P80" s="45"/>
      <c r="R80" s="662" t="str">
        <f>IF($AK$13=1,Enc_Imp_Corrupción!$Q$27,IF(OR($AK$13=2,$AK$13=3),Imp_Est_Pro_Seg!AN32,IF($AK$13=4,'Seguridad Información'!AN32,IF($AK$13=5,Imp_oportunidad!AJ32,""))))</f>
        <v/>
      </c>
      <c r="S80" s="662"/>
      <c r="T80" s="662"/>
      <c r="U80" s="662"/>
      <c r="V80" s="662"/>
      <c r="W80" s="662"/>
      <c r="Z80" s="49"/>
      <c r="BG80" s="20"/>
    </row>
    <row r="81" spans="1:78" ht="30" hidden="1" customHeight="1">
      <c r="A81" s="18"/>
      <c r="F81" s="460" t="s">
        <v>502</v>
      </c>
      <c r="G81" s="460"/>
      <c r="H81" s="460" t="s">
        <v>503</v>
      </c>
      <c r="I81" s="460"/>
      <c r="Z81" s="49"/>
      <c r="BG81" s="20"/>
    </row>
    <row r="82" spans="1:78" ht="32.450000000000003" hidden="1" customHeight="1">
      <c r="A82" s="18"/>
      <c r="F82" s="50"/>
      <c r="G82" s="25"/>
      <c r="H82" s="87" t="str">
        <f>IF(R76&lt;&gt;"",1,IF(R77&lt;&gt;"",2,IF(R78&lt;&gt;"",3,IF(R79&lt;&gt;"",4,IF(R80&lt;&gt;"",5,"")))))</f>
        <v/>
      </c>
      <c r="I82" s="25"/>
      <c r="Z82" s="49"/>
      <c r="BG82" s="20"/>
      <c r="BL82" s="39"/>
      <c r="BM82" s="39"/>
      <c r="BN82" s="39"/>
      <c r="BO82" s="39"/>
    </row>
    <row r="83" spans="1:78" ht="30" customHeight="1" thickBot="1">
      <c r="A83" s="51"/>
      <c r="B83" s="52"/>
      <c r="C83" s="52"/>
      <c r="D83" s="52"/>
      <c r="E83" s="52"/>
      <c r="F83" s="52"/>
      <c r="G83" s="52"/>
      <c r="H83" s="52"/>
      <c r="I83" s="52"/>
      <c r="J83" s="52"/>
      <c r="K83" s="52"/>
      <c r="L83" s="52"/>
      <c r="M83" s="52"/>
      <c r="N83" s="52"/>
      <c r="O83" s="52"/>
      <c r="P83" s="52"/>
      <c r="Q83" s="52"/>
      <c r="R83" s="52"/>
      <c r="S83" s="52"/>
      <c r="T83" s="52"/>
      <c r="U83" s="52"/>
      <c r="V83" s="52"/>
      <c r="W83" s="52"/>
      <c r="X83" s="52"/>
      <c r="Y83" s="52"/>
      <c r="Z83" s="53"/>
      <c r="AA83" s="52"/>
      <c r="AB83" s="52"/>
      <c r="AC83" s="52"/>
      <c r="AD83" s="52"/>
      <c r="AE83" s="52"/>
      <c r="AF83" s="52"/>
      <c r="AG83" s="52"/>
      <c r="AH83" s="52"/>
      <c r="AI83" s="52"/>
      <c r="AJ83" s="52"/>
      <c r="AK83" s="52"/>
      <c r="AL83" s="52"/>
      <c r="AM83" s="52"/>
      <c r="AN83" s="52"/>
      <c r="AO83" s="52"/>
      <c r="AP83" s="52"/>
      <c r="AQ83" s="52"/>
      <c r="AR83" s="52"/>
      <c r="AS83" s="52"/>
      <c r="AT83" s="52"/>
      <c r="AU83" s="52"/>
      <c r="AV83" s="52"/>
      <c r="AW83" s="52"/>
      <c r="AX83" s="52"/>
      <c r="AY83" s="52"/>
      <c r="AZ83" s="52"/>
      <c r="BA83" s="52"/>
      <c r="BB83" s="52"/>
      <c r="BC83" s="52"/>
      <c r="BD83" s="52"/>
      <c r="BE83" s="52"/>
      <c r="BF83" s="52"/>
      <c r="BG83" s="54"/>
    </row>
    <row r="84" spans="1:78" ht="32.25" customHeight="1" thickBot="1">
      <c r="A84" s="380" t="s">
        <v>504</v>
      </c>
      <c r="B84" s="381"/>
      <c r="C84" s="381"/>
      <c r="D84" s="381"/>
      <c r="E84" s="381"/>
      <c r="F84" s="381"/>
      <c r="G84" s="381"/>
      <c r="H84" s="381"/>
      <c r="I84" s="381"/>
      <c r="J84" s="382"/>
      <c r="K84" s="27"/>
      <c r="L84" s="27"/>
      <c r="M84" s="16"/>
      <c r="N84" s="16"/>
      <c r="O84" s="16"/>
      <c r="P84" s="16"/>
      <c r="Q84" s="16"/>
      <c r="R84" s="16"/>
      <c r="S84" s="16"/>
      <c r="T84" s="16"/>
      <c r="U84" s="16"/>
      <c r="V84" s="16"/>
      <c r="W84" s="16"/>
      <c r="X84" s="529" t="s">
        <v>505</v>
      </c>
      <c r="Y84" s="530"/>
      <c r="Z84" s="530"/>
      <c r="AA84" s="530"/>
      <c r="AB84" s="530"/>
      <c r="AC84" s="530"/>
      <c r="AD84" s="530"/>
      <c r="AE84" s="530"/>
      <c r="AF84" s="530"/>
      <c r="AG84" s="530"/>
      <c r="AH84" s="530"/>
      <c r="AI84" s="530"/>
      <c r="AJ84" s="530"/>
      <c r="AK84" s="530"/>
      <c r="AL84" s="530"/>
      <c r="AM84" s="531"/>
      <c r="AN84" s="535" t="s">
        <v>506</v>
      </c>
      <c r="AO84" s="536"/>
      <c r="AP84" s="536"/>
      <c r="AQ84" s="536"/>
      <c r="AR84" s="536"/>
      <c r="AS84" s="537"/>
      <c r="AT84" s="16"/>
      <c r="AU84" s="98"/>
      <c r="AV84" s="98"/>
      <c r="AW84" s="16"/>
      <c r="AX84" s="16"/>
      <c r="AY84" s="16"/>
      <c r="AZ84" s="16"/>
      <c r="BA84" s="16"/>
      <c r="BB84" s="16"/>
      <c r="BC84" s="16"/>
      <c r="BD84" s="16"/>
      <c r="BE84" s="16"/>
      <c r="BF84" s="16"/>
      <c r="BG84" s="17"/>
    </row>
    <row r="85" spans="1:78" ht="15" customHeight="1">
      <c r="A85" s="18"/>
      <c r="X85" s="526" t="s">
        <v>507</v>
      </c>
      <c r="Y85" s="526"/>
      <c r="Z85" s="526"/>
      <c r="AA85" s="526"/>
      <c r="AB85" s="526" t="s">
        <v>508</v>
      </c>
      <c r="AC85" s="526"/>
      <c r="AD85" s="526" t="s">
        <v>509</v>
      </c>
      <c r="AE85" s="526"/>
      <c r="AF85" s="526" t="s">
        <v>510</v>
      </c>
      <c r="AG85" s="526"/>
      <c r="AH85" s="527" t="s">
        <v>511</v>
      </c>
      <c r="AI85" s="528"/>
      <c r="AJ85" s="526" t="s">
        <v>512</v>
      </c>
      <c r="AK85" s="526"/>
      <c r="AL85" s="532" t="s">
        <v>513</v>
      </c>
      <c r="AM85" s="532"/>
      <c r="AN85" s="538" t="s">
        <v>514</v>
      </c>
      <c r="AO85" s="538"/>
      <c r="AP85" s="538"/>
      <c r="AQ85" s="538"/>
      <c r="AR85" s="542" t="s">
        <v>515</v>
      </c>
      <c r="AS85" s="542"/>
      <c r="AT85" s="99"/>
      <c r="AU85" s="100"/>
      <c r="AV85" s="100"/>
      <c r="AZ85" s="93"/>
      <c r="BA85" s="93"/>
      <c r="BB85" s="93"/>
      <c r="BE85" s="44"/>
      <c r="BG85" s="20"/>
      <c r="BS85" s="556" t="s">
        <v>516</v>
      </c>
      <c r="BT85" s="557"/>
      <c r="BU85" s="558"/>
      <c r="BV85" s="556" t="s">
        <v>517</v>
      </c>
      <c r="BW85" s="557"/>
      <c r="BX85" s="558"/>
    </row>
    <row r="86" spans="1:78" ht="217.5" customHeight="1">
      <c r="A86" s="18"/>
      <c r="D86" s="484" t="s">
        <v>518</v>
      </c>
      <c r="E86" s="484"/>
      <c r="F86" s="484"/>
      <c r="G86" s="484"/>
      <c r="H86" s="484"/>
      <c r="I86" s="484"/>
      <c r="J86" s="484"/>
      <c r="K86" s="484"/>
      <c r="L86" s="484"/>
      <c r="M86" s="484"/>
      <c r="N86" s="484"/>
      <c r="O86" s="484"/>
      <c r="P86" s="484"/>
      <c r="Q86" s="484"/>
      <c r="R86" s="484"/>
      <c r="S86" s="484"/>
      <c r="T86" s="521" t="s">
        <v>519</v>
      </c>
      <c r="U86" s="521"/>
      <c r="V86" s="521"/>
      <c r="W86" s="521"/>
      <c r="X86" s="522" t="s">
        <v>520</v>
      </c>
      <c r="Y86" s="522"/>
      <c r="Z86" s="522" t="s">
        <v>521</v>
      </c>
      <c r="AA86" s="522"/>
      <c r="AB86" s="522" t="s">
        <v>522</v>
      </c>
      <c r="AC86" s="522"/>
      <c r="AD86" s="522" t="s">
        <v>523</v>
      </c>
      <c r="AE86" s="522"/>
      <c r="AF86" s="522" t="s">
        <v>524</v>
      </c>
      <c r="AG86" s="522"/>
      <c r="AH86" s="522" t="s">
        <v>525</v>
      </c>
      <c r="AI86" s="522"/>
      <c r="AJ86" s="522" t="s">
        <v>526</v>
      </c>
      <c r="AK86" s="522"/>
      <c r="AL86" s="532"/>
      <c r="AM86" s="532"/>
      <c r="AN86" s="539" t="s">
        <v>527</v>
      </c>
      <c r="AO86" s="540"/>
      <c r="AP86" s="540"/>
      <c r="AQ86" s="541"/>
      <c r="AR86" s="542"/>
      <c r="AS86" s="542"/>
      <c r="AT86" s="534" t="s">
        <v>528</v>
      </c>
      <c r="AU86" s="510"/>
      <c r="AV86" s="511"/>
      <c r="AW86" s="534" t="s">
        <v>529</v>
      </c>
      <c r="AX86" s="510"/>
      <c r="AY86" s="511"/>
      <c r="AZ86" s="559" t="str">
        <f>IF(AK13=Datos!A6,"¿El conjunto de controles ayuda a incrementar la probabilidad?","¿El conjunto de controles ayuda a disminunir la probabilidad?")</f>
        <v>¿El conjunto de controles ayuda a disminunir la probabilidad?</v>
      </c>
      <c r="BA86" s="560"/>
      <c r="BB86" s="561"/>
      <c r="BC86" s="562" t="s">
        <v>530</v>
      </c>
      <c r="BD86" s="563"/>
      <c r="BE86" s="563"/>
      <c r="BF86" s="563"/>
      <c r="BG86" s="564"/>
      <c r="BI86" s="55" t="str">
        <f>$X$85</f>
        <v>Responsable</v>
      </c>
      <c r="BJ86" s="55" t="str">
        <f>$X$85</f>
        <v>Responsable</v>
      </c>
      <c r="BK86" s="55" t="str">
        <f>$AB$85</f>
        <v>Periodicidad</v>
      </c>
      <c r="BL86" s="55" t="str">
        <f>$AD$85</f>
        <v>Propósito</v>
      </c>
      <c r="BM86" s="55" t="str">
        <f>$AF$85</f>
        <v>Realización</v>
      </c>
      <c r="BN86" s="55" t="str">
        <f>$AH$85</f>
        <v>Observación</v>
      </c>
      <c r="BO86" s="55" t="str">
        <f>$AJ$85</f>
        <v>Evidencia</v>
      </c>
      <c r="BP86" s="56" t="s">
        <v>531</v>
      </c>
      <c r="BQ86" s="89" t="s">
        <v>532</v>
      </c>
      <c r="BR86" s="89" t="s">
        <v>533</v>
      </c>
      <c r="BS86" s="86" t="str">
        <f>Datos!$AO$2</f>
        <v>Fuerte</v>
      </c>
      <c r="BT86" s="86" t="str">
        <f>Datos!$AO$3</f>
        <v>Moderado</v>
      </c>
      <c r="BU86" s="86" t="str">
        <f>Datos!$AO$4</f>
        <v>Débil</v>
      </c>
      <c r="BV86" s="86" t="s">
        <v>534</v>
      </c>
      <c r="BW86" s="86" t="s">
        <v>535</v>
      </c>
      <c r="BX86" s="86" t="s">
        <v>536</v>
      </c>
      <c r="BY86" s="86" t="s">
        <v>537</v>
      </c>
      <c r="BZ86" s="86" t="s">
        <v>538</v>
      </c>
    </row>
    <row r="87" spans="1:78" ht="26.25" customHeight="1">
      <c r="A87" s="18"/>
      <c r="D87" s="436"/>
      <c r="E87" s="436"/>
      <c r="F87" s="436"/>
      <c r="G87" s="436"/>
      <c r="H87" s="436"/>
      <c r="I87" s="436"/>
      <c r="J87" s="436"/>
      <c r="K87" s="436"/>
      <c r="L87" s="436"/>
      <c r="M87" s="436"/>
      <c r="N87" s="436"/>
      <c r="O87" s="436"/>
      <c r="P87" s="436"/>
      <c r="Q87" s="436"/>
      <c r="R87" s="436"/>
      <c r="S87" s="436"/>
      <c r="T87" s="437" t="str">
        <f t="shared" ref="T87:T96" si="0">IF(D87&lt;&gt;"","Preventivo","")</f>
        <v/>
      </c>
      <c r="U87" s="437"/>
      <c r="V87" s="437"/>
      <c r="W87" s="437"/>
      <c r="X87" s="438"/>
      <c r="Y87" s="439"/>
      <c r="Z87" s="438"/>
      <c r="AA87" s="439"/>
      <c r="AB87" s="438"/>
      <c r="AC87" s="439"/>
      <c r="AD87" s="438"/>
      <c r="AE87" s="439"/>
      <c r="AF87" s="438"/>
      <c r="AG87" s="439"/>
      <c r="AH87" s="438"/>
      <c r="AI87" s="439"/>
      <c r="AJ87" s="438"/>
      <c r="AK87" s="439"/>
      <c r="AL87" s="457" t="str">
        <f t="shared" ref="AL87:AL96" si="1">IF(D87&lt;&gt;"",BQ87,"")</f>
        <v/>
      </c>
      <c r="AM87" s="458"/>
      <c r="AN87" s="438"/>
      <c r="AO87" s="459"/>
      <c r="AP87" s="459"/>
      <c r="AQ87" s="439"/>
      <c r="AR87" s="457" t="str">
        <f>IF(AN87&lt;&gt;"",BR87,"")</f>
        <v/>
      </c>
      <c r="AS87" s="458"/>
      <c r="AT87" s="457" t="str">
        <f t="shared" ref="AT87:AT96" si="2">IF(BV87="","",BV87)</f>
        <v/>
      </c>
      <c r="AU87" s="533"/>
      <c r="AV87" s="458"/>
      <c r="AW87" s="547" t="str">
        <f>IF(OR(AT87="",BX97=""),"",BX97)</f>
        <v/>
      </c>
      <c r="AX87" s="548"/>
      <c r="AY87" s="549"/>
      <c r="AZ87" s="547" t="str">
        <f>IF(AW87="","",IF(BW$97&gt;=Datos!$AS$2,Datos!AQ2,Datos!AQ3))</f>
        <v/>
      </c>
      <c r="BA87" s="548"/>
      <c r="BB87" s="549"/>
      <c r="BC87" s="347"/>
      <c r="BD87" s="348"/>
      <c r="BE87" s="348"/>
      <c r="BF87" s="348"/>
      <c r="BG87" s="349"/>
      <c r="BI87" s="86" t="str">
        <f>IF(X87=Datos!$AH$2,15,"")</f>
        <v/>
      </c>
      <c r="BJ87" s="86" t="str">
        <f>IF(Z87=Datos!$AI$2,15,"")</f>
        <v/>
      </c>
      <c r="BK87" s="86" t="str">
        <f>IF(AB87=Datos!$AJ$2,15,"")</f>
        <v/>
      </c>
      <c r="BL87" s="86" t="str">
        <f>IF(AD87=Datos!$AK$2,15,"")</f>
        <v/>
      </c>
      <c r="BM87" s="86" t="str">
        <f>IF(AF87=Datos!$AL$2,15,"")</f>
        <v/>
      </c>
      <c r="BN87" s="86" t="str">
        <f>IF(AH87=Datos!$AM$2,15,"")</f>
        <v/>
      </c>
      <c r="BO87" s="86" t="str">
        <f>IF(AJ87=Datos!$AN$2,10,IF(AJ87=Datos!$AN$3,5,IF(AJ87=Datos!$AN$4,"","")))</f>
        <v/>
      </c>
      <c r="BP87" s="86">
        <f>SUM(BI87:BO87)</f>
        <v>0</v>
      </c>
      <c r="BQ87" s="86" t="str">
        <f>IF(D87="","",IF(BP87&gt;=96,Datos!$AO$2,IF(BP87&gt;=86,Datos!$AO$3,IF(BP87&lt;86,Datos!$AO$4,""))))</f>
        <v/>
      </c>
      <c r="BR87" s="86" t="str">
        <f>IF(AN87="","",IF(AN87=Datos!$AP$2,Datos!$AO$2,IF(AN87=Datos!$AP$3,Datos!$AO$3,IF(AN87=Datos!$AP$4,Datos!$AO$4,""))))</f>
        <v/>
      </c>
      <c r="BS87" s="86" t="str">
        <f>IF(AND(BQ87=$BS$86,BR87=$BS$86),$BS$86,"")</f>
        <v/>
      </c>
      <c r="BT87" s="86" t="str">
        <f>IF(AND(BQ87=$BS$86,BR87=$BT$86),$BT$86,IF(AND(BQ87=$BT$86,BR87=$BS$86),$BT$86,IF(AND(BQ87=$BT$86,BR87=$BT$86),$BT$86,"")))</f>
        <v/>
      </c>
      <c r="BU87" s="86" t="str">
        <f>IF(AND(BQ87=$BS$86,BR87=$BU$86),$BU$86,IF(AND(BQ87=$BT$86,BR87=$BU$86),$BU$86,IF(AND(BQ87=$BU$86,BR87=$BS$86),$BU$86,IF(AND(BQ87=$BU$86,BR87=$BT$86),$BU$86,IF(AND(BQ87=$BU$86,BR87=$BU$86),$BU$86,"")))))</f>
        <v/>
      </c>
      <c r="BV87" s="86" t="str">
        <f>IF(BS87&lt;&gt;"",BS87,IF(BT87&lt;&gt;"",BT87,IF(BU87&lt;&gt;"",BU87,"")))</f>
        <v/>
      </c>
      <c r="BW87" s="86" t="str">
        <f>IF(BV87=Datos!$AO$2,100,IF(BV87=Datos!$AO$3,50,IF(BV87=Datos!$AO$4,0,"")))</f>
        <v/>
      </c>
      <c r="BX87" s="92"/>
      <c r="BY87" s="94"/>
      <c r="BZ87" s="91"/>
    </row>
    <row r="88" spans="1:78" ht="26.25" customHeight="1">
      <c r="A88" s="18"/>
      <c r="D88" s="436"/>
      <c r="E88" s="436"/>
      <c r="F88" s="436"/>
      <c r="G88" s="436"/>
      <c r="H88" s="436"/>
      <c r="I88" s="436"/>
      <c r="J88" s="436"/>
      <c r="K88" s="436"/>
      <c r="L88" s="436"/>
      <c r="M88" s="436"/>
      <c r="N88" s="436"/>
      <c r="O88" s="436"/>
      <c r="P88" s="436"/>
      <c r="Q88" s="436"/>
      <c r="R88" s="436"/>
      <c r="S88" s="436"/>
      <c r="T88" s="437" t="str">
        <f t="shared" si="0"/>
        <v/>
      </c>
      <c r="U88" s="437"/>
      <c r="V88" s="437"/>
      <c r="W88" s="437"/>
      <c r="X88" s="438"/>
      <c r="Y88" s="439"/>
      <c r="Z88" s="438"/>
      <c r="AA88" s="439"/>
      <c r="AB88" s="438"/>
      <c r="AC88" s="439"/>
      <c r="AD88" s="438"/>
      <c r="AE88" s="439"/>
      <c r="AF88" s="438"/>
      <c r="AG88" s="439"/>
      <c r="AH88" s="438"/>
      <c r="AI88" s="439"/>
      <c r="AJ88" s="438"/>
      <c r="AK88" s="439"/>
      <c r="AL88" s="457" t="str">
        <f t="shared" si="1"/>
        <v/>
      </c>
      <c r="AM88" s="458"/>
      <c r="AN88" s="438"/>
      <c r="AO88" s="459"/>
      <c r="AP88" s="459"/>
      <c r="AQ88" s="439"/>
      <c r="AR88" s="457" t="str">
        <f t="shared" ref="AR88:AR96" si="3">IF(AN88&lt;&gt;"",BR88,"")</f>
        <v/>
      </c>
      <c r="AS88" s="458"/>
      <c r="AT88" s="457" t="str">
        <f t="shared" si="2"/>
        <v/>
      </c>
      <c r="AU88" s="533"/>
      <c r="AV88" s="458"/>
      <c r="AW88" s="550"/>
      <c r="AX88" s="551"/>
      <c r="AY88" s="552"/>
      <c r="AZ88" s="550"/>
      <c r="BA88" s="551"/>
      <c r="BB88" s="552"/>
      <c r="BC88" s="347"/>
      <c r="BD88" s="348"/>
      <c r="BE88" s="348"/>
      <c r="BF88" s="348"/>
      <c r="BG88" s="349"/>
      <c r="BI88" s="86" t="str">
        <f>IF(X88=Datos!$AH$2,15,"")</f>
        <v/>
      </c>
      <c r="BJ88" s="86" t="str">
        <f>IF(Z88=Datos!$AI$2,15,"")</f>
        <v/>
      </c>
      <c r="BK88" s="86" t="str">
        <f>IF(AB88=Datos!$AJ$2,15,"")</f>
        <v/>
      </c>
      <c r="BL88" s="86" t="str">
        <f>IF(AD88=Datos!$AK$2,15,"")</f>
        <v/>
      </c>
      <c r="BM88" s="86" t="str">
        <f>IF(AF88=Datos!$AL$2,15,"")</f>
        <v/>
      </c>
      <c r="BN88" s="86" t="str">
        <f>IF(AH88=Datos!$AM$2,15,"")</f>
        <v/>
      </c>
      <c r="BO88" s="86" t="str">
        <f>IF(AJ88=Datos!$AN$2,10,IF(AJ88=Datos!$AN$3,5,IF(AJ88=Datos!$AN$4,"","")))</f>
        <v/>
      </c>
      <c r="BP88" s="86">
        <f t="shared" ref="BP88:BP96" si="4">SUM(BI88:BO88)</f>
        <v>0</v>
      </c>
      <c r="BQ88" s="86" t="str">
        <f>IF(D88="","",IF(BP88&gt;=96,Datos!$AO$2,IF(BP88&gt;=86,Datos!$AO$3,IF(BP88&lt;86,Datos!$AO$4,""))))</f>
        <v/>
      </c>
      <c r="BR88" s="86" t="str">
        <f>IF(AN88="","",IF(AN88=Datos!$AP$2,Datos!$AO$2,IF(AN88=Datos!$AP$3,Datos!$AO$3,IF(AN88=Datos!$AP$4,Datos!$AO$4,""))))</f>
        <v/>
      </c>
      <c r="BS88" s="86" t="str">
        <f t="shared" ref="BS88:BS96" si="5">IF(AND(BQ88=$BS$86,BR88=$BS$86),$BS$86,"")</f>
        <v/>
      </c>
      <c r="BT88" s="86" t="str">
        <f t="shared" ref="BT88:BT96" si="6">IF(AND(BQ88=$BS$86,BR88=$BT$86),$BT$86,IF(AND(BQ88=$BT$86,BR88=$BS$86),$BT$86,IF(AND(BQ88=$BT$86,BR88=$BT$86),$BT$86,"")))</f>
        <v/>
      </c>
      <c r="BU88" s="86" t="str">
        <f t="shared" ref="BU88:BU96" si="7">IF(AND(BQ88=$BS$86,BR88=$BU$86),$BU$86,IF(AND(BQ88=$BT$86,BR88=$BU$86),$BU$86,IF(AND(BQ88=$BU$86,BR88=$BS$86),$BU$86,IF(AND(BQ88=$BU$86,BR88=$BT$86),$BU$86,IF(AND(BQ88=$BU$86,BR88=$BU$86),$BU$86,"")))))</f>
        <v/>
      </c>
      <c r="BV88" s="86" t="str">
        <f t="shared" ref="BV88:BV96" si="8">IF(BS88&lt;&gt;"",BS88,IF(BT88&lt;&gt;"",BT88,IF(BU88&lt;&gt;"",BU88,"")))</f>
        <v/>
      </c>
      <c r="BW88" s="86" t="str">
        <f>IF(BV88=Datos!$AO$2,100,IF(BV88=Datos!$AO$3,50,IF(BV88=Datos!$AO$4,0,"")))</f>
        <v/>
      </c>
      <c r="BX88" s="92"/>
      <c r="BY88" s="92"/>
      <c r="BZ88" s="91"/>
    </row>
    <row r="89" spans="1:78" ht="26.25" customHeight="1">
      <c r="A89" s="18"/>
      <c r="D89" s="436"/>
      <c r="E89" s="436"/>
      <c r="F89" s="436"/>
      <c r="G89" s="436"/>
      <c r="H89" s="436"/>
      <c r="I89" s="436"/>
      <c r="J89" s="436"/>
      <c r="K89" s="436"/>
      <c r="L89" s="436"/>
      <c r="M89" s="436"/>
      <c r="N89" s="436"/>
      <c r="O89" s="436"/>
      <c r="P89" s="436"/>
      <c r="Q89" s="436"/>
      <c r="R89" s="436"/>
      <c r="S89" s="436"/>
      <c r="T89" s="437" t="str">
        <f t="shared" si="0"/>
        <v/>
      </c>
      <c r="U89" s="437"/>
      <c r="V89" s="437"/>
      <c r="W89" s="437"/>
      <c r="X89" s="438"/>
      <c r="Y89" s="439"/>
      <c r="Z89" s="438"/>
      <c r="AA89" s="439"/>
      <c r="AB89" s="438"/>
      <c r="AC89" s="439"/>
      <c r="AD89" s="438"/>
      <c r="AE89" s="439"/>
      <c r="AF89" s="438"/>
      <c r="AG89" s="439"/>
      <c r="AH89" s="438"/>
      <c r="AI89" s="439"/>
      <c r="AJ89" s="438"/>
      <c r="AK89" s="439"/>
      <c r="AL89" s="457" t="str">
        <f t="shared" si="1"/>
        <v/>
      </c>
      <c r="AM89" s="458"/>
      <c r="AN89" s="438"/>
      <c r="AO89" s="459"/>
      <c r="AP89" s="459"/>
      <c r="AQ89" s="439"/>
      <c r="AR89" s="457" t="str">
        <f t="shared" si="3"/>
        <v/>
      </c>
      <c r="AS89" s="458"/>
      <c r="AT89" s="457" t="str">
        <f t="shared" si="2"/>
        <v/>
      </c>
      <c r="AU89" s="533"/>
      <c r="AV89" s="458"/>
      <c r="AW89" s="550"/>
      <c r="AX89" s="551"/>
      <c r="AY89" s="552"/>
      <c r="AZ89" s="550"/>
      <c r="BA89" s="551"/>
      <c r="BB89" s="552"/>
      <c r="BC89" s="347"/>
      <c r="BD89" s="348"/>
      <c r="BE89" s="348"/>
      <c r="BF89" s="348"/>
      <c r="BG89" s="349"/>
      <c r="BI89" s="86" t="str">
        <f>IF(X89=Datos!$AH$2,15,"")</f>
        <v/>
      </c>
      <c r="BJ89" s="86" t="str">
        <f>IF(Z89=Datos!$AI$2,15,"")</f>
        <v/>
      </c>
      <c r="BK89" s="86" t="str">
        <f>IF(AB89=Datos!$AJ$2,15,"")</f>
        <v/>
      </c>
      <c r="BL89" s="86" t="str">
        <f>IF(AD89=Datos!$AK$2,15,"")</f>
        <v/>
      </c>
      <c r="BM89" s="86" t="str">
        <f>IF(AF89=Datos!$AL$2,15,"")</f>
        <v/>
      </c>
      <c r="BN89" s="86" t="str">
        <f>IF(AH89=Datos!$AM$2,15,"")</f>
        <v/>
      </c>
      <c r="BO89" s="86" t="str">
        <f>IF(AJ89=Datos!$AN$2,10,IF(AJ89=Datos!$AN$3,5,IF(AJ89=Datos!$AN$4,"","")))</f>
        <v/>
      </c>
      <c r="BP89" s="86">
        <f t="shared" si="4"/>
        <v>0</v>
      </c>
      <c r="BQ89" s="86" t="str">
        <f>IF(D89="","",IF(BP89&gt;=96,Datos!$AO$2,IF(BP89&gt;=86,Datos!$AO$3,IF(BP89&lt;86,Datos!$AO$4,""))))</f>
        <v/>
      </c>
      <c r="BR89" s="86" t="str">
        <f>IF(AN89="","",IF(AN89=Datos!$AP$2,Datos!$AO$2,IF(AN89=Datos!$AP$3,Datos!$AO$3,IF(AN89=Datos!$AP$4,Datos!$AO$4,""))))</f>
        <v/>
      </c>
      <c r="BS89" s="86" t="str">
        <f t="shared" si="5"/>
        <v/>
      </c>
      <c r="BT89" s="86" t="str">
        <f t="shared" si="6"/>
        <v/>
      </c>
      <c r="BU89" s="86" t="str">
        <f t="shared" si="7"/>
        <v/>
      </c>
      <c r="BV89" s="86" t="str">
        <f t="shared" si="8"/>
        <v/>
      </c>
      <c r="BW89" s="86" t="str">
        <f>IF(BV89=Datos!$AO$2,100,IF(BV89=Datos!$AO$3,50,IF(BV89=Datos!$AO$4,0,"")))</f>
        <v/>
      </c>
      <c r="BX89" s="92"/>
      <c r="BY89" s="92"/>
      <c r="BZ89" s="91"/>
    </row>
    <row r="90" spans="1:78" ht="26.25" customHeight="1">
      <c r="A90" s="18"/>
      <c r="D90" s="436"/>
      <c r="E90" s="436"/>
      <c r="F90" s="436"/>
      <c r="G90" s="436"/>
      <c r="H90" s="436"/>
      <c r="I90" s="436"/>
      <c r="J90" s="436"/>
      <c r="K90" s="436"/>
      <c r="L90" s="436"/>
      <c r="M90" s="436"/>
      <c r="N90" s="436"/>
      <c r="O90" s="436"/>
      <c r="P90" s="436"/>
      <c r="Q90" s="436"/>
      <c r="R90" s="436"/>
      <c r="S90" s="436"/>
      <c r="T90" s="437" t="str">
        <f t="shared" si="0"/>
        <v/>
      </c>
      <c r="U90" s="437"/>
      <c r="V90" s="437"/>
      <c r="W90" s="437"/>
      <c r="X90" s="438"/>
      <c r="Y90" s="439"/>
      <c r="Z90" s="438"/>
      <c r="AA90" s="439"/>
      <c r="AB90" s="438"/>
      <c r="AC90" s="439"/>
      <c r="AD90" s="438"/>
      <c r="AE90" s="439"/>
      <c r="AF90" s="438"/>
      <c r="AG90" s="439"/>
      <c r="AH90" s="438"/>
      <c r="AI90" s="439"/>
      <c r="AJ90" s="438"/>
      <c r="AK90" s="439"/>
      <c r="AL90" s="457" t="str">
        <f t="shared" si="1"/>
        <v/>
      </c>
      <c r="AM90" s="458"/>
      <c r="AN90" s="438"/>
      <c r="AO90" s="459"/>
      <c r="AP90" s="459"/>
      <c r="AQ90" s="439"/>
      <c r="AR90" s="457" t="str">
        <f t="shared" si="3"/>
        <v/>
      </c>
      <c r="AS90" s="458"/>
      <c r="AT90" s="457" t="str">
        <f t="shared" si="2"/>
        <v/>
      </c>
      <c r="AU90" s="533"/>
      <c r="AV90" s="458"/>
      <c r="AW90" s="550"/>
      <c r="AX90" s="551"/>
      <c r="AY90" s="552"/>
      <c r="AZ90" s="550"/>
      <c r="BA90" s="551"/>
      <c r="BB90" s="552"/>
      <c r="BC90" s="347"/>
      <c r="BD90" s="348"/>
      <c r="BE90" s="348"/>
      <c r="BF90" s="348"/>
      <c r="BG90" s="349"/>
      <c r="BI90" s="86" t="str">
        <f>IF(X90=Datos!$AH$2,15,"")</f>
        <v/>
      </c>
      <c r="BJ90" s="86" t="str">
        <f>IF(Z90=Datos!$AI$2,15,"")</f>
        <v/>
      </c>
      <c r="BK90" s="86" t="str">
        <f>IF(AB90=Datos!$AJ$2,15,"")</f>
        <v/>
      </c>
      <c r="BL90" s="86" t="str">
        <f>IF(AD90=Datos!$AK$2,15,"")</f>
        <v/>
      </c>
      <c r="BM90" s="86" t="str">
        <f>IF(AF90=Datos!$AL$2,15,"")</f>
        <v/>
      </c>
      <c r="BN90" s="86" t="str">
        <f>IF(AH90=Datos!$AM$2,15,"")</f>
        <v/>
      </c>
      <c r="BO90" s="86" t="str">
        <f>IF(AJ90=Datos!$AN$2,10,IF(AJ90=Datos!$AN$3,5,IF(AJ90=Datos!$AN$4,"","")))</f>
        <v/>
      </c>
      <c r="BP90" s="86">
        <f t="shared" si="4"/>
        <v>0</v>
      </c>
      <c r="BQ90" s="86" t="str">
        <f>IF(D90="","",IF(BP90&gt;=96,Datos!$AO$2,IF(BP90&gt;=86,Datos!$AO$3,IF(BP90&lt;86,Datos!$AO$4,""))))</f>
        <v/>
      </c>
      <c r="BR90" s="86" t="str">
        <f>IF(AN90="","",IF(AN90=Datos!$AP$2,Datos!$AO$2,IF(AN90=Datos!$AP$3,Datos!$AO$3,IF(AN90=Datos!$AP$4,Datos!$AO$4,""))))</f>
        <v/>
      </c>
      <c r="BS90" s="86" t="str">
        <f t="shared" si="5"/>
        <v/>
      </c>
      <c r="BT90" s="86" t="str">
        <f t="shared" si="6"/>
        <v/>
      </c>
      <c r="BU90" s="86" t="str">
        <f t="shared" si="7"/>
        <v/>
      </c>
      <c r="BV90" s="86" t="str">
        <f t="shared" si="8"/>
        <v/>
      </c>
      <c r="BW90" s="86" t="str">
        <f>IF(BV90=Datos!$AO$2,100,IF(BV90=Datos!$AO$3,50,IF(BV90=Datos!$AO$4,0,"")))</f>
        <v/>
      </c>
      <c r="BX90" s="92"/>
      <c r="BY90" s="92"/>
      <c r="BZ90" s="91"/>
    </row>
    <row r="91" spans="1:78" ht="26.25" customHeight="1">
      <c r="A91" s="18"/>
      <c r="D91" s="436"/>
      <c r="E91" s="436"/>
      <c r="F91" s="436"/>
      <c r="G91" s="436"/>
      <c r="H91" s="436"/>
      <c r="I91" s="436"/>
      <c r="J91" s="436"/>
      <c r="K91" s="436"/>
      <c r="L91" s="436"/>
      <c r="M91" s="436"/>
      <c r="N91" s="436"/>
      <c r="O91" s="436"/>
      <c r="P91" s="436"/>
      <c r="Q91" s="436"/>
      <c r="R91" s="436"/>
      <c r="S91" s="436"/>
      <c r="T91" s="437" t="str">
        <f t="shared" si="0"/>
        <v/>
      </c>
      <c r="U91" s="437"/>
      <c r="V91" s="437"/>
      <c r="W91" s="437"/>
      <c r="X91" s="438"/>
      <c r="Y91" s="439"/>
      <c r="Z91" s="438"/>
      <c r="AA91" s="439"/>
      <c r="AB91" s="438"/>
      <c r="AC91" s="439"/>
      <c r="AD91" s="438"/>
      <c r="AE91" s="439"/>
      <c r="AF91" s="438"/>
      <c r="AG91" s="439"/>
      <c r="AH91" s="438"/>
      <c r="AI91" s="439"/>
      <c r="AJ91" s="438"/>
      <c r="AK91" s="439"/>
      <c r="AL91" s="457" t="str">
        <f t="shared" si="1"/>
        <v/>
      </c>
      <c r="AM91" s="458"/>
      <c r="AN91" s="438"/>
      <c r="AO91" s="459"/>
      <c r="AP91" s="459"/>
      <c r="AQ91" s="439"/>
      <c r="AR91" s="457" t="str">
        <f t="shared" si="3"/>
        <v/>
      </c>
      <c r="AS91" s="458"/>
      <c r="AT91" s="457" t="str">
        <f t="shared" si="2"/>
        <v/>
      </c>
      <c r="AU91" s="533"/>
      <c r="AV91" s="458"/>
      <c r="AW91" s="550"/>
      <c r="AX91" s="551"/>
      <c r="AY91" s="552"/>
      <c r="AZ91" s="550"/>
      <c r="BA91" s="551"/>
      <c r="BB91" s="552"/>
      <c r="BC91" s="347"/>
      <c r="BD91" s="348"/>
      <c r="BE91" s="348"/>
      <c r="BF91" s="348"/>
      <c r="BG91" s="349"/>
      <c r="BI91" s="86" t="str">
        <f>IF(X91=Datos!$AH$2,15,"")</f>
        <v/>
      </c>
      <c r="BJ91" s="86" t="str">
        <f>IF(Z91=Datos!$AI$2,15,"")</f>
        <v/>
      </c>
      <c r="BK91" s="86" t="str">
        <f>IF(AB91=Datos!$AJ$2,15,"")</f>
        <v/>
      </c>
      <c r="BL91" s="86" t="str">
        <f>IF(AD91=Datos!$AK$2,15,"")</f>
        <v/>
      </c>
      <c r="BM91" s="86" t="str">
        <f>IF(AF91=Datos!$AL$2,15,"")</f>
        <v/>
      </c>
      <c r="BN91" s="86" t="str">
        <f>IF(AH91=Datos!$AM$2,15,"")</f>
        <v/>
      </c>
      <c r="BO91" s="86" t="str">
        <f>IF(AJ91=Datos!$AN$2,10,IF(AJ91=Datos!$AN$3,5,IF(AJ91=Datos!$AN$4,"","")))</f>
        <v/>
      </c>
      <c r="BP91" s="86">
        <f t="shared" si="4"/>
        <v>0</v>
      </c>
      <c r="BQ91" s="86" t="str">
        <f>IF(D91="","",IF(BP91&gt;=96,Datos!$AO$2,IF(BP91&gt;=86,Datos!$AO$3,IF(BP91&lt;86,Datos!$AO$4,""))))</f>
        <v/>
      </c>
      <c r="BR91" s="86" t="str">
        <f>IF(AN91="","",IF(AN91=Datos!$AP$2,Datos!$AO$2,IF(AN91=Datos!$AP$3,Datos!$AO$3,IF(AN91=Datos!$AP$4,Datos!$AO$4,""))))</f>
        <v/>
      </c>
      <c r="BS91" s="86" t="str">
        <f t="shared" si="5"/>
        <v/>
      </c>
      <c r="BT91" s="86" t="str">
        <f t="shared" si="6"/>
        <v/>
      </c>
      <c r="BU91" s="86" t="str">
        <f t="shared" si="7"/>
        <v/>
      </c>
      <c r="BV91" s="86" t="str">
        <f t="shared" si="8"/>
        <v/>
      </c>
      <c r="BW91" s="86" t="str">
        <f>IF(BV91=Datos!$AO$2,100,IF(BV91=Datos!$AO$3,50,IF(BV91=Datos!$AO$4,0,"")))</f>
        <v/>
      </c>
      <c r="BX91" s="92"/>
      <c r="BY91" s="92"/>
      <c r="BZ91" s="91"/>
    </row>
    <row r="92" spans="1:78" ht="26.25" customHeight="1">
      <c r="A92" s="18"/>
      <c r="D92" s="436"/>
      <c r="E92" s="436"/>
      <c r="F92" s="436"/>
      <c r="G92" s="436"/>
      <c r="H92" s="436"/>
      <c r="I92" s="436"/>
      <c r="J92" s="436"/>
      <c r="K92" s="436"/>
      <c r="L92" s="436"/>
      <c r="M92" s="436"/>
      <c r="N92" s="436"/>
      <c r="O92" s="436"/>
      <c r="P92" s="436"/>
      <c r="Q92" s="436"/>
      <c r="R92" s="436"/>
      <c r="S92" s="436"/>
      <c r="T92" s="437" t="str">
        <f t="shared" si="0"/>
        <v/>
      </c>
      <c r="U92" s="437"/>
      <c r="V92" s="437"/>
      <c r="W92" s="437"/>
      <c r="X92" s="438"/>
      <c r="Y92" s="439"/>
      <c r="Z92" s="438"/>
      <c r="AA92" s="439"/>
      <c r="AB92" s="438"/>
      <c r="AC92" s="439"/>
      <c r="AD92" s="438"/>
      <c r="AE92" s="439"/>
      <c r="AF92" s="438"/>
      <c r="AG92" s="439"/>
      <c r="AH92" s="438"/>
      <c r="AI92" s="439"/>
      <c r="AJ92" s="438"/>
      <c r="AK92" s="439"/>
      <c r="AL92" s="457" t="str">
        <f t="shared" si="1"/>
        <v/>
      </c>
      <c r="AM92" s="458"/>
      <c r="AN92" s="438"/>
      <c r="AO92" s="459"/>
      <c r="AP92" s="459"/>
      <c r="AQ92" s="439"/>
      <c r="AR92" s="457" t="str">
        <f t="shared" si="3"/>
        <v/>
      </c>
      <c r="AS92" s="458"/>
      <c r="AT92" s="457" t="str">
        <f t="shared" si="2"/>
        <v/>
      </c>
      <c r="AU92" s="533"/>
      <c r="AV92" s="458"/>
      <c r="AW92" s="550"/>
      <c r="AX92" s="551"/>
      <c r="AY92" s="552"/>
      <c r="AZ92" s="550"/>
      <c r="BA92" s="551"/>
      <c r="BB92" s="552"/>
      <c r="BC92" s="347"/>
      <c r="BD92" s="348"/>
      <c r="BE92" s="348"/>
      <c r="BF92" s="348"/>
      <c r="BG92" s="349"/>
      <c r="BI92" s="86" t="str">
        <f>IF(X92=Datos!$AH$2,15,"")</f>
        <v/>
      </c>
      <c r="BJ92" s="86" t="str">
        <f>IF(Z92=Datos!$AI$2,15,"")</f>
        <v/>
      </c>
      <c r="BK92" s="86" t="str">
        <f>IF(AB92=Datos!$AJ$2,15,"")</f>
        <v/>
      </c>
      <c r="BL92" s="86" t="str">
        <f>IF(AD92=Datos!$AK$2,15,"")</f>
        <v/>
      </c>
      <c r="BM92" s="86" t="str">
        <f>IF(AF92=Datos!$AL$2,15,"")</f>
        <v/>
      </c>
      <c r="BN92" s="86" t="str">
        <f>IF(AH92=Datos!$AM$2,15,"")</f>
        <v/>
      </c>
      <c r="BO92" s="86" t="str">
        <f>IF(AJ92=Datos!$AN$2,10,IF(AJ92=Datos!$AN$3,5,IF(AJ92=Datos!$AN$4,"","")))</f>
        <v/>
      </c>
      <c r="BP92" s="86">
        <f t="shared" si="4"/>
        <v>0</v>
      </c>
      <c r="BQ92" s="86" t="str">
        <f>IF(D92="","",IF(BP92&gt;=96,Datos!$AO$2,IF(BP92&gt;=86,Datos!$AO$3,IF(BP92&lt;86,Datos!$AO$4,""))))</f>
        <v/>
      </c>
      <c r="BR92" s="86" t="str">
        <f>IF(AN92="","",IF(AN92=Datos!$AP$2,Datos!$AO$2,IF(AN92=Datos!$AP$3,Datos!$AO$3,IF(AN92=Datos!$AP$4,Datos!$AO$4,""))))</f>
        <v/>
      </c>
      <c r="BS92" s="86" t="str">
        <f t="shared" si="5"/>
        <v/>
      </c>
      <c r="BT92" s="86" t="str">
        <f t="shared" si="6"/>
        <v/>
      </c>
      <c r="BU92" s="86" t="str">
        <f t="shared" si="7"/>
        <v/>
      </c>
      <c r="BV92" s="86" t="str">
        <f t="shared" si="8"/>
        <v/>
      </c>
      <c r="BW92" s="86" t="str">
        <f>IF(BV92=Datos!$AO$2,100,IF(BV92=Datos!$AO$3,50,IF(BV92=Datos!$AO$4,0,"")))</f>
        <v/>
      </c>
      <c r="BX92" s="92"/>
      <c r="BY92" s="92"/>
      <c r="BZ92" s="91"/>
    </row>
    <row r="93" spans="1:78" ht="26.25" customHeight="1">
      <c r="A93" s="18"/>
      <c r="D93" s="436"/>
      <c r="E93" s="436"/>
      <c r="F93" s="436"/>
      <c r="G93" s="436"/>
      <c r="H93" s="436"/>
      <c r="I93" s="436"/>
      <c r="J93" s="436"/>
      <c r="K93" s="436"/>
      <c r="L93" s="436"/>
      <c r="M93" s="436"/>
      <c r="N93" s="436"/>
      <c r="O93" s="436"/>
      <c r="P93" s="436"/>
      <c r="Q93" s="436"/>
      <c r="R93" s="436"/>
      <c r="S93" s="436"/>
      <c r="T93" s="437" t="str">
        <f t="shared" si="0"/>
        <v/>
      </c>
      <c r="U93" s="437"/>
      <c r="V93" s="437"/>
      <c r="W93" s="437"/>
      <c r="X93" s="438"/>
      <c r="Y93" s="439"/>
      <c r="Z93" s="438"/>
      <c r="AA93" s="439"/>
      <c r="AB93" s="438"/>
      <c r="AC93" s="439"/>
      <c r="AD93" s="438"/>
      <c r="AE93" s="439"/>
      <c r="AF93" s="438"/>
      <c r="AG93" s="439"/>
      <c r="AH93" s="438"/>
      <c r="AI93" s="439"/>
      <c r="AJ93" s="438"/>
      <c r="AK93" s="439"/>
      <c r="AL93" s="457" t="str">
        <f t="shared" si="1"/>
        <v/>
      </c>
      <c r="AM93" s="458"/>
      <c r="AN93" s="438"/>
      <c r="AO93" s="459"/>
      <c r="AP93" s="459"/>
      <c r="AQ93" s="439"/>
      <c r="AR93" s="457" t="str">
        <f t="shared" si="3"/>
        <v/>
      </c>
      <c r="AS93" s="458"/>
      <c r="AT93" s="457" t="str">
        <f t="shared" si="2"/>
        <v/>
      </c>
      <c r="AU93" s="533"/>
      <c r="AV93" s="458"/>
      <c r="AW93" s="550"/>
      <c r="AX93" s="551"/>
      <c r="AY93" s="552"/>
      <c r="AZ93" s="550"/>
      <c r="BA93" s="551"/>
      <c r="BB93" s="552"/>
      <c r="BC93" s="347"/>
      <c r="BD93" s="348"/>
      <c r="BE93" s="348"/>
      <c r="BF93" s="348"/>
      <c r="BG93" s="349"/>
      <c r="BI93" s="86" t="str">
        <f>IF(X93=Datos!$AH$2,15,"")</f>
        <v/>
      </c>
      <c r="BJ93" s="86" t="str">
        <f>IF(Z93=Datos!$AI$2,15,"")</f>
        <v/>
      </c>
      <c r="BK93" s="86" t="str">
        <f>IF(AB93=Datos!$AJ$2,15,"")</f>
        <v/>
      </c>
      <c r="BL93" s="86" t="str">
        <f>IF(AD93=Datos!$AK$2,15,"")</f>
        <v/>
      </c>
      <c r="BM93" s="86" t="str">
        <f>IF(AF93=Datos!$AL$2,15,"")</f>
        <v/>
      </c>
      <c r="BN93" s="86" t="str">
        <f>IF(AH93=Datos!$AM$2,15,"")</f>
        <v/>
      </c>
      <c r="BO93" s="86" t="str">
        <f>IF(AJ93=Datos!$AN$2,10,IF(AJ93=Datos!$AN$3,5,IF(AJ93=Datos!$AN$4,"","")))</f>
        <v/>
      </c>
      <c r="BP93" s="86">
        <f t="shared" si="4"/>
        <v>0</v>
      </c>
      <c r="BQ93" s="86" t="str">
        <f>IF(D93="","",IF(BP93&gt;=96,Datos!$AO$2,IF(BP93&gt;=86,Datos!$AO$3,IF(BP93&lt;86,Datos!$AO$4,""))))</f>
        <v/>
      </c>
      <c r="BR93" s="86" t="str">
        <f>IF(AN93="","",IF(AN93=Datos!$AP$2,Datos!$AO$2,IF(AN93=Datos!$AP$3,Datos!$AO$3,IF(AN93=Datos!$AP$4,Datos!$AO$4,""))))</f>
        <v/>
      </c>
      <c r="BS93" s="86" t="str">
        <f t="shared" si="5"/>
        <v/>
      </c>
      <c r="BT93" s="86" t="str">
        <f t="shared" si="6"/>
        <v/>
      </c>
      <c r="BU93" s="86" t="str">
        <f t="shared" si="7"/>
        <v/>
      </c>
      <c r="BV93" s="86" t="str">
        <f t="shared" si="8"/>
        <v/>
      </c>
      <c r="BW93" s="86" t="str">
        <f>IF(BV93=Datos!$AO$2,100,IF(BV93=Datos!$AO$3,50,IF(BV93=Datos!$AO$4,0,"")))</f>
        <v/>
      </c>
      <c r="BX93" s="92"/>
      <c r="BY93" s="92"/>
      <c r="BZ93" s="91"/>
    </row>
    <row r="94" spans="1:78" ht="26.25" customHeight="1">
      <c r="A94" s="18"/>
      <c r="D94" s="436"/>
      <c r="E94" s="436"/>
      <c r="F94" s="436"/>
      <c r="G94" s="436"/>
      <c r="H94" s="436"/>
      <c r="I94" s="436"/>
      <c r="J94" s="436"/>
      <c r="K94" s="436"/>
      <c r="L94" s="436"/>
      <c r="M94" s="436"/>
      <c r="N94" s="436"/>
      <c r="O94" s="436"/>
      <c r="P94" s="436"/>
      <c r="Q94" s="436"/>
      <c r="R94" s="436"/>
      <c r="S94" s="436"/>
      <c r="T94" s="437" t="str">
        <f t="shared" si="0"/>
        <v/>
      </c>
      <c r="U94" s="437"/>
      <c r="V94" s="437"/>
      <c r="W94" s="437"/>
      <c r="X94" s="438"/>
      <c r="Y94" s="439"/>
      <c r="Z94" s="438"/>
      <c r="AA94" s="439"/>
      <c r="AB94" s="438"/>
      <c r="AC94" s="439"/>
      <c r="AD94" s="438"/>
      <c r="AE94" s="439"/>
      <c r="AF94" s="438"/>
      <c r="AG94" s="439"/>
      <c r="AH94" s="438"/>
      <c r="AI94" s="439"/>
      <c r="AJ94" s="438"/>
      <c r="AK94" s="439"/>
      <c r="AL94" s="457" t="str">
        <f t="shared" si="1"/>
        <v/>
      </c>
      <c r="AM94" s="458"/>
      <c r="AN94" s="438"/>
      <c r="AO94" s="459"/>
      <c r="AP94" s="459"/>
      <c r="AQ94" s="439"/>
      <c r="AR94" s="457" t="str">
        <f t="shared" si="3"/>
        <v/>
      </c>
      <c r="AS94" s="458"/>
      <c r="AT94" s="457" t="str">
        <f t="shared" si="2"/>
        <v/>
      </c>
      <c r="AU94" s="533"/>
      <c r="AV94" s="458"/>
      <c r="AW94" s="550"/>
      <c r="AX94" s="551"/>
      <c r="AY94" s="552"/>
      <c r="AZ94" s="550"/>
      <c r="BA94" s="551"/>
      <c r="BB94" s="552"/>
      <c r="BC94" s="347"/>
      <c r="BD94" s="348"/>
      <c r="BE94" s="348"/>
      <c r="BF94" s="348"/>
      <c r="BG94" s="349"/>
      <c r="BI94" s="86" t="str">
        <f>IF(X94=Datos!$AH$2,15,"")</f>
        <v/>
      </c>
      <c r="BJ94" s="86" t="str">
        <f>IF(Z94=Datos!$AI$2,15,"")</f>
        <v/>
      </c>
      <c r="BK94" s="86" t="str">
        <f>IF(AB94=Datos!$AJ$2,15,"")</f>
        <v/>
      </c>
      <c r="BL94" s="86" t="str">
        <f>IF(AD94=Datos!$AK$2,15,"")</f>
        <v/>
      </c>
      <c r="BM94" s="86" t="str">
        <f>IF(AF94=Datos!$AL$2,15,"")</f>
        <v/>
      </c>
      <c r="BN94" s="86" t="str">
        <f>IF(AH94=Datos!$AM$2,15,"")</f>
        <v/>
      </c>
      <c r="BO94" s="86" t="str">
        <f>IF(AJ94=Datos!$AN$2,10,IF(AJ94=Datos!$AN$3,5,IF(AJ94=Datos!$AN$4,"","")))</f>
        <v/>
      </c>
      <c r="BP94" s="86">
        <f t="shared" si="4"/>
        <v>0</v>
      </c>
      <c r="BQ94" s="86" t="str">
        <f>IF(D94="","",IF(BP94&gt;=96,Datos!$AO$2,IF(BP94&gt;=86,Datos!$AO$3,IF(BP94&lt;86,Datos!$AO$4,""))))</f>
        <v/>
      </c>
      <c r="BR94" s="86" t="str">
        <f>IF(AN94="","",IF(AN94=Datos!$AP$2,Datos!$AO$2,IF(AN94=Datos!$AP$3,Datos!$AO$3,IF(AN94=Datos!$AP$4,Datos!$AO$4,""))))</f>
        <v/>
      </c>
      <c r="BS94" s="86" t="str">
        <f t="shared" si="5"/>
        <v/>
      </c>
      <c r="BT94" s="86" t="str">
        <f t="shared" si="6"/>
        <v/>
      </c>
      <c r="BU94" s="86" t="str">
        <f t="shared" si="7"/>
        <v/>
      </c>
      <c r="BV94" s="86" t="str">
        <f t="shared" si="8"/>
        <v/>
      </c>
      <c r="BW94" s="86" t="str">
        <f>IF(BV94=Datos!$AO$2,100,IF(BV94=Datos!$AO$3,50,IF(BV94=Datos!$AO$4,0,"")))</f>
        <v/>
      </c>
      <c r="BX94" s="92"/>
      <c r="BY94" s="92"/>
      <c r="BZ94" s="91"/>
    </row>
    <row r="95" spans="1:78" ht="26.25" customHeight="1">
      <c r="A95" s="18"/>
      <c r="D95" s="436"/>
      <c r="E95" s="436"/>
      <c r="F95" s="436"/>
      <c r="G95" s="436"/>
      <c r="H95" s="436"/>
      <c r="I95" s="436"/>
      <c r="J95" s="436"/>
      <c r="K95" s="436"/>
      <c r="L95" s="436"/>
      <c r="M95" s="436"/>
      <c r="N95" s="436"/>
      <c r="O95" s="436"/>
      <c r="P95" s="436"/>
      <c r="Q95" s="436"/>
      <c r="R95" s="436"/>
      <c r="S95" s="436"/>
      <c r="T95" s="437" t="str">
        <f t="shared" si="0"/>
        <v/>
      </c>
      <c r="U95" s="437"/>
      <c r="V95" s="437"/>
      <c r="W95" s="437"/>
      <c r="X95" s="438"/>
      <c r="Y95" s="439"/>
      <c r="Z95" s="438"/>
      <c r="AA95" s="439"/>
      <c r="AB95" s="438"/>
      <c r="AC95" s="439"/>
      <c r="AD95" s="438"/>
      <c r="AE95" s="439"/>
      <c r="AF95" s="438"/>
      <c r="AG95" s="439"/>
      <c r="AH95" s="438"/>
      <c r="AI95" s="439"/>
      <c r="AJ95" s="438"/>
      <c r="AK95" s="439"/>
      <c r="AL95" s="457" t="str">
        <f t="shared" si="1"/>
        <v/>
      </c>
      <c r="AM95" s="458"/>
      <c r="AN95" s="438"/>
      <c r="AO95" s="459"/>
      <c r="AP95" s="459"/>
      <c r="AQ95" s="439"/>
      <c r="AR95" s="457" t="str">
        <f t="shared" si="3"/>
        <v/>
      </c>
      <c r="AS95" s="458"/>
      <c r="AT95" s="457" t="str">
        <f t="shared" si="2"/>
        <v/>
      </c>
      <c r="AU95" s="533"/>
      <c r="AV95" s="458"/>
      <c r="AW95" s="550"/>
      <c r="AX95" s="551"/>
      <c r="AY95" s="552"/>
      <c r="AZ95" s="550"/>
      <c r="BA95" s="551"/>
      <c r="BB95" s="552"/>
      <c r="BC95" s="347"/>
      <c r="BD95" s="348"/>
      <c r="BE95" s="348"/>
      <c r="BF95" s="348"/>
      <c r="BG95" s="349"/>
      <c r="BI95" s="86" t="str">
        <f>IF(X95=Datos!$AH$2,15,"")</f>
        <v/>
      </c>
      <c r="BJ95" s="86" t="str">
        <f>IF(Z95=Datos!$AI$2,15,"")</f>
        <v/>
      </c>
      <c r="BK95" s="86" t="str">
        <f>IF(AB95=Datos!$AJ$2,15,"")</f>
        <v/>
      </c>
      <c r="BL95" s="86" t="str">
        <f>IF(AD95=Datos!$AK$2,15,"")</f>
        <v/>
      </c>
      <c r="BM95" s="86" t="str">
        <f>IF(AF95=Datos!$AL$2,15,"")</f>
        <v/>
      </c>
      <c r="BN95" s="86" t="str">
        <f>IF(AH95=Datos!$AM$2,15,"")</f>
        <v/>
      </c>
      <c r="BO95" s="86" t="str">
        <f>IF(AJ95=Datos!$AN$2,10,IF(AJ95=Datos!$AN$3,5,IF(AJ95=Datos!$AN$4,"","")))</f>
        <v/>
      </c>
      <c r="BP95" s="86">
        <f t="shared" si="4"/>
        <v>0</v>
      </c>
      <c r="BQ95" s="86" t="str">
        <f>IF(D95="","",IF(BP95&gt;=96,Datos!$AO$2,IF(BP95&gt;=86,Datos!$AO$3,IF(BP95&lt;86,Datos!$AO$4,""))))</f>
        <v/>
      </c>
      <c r="BR95" s="86" t="str">
        <f>IF(AN95="","",IF(AN95=Datos!$AP$2,Datos!$AO$2,IF(AN95=Datos!$AP$3,Datos!$AO$3,IF(AN95=Datos!$AP$4,Datos!$AO$4,""))))</f>
        <v/>
      </c>
      <c r="BS95" s="86" t="str">
        <f t="shared" si="5"/>
        <v/>
      </c>
      <c r="BT95" s="86" t="str">
        <f t="shared" si="6"/>
        <v/>
      </c>
      <c r="BU95" s="86" t="str">
        <f t="shared" si="7"/>
        <v/>
      </c>
      <c r="BV95" s="86" t="str">
        <f t="shared" si="8"/>
        <v/>
      </c>
      <c r="BW95" s="86" t="str">
        <f>IF(BV95=Datos!$AO$2,100,IF(BV95=Datos!$AO$3,50,IF(BV95=Datos!$AO$4,0,"")))</f>
        <v/>
      </c>
      <c r="BX95" s="92"/>
      <c r="BY95" s="92"/>
      <c r="BZ95" s="91"/>
    </row>
    <row r="96" spans="1:78" ht="26.25" customHeight="1">
      <c r="A96" s="18"/>
      <c r="D96" s="436"/>
      <c r="E96" s="436"/>
      <c r="F96" s="436"/>
      <c r="G96" s="436"/>
      <c r="H96" s="436"/>
      <c r="I96" s="436"/>
      <c r="J96" s="436"/>
      <c r="K96" s="436"/>
      <c r="L96" s="436"/>
      <c r="M96" s="436"/>
      <c r="N96" s="436"/>
      <c r="O96" s="436"/>
      <c r="P96" s="436"/>
      <c r="Q96" s="436"/>
      <c r="R96" s="436"/>
      <c r="S96" s="436"/>
      <c r="T96" s="437" t="str">
        <f t="shared" si="0"/>
        <v/>
      </c>
      <c r="U96" s="437"/>
      <c r="V96" s="437"/>
      <c r="W96" s="437"/>
      <c r="X96" s="438"/>
      <c r="Y96" s="439"/>
      <c r="Z96" s="438"/>
      <c r="AA96" s="439"/>
      <c r="AB96" s="438"/>
      <c r="AC96" s="439"/>
      <c r="AD96" s="438"/>
      <c r="AE96" s="439"/>
      <c r="AF96" s="438"/>
      <c r="AG96" s="439"/>
      <c r="AH96" s="438"/>
      <c r="AI96" s="439"/>
      <c r="AJ96" s="438"/>
      <c r="AK96" s="439"/>
      <c r="AL96" s="457" t="str">
        <f t="shared" si="1"/>
        <v/>
      </c>
      <c r="AM96" s="458"/>
      <c r="AN96" s="438"/>
      <c r="AO96" s="459"/>
      <c r="AP96" s="459"/>
      <c r="AQ96" s="439"/>
      <c r="AR96" s="457" t="str">
        <f t="shared" si="3"/>
        <v/>
      </c>
      <c r="AS96" s="458"/>
      <c r="AT96" s="457" t="str">
        <f t="shared" si="2"/>
        <v/>
      </c>
      <c r="AU96" s="533"/>
      <c r="AV96" s="458"/>
      <c r="AW96" s="553"/>
      <c r="AX96" s="554"/>
      <c r="AY96" s="555"/>
      <c r="AZ96" s="553"/>
      <c r="BA96" s="554"/>
      <c r="BB96" s="555"/>
      <c r="BC96" s="347"/>
      <c r="BD96" s="348"/>
      <c r="BE96" s="348"/>
      <c r="BF96" s="348"/>
      <c r="BG96" s="349"/>
      <c r="BI96" s="86" t="str">
        <f>IF(X96=Datos!$AH$2,15,"")</f>
        <v/>
      </c>
      <c r="BJ96" s="86" t="str">
        <f>IF(Z96=Datos!$AI$2,15,"")</f>
        <v/>
      </c>
      <c r="BK96" s="86" t="str">
        <f>IF(AB96=Datos!$AJ$2,15,"")</f>
        <v/>
      </c>
      <c r="BL96" s="86" t="str">
        <f>IF(AD96=Datos!$AK$2,15,"")</f>
        <v/>
      </c>
      <c r="BM96" s="86" t="str">
        <f>IF(AF96=Datos!$AL$2,15,"")</f>
        <v/>
      </c>
      <c r="BN96" s="86" t="str">
        <f>IF(AH96=Datos!$AM$2,15,"")</f>
        <v/>
      </c>
      <c r="BO96" s="86" t="str">
        <f>IF(AJ96=Datos!$AN$2,10,IF(AJ96=Datos!$AN$3,5,IF(AJ96=Datos!$AN$4,"","")))</f>
        <v/>
      </c>
      <c r="BP96" s="86">
        <f t="shared" si="4"/>
        <v>0</v>
      </c>
      <c r="BQ96" s="86" t="str">
        <f>IF(D96="","",IF(BP96&gt;=96,Datos!$AO$2,IF(BP96&gt;=86,Datos!$AO$3,IF(BP96&lt;86,Datos!$AO$4,""))))</f>
        <v/>
      </c>
      <c r="BR96" s="86" t="str">
        <f>IF(AN96="","",IF(AN96=Datos!$AP$2,Datos!$AO$2,IF(AN96=Datos!$AP$3,Datos!$AO$3,IF(AN96=Datos!$AP$4,Datos!$AO$4,""))))</f>
        <v/>
      </c>
      <c r="BS96" s="86" t="str">
        <f t="shared" si="5"/>
        <v/>
      </c>
      <c r="BT96" s="86" t="str">
        <f t="shared" si="6"/>
        <v/>
      </c>
      <c r="BU96" s="86" t="str">
        <f t="shared" si="7"/>
        <v/>
      </c>
      <c r="BV96" s="86" t="str">
        <f t="shared" si="8"/>
        <v/>
      </c>
      <c r="BW96" s="86" t="str">
        <f>IF(BV96=Datos!$AO$2,100,IF(BV96=Datos!$AO$3,50,IF(BV96=Datos!$AO$4,0,"")))</f>
        <v/>
      </c>
      <c r="BX96" s="92"/>
      <c r="BY96" s="92"/>
      <c r="BZ96" s="91"/>
    </row>
    <row r="97" spans="1:78" ht="15" customHeight="1">
      <c r="A97" s="18"/>
      <c r="BE97" s="41"/>
      <c r="BG97" s="20"/>
      <c r="BI97" s="85"/>
      <c r="BJ97" s="85"/>
      <c r="BK97" s="85"/>
      <c r="BL97" s="85"/>
      <c r="BM97" s="85"/>
      <c r="BN97" s="85"/>
      <c r="BO97" s="85" t="s">
        <v>545</v>
      </c>
      <c r="BP97" s="85">
        <f>IF(COUNTA(D87:D96)=0,0,SUM(BP87:BP96)/(COUNTA(D87:D96)))</f>
        <v>0</v>
      </c>
      <c r="BV97" s="86" t="s">
        <v>546</v>
      </c>
      <c r="BW97" s="86">
        <f>IF(COUNTA(D87:D96)=0,0,SUM(BW87:BW96)/(COUNTA(D87:S96)))</f>
        <v>0</v>
      </c>
      <c r="BX97" s="90" t="str">
        <f>IF(BW97="","",IF(BW97=100,Datos!$AO$2,IF(BW97&gt;=50,Datos!$AO$3,Datos!$AO$4)))</f>
        <v>Débil</v>
      </c>
      <c r="BY97" s="90" t="str">
        <f>IF(AZ87="","",AZ87)</f>
        <v/>
      </c>
      <c r="BZ97" s="90" t="str">
        <f>IF(OR(BX97="",BY97=""),"",IF(AND(BX97=Datos!$AO$2,BY97=Datos!$AQ$2),2,IF(AND(BX97=Datos!$AO$2,BY97=Datos!$AQ$3),0,IF(AND(BX97=Datos!$AO$3,BY97=Datos!$AQ$2),1,IF(AND(BX97=Datos!$AO$3,BY97=Datos!$AQ$3),0,IF(BX97=Datos!$AO$4,0,""))))))</f>
        <v/>
      </c>
    </row>
    <row r="98" spans="1:78" ht="15" customHeight="1" thickBot="1">
      <c r="A98" s="18"/>
      <c r="BG98" s="20"/>
    </row>
    <row r="99" spans="1:78" ht="32.25" customHeight="1">
      <c r="A99" s="18"/>
      <c r="X99" s="529" t="s">
        <v>505</v>
      </c>
      <c r="Y99" s="530"/>
      <c r="Z99" s="530"/>
      <c r="AA99" s="530"/>
      <c r="AB99" s="530"/>
      <c r="AC99" s="530"/>
      <c r="AD99" s="530"/>
      <c r="AE99" s="530"/>
      <c r="AF99" s="530"/>
      <c r="AG99" s="530"/>
      <c r="AH99" s="530"/>
      <c r="AI99" s="530"/>
      <c r="AJ99" s="530"/>
      <c r="AK99" s="530"/>
      <c r="AL99" s="530"/>
      <c r="AM99" s="531"/>
      <c r="AN99" s="535" t="s">
        <v>506</v>
      </c>
      <c r="AO99" s="536"/>
      <c r="AP99" s="536"/>
      <c r="AQ99" s="536"/>
      <c r="AR99" s="536"/>
      <c r="AS99" s="537"/>
      <c r="BG99" s="20"/>
    </row>
    <row r="100" spans="1:78" ht="15" customHeight="1">
      <c r="A100" s="18"/>
      <c r="X100" s="526" t="s">
        <v>507</v>
      </c>
      <c r="Y100" s="526"/>
      <c r="Z100" s="526"/>
      <c r="AA100" s="526"/>
      <c r="AB100" s="526" t="s">
        <v>508</v>
      </c>
      <c r="AC100" s="526"/>
      <c r="AD100" s="526" t="s">
        <v>509</v>
      </c>
      <c r="AE100" s="526"/>
      <c r="AF100" s="526" t="s">
        <v>510</v>
      </c>
      <c r="AG100" s="526"/>
      <c r="AH100" s="527" t="s">
        <v>511</v>
      </c>
      <c r="AI100" s="528"/>
      <c r="AJ100" s="526" t="s">
        <v>512</v>
      </c>
      <c r="AK100" s="526"/>
      <c r="AL100" s="532" t="s">
        <v>513</v>
      </c>
      <c r="AM100" s="532"/>
      <c r="AN100" s="538" t="s">
        <v>514</v>
      </c>
      <c r="AO100" s="538"/>
      <c r="AP100" s="538"/>
      <c r="AQ100" s="538"/>
      <c r="AR100" s="542" t="s">
        <v>515</v>
      </c>
      <c r="AS100" s="542"/>
      <c r="BE100" s="44"/>
      <c r="BG100" s="20"/>
      <c r="BS100" s="556" t="s">
        <v>516</v>
      </c>
      <c r="BT100" s="557"/>
      <c r="BU100" s="558"/>
      <c r="BV100" s="556" t="s">
        <v>517</v>
      </c>
      <c r="BW100" s="557"/>
      <c r="BX100" s="558"/>
    </row>
    <row r="101" spans="1:78" ht="217.5" customHeight="1">
      <c r="A101" s="18"/>
      <c r="D101" s="543" t="s">
        <v>547</v>
      </c>
      <c r="E101" s="543"/>
      <c r="F101" s="543"/>
      <c r="G101" s="543"/>
      <c r="H101" s="543"/>
      <c r="I101" s="543"/>
      <c r="J101" s="543"/>
      <c r="K101" s="543"/>
      <c r="L101" s="543"/>
      <c r="M101" s="543"/>
      <c r="N101" s="543"/>
      <c r="O101" s="543"/>
      <c r="P101" s="543"/>
      <c r="Q101" s="543"/>
      <c r="R101" s="543"/>
      <c r="S101" s="543"/>
      <c r="T101" s="521" t="s">
        <v>519</v>
      </c>
      <c r="U101" s="521"/>
      <c r="V101" s="521"/>
      <c r="W101" s="521"/>
      <c r="X101" s="522" t="s">
        <v>520</v>
      </c>
      <c r="Y101" s="522"/>
      <c r="Z101" s="522" t="s">
        <v>521</v>
      </c>
      <c r="AA101" s="522"/>
      <c r="AB101" s="522" t="s">
        <v>522</v>
      </c>
      <c r="AC101" s="522"/>
      <c r="AD101" s="522" t="s">
        <v>523</v>
      </c>
      <c r="AE101" s="522"/>
      <c r="AF101" s="522" t="s">
        <v>524</v>
      </c>
      <c r="AG101" s="522"/>
      <c r="AH101" s="522" t="s">
        <v>525</v>
      </c>
      <c r="AI101" s="522"/>
      <c r="AJ101" s="522" t="s">
        <v>526</v>
      </c>
      <c r="AK101" s="522"/>
      <c r="AL101" s="532"/>
      <c r="AM101" s="532"/>
      <c r="AN101" s="539" t="s">
        <v>527</v>
      </c>
      <c r="AO101" s="540"/>
      <c r="AP101" s="540"/>
      <c r="AQ101" s="541"/>
      <c r="AR101" s="542"/>
      <c r="AS101" s="542"/>
      <c r="AT101" s="544" t="s">
        <v>528</v>
      </c>
      <c r="AU101" s="545"/>
      <c r="AV101" s="546"/>
      <c r="AW101" s="544" t="s">
        <v>529</v>
      </c>
      <c r="AX101" s="545"/>
      <c r="AY101" s="546"/>
      <c r="AZ101" s="559" t="str">
        <f>IF(AK13=Datos!A6,"¿El conjunto de controles ayuda a incrementar el impacto?","¿El conjunto de controles ayuda a disminunir el impacto?")</f>
        <v>¿El conjunto de controles ayuda a disminunir el impacto?</v>
      </c>
      <c r="BA101" s="560"/>
      <c r="BB101" s="561"/>
      <c r="BC101" s="562" t="s">
        <v>530</v>
      </c>
      <c r="BD101" s="563"/>
      <c r="BE101" s="563"/>
      <c r="BF101" s="563"/>
      <c r="BG101" s="564"/>
      <c r="BI101" s="55" t="str">
        <f>$X$85</f>
        <v>Responsable</v>
      </c>
      <c r="BJ101" s="55" t="str">
        <f>$X$85</f>
        <v>Responsable</v>
      </c>
      <c r="BK101" s="55" t="str">
        <f>$AB$85</f>
        <v>Periodicidad</v>
      </c>
      <c r="BL101" s="55" t="str">
        <f>$AD$85</f>
        <v>Propósito</v>
      </c>
      <c r="BM101" s="55" t="str">
        <f>$AF$85</f>
        <v>Realización</v>
      </c>
      <c r="BN101" s="55" t="str">
        <f>$AH$85</f>
        <v>Observación</v>
      </c>
      <c r="BO101" s="55" t="str">
        <f>$AJ$85</f>
        <v>Evidencia</v>
      </c>
      <c r="BP101" s="56" t="s">
        <v>531</v>
      </c>
      <c r="BQ101" s="89" t="s">
        <v>532</v>
      </c>
      <c r="BR101" s="89" t="s">
        <v>533</v>
      </c>
      <c r="BS101" s="86" t="str">
        <f>Datos!$AO$2</f>
        <v>Fuerte</v>
      </c>
      <c r="BT101" s="86" t="str">
        <f>Datos!$AO$3</f>
        <v>Moderado</v>
      </c>
      <c r="BU101" s="86" t="str">
        <f>Datos!$AO$4</f>
        <v>Débil</v>
      </c>
      <c r="BV101" s="86" t="s">
        <v>548</v>
      </c>
      <c r="BW101" s="86" t="s">
        <v>535</v>
      </c>
      <c r="BX101" s="86" t="s">
        <v>536</v>
      </c>
      <c r="BY101" s="86" t="s">
        <v>537</v>
      </c>
      <c r="BZ101" s="86" t="s">
        <v>538</v>
      </c>
    </row>
    <row r="102" spans="1:78" ht="26.25" customHeight="1">
      <c r="A102" s="18"/>
      <c r="D102" s="436"/>
      <c r="E102" s="436"/>
      <c r="F102" s="436"/>
      <c r="G102" s="436"/>
      <c r="H102" s="436"/>
      <c r="I102" s="436"/>
      <c r="J102" s="436"/>
      <c r="K102" s="436"/>
      <c r="L102" s="436"/>
      <c r="M102" s="436"/>
      <c r="N102" s="436"/>
      <c r="O102" s="436"/>
      <c r="P102" s="436"/>
      <c r="Q102" s="436"/>
      <c r="R102" s="436"/>
      <c r="S102" s="436"/>
      <c r="T102" s="437" t="str">
        <f>IF(D102&lt;&gt;"","Detectivo","")</f>
        <v/>
      </c>
      <c r="U102" s="437"/>
      <c r="V102" s="437"/>
      <c r="W102" s="437"/>
      <c r="X102" s="438"/>
      <c r="Y102" s="439"/>
      <c r="Z102" s="438"/>
      <c r="AA102" s="439"/>
      <c r="AB102" s="438"/>
      <c r="AC102" s="439"/>
      <c r="AD102" s="438"/>
      <c r="AE102" s="439"/>
      <c r="AF102" s="438"/>
      <c r="AG102" s="439"/>
      <c r="AH102" s="438"/>
      <c r="AI102" s="439"/>
      <c r="AJ102" s="438"/>
      <c r="AK102" s="439"/>
      <c r="AL102" s="457" t="str">
        <f t="shared" ref="AL102:AL111" si="9">IF(D102&lt;&gt;"",BQ102,"")</f>
        <v/>
      </c>
      <c r="AM102" s="458"/>
      <c r="AN102" s="438"/>
      <c r="AO102" s="459"/>
      <c r="AP102" s="459"/>
      <c r="AQ102" s="439"/>
      <c r="AR102" s="457" t="str">
        <f t="shared" ref="AR102:AR111" si="10">IF(AN102&lt;&gt;"",BR102,"")</f>
        <v/>
      </c>
      <c r="AS102" s="458"/>
      <c r="AT102" s="457" t="str">
        <f t="shared" ref="AT102:AT111" si="11">IF(BV102="","",BV102)</f>
        <v/>
      </c>
      <c r="AU102" s="533"/>
      <c r="AV102" s="458"/>
      <c r="AW102" s="547" t="str">
        <f>IF(OR(AT102="",BX112=""),"",BX112)</f>
        <v/>
      </c>
      <c r="AX102" s="548"/>
      <c r="AY102" s="549"/>
      <c r="AZ102" s="547" t="str">
        <f>IF(AW102="","",IF($AK$13=1,Datos!$AR$4,IF(BW$112&gt;=Datos!$AT$2,Datos!$AR$2,IF(BW$112&gt;=Datos!$AT$3,Datos!$AR$3,IF(BW$112&lt;Datos!$AT$3,Datos!$AR$4,"")))))</f>
        <v/>
      </c>
      <c r="BA102" s="548"/>
      <c r="BB102" s="549"/>
      <c r="BC102" s="347"/>
      <c r="BD102" s="348"/>
      <c r="BE102" s="348"/>
      <c r="BF102" s="348"/>
      <c r="BG102" s="349"/>
      <c r="BI102" s="86" t="str">
        <f>IF(X102=Datos!$AH$2,15,"")</f>
        <v/>
      </c>
      <c r="BJ102" s="86" t="str">
        <f>IF(Z102=Datos!$AI$2,15,"")</f>
        <v/>
      </c>
      <c r="BK102" s="86" t="str">
        <f>IF(AB102=Datos!$AJ$2,15,"")</f>
        <v/>
      </c>
      <c r="BL102" s="86" t="str">
        <f>IF(AD102=Datos!$AK$2,15,"")</f>
        <v/>
      </c>
      <c r="BM102" s="86" t="str">
        <f>IF(AF102=Datos!$AL$2,15,"")</f>
        <v/>
      </c>
      <c r="BN102" s="86" t="str">
        <f>IF(AH102=Datos!$AM$2,15,"")</f>
        <v/>
      </c>
      <c r="BO102" s="86" t="str">
        <f>IF(AJ102=Datos!$AN$2,10,IF(AJ102=Datos!$AN$3,5,IF(AJ102=Datos!$AN$4,"","")))</f>
        <v/>
      </c>
      <c r="BP102" s="86">
        <f>SUM(BI102:BO102)</f>
        <v>0</v>
      </c>
      <c r="BQ102" s="86" t="str">
        <f>IF(D102="","",IF(BP102&gt;=96,Datos!$AO$2,IF(BP102&gt;=86,Datos!$AO$3,IF(BP102&lt;86,Datos!$AO$4,""))))</f>
        <v/>
      </c>
      <c r="BR102" s="86" t="str">
        <f>IF(AN102="","",IF(AN102=Datos!$AP$2,Datos!$AO$2,IF(AN102=Datos!$AP$3,Datos!$AO$3,IF(AN102=Datos!$AP$4,Datos!$AO$4,""))))</f>
        <v/>
      </c>
      <c r="BS102" s="86" t="str">
        <f>IF(AND(BQ102=$BS$101,BR102=$BS$101),$BS$101,"")</f>
        <v/>
      </c>
      <c r="BT102" s="86" t="str">
        <f>IF(AND(BQ102=$BS$101,BR102=$BT$101),$BT$101,IF(AND(BQ102=$BT$101,BR102=$BS$101),$BT$101,IF(AND(BQ102=$BT$101,BR102=$BT$101),$BT$101,"")))</f>
        <v/>
      </c>
      <c r="BU102" s="86" t="str">
        <f>IF(AND(BQ102=$BS$101,BR102=$BU$101),$BU$101,IF(AND(BQ102=$BT$101,BR102=$BU$101),$BU$101,IF(AND(BQ102=$BU$101,BR102=$BS$101),$BU$101,IF(AND(BQ102=$BU$101,BR102=$BT$101),$BU$101,IF(AND(BQ102=$BU$101,BR102=$BU$101),$BU$101,"")))))</f>
        <v/>
      </c>
      <c r="BV102" s="86" t="str">
        <f>IF(BS102&lt;&gt;"",BS102,IF(BT102&lt;&gt;"",BT102,IF(BU102&lt;&gt;"",BU102,"")))</f>
        <v/>
      </c>
      <c r="BW102" s="86" t="str">
        <f>IF(BV102=Datos!$AO$2,100,IF(BV102=Datos!$AO$3,50,IF(BV102=Datos!$AO$4,0,"")))</f>
        <v/>
      </c>
      <c r="BX102" s="92"/>
      <c r="BY102" s="94"/>
      <c r="BZ102" s="91"/>
    </row>
    <row r="103" spans="1:78" ht="26.25" customHeight="1">
      <c r="A103" s="18"/>
      <c r="D103" s="436"/>
      <c r="E103" s="436"/>
      <c r="F103" s="436"/>
      <c r="G103" s="436"/>
      <c r="H103" s="436"/>
      <c r="I103" s="436"/>
      <c r="J103" s="436"/>
      <c r="K103" s="436"/>
      <c r="L103" s="436"/>
      <c r="M103" s="436"/>
      <c r="N103" s="436"/>
      <c r="O103" s="436"/>
      <c r="P103" s="436"/>
      <c r="Q103" s="436"/>
      <c r="R103" s="436"/>
      <c r="S103" s="436"/>
      <c r="T103" s="437" t="str">
        <f t="shared" ref="T103:T111" si="12">IF(D103&lt;&gt;"","Detectivo","")</f>
        <v/>
      </c>
      <c r="U103" s="437"/>
      <c r="V103" s="437"/>
      <c r="W103" s="437"/>
      <c r="X103" s="438"/>
      <c r="Y103" s="439"/>
      <c r="Z103" s="438"/>
      <c r="AA103" s="439"/>
      <c r="AB103" s="438"/>
      <c r="AC103" s="439"/>
      <c r="AD103" s="438"/>
      <c r="AE103" s="439"/>
      <c r="AF103" s="438"/>
      <c r="AG103" s="439"/>
      <c r="AH103" s="438"/>
      <c r="AI103" s="439"/>
      <c r="AJ103" s="438"/>
      <c r="AK103" s="439"/>
      <c r="AL103" s="457" t="str">
        <f t="shared" si="9"/>
        <v/>
      </c>
      <c r="AM103" s="458"/>
      <c r="AN103" s="438"/>
      <c r="AO103" s="459"/>
      <c r="AP103" s="459"/>
      <c r="AQ103" s="439"/>
      <c r="AR103" s="457" t="str">
        <f t="shared" si="10"/>
        <v/>
      </c>
      <c r="AS103" s="458"/>
      <c r="AT103" s="457" t="str">
        <f t="shared" si="11"/>
        <v/>
      </c>
      <c r="AU103" s="533"/>
      <c r="AV103" s="458"/>
      <c r="AW103" s="550"/>
      <c r="AX103" s="551"/>
      <c r="AY103" s="552"/>
      <c r="AZ103" s="550"/>
      <c r="BA103" s="551"/>
      <c r="BB103" s="552"/>
      <c r="BC103" s="347"/>
      <c r="BD103" s="348"/>
      <c r="BE103" s="348"/>
      <c r="BF103" s="348"/>
      <c r="BG103" s="349"/>
      <c r="BI103" s="86" t="str">
        <f>IF(X103=Datos!$AH$2,15,"")</f>
        <v/>
      </c>
      <c r="BJ103" s="86" t="str">
        <f>IF(Z103=Datos!$AI$2,15,"")</f>
        <v/>
      </c>
      <c r="BK103" s="86" t="str">
        <f>IF(AB103=Datos!$AJ$2,15,"")</f>
        <v/>
      </c>
      <c r="BL103" s="86" t="str">
        <f>IF(AD103=Datos!$AK$2,15,"")</f>
        <v/>
      </c>
      <c r="BM103" s="86" t="str">
        <f>IF(AF103=Datos!$AL$2,15,"")</f>
        <v/>
      </c>
      <c r="BN103" s="86" t="str">
        <f>IF(AH103=Datos!$AM$2,15,"")</f>
        <v/>
      </c>
      <c r="BO103" s="86" t="str">
        <f>IF(AJ103=Datos!$AN$2,10,IF(AJ103=Datos!$AN$3,5,IF(AJ103=Datos!$AN$4,"","")))</f>
        <v/>
      </c>
      <c r="BP103" s="86">
        <f t="shared" ref="BP103:BP111" si="13">SUM(BI103:BO103)</f>
        <v>0</v>
      </c>
      <c r="BQ103" s="86" t="str">
        <f>IF(D103="","",IF(BP103&gt;=96,Datos!$AO$2,IF(BP103&gt;=86,Datos!$AO$3,IF(BP103&lt;86,Datos!$AO$4,""))))</f>
        <v/>
      </c>
      <c r="BR103" s="86" t="str">
        <f>IF(AN103="","",IF(AN103=Datos!$AP$2,Datos!$AO$2,IF(AN103=Datos!$AP$3,Datos!$AO$3,IF(AN103=Datos!$AP$4,Datos!$AO$4,""))))</f>
        <v/>
      </c>
      <c r="BS103" s="86" t="str">
        <f t="shared" ref="BS103:BS111" si="14">IF(AND(BQ103=$BS$101,BR103=$BS$101),$BS$101,"")</f>
        <v/>
      </c>
      <c r="BT103" s="86" t="str">
        <f t="shared" ref="BT103:BT111" si="15">IF(AND(BQ103=$BS$101,BR103=$BT$101),$BT$101,IF(AND(BQ103=$BT$101,BR103=$BS$101),$BT$101,IF(AND(BQ103=$BT$101,BR103=$BT$101),$BT$101,"")))</f>
        <v/>
      </c>
      <c r="BU103" s="86" t="str">
        <f t="shared" ref="BU103:BU111" si="16">IF(AND(BQ103=$BS$101,BR103=$BU$101),$BU$101,IF(AND(BQ103=$BT$101,BR103=$BU$101),$BU$101,IF(AND(BQ103=$BU$101,BR103=$BS$101),$BU$101,IF(AND(BQ103=$BU$101,BR103=$BT$101),$BU$101,IF(AND(BQ103=$BU$101,BR103=$BU$101),$BU$101,"")))))</f>
        <v/>
      </c>
      <c r="BV103" s="86" t="str">
        <f t="shared" ref="BV103:BV111" si="17">IF(BS103&lt;&gt;"",BS103,IF(BT103&lt;&gt;"",BT103,IF(BU103&lt;&gt;"",BU103,"")))</f>
        <v/>
      </c>
      <c r="BW103" s="86" t="str">
        <f>IF(BV103=Datos!$AO$2,100,IF(BV103=Datos!$AO$3,50,IF(BV103=Datos!$AO$4,0,"")))</f>
        <v/>
      </c>
      <c r="BX103" s="92"/>
      <c r="BY103" s="92"/>
      <c r="BZ103" s="91"/>
    </row>
    <row r="104" spans="1:78" ht="26.25" customHeight="1">
      <c r="A104" s="18"/>
      <c r="D104" s="436"/>
      <c r="E104" s="436"/>
      <c r="F104" s="436"/>
      <c r="G104" s="436"/>
      <c r="H104" s="436"/>
      <c r="I104" s="436"/>
      <c r="J104" s="436"/>
      <c r="K104" s="436"/>
      <c r="L104" s="436"/>
      <c r="M104" s="436"/>
      <c r="N104" s="436"/>
      <c r="O104" s="436"/>
      <c r="P104" s="436"/>
      <c r="Q104" s="436"/>
      <c r="R104" s="436"/>
      <c r="S104" s="436"/>
      <c r="T104" s="437" t="str">
        <f t="shared" si="12"/>
        <v/>
      </c>
      <c r="U104" s="437"/>
      <c r="V104" s="437"/>
      <c r="W104" s="437"/>
      <c r="X104" s="438"/>
      <c r="Y104" s="439"/>
      <c r="Z104" s="438"/>
      <c r="AA104" s="439"/>
      <c r="AB104" s="438"/>
      <c r="AC104" s="439"/>
      <c r="AD104" s="438"/>
      <c r="AE104" s="439"/>
      <c r="AF104" s="438"/>
      <c r="AG104" s="439"/>
      <c r="AH104" s="438"/>
      <c r="AI104" s="439"/>
      <c r="AJ104" s="438"/>
      <c r="AK104" s="439"/>
      <c r="AL104" s="457" t="str">
        <f t="shared" si="9"/>
        <v/>
      </c>
      <c r="AM104" s="458"/>
      <c r="AN104" s="438"/>
      <c r="AO104" s="459"/>
      <c r="AP104" s="459"/>
      <c r="AQ104" s="439"/>
      <c r="AR104" s="457" t="str">
        <f t="shared" si="10"/>
        <v/>
      </c>
      <c r="AS104" s="458"/>
      <c r="AT104" s="457" t="str">
        <f t="shared" si="11"/>
        <v/>
      </c>
      <c r="AU104" s="533"/>
      <c r="AV104" s="458"/>
      <c r="AW104" s="550"/>
      <c r="AX104" s="551"/>
      <c r="AY104" s="552"/>
      <c r="AZ104" s="550"/>
      <c r="BA104" s="551"/>
      <c r="BB104" s="552"/>
      <c r="BC104" s="347"/>
      <c r="BD104" s="348"/>
      <c r="BE104" s="348"/>
      <c r="BF104" s="348"/>
      <c r="BG104" s="349"/>
      <c r="BI104" s="86" t="str">
        <f>IF(X104=Datos!$AH$2,15,"")</f>
        <v/>
      </c>
      <c r="BJ104" s="86" t="str">
        <f>IF(Z104=Datos!$AI$2,15,"")</f>
        <v/>
      </c>
      <c r="BK104" s="86" t="str">
        <f>IF(AB104=Datos!$AJ$2,15,"")</f>
        <v/>
      </c>
      <c r="BL104" s="86" t="str">
        <f>IF(AD104=Datos!$AK$2,15,"")</f>
        <v/>
      </c>
      <c r="BM104" s="86" t="str">
        <f>IF(AF104=Datos!$AL$2,15,"")</f>
        <v/>
      </c>
      <c r="BN104" s="86" t="str">
        <f>IF(AH104=Datos!$AM$2,15,"")</f>
        <v/>
      </c>
      <c r="BO104" s="86" t="str">
        <f>IF(AJ104=Datos!$AN$2,10,IF(AJ104=Datos!$AN$3,5,IF(AJ104=Datos!$AN$4,"","")))</f>
        <v/>
      </c>
      <c r="BP104" s="86">
        <f t="shared" si="13"/>
        <v>0</v>
      </c>
      <c r="BQ104" s="86" t="str">
        <f>IF(D104="","",IF(BP104&gt;=96,Datos!$AO$2,IF(BP104&gt;=86,Datos!$AO$3,IF(BP104&lt;86,Datos!$AO$4,""))))</f>
        <v/>
      </c>
      <c r="BR104" s="86" t="str">
        <f>IF(AN104="","",IF(AN104=Datos!$AP$2,Datos!$AO$2,IF(AN104=Datos!$AP$3,Datos!$AO$3,IF(AN104=Datos!$AP$4,Datos!$AO$4,""))))</f>
        <v/>
      </c>
      <c r="BS104" s="86" t="str">
        <f t="shared" si="14"/>
        <v/>
      </c>
      <c r="BT104" s="86" t="str">
        <f t="shared" si="15"/>
        <v/>
      </c>
      <c r="BU104" s="86" t="str">
        <f t="shared" si="16"/>
        <v/>
      </c>
      <c r="BV104" s="86" t="str">
        <f t="shared" si="17"/>
        <v/>
      </c>
      <c r="BW104" s="86" t="str">
        <f>IF(BV104=Datos!$AO$2,100,IF(BV104=Datos!$AO$3,50,IF(BV104=Datos!$AO$4,0,"")))</f>
        <v/>
      </c>
      <c r="BX104" s="92"/>
      <c r="BY104" s="92"/>
      <c r="BZ104" s="91"/>
    </row>
    <row r="105" spans="1:78" ht="26.25" customHeight="1">
      <c r="A105" s="18"/>
      <c r="D105" s="436"/>
      <c r="E105" s="436"/>
      <c r="F105" s="436"/>
      <c r="G105" s="436"/>
      <c r="H105" s="436"/>
      <c r="I105" s="436"/>
      <c r="J105" s="436"/>
      <c r="K105" s="436"/>
      <c r="L105" s="436"/>
      <c r="M105" s="436"/>
      <c r="N105" s="436"/>
      <c r="O105" s="436"/>
      <c r="P105" s="436"/>
      <c r="Q105" s="436"/>
      <c r="R105" s="436"/>
      <c r="S105" s="436"/>
      <c r="T105" s="437" t="str">
        <f t="shared" si="12"/>
        <v/>
      </c>
      <c r="U105" s="437"/>
      <c r="V105" s="437"/>
      <c r="W105" s="437"/>
      <c r="X105" s="438"/>
      <c r="Y105" s="439"/>
      <c r="Z105" s="438"/>
      <c r="AA105" s="439"/>
      <c r="AB105" s="438"/>
      <c r="AC105" s="439"/>
      <c r="AD105" s="438"/>
      <c r="AE105" s="439"/>
      <c r="AF105" s="438"/>
      <c r="AG105" s="439"/>
      <c r="AH105" s="438"/>
      <c r="AI105" s="439"/>
      <c r="AJ105" s="438"/>
      <c r="AK105" s="439"/>
      <c r="AL105" s="457" t="str">
        <f t="shared" si="9"/>
        <v/>
      </c>
      <c r="AM105" s="458"/>
      <c r="AN105" s="438"/>
      <c r="AO105" s="459"/>
      <c r="AP105" s="459"/>
      <c r="AQ105" s="439"/>
      <c r="AR105" s="457" t="str">
        <f t="shared" si="10"/>
        <v/>
      </c>
      <c r="AS105" s="458"/>
      <c r="AT105" s="457" t="str">
        <f t="shared" si="11"/>
        <v/>
      </c>
      <c r="AU105" s="533"/>
      <c r="AV105" s="458"/>
      <c r="AW105" s="550"/>
      <c r="AX105" s="551"/>
      <c r="AY105" s="552"/>
      <c r="AZ105" s="550"/>
      <c r="BA105" s="551"/>
      <c r="BB105" s="552"/>
      <c r="BC105" s="347"/>
      <c r="BD105" s="348"/>
      <c r="BE105" s="348"/>
      <c r="BF105" s="348"/>
      <c r="BG105" s="349"/>
      <c r="BI105" s="86" t="str">
        <f>IF(X105=Datos!$AH$2,15,"")</f>
        <v/>
      </c>
      <c r="BJ105" s="86" t="str">
        <f>IF(Z105=Datos!$AI$2,15,"")</f>
        <v/>
      </c>
      <c r="BK105" s="86" t="str">
        <f>IF(AB105=Datos!$AJ$2,15,"")</f>
        <v/>
      </c>
      <c r="BL105" s="86" t="str">
        <f>IF(AD105=Datos!$AK$2,15,"")</f>
        <v/>
      </c>
      <c r="BM105" s="86" t="str">
        <f>IF(AF105=Datos!$AL$2,15,"")</f>
        <v/>
      </c>
      <c r="BN105" s="86" t="str">
        <f>IF(AH105=Datos!$AM$2,15,"")</f>
        <v/>
      </c>
      <c r="BO105" s="86" t="str">
        <f>IF(AJ105=Datos!$AN$2,10,IF(AJ105=Datos!$AN$3,5,IF(AJ105=Datos!$AN$4,"","")))</f>
        <v/>
      </c>
      <c r="BP105" s="86">
        <f t="shared" si="13"/>
        <v>0</v>
      </c>
      <c r="BQ105" s="86" t="str">
        <f>IF(D105="","",IF(BP105&gt;=96,Datos!$AO$2,IF(BP105&gt;=86,Datos!$AO$3,IF(BP105&lt;86,Datos!$AO$4,""))))</f>
        <v/>
      </c>
      <c r="BR105" s="86" t="str">
        <f>IF(AN105="","",IF(AN105=Datos!$AP$2,Datos!$AO$2,IF(AN105=Datos!$AP$3,Datos!$AO$3,IF(AN105=Datos!$AP$4,Datos!$AO$4,""))))</f>
        <v/>
      </c>
      <c r="BS105" s="86" t="str">
        <f t="shared" si="14"/>
        <v/>
      </c>
      <c r="BT105" s="86" t="str">
        <f t="shared" si="15"/>
        <v/>
      </c>
      <c r="BU105" s="86" t="str">
        <f t="shared" si="16"/>
        <v/>
      </c>
      <c r="BV105" s="86" t="str">
        <f t="shared" si="17"/>
        <v/>
      </c>
      <c r="BW105" s="86" t="str">
        <f>IF(BV105=Datos!$AO$2,100,IF(BV105=Datos!$AO$3,50,IF(BV105=Datos!$AO$4,0,"")))</f>
        <v/>
      </c>
      <c r="BX105" s="92"/>
      <c r="BY105" s="92"/>
      <c r="BZ105" s="91"/>
    </row>
    <row r="106" spans="1:78" ht="26.25" customHeight="1">
      <c r="A106" s="18"/>
      <c r="D106" s="436"/>
      <c r="E106" s="436"/>
      <c r="F106" s="436"/>
      <c r="G106" s="436"/>
      <c r="H106" s="436"/>
      <c r="I106" s="436"/>
      <c r="J106" s="436"/>
      <c r="K106" s="436"/>
      <c r="L106" s="436"/>
      <c r="M106" s="436"/>
      <c r="N106" s="436"/>
      <c r="O106" s="436"/>
      <c r="P106" s="436"/>
      <c r="Q106" s="436"/>
      <c r="R106" s="436"/>
      <c r="S106" s="436"/>
      <c r="T106" s="437" t="str">
        <f t="shared" si="12"/>
        <v/>
      </c>
      <c r="U106" s="437"/>
      <c r="V106" s="437"/>
      <c r="W106" s="437"/>
      <c r="X106" s="438"/>
      <c r="Y106" s="439"/>
      <c r="Z106" s="438"/>
      <c r="AA106" s="439"/>
      <c r="AB106" s="438"/>
      <c r="AC106" s="439"/>
      <c r="AD106" s="438"/>
      <c r="AE106" s="439"/>
      <c r="AF106" s="438"/>
      <c r="AG106" s="439"/>
      <c r="AH106" s="438"/>
      <c r="AI106" s="439"/>
      <c r="AJ106" s="438"/>
      <c r="AK106" s="439"/>
      <c r="AL106" s="457" t="str">
        <f t="shared" si="9"/>
        <v/>
      </c>
      <c r="AM106" s="458"/>
      <c r="AN106" s="438"/>
      <c r="AO106" s="459"/>
      <c r="AP106" s="459"/>
      <c r="AQ106" s="439"/>
      <c r="AR106" s="457" t="str">
        <f t="shared" si="10"/>
        <v/>
      </c>
      <c r="AS106" s="458"/>
      <c r="AT106" s="457" t="str">
        <f t="shared" si="11"/>
        <v/>
      </c>
      <c r="AU106" s="533"/>
      <c r="AV106" s="458"/>
      <c r="AW106" s="550"/>
      <c r="AX106" s="551"/>
      <c r="AY106" s="552"/>
      <c r="AZ106" s="550"/>
      <c r="BA106" s="551"/>
      <c r="BB106" s="552"/>
      <c r="BC106" s="347"/>
      <c r="BD106" s="348"/>
      <c r="BE106" s="348"/>
      <c r="BF106" s="348"/>
      <c r="BG106" s="349"/>
      <c r="BI106" s="86" t="str">
        <f>IF(X106=Datos!$AH$2,15,"")</f>
        <v/>
      </c>
      <c r="BJ106" s="86" t="str">
        <f>IF(Z106=Datos!$AI$2,15,"")</f>
        <v/>
      </c>
      <c r="BK106" s="86" t="str">
        <f>IF(AB106=Datos!$AJ$2,15,"")</f>
        <v/>
      </c>
      <c r="BL106" s="86" t="str">
        <f>IF(AD106=Datos!$AK$2,15,"")</f>
        <v/>
      </c>
      <c r="BM106" s="86" t="str">
        <f>IF(AF106=Datos!$AL$2,15,"")</f>
        <v/>
      </c>
      <c r="BN106" s="86" t="str">
        <f>IF(AH106=Datos!$AM$2,15,"")</f>
        <v/>
      </c>
      <c r="BO106" s="86" t="str">
        <f>IF(AJ106=Datos!$AN$2,10,IF(AJ106=Datos!$AN$3,5,IF(AJ106=Datos!$AN$4,"","")))</f>
        <v/>
      </c>
      <c r="BP106" s="86">
        <f t="shared" si="13"/>
        <v>0</v>
      </c>
      <c r="BQ106" s="86" t="str">
        <f>IF(D106="","",IF(BP106&gt;=96,Datos!$AO$2,IF(BP106&gt;=86,Datos!$AO$3,IF(BP106&lt;86,Datos!$AO$4,""))))</f>
        <v/>
      </c>
      <c r="BR106" s="86" t="str">
        <f>IF(AN106="","",IF(AN106=Datos!$AP$2,Datos!$AO$2,IF(AN106=Datos!$AP$3,Datos!$AO$3,IF(AN106=Datos!$AP$4,Datos!$AO$4,""))))</f>
        <v/>
      </c>
      <c r="BS106" s="86" t="str">
        <f t="shared" si="14"/>
        <v/>
      </c>
      <c r="BT106" s="86" t="str">
        <f t="shared" si="15"/>
        <v/>
      </c>
      <c r="BU106" s="86" t="str">
        <f t="shared" si="16"/>
        <v/>
      </c>
      <c r="BV106" s="86" t="str">
        <f t="shared" si="17"/>
        <v/>
      </c>
      <c r="BW106" s="86" t="str">
        <f>IF(BV106=Datos!$AO$2,100,IF(BV106=Datos!$AO$3,50,IF(BV106=Datos!$AO$4,0,"")))</f>
        <v/>
      </c>
      <c r="BX106" s="92"/>
      <c r="BY106" s="92"/>
      <c r="BZ106" s="91"/>
    </row>
    <row r="107" spans="1:78" ht="26.25" customHeight="1">
      <c r="A107" s="18"/>
      <c r="D107" s="436"/>
      <c r="E107" s="436"/>
      <c r="F107" s="436"/>
      <c r="G107" s="436"/>
      <c r="H107" s="436"/>
      <c r="I107" s="436"/>
      <c r="J107" s="436"/>
      <c r="K107" s="436"/>
      <c r="L107" s="436"/>
      <c r="M107" s="436"/>
      <c r="N107" s="436"/>
      <c r="O107" s="436"/>
      <c r="P107" s="436"/>
      <c r="Q107" s="436"/>
      <c r="R107" s="436"/>
      <c r="S107" s="436"/>
      <c r="T107" s="437" t="str">
        <f t="shared" si="12"/>
        <v/>
      </c>
      <c r="U107" s="437"/>
      <c r="V107" s="437"/>
      <c r="W107" s="437"/>
      <c r="X107" s="438"/>
      <c r="Y107" s="439"/>
      <c r="Z107" s="438"/>
      <c r="AA107" s="439"/>
      <c r="AB107" s="438"/>
      <c r="AC107" s="439"/>
      <c r="AD107" s="438"/>
      <c r="AE107" s="439"/>
      <c r="AF107" s="438"/>
      <c r="AG107" s="439"/>
      <c r="AH107" s="438"/>
      <c r="AI107" s="439"/>
      <c r="AJ107" s="438"/>
      <c r="AK107" s="439"/>
      <c r="AL107" s="457" t="str">
        <f t="shared" si="9"/>
        <v/>
      </c>
      <c r="AM107" s="458"/>
      <c r="AN107" s="438"/>
      <c r="AO107" s="459"/>
      <c r="AP107" s="459"/>
      <c r="AQ107" s="439"/>
      <c r="AR107" s="457" t="str">
        <f t="shared" si="10"/>
        <v/>
      </c>
      <c r="AS107" s="458"/>
      <c r="AT107" s="457" t="str">
        <f t="shared" si="11"/>
        <v/>
      </c>
      <c r="AU107" s="533"/>
      <c r="AV107" s="458"/>
      <c r="AW107" s="550"/>
      <c r="AX107" s="551"/>
      <c r="AY107" s="552"/>
      <c r="AZ107" s="550"/>
      <c r="BA107" s="551"/>
      <c r="BB107" s="552"/>
      <c r="BC107" s="347"/>
      <c r="BD107" s="348"/>
      <c r="BE107" s="348"/>
      <c r="BF107" s="348"/>
      <c r="BG107" s="349"/>
      <c r="BI107" s="86" t="str">
        <f>IF(X107=Datos!$AH$2,15,"")</f>
        <v/>
      </c>
      <c r="BJ107" s="86" t="str">
        <f>IF(Z107=Datos!$AI$2,15,"")</f>
        <v/>
      </c>
      <c r="BK107" s="86" t="str">
        <f>IF(AB107=Datos!$AJ$2,15,"")</f>
        <v/>
      </c>
      <c r="BL107" s="86" t="str">
        <f>IF(AD107=Datos!$AK$2,15,"")</f>
        <v/>
      </c>
      <c r="BM107" s="86" t="str">
        <f>IF(AF107=Datos!$AL$2,15,"")</f>
        <v/>
      </c>
      <c r="BN107" s="86" t="str">
        <f>IF(AH107=Datos!$AM$2,15,"")</f>
        <v/>
      </c>
      <c r="BO107" s="86" t="str">
        <f>IF(AJ107=Datos!$AN$2,10,IF(AJ107=Datos!$AN$3,5,IF(AJ107=Datos!$AN$4,"","")))</f>
        <v/>
      </c>
      <c r="BP107" s="86">
        <f t="shared" si="13"/>
        <v>0</v>
      </c>
      <c r="BQ107" s="86" t="str">
        <f>IF(D107="","",IF(BP107&gt;=96,Datos!$AO$2,IF(BP107&gt;=86,Datos!$AO$3,IF(BP107&lt;86,Datos!$AO$4,""))))</f>
        <v/>
      </c>
      <c r="BR107" s="86" t="str">
        <f>IF(AN107="","",IF(AN107=Datos!$AP$2,Datos!$AO$2,IF(AN107=Datos!$AP$3,Datos!$AO$3,IF(AN107=Datos!$AP$4,Datos!$AO$4,""))))</f>
        <v/>
      </c>
      <c r="BS107" s="86" t="str">
        <f t="shared" si="14"/>
        <v/>
      </c>
      <c r="BT107" s="86" t="str">
        <f t="shared" si="15"/>
        <v/>
      </c>
      <c r="BU107" s="86" t="str">
        <f t="shared" si="16"/>
        <v/>
      </c>
      <c r="BV107" s="86" t="str">
        <f t="shared" si="17"/>
        <v/>
      </c>
      <c r="BW107" s="86" t="str">
        <f>IF(BV107=Datos!$AO$2,100,IF(BV107=Datos!$AO$3,50,IF(BV107=Datos!$AO$4,0,"")))</f>
        <v/>
      </c>
      <c r="BX107" s="92"/>
      <c r="BY107" s="92"/>
      <c r="BZ107" s="91"/>
    </row>
    <row r="108" spans="1:78" ht="26.25" customHeight="1">
      <c r="A108" s="18"/>
      <c r="D108" s="436"/>
      <c r="E108" s="436"/>
      <c r="F108" s="436"/>
      <c r="G108" s="436"/>
      <c r="H108" s="436"/>
      <c r="I108" s="436"/>
      <c r="J108" s="436"/>
      <c r="K108" s="436"/>
      <c r="L108" s="436"/>
      <c r="M108" s="436"/>
      <c r="N108" s="436"/>
      <c r="O108" s="436"/>
      <c r="P108" s="436"/>
      <c r="Q108" s="436"/>
      <c r="R108" s="436"/>
      <c r="S108" s="436"/>
      <c r="T108" s="437" t="str">
        <f t="shared" si="12"/>
        <v/>
      </c>
      <c r="U108" s="437"/>
      <c r="V108" s="437"/>
      <c r="W108" s="437"/>
      <c r="X108" s="438"/>
      <c r="Y108" s="439"/>
      <c r="Z108" s="438"/>
      <c r="AA108" s="439"/>
      <c r="AB108" s="438"/>
      <c r="AC108" s="439"/>
      <c r="AD108" s="438"/>
      <c r="AE108" s="439"/>
      <c r="AF108" s="438"/>
      <c r="AG108" s="439"/>
      <c r="AH108" s="438"/>
      <c r="AI108" s="439"/>
      <c r="AJ108" s="438"/>
      <c r="AK108" s="439"/>
      <c r="AL108" s="457" t="str">
        <f t="shared" si="9"/>
        <v/>
      </c>
      <c r="AM108" s="458"/>
      <c r="AN108" s="438"/>
      <c r="AO108" s="459"/>
      <c r="AP108" s="459"/>
      <c r="AQ108" s="439"/>
      <c r="AR108" s="457" t="str">
        <f t="shared" si="10"/>
        <v/>
      </c>
      <c r="AS108" s="458"/>
      <c r="AT108" s="457" t="str">
        <f t="shared" si="11"/>
        <v/>
      </c>
      <c r="AU108" s="533"/>
      <c r="AV108" s="458"/>
      <c r="AW108" s="550"/>
      <c r="AX108" s="551"/>
      <c r="AY108" s="552"/>
      <c r="AZ108" s="550"/>
      <c r="BA108" s="551"/>
      <c r="BB108" s="552"/>
      <c r="BC108" s="347"/>
      <c r="BD108" s="348"/>
      <c r="BE108" s="348"/>
      <c r="BF108" s="348"/>
      <c r="BG108" s="349"/>
      <c r="BI108" s="86" t="str">
        <f>IF(X108=Datos!$AH$2,15,"")</f>
        <v/>
      </c>
      <c r="BJ108" s="86" t="str">
        <f>IF(Z108=Datos!$AI$2,15,"")</f>
        <v/>
      </c>
      <c r="BK108" s="86" t="str">
        <f>IF(AB108=Datos!$AJ$2,15,"")</f>
        <v/>
      </c>
      <c r="BL108" s="86" t="str">
        <f>IF(AD108=Datos!$AK$2,15,"")</f>
        <v/>
      </c>
      <c r="BM108" s="86" t="str">
        <f>IF(AF108=Datos!$AL$2,15,"")</f>
        <v/>
      </c>
      <c r="BN108" s="86" t="str">
        <f>IF(AH108=Datos!$AM$2,15,"")</f>
        <v/>
      </c>
      <c r="BO108" s="86" t="str">
        <f>IF(AJ108=Datos!$AN$2,10,IF(AJ108=Datos!$AN$3,5,IF(AJ108=Datos!$AN$4,"","")))</f>
        <v/>
      </c>
      <c r="BP108" s="86">
        <f t="shared" si="13"/>
        <v>0</v>
      </c>
      <c r="BQ108" s="86" t="str">
        <f>IF(D108="","",IF(BP108&gt;=96,Datos!$AO$2,IF(BP108&gt;=86,Datos!$AO$3,IF(BP108&lt;86,Datos!$AO$4,""))))</f>
        <v/>
      </c>
      <c r="BR108" s="86" t="str">
        <f>IF(AN108="","",IF(AN108=Datos!$AP$2,Datos!$AO$2,IF(AN108=Datos!$AP$3,Datos!$AO$3,IF(AN108=Datos!$AP$4,Datos!$AO$4,""))))</f>
        <v/>
      </c>
      <c r="BS108" s="86" t="str">
        <f t="shared" si="14"/>
        <v/>
      </c>
      <c r="BT108" s="86" t="str">
        <f t="shared" si="15"/>
        <v/>
      </c>
      <c r="BU108" s="86" t="str">
        <f t="shared" si="16"/>
        <v/>
      </c>
      <c r="BV108" s="86" t="str">
        <f t="shared" si="17"/>
        <v/>
      </c>
      <c r="BW108" s="86" t="str">
        <f>IF(BV108=Datos!$AO$2,100,IF(BV108=Datos!$AO$3,50,IF(BV108=Datos!$AO$4,0,"")))</f>
        <v/>
      </c>
      <c r="BX108" s="92"/>
      <c r="BY108" s="92"/>
      <c r="BZ108" s="91"/>
    </row>
    <row r="109" spans="1:78" ht="26.25" customHeight="1">
      <c r="A109" s="18"/>
      <c r="D109" s="436"/>
      <c r="E109" s="436"/>
      <c r="F109" s="436"/>
      <c r="G109" s="436"/>
      <c r="H109" s="436"/>
      <c r="I109" s="436"/>
      <c r="J109" s="436"/>
      <c r="K109" s="436"/>
      <c r="L109" s="436"/>
      <c r="M109" s="436"/>
      <c r="N109" s="436"/>
      <c r="O109" s="436"/>
      <c r="P109" s="436"/>
      <c r="Q109" s="436"/>
      <c r="R109" s="436"/>
      <c r="S109" s="436"/>
      <c r="T109" s="437" t="str">
        <f t="shared" si="12"/>
        <v/>
      </c>
      <c r="U109" s="437"/>
      <c r="V109" s="437"/>
      <c r="W109" s="437"/>
      <c r="X109" s="438"/>
      <c r="Y109" s="439"/>
      <c r="Z109" s="438"/>
      <c r="AA109" s="439"/>
      <c r="AB109" s="438"/>
      <c r="AC109" s="439"/>
      <c r="AD109" s="438"/>
      <c r="AE109" s="439"/>
      <c r="AF109" s="438"/>
      <c r="AG109" s="439"/>
      <c r="AH109" s="438"/>
      <c r="AI109" s="439"/>
      <c r="AJ109" s="438"/>
      <c r="AK109" s="439"/>
      <c r="AL109" s="457" t="str">
        <f t="shared" si="9"/>
        <v/>
      </c>
      <c r="AM109" s="458"/>
      <c r="AN109" s="438"/>
      <c r="AO109" s="459"/>
      <c r="AP109" s="459"/>
      <c r="AQ109" s="439"/>
      <c r="AR109" s="457" t="str">
        <f t="shared" si="10"/>
        <v/>
      </c>
      <c r="AS109" s="458"/>
      <c r="AT109" s="457" t="str">
        <f t="shared" si="11"/>
        <v/>
      </c>
      <c r="AU109" s="533"/>
      <c r="AV109" s="458"/>
      <c r="AW109" s="550"/>
      <c r="AX109" s="551"/>
      <c r="AY109" s="552"/>
      <c r="AZ109" s="550"/>
      <c r="BA109" s="551"/>
      <c r="BB109" s="552"/>
      <c r="BC109" s="347"/>
      <c r="BD109" s="348"/>
      <c r="BE109" s="348"/>
      <c r="BF109" s="348"/>
      <c r="BG109" s="349"/>
      <c r="BI109" s="86" t="str">
        <f>IF(X109=Datos!$AH$2,15,"")</f>
        <v/>
      </c>
      <c r="BJ109" s="86" t="str">
        <f>IF(Z109=Datos!$AI$2,15,"")</f>
        <v/>
      </c>
      <c r="BK109" s="86" t="str">
        <f>IF(AB109=Datos!$AJ$2,15,"")</f>
        <v/>
      </c>
      <c r="BL109" s="86" t="str">
        <f>IF(AD109=Datos!$AK$2,15,"")</f>
        <v/>
      </c>
      <c r="BM109" s="86" t="str">
        <f>IF(AF109=Datos!$AL$2,15,"")</f>
        <v/>
      </c>
      <c r="BN109" s="86" t="str">
        <f>IF(AH109=Datos!$AM$2,15,"")</f>
        <v/>
      </c>
      <c r="BO109" s="86" t="str">
        <f>IF(AJ109=Datos!$AN$2,10,IF(AJ109=Datos!$AN$3,5,IF(AJ109=Datos!$AN$4,"","")))</f>
        <v/>
      </c>
      <c r="BP109" s="86">
        <f t="shared" si="13"/>
        <v>0</v>
      </c>
      <c r="BQ109" s="86" t="str">
        <f>IF(D109="","",IF(BP109&gt;=96,Datos!$AO$2,IF(BP109&gt;=86,Datos!$AO$3,IF(BP109&lt;86,Datos!$AO$4,""))))</f>
        <v/>
      </c>
      <c r="BR109" s="86" t="str">
        <f>IF(AN109="","",IF(AN109=Datos!$AP$2,Datos!$AO$2,IF(AN109=Datos!$AP$3,Datos!$AO$3,IF(AN109=Datos!$AP$4,Datos!$AO$4,""))))</f>
        <v/>
      </c>
      <c r="BS109" s="86" t="str">
        <f t="shared" si="14"/>
        <v/>
      </c>
      <c r="BT109" s="86" t="str">
        <f t="shared" si="15"/>
        <v/>
      </c>
      <c r="BU109" s="86" t="str">
        <f t="shared" si="16"/>
        <v/>
      </c>
      <c r="BV109" s="86" t="str">
        <f t="shared" si="17"/>
        <v/>
      </c>
      <c r="BW109" s="86" t="str">
        <f>IF(BV109=Datos!$AO$2,100,IF(BV109=Datos!$AO$3,50,IF(BV109=Datos!$AO$4,0,"")))</f>
        <v/>
      </c>
      <c r="BX109" s="92"/>
      <c r="BY109" s="92"/>
      <c r="BZ109" s="91"/>
    </row>
    <row r="110" spans="1:78" ht="26.25" customHeight="1">
      <c r="A110" s="18"/>
      <c r="D110" s="436"/>
      <c r="E110" s="436"/>
      <c r="F110" s="436"/>
      <c r="G110" s="436"/>
      <c r="H110" s="436"/>
      <c r="I110" s="436"/>
      <c r="J110" s="436"/>
      <c r="K110" s="436"/>
      <c r="L110" s="436"/>
      <c r="M110" s="436"/>
      <c r="N110" s="436"/>
      <c r="O110" s="436"/>
      <c r="P110" s="436"/>
      <c r="Q110" s="436"/>
      <c r="R110" s="436"/>
      <c r="S110" s="436"/>
      <c r="T110" s="437" t="str">
        <f t="shared" si="12"/>
        <v/>
      </c>
      <c r="U110" s="437"/>
      <c r="V110" s="437"/>
      <c r="W110" s="437"/>
      <c r="X110" s="438"/>
      <c r="Y110" s="439"/>
      <c r="Z110" s="438"/>
      <c r="AA110" s="439"/>
      <c r="AB110" s="438"/>
      <c r="AC110" s="439"/>
      <c r="AD110" s="438"/>
      <c r="AE110" s="439"/>
      <c r="AF110" s="438"/>
      <c r="AG110" s="439"/>
      <c r="AH110" s="438"/>
      <c r="AI110" s="439"/>
      <c r="AJ110" s="438"/>
      <c r="AK110" s="439"/>
      <c r="AL110" s="457" t="str">
        <f t="shared" si="9"/>
        <v/>
      </c>
      <c r="AM110" s="458"/>
      <c r="AN110" s="438"/>
      <c r="AO110" s="459"/>
      <c r="AP110" s="459"/>
      <c r="AQ110" s="439"/>
      <c r="AR110" s="457" t="str">
        <f t="shared" si="10"/>
        <v/>
      </c>
      <c r="AS110" s="458"/>
      <c r="AT110" s="457" t="str">
        <f t="shared" si="11"/>
        <v/>
      </c>
      <c r="AU110" s="533"/>
      <c r="AV110" s="458"/>
      <c r="AW110" s="550"/>
      <c r="AX110" s="551"/>
      <c r="AY110" s="552"/>
      <c r="AZ110" s="550"/>
      <c r="BA110" s="551"/>
      <c r="BB110" s="552"/>
      <c r="BC110" s="347"/>
      <c r="BD110" s="348"/>
      <c r="BE110" s="348"/>
      <c r="BF110" s="348"/>
      <c r="BG110" s="349"/>
      <c r="BI110" s="86" t="str">
        <f>IF(X110=Datos!$AH$2,15,"")</f>
        <v/>
      </c>
      <c r="BJ110" s="86" t="str">
        <f>IF(Z110=Datos!$AI$2,15,"")</f>
        <v/>
      </c>
      <c r="BK110" s="86" t="str">
        <f>IF(AB110=Datos!$AJ$2,15,"")</f>
        <v/>
      </c>
      <c r="BL110" s="86" t="str">
        <f>IF(AD110=Datos!$AK$2,15,"")</f>
        <v/>
      </c>
      <c r="BM110" s="86" t="str">
        <f>IF(AF110=Datos!$AL$2,15,"")</f>
        <v/>
      </c>
      <c r="BN110" s="86" t="str">
        <f>IF(AH110=Datos!$AM$2,15,"")</f>
        <v/>
      </c>
      <c r="BO110" s="86" t="str">
        <f>IF(AJ110=Datos!$AN$2,10,IF(AJ110=Datos!$AN$3,5,IF(AJ110=Datos!$AN$4,"","")))</f>
        <v/>
      </c>
      <c r="BP110" s="86">
        <f t="shared" si="13"/>
        <v>0</v>
      </c>
      <c r="BQ110" s="86" t="str">
        <f>IF(D110="","",IF(BP110&gt;=96,Datos!$AO$2,IF(BP110&gt;=86,Datos!$AO$3,IF(BP110&lt;86,Datos!$AO$4,""))))</f>
        <v/>
      </c>
      <c r="BR110" s="86" t="str">
        <f>IF(AN110="","",IF(AN110=Datos!$AP$2,Datos!$AO$2,IF(AN110=Datos!$AP$3,Datos!$AO$3,IF(AN110=Datos!$AP$4,Datos!$AO$4,""))))</f>
        <v/>
      </c>
      <c r="BS110" s="86" t="str">
        <f t="shared" si="14"/>
        <v/>
      </c>
      <c r="BT110" s="86" t="str">
        <f t="shared" si="15"/>
        <v/>
      </c>
      <c r="BU110" s="86" t="str">
        <f t="shared" si="16"/>
        <v/>
      </c>
      <c r="BV110" s="86" t="str">
        <f t="shared" si="17"/>
        <v/>
      </c>
      <c r="BW110" s="86" t="str">
        <f>IF(BV110=Datos!$AO$2,100,IF(BV110=Datos!$AO$3,50,IF(BV110=Datos!$AO$4,0,"")))</f>
        <v/>
      </c>
      <c r="BX110" s="92"/>
      <c r="BY110" s="92"/>
      <c r="BZ110" s="91"/>
    </row>
    <row r="111" spans="1:78" ht="26.25" customHeight="1">
      <c r="A111" s="18"/>
      <c r="D111" s="436"/>
      <c r="E111" s="436"/>
      <c r="F111" s="436"/>
      <c r="G111" s="436"/>
      <c r="H111" s="436"/>
      <c r="I111" s="436"/>
      <c r="J111" s="436"/>
      <c r="K111" s="436"/>
      <c r="L111" s="436"/>
      <c r="M111" s="436"/>
      <c r="N111" s="436"/>
      <c r="O111" s="436"/>
      <c r="P111" s="436"/>
      <c r="Q111" s="436"/>
      <c r="R111" s="436"/>
      <c r="S111" s="436"/>
      <c r="T111" s="437" t="str">
        <f t="shared" si="12"/>
        <v/>
      </c>
      <c r="U111" s="437"/>
      <c r="V111" s="437"/>
      <c r="W111" s="437"/>
      <c r="X111" s="438"/>
      <c r="Y111" s="439"/>
      <c r="Z111" s="438"/>
      <c r="AA111" s="439"/>
      <c r="AB111" s="438"/>
      <c r="AC111" s="439"/>
      <c r="AD111" s="438"/>
      <c r="AE111" s="439"/>
      <c r="AF111" s="438"/>
      <c r="AG111" s="439"/>
      <c r="AH111" s="438"/>
      <c r="AI111" s="439"/>
      <c r="AJ111" s="438"/>
      <c r="AK111" s="439"/>
      <c r="AL111" s="457" t="str">
        <f t="shared" si="9"/>
        <v/>
      </c>
      <c r="AM111" s="458"/>
      <c r="AN111" s="438"/>
      <c r="AO111" s="459"/>
      <c r="AP111" s="459"/>
      <c r="AQ111" s="439"/>
      <c r="AR111" s="457" t="str">
        <f t="shared" si="10"/>
        <v/>
      </c>
      <c r="AS111" s="458"/>
      <c r="AT111" s="457" t="str">
        <f t="shared" si="11"/>
        <v/>
      </c>
      <c r="AU111" s="533"/>
      <c r="AV111" s="458"/>
      <c r="AW111" s="553"/>
      <c r="AX111" s="554"/>
      <c r="AY111" s="555"/>
      <c r="AZ111" s="553"/>
      <c r="BA111" s="554"/>
      <c r="BB111" s="555"/>
      <c r="BC111" s="347"/>
      <c r="BD111" s="348"/>
      <c r="BE111" s="348"/>
      <c r="BF111" s="348"/>
      <c r="BG111" s="349"/>
      <c r="BI111" s="86" t="str">
        <f>IF(X111=Datos!$AH$2,15,"")</f>
        <v/>
      </c>
      <c r="BJ111" s="86" t="str">
        <f>IF(Z111=Datos!$AI$2,15,"")</f>
        <v/>
      </c>
      <c r="BK111" s="86" t="str">
        <f>IF(AB111=Datos!$AJ$2,15,"")</f>
        <v/>
      </c>
      <c r="BL111" s="86" t="str">
        <f>IF(AD111=Datos!$AK$2,15,"")</f>
        <v/>
      </c>
      <c r="BM111" s="86" t="str">
        <f>IF(AF111=Datos!$AL$2,15,"")</f>
        <v/>
      </c>
      <c r="BN111" s="86" t="str">
        <f>IF(AH111=Datos!$AM$2,15,"")</f>
        <v/>
      </c>
      <c r="BO111" s="86" t="str">
        <f>IF(AJ111=Datos!$AN$2,10,IF(AJ111=Datos!$AN$3,5,IF(AJ111=Datos!$AN$4,"","")))</f>
        <v/>
      </c>
      <c r="BP111" s="86">
        <f t="shared" si="13"/>
        <v>0</v>
      </c>
      <c r="BQ111" s="86" t="str">
        <f>IF(D111="","",IF(BP111&gt;=96,Datos!$AO$2,IF(BP111&gt;=86,Datos!$AO$3,IF(BP111&lt;86,Datos!$AO$4,""))))</f>
        <v/>
      </c>
      <c r="BR111" s="86" t="str">
        <f>IF(AN111="","",IF(AN111=Datos!$AP$2,Datos!$AO$2,IF(AN111=Datos!$AP$3,Datos!$AO$3,IF(AN111=Datos!$AP$4,Datos!$AO$4,""))))</f>
        <v/>
      </c>
      <c r="BS111" s="86" t="str">
        <f t="shared" si="14"/>
        <v/>
      </c>
      <c r="BT111" s="86" t="str">
        <f t="shared" si="15"/>
        <v/>
      </c>
      <c r="BU111" s="86" t="str">
        <f t="shared" si="16"/>
        <v/>
      </c>
      <c r="BV111" s="86" t="str">
        <f t="shared" si="17"/>
        <v/>
      </c>
      <c r="BW111" s="86" t="str">
        <f>IF(BV111=Datos!$AO$2,100,IF(BV111=Datos!$AO$3,50,IF(BV111=Datos!$AO$4,0,"")))</f>
        <v/>
      </c>
      <c r="BX111" s="92"/>
      <c r="BY111" s="92"/>
      <c r="BZ111" s="91"/>
    </row>
    <row r="112" spans="1:78" ht="15" customHeight="1">
      <c r="A112" s="18"/>
      <c r="BF112" s="41"/>
      <c r="BG112" s="20"/>
      <c r="BI112" s="85"/>
      <c r="BJ112" s="85"/>
      <c r="BK112" s="85"/>
      <c r="BL112" s="85"/>
      <c r="BM112" s="85"/>
      <c r="BN112" s="85"/>
      <c r="BO112" s="85" t="s">
        <v>545</v>
      </c>
      <c r="BP112" s="85">
        <f>IF(COUNTA(D102:D111)=0,0,SUM(BP102:BP111)/(COUNTA(D102:D111)))</f>
        <v>0</v>
      </c>
      <c r="BV112" s="86" t="s">
        <v>546</v>
      </c>
      <c r="BW112" s="86">
        <f>IF(COUNTA(D102:D111)=0,0,SUM(BW102:BW111)/(COUNTA(D102:S111)))</f>
        <v>0</v>
      </c>
      <c r="BX112" s="90" t="str">
        <f>IF(BW112="","",IF(BW112=100,Datos!$AO$2,IF(BW112&gt;=50,Datos!$AO$3,Datos!$AO$4)))</f>
        <v>Débil</v>
      </c>
      <c r="BY112" s="90" t="str">
        <f>IF(AZ102="","",AZ102)</f>
        <v/>
      </c>
      <c r="BZ112" s="90" t="str">
        <f>IF(OR(BX112="",BY112=""),"",IF($AK$13=1,0,IF(AND(BX112=Datos!$AO$2,BY112=Datos!$AR$2),2,IF(AND(BX112=Datos!$AO$2,BY112=Datos!$AR$3),1,IF(AND(BX112=Datos!$AO$2,BY112=Datos!$AR$4),0,IF(AND(BX112=Datos!$AO$3,BY112=Datos!$AR$2),1,IF(AND(BX112=Datos!$AO$3,BY112=Datos!$AR$3),0,IF(AND(BX112=Datos!$AO$3,BY112=Datos!$AR$4),0,IF(BX112=Datos!$AO$4,0,"")))))))))</f>
        <v/>
      </c>
    </row>
    <row r="113" spans="1:73" ht="15" customHeight="1" thickBot="1">
      <c r="A113" s="51"/>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52"/>
      <c r="AV113" s="52"/>
      <c r="AW113" s="52"/>
      <c r="AX113" s="52"/>
      <c r="AY113" s="52"/>
      <c r="AZ113" s="52"/>
      <c r="BA113" s="52"/>
      <c r="BB113" s="52"/>
      <c r="BC113" s="52"/>
      <c r="BD113" s="52"/>
      <c r="BE113" s="52"/>
      <c r="BF113" s="52"/>
      <c r="BG113" s="54"/>
    </row>
    <row r="114" spans="1:73" ht="32.25" customHeight="1" thickBot="1">
      <c r="A114" s="380" t="str">
        <f>IF(AK13=Datos!$A$6,"VALORACIÓN DE LA OPORTUNIDAD","VALORACIÓN DEL RIESGO")</f>
        <v>VALORACIÓN DEL RIESGO</v>
      </c>
      <c r="B114" s="381"/>
      <c r="C114" s="381"/>
      <c r="D114" s="381"/>
      <c r="E114" s="381"/>
      <c r="F114" s="381"/>
      <c r="G114" s="381"/>
      <c r="H114" s="381"/>
      <c r="I114" s="381"/>
      <c r="J114" s="382"/>
      <c r="K114" s="27"/>
      <c r="L114" s="27"/>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7"/>
      <c r="BO114" s="11" t="s">
        <v>545</v>
      </c>
      <c r="BP114" s="11">
        <f>IF(COUNTA(D102:S111)=0,0,SUM(BP102:BP106)/(COUNTA(D102:S111)))</f>
        <v>0</v>
      </c>
    </row>
    <row r="115" spans="1:73" ht="27" customHeight="1">
      <c r="A115" s="57"/>
      <c r="B115" s="175"/>
      <c r="C115" s="175"/>
      <c r="D115" s="175"/>
      <c r="E115" s="175"/>
      <c r="F115" s="175"/>
      <c r="G115" s="175"/>
      <c r="H115" s="175"/>
      <c r="I115" s="175"/>
      <c r="J115" s="175"/>
      <c r="K115" s="19"/>
      <c r="L115" s="19"/>
      <c r="BG115" s="20"/>
    </row>
    <row r="116" spans="1:73" ht="21" customHeight="1">
      <c r="A116" s="57"/>
      <c r="B116" s="175"/>
      <c r="C116" s="175"/>
      <c r="D116" s="175"/>
      <c r="E116" s="175"/>
      <c r="F116" s="175"/>
      <c r="G116" s="175"/>
      <c r="H116" s="175"/>
      <c r="I116" s="175"/>
      <c r="J116" s="175"/>
      <c r="K116" s="19"/>
      <c r="L116" s="19"/>
      <c r="U116" s="508" t="str">
        <f>IF(AK13=Datos!$A$6,"Número máximo de cuadrantes a aumentar","Número máximo de cuadrantes a disminuir")</f>
        <v>Número máximo de cuadrantes a disminuir</v>
      </c>
      <c r="V116" s="509"/>
      <c r="W116" s="510"/>
      <c r="X116" s="510"/>
      <c r="Y116" s="510"/>
      <c r="Z116" s="510"/>
      <c r="AA116" s="510"/>
      <c r="AB116" s="510"/>
      <c r="AC116" s="510"/>
      <c r="AD116" s="510"/>
      <c r="AE116" s="510"/>
      <c r="AF116" s="510"/>
      <c r="AG116" s="510"/>
      <c r="AH116" s="510"/>
      <c r="AI116" s="510"/>
      <c r="AJ116" s="510"/>
      <c r="AK116" s="511"/>
      <c r="BG116" s="20"/>
    </row>
    <row r="117" spans="1:73">
      <c r="A117" s="57"/>
      <c r="B117" s="175"/>
      <c r="C117" s="175"/>
      <c r="D117" s="175"/>
      <c r="E117" s="175"/>
      <c r="F117" s="175"/>
      <c r="G117" s="175"/>
      <c r="H117" s="175"/>
      <c r="I117" s="175"/>
      <c r="J117" s="175"/>
      <c r="K117" s="19"/>
      <c r="L117" s="19"/>
      <c r="U117" s="512" t="s">
        <v>485</v>
      </c>
      <c r="V117" s="513"/>
      <c r="W117" s="513"/>
      <c r="X117" s="513"/>
      <c r="Y117" s="513"/>
      <c r="Z117" s="514">
        <f>IF(COUNTA(D87:D96)=0,0,IF(BZ97=0,0,BZ97))</f>
        <v>0</v>
      </c>
      <c r="AA117" s="515"/>
      <c r="AE117" s="524" t="s">
        <v>487</v>
      </c>
      <c r="AF117" s="524"/>
      <c r="AG117" s="524"/>
      <c r="AH117" s="524"/>
      <c r="AI117" s="512"/>
      <c r="AJ117" s="516">
        <f>IF(COUNTA(D102:D111)=0,0,IF(BZ112=0,0,BZ112))</f>
        <v>0</v>
      </c>
      <c r="AK117" s="516"/>
      <c r="BG117" s="20"/>
    </row>
    <row r="118" spans="1:73">
      <c r="A118" s="57"/>
      <c r="B118" s="175"/>
      <c r="C118" s="175"/>
      <c r="D118" s="175"/>
      <c r="E118" s="175"/>
      <c r="F118" s="175"/>
      <c r="G118" s="175"/>
      <c r="H118" s="175"/>
      <c r="I118" s="175"/>
      <c r="J118" s="175"/>
      <c r="K118" s="19"/>
      <c r="L118" s="19"/>
      <c r="U118" s="32"/>
      <c r="V118" s="32"/>
      <c r="W118" s="32"/>
      <c r="X118" s="32"/>
      <c r="Y118" s="32"/>
      <c r="Z118" s="32"/>
      <c r="AA118" s="32"/>
      <c r="AE118" s="32"/>
      <c r="AF118" s="32"/>
      <c r="AG118" s="32"/>
      <c r="AH118" s="32"/>
      <c r="AI118" s="32"/>
      <c r="AJ118" s="32"/>
      <c r="AK118" s="32"/>
      <c r="BG118" s="20"/>
    </row>
    <row r="119" spans="1:73" ht="14.45" customHeight="1">
      <c r="A119" s="57"/>
      <c r="B119" s="175"/>
      <c r="C119" s="175"/>
      <c r="D119" s="175"/>
      <c r="E119" s="175"/>
      <c r="F119" s="175"/>
      <c r="G119" s="175"/>
      <c r="H119" s="175"/>
      <c r="I119" s="175"/>
      <c r="J119" s="175"/>
      <c r="K119" s="19"/>
      <c r="L119" s="19"/>
      <c r="BG119" s="20"/>
    </row>
    <row r="120" spans="1:73">
      <c r="A120" s="57"/>
      <c r="B120" s="175"/>
      <c r="C120" s="175"/>
      <c r="D120" s="175"/>
      <c r="E120" s="175"/>
      <c r="F120" s="175"/>
      <c r="G120" s="175"/>
      <c r="H120" s="175"/>
      <c r="I120" s="175"/>
      <c r="J120" s="175"/>
      <c r="K120" s="19"/>
      <c r="L120" s="19"/>
      <c r="BG120" s="20"/>
    </row>
    <row r="121" spans="1:73" ht="14.45" customHeight="1">
      <c r="A121" s="18"/>
      <c r="Z121" s="401" t="s">
        <v>486</v>
      </c>
      <c r="AA121" s="401"/>
      <c r="AB121" s="401"/>
      <c r="AC121" s="401"/>
      <c r="AD121" s="401"/>
      <c r="AE121" s="401"/>
      <c r="AF121" s="401"/>
      <c r="AG121" s="401"/>
      <c r="AH121" s="401"/>
      <c r="AI121" s="401"/>
      <c r="AJ121" s="401"/>
      <c r="AK121" s="401"/>
      <c r="BG121" s="20"/>
      <c r="BK121" s="372" t="s">
        <v>551</v>
      </c>
      <c r="BL121" s="372"/>
      <c r="BM121" s="372"/>
    </row>
    <row r="122" spans="1:73" ht="14.45" customHeight="1">
      <c r="A122" s="18"/>
      <c r="D122" s="455" t="s">
        <v>489</v>
      </c>
      <c r="E122" s="455"/>
      <c r="F122" s="455"/>
      <c r="G122" s="455"/>
      <c r="Z122" s="28"/>
      <c r="BG122" s="20"/>
      <c r="BK122" s="372"/>
      <c r="BL122" s="372"/>
      <c r="BM122" s="372"/>
      <c r="BN122" s="39"/>
      <c r="BO122" s="39"/>
      <c r="BP122" s="372" t="s">
        <v>482</v>
      </c>
      <c r="BQ122" s="372" t="s">
        <v>483</v>
      </c>
      <c r="BS122" s="11" t="s">
        <v>484</v>
      </c>
    </row>
    <row r="123" spans="1:73" ht="14.45" customHeight="1">
      <c r="A123" s="18"/>
      <c r="R123" s="460" t="str">
        <f>Datos!O2</f>
        <v>Rara vez   -  (1)</v>
      </c>
      <c r="S123" s="460"/>
      <c r="T123" s="460"/>
      <c r="U123" s="460"/>
      <c r="V123" s="460"/>
      <c r="W123" s="460"/>
      <c r="AB123" s="519" t="str">
        <f>IF(AK13=Datos!$A$6,"Escala de impacto-beneficio resultante","Escala de impacto resultante")</f>
        <v>Escala de impacto resultante</v>
      </c>
      <c r="AC123" s="432"/>
      <c r="AD123" s="432"/>
      <c r="AE123" s="432"/>
      <c r="AF123" s="432"/>
      <c r="AG123" s="432"/>
      <c r="AH123" s="432"/>
      <c r="AI123" s="432"/>
      <c r="AJ123" s="432"/>
      <c r="AK123" s="520"/>
      <c r="BG123" s="20"/>
      <c r="BK123" s="11" t="s">
        <v>485</v>
      </c>
      <c r="BL123" s="26" t="str">
        <f>IF(AK13=Datos!A6,BQ133,BL133)</f>
        <v/>
      </c>
      <c r="BM123" s="26" t="e">
        <f>INDEX($R$123:$W$127,$BL$123,1)</f>
        <v>#VALUE!</v>
      </c>
      <c r="BP123" s="399"/>
      <c r="BQ123" s="399"/>
      <c r="BS123" s="11" t="s">
        <v>485</v>
      </c>
      <c r="BT123" s="26" t="str">
        <f>IF($AK$13&lt;&gt;"",BL123,"")</f>
        <v/>
      </c>
      <c r="BU123" s="26" t="str">
        <f>IF($AK$13&lt;&gt;"",$BM$123,"")</f>
        <v/>
      </c>
    </row>
    <row r="124" spans="1:73" ht="14.45" customHeight="1">
      <c r="A124" s="18"/>
      <c r="R124" s="460" t="str">
        <f>Datos!O3</f>
        <v>Improbable   -  (2)</v>
      </c>
      <c r="S124" s="460"/>
      <c r="T124" s="460"/>
      <c r="U124" s="460"/>
      <c r="V124" s="460"/>
      <c r="W124" s="460"/>
      <c r="AB124" s="432">
        <f>AB66</f>
        <v>1</v>
      </c>
      <c r="AC124" s="432"/>
      <c r="AD124" s="432">
        <f>AD66</f>
        <v>2</v>
      </c>
      <c r="AE124" s="432"/>
      <c r="AF124" s="432">
        <f>AF66</f>
        <v>3</v>
      </c>
      <c r="AG124" s="432"/>
      <c r="AH124" s="432">
        <f>AH66</f>
        <v>4</v>
      </c>
      <c r="AI124" s="432"/>
      <c r="AJ124" s="432">
        <f>AJ66</f>
        <v>5</v>
      </c>
      <c r="AK124" s="432"/>
      <c r="BG124" s="20"/>
      <c r="BK124" s="11" t="s">
        <v>487</v>
      </c>
      <c r="BL124" s="26" t="str">
        <f>IF($AK$13&lt;&gt;"",(INDEX($BK$126:$BN$132,MATCH($BT$63,$BK$126:$BK$132,0),MATCH($AJ$117,$BK$127:$BN$127,0))),"")</f>
        <v/>
      </c>
      <c r="BM124" s="26" t="e">
        <f>INDEX($R$130:$W$134,$BL$124,1)</f>
        <v>#VALUE!</v>
      </c>
      <c r="BO124" s="11" t="s">
        <v>552</v>
      </c>
      <c r="BP124" s="26" t="str">
        <f>IF($AK$13&lt;&gt;"",(INDEX($BK$126:$BN$132,MATCH($BT$63,$BK$126:$BK$132,0),MATCH($AJ$117,$BK$127:$BN$127,0))),"")</f>
        <v/>
      </c>
      <c r="BQ124" s="26" t="e">
        <f>INDEX($R$130:$W$134,$BP$124+1,1)</f>
        <v>#VALUE!</v>
      </c>
      <c r="BS124" s="11" t="s">
        <v>487</v>
      </c>
      <c r="BT124" s="26" t="str">
        <f>IF($AK$13="","",IF($AK$13=1,$BP$124,$BL$124))</f>
        <v/>
      </c>
      <c r="BU124" s="26" t="str">
        <f>IF($AK$13="","",IF($AK$13=1,$BQ$124,$BM$124))</f>
        <v/>
      </c>
    </row>
    <row r="125" spans="1:73" ht="28.5" customHeight="1">
      <c r="A125" s="18"/>
      <c r="E125" s="525" t="s">
        <v>553</v>
      </c>
      <c r="F125" s="525"/>
      <c r="G125" s="525"/>
      <c r="H125" s="525"/>
      <c r="I125" s="525"/>
      <c r="J125" s="525"/>
      <c r="K125" s="525"/>
      <c r="L125" s="525"/>
      <c r="M125" s="525"/>
      <c r="N125" s="525"/>
      <c r="O125" s="525"/>
      <c r="P125" s="525"/>
      <c r="R125" s="460" t="str">
        <f>Datos!O4</f>
        <v>Posible   -  (3)</v>
      </c>
      <c r="S125" s="460"/>
      <c r="T125" s="460"/>
      <c r="U125" s="460"/>
      <c r="V125" s="460"/>
      <c r="W125" s="460"/>
      <c r="Z125" s="402" t="s">
        <v>492</v>
      </c>
      <c r="AA125" s="433">
        <f>AA67</f>
        <v>1</v>
      </c>
      <c r="AB125" s="383" t="str">
        <f>IF(ISERROR(BL140=TRUE),"",IF(BL140="","",BL140))</f>
        <v/>
      </c>
      <c r="AC125" s="384"/>
      <c r="AD125" s="383" t="str">
        <f>IF(ISERROR(BM140=TRUE),"",IF(BM140="","",BM140))</f>
        <v/>
      </c>
      <c r="AE125" s="384"/>
      <c r="AF125" s="387" t="str">
        <f>IF(ISERROR(BN140=TRUE),"",IF(BN140="","",BN140))</f>
        <v/>
      </c>
      <c r="AG125" s="388"/>
      <c r="AH125" s="391" t="str">
        <f>IF(ISERROR(BO140=TRUE),"",IF(BO140="","",BO140))</f>
        <v/>
      </c>
      <c r="AI125" s="392"/>
      <c r="AJ125" s="395" t="str">
        <f>IF(ISERROR(BP140=TRUE),"",IF(BP140="","",BP140))</f>
        <v/>
      </c>
      <c r="AK125" s="396"/>
      <c r="AP125" s="484" t="str">
        <f>IF(AK13=Datos!$A$6,"Zona de ubicación de la oportunidad","Zona de ubicación del riesgo")</f>
        <v>Zona de ubicación del riesgo</v>
      </c>
      <c r="AQ125" s="484"/>
      <c r="AR125" s="484"/>
      <c r="AS125" s="484"/>
      <c r="AT125" s="484"/>
      <c r="AU125" s="484"/>
      <c r="AV125" s="484"/>
      <c r="AW125" s="484"/>
      <c r="AX125" s="484"/>
      <c r="AY125" s="484"/>
      <c r="AZ125" s="484"/>
      <c r="BA125" s="484"/>
      <c r="BB125" s="484"/>
      <c r="BC125" s="484"/>
      <c r="BD125" s="484"/>
      <c r="BE125" s="484"/>
      <c r="BF125" s="484"/>
      <c r="BG125" s="20"/>
    </row>
    <row r="126" spans="1:73" ht="14.45" customHeight="1">
      <c r="A126" s="18"/>
      <c r="J126" s="40"/>
      <c r="K126" s="41"/>
      <c r="L126" s="41"/>
      <c r="M126" s="41"/>
      <c r="N126" s="41"/>
      <c r="O126" s="41"/>
      <c r="P126" s="42"/>
      <c r="R126" s="460" t="str">
        <f>Datos!O5</f>
        <v>Probable   -  (4)</v>
      </c>
      <c r="S126" s="460"/>
      <c r="T126" s="460"/>
      <c r="U126" s="460"/>
      <c r="V126" s="460"/>
      <c r="W126" s="460"/>
      <c r="Z126" s="403"/>
      <c r="AA126" s="433"/>
      <c r="AB126" s="385"/>
      <c r="AC126" s="386"/>
      <c r="AD126" s="385"/>
      <c r="AE126" s="386"/>
      <c r="AF126" s="389"/>
      <c r="AG126" s="390"/>
      <c r="AH126" s="393"/>
      <c r="AI126" s="394"/>
      <c r="AJ126" s="397"/>
      <c r="AK126" s="398"/>
      <c r="AP126" s="516" t="str">
        <f>IF(OR(J127="",J134=""),"",(INDEX($BK$65:$BP$70,MATCH($BU$123,$BK$65:$BK$70,0),MATCH($BU$124,$BK$65:$BP$65,0))))</f>
        <v/>
      </c>
      <c r="AQ126" s="516"/>
      <c r="AR126" s="516"/>
      <c r="AS126" s="516"/>
      <c r="AT126" s="516"/>
      <c r="AU126" s="516"/>
      <c r="AV126" s="516"/>
      <c r="AW126" s="516"/>
      <c r="AX126" s="516"/>
      <c r="AY126" s="516"/>
      <c r="AZ126" s="516"/>
      <c r="BA126" s="516"/>
      <c r="BB126" s="516"/>
      <c r="BC126" s="516"/>
      <c r="BD126" s="516"/>
      <c r="BE126" s="516"/>
      <c r="BF126" s="516"/>
      <c r="BG126" s="20"/>
      <c r="BK126" s="95"/>
      <c r="BL126" s="504" t="s">
        <v>554</v>
      </c>
      <c r="BM126" s="505"/>
      <c r="BN126" s="506"/>
      <c r="BP126" s="95"/>
      <c r="BQ126" s="504" t="s">
        <v>555</v>
      </c>
      <c r="BR126" s="505"/>
      <c r="BS126" s="506"/>
    </row>
    <row r="127" spans="1:73" ht="28.5" customHeight="1">
      <c r="A127" s="18"/>
      <c r="J127" s="507" t="str">
        <f>IF(J72="","",BU123)</f>
        <v/>
      </c>
      <c r="K127" s="507"/>
      <c r="L127" s="507"/>
      <c r="M127" s="507"/>
      <c r="N127" s="507"/>
      <c r="O127" s="507"/>
      <c r="P127" s="507"/>
      <c r="R127" s="460" t="str">
        <f>Datos!O6</f>
        <v>Casi seguro   -  (5)</v>
      </c>
      <c r="S127" s="460"/>
      <c r="T127" s="460"/>
      <c r="U127" s="460"/>
      <c r="V127" s="460"/>
      <c r="W127" s="460"/>
      <c r="Z127" s="403"/>
      <c r="AA127" s="433">
        <f>AA69</f>
        <v>2</v>
      </c>
      <c r="AB127" s="383" t="str">
        <f>IF(ISERROR(BL141=TRUE),"",IF(BL141="","",BL141))</f>
        <v/>
      </c>
      <c r="AC127" s="384"/>
      <c r="AD127" s="383" t="str">
        <f>IF(ISERROR(BM141=TRUE),"",IF(BM141="","",BM141))</f>
        <v/>
      </c>
      <c r="AE127" s="384"/>
      <c r="AF127" s="387" t="str">
        <f>IF(ISERROR(BN141=TRUE),"",IF(BN141="","",BN141))</f>
        <v/>
      </c>
      <c r="AG127" s="388"/>
      <c r="AH127" s="391" t="str">
        <f>IF(ISERROR(BO141=TRUE),"",IF(BO141="","",BO141))</f>
        <v/>
      </c>
      <c r="AI127" s="392"/>
      <c r="AJ127" s="395" t="str">
        <f>IF(ISERROR(BP141=TRUE),"",IF(BP141="","",BP141))</f>
        <v/>
      </c>
      <c r="AK127" s="396"/>
      <c r="AP127" s="516"/>
      <c r="AQ127" s="516"/>
      <c r="AR127" s="516"/>
      <c r="AS127" s="516"/>
      <c r="AT127" s="516"/>
      <c r="AU127" s="516"/>
      <c r="AV127" s="516"/>
      <c r="AW127" s="516"/>
      <c r="AX127" s="516"/>
      <c r="AY127" s="516"/>
      <c r="AZ127" s="516"/>
      <c r="BA127" s="516"/>
      <c r="BB127" s="516"/>
      <c r="BC127" s="516"/>
      <c r="BD127" s="516"/>
      <c r="BE127" s="516"/>
      <c r="BF127" s="516"/>
      <c r="BG127" s="20"/>
      <c r="BK127" s="96" t="s">
        <v>556</v>
      </c>
      <c r="BL127" s="96">
        <v>0</v>
      </c>
      <c r="BM127" s="96">
        <v>1</v>
      </c>
      <c r="BN127" s="96">
        <v>2</v>
      </c>
      <c r="BO127" s="37"/>
      <c r="BP127" s="96" t="s">
        <v>556</v>
      </c>
      <c r="BQ127" s="96">
        <v>0</v>
      </c>
      <c r="BR127" s="96">
        <v>1</v>
      </c>
      <c r="BS127" s="96">
        <v>2</v>
      </c>
    </row>
    <row r="128" spans="1:73" ht="14.45" customHeight="1">
      <c r="A128" s="18"/>
      <c r="J128" s="43"/>
      <c r="K128" s="44"/>
      <c r="L128" s="44"/>
      <c r="M128" s="44"/>
      <c r="N128" s="44"/>
      <c r="O128" s="44"/>
      <c r="P128" s="45"/>
      <c r="Z128" s="403"/>
      <c r="AA128" s="433"/>
      <c r="AB128" s="385"/>
      <c r="AC128" s="386"/>
      <c r="AD128" s="385"/>
      <c r="AE128" s="386"/>
      <c r="AF128" s="389"/>
      <c r="AG128" s="390"/>
      <c r="AH128" s="393"/>
      <c r="AI128" s="394"/>
      <c r="AJ128" s="397"/>
      <c r="AK128" s="398"/>
      <c r="BG128" s="20"/>
      <c r="BK128" s="96">
        <v>1</v>
      </c>
      <c r="BL128" s="96">
        <v>1</v>
      </c>
      <c r="BM128" s="96">
        <v>1</v>
      </c>
      <c r="BN128" s="96">
        <v>1</v>
      </c>
      <c r="BO128" s="37"/>
      <c r="BP128" s="96">
        <v>1</v>
      </c>
      <c r="BQ128" s="96">
        <v>1</v>
      </c>
      <c r="BR128" s="96">
        <v>2</v>
      </c>
      <c r="BS128" s="96">
        <v>3</v>
      </c>
    </row>
    <row r="129" spans="1:71" ht="14.45" customHeight="1">
      <c r="A129" s="18"/>
      <c r="R129" s="58"/>
      <c r="S129" s="58"/>
      <c r="Z129" s="403"/>
      <c r="AA129" s="433">
        <f>AA71</f>
        <v>3</v>
      </c>
      <c r="AB129" s="383" t="str">
        <f>IF(ISERROR(BL142=TRUE),"",IF(BL142="","",BL142))</f>
        <v/>
      </c>
      <c r="AC129" s="384"/>
      <c r="AD129" s="387" t="str">
        <f>IF(ISERROR(BM142=TRUE),"",IF(BM142="","",BM142))</f>
        <v/>
      </c>
      <c r="AE129" s="388"/>
      <c r="AF129" s="391" t="str">
        <f>IF(ISERROR(BN142=TRUE),"",IF(BN142="","",BN142))</f>
        <v/>
      </c>
      <c r="AG129" s="392"/>
      <c r="AH129" s="395" t="str">
        <f>IF(ISERROR(BO142=TRUE),"",IF(BO142="","",BO142))</f>
        <v/>
      </c>
      <c r="AI129" s="396"/>
      <c r="AJ129" s="395" t="str">
        <f>IF(ISERROR(BP142=TRUE),"",IF(BP142="","",BP142))</f>
        <v/>
      </c>
      <c r="AK129" s="396"/>
      <c r="AP129" s="484" t="s">
        <v>495</v>
      </c>
      <c r="AQ129" s="484"/>
      <c r="AR129" s="484"/>
      <c r="AS129" s="484"/>
      <c r="AT129" s="484"/>
      <c r="AU129" s="484"/>
      <c r="AV129" s="484"/>
      <c r="AW129" s="484"/>
      <c r="AX129" s="484"/>
      <c r="AY129" s="484"/>
      <c r="AZ129" s="484"/>
      <c r="BA129" s="484"/>
      <c r="BB129" s="484"/>
      <c r="BC129" s="484"/>
      <c r="BD129" s="484"/>
      <c r="BE129" s="484"/>
      <c r="BF129" s="484"/>
      <c r="BG129" s="20"/>
      <c r="BK129" s="96">
        <v>2</v>
      </c>
      <c r="BL129" s="96">
        <v>2</v>
      </c>
      <c r="BM129" s="96">
        <v>1</v>
      </c>
      <c r="BN129" s="96">
        <v>1</v>
      </c>
      <c r="BO129" s="37"/>
      <c r="BP129" s="96">
        <v>2</v>
      </c>
      <c r="BQ129" s="96">
        <v>2</v>
      </c>
      <c r="BR129" s="96">
        <v>3</v>
      </c>
      <c r="BS129" s="96">
        <v>4</v>
      </c>
    </row>
    <row r="130" spans="1:71" ht="28.5" customHeight="1">
      <c r="A130" s="18"/>
      <c r="R130" s="460" t="str">
        <f>IF($AK$13=1,Datos!P2,IF(OR($AK$13=2,$AK$13=3,$AK$13=4),Datos!Q2,IF($AK$13=5,Datos!R2,"")))</f>
        <v/>
      </c>
      <c r="S130" s="460"/>
      <c r="T130" s="460"/>
      <c r="U130" s="460"/>
      <c r="V130" s="460"/>
      <c r="W130" s="460"/>
      <c r="Z130" s="403"/>
      <c r="AA130" s="433"/>
      <c r="AB130" s="385"/>
      <c r="AC130" s="386"/>
      <c r="AD130" s="389"/>
      <c r="AE130" s="390"/>
      <c r="AF130" s="393"/>
      <c r="AG130" s="394"/>
      <c r="AH130" s="397"/>
      <c r="AI130" s="398"/>
      <c r="AJ130" s="397"/>
      <c r="AK130" s="398"/>
      <c r="AP130" s="400"/>
      <c r="AQ130" s="400"/>
      <c r="AR130" s="400"/>
      <c r="AS130" s="400"/>
      <c r="AT130" s="400"/>
      <c r="AU130" s="400"/>
      <c r="AV130" s="400"/>
      <c r="AW130" s="400"/>
      <c r="AX130" s="400"/>
      <c r="AY130" s="400"/>
      <c r="AZ130" s="400"/>
      <c r="BA130" s="400"/>
      <c r="BB130" s="400"/>
      <c r="BC130" s="400"/>
      <c r="BD130" s="400"/>
      <c r="BE130" s="400"/>
      <c r="BF130" s="400"/>
      <c r="BG130" s="20"/>
      <c r="BK130" s="96">
        <v>3</v>
      </c>
      <c r="BL130" s="96">
        <v>3</v>
      </c>
      <c r="BM130" s="96">
        <v>2</v>
      </c>
      <c r="BN130" s="96">
        <v>1</v>
      </c>
      <c r="BO130" s="37"/>
      <c r="BP130" s="96">
        <v>3</v>
      </c>
      <c r="BQ130" s="96">
        <v>3</v>
      </c>
      <c r="BR130" s="96">
        <v>4</v>
      </c>
      <c r="BS130" s="96">
        <v>5</v>
      </c>
    </row>
    <row r="131" spans="1:71" ht="14.45" customHeight="1">
      <c r="A131" s="18"/>
      <c r="R131" s="460" t="str">
        <f>IF($AK$13=1,Datos!P3,IF(OR($AK$13=2,$AK$13=3,$AK$13=4),Datos!Q3,IF($AK$13=5,Datos!R3,"")))</f>
        <v/>
      </c>
      <c r="S131" s="460"/>
      <c r="T131" s="460"/>
      <c r="U131" s="460"/>
      <c r="V131" s="460"/>
      <c r="W131" s="460"/>
      <c r="Z131" s="403"/>
      <c r="AA131" s="433">
        <f>AA73</f>
        <v>4</v>
      </c>
      <c r="AB131" s="387" t="str">
        <f>IF(ISERROR(BL143=TRUE),"",IF(BL143="","",BL143))</f>
        <v/>
      </c>
      <c r="AC131" s="388"/>
      <c r="AD131" s="391" t="str">
        <f>IF(ISERROR(BM143=TRUE),"",IF(BM143="","",BM143))</f>
        <v/>
      </c>
      <c r="AE131" s="392"/>
      <c r="AF131" s="391" t="str">
        <f>IF(ISERROR(BN143=TRUE),"",IF(BN143="","",BN143))</f>
        <v/>
      </c>
      <c r="AG131" s="392"/>
      <c r="AH131" s="395" t="str">
        <f>IF(ISERROR(BO143=TRUE),"",IF(BO143="","",BO143))</f>
        <v/>
      </c>
      <c r="AI131" s="396"/>
      <c r="AJ131" s="395" t="str">
        <f>IF(ISERROR(BP143=TRUE),"",IF(BP143="","",BP143))</f>
        <v/>
      </c>
      <c r="AK131" s="396"/>
      <c r="AP131" s="400"/>
      <c r="AQ131" s="400"/>
      <c r="AR131" s="400"/>
      <c r="AS131" s="400"/>
      <c r="AT131" s="400"/>
      <c r="AU131" s="400"/>
      <c r="AV131" s="400"/>
      <c r="AW131" s="400"/>
      <c r="AX131" s="400"/>
      <c r="AY131" s="400"/>
      <c r="AZ131" s="400"/>
      <c r="BA131" s="400"/>
      <c r="BB131" s="400"/>
      <c r="BC131" s="400"/>
      <c r="BD131" s="400"/>
      <c r="BE131" s="400"/>
      <c r="BF131" s="400"/>
      <c r="BG131" s="20"/>
      <c r="BK131" s="96">
        <v>4</v>
      </c>
      <c r="BL131" s="96">
        <v>4</v>
      </c>
      <c r="BM131" s="96">
        <v>3</v>
      </c>
      <c r="BN131" s="96">
        <v>2</v>
      </c>
      <c r="BO131" s="37"/>
      <c r="BP131" s="96">
        <v>4</v>
      </c>
      <c r="BQ131" s="96">
        <v>4</v>
      </c>
      <c r="BR131" s="96">
        <v>5</v>
      </c>
      <c r="BS131" s="96">
        <v>5</v>
      </c>
    </row>
    <row r="132" spans="1:71" ht="28.5" customHeight="1">
      <c r="A132" s="18"/>
      <c r="E132" s="97" t="str">
        <f>IF(AK13=Datos!$A$6,"Nueva escala de impacto-beneficio","Nueva escala de impacto")</f>
        <v>Nueva escala de impacto</v>
      </c>
      <c r="F132" s="97"/>
      <c r="G132" s="59"/>
      <c r="H132" s="59"/>
      <c r="I132" s="59"/>
      <c r="J132" s="59"/>
      <c r="K132" s="59"/>
      <c r="L132" s="59"/>
      <c r="M132" s="59"/>
      <c r="N132" s="59"/>
      <c r="O132" s="59"/>
      <c r="P132" s="59"/>
      <c r="R132" s="460" t="str">
        <f>IF($AK$13=1,Datos!P4,IF(OR($AK$13=2,$AK$13=3,$AK$13=4),Datos!Q4,IF($AK$13=5,Datos!R4,"")))</f>
        <v/>
      </c>
      <c r="S132" s="460"/>
      <c r="T132" s="460"/>
      <c r="U132" s="460"/>
      <c r="V132" s="460"/>
      <c r="W132" s="460"/>
      <c r="Z132" s="403"/>
      <c r="AA132" s="433"/>
      <c r="AB132" s="389"/>
      <c r="AC132" s="390"/>
      <c r="AD132" s="393"/>
      <c r="AE132" s="394"/>
      <c r="AF132" s="393"/>
      <c r="AG132" s="394"/>
      <c r="AH132" s="397"/>
      <c r="AI132" s="398"/>
      <c r="AJ132" s="397"/>
      <c r="AK132" s="398"/>
      <c r="AP132" s="400"/>
      <c r="AQ132" s="400"/>
      <c r="AR132" s="400"/>
      <c r="AS132" s="400"/>
      <c r="AT132" s="400"/>
      <c r="AU132" s="400"/>
      <c r="AV132" s="400"/>
      <c r="AW132" s="400"/>
      <c r="AX132" s="400"/>
      <c r="AY132" s="400"/>
      <c r="AZ132" s="400"/>
      <c r="BA132" s="400"/>
      <c r="BB132" s="400"/>
      <c r="BC132" s="400"/>
      <c r="BD132" s="400"/>
      <c r="BE132" s="400"/>
      <c r="BF132" s="400"/>
      <c r="BG132" s="20"/>
      <c r="BK132" s="96">
        <v>5</v>
      </c>
      <c r="BL132" s="96">
        <v>5</v>
      </c>
      <c r="BM132" s="96">
        <v>4</v>
      </c>
      <c r="BN132" s="96">
        <v>3</v>
      </c>
      <c r="BO132" s="37"/>
      <c r="BP132" s="96">
        <v>5</v>
      </c>
      <c r="BQ132" s="96">
        <v>5</v>
      </c>
      <c r="BR132" s="96">
        <v>5</v>
      </c>
      <c r="BS132" s="96">
        <v>5</v>
      </c>
    </row>
    <row r="133" spans="1:71" ht="14.45" customHeight="1">
      <c r="A133" s="18"/>
      <c r="J133" s="60"/>
      <c r="K133" s="61"/>
      <c r="L133" s="61"/>
      <c r="M133" s="61"/>
      <c r="N133" s="61"/>
      <c r="O133" s="61"/>
      <c r="P133" s="62"/>
      <c r="Q133" s="63"/>
      <c r="R133" s="460" t="str">
        <f>IF($AK$13=1,Datos!P5,IF(OR($AK$13=2,$AK$13=3,$AK$13=4),Datos!Q5,IF($AK$13=5,Datos!R5,"")))</f>
        <v/>
      </c>
      <c r="S133" s="460"/>
      <c r="T133" s="460"/>
      <c r="U133" s="460"/>
      <c r="V133" s="460"/>
      <c r="W133" s="460"/>
      <c r="Z133" s="403"/>
      <c r="AA133" s="433">
        <f>AA75</f>
        <v>5</v>
      </c>
      <c r="AB133" s="391" t="str">
        <f>IF(ISERROR(BL144=TRUE),"",IF(BL144="","",BL144))</f>
        <v/>
      </c>
      <c r="AC133" s="392"/>
      <c r="AD133" s="391" t="str">
        <f>IF(ISERROR(BM144=TRUE),"",IF(BM144="","",BM144))</f>
        <v/>
      </c>
      <c r="AE133" s="392"/>
      <c r="AF133" s="395" t="str">
        <f>IF(ISERROR(BN144=TRUE),"",IF(BN144="","",BN144))</f>
        <v/>
      </c>
      <c r="AG133" s="396"/>
      <c r="AH133" s="395" t="str">
        <f>IF(ISERROR(BO144=TRUE),"",IF(BO144="","",BO144))</f>
        <v/>
      </c>
      <c r="AI133" s="396"/>
      <c r="AJ133" s="395" t="str">
        <f>IF(ISERROR(BP144=TRUE),"",IF(BP144="","",BP144))</f>
        <v/>
      </c>
      <c r="AK133" s="396"/>
      <c r="AP133" s="400"/>
      <c r="AQ133" s="400"/>
      <c r="AR133" s="400"/>
      <c r="AS133" s="400"/>
      <c r="AT133" s="400"/>
      <c r="AU133" s="400"/>
      <c r="AV133" s="400"/>
      <c r="AW133" s="400"/>
      <c r="AX133" s="400"/>
      <c r="AY133" s="400"/>
      <c r="AZ133" s="400"/>
      <c r="BA133" s="400"/>
      <c r="BB133" s="400"/>
      <c r="BC133" s="400"/>
      <c r="BD133" s="400"/>
      <c r="BE133" s="400"/>
      <c r="BF133" s="400"/>
      <c r="BG133" s="20"/>
      <c r="BK133" s="11" t="s">
        <v>485</v>
      </c>
      <c r="BL133" s="86" t="str">
        <f>IF($AK$13="","",IF($AK$13&lt;&gt;Datos!A6,(INDEX($BK$126:$BN$132,MATCH($BT$62,$BK$126:$BK$132,0),MATCH($Z$117,$BK$127:$BN$127,0)))))</f>
        <v/>
      </c>
      <c r="BP133" s="11" t="s">
        <v>485</v>
      </c>
      <c r="BQ133" s="64" t="str">
        <f>IF($AK$13="","",IF($AK$13=Datos!A6,(INDEX(BP126:BS132,MATCH($BT$62,BP126:BP132,0),MATCH($Z$117,BP127:BS127,0)))))</f>
        <v/>
      </c>
    </row>
    <row r="134" spans="1:71" ht="28.5" customHeight="1">
      <c r="A134" s="18"/>
      <c r="J134" s="507" t="str">
        <f>IF(J79="","",BU124)</f>
        <v/>
      </c>
      <c r="K134" s="507"/>
      <c r="L134" s="507"/>
      <c r="M134" s="507"/>
      <c r="N134" s="507"/>
      <c r="O134" s="507"/>
      <c r="P134" s="507"/>
      <c r="R134" s="460" t="str">
        <f>IF($AK$13=1,Datos!P6,IF(OR($AK$13=2,$AK$13=3,$AK$13=4),Datos!Q6,IF($AK$13=5,Datos!R6,"")))</f>
        <v/>
      </c>
      <c r="S134" s="460"/>
      <c r="T134" s="460"/>
      <c r="U134" s="460"/>
      <c r="V134" s="460"/>
      <c r="W134" s="460"/>
      <c r="Z134" s="404"/>
      <c r="AA134" s="433"/>
      <c r="AB134" s="393"/>
      <c r="AC134" s="394"/>
      <c r="AD134" s="393"/>
      <c r="AE134" s="394"/>
      <c r="AF134" s="397"/>
      <c r="AG134" s="398"/>
      <c r="AH134" s="397"/>
      <c r="AI134" s="398"/>
      <c r="AJ134" s="397"/>
      <c r="AK134" s="398"/>
      <c r="AP134" s="400"/>
      <c r="AQ134" s="400"/>
      <c r="AR134" s="400"/>
      <c r="AS134" s="400"/>
      <c r="AT134" s="400"/>
      <c r="AU134" s="400"/>
      <c r="AV134" s="400"/>
      <c r="AW134" s="400"/>
      <c r="AX134" s="400"/>
      <c r="AY134" s="400"/>
      <c r="AZ134" s="400"/>
      <c r="BA134" s="400"/>
      <c r="BB134" s="400"/>
      <c r="BC134" s="400"/>
      <c r="BD134" s="400"/>
      <c r="BE134" s="400"/>
      <c r="BF134" s="400"/>
      <c r="BG134" s="20"/>
      <c r="BK134" s="11" t="s">
        <v>487</v>
      </c>
      <c r="BL134" s="26" t="str">
        <f>IF($AK$13="","",IF($AK$13&lt;&gt;Datos!A6,(INDEX($BK$126:$BN$132,MATCH($BT$63,$BK$126:$BK$132,0),MATCH($AJ$117,$BK$127:$BN$127,0)))))</f>
        <v/>
      </c>
      <c r="BP134" s="11" t="s">
        <v>487</v>
      </c>
      <c r="BQ134" s="64" t="str">
        <f>IF($AK$13="","",IF($AK$13=Datos!A6,(INDEX(BP126:BS132,MATCH($BT$63,BP126:BP132,0),MATCH($AJ$117,BP127:BS127,0)))))</f>
        <v/>
      </c>
    </row>
    <row r="135" spans="1:71" ht="15" customHeight="1">
      <c r="A135" s="18"/>
      <c r="J135" s="43"/>
      <c r="K135" s="44"/>
      <c r="L135" s="44"/>
      <c r="M135" s="44"/>
      <c r="N135" s="44"/>
      <c r="O135" s="44"/>
      <c r="P135" s="45"/>
      <c r="Z135" s="48"/>
      <c r="AP135" s="141"/>
      <c r="AQ135" s="141"/>
      <c r="AR135" s="141"/>
      <c r="AS135" s="141"/>
      <c r="AT135" s="141"/>
      <c r="AU135" s="141"/>
      <c r="AV135" s="141"/>
      <c r="AW135" s="141"/>
      <c r="AX135" s="141"/>
      <c r="AY135" s="141"/>
      <c r="AZ135" s="141"/>
      <c r="BA135" s="141"/>
      <c r="BB135" s="141"/>
      <c r="BG135" s="20"/>
    </row>
    <row r="136" spans="1:71" ht="15" hidden="1" customHeight="1">
      <c r="A136" s="18"/>
      <c r="AP136" s="141"/>
      <c r="AQ136" s="141"/>
      <c r="AR136" s="141"/>
      <c r="AS136" s="141"/>
      <c r="AT136" s="141"/>
      <c r="AU136" s="141"/>
      <c r="AV136" s="141"/>
      <c r="AW136" s="141"/>
      <c r="AX136" s="141"/>
      <c r="AY136" s="141"/>
      <c r="AZ136" s="141"/>
      <c r="BA136" s="141"/>
      <c r="BB136" s="141"/>
      <c r="BG136" s="20"/>
    </row>
    <row r="137" spans="1:71" ht="15" hidden="1" customHeight="1">
      <c r="A137" s="18"/>
      <c r="Z137" s="49"/>
      <c r="BG137" s="20"/>
    </row>
    <row r="138" spans="1:71" ht="15" hidden="1" customHeight="1">
      <c r="A138" s="18"/>
      <c r="J138" s="60"/>
      <c r="K138" s="61"/>
      <c r="L138" s="61"/>
      <c r="M138" s="61"/>
      <c r="N138" s="61"/>
      <c r="O138" s="61"/>
      <c r="P138" s="62"/>
      <c r="Z138" s="49"/>
      <c r="BG138" s="20"/>
    </row>
    <row r="139" spans="1:71" ht="15" customHeight="1">
      <c r="A139" s="18"/>
      <c r="Z139" s="49"/>
      <c r="BG139" s="20"/>
      <c r="BL139" s="11" t="s">
        <v>558</v>
      </c>
    </row>
    <row r="140" spans="1:71" ht="15" customHeight="1" thickBot="1">
      <c r="A140" s="51"/>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3"/>
      <c r="AA140" s="52"/>
      <c r="AB140" s="52"/>
      <c r="AC140" s="52"/>
      <c r="AD140" s="52"/>
      <c r="AE140" s="52"/>
      <c r="AF140" s="52"/>
      <c r="AG140" s="52"/>
      <c r="AH140" s="52"/>
      <c r="AI140" s="52"/>
      <c r="AJ140" s="52"/>
      <c r="AK140" s="52"/>
      <c r="AL140" s="52"/>
      <c r="AM140" s="52"/>
      <c r="AN140" s="52"/>
      <c r="AO140" s="52"/>
      <c r="AP140" s="52"/>
      <c r="AQ140" s="52"/>
      <c r="AR140" s="52"/>
      <c r="AS140" s="52"/>
      <c r="AT140" s="52"/>
      <c r="AU140" s="52"/>
      <c r="AV140" s="52"/>
      <c r="AW140" s="52"/>
      <c r="AX140" s="52"/>
      <c r="AY140" s="52"/>
      <c r="AZ140" s="52"/>
      <c r="BA140" s="52"/>
      <c r="BB140" s="52"/>
      <c r="BC140" s="52"/>
      <c r="BD140" s="52"/>
      <c r="BE140" s="52"/>
      <c r="BF140" s="52"/>
      <c r="BG140" s="54"/>
      <c r="BK140" s="11">
        <f>AA125</f>
        <v>1</v>
      </c>
      <c r="BL140" s="26" t="str">
        <f>IF(AK13="","",IF(AND(BK66=$BU$123,$BL$65=$BU$124),"X",""))</f>
        <v/>
      </c>
      <c r="BM140" s="26" t="str">
        <f>IF(AK13="","",IF(AND(BK66=$BU$123,$BM$65=$BU$124),"X",""))</f>
        <v/>
      </c>
      <c r="BN140" s="26" t="str">
        <f>IF(AK13="","",IF(AND(BK66=$BU$123,$BN$65=$BU$124),"X",""))</f>
        <v/>
      </c>
      <c r="BO140" s="26" t="str">
        <f>IF(AK13="","",IF(AND(BK66=$BU$123,$BO$65=$BU$124),"X",""))</f>
        <v/>
      </c>
      <c r="BP140" s="26" t="str">
        <f>IF(AK13="","",IF(AND(BK66=$BU$123,$BP$65=$BU$124),"X",""))</f>
        <v/>
      </c>
    </row>
    <row r="141" spans="1:71" ht="32.25" customHeight="1" thickBot="1">
      <c r="A141" s="501" t="str">
        <f>IF(AK13=Datos!$A$6,"TRATAMIENTO DE LA OPORTUNIDAD","TRATAMIENTO DEL RIESGO")</f>
        <v>TRATAMIENTO DEL RIESGO</v>
      </c>
      <c r="B141" s="502"/>
      <c r="C141" s="502"/>
      <c r="D141" s="502"/>
      <c r="E141" s="502"/>
      <c r="F141" s="502"/>
      <c r="G141" s="502"/>
      <c r="H141" s="502"/>
      <c r="I141" s="502"/>
      <c r="J141" s="503"/>
      <c r="BF141" s="16"/>
      <c r="BG141" s="20"/>
      <c r="BK141" s="11">
        <f>AA127</f>
        <v>2</v>
      </c>
      <c r="BL141" s="26" t="str">
        <f>IF(AK13="","",IF(AND(BK67=$BU$123,$BL$65=$BU$124),"X",""))</f>
        <v/>
      </c>
      <c r="BM141" s="26" t="str">
        <f>IF(AK13="","",IF(AND(BK67=$BU$123,$BM$65=$BU$124),"X",""))</f>
        <v/>
      </c>
      <c r="BN141" s="26" t="str">
        <f>IF(AK13="","",IF(AND(BK67=$BU$123,$BN$65=$BU$124),"X",""))</f>
        <v/>
      </c>
      <c r="BO141" s="26" t="str">
        <f>IF(AK13="","",IF(AND(BK67=$BU$123,$BO$65=$BU$124),"X",""))</f>
        <v/>
      </c>
      <c r="BP141" s="26" t="str">
        <f>IF(AK13="","",IF(AND(BK67=$BU$123,$BP$65=$BU$124),"X",""))</f>
        <v/>
      </c>
    </row>
    <row r="142" spans="1:71" ht="14.45" customHeight="1">
      <c r="A142" s="65"/>
      <c r="B142" s="66"/>
      <c r="C142" s="66"/>
      <c r="D142" s="67"/>
      <c r="E142" s="67"/>
      <c r="F142" s="67"/>
      <c r="G142" s="67"/>
      <c r="H142" s="67"/>
      <c r="I142" s="67"/>
      <c r="J142" s="67"/>
      <c r="BG142" s="20"/>
      <c r="BK142" s="11">
        <f>AA129</f>
        <v>3</v>
      </c>
      <c r="BL142" s="26" t="str">
        <f>IF(AK13="","",IF(AND(BK68=$BU$123,$BL$65=$BU$124),"X",""))</f>
        <v/>
      </c>
      <c r="BM142" s="26" t="str">
        <f>IF(AK13="","",IF(AND(BK68=$BU$123,$BM$65=$BU$124),"X",""))</f>
        <v/>
      </c>
      <c r="BN142" s="26" t="str">
        <f>IF(AK13="","",IF(AND(BK68=$BU$123,$BN$65=$BU$124),"X",""))</f>
        <v/>
      </c>
      <c r="BO142" s="26" t="str">
        <f>IF(AK13="","",IF(AND(BK68=$BU$123,$BO$65=$BU$124),"X",""))</f>
        <v/>
      </c>
      <c r="BP142" s="26" t="str">
        <f>IF(AK13="","",IF(AND(BK68=$BU$123,$BP$65=$BU$124),"X",""))</f>
        <v/>
      </c>
    </row>
    <row r="143" spans="1:71" ht="15.75" thickBot="1">
      <c r="A143" s="18"/>
      <c r="D143" s="40"/>
      <c r="E143" s="41"/>
      <c r="F143" s="41"/>
      <c r="G143" s="41"/>
      <c r="H143" s="41"/>
      <c r="I143" s="41"/>
      <c r="J143" s="41"/>
      <c r="K143" s="41"/>
      <c r="L143" s="41"/>
      <c r="M143" s="41"/>
      <c r="N143" s="41"/>
      <c r="O143" s="41"/>
      <c r="P143" s="41"/>
      <c r="Q143" s="41"/>
      <c r="R143" s="41"/>
      <c r="S143" s="41"/>
      <c r="T143" s="41"/>
      <c r="U143" s="41"/>
      <c r="V143" s="41"/>
      <c r="W143" s="41"/>
      <c r="X143" s="41"/>
      <c r="Y143" s="41"/>
      <c r="Z143" s="41"/>
      <c r="AA143" s="41"/>
      <c r="AB143" s="41"/>
      <c r="AC143" s="41"/>
      <c r="AD143" s="41"/>
      <c r="AE143" s="41"/>
      <c r="AF143" s="41"/>
      <c r="AG143" s="41"/>
      <c r="AH143" s="41"/>
      <c r="AI143" s="41"/>
      <c r="AJ143" s="41"/>
      <c r="AK143" s="41"/>
      <c r="AL143" s="41"/>
      <c r="AM143" s="41"/>
      <c r="AN143" s="41"/>
      <c r="AO143" s="41"/>
      <c r="AP143" s="41"/>
      <c r="AQ143" s="41"/>
      <c r="AR143" s="41"/>
      <c r="AS143" s="41"/>
      <c r="AT143" s="41"/>
      <c r="AU143" s="41"/>
      <c r="AV143" s="41"/>
      <c r="AW143" s="41"/>
      <c r="AX143" s="41"/>
      <c r="AY143" s="41"/>
      <c r="AZ143" s="41"/>
      <c r="BA143" s="41"/>
      <c r="BB143" s="41"/>
      <c r="BC143" s="41"/>
      <c r="BD143" s="41"/>
      <c r="BE143" s="41"/>
      <c r="BF143" s="42"/>
      <c r="BG143" s="20"/>
      <c r="BK143" s="11">
        <f>AA131</f>
        <v>4</v>
      </c>
      <c r="BL143" s="26" t="str">
        <f>IF(AK13="","",IF(AND(BK69=$BU$123,$BL$65=$BU$124),"X",""))</f>
        <v/>
      </c>
      <c r="BM143" s="26" t="str">
        <f>IF(AK13="","",IF(AND(BK69=$BU$123,$BM$65=$BU$124),"X",""))</f>
        <v/>
      </c>
      <c r="BN143" s="26" t="str">
        <f>IF(AK13="","",IF(AND(BK69=$BU$123,$BN$65=$BU$124),"X",""))</f>
        <v/>
      </c>
      <c r="BO143" s="26" t="str">
        <f>IF(AK13="","",IF(AND(BK69=$BU$123,$BO$65=$BU$124),"X",""))</f>
        <v/>
      </c>
      <c r="BP143" s="26" t="str">
        <f>IF(AK13="","",IF(AND(BK69=$BU$123,$BP$65=$BU$124),"X",""))</f>
        <v/>
      </c>
    </row>
    <row r="144" spans="1:71" ht="15" customHeight="1">
      <c r="A144" s="18"/>
      <c r="D144" s="37"/>
      <c r="F144" s="19"/>
      <c r="G144" s="603" t="str">
        <f>IF(AK13=Datos!$A$6,"Manejo de la oportunidad:","Manejo del riesgo:")</f>
        <v>Manejo del riesgo:</v>
      </c>
      <c r="H144" s="603"/>
      <c r="I144" s="603"/>
      <c r="J144" s="603"/>
      <c r="K144" s="603"/>
      <c r="S144" s="68"/>
      <c r="T144" s="69"/>
      <c r="U144" s="69"/>
      <c r="V144" s="69"/>
      <c r="W144" s="70"/>
      <c r="AL144" s="68"/>
      <c r="AM144" s="69"/>
      <c r="AN144" s="69"/>
      <c r="AO144" s="69"/>
      <c r="AP144" s="69"/>
      <c r="AQ144" s="69"/>
      <c r="AR144" s="70"/>
      <c r="BF144" s="38"/>
      <c r="BG144" s="20"/>
      <c r="BK144" s="11">
        <f>AA133</f>
        <v>5</v>
      </c>
      <c r="BL144" s="26" t="str">
        <f>IF(AK13="","",IF(AND(BK70=$BU$123,$BL$65=$BU$124),"X",""))</f>
        <v/>
      </c>
      <c r="BM144" s="26" t="str">
        <f>IF(AK13="","",IF(AND(BK70=$BU$123,$BM$65=$BU$124),"X",""))</f>
        <v/>
      </c>
      <c r="BN144" s="26" t="str">
        <f>IF(AK13="","",IF(AND(BK70=$BU$123,$BN$65=$BU$124),"X",""))</f>
        <v/>
      </c>
      <c r="BO144" s="26" t="str">
        <f>IF(AK13="","",IF(AND(BK70=$BU$123,$BO$65=$BU$124),"X",""))</f>
        <v/>
      </c>
      <c r="BP144" s="26" t="str">
        <f>IF(AK13="","",IF(AND(BK70=$BU$123,$BP$65=$BU$124),"X",""))</f>
        <v/>
      </c>
    </row>
    <row r="145" spans="1:68" ht="21.95" customHeight="1">
      <c r="A145" s="18"/>
      <c r="D145" s="71"/>
      <c r="E145" s="19"/>
      <c r="F145" s="19"/>
      <c r="G145" s="603"/>
      <c r="H145" s="603"/>
      <c r="I145" s="603"/>
      <c r="J145" s="603"/>
      <c r="K145" s="603"/>
      <c r="S145" s="72"/>
      <c r="T145" s="598"/>
      <c r="U145" s="599"/>
      <c r="V145" s="600" t="str">
        <f>IF(AK13=Datos!$A$6,"Fortalecer","Reducir")</f>
        <v>Reducir</v>
      </c>
      <c r="W145" s="601"/>
      <c r="AL145" s="72"/>
      <c r="AM145" s="602"/>
      <c r="AN145" s="602"/>
      <c r="AO145" s="600" t="str">
        <f>IF(AK13=Datos!$A$6,"Aceptar","Aceptar")</f>
        <v>Aceptar</v>
      </c>
      <c r="AP145" s="603"/>
      <c r="AQ145" s="603"/>
      <c r="AR145" s="601"/>
      <c r="BF145" s="38"/>
      <c r="BG145" s="20"/>
      <c r="BL145" s="11">
        <v>1</v>
      </c>
      <c r="BM145" s="11">
        <v>2</v>
      </c>
      <c r="BN145" s="11">
        <v>3</v>
      </c>
      <c r="BO145" s="11">
        <v>4</v>
      </c>
      <c r="BP145" s="11">
        <v>5</v>
      </c>
    </row>
    <row r="146" spans="1:68" ht="24" customHeight="1" thickBot="1">
      <c r="A146" s="18"/>
      <c r="D146" s="37"/>
      <c r="E146" s="19"/>
      <c r="F146" s="19"/>
      <c r="G146" s="603"/>
      <c r="H146" s="603"/>
      <c r="I146" s="603"/>
      <c r="J146" s="603"/>
      <c r="K146" s="603"/>
      <c r="S146" s="73"/>
      <c r="T146" s="74"/>
      <c r="U146" s="74"/>
      <c r="V146" s="74"/>
      <c r="W146" s="75"/>
      <c r="AL146" s="73"/>
      <c r="AM146" s="74"/>
      <c r="AN146" s="74"/>
      <c r="AO146" s="74"/>
      <c r="AP146" s="74"/>
      <c r="AQ146" s="74"/>
      <c r="AR146" s="75"/>
      <c r="BF146" s="38"/>
      <c r="BG146" s="20"/>
    </row>
    <row r="147" spans="1:68" ht="15.75" customHeight="1">
      <c r="A147" s="18"/>
      <c r="D147" s="43"/>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4"/>
      <c r="AH147" s="44"/>
      <c r="AI147" s="44"/>
      <c r="AJ147" s="44"/>
      <c r="AK147" s="44"/>
      <c r="AL147" s="44"/>
      <c r="AM147" s="44"/>
      <c r="AN147" s="44"/>
      <c r="AO147" s="44"/>
      <c r="AP147" s="44"/>
      <c r="AQ147" s="44"/>
      <c r="AR147" s="44"/>
      <c r="AS147" s="44"/>
      <c r="AT147" s="44"/>
      <c r="AU147" s="44"/>
      <c r="AV147" s="44"/>
      <c r="AW147" s="44"/>
      <c r="AX147" s="44"/>
      <c r="AY147" s="44"/>
      <c r="AZ147" s="44"/>
      <c r="BA147" s="44"/>
      <c r="BB147" s="44"/>
      <c r="BC147" s="44"/>
      <c r="BD147" s="44"/>
      <c r="BE147" s="44"/>
      <c r="BF147" s="45"/>
      <c r="BG147" s="20"/>
    </row>
    <row r="148" spans="1:68" ht="21.95" customHeight="1">
      <c r="A148" s="18"/>
      <c r="BG148" s="20"/>
    </row>
    <row r="149" spans="1:68" ht="90.6" customHeight="1">
      <c r="A149" s="18"/>
      <c r="D149" s="603" t="s">
        <v>559</v>
      </c>
      <c r="E149" s="603"/>
      <c r="F149" s="603"/>
      <c r="G149" s="603"/>
      <c r="H149" s="603"/>
      <c r="I149" s="603"/>
      <c r="J149" s="603"/>
      <c r="L149" s="644" t="s">
        <v>560</v>
      </c>
      <c r="M149" s="644"/>
      <c r="N149" s="644"/>
      <c r="O149" s="644"/>
      <c r="P149" s="644"/>
      <c r="Q149" s="644"/>
      <c r="R149" s="644"/>
      <c r="S149" s="644"/>
      <c r="T149" s="644"/>
      <c r="U149" s="644"/>
      <c r="V149" s="644"/>
      <c r="W149" s="644"/>
      <c r="X149" s="644"/>
      <c r="Y149" s="644"/>
      <c r="Z149" s="644"/>
      <c r="AA149" s="644"/>
      <c r="AB149" s="644"/>
      <c r="AC149" s="644"/>
      <c r="AD149" s="644"/>
      <c r="AE149" s="644"/>
      <c r="AF149" s="644"/>
      <c r="AG149" s="644"/>
      <c r="AH149" s="644"/>
      <c r="AI149" s="644"/>
      <c r="AJ149" s="644"/>
      <c r="AK149" s="644"/>
      <c r="AL149" s="644"/>
      <c r="AM149" s="644"/>
      <c r="AN149" s="644"/>
      <c r="AO149" s="644"/>
      <c r="AP149" s="644"/>
      <c r="AQ149" s="644"/>
      <c r="AR149" s="644"/>
      <c r="AS149" s="644"/>
      <c r="AT149" s="644"/>
      <c r="AU149" s="644"/>
      <c r="AV149" s="644"/>
      <c r="AW149" s="644"/>
      <c r="AX149" s="644"/>
      <c r="AY149" s="644"/>
      <c r="AZ149" s="644"/>
      <c r="BA149" s="644"/>
      <c r="BB149" s="644"/>
      <c r="BC149" s="644"/>
      <c r="BD149" s="644"/>
      <c r="BE149" s="644"/>
      <c r="BF149" s="644"/>
      <c r="BG149" s="20"/>
    </row>
    <row r="150" spans="1:68" ht="29.45" customHeight="1">
      <c r="A150" s="18"/>
      <c r="D150" s="603"/>
      <c r="E150" s="603"/>
      <c r="F150" s="603"/>
      <c r="G150" s="603"/>
      <c r="H150" s="603"/>
      <c r="I150" s="603"/>
      <c r="J150" s="603"/>
      <c r="L150" s="644"/>
      <c r="M150" s="644"/>
      <c r="N150" s="644"/>
      <c r="O150" s="644"/>
      <c r="P150" s="644"/>
      <c r="Q150" s="644"/>
      <c r="R150" s="644"/>
      <c r="S150" s="644"/>
      <c r="T150" s="644"/>
      <c r="U150" s="644"/>
      <c r="V150" s="644"/>
      <c r="W150" s="644"/>
      <c r="X150" s="644"/>
      <c r="Y150" s="644"/>
      <c r="Z150" s="644"/>
      <c r="AA150" s="644"/>
      <c r="AB150" s="644"/>
      <c r="AC150" s="644"/>
      <c r="AD150" s="644"/>
      <c r="AE150" s="644"/>
      <c r="AF150" s="644"/>
      <c r="AG150" s="644"/>
      <c r="AH150" s="644"/>
      <c r="AI150" s="644"/>
      <c r="AJ150" s="644"/>
      <c r="AK150" s="644"/>
      <c r="AL150" s="644"/>
      <c r="AM150" s="644"/>
      <c r="AN150" s="644"/>
      <c r="AO150" s="644"/>
      <c r="AP150" s="644"/>
      <c r="AQ150" s="644"/>
      <c r="AR150" s="644"/>
      <c r="AS150" s="644"/>
      <c r="AT150" s="644"/>
      <c r="AU150" s="644"/>
      <c r="AV150" s="644"/>
      <c r="AW150" s="644"/>
      <c r="AX150" s="644"/>
      <c r="AY150" s="644"/>
      <c r="AZ150" s="644"/>
      <c r="BA150" s="644"/>
      <c r="BB150" s="644"/>
      <c r="BC150" s="644"/>
      <c r="BD150" s="644"/>
      <c r="BE150" s="644"/>
      <c r="BF150" s="644"/>
      <c r="BG150" s="20"/>
    </row>
    <row r="151" spans="1:68" ht="15.95" customHeight="1">
      <c r="A151" s="18"/>
      <c r="BG151" s="20"/>
    </row>
    <row r="152" spans="1:68" ht="31.9" customHeight="1">
      <c r="A152" s="18"/>
      <c r="D152" s="493" t="s">
        <v>561</v>
      </c>
      <c r="E152" s="493"/>
      <c r="F152" s="493"/>
      <c r="G152" s="493"/>
      <c r="H152" s="493"/>
      <c r="I152" s="493"/>
      <c r="J152" s="493"/>
      <c r="K152" s="493"/>
      <c r="L152" s="493"/>
      <c r="M152" s="493"/>
      <c r="N152" s="493"/>
      <c r="O152" s="493"/>
      <c r="P152" s="493"/>
      <c r="Q152" s="493"/>
      <c r="R152" s="493"/>
      <c r="S152" s="493"/>
      <c r="T152" s="493"/>
      <c r="U152" s="493"/>
      <c r="V152" s="493"/>
      <c r="W152" s="493"/>
      <c r="X152" s="493"/>
      <c r="Y152" s="493"/>
      <c r="Z152" s="493"/>
      <c r="AA152" s="493"/>
      <c r="AB152" s="493"/>
      <c r="AC152" s="493"/>
      <c r="AD152" s="493"/>
      <c r="AE152" s="493"/>
      <c r="AF152" s="493"/>
      <c r="AG152" s="493"/>
      <c r="AH152" s="493"/>
      <c r="AI152" s="493"/>
      <c r="AJ152" s="493"/>
      <c r="AK152" s="493"/>
      <c r="AL152" s="493"/>
      <c r="AM152" s="493"/>
      <c r="AN152" s="493"/>
      <c r="AO152" s="493"/>
      <c r="AP152" s="493"/>
      <c r="AQ152" s="493"/>
      <c r="AR152" s="493"/>
      <c r="AS152" s="493"/>
      <c r="AT152" s="493"/>
      <c r="AU152" s="493"/>
      <c r="AV152" s="493"/>
      <c r="AW152" s="493"/>
      <c r="AX152" s="493"/>
      <c r="AY152" s="493"/>
      <c r="AZ152" s="493"/>
      <c r="BA152" s="493"/>
      <c r="BB152" s="493"/>
      <c r="BC152" s="493"/>
      <c r="BD152" s="493"/>
      <c r="BE152" s="493"/>
      <c r="BF152" s="493"/>
      <c r="BG152" s="651"/>
    </row>
    <row r="153" spans="1:68" ht="20.100000000000001" customHeight="1">
      <c r="A153" s="18"/>
      <c r="D153" s="605" t="s">
        <v>562</v>
      </c>
      <c r="E153" s="605"/>
      <c r="F153" s="605"/>
      <c r="G153" s="605"/>
      <c r="H153" s="605"/>
      <c r="I153" s="605"/>
      <c r="J153" s="605"/>
      <c r="K153" s="605"/>
      <c r="L153" s="605"/>
      <c r="M153" s="605"/>
      <c r="N153" s="605"/>
      <c r="O153" s="605"/>
      <c r="P153" s="605"/>
      <c r="Q153" s="605"/>
      <c r="R153" s="605"/>
      <c r="S153" s="605"/>
      <c r="T153" s="605"/>
      <c r="U153" s="605"/>
      <c r="V153" s="649" t="s">
        <v>563</v>
      </c>
      <c r="W153" s="649"/>
      <c r="X153" s="649"/>
      <c r="Y153" s="649"/>
      <c r="Z153" s="649"/>
      <c r="AA153" s="649"/>
      <c r="AB153" s="649"/>
      <c r="AC153" s="649"/>
      <c r="AD153" s="649"/>
      <c r="AE153" s="649"/>
      <c r="AF153" s="649"/>
      <c r="AG153" s="649"/>
      <c r="AH153" s="649"/>
      <c r="AI153" s="649"/>
      <c r="AJ153" s="649"/>
      <c r="AK153" s="649"/>
      <c r="AL153" s="649"/>
      <c r="AM153" s="649"/>
      <c r="AN153" s="649"/>
      <c r="AO153" s="649"/>
      <c r="AP153" s="649"/>
      <c r="AQ153" s="649"/>
      <c r="AR153" s="649"/>
      <c r="AS153" s="649"/>
      <c r="AT153" s="649"/>
      <c r="AU153" s="649"/>
      <c r="AV153" s="649"/>
      <c r="AW153" s="649"/>
      <c r="AX153" s="649"/>
      <c r="AY153" s="649"/>
      <c r="AZ153" s="649"/>
      <c r="BA153" s="649"/>
      <c r="BB153" s="649"/>
      <c r="BC153" s="649"/>
      <c r="BD153" s="649"/>
      <c r="BE153" s="649"/>
      <c r="BF153" s="649"/>
      <c r="BG153" s="650"/>
    </row>
    <row r="154" spans="1:68" ht="20.100000000000001" customHeight="1">
      <c r="A154" s="18"/>
      <c r="D154" s="606"/>
      <c r="E154" s="606"/>
      <c r="F154" s="606"/>
      <c r="G154" s="606"/>
      <c r="H154" s="606"/>
      <c r="I154" s="606"/>
      <c r="J154" s="606"/>
      <c r="K154" s="606"/>
      <c r="L154" s="606"/>
      <c r="M154" s="606"/>
      <c r="N154" s="606"/>
      <c r="O154" s="606"/>
      <c r="P154" s="606"/>
      <c r="Q154" s="606"/>
      <c r="R154" s="606"/>
      <c r="S154" s="606"/>
      <c r="T154" s="606"/>
      <c r="U154" s="606"/>
      <c r="V154" s="604" t="s">
        <v>564</v>
      </c>
      <c r="W154" s="604"/>
      <c r="X154" s="604"/>
      <c r="Y154" s="604"/>
      <c r="Z154" s="604"/>
      <c r="AA154" s="604"/>
      <c r="AB154" s="604"/>
      <c r="AC154" s="604"/>
      <c r="AD154" s="604"/>
      <c r="AE154" s="604"/>
      <c r="AF154" s="604"/>
      <c r="AG154" s="604"/>
      <c r="AH154" s="604" t="s">
        <v>565</v>
      </c>
      <c r="AI154" s="604"/>
      <c r="AJ154" s="604"/>
      <c r="AK154" s="604"/>
      <c r="AL154" s="604"/>
      <c r="AM154" s="604"/>
      <c r="AN154" s="604"/>
      <c r="AO154" s="604"/>
      <c r="AP154" s="604"/>
      <c r="AQ154" s="604" t="s">
        <v>566</v>
      </c>
      <c r="AR154" s="604"/>
      <c r="AS154" s="604"/>
      <c r="AT154" s="604"/>
      <c r="AU154" s="604"/>
      <c r="AV154" s="604"/>
      <c r="AW154" s="604"/>
      <c r="AX154" s="604"/>
      <c r="AY154" s="604"/>
      <c r="AZ154" s="604"/>
      <c r="BA154" s="604" t="s">
        <v>567</v>
      </c>
      <c r="BB154" s="604"/>
      <c r="BC154" s="604"/>
      <c r="BD154" s="604"/>
      <c r="BE154" s="604"/>
      <c r="BF154" s="604"/>
      <c r="BG154" s="182" t="s">
        <v>568</v>
      </c>
    </row>
    <row r="155" spans="1:68" ht="14.25" customHeight="1">
      <c r="A155" s="18"/>
      <c r="D155" s="408" t="s">
        <v>569</v>
      </c>
      <c r="E155" s="413" t="str">
        <f>IF(D87="","",IF(AT87&lt;&gt;Datos!$AO$2,D87,""))</f>
        <v/>
      </c>
      <c r="F155" s="414"/>
      <c r="G155" s="414"/>
      <c r="H155" s="414"/>
      <c r="I155" s="414"/>
      <c r="J155" s="414"/>
      <c r="K155" s="414"/>
      <c r="L155" s="414"/>
      <c r="M155" s="414"/>
      <c r="N155" s="414"/>
      <c r="O155" s="414"/>
      <c r="P155" s="414"/>
      <c r="Q155" s="414"/>
      <c r="R155" s="414"/>
      <c r="S155" s="414"/>
      <c r="T155" s="414"/>
      <c r="U155" s="415"/>
      <c r="V155" s="400"/>
      <c r="W155" s="400"/>
      <c r="X155" s="400"/>
      <c r="Y155" s="400"/>
      <c r="Z155" s="400"/>
      <c r="AA155" s="400"/>
      <c r="AB155" s="400"/>
      <c r="AC155" s="400"/>
      <c r="AD155" s="400"/>
      <c r="AE155" s="400"/>
      <c r="AF155" s="400"/>
      <c r="AG155" s="400"/>
      <c r="AH155" s="406"/>
      <c r="AI155" s="406"/>
      <c r="AJ155" s="406"/>
      <c r="AK155" s="406"/>
      <c r="AL155" s="406"/>
      <c r="AM155" s="406"/>
      <c r="AN155" s="406"/>
      <c r="AO155" s="406"/>
      <c r="AP155" s="428"/>
      <c r="AQ155" s="400"/>
      <c r="AR155" s="400"/>
      <c r="AS155" s="400"/>
      <c r="AT155" s="400"/>
      <c r="AU155" s="400"/>
      <c r="AV155" s="400"/>
      <c r="AW155" s="400"/>
      <c r="AX155" s="400"/>
      <c r="AY155" s="400"/>
      <c r="AZ155" s="400"/>
      <c r="BA155" s="400"/>
      <c r="BB155" s="400"/>
      <c r="BC155" s="400"/>
      <c r="BD155" s="400"/>
      <c r="BE155" s="400"/>
      <c r="BF155" s="400"/>
      <c r="BG155" s="400"/>
      <c r="BH155" s="400"/>
      <c r="BI155" s="400"/>
      <c r="BJ155" s="400"/>
      <c r="BK155" s="400"/>
      <c r="BL155" s="400"/>
    </row>
    <row r="156" spans="1:68" ht="14.25" customHeight="1">
      <c r="A156" s="18"/>
      <c r="D156" s="409"/>
      <c r="E156" s="413" t="str">
        <f>IF(D88="","",IF(AT88&lt;&gt;Datos!$AO$2,D88,""))</f>
        <v/>
      </c>
      <c r="F156" s="414"/>
      <c r="G156" s="414"/>
      <c r="H156" s="414"/>
      <c r="I156" s="414"/>
      <c r="J156" s="414"/>
      <c r="K156" s="414"/>
      <c r="L156" s="414"/>
      <c r="M156" s="414"/>
      <c r="N156" s="414"/>
      <c r="O156" s="414"/>
      <c r="P156" s="414"/>
      <c r="Q156" s="414"/>
      <c r="R156" s="414"/>
      <c r="S156" s="414"/>
      <c r="T156" s="414"/>
      <c r="U156" s="415"/>
      <c r="V156" s="400"/>
      <c r="W156" s="400"/>
      <c r="X156" s="400"/>
      <c r="Y156" s="400"/>
      <c r="Z156" s="400"/>
      <c r="AA156" s="400"/>
      <c r="AB156" s="400"/>
      <c r="AC156" s="400"/>
      <c r="AD156" s="400"/>
      <c r="AE156" s="400"/>
      <c r="AF156" s="400"/>
      <c r="AG156" s="400"/>
      <c r="AH156" s="406"/>
      <c r="AI156" s="406"/>
      <c r="AJ156" s="406"/>
      <c r="AK156" s="406"/>
      <c r="AL156" s="406"/>
      <c r="AM156" s="406"/>
      <c r="AN156" s="406"/>
      <c r="AO156" s="406"/>
      <c r="AP156" s="428"/>
      <c r="AQ156" s="400"/>
      <c r="AR156" s="400"/>
      <c r="AS156" s="400"/>
      <c r="AT156" s="400"/>
      <c r="AU156" s="400"/>
      <c r="AV156" s="400"/>
      <c r="AW156" s="400"/>
      <c r="AX156" s="400"/>
      <c r="AY156" s="400"/>
      <c r="AZ156" s="400"/>
      <c r="BA156" s="400"/>
      <c r="BB156" s="400"/>
      <c r="BC156" s="400"/>
      <c r="BD156" s="400"/>
      <c r="BE156" s="400"/>
      <c r="BF156" s="400"/>
      <c r="BG156" s="258"/>
    </row>
    <row r="157" spans="1:68" ht="14.25" customHeight="1">
      <c r="A157" s="18"/>
      <c r="D157" s="409"/>
      <c r="E157" s="413" t="str">
        <f>IF(D89="","",IF(AT89&lt;&gt;Datos!$AO$2,D89,""))</f>
        <v/>
      </c>
      <c r="F157" s="414"/>
      <c r="G157" s="414"/>
      <c r="H157" s="414"/>
      <c r="I157" s="414"/>
      <c r="J157" s="414"/>
      <c r="K157" s="414"/>
      <c r="L157" s="414"/>
      <c r="M157" s="414"/>
      <c r="N157" s="414"/>
      <c r="O157" s="414"/>
      <c r="P157" s="414"/>
      <c r="Q157" s="414"/>
      <c r="R157" s="414"/>
      <c r="S157" s="414"/>
      <c r="T157" s="414"/>
      <c r="U157" s="415"/>
      <c r="V157" s="400"/>
      <c r="W157" s="400"/>
      <c r="X157" s="400"/>
      <c r="Y157" s="400"/>
      <c r="Z157" s="400"/>
      <c r="AA157" s="400"/>
      <c r="AB157" s="400"/>
      <c r="AC157" s="400"/>
      <c r="AD157" s="400"/>
      <c r="AE157" s="400"/>
      <c r="AF157" s="400"/>
      <c r="AG157" s="400"/>
      <c r="AH157" s="406"/>
      <c r="AI157" s="406"/>
      <c r="AJ157" s="406"/>
      <c r="AK157" s="406"/>
      <c r="AL157" s="406"/>
      <c r="AM157" s="406"/>
      <c r="AN157" s="406"/>
      <c r="AO157" s="406"/>
      <c r="AP157" s="428"/>
      <c r="AQ157" s="400"/>
      <c r="AR157" s="400"/>
      <c r="AS157" s="400"/>
      <c r="AT157" s="400"/>
      <c r="AU157" s="400"/>
      <c r="AV157" s="400"/>
      <c r="AW157" s="400"/>
      <c r="AX157" s="400"/>
      <c r="AY157" s="400"/>
      <c r="AZ157" s="400"/>
      <c r="BA157" s="400"/>
      <c r="BB157" s="400"/>
      <c r="BC157" s="400"/>
      <c r="BD157" s="400"/>
      <c r="BE157" s="400"/>
      <c r="BF157" s="400"/>
      <c r="BG157" s="258"/>
    </row>
    <row r="158" spans="1:68" ht="14.25" customHeight="1">
      <c r="A158" s="18"/>
      <c r="D158" s="409"/>
      <c r="E158" s="413" t="str">
        <f>IF(D90="","",IF(AT90&lt;&gt;Datos!$AO$2,D90,""))</f>
        <v/>
      </c>
      <c r="F158" s="414"/>
      <c r="G158" s="414"/>
      <c r="H158" s="414"/>
      <c r="I158" s="414"/>
      <c r="J158" s="414"/>
      <c r="K158" s="414"/>
      <c r="L158" s="414"/>
      <c r="M158" s="414"/>
      <c r="N158" s="414"/>
      <c r="O158" s="414"/>
      <c r="P158" s="414"/>
      <c r="Q158" s="414"/>
      <c r="R158" s="414"/>
      <c r="S158" s="414"/>
      <c r="T158" s="414"/>
      <c r="U158" s="415"/>
      <c r="V158" s="400"/>
      <c r="W158" s="400"/>
      <c r="X158" s="400"/>
      <c r="Y158" s="400"/>
      <c r="Z158" s="400"/>
      <c r="AA158" s="400"/>
      <c r="AB158" s="400"/>
      <c r="AC158" s="400"/>
      <c r="AD158" s="400"/>
      <c r="AE158" s="400"/>
      <c r="AF158" s="400"/>
      <c r="AG158" s="400"/>
      <c r="AH158" s="406"/>
      <c r="AI158" s="406"/>
      <c r="AJ158" s="406"/>
      <c r="AK158" s="406"/>
      <c r="AL158" s="406"/>
      <c r="AM158" s="406"/>
      <c r="AN158" s="406"/>
      <c r="AO158" s="406"/>
      <c r="AP158" s="428"/>
      <c r="AQ158" s="400"/>
      <c r="AR158" s="400"/>
      <c r="AS158" s="400"/>
      <c r="AT158" s="400"/>
      <c r="AU158" s="400"/>
      <c r="AV158" s="400"/>
      <c r="AW158" s="400"/>
      <c r="AX158" s="400"/>
      <c r="AY158" s="400"/>
      <c r="AZ158" s="400"/>
      <c r="BA158" s="400"/>
      <c r="BB158" s="400"/>
      <c r="BC158" s="400"/>
      <c r="BD158" s="400"/>
      <c r="BE158" s="400"/>
      <c r="BF158" s="400"/>
      <c r="BG158" s="258"/>
    </row>
    <row r="159" spans="1:68" ht="14.25" customHeight="1">
      <c r="A159" s="18"/>
      <c r="D159" s="409"/>
      <c r="E159" s="413" t="str">
        <f>IF(D91="","",IF(AT91&lt;&gt;Datos!$AO$2,D91,""))</f>
        <v/>
      </c>
      <c r="F159" s="414"/>
      <c r="G159" s="414"/>
      <c r="H159" s="414"/>
      <c r="I159" s="414"/>
      <c r="J159" s="414"/>
      <c r="K159" s="414"/>
      <c r="L159" s="414"/>
      <c r="M159" s="414"/>
      <c r="N159" s="414"/>
      <c r="O159" s="414"/>
      <c r="P159" s="414"/>
      <c r="Q159" s="414"/>
      <c r="R159" s="414"/>
      <c r="S159" s="414"/>
      <c r="T159" s="414"/>
      <c r="U159" s="415"/>
      <c r="V159" s="400"/>
      <c r="W159" s="400"/>
      <c r="X159" s="400"/>
      <c r="Y159" s="400"/>
      <c r="Z159" s="400"/>
      <c r="AA159" s="400"/>
      <c r="AB159" s="400"/>
      <c r="AC159" s="400"/>
      <c r="AD159" s="400"/>
      <c r="AE159" s="400"/>
      <c r="AF159" s="400"/>
      <c r="AG159" s="400"/>
      <c r="AH159" s="406"/>
      <c r="AI159" s="406"/>
      <c r="AJ159" s="406"/>
      <c r="AK159" s="406"/>
      <c r="AL159" s="406"/>
      <c r="AM159" s="406"/>
      <c r="AN159" s="406"/>
      <c r="AO159" s="406"/>
      <c r="AP159" s="428"/>
      <c r="AQ159" s="400"/>
      <c r="AR159" s="400"/>
      <c r="AS159" s="400"/>
      <c r="AT159" s="400"/>
      <c r="AU159" s="400"/>
      <c r="AV159" s="400"/>
      <c r="AW159" s="400"/>
      <c r="AX159" s="400"/>
      <c r="AY159" s="400"/>
      <c r="AZ159" s="400"/>
      <c r="BA159" s="400"/>
      <c r="BB159" s="400"/>
      <c r="BC159" s="400"/>
      <c r="BD159" s="400"/>
      <c r="BE159" s="400"/>
      <c r="BF159" s="400"/>
      <c r="BG159" s="258"/>
    </row>
    <row r="160" spans="1:68" ht="14.25" customHeight="1">
      <c r="A160" s="18"/>
      <c r="D160" s="409"/>
      <c r="E160" s="413" t="str">
        <f>IF(D92="","",IF(AT92&lt;&gt;Datos!$AO$2,D92,""))</f>
        <v/>
      </c>
      <c r="F160" s="414"/>
      <c r="G160" s="414"/>
      <c r="H160" s="414"/>
      <c r="I160" s="414"/>
      <c r="J160" s="414"/>
      <c r="K160" s="414"/>
      <c r="L160" s="414"/>
      <c r="M160" s="414"/>
      <c r="N160" s="414"/>
      <c r="O160" s="414"/>
      <c r="P160" s="414"/>
      <c r="Q160" s="414"/>
      <c r="R160" s="414"/>
      <c r="S160" s="414"/>
      <c r="T160" s="414"/>
      <c r="U160" s="415"/>
      <c r="V160" s="400"/>
      <c r="W160" s="400"/>
      <c r="X160" s="400"/>
      <c r="Y160" s="400"/>
      <c r="Z160" s="400"/>
      <c r="AA160" s="400"/>
      <c r="AB160" s="400"/>
      <c r="AC160" s="400"/>
      <c r="AD160" s="400"/>
      <c r="AE160" s="400"/>
      <c r="AF160" s="400"/>
      <c r="AG160" s="400"/>
      <c r="AH160" s="406"/>
      <c r="AI160" s="406"/>
      <c r="AJ160" s="406"/>
      <c r="AK160" s="406"/>
      <c r="AL160" s="406"/>
      <c r="AM160" s="406"/>
      <c r="AN160" s="406"/>
      <c r="AO160" s="406"/>
      <c r="AP160" s="428"/>
      <c r="AQ160" s="400"/>
      <c r="AR160" s="400"/>
      <c r="AS160" s="400"/>
      <c r="AT160" s="400"/>
      <c r="AU160" s="400"/>
      <c r="AV160" s="400"/>
      <c r="AW160" s="400"/>
      <c r="AX160" s="400"/>
      <c r="AY160" s="400"/>
      <c r="AZ160" s="400"/>
      <c r="BA160" s="400"/>
      <c r="BB160" s="400"/>
      <c r="BC160" s="400"/>
      <c r="BD160" s="400"/>
      <c r="BE160" s="400"/>
      <c r="BF160" s="400"/>
      <c r="BG160" s="258"/>
    </row>
    <row r="161" spans="1:64" ht="14.25" customHeight="1">
      <c r="A161" s="18"/>
      <c r="D161" s="408"/>
      <c r="E161" s="413" t="str">
        <f>IF(D93="","",IF(AT93&lt;&gt;Datos!$AO$2,D93,""))</f>
        <v/>
      </c>
      <c r="F161" s="414"/>
      <c r="G161" s="414"/>
      <c r="H161" s="414"/>
      <c r="I161" s="414"/>
      <c r="J161" s="414"/>
      <c r="K161" s="414"/>
      <c r="L161" s="414"/>
      <c r="M161" s="414"/>
      <c r="N161" s="414"/>
      <c r="O161" s="414"/>
      <c r="P161" s="414"/>
      <c r="Q161" s="414"/>
      <c r="R161" s="414"/>
      <c r="S161" s="414"/>
      <c r="T161" s="414"/>
      <c r="U161" s="415"/>
      <c r="V161" s="400"/>
      <c r="W161" s="400"/>
      <c r="X161" s="400"/>
      <c r="Y161" s="400"/>
      <c r="Z161" s="400"/>
      <c r="AA161" s="400"/>
      <c r="AB161" s="400"/>
      <c r="AC161" s="400"/>
      <c r="AD161" s="400"/>
      <c r="AE161" s="400"/>
      <c r="AF161" s="400"/>
      <c r="AG161" s="400"/>
      <c r="AH161" s="406"/>
      <c r="AI161" s="406"/>
      <c r="AJ161" s="406"/>
      <c r="AK161" s="406"/>
      <c r="AL161" s="406"/>
      <c r="AM161" s="406"/>
      <c r="AN161" s="406"/>
      <c r="AO161" s="406"/>
      <c r="AP161" s="428"/>
      <c r="AQ161" s="400"/>
      <c r="AR161" s="400"/>
      <c r="AS161" s="400"/>
      <c r="AT161" s="400"/>
      <c r="AU161" s="400"/>
      <c r="AV161" s="400"/>
      <c r="AW161" s="400"/>
      <c r="AX161" s="400"/>
      <c r="AY161" s="400"/>
      <c r="AZ161" s="400"/>
      <c r="BA161" s="400"/>
      <c r="BB161" s="400"/>
      <c r="BC161" s="400"/>
      <c r="BD161" s="400"/>
      <c r="BE161" s="400"/>
      <c r="BF161" s="400"/>
      <c r="BG161" s="258"/>
    </row>
    <row r="162" spans="1:64" ht="14.25" customHeight="1">
      <c r="A162" s="18"/>
      <c r="D162" s="408"/>
      <c r="E162" s="413" t="str">
        <f>IF(D94="","",IF(AT94&lt;&gt;Datos!$AO$2,D94,""))</f>
        <v/>
      </c>
      <c r="F162" s="414"/>
      <c r="G162" s="414"/>
      <c r="H162" s="414"/>
      <c r="I162" s="414"/>
      <c r="J162" s="414"/>
      <c r="K162" s="414"/>
      <c r="L162" s="414"/>
      <c r="M162" s="414"/>
      <c r="N162" s="414"/>
      <c r="O162" s="414"/>
      <c r="P162" s="414"/>
      <c r="Q162" s="414"/>
      <c r="R162" s="414"/>
      <c r="S162" s="414"/>
      <c r="T162" s="414"/>
      <c r="U162" s="415"/>
      <c r="V162" s="400"/>
      <c r="W162" s="400"/>
      <c r="X162" s="400"/>
      <c r="Y162" s="400"/>
      <c r="Z162" s="400"/>
      <c r="AA162" s="400"/>
      <c r="AB162" s="400"/>
      <c r="AC162" s="400"/>
      <c r="AD162" s="400"/>
      <c r="AE162" s="400"/>
      <c r="AF162" s="400"/>
      <c r="AG162" s="400"/>
      <c r="AH162" s="406"/>
      <c r="AI162" s="406"/>
      <c r="AJ162" s="406"/>
      <c r="AK162" s="406"/>
      <c r="AL162" s="406"/>
      <c r="AM162" s="406"/>
      <c r="AN162" s="406"/>
      <c r="AO162" s="406"/>
      <c r="AP162" s="428"/>
      <c r="AQ162" s="400"/>
      <c r="AR162" s="400"/>
      <c r="AS162" s="400"/>
      <c r="AT162" s="400"/>
      <c r="AU162" s="400"/>
      <c r="AV162" s="400"/>
      <c r="AW162" s="400"/>
      <c r="AX162" s="400"/>
      <c r="AY162" s="400"/>
      <c r="AZ162" s="400"/>
      <c r="BA162" s="400"/>
      <c r="BB162" s="400"/>
      <c r="BC162" s="400"/>
      <c r="BD162" s="400"/>
      <c r="BE162" s="400"/>
      <c r="BF162" s="400"/>
      <c r="BG162" s="258"/>
    </row>
    <row r="163" spans="1:64" ht="14.25" customHeight="1">
      <c r="A163" s="18"/>
      <c r="D163" s="408"/>
      <c r="E163" s="413" t="str">
        <f>IF(D95="","",IF(AT95&lt;&gt;Datos!$AO$2,D95,""))</f>
        <v/>
      </c>
      <c r="F163" s="414"/>
      <c r="G163" s="414"/>
      <c r="H163" s="414"/>
      <c r="I163" s="414"/>
      <c r="J163" s="414"/>
      <c r="K163" s="414"/>
      <c r="L163" s="414"/>
      <c r="M163" s="414"/>
      <c r="N163" s="414"/>
      <c r="O163" s="414"/>
      <c r="P163" s="414"/>
      <c r="Q163" s="414"/>
      <c r="R163" s="414"/>
      <c r="S163" s="414"/>
      <c r="T163" s="414"/>
      <c r="U163" s="415"/>
      <c r="V163" s="400"/>
      <c r="W163" s="400"/>
      <c r="X163" s="400"/>
      <c r="Y163" s="400"/>
      <c r="Z163" s="400"/>
      <c r="AA163" s="400"/>
      <c r="AB163" s="400"/>
      <c r="AC163" s="400"/>
      <c r="AD163" s="400"/>
      <c r="AE163" s="400"/>
      <c r="AF163" s="400"/>
      <c r="AG163" s="400"/>
      <c r="AH163" s="406"/>
      <c r="AI163" s="406"/>
      <c r="AJ163" s="406"/>
      <c r="AK163" s="406"/>
      <c r="AL163" s="406"/>
      <c r="AM163" s="406"/>
      <c r="AN163" s="406"/>
      <c r="AO163" s="406"/>
      <c r="AP163" s="428"/>
      <c r="AQ163" s="400"/>
      <c r="AR163" s="400"/>
      <c r="AS163" s="400"/>
      <c r="AT163" s="400"/>
      <c r="AU163" s="400"/>
      <c r="AV163" s="400"/>
      <c r="AW163" s="400"/>
      <c r="AX163" s="400"/>
      <c r="AY163" s="400"/>
      <c r="AZ163" s="400"/>
      <c r="BA163" s="400"/>
      <c r="BB163" s="400"/>
      <c r="BC163" s="400"/>
      <c r="BD163" s="400"/>
      <c r="BE163" s="400"/>
      <c r="BF163" s="400"/>
      <c r="BG163" s="258"/>
    </row>
    <row r="164" spans="1:64" ht="14.25" customHeight="1" thickBot="1">
      <c r="A164" s="18"/>
      <c r="D164" s="410"/>
      <c r="E164" s="607" t="str">
        <f>IF(D96="","",IF(AT96&lt;&gt;Datos!$AO$2,D96,""))</f>
        <v/>
      </c>
      <c r="F164" s="608"/>
      <c r="G164" s="608"/>
      <c r="H164" s="608"/>
      <c r="I164" s="608"/>
      <c r="J164" s="608"/>
      <c r="K164" s="608"/>
      <c r="L164" s="608"/>
      <c r="M164" s="608"/>
      <c r="N164" s="608"/>
      <c r="O164" s="608"/>
      <c r="P164" s="608"/>
      <c r="Q164" s="608"/>
      <c r="R164" s="608"/>
      <c r="S164" s="608"/>
      <c r="T164" s="608"/>
      <c r="U164" s="609"/>
      <c r="V164" s="424"/>
      <c r="W164" s="424"/>
      <c r="X164" s="424"/>
      <c r="Y164" s="424"/>
      <c r="Z164" s="424"/>
      <c r="AA164" s="424"/>
      <c r="AB164" s="424"/>
      <c r="AC164" s="424"/>
      <c r="AD164" s="424"/>
      <c r="AE164" s="424"/>
      <c r="AF164" s="424"/>
      <c r="AG164" s="424"/>
      <c r="AH164" s="422"/>
      <c r="AI164" s="422"/>
      <c r="AJ164" s="422"/>
      <c r="AK164" s="422"/>
      <c r="AL164" s="422"/>
      <c r="AM164" s="422"/>
      <c r="AN164" s="422"/>
      <c r="AO164" s="422"/>
      <c r="AP164" s="423"/>
      <c r="AQ164" s="424"/>
      <c r="AR164" s="424"/>
      <c r="AS164" s="424"/>
      <c r="AT164" s="424"/>
      <c r="AU164" s="424"/>
      <c r="AV164" s="424"/>
      <c r="AW164" s="424"/>
      <c r="AX164" s="424"/>
      <c r="AY164" s="424"/>
      <c r="AZ164" s="424"/>
      <c r="BA164" s="424"/>
      <c r="BB164" s="424"/>
      <c r="BC164" s="424"/>
      <c r="BD164" s="424"/>
      <c r="BE164" s="424"/>
      <c r="BF164" s="424"/>
      <c r="BG164" s="424"/>
      <c r="BH164" s="424"/>
      <c r="BI164" s="424"/>
      <c r="BJ164" s="424"/>
      <c r="BK164" s="424"/>
      <c r="BL164" s="424"/>
    </row>
    <row r="165" spans="1:64" ht="14.25" customHeight="1" thickTop="1">
      <c r="A165" s="18"/>
      <c r="D165" s="411" t="s">
        <v>570</v>
      </c>
      <c r="E165" s="416" t="str">
        <f>IF(D102="","",IF(AT102&lt;&gt;Datos!$AO$2,D102,""))</f>
        <v/>
      </c>
      <c r="F165" s="417"/>
      <c r="G165" s="417"/>
      <c r="H165" s="417"/>
      <c r="I165" s="417"/>
      <c r="J165" s="417"/>
      <c r="K165" s="417"/>
      <c r="L165" s="417"/>
      <c r="M165" s="417"/>
      <c r="N165" s="417"/>
      <c r="O165" s="417"/>
      <c r="P165" s="417"/>
      <c r="Q165" s="417"/>
      <c r="R165" s="417"/>
      <c r="S165" s="417"/>
      <c r="T165" s="417"/>
      <c r="U165" s="418"/>
      <c r="V165" s="610"/>
      <c r="W165" s="610"/>
      <c r="X165" s="610"/>
      <c r="Y165" s="610"/>
      <c r="Z165" s="610"/>
      <c r="AA165" s="610"/>
      <c r="AB165" s="610"/>
      <c r="AC165" s="610"/>
      <c r="AD165" s="610"/>
      <c r="AE165" s="610"/>
      <c r="AF165" s="610"/>
      <c r="AG165" s="610"/>
      <c r="AH165" s="611"/>
      <c r="AI165" s="611"/>
      <c r="AJ165" s="611"/>
      <c r="AK165" s="611"/>
      <c r="AL165" s="611"/>
      <c r="AM165" s="611"/>
      <c r="AN165" s="611"/>
      <c r="AO165" s="611"/>
      <c r="AP165" s="612"/>
      <c r="AQ165" s="610"/>
      <c r="AR165" s="610"/>
      <c r="AS165" s="610"/>
      <c r="AT165" s="610"/>
      <c r="AU165" s="610"/>
      <c r="AV165" s="610"/>
      <c r="AW165" s="610"/>
      <c r="AX165" s="610"/>
      <c r="AY165" s="610"/>
      <c r="AZ165" s="610"/>
      <c r="BA165" s="610"/>
      <c r="BB165" s="610"/>
      <c r="BC165" s="610"/>
      <c r="BD165" s="610"/>
      <c r="BE165" s="610"/>
      <c r="BF165" s="610"/>
      <c r="BG165" s="259"/>
    </row>
    <row r="166" spans="1:64" ht="14.25" customHeight="1">
      <c r="A166" s="18"/>
      <c r="D166" s="411"/>
      <c r="E166" s="416" t="str">
        <f>IF(D103="","",IF(AT103&lt;&gt;Datos!$AO$2,D103,""))</f>
        <v/>
      </c>
      <c r="F166" s="417"/>
      <c r="G166" s="417"/>
      <c r="H166" s="417"/>
      <c r="I166" s="417"/>
      <c r="J166" s="417"/>
      <c r="K166" s="417"/>
      <c r="L166" s="417"/>
      <c r="M166" s="417"/>
      <c r="N166" s="417"/>
      <c r="O166" s="417"/>
      <c r="P166" s="417"/>
      <c r="Q166" s="417"/>
      <c r="R166" s="417"/>
      <c r="S166" s="417"/>
      <c r="T166" s="417"/>
      <c r="U166" s="418"/>
      <c r="V166" s="616"/>
      <c r="W166" s="616"/>
      <c r="X166" s="616"/>
      <c r="Y166" s="616"/>
      <c r="Z166" s="616"/>
      <c r="AA166" s="616"/>
      <c r="AB166" s="616"/>
      <c r="AC166" s="616"/>
      <c r="AD166" s="616"/>
      <c r="AE166" s="616"/>
      <c r="AF166" s="616"/>
      <c r="AG166" s="616"/>
      <c r="AH166" s="617"/>
      <c r="AI166" s="617"/>
      <c r="AJ166" s="617"/>
      <c r="AK166" s="617"/>
      <c r="AL166" s="617"/>
      <c r="AM166" s="617"/>
      <c r="AN166" s="617"/>
      <c r="AO166" s="617"/>
      <c r="AP166" s="618"/>
      <c r="AQ166" s="616"/>
      <c r="AR166" s="616"/>
      <c r="AS166" s="616"/>
      <c r="AT166" s="616"/>
      <c r="AU166" s="616"/>
      <c r="AV166" s="616"/>
      <c r="AW166" s="616"/>
      <c r="AX166" s="616"/>
      <c r="AY166" s="616"/>
      <c r="AZ166" s="616"/>
      <c r="BA166" s="616"/>
      <c r="BB166" s="616"/>
      <c r="BC166" s="616"/>
      <c r="BD166" s="616"/>
      <c r="BE166" s="616"/>
      <c r="BF166" s="616"/>
      <c r="BG166" s="260"/>
    </row>
    <row r="167" spans="1:64" ht="14.25" customHeight="1">
      <c r="A167" s="18"/>
      <c r="D167" s="411"/>
      <c r="E167" s="416" t="str">
        <f>IF(D104="","",IF(AT104&lt;&gt;Datos!$AO$2,D104,""))</f>
        <v/>
      </c>
      <c r="F167" s="417"/>
      <c r="G167" s="417"/>
      <c r="H167" s="417"/>
      <c r="I167" s="417"/>
      <c r="J167" s="417"/>
      <c r="K167" s="417"/>
      <c r="L167" s="417"/>
      <c r="M167" s="417"/>
      <c r="N167" s="417"/>
      <c r="O167" s="417"/>
      <c r="P167" s="417"/>
      <c r="Q167" s="417"/>
      <c r="R167" s="417"/>
      <c r="S167" s="417"/>
      <c r="T167" s="417"/>
      <c r="U167" s="418"/>
      <c r="V167" s="616"/>
      <c r="W167" s="616"/>
      <c r="X167" s="616"/>
      <c r="Y167" s="616"/>
      <c r="Z167" s="616"/>
      <c r="AA167" s="616"/>
      <c r="AB167" s="616"/>
      <c r="AC167" s="616"/>
      <c r="AD167" s="616"/>
      <c r="AE167" s="616"/>
      <c r="AF167" s="616"/>
      <c r="AG167" s="616"/>
      <c r="AH167" s="617"/>
      <c r="AI167" s="617"/>
      <c r="AJ167" s="617"/>
      <c r="AK167" s="617"/>
      <c r="AL167" s="617"/>
      <c r="AM167" s="617"/>
      <c r="AN167" s="617"/>
      <c r="AO167" s="617"/>
      <c r="AP167" s="618"/>
      <c r="AQ167" s="616"/>
      <c r="AR167" s="616"/>
      <c r="AS167" s="616"/>
      <c r="AT167" s="616"/>
      <c r="AU167" s="616"/>
      <c r="AV167" s="616"/>
      <c r="AW167" s="616"/>
      <c r="AX167" s="616"/>
      <c r="AY167" s="616"/>
      <c r="AZ167" s="616"/>
      <c r="BA167" s="616"/>
      <c r="BB167" s="616"/>
      <c r="BC167" s="616"/>
      <c r="BD167" s="616"/>
      <c r="BE167" s="616"/>
      <c r="BF167" s="616"/>
      <c r="BG167" s="260"/>
    </row>
    <row r="168" spans="1:64" ht="14.25" customHeight="1">
      <c r="A168" s="18"/>
      <c r="D168" s="411"/>
      <c r="E168" s="416" t="str">
        <f>IF(D105="","",IF(AT105&lt;&gt;Datos!$AO$2,D105,""))</f>
        <v/>
      </c>
      <c r="F168" s="417"/>
      <c r="G168" s="417"/>
      <c r="H168" s="417"/>
      <c r="I168" s="417"/>
      <c r="J168" s="417"/>
      <c r="K168" s="417"/>
      <c r="L168" s="417"/>
      <c r="M168" s="417"/>
      <c r="N168" s="417"/>
      <c r="O168" s="417"/>
      <c r="P168" s="417"/>
      <c r="Q168" s="417"/>
      <c r="R168" s="417"/>
      <c r="S168" s="417"/>
      <c r="T168" s="417"/>
      <c r="U168" s="418"/>
      <c r="V168" s="616"/>
      <c r="W168" s="616"/>
      <c r="X168" s="616"/>
      <c r="Y168" s="616"/>
      <c r="Z168" s="616"/>
      <c r="AA168" s="616"/>
      <c r="AB168" s="616"/>
      <c r="AC168" s="616"/>
      <c r="AD168" s="616"/>
      <c r="AE168" s="616"/>
      <c r="AF168" s="616"/>
      <c r="AG168" s="616"/>
      <c r="AH168" s="617"/>
      <c r="AI168" s="617"/>
      <c r="AJ168" s="617"/>
      <c r="AK168" s="617"/>
      <c r="AL168" s="617"/>
      <c r="AM168" s="617"/>
      <c r="AN168" s="617"/>
      <c r="AO168" s="617"/>
      <c r="AP168" s="618"/>
      <c r="AQ168" s="616"/>
      <c r="AR168" s="616"/>
      <c r="AS168" s="616"/>
      <c r="AT168" s="616"/>
      <c r="AU168" s="616"/>
      <c r="AV168" s="616"/>
      <c r="AW168" s="616"/>
      <c r="AX168" s="616"/>
      <c r="AY168" s="616"/>
      <c r="AZ168" s="616"/>
      <c r="BA168" s="616"/>
      <c r="BB168" s="616"/>
      <c r="BC168" s="616"/>
      <c r="BD168" s="616"/>
      <c r="BE168" s="616"/>
      <c r="BF168" s="616"/>
      <c r="BG168" s="260"/>
    </row>
    <row r="169" spans="1:64" ht="14.25" customHeight="1">
      <c r="A169" s="18"/>
      <c r="D169" s="411"/>
      <c r="E169" s="416" t="str">
        <f>IF(D106="","",IF(AT106&lt;&gt;Datos!$AO$2,D106,""))</f>
        <v/>
      </c>
      <c r="F169" s="417"/>
      <c r="G169" s="417"/>
      <c r="H169" s="417"/>
      <c r="I169" s="417"/>
      <c r="J169" s="417"/>
      <c r="K169" s="417"/>
      <c r="L169" s="417"/>
      <c r="M169" s="417"/>
      <c r="N169" s="417"/>
      <c r="O169" s="417"/>
      <c r="P169" s="417"/>
      <c r="Q169" s="417"/>
      <c r="R169" s="417"/>
      <c r="S169" s="417"/>
      <c r="T169" s="417"/>
      <c r="U169" s="418"/>
      <c r="V169" s="616"/>
      <c r="W169" s="616"/>
      <c r="X169" s="616"/>
      <c r="Y169" s="616"/>
      <c r="Z169" s="616"/>
      <c r="AA169" s="616"/>
      <c r="AB169" s="616"/>
      <c r="AC169" s="616"/>
      <c r="AD169" s="616"/>
      <c r="AE169" s="616"/>
      <c r="AF169" s="616"/>
      <c r="AG169" s="616"/>
      <c r="AH169" s="617"/>
      <c r="AI169" s="617"/>
      <c r="AJ169" s="617"/>
      <c r="AK169" s="617"/>
      <c r="AL169" s="617"/>
      <c r="AM169" s="617"/>
      <c r="AN169" s="617"/>
      <c r="AO169" s="617"/>
      <c r="AP169" s="618"/>
      <c r="AQ169" s="616"/>
      <c r="AR169" s="616"/>
      <c r="AS169" s="616"/>
      <c r="AT169" s="616"/>
      <c r="AU169" s="616"/>
      <c r="AV169" s="616"/>
      <c r="AW169" s="616"/>
      <c r="AX169" s="616"/>
      <c r="AY169" s="616"/>
      <c r="AZ169" s="616"/>
      <c r="BA169" s="616"/>
      <c r="BB169" s="616"/>
      <c r="BC169" s="616"/>
      <c r="BD169" s="616"/>
      <c r="BE169" s="616"/>
      <c r="BF169" s="616"/>
      <c r="BG169" s="260"/>
    </row>
    <row r="170" spans="1:64" ht="14.25" customHeight="1">
      <c r="A170" s="18"/>
      <c r="D170" s="411"/>
      <c r="E170" s="416" t="str">
        <f>IF(D107="","",IF(AT107&lt;&gt;Datos!$AO$2,D107,""))</f>
        <v/>
      </c>
      <c r="F170" s="417"/>
      <c r="G170" s="417"/>
      <c r="H170" s="417"/>
      <c r="I170" s="417"/>
      <c r="J170" s="417"/>
      <c r="K170" s="417"/>
      <c r="L170" s="417"/>
      <c r="M170" s="417"/>
      <c r="N170" s="417"/>
      <c r="O170" s="417"/>
      <c r="P170" s="417"/>
      <c r="Q170" s="417"/>
      <c r="R170" s="417"/>
      <c r="S170" s="417"/>
      <c r="T170" s="417"/>
      <c r="U170" s="418"/>
      <c r="V170" s="616"/>
      <c r="W170" s="616"/>
      <c r="X170" s="616"/>
      <c r="Y170" s="616"/>
      <c r="Z170" s="616"/>
      <c r="AA170" s="616"/>
      <c r="AB170" s="616"/>
      <c r="AC170" s="616"/>
      <c r="AD170" s="616"/>
      <c r="AE170" s="616"/>
      <c r="AF170" s="616"/>
      <c r="AG170" s="616"/>
      <c r="AH170" s="617"/>
      <c r="AI170" s="617"/>
      <c r="AJ170" s="617"/>
      <c r="AK170" s="617"/>
      <c r="AL170" s="617"/>
      <c r="AM170" s="617"/>
      <c r="AN170" s="617"/>
      <c r="AO170" s="617"/>
      <c r="AP170" s="618"/>
      <c r="AQ170" s="616"/>
      <c r="AR170" s="616"/>
      <c r="AS170" s="616"/>
      <c r="AT170" s="616"/>
      <c r="AU170" s="616"/>
      <c r="AV170" s="616"/>
      <c r="AW170" s="616"/>
      <c r="AX170" s="616"/>
      <c r="AY170" s="616"/>
      <c r="AZ170" s="616"/>
      <c r="BA170" s="616"/>
      <c r="BB170" s="616"/>
      <c r="BC170" s="616"/>
      <c r="BD170" s="616"/>
      <c r="BE170" s="616"/>
      <c r="BF170" s="616"/>
      <c r="BG170" s="260"/>
    </row>
    <row r="171" spans="1:64" ht="14.25" customHeight="1">
      <c r="A171" s="18"/>
      <c r="D171" s="411"/>
      <c r="E171" s="416" t="str">
        <f>IF(D108="","",IF(AT108&lt;&gt;Datos!$AO$2,D108,""))</f>
        <v/>
      </c>
      <c r="F171" s="417"/>
      <c r="G171" s="417"/>
      <c r="H171" s="417"/>
      <c r="I171" s="417"/>
      <c r="J171" s="417"/>
      <c r="K171" s="417"/>
      <c r="L171" s="417"/>
      <c r="M171" s="417"/>
      <c r="N171" s="417"/>
      <c r="O171" s="417"/>
      <c r="P171" s="417"/>
      <c r="Q171" s="417"/>
      <c r="R171" s="417"/>
      <c r="S171" s="417"/>
      <c r="T171" s="417"/>
      <c r="U171" s="418"/>
      <c r="V171" s="616"/>
      <c r="W171" s="616"/>
      <c r="X171" s="616"/>
      <c r="Y171" s="616"/>
      <c r="Z171" s="616"/>
      <c r="AA171" s="616"/>
      <c r="AB171" s="616"/>
      <c r="AC171" s="616"/>
      <c r="AD171" s="616"/>
      <c r="AE171" s="616"/>
      <c r="AF171" s="616"/>
      <c r="AG171" s="616"/>
      <c r="AH171" s="617"/>
      <c r="AI171" s="617"/>
      <c r="AJ171" s="617"/>
      <c r="AK171" s="617"/>
      <c r="AL171" s="617"/>
      <c r="AM171" s="617"/>
      <c r="AN171" s="617"/>
      <c r="AO171" s="617"/>
      <c r="AP171" s="618"/>
      <c r="AQ171" s="616"/>
      <c r="AR171" s="616"/>
      <c r="AS171" s="616"/>
      <c r="AT171" s="616"/>
      <c r="AU171" s="616"/>
      <c r="AV171" s="616"/>
      <c r="AW171" s="616"/>
      <c r="AX171" s="616"/>
      <c r="AY171" s="616"/>
      <c r="AZ171" s="616"/>
      <c r="BA171" s="616"/>
      <c r="BB171" s="616"/>
      <c r="BC171" s="616"/>
      <c r="BD171" s="616"/>
      <c r="BE171" s="616"/>
      <c r="BF171" s="616"/>
      <c r="BG171" s="260"/>
    </row>
    <row r="172" spans="1:64" ht="14.25" customHeight="1">
      <c r="A172" s="18"/>
      <c r="D172" s="411"/>
      <c r="E172" s="416" t="str">
        <f>IF(D109="","",IF(AT109&lt;&gt;Datos!$AO$2,D109,""))</f>
        <v/>
      </c>
      <c r="F172" s="417"/>
      <c r="G172" s="417"/>
      <c r="H172" s="417"/>
      <c r="I172" s="417"/>
      <c r="J172" s="417"/>
      <c r="K172" s="417"/>
      <c r="L172" s="417"/>
      <c r="M172" s="417"/>
      <c r="N172" s="417"/>
      <c r="O172" s="417"/>
      <c r="P172" s="417"/>
      <c r="Q172" s="417"/>
      <c r="R172" s="417"/>
      <c r="S172" s="417"/>
      <c r="T172" s="417"/>
      <c r="U172" s="418"/>
      <c r="V172" s="616"/>
      <c r="W172" s="616"/>
      <c r="X172" s="616"/>
      <c r="Y172" s="616"/>
      <c r="Z172" s="616"/>
      <c r="AA172" s="616"/>
      <c r="AB172" s="616"/>
      <c r="AC172" s="616"/>
      <c r="AD172" s="616"/>
      <c r="AE172" s="616"/>
      <c r="AF172" s="616"/>
      <c r="AG172" s="616"/>
      <c r="AH172" s="617"/>
      <c r="AI172" s="617"/>
      <c r="AJ172" s="617"/>
      <c r="AK172" s="617"/>
      <c r="AL172" s="617"/>
      <c r="AM172" s="617"/>
      <c r="AN172" s="617"/>
      <c r="AO172" s="617"/>
      <c r="AP172" s="618"/>
      <c r="AQ172" s="616"/>
      <c r="AR172" s="616"/>
      <c r="AS172" s="616"/>
      <c r="AT172" s="616"/>
      <c r="AU172" s="616"/>
      <c r="AV172" s="616"/>
      <c r="AW172" s="616"/>
      <c r="AX172" s="616"/>
      <c r="AY172" s="616"/>
      <c r="AZ172" s="616"/>
      <c r="BA172" s="616"/>
      <c r="BB172" s="616"/>
      <c r="BC172" s="616"/>
      <c r="BD172" s="616"/>
      <c r="BE172" s="616"/>
      <c r="BF172" s="616"/>
      <c r="BG172" s="260"/>
    </row>
    <row r="173" spans="1:64" ht="14.25" customHeight="1">
      <c r="A173" s="18"/>
      <c r="D173" s="412"/>
      <c r="E173" s="416" t="str">
        <f>IF(D110="","",IF(AT110&lt;&gt;Datos!$AO$2,D110,""))</f>
        <v/>
      </c>
      <c r="F173" s="417"/>
      <c r="G173" s="417"/>
      <c r="H173" s="417"/>
      <c r="I173" s="417"/>
      <c r="J173" s="417"/>
      <c r="K173" s="417"/>
      <c r="L173" s="417"/>
      <c r="M173" s="417"/>
      <c r="N173" s="417"/>
      <c r="O173" s="417"/>
      <c r="P173" s="417"/>
      <c r="Q173" s="417"/>
      <c r="R173" s="417"/>
      <c r="S173" s="417"/>
      <c r="T173" s="417"/>
      <c r="U173" s="418"/>
      <c r="V173" s="616"/>
      <c r="W173" s="616"/>
      <c r="X173" s="616"/>
      <c r="Y173" s="616"/>
      <c r="Z173" s="616"/>
      <c r="AA173" s="616"/>
      <c r="AB173" s="616"/>
      <c r="AC173" s="616"/>
      <c r="AD173" s="616"/>
      <c r="AE173" s="616"/>
      <c r="AF173" s="616"/>
      <c r="AG173" s="616"/>
      <c r="AH173" s="617"/>
      <c r="AI173" s="617"/>
      <c r="AJ173" s="617"/>
      <c r="AK173" s="617"/>
      <c r="AL173" s="617"/>
      <c r="AM173" s="617"/>
      <c r="AN173" s="617"/>
      <c r="AO173" s="617"/>
      <c r="AP173" s="618"/>
      <c r="AQ173" s="616"/>
      <c r="AR173" s="616"/>
      <c r="AS173" s="616"/>
      <c r="AT173" s="616"/>
      <c r="AU173" s="616"/>
      <c r="AV173" s="616"/>
      <c r="AW173" s="616"/>
      <c r="AX173" s="616"/>
      <c r="AY173" s="616"/>
      <c r="AZ173" s="616"/>
      <c r="BA173" s="616"/>
      <c r="BB173" s="616"/>
      <c r="BC173" s="616"/>
      <c r="BD173" s="616"/>
      <c r="BE173" s="616"/>
      <c r="BF173" s="616"/>
      <c r="BG173" s="260"/>
    </row>
    <row r="174" spans="1:64" ht="14.25" customHeight="1">
      <c r="A174" s="18"/>
      <c r="D174" s="412"/>
      <c r="E174" s="416" t="str">
        <f>IF(D111="","",IF(AT111&lt;&gt;Datos!$AO$2,D111,""))</f>
        <v/>
      </c>
      <c r="F174" s="417"/>
      <c r="G174" s="417"/>
      <c r="H174" s="417"/>
      <c r="I174" s="417"/>
      <c r="J174" s="417"/>
      <c r="K174" s="417"/>
      <c r="L174" s="417"/>
      <c r="M174" s="417"/>
      <c r="N174" s="417"/>
      <c r="O174" s="417"/>
      <c r="P174" s="417"/>
      <c r="Q174" s="417"/>
      <c r="R174" s="417"/>
      <c r="S174" s="417"/>
      <c r="T174" s="417"/>
      <c r="U174" s="418"/>
      <c r="V174" s="616"/>
      <c r="W174" s="616"/>
      <c r="X174" s="616"/>
      <c r="Y174" s="616"/>
      <c r="Z174" s="616"/>
      <c r="AA174" s="616"/>
      <c r="AB174" s="616"/>
      <c r="AC174" s="616"/>
      <c r="AD174" s="616"/>
      <c r="AE174" s="616"/>
      <c r="AF174" s="616"/>
      <c r="AG174" s="616"/>
      <c r="AH174" s="617"/>
      <c r="AI174" s="617"/>
      <c r="AJ174" s="617"/>
      <c r="AK174" s="617"/>
      <c r="AL174" s="617"/>
      <c r="AM174" s="617"/>
      <c r="AN174" s="617"/>
      <c r="AO174" s="617"/>
      <c r="AP174" s="618"/>
      <c r="AQ174" s="616"/>
      <c r="AR174" s="616"/>
      <c r="AS174" s="616"/>
      <c r="AT174" s="616"/>
      <c r="AU174" s="616"/>
      <c r="AV174" s="616"/>
      <c r="AW174" s="616"/>
      <c r="AX174" s="616"/>
      <c r="AY174" s="616"/>
      <c r="AZ174" s="616"/>
      <c r="BA174" s="616"/>
      <c r="BB174" s="616"/>
      <c r="BC174" s="616"/>
      <c r="BD174" s="616"/>
      <c r="BE174" s="616"/>
      <c r="BF174" s="616"/>
      <c r="BG174" s="260"/>
    </row>
    <row r="175" spans="1:64">
      <c r="A175" s="18"/>
      <c r="BG175" s="20"/>
    </row>
    <row r="176" spans="1:64" ht="15.75" customHeight="1">
      <c r="A176" s="18"/>
      <c r="D176" s="181"/>
      <c r="E176" s="181"/>
      <c r="F176" s="181"/>
      <c r="G176" s="181"/>
      <c r="H176" s="181"/>
      <c r="I176" s="181"/>
      <c r="J176" s="181"/>
      <c r="K176" s="181"/>
      <c r="L176" s="181"/>
      <c r="M176" s="181"/>
      <c r="N176" s="181"/>
      <c r="O176" s="181"/>
      <c r="P176" s="181"/>
      <c r="Q176" s="181"/>
      <c r="R176" s="181"/>
      <c r="S176" s="181"/>
      <c r="T176" s="181"/>
      <c r="U176" s="181"/>
      <c r="V176" s="181"/>
      <c r="W176" s="181"/>
      <c r="X176" s="181"/>
      <c r="Y176" s="181"/>
      <c r="Z176" s="181"/>
      <c r="AA176" s="181"/>
      <c r="AB176" s="181"/>
      <c r="AC176" s="181"/>
      <c r="AD176" s="181"/>
      <c r="AE176" s="181"/>
      <c r="AF176" s="181"/>
      <c r="AG176" s="181"/>
      <c r="AH176" s="181"/>
      <c r="AI176" s="181"/>
      <c r="AJ176" s="181"/>
      <c r="AK176" s="181"/>
      <c r="AL176" s="181"/>
      <c r="AM176" s="181"/>
      <c r="AN176" s="181"/>
      <c r="AO176" s="181"/>
      <c r="AP176" s="181"/>
      <c r="AQ176" s="181"/>
      <c r="AR176" s="181"/>
      <c r="AS176" s="181"/>
      <c r="AT176" s="181"/>
      <c r="AU176" s="181"/>
      <c r="AV176" s="181"/>
      <c r="AW176" s="181"/>
      <c r="AX176" s="181"/>
      <c r="AY176" s="181"/>
      <c r="AZ176" s="181"/>
      <c r="BA176" s="181"/>
      <c r="BB176" s="181"/>
      <c r="BG176" s="20"/>
      <c r="BK176" s="11" t="s">
        <v>574</v>
      </c>
    </row>
    <row r="177" spans="1:63" ht="31.9" customHeight="1">
      <c r="A177" s="18"/>
      <c r="D177" s="652" t="s">
        <v>575</v>
      </c>
      <c r="E177" s="652"/>
      <c r="F177" s="652"/>
      <c r="G177" s="652"/>
      <c r="H177" s="652"/>
      <c r="I177" s="652"/>
      <c r="J177" s="652"/>
      <c r="K177" s="652"/>
      <c r="L177" s="652"/>
      <c r="M177" s="652"/>
      <c r="N177" s="652"/>
      <c r="O177" s="652"/>
      <c r="P177" s="652"/>
      <c r="Q177" s="652"/>
      <c r="R177" s="652"/>
      <c r="S177" s="652"/>
      <c r="T177" s="652"/>
      <c r="U177" s="652"/>
      <c r="V177" s="652"/>
      <c r="W177" s="652"/>
      <c r="X177" s="652"/>
      <c r="Y177" s="652"/>
      <c r="Z177" s="652"/>
      <c r="AA177" s="652"/>
      <c r="AB177" s="652"/>
      <c r="AC177" s="652"/>
      <c r="AD177" s="652"/>
      <c r="AE177" s="652"/>
      <c r="AF177" s="652"/>
      <c r="AG177" s="652"/>
      <c r="AH177" s="652"/>
      <c r="AI177" s="652"/>
      <c r="AJ177" s="652"/>
      <c r="AK177" s="652"/>
      <c r="AL177" s="652"/>
      <c r="AM177" s="652"/>
      <c r="AN177" s="652"/>
      <c r="AO177" s="652"/>
      <c r="AP177" s="652"/>
      <c r="AQ177" s="652"/>
      <c r="AR177" s="652"/>
      <c r="AS177" s="652"/>
      <c r="AT177" s="652"/>
      <c r="AU177" s="652"/>
      <c r="AV177" s="652"/>
      <c r="AW177" s="652"/>
      <c r="AX177" s="652"/>
      <c r="AY177" s="652"/>
      <c r="AZ177" s="652"/>
      <c r="BA177" s="652"/>
      <c r="BB177" s="652"/>
      <c r="BC177" s="652"/>
      <c r="BD177" s="652"/>
      <c r="BE177" s="652"/>
      <c r="BF177" s="652"/>
      <c r="BG177" s="653"/>
      <c r="BK177" s="26" t="str">
        <f>IF(AT87=Datos!$AO$2,D87,"")</f>
        <v/>
      </c>
    </row>
    <row r="178" spans="1:63" ht="20.100000000000001" customHeight="1">
      <c r="A178" s="18"/>
      <c r="D178" s="654" t="s">
        <v>576</v>
      </c>
      <c r="E178" s="654"/>
      <c r="F178" s="654"/>
      <c r="G178" s="654"/>
      <c r="H178" s="654"/>
      <c r="I178" s="654"/>
      <c r="J178" s="654"/>
      <c r="K178" s="654"/>
      <c r="L178" s="654"/>
      <c r="M178" s="654"/>
      <c r="N178" s="654"/>
      <c r="O178" s="654"/>
      <c r="P178" s="654"/>
      <c r="Q178" s="654"/>
      <c r="R178" s="654"/>
      <c r="S178" s="654"/>
      <c r="T178" s="654"/>
      <c r="U178" s="654"/>
      <c r="V178" s="649" t="s">
        <v>563</v>
      </c>
      <c r="W178" s="649"/>
      <c r="X178" s="649"/>
      <c r="Y178" s="649"/>
      <c r="Z178" s="649"/>
      <c r="AA178" s="649"/>
      <c r="AB178" s="649"/>
      <c r="AC178" s="649"/>
      <c r="AD178" s="649"/>
      <c r="AE178" s="649"/>
      <c r="AF178" s="649"/>
      <c r="AG178" s="649"/>
      <c r="AH178" s="649"/>
      <c r="AI178" s="649"/>
      <c r="AJ178" s="649"/>
      <c r="AK178" s="649"/>
      <c r="AL178" s="649"/>
      <c r="AM178" s="649"/>
      <c r="AN178" s="649"/>
      <c r="AO178" s="649"/>
      <c r="AP178" s="649"/>
      <c r="AQ178" s="649"/>
      <c r="AR178" s="649"/>
      <c r="AS178" s="649"/>
      <c r="AT178" s="649"/>
      <c r="AU178" s="649"/>
      <c r="AV178" s="649"/>
      <c r="AW178" s="649"/>
      <c r="AX178" s="649"/>
      <c r="AY178" s="649"/>
      <c r="AZ178" s="649"/>
      <c r="BA178" s="649"/>
      <c r="BB178" s="649"/>
      <c r="BC178" s="649"/>
      <c r="BD178" s="649"/>
      <c r="BE178" s="649"/>
      <c r="BF178" s="649"/>
      <c r="BG178" s="650"/>
      <c r="BK178" s="26" t="str">
        <f>IF(AT88=Datos!$AO$2,D88,"")</f>
        <v/>
      </c>
    </row>
    <row r="179" spans="1:63" ht="25.15" customHeight="1">
      <c r="A179" s="18"/>
      <c r="D179" s="654"/>
      <c r="E179" s="654"/>
      <c r="F179" s="654"/>
      <c r="G179" s="654"/>
      <c r="H179" s="654"/>
      <c r="I179" s="654"/>
      <c r="J179" s="654"/>
      <c r="K179" s="654"/>
      <c r="L179" s="654"/>
      <c r="M179" s="654"/>
      <c r="N179" s="654"/>
      <c r="O179" s="654"/>
      <c r="P179" s="654"/>
      <c r="Q179" s="654"/>
      <c r="R179" s="654"/>
      <c r="S179" s="654"/>
      <c r="T179" s="654"/>
      <c r="U179" s="654"/>
      <c r="V179" s="604" t="s">
        <v>564</v>
      </c>
      <c r="W179" s="604"/>
      <c r="X179" s="604"/>
      <c r="Y179" s="604"/>
      <c r="Z179" s="604"/>
      <c r="AA179" s="604"/>
      <c r="AB179" s="604"/>
      <c r="AC179" s="604"/>
      <c r="AD179" s="604"/>
      <c r="AE179" s="604"/>
      <c r="AF179" s="604"/>
      <c r="AG179" s="604"/>
      <c r="AH179" s="604" t="s">
        <v>565</v>
      </c>
      <c r="AI179" s="604"/>
      <c r="AJ179" s="604"/>
      <c r="AK179" s="604"/>
      <c r="AL179" s="604"/>
      <c r="AM179" s="604"/>
      <c r="AN179" s="604"/>
      <c r="AO179" s="604"/>
      <c r="AP179" s="604"/>
      <c r="AQ179" s="604" t="s">
        <v>566</v>
      </c>
      <c r="AR179" s="604"/>
      <c r="AS179" s="604"/>
      <c r="AT179" s="604"/>
      <c r="AU179" s="604"/>
      <c r="AV179" s="604"/>
      <c r="AW179" s="604"/>
      <c r="AX179" s="604"/>
      <c r="AY179" s="604"/>
      <c r="AZ179" s="604"/>
      <c r="BA179" s="604" t="s">
        <v>567</v>
      </c>
      <c r="BB179" s="604"/>
      <c r="BC179" s="604"/>
      <c r="BD179" s="604"/>
      <c r="BE179" s="604"/>
      <c r="BF179" s="604"/>
      <c r="BG179" s="182" t="s">
        <v>568</v>
      </c>
      <c r="BK179" s="26" t="str">
        <f>IF(AT89=Datos!$AO$2,D89,"")</f>
        <v/>
      </c>
    </row>
    <row r="180" spans="1:63" ht="14.25" customHeight="1">
      <c r="A180" s="18"/>
      <c r="D180" s="429" t="s">
        <v>569</v>
      </c>
      <c r="E180" s="620"/>
      <c r="F180" s="620"/>
      <c r="G180" s="620"/>
      <c r="H180" s="620"/>
      <c r="I180" s="620"/>
      <c r="J180" s="620"/>
      <c r="K180" s="620"/>
      <c r="L180" s="620"/>
      <c r="M180" s="620"/>
      <c r="N180" s="620"/>
      <c r="O180" s="620"/>
      <c r="P180" s="620"/>
      <c r="Q180" s="620"/>
      <c r="R180" s="620"/>
      <c r="S180" s="620"/>
      <c r="T180" s="620"/>
      <c r="U180" s="620"/>
      <c r="V180" s="620"/>
      <c r="W180" s="620"/>
      <c r="X180" s="620"/>
      <c r="Y180" s="620"/>
      <c r="Z180" s="620"/>
      <c r="AA180" s="620"/>
      <c r="AB180" s="620"/>
      <c r="AC180" s="620"/>
      <c r="AD180" s="620"/>
      <c r="AE180" s="620"/>
      <c r="AF180" s="620"/>
      <c r="AG180" s="620"/>
      <c r="AH180" s="620"/>
      <c r="AI180" s="620"/>
      <c r="AJ180" s="620"/>
      <c r="AK180" s="620"/>
      <c r="AL180" s="620"/>
      <c r="AM180" s="620"/>
      <c r="AN180" s="620"/>
      <c r="AO180" s="620"/>
      <c r="AP180" s="620"/>
      <c r="AQ180" s="620"/>
      <c r="AR180" s="620"/>
      <c r="AS180" s="620"/>
      <c r="AT180" s="620"/>
      <c r="AU180" s="620"/>
      <c r="AV180" s="620"/>
      <c r="AW180" s="620"/>
      <c r="AX180" s="620"/>
      <c r="AY180" s="620"/>
      <c r="AZ180" s="620"/>
      <c r="BA180" s="624"/>
      <c r="BB180" s="625"/>
      <c r="BC180" s="625"/>
      <c r="BD180" s="625"/>
      <c r="BE180" s="625"/>
      <c r="BF180" s="626"/>
      <c r="BG180" s="261"/>
      <c r="BK180" s="26" t="str">
        <f>IF(AT90=Datos!$AO$2,D90,"")</f>
        <v/>
      </c>
    </row>
    <row r="181" spans="1:63" ht="14.25" customHeight="1">
      <c r="A181" s="18"/>
      <c r="D181" s="430"/>
      <c r="E181" s="620" t="str">
        <f>IF(D117="","",IF(AT117&lt;&gt;Datos!$AO$2,D117,""))</f>
        <v/>
      </c>
      <c r="F181" s="620"/>
      <c r="G181" s="620"/>
      <c r="H181" s="620"/>
      <c r="I181" s="620"/>
      <c r="J181" s="620"/>
      <c r="K181" s="620"/>
      <c r="L181" s="620"/>
      <c r="M181" s="620"/>
      <c r="N181" s="620"/>
      <c r="O181" s="620"/>
      <c r="P181" s="620"/>
      <c r="Q181" s="620"/>
      <c r="R181" s="620"/>
      <c r="S181" s="620"/>
      <c r="T181" s="620"/>
      <c r="U181" s="620"/>
      <c r="V181" s="620"/>
      <c r="W181" s="620"/>
      <c r="X181" s="620"/>
      <c r="Y181" s="620"/>
      <c r="Z181" s="620"/>
      <c r="AA181" s="620"/>
      <c r="AB181" s="620"/>
      <c r="AC181" s="620"/>
      <c r="AD181" s="620"/>
      <c r="AE181" s="620"/>
      <c r="AF181" s="620"/>
      <c r="AG181" s="620"/>
      <c r="AH181" s="620"/>
      <c r="AI181" s="620"/>
      <c r="AJ181" s="620"/>
      <c r="AK181" s="620"/>
      <c r="AL181" s="620"/>
      <c r="AM181" s="620"/>
      <c r="AN181" s="620"/>
      <c r="AO181" s="620"/>
      <c r="AP181" s="620"/>
      <c r="AQ181" s="620"/>
      <c r="AR181" s="620"/>
      <c r="AS181" s="620"/>
      <c r="AT181" s="620"/>
      <c r="AU181" s="620"/>
      <c r="AV181" s="620"/>
      <c r="AW181" s="620"/>
      <c r="AX181" s="620"/>
      <c r="AY181" s="620"/>
      <c r="AZ181" s="620"/>
      <c r="BA181" s="624"/>
      <c r="BB181" s="625"/>
      <c r="BC181" s="625"/>
      <c r="BD181" s="625"/>
      <c r="BE181" s="625"/>
      <c r="BF181" s="626"/>
      <c r="BG181" s="261"/>
      <c r="BK181" s="26" t="str">
        <f>IF(AT91=Datos!$AO$2,D91,"")</f>
        <v/>
      </c>
    </row>
    <row r="182" spans="1:63" ht="14.25" customHeight="1">
      <c r="A182" s="18"/>
      <c r="D182" s="430"/>
      <c r="E182" s="620" t="str">
        <f>IF(D118="","",IF(AT118&lt;&gt;Datos!$AO$2,D118,""))</f>
        <v/>
      </c>
      <c r="F182" s="620"/>
      <c r="G182" s="620"/>
      <c r="H182" s="620"/>
      <c r="I182" s="620"/>
      <c r="J182" s="620"/>
      <c r="K182" s="620"/>
      <c r="L182" s="620"/>
      <c r="M182" s="620"/>
      <c r="N182" s="620"/>
      <c r="O182" s="620"/>
      <c r="P182" s="620"/>
      <c r="Q182" s="620"/>
      <c r="R182" s="620"/>
      <c r="S182" s="620"/>
      <c r="T182" s="620"/>
      <c r="U182" s="620"/>
      <c r="V182" s="620"/>
      <c r="W182" s="620"/>
      <c r="X182" s="620"/>
      <c r="Y182" s="620"/>
      <c r="Z182" s="620"/>
      <c r="AA182" s="620"/>
      <c r="AB182" s="620"/>
      <c r="AC182" s="620"/>
      <c r="AD182" s="620"/>
      <c r="AE182" s="620"/>
      <c r="AF182" s="620"/>
      <c r="AG182" s="620"/>
      <c r="AH182" s="620"/>
      <c r="AI182" s="620"/>
      <c r="AJ182" s="620"/>
      <c r="AK182" s="620"/>
      <c r="AL182" s="620"/>
      <c r="AM182" s="620"/>
      <c r="AN182" s="620"/>
      <c r="AO182" s="620"/>
      <c r="AP182" s="620"/>
      <c r="AQ182" s="620"/>
      <c r="AR182" s="620"/>
      <c r="AS182" s="620"/>
      <c r="AT182" s="620"/>
      <c r="AU182" s="620"/>
      <c r="AV182" s="620"/>
      <c r="AW182" s="620"/>
      <c r="AX182" s="620"/>
      <c r="AY182" s="620"/>
      <c r="AZ182" s="620"/>
      <c r="BA182" s="624"/>
      <c r="BB182" s="625"/>
      <c r="BC182" s="625"/>
      <c r="BD182" s="625"/>
      <c r="BE182" s="625"/>
      <c r="BF182" s="626"/>
      <c r="BG182" s="261"/>
      <c r="BK182" s="26" t="str">
        <f>IF(AT92=Datos!$AO$2,D92,"")</f>
        <v/>
      </c>
    </row>
    <row r="183" spans="1:63" ht="14.25" customHeight="1">
      <c r="A183" s="18"/>
      <c r="D183" s="430"/>
      <c r="E183" s="620" t="str">
        <f>IF(D119="","",IF(AT119&lt;&gt;Datos!$AO$2,D119,""))</f>
        <v/>
      </c>
      <c r="F183" s="620"/>
      <c r="G183" s="620"/>
      <c r="H183" s="620"/>
      <c r="I183" s="620"/>
      <c r="J183" s="620"/>
      <c r="K183" s="620"/>
      <c r="L183" s="620"/>
      <c r="M183" s="620"/>
      <c r="N183" s="620"/>
      <c r="O183" s="620"/>
      <c r="P183" s="620"/>
      <c r="Q183" s="620"/>
      <c r="R183" s="620"/>
      <c r="S183" s="620"/>
      <c r="T183" s="620"/>
      <c r="U183" s="620"/>
      <c r="V183" s="620"/>
      <c r="W183" s="620"/>
      <c r="X183" s="620"/>
      <c r="Y183" s="620"/>
      <c r="Z183" s="620"/>
      <c r="AA183" s="620"/>
      <c r="AB183" s="620"/>
      <c r="AC183" s="620"/>
      <c r="AD183" s="620"/>
      <c r="AE183" s="620"/>
      <c r="AF183" s="620"/>
      <c r="AG183" s="620"/>
      <c r="AH183" s="620"/>
      <c r="AI183" s="620"/>
      <c r="AJ183" s="620"/>
      <c r="AK183" s="620"/>
      <c r="AL183" s="620"/>
      <c r="AM183" s="620"/>
      <c r="AN183" s="620"/>
      <c r="AO183" s="620"/>
      <c r="AP183" s="620"/>
      <c r="AQ183" s="620"/>
      <c r="AR183" s="620"/>
      <c r="AS183" s="620"/>
      <c r="AT183" s="620"/>
      <c r="AU183" s="620"/>
      <c r="AV183" s="620"/>
      <c r="AW183" s="620"/>
      <c r="AX183" s="620"/>
      <c r="AY183" s="620"/>
      <c r="AZ183" s="620"/>
      <c r="BA183" s="624"/>
      <c r="BB183" s="625"/>
      <c r="BC183" s="625"/>
      <c r="BD183" s="625"/>
      <c r="BE183" s="625"/>
      <c r="BF183" s="626"/>
      <c r="BG183" s="261"/>
      <c r="BK183" s="26" t="str">
        <f>IF(AT93=Datos!$AO$2,D93,"")</f>
        <v/>
      </c>
    </row>
    <row r="184" spans="1:63" ht="14.25" customHeight="1">
      <c r="A184" s="18"/>
      <c r="D184" s="430"/>
      <c r="E184" s="620" t="str">
        <f>IF(D120="","",IF(AT120&lt;&gt;Datos!$AO$2,D120,""))</f>
        <v/>
      </c>
      <c r="F184" s="620"/>
      <c r="G184" s="620"/>
      <c r="H184" s="620"/>
      <c r="I184" s="620"/>
      <c r="J184" s="620"/>
      <c r="K184" s="620"/>
      <c r="L184" s="620"/>
      <c r="M184" s="620"/>
      <c r="N184" s="620"/>
      <c r="O184" s="620"/>
      <c r="P184" s="620"/>
      <c r="Q184" s="620"/>
      <c r="R184" s="620"/>
      <c r="S184" s="620"/>
      <c r="T184" s="620"/>
      <c r="U184" s="620"/>
      <c r="V184" s="620"/>
      <c r="W184" s="620"/>
      <c r="X184" s="620"/>
      <c r="Y184" s="620"/>
      <c r="Z184" s="620"/>
      <c r="AA184" s="620"/>
      <c r="AB184" s="620"/>
      <c r="AC184" s="620"/>
      <c r="AD184" s="620"/>
      <c r="AE184" s="620"/>
      <c r="AF184" s="620"/>
      <c r="AG184" s="620"/>
      <c r="AH184" s="620"/>
      <c r="AI184" s="620"/>
      <c r="AJ184" s="620"/>
      <c r="AK184" s="620"/>
      <c r="AL184" s="620"/>
      <c r="AM184" s="620"/>
      <c r="AN184" s="620"/>
      <c r="AO184" s="620"/>
      <c r="AP184" s="620"/>
      <c r="AQ184" s="620"/>
      <c r="AR184" s="620"/>
      <c r="AS184" s="620"/>
      <c r="AT184" s="620"/>
      <c r="AU184" s="620"/>
      <c r="AV184" s="620"/>
      <c r="AW184" s="620"/>
      <c r="AX184" s="620"/>
      <c r="AY184" s="620"/>
      <c r="AZ184" s="620"/>
      <c r="BA184" s="624"/>
      <c r="BB184" s="625"/>
      <c r="BC184" s="625"/>
      <c r="BD184" s="625"/>
      <c r="BE184" s="625"/>
      <c r="BF184" s="626"/>
      <c r="BG184" s="261"/>
      <c r="BK184" s="26" t="str">
        <f>IF(AT94=Datos!$AO$2,D94,"")</f>
        <v/>
      </c>
    </row>
    <row r="185" spans="1:63" ht="14.25" customHeight="1">
      <c r="A185" s="18"/>
      <c r="D185" s="430"/>
      <c r="E185" s="620" t="str">
        <f>IF(D121="","",IF(AT121&lt;&gt;Datos!$AO$2,D121,""))</f>
        <v/>
      </c>
      <c r="F185" s="620"/>
      <c r="G185" s="620"/>
      <c r="H185" s="620"/>
      <c r="I185" s="620"/>
      <c r="J185" s="620"/>
      <c r="K185" s="620"/>
      <c r="L185" s="620"/>
      <c r="M185" s="620"/>
      <c r="N185" s="620"/>
      <c r="O185" s="620"/>
      <c r="P185" s="620"/>
      <c r="Q185" s="620"/>
      <c r="R185" s="620"/>
      <c r="S185" s="620"/>
      <c r="T185" s="620"/>
      <c r="U185" s="620"/>
      <c r="V185" s="620"/>
      <c r="W185" s="620"/>
      <c r="X185" s="620"/>
      <c r="Y185" s="620"/>
      <c r="Z185" s="620"/>
      <c r="AA185" s="620"/>
      <c r="AB185" s="620"/>
      <c r="AC185" s="620"/>
      <c r="AD185" s="620"/>
      <c r="AE185" s="620"/>
      <c r="AF185" s="620"/>
      <c r="AG185" s="620"/>
      <c r="AH185" s="620"/>
      <c r="AI185" s="620"/>
      <c r="AJ185" s="620"/>
      <c r="AK185" s="620"/>
      <c r="AL185" s="620"/>
      <c r="AM185" s="620"/>
      <c r="AN185" s="620"/>
      <c r="AO185" s="620"/>
      <c r="AP185" s="620"/>
      <c r="AQ185" s="620"/>
      <c r="AR185" s="620"/>
      <c r="AS185" s="620"/>
      <c r="AT185" s="620"/>
      <c r="AU185" s="620"/>
      <c r="AV185" s="620"/>
      <c r="AW185" s="620"/>
      <c r="AX185" s="620"/>
      <c r="AY185" s="620"/>
      <c r="AZ185" s="620"/>
      <c r="BA185" s="624"/>
      <c r="BB185" s="625"/>
      <c r="BC185" s="625"/>
      <c r="BD185" s="625"/>
      <c r="BE185" s="625"/>
      <c r="BF185" s="626"/>
      <c r="BG185" s="261"/>
      <c r="BK185" s="26" t="str">
        <f>IF(AT95=Datos!$AO$2,D95,"")</f>
        <v/>
      </c>
    </row>
    <row r="186" spans="1:63" ht="14.25" customHeight="1">
      <c r="A186" s="18"/>
      <c r="D186" s="430"/>
      <c r="E186" s="620"/>
      <c r="F186" s="620"/>
      <c r="G186" s="620"/>
      <c r="H186" s="620"/>
      <c r="I186" s="620"/>
      <c r="J186" s="620"/>
      <c r="K186" s="620"/>
      <c r="L186" s="620"/>
      <c r="M186" s="620"/>
      <c r="N186" s="620"/>
      <c r="O186" s="620"/>
      <c r="P186" s="620"/>
      <c r="Q186" s="620"/>
      <c r="R186" s="620"/>
      <c r="S186" s="620"/>
      <c r="T186" s="620"/>
      <c r="U186" s="620"/>
      <c r="V186" s="620"/>
      <c r="W186" s="620"/>
      <c r="X186" s="620"/>
      <c r="Y186" s="620"/>
      <c r="Z186" s="620"/>
      <c r="AA186" s="620"/>
      <c r="AB186" s="620"/>
      <c r="AC186" s="620"/>
      <c r="AD186" s="620"/>
      <c r="AE186" s="620"/>
      <c r="AF186" s="620"/>
      <c r="AG186" s="620"/>
      <c r="AH186" s="620"/>
      <c r="AI186" s="620"/>
      <c r="AJ186" s="620"/>
      <c r="AK186" s="620"/>
      <c r="AL186" s="620"/>
      <c r="AM186" s="620"/>
      <c r="AN186" s="620"/>
      <c r="AO186" s="620"/>
      <c r="AP186" s="620"/>
      <c r="AQ186" s="620"/>
      <c r="AR186" s="620"/>
      <c r="AS186" s="620"/>
      <c r="AT186" s="620"/>
      <c r="AU186" s="620"/>
      <c r="AV186" s="620"/>
      <c r="AW186" s="620"/>
      <c r="AX186" s="620"/>
      <c r="AY186" s="620"/>
      <c r="AZ186" s="620"/>
      <c r="BA186" s="624"/>
      <c r="BB186" s="625"/>
      <c r="BC186" s="625"/>
      <c r="BD186" s="625"/>
      <c r="BE186" s="625"/>
      <c r="BF186" s="626"/>
      <c r="BG186" s="261"/>
      <c r="BK186" s="26" t="str">
        <f>IF(AT96=Datos!$AO$2,D96,"")</f>
        <v/>
      </c>
    </row>
    <row r="187" spans="1:63" ht="14.25" customHeight="1">
      <c r="A187" s="18"/>
      <c r="D187" s="430"/>
      <c r="E187" s="620" t="str">
        <f>IF(D123="","",IF(AT123&lt;&gt;Datos!$AO$2,D123,""))</f>
        <v/>
      </c>
      <c r="F187" s="620"/>
      <c r="G187" s="620"/>
      <c r="H187" s="620"/>
      <c r="I187" s="620"/>
      <c r="J187" s="620"/>
      <c r="K187" s="620"/>
      <c r="L187" s="620"/>
      <c r="M187" s="620"/>
      <c r="N187" s="620"/>
      <c r="O187" s="620"/>
      <c r="P187" s="620"/>
      <c r="Q187" s="620"/>
      <c r="R187" s="620"/>
      <c r="S187" s="620"/>
      <c r="T187" s="620"/>
      <c r="U187" s="620"/>
      <c r="V187" s="620"/>
      <c r="W187" s="620"/>
      <c r="X187" s="620"/>
      <c r="Y187" s="620"/>
      <c r="Z187" s="620"/>
      <c r="AA187" s="620"/>
      <c r="AB187" s="620"/>
      <c r="AC187" s="620"/>
      <c r="AD187" s="620"/>
      <c r="AE187" s="620"/>
      <c r="AF187" s="620"/>
      <c r="AG187" s="620"/>
      <c r="AH187" s="620"/>
      <c r="AI187" s="620"/>
      <c r="AJ187" s="620"/>
      <c r="AK187" s="620"/>
      <c r="AL187" s="620"/>
      <c r="AM187" s="620"/>
      <c r="AN187" s="620"/>
      <c r="AO187" s="620"/>
      <c r="AP187" s="620"/>
      <c r="AQ187" s="620"/>
      <c r="AR187" s="620"/>
      <c r="AS187" s="620"/>
      <c r="AT187" s="620"/>
      <c r="AU187" s="620"/>
      <c r="AV187" s="620"/>
      <c r="AW187" s="620"/>
      <c r="AX187" s="620"/>
      <c r="AY187" s="620"/>
      <c r="AZ187" s="620"/>
      <c r="BA187" s="624"/>
      <c r="BB187" s="625"/>
      <c r="BC187" s="625"/>
      <c r="BD187" s="625"/>
      <c r="BE187" s="625"/>
      <c r="BF187" s="626"/>
      <c r="BG187" s="261"/>
      <c r="BK187" s="26" t="s">
        <v>580</v>
      </c>
    </row>
    <row r="188" spans="1:63" ht="14.25" customHeight="1">
      <c r="A188" s="18"/>
      <c r="D188" s="430"/>
      <c r="E188" s="620" t="str">
        <f>IF(D124="","",IF(AT124&lt;&gt;Datos!$AO$2,D124,""))</f>
        <v/>
      </c>
      <c r="F188" s="620"/>
      <c r="G188" s="620"/>
      <c r="H188" s="620"/>
      <c r="I188" s="620"/>
      <c r="J188" s="620"/>
      <c r="K188" s="620"/>
      <c r="L188" s="620"/>
      <c r="M188" s="620"/>
      <c r="N188" s="620"/>
      <c r="O188" s="620"/>
      <c r="P188" s="620"/>
      <c r="Q188" s="620"/>
      <c r="R188" s="620"/>
      <c r="S188" s="620"/>
      <c r="T188" s="620"/>
      <c r="U188" s="620"/>
      <c r="V188" s="620"/>
      <c r="W188" s="620"/>
      <c r="X188" s="620"/>
      <c r="Y188" s="620"/>
      <c r="Z188" s="620"/>
      <c r="AA188" s="620"/>
      <c r="AB188" s="620"/>
      <c r="AC188" s="620"/>
      <c r="AD188" s="620"/>
      <c r="AE188" s="620"/>
      <c r="AF188" s="620"/>
      <c r="AG188" s="620"/>
      <c r="AH188" s="620"/>
      <c r="AI188" s="620"/>
      <c r="AJ188" s="620"/>
      <c r="AK188" s="620"/>
      <c r="AL188" s="620"/>
      <c r="AM188" s="620"/>
      <c r="AN188" s="620"/>
      <c r="AO188" s="620"/>
      <c r="AP188" s="620"/>
      <c r="AQ188" s="620"/>
      <c r="AR188" s="620"/>
      <c r="AS188" s="620"/>
      <c r="AT188" s="620"/>
      <c r="AU188" s="620"/>
      <c r="AV188" s="620"/>
      <c r="AW188" s="620"/>
      <c r="AX188" s="620"/>
      <c r="AY188" s="620"/>
      <c r="AZ188" s="620"/>
      <c r="BA188" s="624"/>
      <c r="BB188" s="625"/>
      <c r="BC188" s="625"/>
      <c r="BD188" s="625"/>
      <c r="BE188" s="625"/>
      <c r="BF188" s="626"/>
      <c r="BG188" s="261"/>
      <c r="BK188" s="11" t="s">
        <v>581</v>
      </c>
    </row>
    <row r="189" spans="1:63" ht="14.25" customHeight="1" thickBot="1">
      <c r="A189" s="18"/>
      <c r="D189" s="431"/>
      <c r="E189" s="632"/>
      <c r="F189" s="633"/>
      <c r="G189" s="633"/>
      <c r="H189" s="633"/>
      <c r="I189" s="633"/>
      <c r="J189" s="633"/>
      <c r="K189" s="633"/>
      <c r="L189" s="633"/>
      <c r="M189" s="633"/>
      <c r="N189" s="633"/>
      <c r="O189" s="633"/>
      <c r="P189" s="633"/>
      <c r="Q189" s="633"/>
      <c r="R189" s="633"/>
      <c r="S189" s="633"/>
      <c r="T189" s="633"/>
      <c r="U189" s="634"/>
      <c r="V189" s="635"/>
      <c r="W189" s="635"/>
      <c r="X189" s="635"/>
      <c r="Y189" s="635"/>
      <c r="Z189" s="635"/>
      <c r="AA189" s="635"/>
      <c r="AB189" s="635"/>
      <c r="AC189" s="635"/>
      <c r="AD189" s="635"/>
      <c r="AE189" s="635"/>
      <c r="AF189" s="635"/>
      <c r="AG189" s="635"/>
      <c r="AH189" s="633"/>
      <c r="AI189" s="633"/>
      <c r="AJ189" s="633"/>
      <c r="AK189" s="633"/>
      <c r="AL189" s="633"/>
      <c r="AM189" s="633"/>
      <c r="AN189" s="633"/>
      <c r="AO189" s="633"/>
      <c r="AP189" s="634"/>
      <c r="AQ189" s="635"/>
      <c r="AR189" s="635"/>
      <c r="AS189" s="635"/>
      <c r="AT189" s="635"/>
      <c r="AU189" s="635"/>
      <c r="AV189" s="635"/>
      <c r="AW189" s="635"/>
      <c r="AX189" s="635"/>
      <c r="AY189" s="635"/>
      <c r="AZ189" s="635"/>
      <c r="BA189" s="636"/>
      <c r="BB189" s="637"/>
      <c r="BC189" s="637"/>
      <c r="BD189" s="637"/>
      <c r="BE189" s="637"/>
      <c r="BF189" s="638"/>
      <c r="BG189" s="262"/>
      <c r="BK189" s="26" t="str">
        <f>IF(AT102=Datos!$AO$2,D102,"")</f>
        <v/>
      </c>
    </row>
    <row r="190" spans="1:63" ht="14.25" customHeight="1" thickTop="1">
      <c r="A190" s="18"/>
      <c r="D190" s="411" t="s">
        <v>570</v>
      </c>
      <c r="E190" s="639" t="str">
        <f>IF(D131="","",IF(AT131&lt;&gt;Datos!$AO$2,D131,""))</f>
        <v/>
      </c>
      <c r="F190" s="640"/>
      <c r="G190" s="640"/>
      <c r="H190" s="640"/>
      <c r="I190" s="640"/>
      <c r="J190" s="640"/>
      <c r="K190" s="640"/>
      <c r="L190" s="640"/>
      <c r="M190" s="640"/>
      <c r="N190" s="640"/>
      <c r="O190" s="640"/>
      <c r="P190" s="640"/>
      <c r="Q190" s="640"/>
      <c r="R190" s="640"/>
      <c r="S190" s="640"/>
      <c r="T190" s="640"/>
      <c r="U190" s="641"/>
      <c r="V190" s="642"/>
      <c r="W190" s="642"/>
      <c r="X190" s="642"/>
      <c r="Y190" s="642"/>
      <c r="Z190" s="642"/>
      <c r="AA190" s="642"/>
      <c r="AB190" s="642"/>
      <c r="AC190" s="642"/>
      <c r="AD190" s="642"/>
      <c r="AE190" s="642"/>
      <c r="AF190" s="642"/>
      <c r="AG190" s="642"/>
      <c r="AH190" s="640"/>
      <c r="AI190" s="640"/>
      <c r="AJ190" s="640"/>
      <c r="AK190" s="640"/>
      <c r="AL190" s="640"/>
      <c r="AM190" s="640"/>
      <c r="AN190" s="640"/>
      <c r="AO190" s="640"/>
      <c r="AP190" s="641"/>
      <c r="AQ190" s="642"/>
      <c r="AR190" s="642"/>
      <c r="AS190" s="642"/>
      <c r="AT190" s="642"/>
      <c r="AU190" s="642"/>
      <c r="AV190" s="642"/>
      <c r="AW190" s="642"/>
      <c r="AX190" s="642"/>
      <c r="AY190" s="642"/>
      <c r="AZ190" s="642"/>
      <c r="BA190" s="631"/>
      <c r="BB190" s="631"/>
      <c r="BC190" s="631"/>
      <c r="BD190" s="631"/>
      <c r="BE190" s="631"/>
      <c r="BF190" s="631"/>
      <c r="BG190" s="186"/>
      <c r="BK190" s="26" t="str">
        <f>IF(AT103=Datos!$AO$2,D103,"")</f>
        <v/>
      </c>
    </row>
    <row r="191" spans="1:63" ht="14.25" customHeight="1">
      <c r="A191" s="18"/>
      <c r="D191" s="411"/>
      <c r="E191" s="630" t="str">
        <f>IF(D132="","",IF(AT132&lt;&gt;Datos!$AO$2,D132,""))</f>
        <v/>
      </c>
      <c r="F191" s="630"/>
      <c r="G191" s="630"/>
      <c r="H191" s="630"/>
      <c r="I191" s="630"/>
      <c r="J191" s="630"/>
      <c r="K191" s="630"/>
      <c r="L191" s="630"/>
      <c r="M191" s="630"/>
      <c r="N191" s="630"/>
      <c r="O191" s="630"/>
      <c r="P191" s="630"/>
      <c r="Q191" s="630"/>
      <c r="R191" s="630"/>
      <c r="S191" s="630"/>
      <c r="T191" s="630"/>
      <c r="U191" s="630"/>
      <c r="V191" s="630"/>
      <c r="W191" s="630"/>
      <c r="X191" s="630"/>
      <c r="Y191" s="630"/>
      <c r="Z191" s="630"/>
      <c r="AA191" s="630"/>
      <c r="AB191" s="630"/>
      <c r="AC191" s="630"/>
      <c r="AD191" s="630"/>
      <c r="AE191" s="630"/>
      <c r="AF191" s="630"/>
      <c r="AG191" s="630"/>
      <c r="AH191" s="630"/>
      <c r="AI191" s="630"/>
      <c r="AJ191" s="630"/>
      <c r="AK191" s="630"/>
      <c r="AL191" s="630"/>
      <c r="AM191" s="630"/>
      <c r="AN191" s="630"/>
      <c r="AO191" s="630"/>
      <c r="AP191" s="630"/>
      <c r="AQ191" s="630"/>
      <c r="AR191" s="630"/>
      <c r="AS191" s="630"/>
      <c r="AT191" s="630"/>
      <c r="AU191" s="630"/>
      <c r="AV191" s="630"/>
      <c r="AW191" s="630"/>
      <c r="AX191" s="630"/>
      <c r="AY191" s="630"/>
      <c r="AZ191" s="630"/>
      <c r="BA191" s="631"/>
      <c r="BB191" s="631"/>
      <c r="BC191" s="631"/>
      <c r="BD191" s="631"/>
      <c r="BE191" s="631"/>
      <c r="BF191" s="631"/>
      <c r="BG191" s="186"/>
      <c r="BK191" s="26" t="str">
        <f>IF(AT104=Datos!$AO$2,D104,"")</f>
        <v/>
      </c>
    </row>
    <row r="192" spans="1:63" ht="14.25" customHeight="1">
      <c r="A192" s="18"/>
      <c r="D192" s="411"/>
      <c r="E192" s="630" t="str">
        <f>IF(D133="","",IF(AT133&lt;&gt;Datos!$AO$2,D133,""))</f>
        <v/>
      </c>
      <c r="F192" s="630"/>
      <c r="G192" s="630"/>
      <c r="H192" s="630"/>
      <c r="I192" s="630"/>
      <c r="J192" s="630"/>
      <c r="K192" s="630"/>
      <c r="L192" s="630"/>
      <c r="M192" s="630"/>
      <c r="N192" s="630"/>
      <c r="O192" s="630"/>
      <c r="P192" s="630"/>
      <c r="Q192" s="630"/>
      <c r="R192" s="630"/>
      <c r="S192" s="630"/>
      <c r="T192" s="630"/>
      <c r="U192" s="630"/>
      <c r="V192" s="630"/>
      <c r="W192" s="630"/>
      <c r="X192" s="630"/>
      <c r="Y192" s="630"/>
      <c r="Z192" s="630"/>
      <c r="AA192" s="630"/>
      <c r="AB192" s="630"/>
      <c r="AC192" s="630"/>
      <c r="AD192" s="630"/>
      <c r="AE192" s="630"/>
      <c r="AF192" s="630"/>
      <c r="AG192" s="630"/>
      <c r="AH192" s="630"/>
      <c r="AI192" s="630"/>
      <c r="AJ192" s="630"/>
      <c r="AK192" s="630"/>
      <c r="AL192" s="630"/>
      <c r="AM192" s="630"/>
      <c r="AN192" s="630"/>
      <c r="AO192" s="630"/>
      <c r="AP192" s="630"/>
      <c r="AQ192" s="630"/>
      <c r="AR192" s="630"/>
      <c r="AS192" s="630"/>
      <c r="AT192" s="630"/>
      <c r="AU192" s="630"/>
      <c r="AV192" s="630"/>
      <c r="AW192" s="630"/>
      <c r="AX192" s="630"/>
      <c r="AY192" s="630"/>
      <c r="AZ192" s="630"/>
      <c r="BA192" s="631"/>
      <c r="BB192" s="631"/>
      <c r="BC192" s="631"/>
      <c r="BD192" s="631"/>
      <c r="BE192" s="631"/>
      <c r="BF192" s="631"/>
      <c r="BG192" s="186"/>
      <c r="BK192" s="26" t="str">
        <f>IF(AT105=Datos!$AO$2,D105,"")</f>
        <v/>
      </c>
    </row>
    <row r="193" spans="1:63" ht="14.25" customHeight="1">
      <c r="A193" s="18"/>
      <c r="D193" s="411"/>
      <c r="E193" s="630" t="str">
        <f>IF(D134="","",IF(AT134&lt;&gt;Datos!$AO$2,D134,""))</f>
        <v/>
      </c>
      <c r="F193" s="630"/>
      <c r="G193" s="630"/>
      <c r="H193" s="630"/>
      <c r="I193" s="630"/>
      <c r="J193" s="630"/>
      <c r="K193" s="630"/>
      <c r="L193" s="630"/>
      <c r="M193" s="630"/>
      <c r="N193" s="630"/>
      <c r="O193" s="630"/>
      <c r="P193" s="630"/>
      <c r="Q193" s="630"/>
      <c r="R193" s="630"/>
      <c r="S193" s="630"/>
      <c r="T193" s="630"/>
      <c r="U193" s="630"/>
      <c r="V193" s="630"/>
      <c r="W193" s="630"/>
      <c r="X193" s="630"/>
      <c r="Y193" s="630"/>
      <c r="Z193" s="630"/>
      <c r="AA193" s="630"/>
      <c r="AB193" s="630"/>
      <c r="AC193" s="630"/>
      <c r="AD193" s="630"/>
      <c r="AE193" s="630"/>
      <c r="AF193" s="630"/>
      <c r="AG193" s="630"/>
      <c r="AH193" s="630"/>
      <c r="AI193" s="630"/>
      <c r="AJ193" s="630"/>
      <c r="AK193" s="630"/>
      <c r="AL193" s="630"/>
      <c r="AM193" s="630"/>
      <c r="AN193" s="630"/>
      <c r="AO193" s="630"/>
      <c r="AP193" s="630"/>
      <c r="AQ193" s="630"/>
      <c r="AR193" s="630"/>
      <c r="AS193" s="630"/>
      <c r="AT193" s="630"/>
      <c r="AU193" s="630"/>
      <c r="AV193" s="630"/>
      <c r="AW193" s="630"/>
      <c r="AX193" s="630"/>
      <c r="AY193" s="630"/>
      <c r="AZ193" s="630"/>
      <c r="BA193" s="631"/>
      <c r="BB193" s="631"/>
      <c r="BC193" s="631"/>
      <c r="BD193" s="631"/>
      <c r="BE193" s="631"/>
      <c r="BF193" s="631"/>
      <c r="BG193" s="186"/>
      <c r="BK193" s="26" t="str">
        <f>IF(AT106=Datos!$AO$2,D106,"")</f>
        <v/>
      </c>
    </row>
    <row r="194" spans="1:63" ht="14.25" customHeight="1">
      <c r="A194" s="18"/>
      <c r="D194" s="411"/>
      <c r="E194" s="630" t="str">
        <f>IF(D135="","",IF(AT135&lt;&gt;Datos!$AO$2,D135,""))</f>
        <v/>
      </c>
      <c r="F194" s="630"/>
      <c r="G194" s="630"/>
      <c r="H194" s="630"/>
      <c r="I194" s="630"/>
      <c r="J194" s="630"/>
      <c r="K194" s="630"/>
      <c r="L194" s="630"/>
      <c r="M194" s="630"/>
      <c r="N194" s="630"/>
      <c r="O194" s="630"/>
      <c r="P194" s="630"/>
      <c r="Q194" s="630"/>
      <c r="R194" s="630"/>
      <c r="S194" s="630"/>
      <c r="T194" s="630"/>
      <c r="U194" s="630"/>
      <c r="V194" s="630"/>
      <c r="W194" s="630"/>
      <c r="X194" s="630"/>
      <c r="Y194" s="630"/>
      <c r="Z194" s="630"/>
      <c r="AA194" s="630"/>
      <c r="AB194" s="630"/>
      <c r="AC194" s="630"/>
      <c r="AD194" s="630"/>
      <c r="AE194" s="630"/>
      <c r="AF194" s="630"/>
      <c r="AG194" s="630"/>
      <c r="AH194" s="630"/>
      <c r="AI194" s="630"/>
      <c r="AJ194" s="630"/>
      <c r="AK194" s="630"/>
      <c r="AL194" s="630"/>
      <c r="AM194" s="630"/>
      <c r="AN194" s="630"/>
      <c r="AO194" s="630"/>
      <c r="AP194" s="630"/>
      <c r="AQ194" s="630"/>
      <c r="AR194" s="630"/>
      <c r="AS194" s="630"/>
      <c r="AT194" s="630"/>
      <c r="AU194" s="630"/>
      <c r="AV194" s="630"/>
      <c r="AW194" s="630"/>
      <c r="AX194" s="630"/>
      <c r="AY194" s="630"/>
      <c r="AZ194" s="630"/>
      <c r="BA194" s="631"/>
      <c r="BB194" s="631"/>
      <c r="BC194" s="631"/>
      <c r="BD194" s="631"/>
      <c r="BE194" s="631"/>
      <c r="BF194" s="631"/>
      <c r="BG194" s="186"/>
      <c r="BK194" s="26" t="str">
        <f>IF(AT107=Datos!$AO$2,D107,"")</f>
        <v/>
      </c>
    </row>
    <row r="195" spans="1:63" ht="14.25" customHeight="1">
      <c r="A195" s="18"/>
      <c r="D195" s="411"/>
      <c r="E195" s="630" t="str">
        <f>IF(D136="","",IF(AT136&lt;&gt;Datos!$AO$2,D136,""))</f>
        <v/>
      </c>
      <c r="F195" s="630"/>
      <c r="G195" s="630"/>
      <c r="H195" s="630"/>
      <c r="I195" s="630"/>
      <c r="J195" s="630"/>
      <c r="K195" s="630"/>
      <c r="L195" s="630"/>
      <c r="M195" s="630"/>
      <c r="N195" s="630"/>
      <c r="O195" s="630"/>
      <c r="P195" s="630"/>
      <c r="Q195" s="630"/>
      <c r="R195" s="630"/>
      <c r="S195" s="630"/>
      <c r="T195" s="630"/>
      <c r="U195" s="630"/>
      <c r="V195" s="630"/>
      <c r="W195" s="630"/>
      <c r="X195" s="630"/>
      <c r="Y195" s="630"/>
      <c r="Z195" s="630"/>
      <c r="AA195" s="630"/>
      <c r="AB195" s="630"/>
      <c r="AC195" s="630"/>
      <c r="AD195" s="630"/>
      <c r="AE195" s="630"/>
      <c r="AF195" s="630"/>
      <c r="AG195" s="630"/>
      <c r="AH195" s="630"/>
      <c r="AI195" s="630"/>
      <c r="AJ195" s="630"/>
      <c r="AK195" s="630"/>
      <c r="AL195" s="630"/>
      <c r="AM195" s="630"/>
      <c r="AN195" s="630"/>
      <c r="AO195" s="630"/>
      <c r="AP195" s="630"/>
      <c r="AQ195" s="630"/>
      <c r="AR195" s="630"/>
      <c r="AS195" s="630"/>
      <c r="AT195" s="630"/>
      <c r="AU195" s="630"/>
      <c r="AV195" s="630"/>
      <c r="AW195" s="630"/>
      <c r="AX195" s="630"/>
      <c r="AY195" s="630"/>
      <c r="AZ195" s="630"/>
      <c r="BA195" s="631"/>
      <c r="BB195" s="631"/>
      <c r="BC195" s="631"/>
      <c r="BD195" s="631"/>
      <c r="BE195" s="631"/>
      <c r="BF195" s="631"/>
      <c r="BG195" s="186"/>
      <c r="BK195" s="26" t="str">
        <f>IF(AT108=Datos!$AO$2,D108,"")</f>
        <v/>
      </c>
    </row>
    <row r="196" spans="1:63" ht="14.25" customHeight="1">
      <c r="A196" s="18"/>
      <c r="D196" s="411"/>
      <c r="E196" s="630" t="str">
        <f>IF(D137="","",IF(AT137&lt;&gt;Datos!$AO$2,D137,""))</f>
        <v/>
      </c>
      <c r="F196" s="630"/>
      <c r="G196" s="630"/>
      <c r="H196" s="630"/>
      <c r="I196" s="630"/>
      <c r="J196" s="630"/>
      <c r="K196" s="630"/>
      <c r="L196" s="630"/>
      <c r="M196" s="630"/>
      <c r="N196" s="630"/>
      <c r="O196" s="630"/>
      <c r="P196" s="630"/>
      <c r="Q196" s="630"/>
      <c r="R196" s="630"/>
      <c r="S196" s="630"/>
      <c r="T196" s="630"/>
      <c r="U196" s="630"/>
      <c r="V196" s="630"/>
      <c r="W196" s="630"/>
      <c r="X196" s="630"/>
      <c r="Y196" s="630"/>
      <c r="Z196" s="630"/>
      <c r="AA196" s="630"/>
      <c r="AB196" s="630"/>
      <c r="AC196" s="630"/>
      <c r="AD196" s="630"/>
      <c r="AE196" s="630"/>
      <c r="AF196" s="630"/>
      <c r="AG196" s="630"/>
      <c r="AH196" s="630"/>
      <c r="AI196" s="630"/>
      <c r="AJ196" s="630"/>
      <c r="AK196" s="630"/>
      <c r="AL196" s="630"/>
      <c r="AM196" s="630"/>
      <c r="AN196" s="630"/>
      <c r="AO196" s="630"/>
      <c r="AP196" s="630"/>
      <c r="AQ196" s="630"/>
      <c r="AR196" s="630"/>
      <c r="AS196" s="630"/>
      <c r="AT196" s="630"/>
      <c r="AU196" s="630"/>
      <c r="AV196" s="630"/>
      <c r="AW196" s="630"/>
      <c r="AX196" s="630"/>
      <c r="AY196" s="630"/>
      <c r="AZ196" s="630"/>
      <c r="BA196" s="631"/>
      <c r="BB196" s="631"/>
      <c r="BC196" s="631"/>
      <c r="BD196" s="631"/>
      <c r="BE196" s="631"/>
      <c r="BF196" s="631"/>
      <c r="BG196" s="186"/>
      <c r="BK196" s="26" t="str">
        <f>IF(AT109=Datos!$AO$2,D109,"")</f>
        <v/>
      </c>
    </row>
    <row r="197" spans="1:63" ht="14.25" customHeight="1">
      <c r="A197" s="18"/>
      <c r="D197" s="411"/>
      <c r="E197" s="630" t="str">
        <f>IF(D138="","",IF(AT138&lt;&gt;Datos!$AO$2,D138,""))</f>
        <v/>
      </c>
      <c r="F197" s="630"/>
      <c r="G197" s="630"/>
      <c r="H197" s="630"/>
      <c r="I197" s="630"/>
      <c r="J197" s="630"/>
      <c r="K197" s="630"/>
      <c r="L197" s="630"/>
      <c r="M197" s="630"/>
      <c r="N197" s="630"/>
      <c r="O197" s="630"/>
      <c r="P197" s="630"/>
      <c r="Q197" s="630"/>
      <c r="R197" s="630"/>
      <c r="S197" s="630"/>
      <c r="T197" s="630"/>
      <c r="U197" s="630"/>
      <c r="V197" s="630"/>
      <c r="W197" s="630"/>
      <c r="X197" s="630"/>
      <c r="Y197" s="630"/>
      <c r="Z197" s="630"/>
      <c r="AA197" s="630"/>
      <c r="AB197" s="630"/>
      <c r="AC197" s="630"/>
      <c r="AD197" s="630"/>
      <c r="AE197" s="630"/>
      <c r="AF197" s="630"/>
      <c r="AG197" s="630"/>
      <c r="AH197" s="630"/>
      <c r="AI197" s="630"/>
      <c r="AJ197" s="630"/>
      <c r="AK197" s="630"/>
      <c r="AL197" s="630"/>
      <c r="AM197" s="630"/>
      <c r="AN197" s="630"/>
      <c r="AO197" s="630"/>
      <c r="AP197" s="630"/>
      <c r="AQ197" s="630"/>
      <c r="AR197" s="630"/>
      <c r="AS197" s="630"/>
      <c r="AT197" s="630"/>
      <c r="AU197" s="630"/>
      <c r="AV197" s="630"/>
      <c r="AW197" s="630"/>
      <c r="AX197" s="630"/>
      <c r="AY197" s="630"/>
      <c r="AZ197" s="630"/>
      <c r="BA197" s="631"/>
      <c r="BB197" s="631"/>
      <c r="BC197" s="631"/>
      <c r="BD197" s="631"/>
      <c r="BE197" s="631"/>
      <c r="BF197" s="631"/>
      <c r="BG197" s="186"/>
      <c r="BK197" s="26" t="str">
        <f>IF(AT110=Datos!$AO$2,D110,"")</f>
        <v/>
      </c>
    </row>
    <row r="198" spans="1:63" ht="14.25" customHeight="1">
      <c r="A198" s="18"/>
      <c r="D198" s="412"/>
      <c r="E198" s="630" t="str">
        <f>IF(D139="","",IF(AT139&lt;&gt;Datos!$AO$2,D139,""))</f>
        <v/>
      </c>
      <c r="F198" s="630"/>
      <c r="G198" s="630"/>
      <c r="H198" s="630"/>
      <c r="I198" s="630"/>
      <c r="J198" s="630"/>
      <c r="K198" s="630"/>
      <c r="L198" s="630"/>
      <c r="M198" s="630"/>
      <c r="N198" s="630"/>
      <c r="O198" s="630"/>
      <c r="P198" s="630"/>
      <c r="Q198" s="630"/>
      <c r="R198" s="630"/>
      <c r="S198" s="630"/>
      <c r="T198" s="630"/>
      <c r="U198" s="630"/>
      <c r="V198" s="630"/>
      <c r="W198" s="630"/>
      <c r="X198" s="630"/>
      <c r="Y198" s="630"/>
      <c r="Z198" s="630"/>
      <c r="AA198" s="630"/>
      <c r="AB198" s="630"/>
      <c r="AC198" s="630"/>
      <c r="AD198" s="630"/>
      <c r="AE198" s="630"/>
      <c r="AF198" s="630"/>
      <c r="AG198" s="630"/>
      <c r="AH198" s="630"/>
      <c r="AI198" s="630"/>
      <c r="AJ198" s="630"/>
      <c r="AK198" s="630"/>
      <c r="AL198" s="630"/>
      <c r="AM198" s="630"/>
      <c r="AN198" s="630"/>
      <c r="AO198" s="630"/>
      <c r="AP198" s="630"/>
      <c r="AQ198" s="630"/>
      <c r="AR198" s="630"/>
      <c r="AS198" s="630"/>
      <c r="AT198" s="630"/>
      <c r="AU198" s="630"/>
      <c r="AV198" s="630"/>
      <c r="AW198" s="630"/>
      <c r="AX198" s="630"/>
      <c r="AY198" s="630"/>
      <c r="AZ198" s="630"/>
      <c r="BA198" s="631"/>
      <c r="BB198" s="631"/>
      <c r="BC198" s="631"/>
      <c r="BD198" s="631"/>
      <c r="BE198" s="631"/>
      <c r="BF198" s="631"/>
      <c r="BG198" s="186"/>
      <c r="BK198" s="26" t="str">
        <f>IF(AT111=Datos!$AO$2,D111,"")</f>
        <v/>
      </c>
    </row>
    <row r="199" spans="1:63" ht="14.25" customHeight="1">
      <c r="A199" s="18"/>
      <c r="D199" s="412"/>
      <c r="E199" s="630" t="str">
        <f>IF(D140="","",IF(AT140&lt;&gt;Datos!$AO$2,D140,""))</f>
        <v/>
      </c>
      <c r="F199" s="630"/>
      <c r="G199" s="630"/>
      <c r="H199" s="630"/>
      <c r="I199" s="630"/>
      <c r="J199" s="630"/>
      <c r="K199" s="630"/>
      <c r="L199" s="630"/>
      <c r="M199" s="630"/>
      <c r="N199" s="630"/>
      <c r="O199" s="630"/>
      <c r="P199" s="630"/>
      <c r="Q199" s="630"/>
      <c r="R199" s="630"/>
      <c r="S199" s="630"/>
      <c r="T199" s="630"/>
      <c r="U199" s="630"/>
      <c r="V199" s="630"/>
      <c r="W199" s="630"/>
      <c r="X199" s="630"/>
      <c r="Y199" s="630"/>
      <c r="Z199" s="630"/>
      <c r="AA199" s="630"/>
      <c r="AB199" s="630"/>
      <c r="AC199" s="630"/>
      <c r="AD199" s="630"/>
      <c r="AE199" s="630"/>
      <c r="AF199" s="630"/>
      <c r="AG199" s="630"/>
      <c r="AH199" s="630"/>
      <c r="AI199" s="630"/>
      <c r="AJ199" s="630"/>
      <c r="AK199" s="630"/>
      <c r="AL199" s="630"/>
      <c r="AM199" s="630"/>
      <c r="AN199" s="630"/>
      <c r="AO199" s="630"/>
      <c r="AP199" s="630"/>
      <c r="AQ199" s="630"/>
      <c r="AR199" s="630"/>
      <c r="AS199" s="630"/>
      <c r="AT199" s="630"/>
      <c r="AU199" s="630"/>
      <c r="AV199" s="630"/>
      <c r="AW199" s="630"/>
      <c r="AX199" s="630"/>
      <c r="AY199" s="630"/>
      <c r="AZ199" s="630"/>
      <c r="BA199" s="631"/>
      <c r="BB199" s="631"/>
      <c r="BC199" s="631"/>
      <c r="BD199" s="631"/>
      <c r="BE199" s="631"/>
      <c r="BF199" s="631"/>
      <c r="BG199" s="186"/>
      <c r="BK199" s="26" t="s">
        <v>580</v>
      </c>
    </row>
    <row r="200" spans="1:63" ht="14.25" customHeight="1">
      <c r="A200" s="18"/>
      <c r="D200" s="434" t="s">
        <v>582</v>
      </c>
      <c r="E200" s="434"/>
      <c r="F200" s="434"/>
      <c r="G200" s="434"/>
      <c r="H200" s="434"/>
      <c r="I200" s="434"/>
      <c r="J200" s="434"/>
      <c r="K200" s="434"/>
      <c r="L200" s="434"/>
      <c r="M200" s="434"/>
      <c r="N200" s="434"/>
      <c r="O200" s="434"/>
      <c r="P200" s="434"/>
      <c r="Q200" s="434"/>
      <c r="R200" s="434"/>
      <c r="S200" s="434"/>
      <c r="T200" s="434"/>
      <c r="U200" s="434"/>
      <c r="V200" s="434"/>
      <c r="W200" s="434"/>
      <c r="X200" s="434"/>
      <c r="Y200" s="434"/>
      <c r="Z200" s="434"/>
      <c r="AA200" s="434"/>
      <c r="AB200" s="434"/>
      <c r="AC200" s="434"/>
      <c r="AD200" s="434"/>
      <c r="AE200" s="434"/>
      <c r="AF200" s="434"/>
      <c r="AG200" s="434"/>
      <c r="AH200" s="434"/>
      <c r="AI200" s="434"/>
      <c r="AJ200" s="434"/>
      <c r="AK200" s="434"/>
      <c r="AL200" s="434"/>
      <c r="AM200" s="434"/>
      <c r="AN200" s="434"/>
      <c r="AO200" s="434"/>
      <c r="AP200" s="434"/>
      <c r="AQ200" s="434"/>
      <c r="AR200" s="434"/>
      <c r="AS200" s="434"/>
      <c r="AT200" s="434"/>
      <c r="AU200" s="434"/>
      <c r="AV200" s="434"/>
      <c r="AW200" s="434"/>
      <c r="AX200" s="434"/>
      <c r="AY200" s="434"/>
      <c r="AZ200" s="434"/>
      <c r="BA200" s="434"/>
      <c r="BB200" s="434"/>
      <c r="BC200" s="434"/>
      <c r="BD200" s="434"/>
      <c r="BE200" s="434"/>
      <c r="BF200" s="434"/>
      <c r="BG200" s="643"/>
    </row>
    <row r="201" spans="1:63" ht="15.75" customHeight="1">
      <c r="A201" s="18"/>
      <c r="D201" s="750"/>
      <c r="E201" s="750"/>
      <c r="F201" s="750"/>
      <c r="G201" s="750"/>
      <c r="H201" s="750"/>
      <c r="I201" s="750"/>
      <c r="J201" s="750"/>
      <c r="K201" s="750"/>
      <c r="L201" s="750"/>
      <c r="M201" s="750"/>
      <c r="N201" s="750"/>
      <c r="O201" s="750"/>
      <c r="P201" s="750"/>
      <c r="Q201" s="750"/>
      <c r="R201" s="750"/>
      <c r="S201" s="750"/>
      <c r="T201" s="750"/>
      <c r="U201" s="750"/>
      <c r="V201" s="750"/>
      <c r="W201" s="750"/>
      <c r="X201" s="750"/>
      <c r="Y201" s="750"/>
      <c r="Z201" s="750"/>
      <c r="AA201" s="750"/>
      <c r="AB201" s="750"/>
      <c r="AC201" s="750"/>
      <c r="AD201" s="750"/>
      <c r="AE201" s="750"/>
      <c r="AF201" s="750"/>
      <c r="AG201" s="750"/>
      <c r="AH201" s="750"/>
      <c r="AI201" s="750"/>
      <c r="AJ201" s="750"/>
      <c r="AK201" s="750"/>
      <c r="AL201" s="750"/>
      <c r="AM201" s="750"/>
      <c r="AN201" s="750"/>
      <c r="AO201" s="750"/>
      <c r="AP201" s="750"/>
      <c r="AQ201" s="750"/>
      <c r="AR201" s="750"/>
      <c r="AS201" s="750"/>
      <c r="AT201" s="750"/>
      <c r="AU201" s="750"/>
      <c r="AV201" s="750"/>
      <c r="AW201" s="750"/>
      <c r="AX201" s="750"/>
      <c r="AY201" s="750"/>
      <c r="AZ201" s="750"/>
      <c r="BA201" s="750"/>
      <c r="BB201" s="750"/>
      <c r="BG201" s="20"/>
    </row>
    <row r="202" spans="1:63" ht="15.75" customHeight="1">
      <c r="A202" s="18"/>
      <c r="BG202" s="20"/>
    </row>
    <row r="203" spans="1:63" ht="15" customHeight="1">
      <c r="A203" s="18"/>
      <c r="D203" s="627" t="s">
        <v>583</v>
      </c>
      <c r="E203" s="627"/>
      <c r="F203" s="627"/>
      <c r="G203" s="627"/>
      <c r="H203" s="627"/>
      <c r="I203" s="627"/>
      <c r="J203" s="627"/>
      <c r="K203" s="627"/>
      <c r="L203" s="627"/>
      <c r="M203" s="627"/>
      <c r="N203" s="627"/>
      <c r="O203" s="627"/>
      <c r="P203" s="627"/>
      <c r="Q203" s="627"/>
      <c r="R203" s="627"/>
      <c r="S203" s="627"/>
      <c r="T203" s="627"/>
      <c r="U203" s="627"/>
      <c r="V203" s="627"/>
      <c r="W203" s="627"/>
      <c r="X203" s="627"/>
      <c r="Y203" s="627"/>
      <c r="Z203" s="627"/>
      <c r="AA203" s="627"/>
      <c r="AB203" s="627"/>
      <c r="AC203" s="627"/>
      <c r="AD203" s="627"/>
      <c r="AE203" s="627"/>
      <c r="AF203" s="627"/>
      <c r="AG203" s="627"/>
      <c r="AH203" s="627"/>
      <c r="AI203" s="627"/>
      <c r="AJ203" s="627"/>
      <c r="AK203" s="627"/>
      <c r="AL203" s="627"/>
      <c r="AM203" s="627"/>
      <c r="AN203" s="627"/>
      <c r="AO203" s="627"/>
      <c r="AP203" s="627"/>
      <c r="AQ203" s="627"/>
      <c r="AR203" s="627"/>
      <c r="AS203" s="627"/>
      <c r="AT203" s="627"/>
      <c r="AU203" s="627"/>
      <c r="AV203" s="627"/>
      <c r="AW203" s="627"/>
      <c r="AX203" s="627"/>
      <c r="AY203" s="627"/>
      <c r="AZ203" s="627"/>
      <c r="BA203" s="627"/>
      <c r="BB203" s="627"/>
      <c r="BC203" s="627"/>
      <c r="BD203" s="627"/>
      <c r="BE203" s="627"/>
      <c r="BF203" s="627"/>
      <c r="BG203" s="628"/>
    </row>
    <row r="204" spans="1:63" ht="20.25" customHeight="1">
      <c r="A204" s="18"/>
      <c r="D204" s="435" t="s">
        <v>564</v>
      </c>
      <c r="E204" s="435"/>
      <c r="F204" s="435"/>
      <c r="G204" s="435"/>
      <c r="H204" s="435"/>
      <c r="I204" s="435"/>
      <c r="J204" s="435"/>
      <c r="K204" s="435"/>
      <c r="L204" s="435"/>
      <c r="M204" s="435"/>
      <c r="N204" s="435"/>
      <c r="O204" s="435"/>
      <c r="P204" s="435"/>
      <c r="Q204" s="435"/>
      <c r="R204" s="435"/>
      <c r="S204" s="435"/>
      <c r="T204" s="435"/>
      <c r="U204" s="435"/>
      <c r="V204" s="435" t="s">
        <v>565</v>
      </c>
      <c r="W204" s="435"/>
      <c r="X204" s="435"/>
      <c r="Y204" s="435"/>
      <c r="Z204" s="435"/>
      <c r="AA204" s="435"/>
      <c r="AB204" s="435"/>
      <c r="AC204" s="435"/>
      <c r="AD204" s="435"/>
      <c r="AE204" s="435"/>
      <c r="AF204" s="435"/>
      <c r="AG204" s="435"/>
      <c r="AH204" s="435"/>
      <c r="AI204" s="435"/>
      <c r="AJ204" s="435"/>
      <c r="AK204" s="435"/>
      <c r="AL204" s="435"/>
      <c r="AM204" s="435"/>
      <c r="AN204" s="435" t="s">
        <v>566</v>
      </c>
      <c r="AO204" s="435"/>
      <c r="AP204" s="435"/>
      <c r="AQ204" s="435"/>
      <c r="AR204" s="435"/>
      <c r="AS204" s="435"/>
      <c r="AT204" s="435"/>
      <c r="AU204" s="435"/>
      <c r="AV204" s="435"/>
      <c r="AW204" s="435"/>
      <c r="AX204" s="435"/>
      <c r="AY204" s="435"/>
      <c r="AZ204" s="435"/>
      <c r="BA204" s="435"/>
      <c r="BB204" s="435"/>
      <c r="BC204" s="435"/>
      <c r="BD204" s="435"/>
      <c r="BE204" s="435"/>
      <c r="BF204" s="435"/>
      <c r="BG204" s="629"/>
    </row>
    <row r="205" spans="1:63" ht="20.100000000000001" customHeight="1">
      <c r="A205" s="18"/>
      <c r="D205" s="400"/>
      <c r="E205" s="400"/>
      <c r="F205" s="400"/>
      <c r="G205" s="400"/>
      <c r="H205" s="400"/>
      <c r="I205" s="400"/>
      <c r="J205" s="400"/>
      <c r="K205" s="400"/>
      <c r="L205" s="400"/>
      <c r="M205" s="400"/>
      <c r="N205" s="400"/>
      <c r="O205" s="400"/>
      <c r="P205" s="400"/>
      <c r="Q205" s="400"/>
      <c r="R205" s="400"/>
      <c r="S205" s="400"/>
      <c r="T205" s="400"/>
      <c r="U205" s="400"/>
      <c r="V205" s="400"/>
      <c r="W205" s="400"/>
      <c r="X205" s="400"/>
      <c r="Y205" s="400"/>
      <c r="Z205" s="400"/>
      <c r="AA205" s="400"/>
      <c r="AB205" s="400"/>
      <c r="AC205" s="400"/>
      <c r="AD205" s="400"/>
      <c r="AE205" s="400"/>
      <c r="AF205" s="400"/>
      <c r="AG205" s="400"/>
      <c r="AH205" s="400"/>
      <c r="AI205" s="400"/>
      <c r="AJ205" s="400"/>
      <c r="AK205" s="400"/>
      <c r="AL205" s="400"/>
      <c r="AM205" s="400"/>
      <c r="AN205" s="400"/>
      <c r="AO205" s="400"/>
      <c r="AP205" s="400"/>
      <c r="AQ205" s="400"/>
      <c r="AR205" s="400"/>
      <c r="AS205" s="400"/>
      <c r="AT205" s="400"/>
      <c r="AU205" s="400"/>
      <c r="AV205" s="400"/>
      <c r="AW205" s="400"/>
      <c r="AX205" s="400"/>
      <c r="AY205" s="400"/>
      <c r="AZ205" s="400"/>
      <c r="BA205" s="400"/>
      <c r="BB205" s="400"/>
      <c r="BC205" s="400"/>
      <c r="BD205" s="400"/>
      <c r="BE205" s="400"/>
      <c r="BF205" s="400"/>
      <c r="BG205" s="619"/>
    </row>
    <row r="206" spans="1:63">
      <c r="A206" s="18"/>
      <c r="D206" s="400"/>
      <c r="E206" s="400"/>
      <c r="F206" s="400"/>
      <c r="G206" s="400"/>
      <c r="H206" s="400"/>
      <c r="I206" s="400"/>
      <c r="J206" s="400"/>
      <c r="K206" s="400"/>
      <c r="L206" s="400"/>
      <c r="M206" s="400"/>
      <c r="N206" s="400"/>
      <c r="O206" s="400"/>
      <c r="P206" s="400"/>
      <c r="Q206" s="400"/>
      <c r="R206" s="400"/>
      <c r="S206" s="400"/>
      <c r="T206" s="400"/>
      <c r="U206" s="400"/>
      <c r="V206" s="400"/>
      <c r="W206" s="400"/>
      <c r="X206" s="400"/>
      <c r="Y206" s="400"/>
      <c r="Z206" s="400"/>
      <c r="AA206" s="400"/>
      <c r="AB206" s="400"/>
      <c r="AC206" s="400"/>
      <c r="AD206" s="400"/>
      <c r="AE206" s="400"/>
      <c r="AF206" s="400"/>
      <c r="AG206" s="400"/>
      <c r="AH206" s="400"/>
      <c r="AI206" s="400"/>
      <c r="AJ206" s="400"/>
      <c r="AK206" s="400"/>
      <c r="AL206" s="400"/>
      <c r="AM206" s="400"/>
      <c r="AN206" s="400"/>
      <c r="AO206" s="400"/>
      <c r="AP206" s="400"/>
      <c r="AQ206" s="400"/>
      <c r="AR206" s="400"/>
      <c r="AS206" s="400"/>
      <c r="AT206" s="400"/>
      <c r="AU206" s="400"/>
      <c r="AV206" s="400"/>
      <c r="AW206" s="400"/>
      <c r="AX206" s="400"/>
      <c r="AY206" s="400"/>
      <c r="AZ206" s="400"/>
      <c r="BA206" s="400"/>
      <c r="BB206" s="400"/>
      <c r="BC206" s="400"/>
      <c r="BD206" s="400"/>
      <c r="BE206" s="400"/>
      <c r="BF206" s="400"/>
      <c r="BG206" s="619"/>
    </row>
    <row r="207" spans="1:63">
      <c r="A207" s="18"/>
      <c r="D207" s="400"/>
      <c r="E207" s="400"/>
      <c r="F207" s="400"/>
      <c r="G207" s="400"/>
      <c r="H207" s="400"/>
      <c r="I207" s="400"/>
      <c r="J207" s="400"/>
      <c r="K207" s="400"/>
      <c r="L207" s="400"/>
      <c r="M207" s="400"/>
      <c r="N207" s="400"/>
      <c r="O207" s="400"/>
      <c r="P207" s="400"/>
      <c r="Q207" s="400"/>
      <c r="R207" s="400"/>
      <c r="S207" s="400"/>
      <c r="T207" s="400"/>
      <c r="U207" s="400"/>
      <c r="V207" s="400"/>
      <c r="W207" s="400"/>
      <c r="X207" s="400"/>
      <c r="Y207" s="400"/>
      <c r="Z207" s="400"/>
      <c r="AA207" s="400"/>
      <c r="AB207" s="400"/>
      <c r="AC207" s="400"/>
      <c r="AD207" s="400"/>
      <c r="AE207" s="400"/>
      <c r="AF207" s="400"/>
      <c r="AG207" s="400"/>
      <c r="AH207" s="400"/>
      <c r="AI207" s="400"/>
      <c r="AJ207" s="400"/>
      <c r="AK207" s="400"/>
      <c r="AL207" s="400"/>
      <c r="AM207" s="400"/>
      <c r="AN207" s="400"/>
      <c r="AO207" s="400"/>
      <c r="AP207" s="400"/>
      <c r="AQ207" s="400"/>
      <c r="AR207" s="400"/>
      <c r="AS207" s="400"/>
      <c r="AT207" s="400"/>
      <c r="AU207" s="400"/>
      <c r="AV207" s="400"/>
      <c r="AW207" s="400"/>
      <c r="AX207" s="400"/>
      <c r="AY207" s="400"/>
      <c r="AZ207" s="400"/>
      <c r="BA207" s="400"/>
      <c r="BB207" s="400"/>
      <c r="BC207" s="400"/>
      <c r="BD207" s="400"/>
      <c r="BE207" s="400"/>
      <c r="BF207" s="400"/>
      <c r="BG207" s="619"/>
    </row>
    <row r="208" spans="1:63">
      <c r="A208" s="18"/>
      <c r="D208" s="400"/>
      <c r="E208" s="400"/>
      <c r="F208" s="400"/>
      <c r="G208" s="400"/>
      <c r="H208" s="400"/>
      <c r="I208" s="400"/>
      <c r="J208" s="400"/>
      <c r="K208" s="400"/>
      <c r="L208" s="400"/>
      <c r="M208" s="400"/>
      <c r="N208" s="400"/>
      <c r="O208" s="400"/>
      <c r="P208" s="400"/>
      <c r="Q208" s="400"/>
      <c r="R208" s="400"/>
      <c r="S208" s="400"/>
      <c r="T208" s="400"/>
      <c r="U208" s="400"/>
      <c r="V208" s="400"/>
      <c r="W208" s="400"/>
      <c r="X208" s="400"/>
      <c r="Y208" s="400"/>
      <c r="Z208" s="400"/>
      <c r="AA208" s="400"/>
      <c r="AB208" s="400"/>
      <c r="AC208" s="400"/>
      <c r="AD208" s="400"/>
      <c r="AE208" s="400"/>
      <c r="AF208" s="400"/>
      <c r="AG208" s="400"/>
      <c r="AH208" s="400"/>
      <c r="AI208" s="400"/>
      <c r="AJ208" s="400"/>
      <c r="AK208" s="400"/>
      <c r="AL208" s="400"/>
      <c r="AM208" s="400"/>
      <c r="AN208" s="400"/>
      <c r="AO208" s="400"/>
      <c r="AP208" s="400"/>
      <c r="AQ208" s="400"/>
      <c r="AR208" s="400"/>
      <c r="AS208" s="400"/>
      <c r="AT208" s="400"/>
      <c r="AU208" s="400"/>
      <c r="AV208" s="400"/>
      <c r="AW208" s="400"/>
      <c r="AX208" s="400"/>
      <c r="AY208" s="400"/>
      <c r="AZ208" s="400"/>
      <c r="BA208" s="400"/>
      <c r="BB208" s="400"/>
      <c r="BC208" s="400"/>
      <c r="BD208" s="400"/>
      <c r="BE208" s="400"/>
      <c r="BF208" s="400"/>
      <c r="BG208" s="619"/>
    </row>
    <row r="209" spans="1:59">
      <c r="A209" s="18"/>
      <c r="D209" s="400"/>
      <c r="E209" s="400"/>
      <c r="F209" s="400"/>
      <c r="G209" s="400"/>
      <c r="H209" s="400"/>
      <c r="I209" s="400"/>
      <c r="J209" s="400"/>
      <c r="K209" s="400"/>
      <c r="L209" s="400"/>
      <c r="M209" s="400"/>
      <c r="N209" s="400"/>
      <c r="O209" s="400"/>
      <c r="P209" s="400"/>
      <c r="Q209" s="400"/>
      <c r="R209" s="400"/>
      <c r="S209" s="400"/>
      <c r="T209" s="400"/>
      <c r="U209" s="400"/>
      <c r="V209" s="400"/>
      <c r="W209" s="400"/>
      <c r="X209" s="400"/>
      <c r="Y209" s="400"/>
      <c r="Z209" s="400"/>
      <c r="AA209" s="400"/>
      <c r="AB209" s="400"/>
      <c r="AC209" s="400"/>
      <c r="AD209" s="400"/>
      <c r="AE209" s="400"/>
      <c r="AF209" s="400"/>
      <c r="AG209" s="400"/>
      <c r="AH209" s="400"/>
      <c r="AI209" s="400"/>
      <c r="AJ209" s="400"/>
      <c r="AK209" s="400"/>
      <c r="AL209" s="400"/>
      <c r="AM209" s="400"/>
      <c r="AN209" s="400"/>
      <c r="AO209" s="400"/>
      <c r="AP209" s="400"/>
      <c r="AQ209" s="400"/>
      <c r="AR209" s="400"/>
      <c r="AS209" s="400"/>
      <c r="AT209" s="400"/>
      <c r="AU209" s="400"/>
      <c r="AV209" s="400"/>
      <c r="AW209" s="400"/>
      <c r="AX209" s="400"/>
      <c r="AY209" s="400"/>
      <c r="AZ209" s="400"/>
      <c r="BA209" s="400"/>
      <c r="BB209" s="400"/>
      <c r="BC209" s="400"/>
      <c r="BD209" s="400"/>
      <c r="BE209" s="400"/>
      <c r="BF209" s="400"/>
      <c r="BG209" s="619"/>
    </row>
    <row r="210" spans="1:59">
      <c r="A210" s="18"/>
      <c r="D210" s="400"/>
      <c r="E210" s="400"/>
      <c r="F210" s="400"/>
      <c r="G210" s="400"/>
      <c r="H210" s="400"/>
      <c r="I210" s="400"/>
      <c r="J210" s="400"/>
      <c r="K210" s="400"/>
      <c r="L210" s="400"/>
      <c r="M210" s="400"/>
      <c r="N210" s="400"/>
      <c r="O210" s="400"/>
      <c r="P210" s="400"/>
      <c r="Q210" s="400"/>
      <c r="R210" s="400"/>
      <c r="S210" s="400"/>
      <c r="T210" s="400"/>
      <c r="U210" s="400"/>
      <c r="V210" s="400"/>
      <c r="W210" s="400"/>
      <c r="X210" s="400"/>
      <c r="Y210" s="400"/>
      <c r="Z210" s="400"/>
      <c r="AA210" s="400"/>
      <c r="AB210" s="400"/>
      <c r="AC210" s="400"/>
      <c r="AD210" s="400"/>
      <c r="AE210" s="400"/>
      <c r="AF210" s="400"/>
      <c r="AG210" s="400"/>
      <c r="AH210" s="400"/>
      <c r="AI210" s="400"/>
      <c r="AJ210" s="400"/>
      <c r="AK210" s="400"/>
      <c r="AL210" s="400"/>
      <c r="AM210" s="400"/>
      <c r="AN210" s="400"/>
      <c r="AO210" s="400"/>
      <c r="AP210" s="400"/>
      <c r="AQ210" s="400"/>
      <c r="AR210" s="400"/>
      <c r="AS210" s="400"/>
      <c r="AT210" s="400"/>
      <c r="AU210" s="400"/>
      <c r="AV210" s="400"/>
      <c r="AW210" s="400"/>
      <c r="AX210" s="400"/>
      <c r="AY210" s="400"/>
      <c r="AZ210" s="400"/>
      <c r="BA210" s="400"/>
      <c r="BB210" s="400"/>
      <c r="BC210" s="400"/>
      <c r="BD210" s="400"/>
      <c r="BE210" s="400"/>
      <c r="BF210" s="400"/>
      <c r="BG210" s="619"/>
    </row>
    <row r="211" spans="1:59">
      <c r="A211" s="18"/>
      <c r="D211" s="405"/>
      <c r="E211" s="406"/>
      <c r="F211" s="406"/>
      <c r="G211" s="406"/>
      <c r="H211" s="406"/>
      <c r="I211" s="406"/>
      <c r="J211" s="406"/>
      <c r="K211" s="406"/>
      <c r="L211" s="406"/>
      <c r="M211" s="406"/>
      <c r="N211" s="406"/>
      <c r="O211" s="406"/>
      <c r="P211" s="406"/>
      <c r="Q211" s="406"/>
      <c r="R211" s="406"/>
      <c r="S211" s="406"/>
      <c r="T211" s="406"/>
      <c r="U211" s="428"/>
      <c r="V211" s="400"/>
      <c r="W211" s="400"/>
      <c r="X211" s="400"/>
      <c r="Y211" s="400"/>
      <c r="Z211" s="400"/>
      <c r="AA211" s="400"/>
      <c r="AB211" s="400"/>
      <c r="AC211" s="400"/>
      <c r="AD211" s="400"/>
      <c r="AE211" s="400"/>
      <c r="AF211" s="400"/>
      <c r="AG211" s="400"/>
      <c r="AH211" s="400"/>
      <c r="AI211" s="400"/>
      <c r="AJ211" s="400"/>
      <c r="AK211" s="400"/>
      <c r="AL211" s="400"/>
      <c r="AM211" s="400"/>
      <c r="AN211" s="405"/>
      <c r="AO211" s="406"/>
      <c r="AP211" s="406"/>
      <c r="AQ211" s="406"/>
      <c r="AR211" s="406"/>
      <c r="AS211" s="406"/>
      <c r="AT211" s="406"/>
      <c r="AU211" s="406"/>
      <c r="AV211" s="406"/>
      <c r="AW211" s="406"/>
      <c r="AX211" s="406"/>
      <c r="AY211" s="406"/>
      <c r="AZ211" s="406"/>
      <c r="BA211" s="406"/>
      <c r="BB211" s="406"/>
      <c r="BC211" s="406"/>
      <c r="BD211" s="406"/>
      <c r="BE211" s="406"/>
      <c r="BF211" s="406"/>
      <c r="BG211" s="407"/>
    </row>
    <row r="212" spans="1:59">
      <c r="A212" s="18"/>
      <c r="D212" s="405"/>
      <c r="E212" s="406"/>
      <c r="F212" s="406"/>
      <c r="G212" s="406"/>
      <c r="H212" s="406"/>
      <c r="I212" s="406"/>
      <c r="J212" s="406"/>
      <c r="K212" s="406"/>
      <c r="L212" s="406"/>
      <c r="M212" s="406"/>
      <c r="N212" s="406"/>
      <c r="O212" s="406"/>
      <c r="P212" s="406"/>
      <c r="Q212" s="406"/>
      <c r="R212" s="406"/>
      <c r="S212" s="406"/>
      <c r="T212" s="406"/>
      <c r="U212" s="428"/>
      <c r="V212" s="400"/>
      <c r="W212" s="400"/>
      <c r="X212" s="400"/>
      <c r="Y212" s="400"/>
      <c r="Z212" s="400"/>
      <c r="AA212" s="400"/>
      <c r="AB212" s="400"/>
      <c r="AC212" s="400"/>
      <c r="AD212" s="400"/>
      <c r="AE212" s="400"/>
      <c r="AF212" s="400"/>
      <c r="AG212" s="400"/>
      <c r="AH212" s="400"/>
      <c r="AI212" s="400"/>
      <c r="AJ212" s="400"/>
      <c r="AK212" s="400"/>
      <c r="AL212" s="400"/>
      <c r="AM212" s="400"/>
      <c r="AN212" s="405"/>
      <c r="AO212" s="406"/>
      <c r="AP212" s="406"/>
      <c r="AQ212" s="406"/>
      <c r="AR212" s="406"/>
      <c r="AS212" s="406"/>
      <c r="AT212" s="406"/>
      <c r="AU212" s="406"/>
      <c r="AV212" s="406"/>
      <c r="AW212" s="406"/>
      <c r="AX212" s="406"/>
      <c r="AY212" s="406"/>
      <c r="AZ212" s="406"/>
      <c r="BA212" s="406"/>
      <c r="BB212" s="406"/>
      <c r="BC212" s="406"/>
      <c r="BD212" s="406"/>
      <c r="BE212" s="406"/>
      <c r="BF212" s="406"/>
      <c r="BG212" s="407"/>
    </row>
    <row r="213" spans="1:59">
      <c r="A213" s="18"/>
      <c r="D213" s="405"/>
      <c r="E213" s="406"/>
      <c r="F213" s="406"/>
      <c r="G213" s="406"/>
      <c r="H213" s="406"/>
      <c r="I213" s="406"/>
      <c r="J213" s="406"/>
      <c r="K213" s="406"/>
      <c r="L213" s="406"/>
      <c r="M213" s="406"/>
      <c r="N213" s="406"/>
      <c r="O213" s="406"/>
      <c r="P213" s="406"/>
      <c r="Q213" s="406"/>
      <c r="R213" s="406"/>
      <c r="S213" s="406"/>
      <c r="T213" s="406"/>
      <c r="U213" s="428"/>
      <c r="V213" s="400"/>
      <c r="W213" s="400"/>
      <c r="X213" s="400"/>
      <c r="Y213" s="400"/>
      <c r="Z213" s="400"/>
      <c r="AA213" s="400"/>
      <c r="AB213" s="400"/>
      <c r="AC213" s="400"/>
      <c r="AD213" s="400"/>
      <c r="AE213" s="400"/>
      <c r="AF213" s="400"/>
      <c r="AG213" s="400"/>
      <c r="AH213" s="400"/>
      <c r="AI213" s="400"/>
      <c r="AJ213" s="400"/>
      <c r="AK213" s="400"/>
      <c r="AL213" s="400"/>
      <c r="AM213" s="400"/>
      <c r="AN213" s="405"/>
      <c r="AO213" s="406"/>
      <c r="AP213" s="406"/>
      <c r="AQ213" s="406"/>
      <c r="AR213" s="406"/>
      <c r="AS213" s="406"/>
      <c r="AT213" s="406"/>
      <c r="AU213" s="406"/>
      <c r="AV213" s="406"/>
      <c r="AW213" s="406"/>
      <c r="AX213" s="406"/>
      <c r="AY213" s="406"/>
      <c r="AZ213" s="406"/>
      <c r="BA213" s="406"/>
      <c r="BB213" s="406"/>
      <c r="BC213" s="406"/>
      <c r="BD213" s="406"/>
      <c r="BE213" s="406"/>
      <c r="BF213" s="406"/>
      <c r="BG213" s="407"/>
    </row>
    <row r="214" spans="1:59">
      <c r="A214" s="18"/>
      <c r="D214" s="405"/>
      <c r="E214" s="406"/>
      <c r="F214" s="406"/>
      <c r="G214" s="406"/>
      <c r="H214" s="406"/>
      <c r="I214" s="406"/>
      <c r="J214" s="406"/>
      <c r="K214" s="406"/>
      <c r="L214" s="406"/>
      <c r="M214" s="406"/>
      <c r="N214" s="406"/>
      <c r="O214" s="406"/>
      <c r="P214" s="406"/>
      <c r="Q214" s="406"/>
      <c r="R214" s="406"/>
      <c r="S214" s="406"/>
      <c r="T214" s="406"/>
      <c r="U214" s="428"/>
      <c r="V214" s="400"/>
      <c r="W214" s="400"/>
      <c r="X214" s="400"/>
      <c r="Y214" s="400"/>
      <c r="Z214" s="400"/>
      <c r="AA214" s="400"/>
      <c r="AB214" s="400"/>
      <c r="AC214" s="400"/>
      <c r="AD214" s="400"/>
      <c r="AE214" s="400"/>
      <c r="AF214" s="400"/>
      <c r="AG214" s="400"/>
      <c r="AH214" s="400"/>
      <c r="AI214" s="400"/>
      <c r="AJ214" s="400"/>
      <c r="AK214" s="400"/>
      <c r="AL214" s="400"/>
      <c r="AM214" s="400"/>
      <c r="AN214" s="405"/>
      <c r="AO214" s="406"/>
      <c r="AP214" s="406"/>
      <c r="AQ214" s="406"/>
      <c r="AR214" s="406"/>
      <c r="AS214" s="406"/>
      <c r="AT214" s="406"/>
      <c r="AU214" s="406"/>
      <c r="AV214" s="406"/>
      <c r="AW214" s="406"/>
      <c r="AX214" s="406"/>
      <c r="AY214" s="406"/>
      <c r="AZ214" s="406"/>
      <c r="BA214" s="406"/>
      <c r="BB214" s="406"/>
      <c r="BC214" s="406"/>
      <c r="BD214" s="406"/>
      <c r="BE214" s="406"/>
      <c r="BF214" s="406"/>
      <c r="BG214" s="407"/>
    </row>
    <row r="215" spans="1:59" ht="15" customHeight="1">
      <c r="A215" s="18"/>
      <c r="D215" s="434" t="str">
        <f>IF(AK13=Datos!$A$6,"* Si los efectos no deseados de la oportunidad se presentan incluir este plan en el Sistema de Administración de Acciones Preventivas y Correctivas con fuente -Administración de oportunidades (contingencia)-","* Si el riesgo se presenta incluir este plan en el Sistema de Administración de Acciones Preventivas y Correctivas con fuente -Administración de riesgos (contingencia)-")</f>
        <v>* Si el riesgo se presenta incluir este plan en el Sistema de Administración de Acciones Preventivas y Correctivas con fuente -Administración de riesgos (contingencia)-</v>
      </c>
      <c r="E215" s="434"/>
      <c r="F215" s="434"/>
      <c r="G215" s="434"/>
      <c r="H215" s="434"/>
      <c r="I215" s="434"/>
      <c r="J215" s="434"/>
      <c r="K215" s="434"/>
      <c r="L215" s="434"/>
      <c r="M215" s="434"/>
      <c r="N215" s="434"/>
      <c r="O215" s="434"/>
      <c r="P215" s="434"/>
      <c r="Q215" s="434"/>
      <c r="R215" s="434"/>
      <c r="S215" s="434"/>
      <c r="T215" s="434"/>
      <c r="U215" s="434"/>
      <c r="V215" s="434"/>
      <c r="W215" s="434"/>
      <c r="X215" s="434"/>
      <c r="Y215" s="434"/>
      <c r="Z215" s="434"/>
      <c r="AA215" s="434"/>
      <c r="AB215" s="434"/>
      <c r="AC215" s="434"/>
      <c r="AD215" s="434"/>
      <c r="AE215" s="434"/>
      <c r="AF215" s="434"/>
      <c r="AG215" s="434"/>
      <c r="AH215" s="434"/>
      <c r="AI215" s="434"/>
      <c r="AJ215" s="434"/>
      <c r="AK215" s="434"/>
      <c r="AL215" s="434"/>
      <c r="AM215" s="434"/>
      <c r="AN215" s="434"/>
      <c r="AO215" s="434"/>
      <c r="AP215" s="434"/>
      <c r="AQ215" s="434"/>
      <c r="AR215" s="434"/>
      <c r="AS215" s="434"/>
      <c r="AT215" s="434"/>
      <c r="AU215" s="434"/>
      <c r="AV215" s="434"/>
      <c r="AW215" s="434"/>
      <c r="AX215" s="434"/>
      <c r="AY215" s="434"/>
      <c r="AZ215" s="434"/>
      <c r="BA215" s="434"/>
      <c r="BB215" s="434"/>
      <c r="BG215" s="20"/>
    </row>
    <row r="216" spans="1:59" ht="15" customHeight="1">
      <c r="A216" s="18"/>
      <c r="BG216" s="20"/>
    </row>
    <row r="217" spans="1:59" ht="15.75" thickBot="1">
      <c r="A217" s="51"/>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c r="AS217" s="52"/>
      <c r="AT217" s="52"/>
      <c r="AU217" s="52"/>
      <c r="AV217" s="52"/>
      <c r="AW217" s="52"/>
      <c r="AX217" s="52"/>
      <c r="AY217" s="52"/>
      <c r="AZ217" s="52"/>
      <c r="BA217" s="52"/>
      <c r="BB217" s="52"/>
      <c r="BC217" s="52"/>
      <c r="BD217" s="52"/>
      <c r="BE217" s="52"/>
      <c r="BF217" s="52"/>
      <c r="BG217" s="54"/>
    </row>
    <row r="231" spans="63:64" ht="30">
      <c r="BK231" s="26" t="s">
        <v>587</v>
      </c>
      <c r="BL231" s="103">
        <v>1</v>
      </c>
    </row>
    <row r="232" spans="63:64">
      <c r="BK232" s="41"/>
    </row>
  </sheetData>
  <sheetProtection password="A10A" sheet="1" objects="1" scenarios="1" formatCells="0" formatRows="0"/>
  <mergeCells count="870">
    <mergeCell ref="BG1:BG2"/>
    <mergeCell ref="P3:U4"/>
    <mergeCell ref="V3:AZ4"/>
    <mergeCell ref="BA3:BF4"/>
    <mergeCell ref="BG3:BG4"/>
    <mergeCell ref="D6:G6"/>
    <mergeCell ref="K6:BF6"/>
    <mergeCell ref="D8:G8"/>
    <mergeCell ref="K8:BF8"/>
    <mergeCell ref="D10:I10"/>
    <mergeCell ref="K10:AJ10"/>
    <mergeCell ref="AQ10:AW10"/>
    <mergeCell ref="AX10:BF10"/>
    <mergeCell ref="A1:J4"/>
    <mergeCell ref="P1:U2"/>
    <mergeCell ref="V1:AZ2"/>
    <mergeCell ref="BA1:BF2"/>
    <mergeCell ref="D18:Q18"/>
    <mergeCell ref="S18:V18"/>
    <mergeCell ref="X18:BF18"/>
    <mergeCell ref="D20:BC20"/>
    <mergeCell ref="D21:BF21"/>
    <mergeCell ref="D22:BF22"/>
    <mergeCell ref="AT11:BC11"/>
    <mergeCell ref="M13:T13"/>
    <mergeCell ref="V13:AJ13"/>
    <mergeCell ref="A15:J15"/>
    <mergeCell ref="D17:Q17"/>
    <mergeCell ref="S17:V17"/>
    <mergeCell ref="X17:BB17"/>
    <mergeCell ref="D29:AB29"/>
    <mergeCell ref="AD29:BF34"/>
    <mergeCell ref="D30:AB30"/>
    <mergeCell ref="D31:AB31"/>
    <mergeCell ref="D32:AB32"/>
    <mergeCell ref="D33:AB33"/>
    <mergeCell ref="D34:AB34"/>
    <mergeCell ref="D23:AR23"/>
    <mergeCell ref="AY23:BF23"/>
    <mergeCell ref="D24:AV24"/>
    <mergeCell ref="AY24:BF24"/>
    <mergeCell ref="D28:AB28"/>
    <mergeCell ref="AD28:BF28"/>
    <mergeCell ref="D26:O26"/>
    <mergeCell ref="R26:S26"/>
    <mergeCell ref="W26:AC26"/>
    <mergeCell ref="AI26:AR26"/>
    <mergeCell ref="AU26:AV26"/>
    <mergeCell ref="D39:I39"/>
    <mergeCell ref="J39:AB39"/>
    <mergeCell ref="AD39:BF39"/>
    <mergeCell ref="D40:I40"/>
    <mergeCell ref="J40:AB40"/>
    <mergeCell ref="AD40:BF40"/>
    <mergeCell ref="D36:AB36"/>
    <mergeCell ref="AD36:BF37"/>
    <mergeCell ref="D37:AB37"/>
    <mergeCell ref="D38:I38"/>
    <mergeCell ref="J38:AB38"/>
    <mergeCell ref="AD38:BF38"/>
    <mergeCell ref="D43:I43"/>
    <mergeCell ref="J43:AB43"/>
    <mergeCell ref="AD43:BF43"/>
    <mergeCell ref="D44:I44"/>
    <mergeCell ref="J44:AB44"/>
    <mergeCell ref="AD44:BF44"/>
    <mergeCell ref="D41:I41"/>
    <mergeCell ref="J41:AB41"/>
    <mergeCell ref="AD41:BF41"/>
    <mergeCell ref="D42:I42"/>
    <mergeCell ref="J42:AB42"/>
    <mergeCell ref="AD42:BF42"/>
    <mergeCell ref="D47:I47"/>
    <mergeCell ref="J47:AB47"/>
    <mergeCell ref="AD47:BF47"/>
    <mergeCell ref="D48:I48"/>
    <mergeCell ref="J48:AB48"/>
    <mergeCell ref="AD48:BF48"/>
    <mergeCell ref="D45:I45"/>
    <mergeCell ref="J45:AB45"/>
    <mergeCell ref="AD45:BF45"/>
    <mergeCell ref="D46:I46"/>
    <mergeCell ref="J46:AB46"/>
    <mergeCell ref="AD46:BF46"/>
    <mergeCell ref="D52:I52"/>
    <mergeCell ref="J52:AB52"/>
    <mergeCell ref="AD52:BF52"/>
    <mergeCell ref="D53:I53"/>
    <mergeCell ref="J53:AB53"/>
    <mergeCell ref="AD53:BF53"/>
    <mergeCell ref="D49:AB49"/>
    <mergeCell ref="AD49:BF49"/>
    <mergeCell ref="D50:I50"/>
    <mergeCell ref="J50:AB50"/>
    <mergeCell ref="AD50:BF50"/>
    <mergeCell ref="D51:I51"/>
    <mergeCell ref="J51:AB51"/>
    <mergeCell ref="AD51:BF51"/>
    <mergeCell ref="D56:I56"/>
    <mergeCell ref="J56:AB56"/>
    <mergeCell ref="AD56:BF56"/>
    <mergeCell ref="D57:I57"/>
    <mergeCell ref="J57:AB57"/>
    <mergeCell ref="AD57:BF57"/>
    <mergeCell ref="D54:I54"/>
    <mergeCell ref="J54:AB54"/>
    <mergeCell ref="AD54:BF54"/>
    <mergeCell ref="D55:I55"/>
    <mergeCell ref="J55:AB55"/>
    <mergeCell ref="AD55:BF55"/>
    <mergeCell ref="D60:I60"/>
    <mergeCell ref="J60:AB60"/>
    <mergeCell ref="AD60:BF60"/>
    <mergeCell ref="BK60:BM61"/>
    <mergeCell ref="BP61:BP62"/>
    <mergeCell ref="BQ61:BQ62"/>
    <mergeCell ref="A62:J62"/>
    <mergeCell ref="D58:I58"/>
    <mergeCell ref="J58:AB58"/>
    <mergeCell ref="AD58:BF58"/>
    <mergeCell ref="D59:I59"/>
    <mergeCell ref="J59:AB59"/>
    <mergeCell ref="AD59:BF59"/>
    <mergeCell ref="Z63:AK63"/>
    <mergeCell ref="D64:G64"/>
    <mergeCell ref="E65:Z65"/>
    <mergeCell ref="AB65:AK65"/>
    <mergeCell ref="E66:H66"/>
    <mergeCell ref="I66:V66"/>
    <mergeCell ref="AB66:AC66"/>
    <mergeCell ref="AD66:AE66"/>
    <mergeCell ref="AF66:AG66"/>
    <mergeCell ref="AH66:AI66"/>
    <mergeCell ref="AJ66:AK66"/>
    <mergeCell ref="E67:H67"/>
    <mergeCell ref="I67:V67"/>
    <mergeCell ref="Z67:Z76"/>
    <mergeCell ref="AA67:AA68"/>
    <mergeCell ref="AB67:AC68"/>
    <mergeCell ref="AD67:AE68"/>
    <mergeCell ref="AF67:AG68"/>
    <mergeCell ref="AH67:AI68"/>
    <mergeCell ref="AJ67:AK68"/>
    <mergeCell ref="E70:P70"/>
    <mergeCell ref="J72:P72"/>
    <mergeCell ref="E76:H76"/>
    <mergeCell ref="I76:L76"/>
    <mergeCell ref="M76:P76"/>
    <mergeCell ref="AP67:BF67"/>
    <mergeCell ref="AP68:BF69"/>
    <mergeCell ref="R69:W69"/>
    <mergeCell ref="AA69:AA70"/>
    <mergeCell ref="AB69:AC70"/>
    <mergeCell ref="AD69:AE70"/>
    <mergeCell ref="AF69:AG70"/>
    <mergeCell ref="AH69:AI70"/>
    <mergeCell ref="AJ69:AK70"/>
    <mergeCell ref="R70:W70"/>
    <mergeCell ref="BS70:BS71"/>
    <mergeCell ref="BT70:BT71"/>
    <mergeCell ref="BU70:BU71"/>
    <mergeCell ref="R71:W71"/>
    <mergeCell ref="AA71:AA72"/>
    <mergeCell ref="AB71:AC72"/>
    <mergeCell ref="AD71:AE72"/>
    <mergeCell ref="AF71:AG72"/>
    <mergeCell ref="AH71:AI72"/>
    <mergeCell ref="AJ71:AK72"/>
    <mergeCell ref="AP71:BF71"/>
    <mergeCell ref="R72:W72"/>
    <mergeCell ref="AP72:BF76"/>
    <mergeCell ref="R73:W73"/>
    <mergeCell ref="AA73:AA74"/>
    <mergeCell ref="AB73:AC74"/>
    <mergeCell ref="AD73:AE74"/>
    <mergeCell ref="AJ75:AK76"/>
    <mergeCell ref="R76:W76"/>
    <mergeCell ref="AF73:AG74"/>
    <mergeCell ref="AH73:AI74"/>
    <mergeCell ref="AJ73:AK74"/>
    <mergeCell ref="AF75:AG76"/>
    <mergeCell ref="AH75:AI76"/>
    <mergeCell ref="C74:D78"/>
    <mergeCell ref="E75:H75"/>
    <mergeCell ref="I75:L75"/>
    <mergeCell ref="M75:P75"/>
    <mergeCell ref="AA75:AA76"/>
    <mergeCell ref="AB75:AC76"/>
    <mergeCell ref="AD75:AE76"/>
    <mergeCell ref="E77:P77"/>
    <mergeCell ref="R77:W77"/>
    <mergeCell ref="E78:I80"/>
    <mergeCell ref="R78:W78"/>
    <mergeCell ref="J79:P79"/>
    <mergeCell ref="R79:W79"/>
    <mergeCell ref="R80:W80"/>
    <mergeCell ref="AJ85:AK85"/>
    <mergeCell ref="AL85:AM86"/>
    <mergeCell ref="AN85:AQ85"/>
    <mergeCell ref="AR85:AS86"/>
    <mergeCell ref="BS85:BU85"/>
    <mergeCell ref="BV85:BX85"/>
    <mergeCell ref="AZ86:BB86"/>
    <mergeCell ref="BC86:BG86"/>
    <mergeCell ref="F81:G81"/>
    <mergeCell ref="H81:I81"/>
    <mergeCell ref="A84:J84"/>
    <mergeCell ref="X84:AM84"/>
    <mergeCell ref="AN84:AS84"/>
    <mergeCell ref="X85:AA85"/>
    <mergeCell ref="AB85:AC85"/>
    <mergeCell ref="AD85:AE85"/>
    <mergeCell ref="AF85:AG85"/>
    <mergeCell ref="AH85:AI85"/>
    <mergeCell ref="AF86:AG86"/>
    <mergeCell ref="AH86:AI86"/>
    <mergeCell ref="AJ86:AK86"/>
    <mergeCell ref="AN86:AQ86"/>
    <mergeCell ref="AT86:AV86"/>
    <mergeCell ref="AW86:AY86"/>
    <mergeCell ref="D86:S86"/>
    <mergeCell ref="T86:W86"/>
    <mergeCell ref="X86:Y86"/>
    <mergeCell ref="Z86:AA86"/>
    <mergeCell ref="AB86:AC86"/>
    <mergeCell ref="AD86:AE86"/>
    <mergeCell ref="AT87:AV87"/>
    <mergeCell ref="AW87:AY96"/>
    <mergeCell ref="AZ87:BB96"/>
    <mergeCell ref="AJ89:AK89"/>
    <mergeCell ref="AL89:AM89"/>
    <mergeCell ref="AN89:AQ89"/>
    <mergeCell ref="AR89:AS89"/>
    <mergeCell ref="AT89:AV89"/>
    <mergeCell ref="X92:Y92"/>
    <mergeCell ref="Z92:AA92"/>
    <mergeCell ref="AB92:AC92"/>
    <mergeCell ref="AD92:AE92"/>
    <mergeCell ref="AL91:AM91"/>
    <mergeCell ref="AN91:AQ91"/>
    <mergeCell ref="AR91:AS91"/>
    <mergeCell ref="AT91:AV91"/>
    <mergeCell ref="AJ93:AK93"/>
    <mergeCell ref="AL93:AM93"/>
    <mergeCell ref="BC87:BG87"/>
    <mergeCell ref="D88:S88"/>
    <mergeCell ref="T88:W88"/>
    <mergeCell ref="X88:Y88"/>
    <mergeCell ref="Z88:AA88"/>
    <mergeCell ref="AB88:AC88"/>
    <mergeCell ref="AD88:AE88"/>
    <mergeCell ref="AF87:AG87"/>
    <mergeCell ref="AH87:AI87"/>
    <mergeCell ref="AJ87:AK87"/>
    <mergeCell ref="AL87:AM87"/>
    <mergeCell ref="AN87:AQ87"/>
    <mergeCell ref="AR87:AS87"/>
    <mergeCell ref="D87:S87"/>
    <mergeCell ref="T87:W87"/>
    <mergeCell ref="X87:Y87"/>
    <mergeCell ref="Z87:AA87"/>
    <mergeCell ref="AB87:AC87"/>
    <mergeCell ref="AD87:AE87"/>
    <mergeCell ref="BC89:BG89"/>
    <mergeCell ref="AT88:AV88"/>
    <mergeCell ref="BC88:BG88"/>
    <mergeCell ref="D89:S89"/>
    <mergeCell ref="T89:W89"/>
    <mergeCell ref="X89:Y89"/>
    <mergeCell ref="Z89:AA89"/>
    <mergeCell ref="AB89:AC89"/>
    <mergeCell ref="AD89:AE89"/>
    <mergeCell ref="AF89:AG89"/>
    <mergeCell ref="AH89:AI89"/>
    <mergeCell ref="AF88:AG88"/>
    <mergeCell ref="AH88:AI88"/>
    <mergeCell ref="AJ88:AK88"/>
    <mergeCell ref="AL88:AM88"/>
    <mergeCell ref="AN88:AQ88"/>
    <mergeCell ref="AR88:AS88"/>
    <mergeCell ref="BC91:BG91"/>
    <mergeCell ref="AT90:AV90"/>
    <mergeCell ref="BC90:BG90"/>
    <mergeCell ref="D91:S91"/>
    <mergeCell ref="T91:W91"/>
    <mergeCell ref="X91:Y91"/>
    <mergeCell ref="Z91:AA91"/>
    <mergeCell ref="AB91:AC91"/>
    <mergeCell ref="AD91:AE91"/>
    <mergeCell ref="AF91:AG91"/>
    <mergeCell ref="AH91:AI91"/>
    <mergeCell ref="AF90:AG90"/>
    <mergeCell ref="AH90:AI90"/>
    <mergeCell ref="AJ90:AK90"/>
    <mergeCell ref="AL90:AM90"/>
    <mergeCell ref="AN90:AQ90"/>
    <mergeCell ref="AR90:AS90"/>
    <mergeCell ref="D90:S90"/>
    <mergeCell ref="T90:W90"/>
    <mergeCell ref="X90:Y90"/>
    <mergeCell ref="Z90:AA90"/>
    <mergeCell ref="AB90:AC90"/>
    <mergeCell ref="AD90:AE90"/>
    <mergeCell ref="AJ91:AK91"/>
    <mergeCell ref="AN93:AQ93"/>
    <mergeCell ref="AR93:AS93"/>
    <mergeCell ref="AT93:AV93"/>
    <mergeCell ref="BC93:BG93"/>
    <mergeCell ref="AT92:AV92"/>
    <mergeCell ref="BC92:BG92"/>
    <mergeCell ref="D93:S93"/>
    <mergeCell ref="T93:W93"/>
    <mergeCell ref="X93:Y93"/>
    <mergeCell ref="Z93:AA93"/>
    <mergeCell ref="AB93:AC93"/>
    <mergeCell ref="AD93:AE93"/>
    <mergeCell ref="AF93:AG93"/>
    <mergeCell ref="AH93:AI93"/>
    <mergeCell ref="AF92:AG92"/>
    <mergeCell ref="AH92:AI92"/>
    <mergeCell ref="AJ92:AK92"/>
    <mergeCell ref="AL92:AM92"/>
    <mergeCell ref="AN92:AQ92"/>
    <mergeCell ref="AR92:AS92"/>
    <mergeCell ref="D92:S92"/>
    <mergeCell ref="T92:W92"/>
    <mergeCell ref="AT95:AV95"/>
    <mergeCell ref="BC95:BG95"/>
    <mergeCell ref="AT94:AV94"/>
    <mergeCell ref="BC94:BG94"/>
    <mergeCell ref="D95:S95"/>
    <mergeCell ref="T95:W95"/>
    <mergeCell ref="X95:Y95"/>
    <mergeCell ref="Z95:AA95"/>
    <mergeCell ref="AB95:AC95"/>
    <mergeCell ref="AD95:AE95"/>
    <mergeCell ref="AF95:AG95"/>
    <mergeCell ref="AH95:AI95"/>
    <mergeCell ref="AF94:AG94"/>
    <mergeCell ref="AH94:AI94"/>
    <mergeCell ref="AJ94:AK94"/>
    <mergeCell ref="AL94:AM94"/>
    <mergeCell ref="AN94:AQ94"/>
    <mergeCell ref="AR94:AS94"/>
    <mergeCell ref="D94:S94"/>
    <mergeCell ref="T94:W94"/>
    <mergeCell ref="X94:Y94"/>
    <mergeCell ref="Z94:AA94"/>
    <mergeCell ref="AB94:AC94"/>
    <mergeCell ref="AD94:AE94"/>
    <mergeCell ref="T96:W96"/>
    <mergeCell ref="X96:Y96"/>
    <mergeCell ref="Z96:AA96"/>
    <mergeCell ref="AB96:AC96"/>
    <mergeCell ref="AD96:AE96"/>
    <mergeCell ref="AJ95:AK95"/>
    <mergeCell ref="AL95:AM95"/>
    <mergeCell ref="AN95:AQ95"/>
    <mergeCell ref="AR95:AS95"/>
    <mergeCell ref="BS100:BU100"/>
    <mergeCell ref="BV100:BX100"/>
    <mergeCell ref="D101:S101"/>
    <mergeCell ref="T101:W101"/>
    <mergeCell ref="X101:Y101"/>
    <mergeCell ref="Z101:AA101"/>
    <mergeCell ref="AB101:AC101"/>
    <mergeCell ref="AT96:AV96"/>
    <mergeCell ref="BC96:BG96"/>
    <mergeCell ref="X99:AM99"/>
    <mergeCell ref="AN99:AS99"/>
    <mergeCell ref="X100:AA100"/>
    <mergeCell ref="AB100:AC100"/>
    <mergeCell ref="AD100:AE100"/>
    <mergeCell ref="AF100:AG100"/>
    <mergeCell ref="AH100:AI100"/>
    <mergeCell ref="AJ100:AK100"/>
    <mergeCell ref="AF96:AG96"/>
    <mergeCell ref="AH96:AI96"/>
    <mergeCell ref="AJ96:AK96"/>
    <mergeCell ref="AL96:AM96"/>
    <mergeCell ref="AN96:AQ96"/>
    <mergeCell ref="AR96:AS96"/>
    <mergeCell ref="D96:S96"/>
    <mergeCell ref="AZ101:BB101"/>
    <mergeCell ref="BC101:BG101"/>
    <mergeCell ref="D102:S102"/>
    <mergeCell ref="T102:W102"/>
    <mergeCell ref="X102:Y102"/>
    <mergeCell ref="Z102:AA102"/>
    <mergeCell ref="AB102:AC102"/>
    <mergeCell ref="AD102:AE102"/>
    <mergeCell ref="AF102:AG102"/>
    <mergeCell ref="AD101:AE101"/>
    <mergeCell ref="AF101:AG101"/>
    <mergeCell ref="AH101:AI101"/>
    <mergeCell ref="AJ101:AK101"/>
    <mergeCell ref="AN101:AQ101"/>
    <mergeCell ref="AT101:AV101"/>
    <mergeCell ref="AL100:AM101"/>
    <mergeCell ref="AN100:AQ100"/>
    <mergeCell ref="AR100:AS101"/>
    <mergeCell ref="AD103:AE103"/>
    <mergeCell ref="AF103:AG103"/>
    <mergeCell ref="AH102:AI102"/>
    <mergeCell ref="AJ102:AK102"/>
    <mergeCell ref="AL102:AM102"/>
    <mergeCell ref="AN102:AQ102"/>
    <mergeCell ref="AR102:AS102"/>
    <mergeCell ref="AT102:AV102"/>
    <mergeCell ref="AW101:AY101"/>
    <mergeCell ref="BC103:BG103"/>
    <mergeCell ref="D104:S104"/>
    <mergeCell ref="T104:W104"/>
    <mergeCell ref="X104:Y104"/>
    <mergeCell ref="Z104:AA104"/>
    <mergeCell ref="AB104:AC104"/>
    <mergeCell ref="AD104:AE104"/>
    <mergeCell ref="AF104:AG104"/>
    <mergeCell ref="AH104:AI104"/>
    <mergeCell ref="AJ104:AK104"/>
    <mergeCell ref="AH103:AI103"/>
    <mergeCell ref="AJ103:AK103"/>
    <mergeCell ref="AL103:AM103"/>
    <mergeCell ref="AN103:AQ103"/>
    <mergeCell ref="AR103:AS103"/>
    <mergeCell ref="AT103:AV103"/>
    <mergeCell ref="AW102:AY111"/>
    <mergeCell ref="AZ102:BB111"/>
    <mergeCell ref="BC102:BG102"/>
    <mergeCell ref="D103:S103"/>
    <mergeCell ref="T103:W103"/>
    <mergeCell ref="X103:Y103"/>
    <mergeCell ref="Z103:AA103"/>
    <mergeCell ref="AB103:AC103"/>
    <mergeCell ref="AT104:AV104"/>
    <mergeCell ref="BC104:BG104"/>
    <mergeCell ref="D105:S105"/>
    <mergeCell ref="T105:W105"/>
    <mergeCell ref="X105:Y105"/>
    <mergeCell ref="Z105:AA105"/>
    <mergeCell ref="AB105:AC105"/>
    <mergeCell ref="AR105:AS105"/>
    <mergeCell ref="AT105:AV105"/>
    <mergeCell ref="BC105:BG105"/>
    <mergeCell ref="AH105:AI105"/>
    <mergeCell ref="AJ105:AK105"/>
    <mergeCell ref="AL105:AM105"/>
    <mergeCell ref="AN105:AQ105"/>
    <mergeCell ref="Z106:AA106"/>
    <mergeCell ref="AB106:AC106"/>
    <mergeCell ref="AD106:AE106"/>
    <mergeCell ref="AF106:AG106"/>
    <mergeCell ref="AD105:AE105"/>
    <mergeCell ref="AF105:AG105"/>
    <mergeCell ref="AL104:AM104"/>
    <mergeCell ref="AN104:AQ104"/>
    <mergeCell ref="AR104:AS104"/>
    <mergeCell ref="BC106:BG106"/>
    <mergeCell ref="D107:S107"/>
    <mergeCell ref="T107:W107"/>
    <mergeCell ref="X107:Y107"/>
    <mergeCell ref="Z107:AA107"/>
    <mergeCell ref="AB107:AC107"/>
    <mergeCell ref="AD107:AE107"/>
    <mergeCell ref="AF107:AG107"/>
    <mergeCell ref="AH107:AI107"/>
    <mergeCell ref="AJ107:AK107"/>
    <mergeCell ref="AH106:AI106"/>
    <mergeCell ref="AJ106:AK106"/>
    <mergeCell ref="AL106:AM106"/>
    <mergeCell ref="AN106:AQ106"/>
    <mergeCell ref="AR106:AS106"/>
    <mergeCell ref="AT106:AV106"/>
    <mergeCell ref="AL107:AM107"/>
    <mergeCell ref="AN107:AQ107"/>
    <mergeCell ref="AR107:AS107"/>
    <mergeCell ref="AT107:AV107"/>
    <mergeCell ref="BC107:BG107"/>
    <mergeCell ref="D106:S106"/>
    <mergeCell ref="T106:W106"/>
    <mergeCell ref="X106:Y106"/>
    <mergeCell ref="D108:S108"/>
    <mergeCell ref="T108:W108"/>
    <mergeCell ref="X108:Y108"/>
    <mergeCell ref="Z108:AA108"/>
    <mergeCell ref="AB108:AC108"/>
    <mergeCell ref="AR108:AS108"/>
    <mergeCell ref="AT108:AV108"/>
    <mergeCell ref="BC108:BG108"/>
    <mergeCell ref="D109:S109"/>
    <mergeCell ref="T109:W109"/>
    <mergeCell ref="X109:Y109"/>
    <mergeCell ref="Z109:AA109"/>
    <mergeCell ref="AB109:AC109"/>
    <mergeCell ref="AD109:AE109"/>
    <mergeCell ref="AF109:AG109"/>
    <mergeCell ref="AD108:AE108"/>
    <mergeCell ref="AF108:AG108"/>
    <mergeCell ref="AH108:AI108"/>
    <mergeCell ref="AJ108:AK108"/>
    <mergeCell ref="AL108:AM108"/>
    <mergeCell ref="AN108:AQ108"/>
    <mergeCell ref="BC109:BG109"/>
    <mergeCell ref="AH109:AI109"/>
    <mergeCell ref="AJ109:AK109"/>
    <mergeCell ref="D110:S110"/>
    <mergeCell ref="T110:W110"/>
    <mergeCell ref="X110:Y110"/>
    <mergeCell ref="Z110:AA110"/>
    <mergeCell ref="AB110:AC110"/>
    <mergeCell ref="AD110:AE110"/>
    <mergeCell ref="AF110:AG110"/>
    <mergeCell ref="AH110:AI110"/>
    <mergeCell ref="AJ110:AK110"/>
    <mergeCell ref="AL109:AM109"/>
    <mergeCell ref="AN109:AQ109"/>
    <mergeCell ref="AR109:AS109"/>
    <mergeCell ref="AT109:AV109"/>
    <mergeCell ref="AL110:AM110"/>
    <mergeCell ref="AN110:AQ110"/>
    <mergeCell ref="AR110:AS110"/>
    <mergeCell ref="AT110:AV110"/>
    <mergeCell ref="BC110:BG110"/>
    <mergeCell ref="D111:S111"/>
    <mergeCell ref="T111:W111"/>
    <mergeCell ref="X111:Y111"/>
    <mergeCell ref="Z111:AA111"/>
    <mergeCell ref="AB111:AC111"/>
    <mergeCell ref="BP122:BP123"/>
    <mergeCell ref="BQ122:BQ123"/>
    <mergeCell ref="R123:W123"/>
    <mergeCell ref="AB123:AK123"/>
    <mergeCell ref="AR111:AS111"/>
    <mergeCell ref="AT111:AV111"/>
    <mergeCell ref="BC111:BG111"/>
    <mergeCell ref="A114:J114"/>
    <mergeCell ref="U116:AK116"/>
    <mergeCell ref="U117:Y117"/>
    <mergeCell ref="Z117:AA117"/>
    <mergeCell ref="AE117:AI117"/>
    <mergeCell ref="AJ117:AK117"/>
    <mergeCell ref="AD111:AE111"/>
    <mergeCell ref="AF111:AG111"/>
    <mergeCell ref="AH111:AI111"/>
    <mergeCell ref="AJ111:AK111"/>
    <mergeCell ref="AL111:AM111"/>
    <mergeCell ref="AN111:AQ111"/>
    <mergeCell ref="R124:W124"/>
    <mergeCell ref="AB124:AC124"/>
    <mergeCell ref="AD124:AE124"/>
    <mergeCell ref="AF124:AG124"/>
    <mergeCell ref="AH124:AI124"/>
    <mergeCell ref="AJ124:AK124"/>
    <mergeCell ref="Z121:AK121"/>
    <mergeCell ref="BK121:BM122"/>
    <mergeCell ref="D122:G122"/>
    <mergeCell ref="BL126:BN126"/>
    <mergeCell ref="BQ126:BS126"/>
    <mergeCell ref="J127:P127"/>
    <mergeCell ref="R127:W127"/>
    <mergeCell ref="AA127:AA128"/>
    <mergeCell ref="AB127:AC128"/>
    <mergeCell ref="AD127:AE128"/>
    <mergeCell ref="AF127:AG128"/>
    <mergeCell ref="AH127:AI128"/>
    <mergeCell ref="AJ127:AK128"/>
    <mergeCell ref="AF125:AG126"/>
    <mergeCell ref="AH125:AI126"/>
    <mergeCell ref="AJ125:AK126"/>
    <mergeCell ref="AP125:BF125"/>
    <mergeCell ref="R126:W126"/>
    <mergeCell ref="AP126:BF127"/>
    <mergeCell ref="E125:P125"/>
    <mergeCell ref="R125:W125"/>
    <mergeCell ref="Z125:Z134"/>
    <mergeCell ref="AA125:AA126"/>
    <mergeCell ref="AB125:AC126"/>
    <mergeCell ref="AD125:AE126"/>
    <mergeCell ref="AA129:AA130"/>
    <mergeCell ref="AB129:AC130"/>
    <mergeCell ref="AF129:AG130"/>
    <mergeCell ref="AH129:AI130"/>
    <mergeCell ref="AJ129:AK130"/>
    <mergeCell ref="AP129:BF129"/>
    <mergeCell ref="R130:W130"/>
    <mergeCell ref="AP130:BF134"/>
    <mergeCell ref="R131:W131"/>
    <mergeCell ref="AA131:AA132"/>
    <mergeCell ref="AB131:AC132"/>
    <mergeCell ref="AD131:AE132"/>
    <mergeCell ref="AD129:AE130"/>
    <mergeCell ref="AJ133:AK134"/>
    <mergeCell ref="J134:P134"/>
    <mergeCell ref="R134:W134"/>
    <mergeCell ref="A141:J141"/>
    <mergeCell ref="G144:K146"/>
    <mergeCell ref="T145:U145"/>
    <mergeCell ref="V145:W145"/>
    <mergeCell ref="AF131:AG132"/>
    <mergeCell ref="AH131:AI132"/>
    <mergeCell ref="AJ131:AK132"/>
    <mergeCell ref="R132:W132"/>
    <mergeCell ref="R133:W133"/>
    <mergeCell ref="AA133:AA134"/>
    <mergeCell ref="AB133:AC134"/>
    <mergeCell ref="AD133:AE134"/>
    <mergeCell ref="AF133:AG134"/>
    <mergeCell ref="AH133:AI134"/>
    <mergeCell ref="AM145:AN145"/>
    <mergeCell ref="AO145:AR145"/>
    <mergeCell ref="D149:J150"/>
    <mergeCell ref="L149:BF150"/>
    <mergeCell ref="D152:BG152"/>
    <mergeCell ref="D153:U154"/>
    <mergeCell ref="V153:BG153"/>
    <mergeCell ref="V154:AG154"/>
    <mergeCell ref="AH154:AP154"/>
    <mergeCell ref="AQ154:AZ154"/>
    <mergeCell ref="AQ156:AZ156"/>
    <mergeCell ref="BA156:BF156"/>
    <mergeCell ref="E157:U157"/>
    <mergeCell ref="V157:AG157"/>
    <mergeCell ref="AH157:AP157"/>
    <mergeCell ref="AQ157:AZ157"/>
    <mergeCell ref="BA157:BF157"/>
    <mergeCell ref="BA154:BF154"/>
    <mergeCell ref="D155:D164"/>
    <mergeCell ref="E155:U155"/>
    <mergeCell ref="V155:AG155"/>
    <mergeCell ref="AH155:AP155"/>
    <mergeCell ref="AQ155:AZ155"/>
    <mergeCell ref="BA155:BF155"/>
    <mergeCell ref="E156:U156"/>
    <mergeCell ref="V156:AG156"/>
    <mergeCell ref="AH156:AP156"/>
    <mergeCell ref="E158:U158"/>
    <mergeCell ref="V158:AG158"/>
    <mergeCell ref="AH158:AP158"/>
    <mergeCell ref="AQ158:AZ158"/>
    <mergeCell ref="BA158:BF158"/>
    <mergeCell ref="E159:U159"/>
    <mergeCell ref="V159:AG159"/>
    <mergeCell ref="AH159:AP159"/>
    <mergeCell ref="AQ159:AZ159"/>
    <mergeCell ref="BA159:BF159"/>
    <mergeCell ref="E160:U160"/>
    <mergeCell ref="V160:AG160"/>
    <mergeCell ref="AH160:AP160"/>
    <mergeCell ref="AQ160:AZ160"/>
    <mergeCell ref="BA160:BF160"/>
    <mergeCell ref="E161:U161"/>
    <mergeCell ref="V161:AG161"/>
    <mergeCell ref="AH161:AP161"/>
    <mergeCell ref="AQ161:AZ161"/>
    <mergeCell ref="BA161:BF161"/>
    <mergeCell ref="E162:U162"/>
    <mergeCell ref="V162:AG162"/>
    <mergeCell ref="AH162:AP162"/>
    <mergeCell ref="AQ162:AZ162"/>
    <mergeCell ref="BA162:BF162"/>
    <mergeCell ref="E163:U163"/>
    <mergeCell ref="V163:AG163"/>
    <mergeCell ref="AH163:AP163"/>
    <mergeCell ref="AQ163:AZ163"/>
    <mergeCell ref="BA163:BF163"/>
    <mergeCell ref="E164:U164"/>
    <mergeCell ref="V164:AG164"/>
    <mergeCell ref="AH164:AP164"/>
    <mergeCell ref="AQ164:AZ164"/>
    <mergeCell ref="BA164:BF164"/>
    <mergeCell ref="E165:U165"/>
    <mergeCell ref="V165:AG165"/>
    <mergeCell ref="AH165:AP165"/>
    <mergeCell ref="AQ165:AZ165"/>
    <mergeCell ref="AQ167:AZ167"/>
    <mergeCell ref="BA167:BF167"/>
    <mergeCell ref="E168:U168"/>
    <mergeCell ref="V168:AG168"/>
    <mergeCell ref="AH168:AP168"/>
    <mergeCell ref="AQ168:AZ168"/>
    <mergeCell ref="BA168:BF168"/>
    <mergeCell ref="BA165:BF165"/>
    <mergeCell ref="E166:U166"/>
    <mergeCell ref="V166:AG166"/>
    <mergeCell ref="AH166:AP166"/>
    <mergeCell ref="AQ166:AZ166"/>
    <mergeCell ref="BA166:BF166"/>
    <mergeCell ref="D165:D174"/>
    <mergeCell ref="E171:U171"/>
    <mergeCell ref="V171:AG171"/>
    <mergeCell ref="AH171:AP171"/>
    <mergeCell ref="AQ171:AZ171"/>
    <mergeCell ref="BA171:BF171"/>
    <mergeCell ref="E172:U172"/>
    <mergeCell ref="V172:AG172"/>
    <mergeCell ref="AH172:AP172"/>
    <mergeCell ref="AQ172:AZ172"/>
    <mergeCell ref="BA172:BF172"/>
    <mergeCell ref="E169:U169"/>
    <mergeCell ref="V169:AG169"/>
    <mergeCell ref="AH169:AP169"/>
    <mergeCell ref="AQ169:AZ169"/>
    <mergeCell ref="BA169:BF169"/>
    <mergeCell ref="E170:U170"/>
    <mergeCell ref="V170:AG170"/>
    <mergeCell ref="AH170:AP170"/>
    <mergeCell ref="AQ170:AZ170"/>
    <mergeCell ref="BA170:BF170"/>
    <mergeCell ref="E167:U167"/>
    <mergeCell ref="V167:AG167"/>
    <mergeCell ref="AH167:AP167"/>
    <mergeCell ref="E173:U173"/>
    <mergeCell ref="V173:AG173"/>
    <mergeCell ref="AH173:AP173"/>
    <mergeCell ref="AQ173:AZ173"/>
    <mergeCell ref="BA173:BF173"/>
    <mergeCell ref="E174:U174"/>
    <mergeCell ref="V174:AG174"/>
    <mergeCell ref="AH174:AP174"/>
    <mergeCell ref="AQ174:AZ174"/>
    <mergeCell ref="BA174:BF174"/>
    <mergeCell ref="D177:BG177"/>
    <mergeCell ref="D178:U179"/>
    <mergeCell ref="V178:BG178"/>
    <mergeCell ref="V179:AG179"/>
    <mergeCell ref="AH179:AP179"/>
    <mergeCell ref="AQ179:AZ179"/>
    <mergeCell ref="BA179:BF179"/>
    <mergeCell ref="BA181:BF181"/>
    <mergeCell ref="E182:U182"/>
    <mergeCell ref="V182:AG182"/>
    <mergeCell ref="AH182:AP182"/>
    <mergeCell ref="AQ182:AZ182"/>
    <mergeCell ref="BA182:BF182"/>
    <mergeCell ref="E180:U180"/>
    <mergeCell ref="V180:AG180"/>
    <mergeCell ref="AH180:AP180"/>
    <mergeCell ref="AQ180:AZ180"/>
    <mergeCell ref="BA180:BF180"/>
    <mergeCell ref="E181:U181"/>
    <mergeCell ref="V181:AG181"/>
    <mergeCell ref="AH181:AP181"/>
    <mergeCell ref="AQ181:AZ181"/>
    <mergeCell ref="D180:D189"/>
    <mergeCell ref="AQ184:AZ184"/>
    <mergeCell ref="BA184:BF184"/>
    <mergeCell ref="E185:U185"/>
    <mergeCell ref="V185:AG185"/>
    <mergeCell ref="AH185:AP185"/>
    <mergeCell ref="AQ185:AZ185"/>
    <mergeCell ref="BA185:BF185"/>
    <mergeCell ref="E183:U183"/>
    <mergeCell ref="V183:AG183"/>
    <mergeCell ref="AH183:AP183"/>
    <mergeCell ref="AQ183:AZ183"/>
    <mergeCell ref="BA183:BF183"/>
    <mergeCell ref="E184:U184"/>
    <mergeCell ref="V184:AG184"/>
    <mergeCell ref="AH184:AP184"/>
    <mergeCell ref="E186:U186"/>
    <mergeCell ref="V186:AG186"/>
    <mergeCell ref="AH186:AP186"/>
    <mergeCell ref="AQ186:AZ186"/>
    <mergeCell ref="BA186:BF186"/>
    <mergeCell ref="E189:U189"/>
    <mergeCell ref="V189:AG189"/>
    <mergeCell ref="AH189:AP189"/>
    <mergeCell ref="AQ189:AZ189"/>
    <mergeCell ref="BA189:BF189"/>
    <mergeCell ref="E187:U187"/>
    <mergeCell ref="V187:AG187"/>
    <mergeCell ref="AH187:AP187"/>
    <mergeCell ref="AQ187:AZ187"/>
    <mergeCell ref="BA187:BF187"/>
    <mergeCell ref="E188:U188"/>
    <mergeCell ref="V188:AG188"/>
    <mergeCell ref="AH188:AP188"/>
    <mergeCell ref="AQ188:AZ188"/>
    <mergeCell ref="BA188:BF188"/>
    <mergeCell ref="BA191:BF191"/>
    <mergeCell ref="E192:U192"/>
    <mergeCell ref="V192:AG192"/>
    <mergeCell ref="AH192:AP192"/>
    <mergeCell ref="AQ192:AZ192"/>
    <mergeCell ref="BA192:BF192"/>
    <mergeCell ref="D190:D199"/>
    <mergeCell ref="E190:U190"/>
    <mergeCell ref="V190:AG190"/>
    <mergeCell ref="AH190:AP190"/>
    <mergeCell ref="AQ190:AZ190"/>
    <mergeCell ref="BA190:BF190"/>
    <mergeCell ref="E191:U191"/>
    <mergeCell ref="V191:AG191"/>
    <mergeCell ref="AH191:AP191"/>
    <mergeCell ref="AQ191:AZ191"/>
    <mergeCell ref="E193:U193"/>
    <mergeCell ref="V193:AG193"/>
    <mergeCell ref="AH193:AP193"/>
    <mergeCell ref="AQ193:AZ193"/>
    <mergeCell ref="BA193:BF193"/>
    <mergeCell ref="E194:U194"/>
    <mergeCell ref="V194:AG194"/>
    <mergeCell ref="AH194:AP194"/>
    <mergeCell ref="AQ194:AZ194"/>
    <mergeCell ref="BA194:BF194"/>
    <mergeCell ref="E195:U195"/>
    <mergeCell ref="V195:AG195"/>
    <mergeCell ref="AH195:AP195"/>
    <mergeCell ref="AQ195:AZ195"/>
    <mergeCell ref="BA195:BF195"/>
    <mergeCell ref="E196:U196"/>
    <mergeCell ref="V196:AG196"/>
    <mergeCell ref="AH196:AP196"/>
    <mergeCell ref="AQ196:AZ196"/>
    <mergeCell ref="BA196:BF196"/>
    <mergeCell ref="E197:U197"/>
    <mergeCell ref="V197:AG197"/>
    <mergeCell ref="AH197:AP197"/>
    <mergeCell ref="AQ197:AZ197"/>
    <mergeCell ref="BA197:BF197"/>
    <mergeCell ref="E198:U198"/>
    <mergeCell ref="V198:AG198"/>
    <mergeCell ref="AH198:AP198"/>
    <mergeCell ref="AQ198:AZ198"/>
    <mergeCell ref="BA198:BF198"/>
    <mergeCell ref="D205:U205"/>
    <mergeCell ref="V205:AM205"/>
    <mergeCell ref="AN205:BG205"/>
    <mergeCell ref="D206:U206"/>
    <mergeCell ref="E199:U199"/>
    <mergeCell ref="V199:AG199"/>
    <mergeCell ref="AH199:AP199"/>
    <mergeCell ref="AQ199:AZ199"/>
    <mergeCell ref="BA199:BF199"/>
    <mergeCell ref="D200:BB200"/>
    <mergeCell ref="BC200:BG200"/>
    <mergeCell ref="D214:U214"/>
    <mergeCell ref="V214:AM214"/>
    <mergeCell ref="AN214:BG214"/>
    <mergeCell ref="D215:BB215"/>
    <mergeCell ref="D212:U212"/>
    <mergeCell ref="V212:AM212"/>
    <mergeCell ref="AN212:BG212"/>
    <mergeCell ref="D213:U213"/>
    <mergeCell ref="V213:AM213"/>
    <mergeCell ref="AN213:BG213"/>
    <mergeCell ref="BG155:BL155"/>
    <mergeCell ref="BG164:BL164"/>
    <mergeCell ref="D210:U210"/>
    <mergeCell ref="V210:AM210"/>
    <mergeCell ref="AN210:BG210"/>
    <mergeCell ref="D211:U211"/>
    <mergeCell ref="V211:AM211"/>
    <mergeCell ref="AN211:BG211"/>
    <mergeCell ref="D208:U208"/>
    <mergeCell ref="V208:AM208"/>
    <mergeCell ref="AN208:BG208"/>
    <mergeCell ref="D209:U209"/>
    <mergeCell ref="V209:AM209"/>
    <mergeCell ref="AN209:BG209"/>
    <mergeCell ref="V206:AM206"/>
    <mergeCell ref="AN206:BG206"/>
    <mergeCell ref="D207:U207"/>
    <mergeCell ref="V207:AM207"/>
    <mergeCell ref="AN207:BG207"/>
    <mergeCell ref="D201:BB201"/>
    <mergeCell ref="D203:BG203"/>
    <mergeCell ref="D204:U204"/>
    <mergeCell ref="V204:AM204"/>
    <mergeCell ref="AN204:BG204"/>
  </mergeCells>
  <conditionalFormatting sqref="X87:Y87">
    <cfRule type="expression" dxfId="4199" priority="393">
      <formula>AND($D87&lt;&gt;"",$X87="")</formula>
    </cfRule>
  </conditionalFormatting>
  <conditionalFormatting sqref="Z87:AA87">
    <cfRule type="expression" dxfId="4198" priority="392">
      <formula>AND($D87&lt;&gt;"",$Z87="")</formula>
    </cfRule>
  </conditionalFormatting>
  <conditionalFormatting sqref="AB87:AC87">
    <cfRule type="expression" dxfId="4197" priority="391">
      <formula>AND($D87&lt;&gt;"",$AB87="")</formula>
    </cfRule>
  </conditionalFormatting>
  <conditionalFormatting sqref="AD87:AE87">
    <cfRule type="expression" dxfId="4196" priority="390">
      <formula>AND($D87&lt;&gt;"",$AD87="")</formula>
    </cfRule>
  </conditionalFormatting>
  <conditionalFormatting sqref="AF87:AG87">
    <cfRule type="expression" dxfId="4195" priority="389">
      <formula>AND($D87&lt;&gt;"",$AF87="")</formula>
    </cfRule>
  </conditionalFormatting>
  <conditionalFormatting sqref="AH87:AI87">
    <cfRule type="expression" dxfId="4194" priority="388">
      <formula>AND($D87&lt;&gt;"",$AH87="")</formula>
    </cfRule>
  </conditionalFormatting>
  <conditionalFormatting sqref="AJ87:AK87">
    <cfRule type="expression" dxfId="4193" priority="387">
      <formula>AND($D87&lt;&gt;"",$AJ87="")</formula>
    </cfRule>
  </conditionalFormatting>
  <conditionalFormatting sqref="E66:H66">
    <cfRule type="expression" dxfId="4192" priority="386">
      <formula>$I$67&lt;&gt;""</formula>
    </cfRule>
  </conditionalFormatting>
  <conditionalFormatting sqref="I66:V66">
    <cfRule type="expression" dxfId="4191" priority="385">
      <formula>$I$67&lt;&gt;""</formula>
    </cfRule>
  </conditionalFormatting>
  <conditionalFormatting sqref="AD125:AE134">
    <cfRule type="expression" dxfId="4190" priority="344">
      <formula>$AK$13=1</formula>
    </cfRule>
  </conditionalFormatting>
  <conditionalFormatting sqref="AB67:AC68">
    <cfRule type="expression" dxfId="4189" priority="380">
      <formula>$AK$13=1</formula>
    </cfRule>
  </conditionalFormatting>
  <conditionalFormatting sqref="AB69:AC70">
    <cfRule type="expression" dxfId="4188" priority="379">
      <formula>$AK$13=1</formula>
    </cfRule>
  </conditionalFormatting>
  <conditionalFormatting sqref="AB71:AC72">
    <cfRule type="expression" dxfId="4187" priority="378">
      <formula>$AK$13=1</formula>
    </cfRule>
  </conditionalFormatting>
  <conditionalFormatting sqref="AB73:AC74">
    <cfRule type="expression" dxfId="4186" priority="377">
      <formula>$AK$13=1</formula>
    </cfRule>
  </conditionalFormatting>
  <conditionalFormatting sqref="AB75:AC76">
    <cfRule type="expression" dxfId="4185" priority="376">
      <formula>$AK$13=1</formula>
    </cfRule>
  </conditionalFormatting>
  <conditionalFormatting sqref="AD67:AE76">
    <cfRule type="expression" dxfId="4184" priority="375">
      <formula>$AK$13=1</formula>
    </cfRule>
  </conditionalFormatting>
  <conditionalFormatting sqref="AB125:AC126">
    <cfRule type="expression" dxfId="4183" priority="369">
      <formula>$AB$67=x</formula>
    </cfRule>
    <cfRule type="expression" dxfId="4182" priority="374">
      <formula>$AK$13=1</formula>
    </cfRule>
  </conditionalFormatting>
  <conditionalFormatting sqref="AB127:AC128">
    <cfRule type="expression" dxfId="4181" priority="364">
      <formula>$AB$69=x</formula>
    </cfRule>
    <cfRule type="expression" dxfId="4180" priority="373">
      <formula>$AK$13=1</formula>
    </cfRule>
  </conditionalFormatting>
  <conditionalFormatting sqref="AB129:AC130">
    <cfRule type="expression" dxfId="4179" priority="359">
      <formula>$AB$71=x</formula>
    </cfRule>
    <cfRule type="expression" dxfId="4178" priority="372">
      <formula>$AK$13=1</formula>
    </cfRule>
  </conditionalFormatting>
  <conditionalFormatting sqref="AB131:AC132">
    <cfRule type="expression" dxfId="4177" priority="354">
      <formula>$AB$73=x</formula>
    </cfRule>
    <cfRule type="expression" dxfId="4176" priority="371">
      <formula>$AK$13=1</formula>
    </cfRule>
  </conditionalFormatting>
  <conditionalFormatting sqref="AB133:AC134">
    <cfRule type="expression" dxfId="4175" priority="349">
      <formula>$AB$75=x</formula>
    </cfRule>
    <cfRule type="expression" dxfId="4174" priority="370">
      <formula>$AK$13=1</formula>
    </cfRule>
  </conditionalFormatting>
  <conditionalFormatting sqref="AJ125:AK126">
    <cfRule type="expression" dxfId="4173" priority="365">
      <formula>$AJ$67=x</formula>
    </cfRule>
  </conditionalFormatting>
  <conditionalFormatting sqref="AJ127:AK128">
    <cfRule type="expression" dxfId="4172" priority="360">
      <formula>$AJ$69=x</formula>
    </cfRule>
  </conditionalFormatting>
  <conditionalFormatting sqref="AJ129:AK130">
    <cfRule type="expression" dxfId="4171" priority="355">
      <formula>$AJ$71=x</formula>
    </cfRule>
  </conditionalFormatting>
  <conditionalFormatting sqref="AJ131:AK132">
    <cfRule type="expression" dxfId="4170" priority="350">
      <formula>$AJ$73=x</formula>
    </cfRule>
  </conditionalFormatting>
  <conditionalFormatting sqref="AJ133:AK134">
    <cfRule type="expression" dxfId="4169" priority="345">
      <formula>$AJ$75=x</formula>
    </cfRule>
  </conditionalFormatting>
  <conditionalFormatting sqref="AD125:AE126">
    <cfRule type="expression" dxfId="4168" priority="368">
      <formula>$AD$67=x</formula>
    </cfRule>
  </conditionalFormatting>
  <conditionalFormatting sqref="AF125:AG126">
    <cfRule type="expression" dxfId="4167" priority="367">
      <formula>$AF$67=x</formula>
    </cfRule>
  </conditionalFormatting>
  <conditionalFormatting sqref="AH125:AI126">
    <cfRule type="expression" dxfId="4166" priority="366">
      <formula>$AH$67=x</formula>
    </cfRule>
  </conditionalFormatting>
  <conditionalFormatting sqref="AD127:AE128">
    <cfRule type="expression" dxfId="4165" priority="363">
      <formula>$AD$69=x</formula>
    </cfRule>
  </conditionalFormatting>
  <conditionalFormatting sqref="AF127:AG128">
    <cfRule type="expression" dxfId="4164" priority="362">
      <formula>$AF$69=x</formula>
    </cfRule>
  </conditionalFormatting>
  <conditionalFormatting sqref="AH127:AI128">
    <cfRule type="expression" dxfId="4163" priority="361">
      <formula>$AH$69=x</formula>
    </cfRule>
  </conditionalFormatting>
  <conditionalFormatting sqref="AD129:AE130">
    <cfRule type="expression" dxfId="4162" priority="358">
      <formula>$AD$71=x</formula>
    </cfRule>
  </conditionalFormatting>
  <conditionalFormatting sqref="AF129:AG130">
    <cfRule type="expression" dxfId="4161" priority="357">
      <formula>$AF$71=x</formula>
    </cfRule>
  </conditionalFormatting>
  <conditionalFormatting sqref="AH129:AI130">
    <cfRule type="expression" dxfId="4160" priority="356">
      <formula>$AH$71=x</formula>
    </cfRule>
  </conditionalFormatting>
  <conditionalFormatting sqref="AD131:AE132">
    <cfRule type="expression" dxfId="4159" priority="353">
      <formula>$AD$73=x</formula>
    </cfRule>
  </conditionalFormatting>
  <conditionalFormatting sqref="AF131:AG132">
    <cfRule type="expression" dxfId="4158" priority="352">
      <formula>$AF$73=x</formula>
    </cfRule>
  </conditionalFormatting>
  <conditionalFormatting sqref="AH131:AI132">
    <cfRule type="expression" dxfId="4157" priority="351">
      <formula>$AH$73=x</formula>
    </cfRule>
  </conditionalFormatting>
  <conditionalFormatting sqref="AD133:AE134">
    <cfRule type="expression" dxfId="4156" priority="348">
      <formula>$AD$75=x</formula>
    </cfRule>
  </conditionalFormatting>
  <conditionalFormatting sqref="AF133:AG134">
    <cfRule type="expression" dxfId="4155" priority="347">
      <formula>$AF$75=x</formula>
    </cfRule>
  </conditionalFormatting>
  <conditionalFormatting sqref="AH133:AI134">
    <cfRule type="expression" dxfId="4154" priority="346">
      <formula>$AH$75=x</formula>
    </cfRule>
  </conditionalFormatting>
  <conditionalFormatting sqref="D29:AB34">
    <cfRule type="cellIs" dxfId="4153" priority="343" operator="notEqual">
      <formula>$BF$19</formula>
    </cfRule>
  </conditionalFormatting>
  <conditionalFormatting sqref="AD29">
    <cfRule type="cellIs" dxfId="4152" priority="342" operator="notEqual">
      <formula>$BF$19</formula>
    </cfRule>
  </conditionalFormatting>
  <conditionalFormatting sqref="E67:H67">
    <cfRule type="expression" dxfId="4151" priority="341">
      <formula>$I$66&lt;&gt;""</formula>
    </cfRule>
  </conditionalFormatting>
  <conditionalFormatting sqref="I67:V67">
    <cfRule type="expression" dxfId="4150" priority="340">
      <formula>$I$66&lt;&gt;""</formula>
    </cfRule>
  </conditionalFormatting>
  <conditionalFormatting sqref="D22">
    <cfRule type="expression" dxfId="4149" priority="339">
      <formula>$AK$13&lt;&gt;1</formula>
    </cfRule>
  </conditionalFormatting>
  <conditionalFormatting sqref="X89:Y89">
    <cfRule type="expression" dxfId="4148" priority="333">
      <formula>AND($D89&lt;&gt;"",$X89="")</formula>
    </cfRule>
  </conditionalFormatting>
  <conditionalFormatting sqref="Z89:AA89">
    <cfRule type="expression" dxfId="4147" priority="332">
      <formula>AND($D89&lt;&gt;"",$Z89="")</formula>
    </cfRule>
  </conditionalFormatting>
  <conditionalFormatting sqref="AB89:AC89">
    <cfRule type="expression" dxfId="4146" priority="331">
      <formula>AND($D89&lt;&gt;"",$AB89="")</formula>
    </cfRule>
  </conditionalFormatting>
  <conditionalFormatting sqref="AD89:AE89">
    <cfRule type="expression" dxfId="4145" priority="330">
      <formula>AND($D89&lt;&gt;"",$AD89="")</formula>
    </cfRule>
  </conditionalFormatting>
  <conditionalFormatting sqref="AF89:AG89">
    <cfRule type="expression" dxfId="4144" priority="329">
      <formula>AND($D89&lt;&gt;"",$AF89="")</formula>
    </cfRule>
  </conditionalFormatting>
  <conditionalFormatting sqref="AH89:AI89">
    <cfRule type="expression" dxfId="4143" priority="328">
      <formula>AND($D89&lt;&gt;"",$AH89="")</formula>
    </cfRule>
  </conditionalFormatting>
  <conditionalFormatting sqref="AJ89:AK89">
    <cfRule type="expression" dxfId="4142" priority="327">
      <formula>AND($D89&lt;&gt;"",$AJ89="")</formula>
    </cfRule>
  </conditionalFormatting>
  <conditionalFormatting sqref="X90:Y90">
    <cfRule type="expression" dxfId="4141" priority="326">
      <formula>AND($D90&lt;&gt;"",$X90="")</formula>
    </cfRule>
  </conditionalFormatting>
  <conditionalFormatting sqref="Z90:AA90">
    <cfRule type="expression" dxfId="4140" priority="325">
      <formula>AND($D90&lt;&gt;"",$Z90="")</formula>
    </cfRule>
  </conditionalFormatting>
  <conditionalFormatting sqref="AB90:AC90">
    <cfRule type="expression" dxfId="4139" priority="324">
      <formula>AND($D90&lt;&gt;"",$AB90="")</formula>
    </cfRule>
  </conditionalFormatting>
  <conditionalFormatting sqref="AD90:AE90">
    <cfRule type="expression" dxfId="4138" priority="323">
      <formula>AND($D90&lt;&gt;"",$AD90="")</formula>
    </cfRule>
  </conditionalFormatting>
  <conditionalFormatting sqref="AF90:AG90">
    <cfRule type="expression" dxfId="4137" priority="322">
      <formula>AND($D90&lt;&gt;"",$AF90="")</formula>
    </cfRule>
  </conditionalFormatting>
  <conditionalFormatting sqref="AH90:AI90">
    <cfRule type="expression" dxfId="4136" priority="321">
      <formula>AND($D90&lt;&gt;"",$AH90="")</formula>
    </cfRule>
  </conditionalFormatting>
  <conditionalFormatting sqref="AJ90:AK90">
    <cfRule type="expression" dxfId="4135" priority="320">
      <formula>AND($D90&lt;&gt;"",$AJ90="")</formula>
    </cfRule>
  </conditionalFormatting>
  <conditionalFormatting sqref="X91:Y91">
    <cfRule type="expression" dxfId="4134" priority="319">
      <formula>AND($D91&lt;&gt;"",$X91="")</formula>
    </cfRule>
  </conditionalFormatting>
  <conditionalFormatting sqref="Z91:AA91">
    <cfRule type="expression" dxfId="4133" priority="318">
      <formula>AND($D91&lt;&gt;"",$Z91="")</formula>
    </cfRule>
  </conditionalFormatting>
  <conditionalFormatting sqref="AB91:AC91">
    <cfRule type="expression" dxfId="4132" priority="317">
      <formula>AND($D91&lt;&gt;"",$AB91="")</formula>
    </cfRule>
  </conditionalFormatting>
  <conditionalFormatting sqref="AD91:AE91">
    <cfRule type="expression" dxfId="4131" priority="316">
      <formula>AND($D91&lt;&gt;"",$AD91="")</formula>
    </cfRule>
  </conditionalFormatting>
  <conditionalFormatting sqref="AF91:AG91">
    <cfRule type="expression" dxfId="4130" priority="315">
      <formula>AND($D91&lt;&gt;"",$AF91="")</formula>
    </cfRule>
  </conditionalFormatting>
  <conditionalFormatting sqref="AH91:AI91">
    <cfRule type="expression" dxfId="4129" priority="314">
      <formula>AND($D91&lt;&gt;"",$AH91="")</formula>
    </cfRule>
  </conditionalFormatting>
  <conditionalFormatting sqref="AJ91:AK91">
    <cfRule type="expression" dxfId="4128" priority="313">
      <formula>AND($D91&lt;&gt;"",$AJ91="")</formula>
    </cfRule>
  </conditionalFormatting>
  <conditionalFormatting sqref="X92:Y92">
    <cfRule type="expression" dxfId="4127" priority="312">
      <formula>AND($D92&lt;&gt;"",$X92="")</formula>
    </cfRule>
  </conditionalFormatting>
  <conditionalFormatting sqref="Z92:AA92">
    <cfRule type="expression" dxfId="4126" priority="311">
      <formula>AND($D92&lt;&gt;"",$Z92="")</formula>
    </cfRule>
  </conditionalFormatting>
  <conditionalFormatting sqref="AB92:AC92">
    <cfRule type="expression" dxfId="4125" priority="310">
      <formula>AND($D92&lt;&gt;"",$AB92="")</formula>
    </cfRule>
  </conditionalFormatting>
  <conditionalFormatting sqref="AD92:AE92">
    <cfRule type="expression" dxfId="4124" priority="309">
      <formula>AND($D92&lt;&gt;"",$AD92="")</formula>
    </cfRule>
  </conditionalFormatting>
  <conditionalFormatting sqref="AF92:AG92">
    <cfRule type="expression" dxfId="4123" priority="308">
      <formula>AND($D92&lt;&gt;"",$AF92="")</formula>
    </cfRule>
  </conditionalFormatting>
  <conditionalFormatting sqref="AH92:AI92">
    <cfRule type="expression" dxfId="4122" priority="307">
      <formula>AND($D92&lt;&gt;"",$AH92="")</formula>
    </cfRule>
  </conditionalFormatting>
  <conditionalFormatting sqref="AJ92:AK92">
    <cfRule type="expression" dxfId="4121" priority="306">
      <formula>AND($D92&lt;&gt;"",$AJ92="")</formula>
    </cfRule>
  </conditionalFormatting>
  <conditionalFormatting sqref="X93:Y93">
    <cfRule type="expression" dxfId="4120" priority="305">
      <formula>AND($D93&lt;&gt;"",$X93="")</formula>
    </cfRule>
  </conditionalFormatting>
  <conditionalFormatting sqref="Z93:AA93">
    <cfRule type="expression" dxfId="4119" priority="304">
      <formula>AND($D93&lt;&gt;"",$Z93="")</formula>
    </cfRule>
  </conditionalFormatting>
  <conditionalFormatting sqref="AB93:AC93">
    <cfRule type="expression" dxfId="4118" priority="303">
      <formula>AND($D93&lt;&gt;"",$AB93="")</formula>
    </cfRule>
  </conditionalFormatting>
  <conditionalFormatting sqref="AD93:AE93">
    <cfRule type="expression" dxfId="4117" priority="302">
      <formula>AND($D93&lt;&gt;"",$AD93="")</formula>
    </cfRule>
  </conditionalFormatting>
  <conditionalFormatting sqref="AF93:AG93">
    <cfRule type="expression" dxfId="4116" priority="301">
      <formula>AND($D93&lt;&gt;"",$AF93="")</formula>
    </cfRule>
  </conditionalFormatting>
  <conditionalFormatting sqref="AH93:AI93">
    <cfRule type="expression" dxfId="4115" priority="300">
      <formula>AND($D93&lt;&gt;"",$AH93="")</formula>
    </cfRule>
  </conditionalFormatting>
  <conditionalFormatting sqref="AJ93:AK93">
    <cfRule type="expression" dxfId="4114" priority="299">
      <formula>AND($D93&lt;&gt;"",$AJ93="")</formula>
    </cfRule>
  </conditionalFormatting>
  <conditionalFormatting sqref="X94:Y94">
    <cfRule type="expression" dxfId="4113" priority="298">
      <formula>AND($D94&lt;&gt;"",$X94="")</formula>
    </cfRule>
  </conditionalFormatting>
  <conditionalFormatting sqref="Z94:AA94">
    <cfRule type="expression" dxfId="4112" priority="297">
      <formula>AND($D94&lt;&gt;"",$Z94="")</formula>
    </cfRule>
  </conditionalFormatting>
  <conditionalFormatting sqref="AB94:AC94">
    <cfRule type="expression" dxfId="4111" priority="296">
      <formula>AND($D94&lt;&gt;"",$AB94="")</formula>
    </cfRule>
  </conditionalFormatting>
  <conditionalFormatting sqref="AD94:AE94">
    <cfRule type="expression" dxfId="4110" priority="295">
      <formula>AND($D94&lt;&gt;"",$AD94="")</formula>
    </cfRule>
  </conditionalFormatting>
  <conditionalFormatting sqref="AF94:AG94">
    <cfRule type="expression" dxfId="4109" priority="294">
      <formula>AND($D94&lt;&gt;"",$AF94="")</formula>
    </cfRule>
  </conditionalFormatting>
  <conditionalFormatting sqref="AH94:AI94">
    <cfRule type="expression" dxfId="4108" priority="293">
      <formula>AND($D94&lt;&gt;"",$AH94="")</formula>
    </cfRule>
  </conditionalFormatting>
  <conditionalFormatting sqref="AJ94:AK94">
    <cfRule type="expression" dxfId="4107" priority="292">
      <formula>AND($D94&lt;&gt;"",$AJ94="")</formula>
    </cfRule>
  </conditionalFormatting>
  <conditionalFormatting sqref="X95:Y95">
    <cfRule type="expression" dxfId="4106" priority="291">
      <formula>AND($D95&lt;&gt;"",$X95="")</formula>
    </cfRule>
  </conditionalFormatting>
  <conditionalFormatting sqref="Z95:AA95">
    <cfRule type="expression" dxfId="4105" priority="290">
      <formula>AND($D95&lt;&gt;"",$Z95="")</formula>
    </cfRule>
  </conditionalFormatting>
  <conditionalFormatting sqref="AB95:AC95">
    <cfRule type="expression" dxfId="4104" priority="289">
      <formula>AND($D95&lt;&gt;"",$AB95="")</formula>
    </cfRule>
  </conditionalFormatting>
  <conditionalFormatting sqref="AD95:AE95">
    <cfRule type="expression" dxfId="4103" priority="288">
      <formula>AND($D95&lt;&gt;"",$AD95="")</formula>
    </cfRule>
  </conditionalFormatting>
  <conditionalFormatting sqref="AF95:AG95">
    <cfRule type="expression" dxfId="4102" priority="287">
      <formula>AND($D95&lt;&gt;"",$AF95="")</formula>
    </cfRule>
  </conditionalFormatting>
  <conditionalFormatting sqref="AH95:AI95">
    <cfRule type="expression" dxfId="4101" priority="286">
      <formula>AND($D95&lt;&gt;"",$AH95="")</formula>
    </cfRule>
  </conditionalFormatting>
  <conditionalFormatting sqref="AJ95:AK95">
    <cfRule type="expression" dxfId="4100" priority="285">
      <formula>AND($D95&lt;&gt;"",$AJ95="")</formula>
    </cfRule>
  </conditionalFormatting>
  <conditionalFormatting sqref="X96:Y96">
    <cfRule type="expression" dxfId="4099" priority="284">
      <formula>AND($D96&lt;&gt;"",$X96="")</formula>
    </cfRule>
  </conditionalFormatting>
  <conditionalFormatting sqref="Z96:AA96">
    <cfRule type="expression" dxfId="4098" priority="283">
      <formula>AND($D96&lt;&gt;"",$Z96="")</formula>
    </cfRule>
  </conditionalFormatting>
  <conditionalFormatting sqref="AB96:AC96">
    <cfRule type="expression" dxfId="4097" priority="282">
      <formula>AND($D96&lt;&gt;"",$AB96="")</formula>
    </cfRule>
  </conditionalFormatting>
  <conditionalFormatting sqref="AD96:AE96">
    <cfRule type="expression" dxfId="4096" priority="281">
      <formula>AND($D96&lt;&gt;"",$AD96="")</formula>
    </cfRule>
  </conditionalFormatting>
  <conditionalFormatting sqref="AF96:AG96">
    <cfRule type="expression" dxfId="4095" priority="280">
      <formula>AND($D96&lt;&gt;"",$AF96="")</formula>
    </cfRule>
  </conditionalFormatting>
  <conditionalFormatting sqref="AH96:AI96">
    <cfRule type="expression" dxfId="4094" priority="279">
      <formula>AND($D96&lt;&gt;"",$AH96="")</formula>
    </cfRule>
  </conditionalFormatting>
  <conditionalFormatting sqref="AJ96:AK96">
    <cfRule type="expression" dxfId="4093" priority="278">
      <formula>AND($D96&lt;&gt;"",$AJ96="")</formula>
    </cfRule>
  </conditionalFormatting>
  <conditionalFormatting sqref="X105:Y105">
    <cfRule type="expression" dxfId="4092" priority="237">
      <formula>AND($D105&lt;&gt;"",$X105="")</formula>
    </cfRule>
  </conditionalFormatting>
  <conditionalFormatting sqref="Z105:AA105">
    <cfRule type="expression" dxfId="4091" priority="236">
      <formula>AND($D105&lt;&gt;"",$Z105="")</formula>
    </cfRule>
  </conditionalFormatting>
  <conditionalFormatting sqref="AB105:AC105">
    <cfRule type="expression" dxfId="4090" priority="235">
      <formula>AND($D105&lt;&gt;"",$AB105="")</formula>
    </cfRule>
  </conditionalFormatting>
  <conditionalFormatting sqref="AD105:AE105">
    <cfRule type="expression" dxfId="4089" priority="234">
      <formula>AND($D105&lt;&gt;"",$AD105="")</formula>
    </cfRule>
  </conditionalFormatting>
  <conditionalFormatting sqref="AF105:AG105">
    <cfRule type="expression" dxfId="4088" priority="233">
      <formula>AND($D105&lt;&gt;"",$AF105="")</formula>
    </cfRule>
  </conditionalFormatting>
  <conditionalFormatting sqref="AH105:AI105">
    <cfRule type="expression" dxfId="4087" priority="232">
      <formula>AND($D105&lt;&gt;"",$AH105="")</formula>
    </cfRule>
  </conditionalFormatting>
  <conditionalFormatting sqref="AJ105:AK105">
    <cfRule type="expression" dxfId="4086" priority="231">
      <formula>AND($D105&lt;&gt;"",$AJ105="")</formula>
    </cfRule>
  </conditionalFormatting>
  <conditionalFormatting sqref="X104:Y104">
    <cfRule type="expression" dxfId="4085" priority="244">
      <formula>AND($D104&lt;&gt;"",$X104="")</formula>
    </cfRule>
  </conditionalFormatting>
  <conditionalFormatting sqref="Z104:AA104">
    <cfRule type="expression" dxfId="4084" priority="243">
      <formula>AND($D104&lt;&gt;"",$Z104="")</formula>
    </cfRule>
  </conditionalFormatting>
  <conditionalFormatting sqref="AB104:AC104">
    <cfRule type="expression" dxfId="4083" priority="242">
      <formula>AND($D104&lt;&gt;"",$AB104="")</formula>
    </cfRule>
  </conditionalFormatting>
  <conditionalFormatting sqref="AD104:AE104">
    <cfRule type="expression" dxfId="4082" priority="241">
      <formula>AND($D104&lt;&gt;"",$AD104="")</formula>
    </cfRule>
  </conditionalFormatting>
  <conditionalFormatting sqref="AF104:AG104">
    <cfRule type="expression" dxfId="4081" priority="240">
      <formula>AND($D104&lt;&gt;"",$AF104="")</formula>
    </cfRule>
  </conditionalFormatting>
  <conditionalFormatting sqref="AH104:AI104">
    <cfRule type="expression" dxfId="4080" priority="239">
      <formula>AND($D104&lt;&gt;"",$AH104="")</formula>
    </cfRule>
  </conditionalFormatting>
  <conditionalFormatting sqref="AJ104:AK104">
    <cfRule type="expression" dxfId="4079" priority="238">
      <formula>AND($D104&lt;&gt;"",$AJ104="")</formula>
    </cfRule>
  </conditionalFormatting>
  <conditionalFormatting sqref="X106:Y106">
    <cfRule type="expression" dxfId="4078" priority="230">
      <formula>AND($D106&lt;&gt;"",$X106="")</formula>
    </cfRule>
  </conditionalFormatting>
  <conditionalFormatting sqref="Z106:AA106">
    <cfRule type="expression" dxfId="4077" priority="229">
      <formula>AND($D106&lt;&gt;"",$Z106="")</formula>
    </cfRule>
  </conditionalFormatting>
  <conditionalFormatting sqref="AB106:AC106">
    <cfRule type="expression" dxfId="4076" priority="228">
      <formula>AND($D106&lt;&gt;"",$AB106="")</formula>
    </cfRule>
  </conditionalFormatting>
  <conditionalFormatting sqref="AD106:AE106">
    <cfRule type="expression" dxfId="4075" priority="227">
      <formula>AND($D106&lt;&gt;"",$AD106="")</formula>
    </cfRule>
  </conditionalFormatting>
  <conditionalFormatting sqref="AF106:AG106">
    <cfRule type="expression" dxfId="4074" priority="226">
      <formula>AND($D106&lt;&gt;"",$AF106="")</formula>
    </cfRule>
  </conditionalFormatting>
  <conditionalFormatting sqref="AH106:AI106">
    <cfRule type="expression" dxfId="4073" priority="225">
      <formula>AND($D106&lt;&gt;"",$AH106="")</formula>
    </cfRule>
  </conditionalFormatting>
  <conditionalFormatting sqref="AJ106:AK106">
    <cfRule type="expression" dxfId="4072" priority="224">
      <formula>AND($D106&lt;&gt;"",$AJ106="")</formula>
    </cfRule>
  </conditionalFormatting>
  <conditionalFormatting sqref="X107:Y107">
    <cfRule type="expression" dxfId="4071" priority="223">
      <formula>AND($D107&lt;&gt;"",$X107="")</formula>
    </cfRule>
  </conditionalFormatting>
  <conditionalFormatting sqref="Z107:AA107">
    <cfRule type="expression" dxfId="4070" priority="222">
      <formula>AND($D107&lt;&gt;"",$Z107="")</formula>
    </cfRule>
  </conditionalFormatting>
  <conditionalFormatting sqref="AB107:AC107">
    <cfRule type="expression" dxfId="4069" priority="221">
      <formula>AND($D107&lt;&gt;"",$AB107="")</formula>
    </cfRule>
  </conditionalFormatting>
  <conditionalFormatting sqref="AD107:AE107">
    <cfRule type="expression" dxfId="4068" priority="220">
      <formula>AND($D107&lt;&gt;"",$AD107="")</formula>
    </cfRule>
  </conditionalFormatting>
  <conditionalFormatting sqref="AF107:AG107">
    <cfRule type="expression" dxfId="4067" priority="219">
      <formula>AND($D107&lt;&gt;"",$AF107="")</formula>
    </cfRule>
  </conditionalFormatting>
  <conditionalFormatting sqref="AH107:AI107">
    <cfRule type="expression" dxfId="4066" priority="218">
      <formula>AND($D107&lt;&gt;"",$AH107="")</formula>
    </cfRule>
  </conditionalFormatting>
  <conditionalFormatting sqref="AJ107:AK107">
    <cfRule type="expression" dxfId="4065" priority="217">
      <formula>AND($D107&lt;&gt;"",$AJ107="")</formula>
    </cfRule>
  </conditionalFormatting>
  <conditionalFormatting sqref="X108:Y108">
    <cfRule type="expression" dxfId="4064" priority="216">
      <formula>AND($D108&lt;&gt;"",$X108="")</formula>
    </cfRule>
  </conditionalFormatting>
  <conditionalFormatting sqref="Z108:AA108">
    <cfRule type="expression" dxfId="4063" priority="215">
      <formula>AND($D108&lt;&gt;"",$Z108="")</formula>
    </cfRule>
  </conditionalFormatting>
  <conditionalFormatting sqref="AB108:AC108">
    <cfRule type="expression" dxfId="4062" priority="214">
      <formula>AND($D108&lt;&gt;"",$AB108="")</formula>
    </cfRule>
  </conditionalFormatting>
  <conditionalFormatting sqref="AD108:AE108">
    <cfRule type="expression" dxfId="4061" priority="213">
      <formula>AND($D108&lt;&gt;"",$AD108="")</formula>
    </cfRule>
  </conditionalFormatting>
  <conditionalFormatting sqref="AF108:AG108">
    <cfRule type="expression" dxfId="4060" priority="212">
      <formula>AND($D108&lt;&gt;"",$AF108="")</formula>
    </cfRule>
  </conditionalFormatting>
  <conditionalFormatting sqref="AH108:AI108">
    <cfRule type="expression" dxfId="4059" priority="211">
      <formula>AND($D108&lt;&gt;"",$AH108="")</formula>
    </cfRule>
  </conditionalFormatting>
  <conditionalFormatting sqref="AJ108:AK108">
    <cfRule type="expression" dxfId="4058" priority="210">
      <formula>AND($D108&lt;&gt;"",$AJ108="")</formula>
    </cfRule>
  </conditionalFormatting>
  <conditionalFormatting sqref="X109:Y109">
    <cfRule type="expression" dxfId="4057" priority="209">
      <formula>AND($D109&lt;&gt;"",$X109="")</formula>
    </cfRule>
  </conditionalFormatting>
  <conditionalFormatting sqref="Z109:AA109">
    <cfRule type="expression" dxfId="4056" priority="208">
      <formula>AND($D109&lt;&gt;"",$Z109="")</formula>
    </cfRule>
  </conditionalFormatting>
  <conditionalFormatting sqref="AB109:AC109">
    <cfRule type="expression" dxfId="4055" priority="207">
      <formula>AND($D109&lt;&gt;"",$AB109="")</formula>
    </cfRule>
  </conditionalFormatting>
  <conditionalFormatting sqref="AD109:AE109">
    <cfRule type="expression" dxfId="4054" priority="206">
      <formula>AND($D109&lt;&gt;"",$AD109="")</formula>
    </cfRule>
  </conditionalFormatting>
  <conditionalFormatting sqref="AF109:AG109">
    <cfRule type="expression" dxfId="4053" priority="205">
      <formula>AND($D109&lt;&gt;"",$AF109="")</formula>
    </cfRule>
  </conditionalFormatting>
  <conditionalFormatting sqref="AH109:AI109">
    <cfRule type="expression" dxfId="4052" priority="204">
      <formula>AND($D109&lt;&gt;"",$AH109="")</formula>
    </cfRule>
  </conditionalFormatting>
  <conditionalFormatting sqref="AJ109:AK109">
    <cfRule type="expression" dxfId="4051" priority="203">
      <formula>AND($D109&lt;&gt;"",$AJ109="")</formula>
    </cfRule>
  </conditionalFormatting>
  <conditionalFormatting sqref="X110:Y110">
    <cfRule type="expression" dxfId="4050" priority="202">
      <formula>AND($D110&lt;&gt;"",$X110="")</formula>
    </cfRule>
  </conditionalFormatting>
  <conditionalFormatting sqref="Z110:AA110">
    <cfRule type="expression" dxfId="4049" priority="201">
      <formula>AND($D110&lt;&gt;"",$Z110="")</formula>
    </cfRule>
  </conditionalFormatting>
  <conditionalFormatting sqref="AB110:AC110">
    <cfRule type="expression" dxfId="4048" priority="200">
      <formula>AND($D110&lt;&gt;"",$AB110="")</formula>
    </cfRule>
  </conditionalFormatting>
  <conditionalFormatting sqref="AD110:AE110">
    <cfRule type="expression" dxfId="4047" priority="199">
      <formula>AND($D110&lt;&gt;"",$AD110="")</formula>
    </cfRule>
  </conditionalFormatting>
  <conditionalFormatting sqref="AF110:AG110">
    <cfRule type="expression" dxfId="4046" priority="198">
      <formula>AND($D110&lt;&gt;"",$AF110="")</formula>
    </cfRule>
  </conditionalFormatting>
  <conditionalFormatting sqref="AH110:AI110">
    <cfRule type="expression" dxfId="4045" priority="197">
      <formula>AND($D110&lt;&gt;"",$AH110="")</formula>
    </cfRule>
  </conditionalFormatting>
  <conditionalFormatting sqref="AJ110:AK110">
    <cfRule type="expression" dxfId="4044" priority="196">
      <formula>AND($D110&lt;&gt;"",$AJ110="")</formula>
    </cfRule>
  </conditionalFormatting>
  <conditionalFormatting sqref="X111:Y111">
    <cfRule type="expression" dxfId="4043" priority="195">
      <formula>AND($D111&lt;&gt;"",$X111="")</formula>
    </cfRule>
  </conditionalFormatting>
  <conditionalFormatting sqref="Z111:AA111">
    <cfRule type="expression" dxfId="4042" priority="194">
      <formula>AND($D111&lt;&gt;"",$Z111="")</formula>
    </cfRule>
  </conditionalFormatting>
  <conditionalFormatting sqref="AB111:AC111">
    <cfRule type="expression" dxfId="4041" priority="193">
      <formula>AND($D111&lt;&gt;"",$AB111="")</formula>
    </cfRule>
  </conditionalFormatting>
  <conditionalFormatting sqref="AD111:AE111">
    <cfRule type="expression" dxfId="4040" priority="192">
      <formula>AND($D111&lt;&gt;"",$AD111="")</formula>
    </cfRule>
  </conditionalFormatting>
  <conditionalFormatting sqref="AF111:AG111">
    <cfRule type="expression" dxfId="4039" priority="191">
      <formula>AND($D111&lt;&gt;"",$AF111="")</formula>
    </cfRule>
  </conditionalFormatting>
  <conditionalFormatting sqref="AH111:AI111">
    <cfRule type="expression" dxfId="4038" priority="190">
      <formula>AND($D111&lt;&gt;"",$AH111="")</formula>
    </cfRule>
  </conditionalFormatting>
  <conditionalFormatting sqref="AJ111:AK111">
    <cfRule type="expression" dxfId="4037" priority="189">
      <formula>AND($D111&lt;&gt;"",$AJ111="")</formula>
    </cfRule>
  </conditionalFormatting>
  <conditionalFormatting sqref="S144:W146">
    <cfRule type="expression" dxfId="4036" priority="40">
      <formula>$AM$145=x</formula>
    </cfRule>
  </conditionalFormatting>
  <conditionalFormatting sqref="AL144:AR146">
    <cfRule type="expression" dxfId="4035" priority="39">
      <formula>$T$145=x</formula>
    </cfRule>
  </conditionalFormatting>
  <conditionalFormatting sqref="R69:W73 R123:W127 R76:W80 R130:W134">
    <cfRule type="expression" dxfId="4034" priority="398">
      <formula>$BL$231=1</formula>
    </cfRule>
  </conditionalFormatting>
  <conditionalFormatting sqref="AK13">
    <cfRule type="expression" dxfId="4033" priority="399">
      <formula>$BL$231=1</formula>
    </cfRule>
  </conditionalFormatting>
  <conditionalFormatting sqref="BF19">
    <cfRule type="expression" dxfId="4032" priority="37">
      <formula>$BL$231=1</formula>
    </cfRule>
  </conditionalFormatting>
  <conditionalFormatting sqref="X88:Y88">
    <cfRule type="expression" dxfId="4031" priority="36">
      <formula>AND($D88&lt;&gt;"",$X88="")</formula>
    </cfRule>
  </conditionalFormatting>
  <conditionalFormatting sqref="Z88:AA88">
    <cfRule type="expression" dxfId="4030" priority="35">
      <formula>AND($D88&lt;&gt;"",$Z88="")</formula>
    </cfRule>
  </conditionalFormatting>
  <conditionalFormatting sqref="AB88:AC88">
    <cfRule type="expression" dxfId="4029" priority="34">
      <formula>AND($D88&lt;&gt;"",$AB88="")</formula>
    </cfRule>
  </conditionalFormatting>
  <conditionalFormatting sqref="AD88:AE88">
    <cfRule type="expression" dxfId="4028" priority="33">
      <formula>AND($D88&lt;&gt;"",$AD88="")</formula>
    </cfRule>
  </conditionalFormatting>
  <conditionalFormatting sqref="AF88:AG88">
    <cfRule type="expression" dxfId="4027" priority="32">
      <formula>AND($D88&lt;&gt;"",$AF88="")</formula>
    </cfRule>
  </conditionalFormatting>
  <conditionalFormatting sqref="AH88:AI88">
    <cfRule type="expression" dxfId="4026" priority="31">
      <formula>AND($D88&lt;&gt;"",$AH88="")</formula>
    </cfRule>
  </conditionalFormatting>
  <conditionalFormatting sqref="AJ88:AK88">
    <cfRule type="expression" dxfId="4025" priority="30">
      <formula>AND($D88&lt;&gt;"",$AJ88="")</formula>
    </cfRule>
  </conditionalFormatting>
  <conditionalFormatting sqref="X102:Y102">
    <cfRule type="expression" dxfId="4024" priority="29">
      <formula>AND($D102&lt;&gt;"",$X102="")</formula>
    </cfRule>
  </conditionalFormatting>
  <conditionalFormatting sqref="Z102:AA102">
    <cfRule type="expression" dxfId="4023" priority="28">
      <formula>AND($D102&lt;&gt;"",$Z102="")</formula>
    </cfRule>
  </conditionalFormatting>
  <conditionalFormatting sqref="AB102:AC102">
    <cfRule type="expression" dxfId="4022" priority="27">
      <formula>AND($D102&lt;&gt;"",$AB102="")</formula>
    </cfRule>
  </conditionalFormatting>
  <conditionalFormatting sqref="AD102:AE102">
    <cfRule type="expression" dxfId="4021" priority="26">
      <formula>AND($D102&lt;&gt;"",$AD102="")</formula>
    </cfRule>
  </conditionalFormatting>
  <conditionalFormatting sqref="AF102:AG102">
    <cfRule type="expression" dxfId="4020" priority="25">
      <formula>AND($D102&lt;&gt;"",$AF102="")</formula>
    </cfRule>
  </conditionalFormatting>
  <conditionalFormatting sqref="AH102:AI102">
    <cfRule type="expression" dxfId="4019" priority="24">
      <formula>AND($D102&lt;&gt;"",$AH102="")</formula>
    </cfRule>
  </conditionalFormatting>
  <conditionalFormatting sqref="AJ102:AK102">
    <cfRule type="expression" dxfId="4018" priority="23">
      <formula>AND($D102&lt;&gt;"",$AJ102="")</formula>
    </cfRule>
  </conditionalFormatting>
  <conditionalFormatting sqref="X103:Y103">
    <cfRule type="expression" dxfId="4017" priority="22">
      <formula>AND($D103&lt;&gt;"",$X103="")</formula>
    </cfRule>
  </conditionalFormatting>
  <conditionalFormatting sqref="Z103:AA103">
    <cfRule type="expression" dxfId="4016" priority="21">
      <formula>AND($D103&lt;&gt;"",$Z103="")</formula>
    </cfRule>
  </conditionalFormatting>
  <conditionalFormatting sqref="AB103:AC103">
    <cfRule type="expression" dxfId="4015" priority="20">
      <formula>AND($D103&lt;&gt;"",$AB103="")</formula>
    </cfRule>
  </conditionalFormatting>
  <conditionalFormatting sqref="AD103:AE103">
    <cfRule type="expression" dxfId="4014" priority="19">
      <formula>AND($D103&lt;&gt;"",$AD103="")</formula>
    </cfRule>
  </conditionalFormatting>
  <conditionalFormatting sqref="AF103:AG103">
    <cfRule type="expression" dxfId="4013" priority="18">
      <formula>AND($D103&lt;&gt;"",$AF103="")</formula>
    </cfRule>
  </conditionalFormatting>
  <conditionalFormatting sqref="AH103:AI103">
    <cfRule type="expression" dxfId="4012" priority="17">
      <formula>AND($D103&lt;&gt;"",$AH103="")</formula>
    </cfRule>
  </conditionalFormatting>
  <conditionalFormatting sqref="AJ103:AK103">
    <cfRule type="expression" dxfId="4011" priority="16">
      <formula>AND($D103&lt;&gt;"",$AJ103="")</formula>
    </cfRule>
  </conditionalFormatting>
  <conditionalFormatting sqref="D177:BG179 D190:AZ199 E181:AZ189 D180:AZ180">
    <cfRule type="expression" dxfId="4010" priority="15">
      <formula>$AM$145=x</formula>
    </cfRule>
  </conditionalFormatting>
  <conditionalFormatting sqref="BA180:BF189">
    <cfRule type="expression" dxfId="4009" priority="9">
      <formula>$AM$145=x</formula>
    </cfRule>
  </conditionalFormatting>
  <conditionalFormatting sqref="BA190:BF199">
    <cfRule type="expression" dxfId="4008" priority="8">
      <formula>$AM$145=x</formula>
    </cfRule>
  </conditionalFormatting>
  <conditionalFormatting sqref="BG181:BG199">
    <cfRule type="expression" dxfId="4007" priority="7">
      <formula>$AM$145=x</formula>
    </cfRule>
  </conditionalFormatting>
  <conditionalFormatting sqref="BG181:BG189">
    <cfRule type="expression" dxfId="4006" priority="6">
      <formula>$AM$145=x</formula>
    </cfRule>
  </conditionalFormatting>
  <conditionalFormatting sqref="BG180:BG189">
    <cfRule type="expression" dxfId="4005" priority="5">
      <formula>$AM$145=x</formula>
    </cfRule>
  </conditionalFormatting>
  <conditionalFormatting sqref="BG180:BG189">
    <cfRule type="expression" dxfId="4004" priority="4">
      <formula>$AM$145=x</formula>
    </cfRule>
  </conditionalFormatting>
  <conditionalFormatting sqref="BG190:BG199">
    <cfRule type="expression" dxfId="4003" priority="3">
      <formula>$AM$145=x</formula>
    </cfRule>
  </conditionalFormatting>
  <conditionalFormatting sqref="BG190:BG199">
    <cfRule type="expression" dxfId="4002" priority="2">
      <formula>$AM$145=x</formula>
    </cfRule>
  </conditionalFormatting>
  <conditionalFormatting sqref="BG190:BG199">
    <cfRule type="expression" dxfId="4001" priority="1">
      <formula>$AM$145=x</formula>
    </cfRule>
  </conditionalFormatting>
  <dataValidations count="26">
    <dataValidation type="list" allowBlank="1" showInputMessage="1" showErrorMessage="1" sqref="E190:U199" xr:uid="{00000000-0002-0000-1000-000000000000}">
      <formula1>$BK$189:$BK$199</formula1>
    </dataValidation>
    <dataValidation type="list" allowBlank="1" showInputMessage="1" sqref="J51:AB60" xr:uid="{00000000-0002-0000-1000-000001000000}">
      <formula1>IF($AK$13=1,Amenazas_contexto_proceso,IF($AK$13=2,$CG$20:$CG$41,IF($AK$13=3,Amenazas_contexto_proceso,IF($AK$13=4,Amenazas_contexto_proceso,IF($AK$13=5,Oportunidades)))))</formula1>
    </dataValidation>
    <dataValidation type="list" allowBlank="1" showInputMessage="1" sqref="J39:AB48" xr:uid="{00000000-0002-0000-1000-000002000000}">
      <formula1>IF($AK$13=1,Debilidades_contexto_proceso,IF($AK$13=2,$BQ$20:$BQ$41,IF($AK$13=3,Debilidades_contexto_proceso,IF($AK$13=4,Debilidades_contexto_proceso,IF($AK$13=5,$BY$20:$BY$41)))))</formula1>
    </dataValidation>
    <dataValidation type="list" allowBlank="1" showInputMessage="1" showErrorMessage="1" sqref="AT27 AY24:AY25" xr:uid="{00000000-0002-0000-1000-000003000000}">
      <formula1>Clase_riesgo</formula1>
    </dataValidation>
    <dataValidation type="list" allowBlank="1" showInputMessage="1" showErrorMessage="1" sqref="AN87:AQ96 AN102:AQ111" xr:uid="{00000000-0002-0000-1000-000004000000}">
      <formula1>IF($D87&lt;&gt;"",Pregunta8)</formula1>
    </dataValidation>
    <dataValidation type="list" allowBlank="1" showInputMessage="1" showErrorMessage="1" sqref="AJ87:AK96 AJ102:AK111" xr:uid="{00000000-0002-0000-1000-000005000000}">
      <formula1>IF($D87&lt;&gt;"",Pregunta7)</formula1>
    </dataValidation>
    <dataValidation type="list" allowBlank="1" showInputMessage="1" showErrorMessage="1" sqref="AH87:AI96 AH102:AI111" xr:uid="{00000000-0002-0000-1000-000006000000}">
      <formula1>IF($D87&lt;&gt;"",Pregunta6)</formula1>
    </dataValidation>
    <dataValidation type="list" allowBlank="1" showInputMessage="1" showErrorMessage="1" sqref="AF87:AG96 AF102:AG111" xr:uid="{00000000-0002-0000-1000-000007000000}">
      <formula1>IF($D87&lt;&gt;"",Pregunta5)</formula1>
    </dataValidation>
    <dataValidation type="list" allowBlank="1" showInputMessage="1" showErrorMessage="1" sqref="AD87:AE96 AD102:AE111" xr:uid="{00000000-0002-0000-1000-000008000000}">
      <formula1>IF($D87&lt;&gt;"",Pregunta4)</formula1>
    </dataValidation>
    <dataValidation type="list" allowBlank="1" showInputMessage="1" showErrorMessage="1" sqref="AB87:AC96 AB102:AC111" xr:uid="{00000000-0002-0000-1000-000009000000}">
      <formula1>IF($D87&lt;&gt;"",Pregunta3)</formula1>
    </dataValidation>
    <dataValidation type="list" allowBlank="1" showInputMessage="1" showErrorMessage="1" sqref="Z87:AA96 Z102:AA111" xr:uid="{00000000-0002-0000-1000-00000A000000}">
      <formula1>IF($D87&lt;&gt;"",Pregunta2)</formula1>
    </dataValidation>
    <dataValidation type="list" allowBlank="1" showInputMessage="1" showErrorMessage="1" sqref="X87:Y96 X102:Y111" xr:uid="{00000000-0002-0000-1000-00000B000000}">
      <formula1>IF($D87&lt;&gt;"",Pregunta1)</formula1>
    </dataValidation>
    <dataValidation type="list" allowBlank="1" showErrorMessage="1" promptTitle="Seleccione según corresponda" sqref="D29:AB34" xr:uid="{00000000-0002-0000-1000-00000C000000}">
      <formula1>IF($AK$13=1,Trámites_y_OPAS_afectados,IF($AK$13=2,Objetivos_estratégicos,IF($AK$13=3,Trámites_y_OPAS_afectados,IF($AK$13=4,Trámites_y_OPAS_afectados,IF($AK$13=5,Objetivos_estratégicos)))))</formula1>
    </dataValidation>
    <dataValidation allowBlank="1" showInputMessage="1" sqref="X18" xr:uid="{00000000-0002-0000-1000-00000D000000}"/>
    <dataValidation showInputMessage="1" showErrorMessage="1" sqref="D205:D214" xr:uid="{00000000-0002-0000-1000-00000E000000}"/>
    <dataValidation type="list" allowBlank="1" showInputMessage="1" showErrorMessage="1" sqref="T145 AM145" xr:uid="{00000000-0002-0000-1000-00000F000000}">
      <formula1>x</formula1>
    </dataValidation>
    <dataValidation type="list" allowBlank="1" showInputMessage="1" showErrorMessage="1" sqref="D51:I60" xr:uid="{00000000-0002-0000-1000-000010000000}">
      <formula1>Agente_generador_externas</formula1>
    </dataValidation>
    <dataValidation type="list" allowBlank="1" showInputMessage="1" showErrorMessage="1" sqref="D39:I48" xr:uid="{00000000-0002-0000-1000-000011000000}">
      <formula1>Agente_generador_internas</formula1>
    </dataValidation>
    <dataValidation type="list" allowBlank="1" showInputMessage="1" showErrorMessage="1" sqref="V13" xr:uid="{00000000-0002-0000-1000-000012000000}">
      <formula1>Enfoque</formula1>
    </dataValidation>
    <dataValidation type="list" allowBlank="1" showInputMessage="1" showErrorMessage="1" sqref="S18" xr:uid="{00000000-0002-0000-1000-000013000000}">
      <formula1>Preposiciones</formula1>
    </dataValidation>
    <dataValidation type="list" allowBlank="1" showInputMessage="1" showErrorMessage="1" promptTitle="Categorías" prompt="Las categorías establecidas para riesgos u oportunidades están descritas al final de la Hoja de Contexto del Proceso." sqref="D18:Q18" xr:uid="{00000000-0002-0000-1000-000014000000}">
      <formula1>IF(AK13=1,Categoría_corrupción,IF(AK13=2,Categoría_estratégica,IF(AK13=3, Categoría_gestión_procesos,IF(AK13=4, Categoría_seguridad_información,IF(AK13=5, Categoría_oportunidad)))))</formula1>
    </dataValidation>
    <dataValidation type="list" showInputMessage="1" showErrorMessage="1" sqref="E180:U189" xr:uid="{00000000-0002-0000-1000-000015000000}">
      <formula1>$BK$177:$BK$187</formula1>
    </dataValidation>
    <dataValidation type="list" allowBlank="1" showInputMessage="1" showErrorMessage="1" errorTitle="Seleccionar de lista" error="Por favor seleccionar de la lista desplegable. Gracias." sqref="AD29:BF34" xr:uid="{00000000-0002-0000-1000-000016000000}">
      <formula1>IF($AK$13=1,Otros_procesos_afectados,IF($AK$13=2,Otros_procesos_afectados,IF($AK$13=3,Otros_procesos_afectados,IF($AK$13=4,Otros_procesos_afectados,IF($AK$13=5,Otros_procesos_afectados)))))</formula1>
    </dataValidation>
    <dataValidation type="date" allowBlank="1" showInputMessage="1" showErrorMessage="1" errorTitle="FORMATO DE FECHA" error="La fecha debe estar en formato dd/mm/aaaa." sqref="BA155:BF174 BA180:BF199" xr:uid="{00000000-0002-0000-1000-000017000000}">
      <formula1>1</formula1>
      <formula2>2958465</formula2>
    </dataValidation>
    <dataValidation type="date" operator="greaterThanOrEqual" allowBlank="1" showInputMessage="1" showErrorMessage="1" errorTitle="Error de fecha" error="-La fecha final debe ser mayor o igual a la inicial._x000a__x000a_-La fecha debe estar en formato dd/mm/aaaa." sqref="BG155:BG174 BG180:BG199" xr:uid="{00000000-0002-0000-1000-000018000000}">
      <formula1>BA155</formula1>
    </dataValidation>
    <dataValidation type="date" allowBlank="1" showInputMessage="1" showErrorMessage="1" errorTitle="FORMATO FECHA" error="Ingresar fecha en formato dd/mm/aaaa. Gracias." sqref="AX10:BF10" xr:uid="{00000000-0002-0000-1000-000019000000}">
      <formula1>42370</formula1>
      <formula2>43830</formula2>
    </dataValidation>
  </dataValidations>
  <hyperlinks>
    <hyperlink ref="E75:H75" location="Enc_Imp_Corrupción!Q3" display="Enc_Imp_Corrupción!Q3" xr:uid="{00000000-0004-0000-1000-000000000000}"/>
    <hyperlink ref="I75:L75" location="Imp_Est_Pro_Seg!C31" display="Imp_Est_Pro_Seg!C31" xr:uid="{00000000-0004-0000-1000-000001000000}"/>
    <hyperlink ref="M75:P75" location="Imp_Est_Pro_Seg!C31" display="G. Procesos" xr:uid="{00000000-0004-0000-1000-000002000000}"/>
    <hyperlink ref="E76:H76" location="'Seguridad Información'!A1" display="Seguridad Inf." xr:uid="{00000000-0004-0000-1000-000003000000}"/>
    <hyperlink ref="I76:L76" location="Imp_oportunidad!C31" display="Imp_oportunidad!C31" xr:uid="{00000000-0004-0000-1000-000004000000}"/>
    <hyperlink ref="E66:H66" location="Frecuencia!C31" display="Frecuencia" xr:uid="{00000000-0004-0000-1000-000005000000}"/>
    <hyperlink ref="E67:H67" location="Factibilidad!C25" display="Factibilidad" xr:uid="{00000000-0004-0000-1000-000006000000}"/>
  </hyperlinks>
  <printOptions horizontalCentered="1" verticalCentered="1"/>
  <pageMargins left="0.19685039370078741" right="0.23622047244094491" top="0.19685039370078741" bottom="0.19685039370078741" header="0.31496062992125984" footer="0.31496062992125984"/>
  <pageSetup paperSize="14" scale="29" orientation="portrait" horizontalDpi="4294967294" verticalDpi="4294967294" r:id="rId1"/>
  <headerFooter>
    <oddFooter>&amp;R&amp;"Arial Narrow,Normal"&amp;7Fecha de versión: 08 de abril de 2019</oddFooter>
  </headerFooter>
  <rowBreaks count="1" manualBreakCount="1">
    <brk id="113" max="58" man="1"/>
  </rowBreaks>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16</xdr:col>
                    <xdr:colOff>104775</xdr:colOff>
                    <xdr:row>25</xdr:row>
                    <xdr:rowOff>47625</xdr:rowOff>
                  </from>
                  <to>
                    <xdr:col>17</xdr:col>
                    <xdr:colOff>104775</xdr:colOff>
                    <xdr:row>25</xdr:row>
                    <xdr:rowOff>352425</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19</xdr:col>
                    <xdr:colOff>57150</xdr:colOff>
                    <xdr:row>25</xdr:row>
                    <xdr:rowOff>66675</xdr:rowOff>
                  </from>
                  <to>
                    <xdr:col>20</xdr:col>
                    <xdr:colOff>142875</xdr:colOff>
                    <xdr:row>25</xdr:row>
                    <xdr:rowOff>352425</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29</xdr:col>
                    <xdr:colOff>276225</xdr:colOff>
                    <xdr:row>25</xdr:row>
                    <xdr:rowOff>47625</xdr:rowOff>
                  </from>
                  <to>
                    <xdr:col>30</xdr:col>
                    <xdr:colOff>219075</xdr:colOff>
                    <xdr:row>25</xdr:row>
                    <xdr:rowOff>352425</xdr:rowOff>
                  </to>
                </anchor>
              </controlPr>
            </control>
          </mc:Choice>
        </mc:AlternateContent>
        <mc:AlternateContent xmlns:mc="http://schemas.openxmlformats.org/markup-compatibility/2006">
          <mc:Choice Requires="x14">
            <control shapeId="14340" r:id="rId7" name="Check Box 4">
              <controlPr defaultSize="0" autoFill="0" autoLine="0" autoPict="0">
                <anchor moveWithCells="1">
                  <from>
                    <xdr:col>31</xdr:col>
                    <xdr:colOff>352425</xdr:colOff>
                    <xdr:row>25</xdr:row>
                    <xdr:rowOff>57150</xdr:rowOff>
                  </from>
                  <to>
                    <xdr:col>32</xdr:col>
                    <xdr:colOff>257175</xdr:colOff>
                    <xdr:row>25</xdr:row>
                    <xdr:rowOff>342900</xdr:rowOff>
                  </to>
                </anchor>
              </controlPr>
            </control>
          </mc:Choice>
        </mc:AlternateContent>
        <mc:AlternateContent xmlns:mc="http://schemas.openxmlformats.org/markup-compatibility/2006">
          <mc:Choice Requires="x14">
            <control shapeId="14341" r:id="rId8" name="Check Box 5">
              <controlPr defaultSize="0" autoFill="0" autoLine="0" autoPict="0">
                <anchor moveWithCells="1">
                  <from>
                    <xdr:col>44</xdr:col>
                    <xdr:colOff>247650</xdr:colOff>
                    <xdr:row>25</xdr:row>
                    <xdr:rowOff>47625</xdr:rowOff>
                  </from>
                  <to>
                    <xdr:col>45</xdr:col>
                    <xdr:colOff>104775</xdr:colOff>
                    <xdr:row>25</xdr:row>
                    <xdr:rowOff>371475</xdr:rowOff>
                  </to>
                </anchor>
              </controlPr>
            </control>
          </mc:Choice>
        </mc:AlternateContent>
        <mc:AlternateContent xmlns:mc="http://schemas.openxmlformats.org/markup-compatibility/2006">
          <mc:Choice Requires="x14">
            <control shapeId="14342" r:id="rId9" name="Check Box 6">
              <controlPr defaultSize="0" autoFill="0" autoLine="0" autoPict="0">
                <anchor moveWithCells="1">
                  <from>
                    <xdr:col>48</xdr:col>
                    <xdr:colOff>19050</xdr:colOff>
                    <xdr:row>25</xdr:row>
                    <xdr:rowOff>57150</xdr:rowOff>
                  </from>
                  <to>
                    <xdr:col>49</xdr:col>
                    <xdr:colOff>104775</xdr:colOff>
                    <xdr:row>25</xdr:row>
                    <xdr:rowOff>342900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94" id="{4C2BA267-411A-4DF3-A985-B4B1E42FE905}">
            <xm:f>OR($AP$68=Datos!$S$5,$AP$68=Datos!$T$5)</xm:f>
            <x14:dxf>
              <fill>
                <patternFill>
                  <bgColor rgb="FF92D050"/>
                </patternFill>
              </fill>
            </x14:dxf>
          </x14:cfRule>
          <x14:cfRule type="expression" priority="395" id="{462906FE-5E92-4DCD-8A36-27081BEF691A}">
            <xm:f>OR($AP$68=Datos!$S$4,$AP$68=Datos!$T$4)</xm:f>
            <x14:dxf>
              <fill>
                <patternFill>
                  <bgColor rgb="FFFFFF00"/>
                </patternFill>
              </fill>
            </x14:dxf>
          </x14:cfRule>
          <x14:cfRule type="expression" priority="396" id="{05FE1AAF-8115-49E5-AD71-1D56B4EF95EB}">
            <xm:f>OR($AP$68=Datos!$S$3,$AP$68=Datos!$T$3)</xm:f>
            <x14:dxf>
              <fill>
                <patternFill>
                  <bgColor rgb="FFFFC000"/>
                </patternFill>
              </fill>
            </x14:dxf>
          </x14:cfRule>
          <x14:cfRule type="expression" priority="397" id="{D9A0C3BA-9E8C-43D2-B652-35AE69796FB6}">
            <xm:f>OR($AP$68=Datos!$S$2,$AP$68=Datos!$T$2)</xm:f>
            <x14:dxf>
              <fill>
                <patternFill>
                  <bgColor rgb="FFFF0000"/>
                </patternFill>
              </fill>
            </x14:dxf>
          </x14:cfRule>
          <xm:sqref>AP68</xm:sqref>
        </x14:conditionalFormatting>
        <x14:conditionalFormatting xmlns:xm="http://schemas.microsoft.com/office/excel/2006/main">
          <x14:cfRule type="expression" priority="381" id="{6A1A17F7-6636-4A8F-9133-2D230FBACF99}">
            <xm:f>OR($AP$126=Datos!$S$2,$AP$126=Datos!$T$2)</xm:f>
            <x14:dxf>
              <fill>
                <patternFill>
                  <bgColor rgb="FFFF0000"/>
                </patternFill>
              </fill>
            </x14:dxf>
          </x14:cfRule>
          <x14:cfRule type="expression" priority="382" id="{F254E627-8165-4253-A904-2A4CA2ADB564}">
            <xm:f>OR($AP$126=Datos!$S$3,$AP$126=Datos!$T$3)</xm:f>
            <x14:dxf>
              <fill>
                <patternFill>
                  <bgColor rgb="FFFFC000"/>
                </patternFill>
              </fill>
            </x14:dxf>
          </x14:cfRule>
          <x14:cfRule type="expression" priority="383" id="{311034E9-A790-4FA1-AC24-4A600BEB3745}">
            <xm:f>OR($AP$126=Datos!$S$4,$AP$126=Datos!$T$4)</xm:f>
            <x14:dxf>
              <fill>
                <patternFill>
                  <bgColor rgb="FFFFFF00"/>
                </patternFill>
              </fill>
            </x14:dxf>
          </x14:cfRule>
          <x14:cfRule type="expression" priority="384" id="{CC6B9355-B5A9-4B38-944F-B056B7171815}">
            <xm:f>OR($AP$126=Datos!$S$5,$AP$126=Datos!$T$5)</xm:f>
            <x14:dxf>
              <fill>
                <patternFill>
                  <bgColor rgb="FF92D050"/>
                </patternFill>
              </fill>
            </x14:dxf>
          </x14:cfRule>
          <xm:sqref>AP126</xm:sqref>
        </x14:conditionalFormatting>
        <x14:conditionalFormatting xmlns:xm="http://schemas.microsoft.com/office/excel/2006/main">
          <x14:cfRule type="cellIs" priority="277" operator="equal" id="{11EF75D7-E443-494C-91BA-1AF9615637DB}">
            <xm:f>Datos!$AO$2</xm:f>
            <x14:dxf>
              <fill>
                <patternFill>
                  <bgColor rgb="FF92D050"/>
                </patternFill>
              </fill>
            </x14:dxf>
          </x14:cfRule>
          <x14:cfRule type="cellIs" priority="337" operator="equal" id="{0DE11CFF-E597-4193-83C5-C0888094BBC9}">
            <xm:f>Datos!$AO$4</xm:f>
            <x14:dxf>
              <fill>
                <patternFill>
                  <bgColor theme="5" tint="0.39994506668294322"/>
                </patternFill>
              </fill>
            </x14:dxf>
          </x14:cfRule>
          <x14:cfRule type="cellIs" priority="338" operator="equal" id="{70E7AC07-1681-4F82-A4BF-8C00FCADAB30}">
            <xm:f>Datos!$AO$3</xm:f>
            <x14:dxf>
              <fill>
                <patternFill>
                  <bgColor rgb="FFFFFF00"/>
                </patternFill>
              </fill>
            </x14:dxf>
          </x14:cfRule>
          <xm:sqref>AL87</xm:sqref>
        </x14:conditionalFormatting>
        <x14:conditionalFormatting xmlns:xm="http://schemas.microsoft.com/office/excel/2006/main">
          <x14:cfRule type="cellIs" priority="274" operator="equal" id="{7D41CFD3-1402-49CA-923D-EF041CDECD8C}">
            <xm:f>Datos!$AO$2</xm:f>
            <x14:dxf>
              <fill>
                <patternFill>
                  <bgColor rgb="FF92D050"/>
                </patternFill>
              </fill>
            </x14:dxf>
          </x14:cfRule>
          <x14:cfRule type="cellIs" priority="275" operator="equal" id="{AB7A12D3-D235-4860-9154-04FFE2CECD7D}">
            <xm:f>Datos!$AO$4</xm:f>
            <x14:dxf>
              <fill>
                <patternFill>
                  <bgColor theme="5" tint="0.39994506668294322"/>
                </patternFill>
              </fill>
            </x14:dxf>
          </x14:cfRule>
          <x14:cfRule type="cellIs" priority="276" operator="equal" id="{90187FD2-A8F8-44A6-B0FD-4AB4044BF852}">
            <xm:f>Datos!$AO$3</xm:f>
            <x14:dxf>
              <fill>
                <patternFill>
                  <bgColor rgb="FFFFFF00"/>
                </patternFill>
              </fill>
            </x14:dxf>
          </x14:cfRule>
          <xm:sqref>AL88</xm:sqref>
        </x14:conditionalFormatting>
        <x14:conditionalFormatting xmlns:xm="http://schemas.microsoft.com/office/excel/2006/main">
          <x14:cfRule type="cellIs" priority="271" operator="equal" id="{BFCAEDC6-47B6-4F9F-8E55-7F1045D77134}">
            <xm:f>Datos!$AO$2</xm:f>
            <x14:dxf>
              <fill>
                <patternFill>
                  <bgColor rgb="FF92D050"/>
                </patternFill>
              </fill>
            </x14:dxf>
          </x14:cfRule>
          <x14:cfRule type="cellIs" priority="272" operator="equal" id="{C1385310-37DE-41CC-837F-3558DC55A59E}">
            <xm:f>Datos!$AO$4</xm:f>
            <x14:dxf>
              <fill>
                <patternFill>
                  <bgColor theme="5" tint="0.39994506668294322"/>
                </patternFill>
              </fill>
            </x14:dxf>
          </x14:cfRule>
          <x14:cfRule type="cellIs" priority="273" operator="equal" id="{ABF77C53-068C-4F4F-95A1-792F81594EBE}">
            <xm:f>Datos!$AO$3</xm:f>
            <x14:dxf>
              <fill>
                <patternFill>
                  <bgColor rgb="FFFFFF00"/>
                </patternFill>
              </fill>
            </x14:dxf>
          </x14:cfRule>
          <xm:sqref>AL89</xm:sqref>
        </x14:conditionalFormatting>
        <x14:conditionalFormatting xmlns:xm="http://schemas.microsoft.com/office/excel/2006/main">
          <x14:cfRule type="cellIs" priority="268" operator="equal" id="{D7B29E25-0B2A-43B2-883A-10B5F6EF0043}">
            <xm:f>Datos!$AO$2</xm:f>
            <x14:dxf>
              <fill>
                <patternFill>
                  <bgColor rgb="FF92D050"/>
                </patternFill>
              </fill>
            </x14:dxf>
          </x14:cfRule>
          <x14:cfRule type="cellIs" priority="269" operator="equal" id="{EA2A15DB-5B92-43B0-9BE7-DB24FBF580AA}">
            <xm:f>Datos!$AO$4</xm:f>
            <x14:dxf>
              <fill>
                <patternFill>
                  <bgColor theme="5" tint="0.39994506668294322"/>
                </patternFill>
              </fill>
            </x14:dxf>
          </x14:cfRule>
          <x14:cfRule type="cellIs" priority="270" operator="equal" id="{79D81A5E-7834-458D-8269-3BEA4DBFBC30}">
            <xm:f>Datos!$AO$3</xm:f>
            <x14:dxf>
              <fill>
                <patternFill>
                  <bgColor rgb="FFFFFF00"/>
                </patternFill>
              </fill>
            </x14:dxf>
          </x14:cfRule>
          <xm:sqref>AL90</xm:sqref>
        </x14:conditionalFormatting>
        <x14:conditionalFormatting xmlns:xm="http://schemas.microsoft.com/office/excel/2006/main">
          <x14:cfRule type="cellIs" priority="265" operator="equal" id="{897CED27-1ED8-413E-BE95-49957CC03D25}">
            <xm:f>Datos!$AO$2</xm:f>
            <x14:dxf>
              <fill>
                <patternFill>
                  <bgColor rgb="FF92D050"/>
                </patternFill>
              </fill>
            </x14:dxf>
          </x14:cfRule>
          <x14:cfRule type="cellIs" priority="266" operator="equal" id="{22B6F99D-8001-42BB-9EEC-F91C3F9CD51D}">
            <xm:f>Datos!$AO$4</xm:f>
            <x14:dxf>
              <fill>
                <patternFill>
                  <bgColor theme="5" tint="0.39994506668294322"/>
                </patternFill>
              </fill>
            </x14:dxf>
          </x14:cfRule>
          <x14:cfRule type="cellIs" priority="267" operator="equal" id="{05677897-3A97-4FE1-AC2F-079C248287FD}">
            <xm:f>Datos!$AO$3</xm:f>
            <x14:dxf>
              <fill>
                <patternFill>
                  <bgColor rgb="FFFFFF00"/>
                </patternFill>
              </fill>
            </x14:dxf>
          </x14:cfRule>
          <xm:sqref>AL91</xm:sqref>
        </x14:conditionalFormatting>
        <x14:conditionalFormatting xmlns:xm="http://schemas.microsoft.com/office/excel/2006/main">
          <x14:cfRule type="cellIs" priority="262" operator="equal" id="{6670CE27-6D4A-49E9-8363-D1BD4C56E408}">
            <xm:f>Datos!$AO$2</xm:f>
            <x14:dxf>
              <fill>
                <patternFill>
                  <bgColor rgb="FF92D050"/>
                </patternFill>
              </fill>
            </x14:dxf>
          </x14:cfRule>
          <x14:cfRule type="cellIs" priority="263" operator="equal" id="{49FD72C7-5344-4803-9EBD-32C9A84C8B5C}">
            <xm:f>Datos!$AO$4</xm:f>
            <x14:dxf>
              <fill>
                <patternFill>
                  <bgColor theme="5" tint="0.39994506668294322"/>
                </patternFill>
              </fill>
            </x14:dxf>
          </x14:cfRule>
          <x14:cfRule type="cellIs" priority="264" operator="equal" id="{88BA13A6-319B-49FB-A5FB-54D12B6C9A10}">
            <xm:f>Datos!$AO$3</xm:f>
            <x14:dxf>
              <fill>
                <patternFill>
                  <bgColor rgb="FFFFFF00"/>
                </patternFill>
              </fill>
            </x14:dxf>
          </x14:cfRule>
          <xm:sqref>AL92</xm:sqref>
        </x14:conditionalFormatting>
        <x14:conditionalFormatting xmlns:xm="http://schemas.microsoft.com/office/excel/2006/main">
          <x14:cfRule type="cellIs" priority="259" operator="equal" id="{70D51AE0-B20A-4A08-B2FF-2306BE8BFF03}">
            <xm:f>Datos!$AO$2</xm:f>
            <x14:dxf>
              <fill>
                <patternFill>
                  <bgColor rgb="FF92D050"/>
                </patternFill>
              </fill>
            </x14:dxf>
          </x14:cfRule>
          <x14:cfRule type="cellIs" priority="260" operator="equal" id="{65942123-4BC2-4528-ADEE-9DE746267B41}">
            <xm:f>Datos!$AO$4</xm:f>
            <x14:dxf>
              <fill>
                <patternFill>
                  <bgColor theme="5" tint="0.39994506668294322"/>
                </patternFill>
              </fill>
            </x14:dxf>
          </x14:cfRule>
          <x14:cfRule type="cellIs" priority="261" operator="equal" id="{F1D429C2-E19C-439B-B137-D20E5C8BB3D1}">
            <xm:f>Datos!$AO$3</xm:f>
            <x14:dxf>
              <fill>
                <patternFill>
                  <bgColor rgb="FFFFFF00"/>
                </patternFill>
              </fill>
            </x14:dxf>
          </x14:cfRule>
          <xm:sqref>AL93</xm:sqref>
        </x14:conditionalFormatting>
        <x14:conditionalFormatting xmlns:xm="http://schemas.microsoft.com/office/excel/2006/main">
          <x14:cfRule type="cellIs" priority="256" operator="equal" id="{FDCB5AA2-ADA2-482F-8A19-CD90D57A4E47}">
            <xm:f>Datos!$AO$2</xm:f>
            <x14:dxf>
              <fill>
                <patternFill>
                  <bgColor rgb="FF92D050"/>
                </patternFill>
              </fill>
            </x14:dxf>
          </x14:cfRule>
          <x14:cfRule type="cellIs" priority="257" operator="equal" id="{9F42EC21-EDBC-40A5-A12C-38A9A2F35E9D}">
            <xm:f>Datos!$AO$4</xm:f>
            <x14:dxf>
              <fill>
                <patternFill>
                  <bgColor theme="5" tint="0.39994506668294322"/>
                </patternFill>
              </fill>
            </x14:dxf>
          </x14:cfRule>
          <x14:cfRule type="cellIs" priority="258" operator="equal" id="{4C625857-9E05-4B11-B602-8E1BA4A211E4}">
            <xm:f>Datos!$AO$3</xm:f>
            <x14:dxf>
              <fill>
                <patternFill>
                  <bgColor rgb="FFFFFF00"/>
                </patternFill>
              </fill>
            </x14:dxf>
          </x14:cfRule>
          <xm:sqref>AL94</xm:sqref>
        </x14:conditionalFormatting>
        <x14:conditionalFormatting xmlns:xm="http://schemas.microsoft.com/office/excel/2006/main">
          <x14:cfRule type="cellIs" priority="253" operator="equal" id="{D39BC30E-0691-42EA-8C47-917EE7F8A31C}">
            <xm:f>Datos!$AO$2</xm:f>
            <x14:dxf>
              <fill>
                <patternFill>
                  <bgColor rgb="FF92D050"/>
                </patternFill>
              </fill>
            </x14:dxf>
          </x14:cfRule>
          <x14:cfRule type="cellIs" priority="254" operator="equal" id="{4CA16A09-CFF8-4C5D-85CC-751178B7B630}">
            <xm:f>Datos!$AO$4</xm:f>
            <x14:dxf>
              <fill>
                <patternFill>
                  <bgColor theme="5" tint="0.39994506668294322"/>
                </patternFill>
              </fill>
            </x14:dxf>
          </x14:cfRule>
          <x14:cfRule type="cellIs" priority="255" operator="equal" id="{B01D84A3-A548-4F01-BE41-1A2E4E19DCBC}">
            <xm:f>Datos!$AO$3</xm:f>
            <x14:dxf>
              <fill>
                <patternFill>
                  <bgColor rgb="FFFFFF00"/>
                </patternFill>
              </fill>
            </x14:dxf>
          </x14:cfRule>
          <xm:sqref>AL95</xm:sqref>
        </x14:conditionalFormatting>
        <x14:conditionalFormatting xmlns:xm="http://schemas.microsoft.com/office/excel/2006/main">
          <x14:cfRule type="cellIs" priority="250" operator="equal" id="{4C18EAFD-5C14-4D60-816E-349C131E2D42}">
            <xm:f>Datos!$AO$2</xm:f>
            <x14:dxf>
              <fill>
                <patternFill>
                  <bgColor rgb="FF92D050"/>
                </patternFill>
              </fill>
            </x14:dxf>
          </x14:cfRule>
          <x14:cfRule type="cellIs" priority="251" operator="equal" id="{74F1817C-E478-4962-BF98-D54305583A36}">
            <xm:f>Datos!$AO$4</xm:f>
            <x14:dxf>
              <fill>
                <patternFill>
                  <bgColor theme="5" tint="0.39994506668294322"/>
                </patternFill>
              </fill>
            </x14:dxf>
          </x14:cfRule>
          <x14:cfRule type="cellIs" priority="252" operator="equal" id="{915919C2-F8EF-4FD2-B60B-EF510A2597FB}">
            <xm:f>Datos!$AO$3</xm:f>
            <x14:dxf>
              <fill>
                <patternFill>
                  <bgColor rgb="FFFFFF00"/>
                </patternFill>
              </fill>
            </x14:dxf>
          </x14:cfRule>
          <xm:sqref>AL96</xm:sqref>
        </x14:conditionalFormatting>
        <x14:conditionalFormatting xmlns:xm="http://schemas.microsoft.com/office/excel/2006/main">
          <x14:cfRule type="cellIs" priority="247" operator="equal" id="{F4108674-3843-44EB-AD04-8377039543E0}">
            <xm:f>Datos!$AO$4</xm:f>
            <x14:dxf>
              <fill>
                <patternFill>
                  <bgColor theme="5" tint="0.39994506668294322"/>
                </patternFill>
              </fill>
            </x14:dxf>
          </x14:cfRule>
          <x14:cfRule type="cellIs" priority="248" operator="equal" id="{2CA03D3E-74F8-469C-9FCA-C40844A1CBF8}">
            <xm:f>Datos!$AO$3</xm:f>
            <x14:dxf>
              <fill>
                <patternFill>
                  <bgColor rgb="FFFFFF00"/>
                </patternFill>
              </fill>
            </x14:dxf>
          </x14:cfRule>
          <x14:cfRule type="cellIs" priority="249" operator="equal" id="{E9B66DDD-3515-4AA5-90AE-BB5A05239FAA}">
            <xm:f>Datos!$AO$2</xm:f>
            <x14:dxf>
              <fill>
                <patternFill>
                  <bgColor rgb="FF92D050"/>
                </patternFill>
              </fill>
            </x14:dxf>
          </x14:cfRule>
          <xm:sqref>AT88</xm:sqref>
        </x14:conditionalFormatting>
        <x14:conditionalFormatting xmlns:xm="http://schemas.microsoft.com/office/excel/2006/main">
          <x14:cfRule type="cellIs" priority="188" operator="equal" id="{589B1F91-843A-46F6-B467-8DA50C2D9EF5}">
            <xm:f>Datos!$AO$2</xm:f>
            <x14:dxf>
              <fill>
                <patternFill>
                  <bgColor rgb="FF92D050"/>
                </patternFill>
              </fill>
            </x14:dxf>
          </x14:cfRule>
          <x14:cfRule type="cellIs" priority="245" operator="equal" id="{E6140F6E-514C-475C-8528-FA6055492946}">
            <xm:f>Datos!$AO$4</xm:f>
            <x14:dxf>
              <fill>
                <patternFill>
                  <bgColor theme="5" tint="0.39994506668294322"/>
                </patternFill>
              </fill>
            </x14:dxf>
          </x14:cfRule>
          <x14:cfRule type="cellIs" priority="246" operator="equal" id="{30442F2E-9C12-4D8C-8013-3A742228D8E5}">
            <xm:f>Datos!$AO$3</xm:f>
            <x14:dxf>
              <fill>
                <patternFill>
                  <bgColor rgb="FFFFFF00"/>
                </patternFill>
              </fill>
            </x14:dxf>
          </x14:cfRule>
          <xm:sqref>AL102</xm:sqref>
        </x14:conditionalFormatting>
        <x14:conditionalFormatting xmlns:xm="http://schemas.microsoft.com/office/excel/2006/main">
          <x14:cfRule type="cellIs" priority="185" operator="equal" id="{C85704DF-6B77-423A-BC20-A36217BAFBF2}">
            <xm:f>Datos!$AO$4</xm:f>
            <x14:dxf>
              <fill>
                <patternFill>
                  <bgColor theme="5" tint="0.39994506668294322"/>
                </patternFill>
              </fill>
            </x14:dxf>
          </x14:cfRule>
          <x14:cfRule type="cellIs" priority="186" operator="equal" id="{57B3B082-8FB9-4DF0-8069-51EDE6225F14}">
            <xm:f>Datos!$AO$3</xm:f>
            <x14:dxf>
              <fill>
                <patternFill>
                  <bgColor rgb="FFFFFF00"/>
                </patternFill>
              </fill>
            </x14:dxf>
          </x14:cfRule>
          <x14:cfRule type="cellIs" priority="187" operator="equal" id="{8F010286-23C6-4400-8C83-45D60E04FBDF}">
            <xm:f>Datos!$AO$2</xm:f>
            <x14:dxf>
              <fill>
                <patternFill>
                  <bgColor rgb="FF92D050"/>
                </patternFill>
              </fill>
            </x14:dxf>
          </x14:cfRule>
          <xm:sqref>AR103</xm:sqref>
        </x14:conditionalFormatting>
        <x14:conditionalFormatting xmlns:xm="http://schemas.microsoft.com/office/excel/2006/main">
          <x14:cfRule type="cellIs" priority="182" operator="equal" id="{DCA2676E-64DE-415D-BE3E-A45CF54C68ED}">
            <xm:f>Datos!$AO$4</xm:f>
            <x14:dxf>
              <fill>
                <patternFill>
                  <bgColor theme="5" tint="0.39994506668294322"/>
                </patternFill>
              </fill>
            </x14:dxf>
          </x14:cfRule>
          <x14:cfRule type="cellIs" priority="183" operator="equal" id="{6D54D94D-618D-4A49-8325-CAA9913653F1}">
            <xm:f>Datos!$AO$3</xm:f>
            <x14:dxf>
              <fill>
                <patternFill>
                  <bgColor rgb="FFFFFF00"/>
                </patternFill>
              </fill>
            </x14:dxf>
          </x14:cfRule>
          <x14:cfRule type="cellIs" priority="184" operator="equal" id="{D4BBB974-585C-4A42-98D8-587C1D47B70D}">
            <xm:f>Datos!$AO$2</xm:f>
            <x14:dxf>
              <fill>
                <patternFill>
                  <bgColor rgb="FF92D050"/>
                </patternFill>
              </fill>
            </x14:dxf>
          </x14:cfRule>
          <xm:sqref>AT103</xm:sqref>
        </x14:conditionalFormatting>
        <x14:conditionalFormatting xmlns:xm="http://schemas.microsoft.com/office/excel/2006/main">
          <x14:cfRule type="cellIs" priority="334" operator="equal" id="{EBE4AD8C-06AE-4D04-93FE-8EFE2253399C}">
            <xm:f>Datos!$AO$4</xm:f>
            <x14:dxf>
              <fill>
                <patternFill>
                  <bgColor theme="5" tint="0.39994506668294322"/>
                </patternFill>
              </fill>
            </x14:dxf>
          </x14:cfRule>
          <x14:cfRule type="cellIs" priority="335" operator="equal" id="{21314A6F-0088-41FB-817D-B24C4988DCA9}">
            <xm:f>Datos!$AO$3</xm:f>
            <x14:dxf>
              <fill>
                <patternFill>
                  <bgColor rgb="FFFFFF00"/>
                </patternFill>
              </fill>
            </x14:dxf>
          </x14:cfRule>
          <x14:cfRule type="cellIs" priority="336" operator="equal" id="{81FC3870-89DB-46A9-AF05-F07B32828182}">
            <xm:f>Datos!$AO2</xm:f>
            <x14:dxf>
              <fill>
                <patternFill>
                  <bgColor rgb="FF92D050"/>
                </patternFill>
              </fill>
            </x14:dxf>
          </x14:cfRule>
          <xm:sqref>AR87</xm:sqref>
        </x14:conditionalFormatting>
        <x14:conditionalFormatting xmlns:xm="http://schemas.microsoft.com/office/excel/2006/main">
          <x14:cfRule type="cellIs" priority="179" operator="equal" id="{01DE1DAF-AB0C-4161-9E0A-62EB60130E6C}">
            <xm:f>Datos!$AO$4</xm:f>
            <x14:dxf>
              <fill>
                <patternFill>
                  <bgColor theme="5" tint="0.39994506668294322"/>
                </patternFill>
              </fill>
            </x14:dxf>
          </x14:cfRule>
          <x14:cfRule type="cellIs" priority="180" operator="equal" id="{6CF5EA2A-4911-4733-80E5-08D74D21E6B0}">
            <xm:f>Datos!$AO$3</xm:f>
            <x14:dxf>
              <fill>
                <patternFill>
                  <bgColor rgb="FFFFFF00"/>
                </patternFill>
              </fill>
            </x14:dxf>
          </x14:cfRule>
          <x14:cfRule type="cellIs" priority="181" operator="equal" id="{DAA30496-D433-42C7-8217-1B6D436AEE2C}">
            <xm:f>Datos!$AO$2</xm:f>
            <x14:dxf>
              <fill>
                <patternFill>
                  <bgColor rgb="FF92D050"/>
                </patternFill>
              </fill>
            </x14:dxf>
          </x14:cfRule>
          <xm:sqref>AR88</xm:sqref>
        </x14:conditionalFormatting>
        <x14:conditionalFormatting xmlns:xm="http://schemas.microsoft.com/office/excel/2006/main">
          <x14:cfRule type="cellIs" priority="176" operator="equal" id="{7AD2FB2A-5DD2-4B83-8A8A-989CE746CDBD}">
            <xm:f>Datos!$AO$4</xm:f>
            <x14:dxf>
              <fill>
                <patternFill>
                  <bgColor theme="5" tint="0.39994506668294322"/>
                </patternFill>
              </fill>
            </x14:dxf>
          </x14:cfRule>
          <x14:cfRule type="cellIs" priority="177" operator="equal" id="{35D2BD68-ACEF-426F-B6D5-0F5E4BA3D947}">
            <xm:f>Datos!$AO$3</xm:f>
            <x14:dxf>
              <fill>
                <patternFill>
                  <bgColor rgb="FFFFFF00"/>
                </patternFill>
              </fill>
            </x14:dxf>
          </x14:cfRule>
          <x14:cfRule type="cellIs" priority="178" operator="equal" id="{7CD4DD2B-0817-4DF4-928C-90FBB18818C3}">
            <xm:f>Datos!$AO$2</xm:f>
            <x14:dxf>
              <fill>
                <patternFill>
                  <bgColor rgb="FF92D050"/>
                </patternFill>
              </fill>
            </x14:dxf>
          </x14:cfRule>
          <xm:sqref>AR89</xm:sqref>
        </x14:conditionalFormatting>
        <x14:conditionalFormatting xmlns:xm="http://schemas.microsoft.com/office/excel/2006/main">
          <x14:cfRule type="cellIs" priority="173" operator="equal" id="{2A7EC7FF-8E9B-4486-969E-392169C61988}">
            <xm:f>Datos!$AO$4</xm:f>
            <x14:dxf>
              <fill>
                <patternFill>
                  <bgColor theme="5" tint="0.39994506668294322"/>
                </patternFill>
              </fill>
            </x14:dxf>
          </x14:cfRule>
          <x14:cfRule type="cellIs" priority="174" operator="equal" id="{2F5B7A5D-6409-451D-9840-EC0263EE7055}">
            <xm:f>Datos!$AO$3</xm:f>
            <x14:dxf>
              <fill>
                <patternFill>
                  <bgColor rgb="FFFFFF00"/>
                </patternFill>
              </fill>
            </x14:dxf>
          </x14:cfRule>
          <x14:cfRule type="cellIs" priority="175" operator="equal" id="{51403E4B-B297-4172-BA4D-ECA5F163CC2A}">
            <xm:f>Datos!$AO$2</xm:f>
            <x14:dxf>
              <fill>
                <patternFill>
                  <bgColor rgb="FF92D050"/>
                </patternFill>
              </fill>
            </x14:dxf>
          </x14:cfRule>
          <xm:sqref>AR90</xm:sqref>
        </x14:conditionalFormatting>
        <x14:conditionalFormatting xmlns:xm="http://schemas.microsoft.com/office/excel/2006/main">
          <x14:cfRule type="cellIs" priority="170" operator="equal" id="{67094123-4E76-411B-A050-426872A2012F}">
            <xm:f>Datos!$AO$4</xm:f>
            <x14:dxf>
              <fill>
                <patternFill>
                  <bgColor theme="5" tint="0.39994506668294322"/>
                </patternFill>
              </fill>
            </x14:dxf>
          </x14:cfRule>
          <x14:cfRule type="cellIs" priority="171" operator="equal" id="{70BC58E4-B4EF-4318-BD1B-0A1907CDEB2F}">
            <xm:f>Datos!$AO$3</xm:f>
            <x14:dxf>
              <fill>
                <patternFill>
                  <bgColor rgb="FFFFFF00"/>
                </patternFill>
              </fill>
            </x14:dxf>
          </x14:cfRule>
          <x14:cfRule type="cellIs" priority="172" operator="equal" id="{F6E368AE-5CBB-4E60-8AB0-53556922BCD1}">
            <xm:f>Datos!$AO$2</xm:f>
            <x14:dxf>
              <fill>
                <patternFill>
                  <bgColor rgb="FF92D050"/>
                </patternFill>
              </fill>
            </x14:dxf>
          </x14:cfRule>
          <xm:sqref>AR91</xm:sqref>
        </x14:conditionalFormatting>
        <x14:conditionalFormatting xmlns:xm="http://schemas.microsoft.com/office/excel/2006/main">
          <x14:cfRule type="cellIs" priority="167" operator="equal" id="{8553EDF3-DB8E-41B0-9344-CA5C945A4BDC}">
            <xm:f>Datos!$AO$4</xm:f>
            <x14:dxf>
              <fill>
                <patternFill>
                  <bgColor theme="5" tint="0.39994506668294322"/>
                </patternFill>
              </fill>
            </x14:dxf>
          </x14:cfRule>
          <x14:cfRule type="cellIs" priority="168" operator="equal" id="{1A1440F0-067E-4BD0-B634-06D681F53936}">
            <xm:f>Datos!$AO$3</xm:f>
            <x14:dxf>
              <fill>
                <patternFill>
                  <bgColor rgb="FFFFFF00"/>
                </patternFill>
              </fill>
            </x14:dxf>
          </x14:cfRule>
          <x14:cfRule type="cellIs" priority="169" operator="equal" id="{8E9379EF-FDA9-4AAE-8B93-3B6BCE03616B}">
            <xm:f>Datos!$AO$2</xm:f>
            <x14:dxf>
              <fill>
                <patternFill>
                  <bgColor rgb="FF92D050"/>
                </patternFill>
              </fill>
            </x14:dxf>
          </x14:cfRule>
          <xm:sqref>AR92</xm:sqref>
        </x14:conditionalFormatting>
        <x14:conditionalFormatting xmlns:xm="http://schemas.microsoft.com/office/excel/2006/main">
          <x14:cfRule type="cellIs" priority="164" operator="equal" id="{1C2D8098-F41E-4D3F-A385-893F1071DBB0}">
            <xm:f>Datos!$AO$4</xm:f>
            <x14:dxf>
              <fill>
                <patternFill>
                  <bgColor theme="5" tint="0.39994506668294322"/>
                </patternFill>
              </fill>
            </x14:dxf>
          </x14:cfRule>
          <x14:cfRule type="cellIs" priority="165" operator="equal" id="{577D9E2A-8707-48F7-AEB7-F8745E295DF9}">
            <xm:f>Datos!$AO$3</xm:f>
            <x14:dxf>
              <fill>
                <patternFill>
                  <bgColor rgb="FFFFFF00"/>
                </patternFill>
              </fill>
            </x14:dxf>
          </x14:cfRule>
          <x14:cfRule type="cellIs" priority="166" operator="equal" id="{08658490-0099-4BCE-BA86-1CB13B89EBB7}">
            <xm:f>Datos!$AO$2</xm:f>
            <x14:dxf>
              <fill>
                <patternFill>
                  <bgColor rgb="FF92D050"/>
                </patternFill>
              </fill>
            </x14:dxf>
          </x14:cfRule>
          <xm:sqref>AR93</xm:sqref>
        </x14:conditionalFormatting>
        <x14:conditionalFormatting xmlns:xm="http://schemas.microsoft.com/office/excel/2006/main">
          <x14:cfRule type="cellIs" priority="161" operator="equal" id="{BA803031-2242-42EF-AEE0-7680778A6B71}">
            <xm:f>Datos!$AO$4</xm:f>
            <x14:dxf>
              <fill>
                <patternFill>
                  <bgColor theme="5" tint="0.39994506668294322"/>
                </patternFill>
              </fill>
            </x14:dxf>
          </x14:cfRule>
          <x14:cfRule type="cellIs" priority="162" operator="equal" id="{E131CC7B-341D-4A4F-870E-322983D460F4}">
            <xm:f>Datos!$AO$3</xm:f>
            <x14:dxf>
              <fill>
                <patternFill>
                  <bgColor rgb="FFFFFF00"/>
                </patternFill>
              </fill>
            </x14:dxf>
          </x14:cfRule>
          <x14:cfRule type="cellIs" priority="163" operator="equal" id="{B79F9FBC-7E14-45EC-9434-52E68A9EBCFE}">
            <xm:f>Datos!$AO$2</xm:f>
            <x14:dxf>
              <fill>
                <patternFill>
                  <bgColor rgb="FF92D050"/>
                </patternFill>
              </fill>
            </x14:dxf>
          </x14:cfRule>
          <xm:sqref>AR94</xm:sqref>
        </x14:conditionalFormatting>
        <x14:conditionalFormatting xmlns:xm="http://schemas.microsoft.com/office/excel/2006/main">
          <x14:cfRule type="cellIs" priority="158" operator="equal" id="{66E05FA3-CE41-44A0-A32A-21F4F1BF8797}">
            <xm:f>Datos!$AO$4</xm:f>
            <x14:dxf>
              <fill>
                <patternFill>
                  <bgColor theme="5" tint="0.39994506668294322"/>
                </patternFill>
              </fill>
            </x14:dxf>
          </x14:cfRule>
          <x14:cfRule type="cellIs" priority="159" operator="equal" id="{C56A6B75-3911-4662-B59A-658430683CA3}">
            <xm:f>Datos!$AO$3</xm:f>
            <x14:dxf>
              <fill>
                <patternFill>
                  <bgColor rgb="FFFFFF00"/>
                </patternFill>
              </fill>
            </x14:dxf>
          </x14:cfRule>
          <x14:cfRule type="cellIs" priority="160" operator="equal" id="{9280ADF7-E03C-4239-9A4F-79133421F6F8}">
            <xm:f>Datos!$AO$2</xm:f>
            <x14:dxf>
              <fill>
                <patternFill>
                  <bgColor rgb="FF92D050"/>
                </patternFill>
              </fill>
            </x14:dxf>
          </x14:cfRule>
          <xm:sqref>AR95</xm:sqref>
        </x14:conditionalFormatting>
        <x14:conditionalFormatting xmlns:xm="http://schemas.microsoft.com/office/excel/2006/main">
          <x14:cfRule type="cellIs" priority="155" operator="equal" id="{F8D65498-6907-4661-8DA7-61381C7F4597}">
            <xm:f>Datos!$AO$4</xm:f>
            <x14:dxf>
              <fill>
                <patternFill>
                  <bgColor theme="5" tint="0.39994506668294322"/>
                </patternFill>
              </fill>
            </x14:dxf>
          </x14:cfRule>
          <x14:cfRule type="cellIs" priority="156" operator="equal" id="{7257F895-41E0-444E-9552-F8A228F51C49}">
            <xm:f>Datos!$AO$3</xm:f>
            <x14:dxf>
              <fill>
                <patternFill>
                  <bgColor rgb="FFFFFF00"/>
                </patternFill>
              </fill>
            </x14:dxf>
          </x14:cfRule>
          <x14:cfRule type="cellIs" priority="157" operator="equal" id="{5031635C-ECBF-487A-9EAD-96EF8BBF60F6}">
            <xm:f>Datos!$AO$2</xm:f>
            <x14:dxf>
              <fill>
                <patternFill>
                  <bgColor rgb="FF92D050"/>
                </patternFill>
              </fill>
            </x14:dxf>
          </x14:cfRule>
          <xm:sqref>AR96</xm:sqref>
        </x14:conditionalFormatting>
        <x14:conditionalFormatting xmlns:xm="http://schemas.microsoft.com/office/excel/2006/main">
          <x14:cfRule type="cellIs" priority="152" operator="equal" id="{27F89EB0-4B31-45CC-B682-3B08D41C4086}">
            <xm:f>Datos!$AO$4</xm:f>
            <x14:dxf>
              <fill>
                <patternFill>
                  <bgColor theme="5" tint="0.39994506668294322"/>
                </patternFill>
              </fill>
            </x14:dxf>
          </x14:cfRule>
          <x14:cfRule type="cellIs" priority="153" operator="equal" id="{EF92DAA8-D103-4594-A77B-40BF7D91F2A0}">
            <xm:f>Datos!$AO$3</xm:f>
            <x14:dxf>
              <fill>
                <patternFill>
                  <bgColor rgb="FFFFFF00"/>
                </patternFill>
              </fill>
            </x14:dxf>
          </x14:cfRule>
          <x14:cfRule type="cellIs" priority="154" operator="equal" id="{87159F62-A274-4458-8E03-61C756955437}">
            <xm:f>Datos!$AO$2</xm:f>
            <x14:dxf>
              <fill>
                <patternFill>
                  <bgColor rgb="FF92D050"/>
                </patternFill>
              </fill>
            </x14:dxf>
          </x14:cfRule>
          <xm:sqref>AT87</xm:sqref>
        </x14:conditionalFormatting>
        <x14:conditionalFormatting xmlns:xm="http://schemas.microsoft.com/office/excel/2006/main">
          <x14:cfRule type="cellIs" priority="149" operator="equal" id="{642CCD64-39A8-46C5-9F6D-C4B3D09BF67E}">
            <xm:f>Datos!$AO$4</xm:f>
            <x14:dxf>
              <fill>
                <patternFill>
                  <bgColor theme="5" tint="0.39994506668294322"/>
                </patternFill>
              </fill>
            </x14:dxf>
          </x14:cfRule>
          <x14:cfRule type="cellIs" priority="150" operator="equal" id="{A07CC60A-0983-4B2D-B171-4D62F6BF95C8}">
            <xm:f>Datos!$AO$3</xm:f>
            <x14:dxf>
              <fill>
                <patternFill>
                  <bgColor rgb="FFFFFF00"/>
                </patternFill>
              </fill>
            </x14:dxf>
          </x14:cfRule>
          <x14:cfRule type="cellIs" priority="151" operator="equal" id="{FD1A1408-0C05-45C5-9071-DFCD42E2B821}">
            <xm:f>Datos!$AO$2</xm:f>
            <x14:dxf>
              <fill>
                <patternFill>
                  <bgColor rgb="FF92D050"/>
                </patternFill>
              </fill>
            </x14:dxf>
          </x14:cfRule>
          <xm:sqref>AT89</xm:sqref>
        </x14:conditionalFormatting>
        <x14:conditionalFormatting xmlns:xm="http://schemas.microsoft.com/office/excel/2006/main">
          <x14:cfRule type="cellIs" priority="146" operator="equal" id="{F77ED82D-F309-4E21-A4F5-356E6106F531}">
            <xm:f>Datos!$AO$4</xm:f>
            <x14:dxf>
              <fill>
                <patternFill>
                  <bgColor theme="5" tint="0.39994506668294322"/>
                </patternFill>
              </fill>
            </x14:dxf>
          </x14:cfRule>
          <x14:cfRule type="cellIs" priority="147" operator="equal" id="{F6028E3A-0FC0-4615-9533-C090A6DC4FE7}">
            <xm:f>Datos!$AO$3</xm:f>
            <x14:dxf>
              <fill>
                <patternFill>
                  <bgColor rgb="FFFFFF00"/>
                </patternFill>
              </fill>
            </x14:dxf>
          </x14:cfRule>
          <x14:cfRule type="cellIs" priority="148" operator="equal" id="{2EBC565D-4677-4DA2-B97B-7BEE9B73D127}">
            <xm:f>Datos!$AO$2</xm:f>
            <x14:dxf>
              <fill>
                <patternFill>
                  <bgColor rgb="FF92D050"/>
                </patternFill>
              </fill>
            </x14:dxf>
          </x14:cfRule>
          <xm:sqref>AT90</xm:sqref>
        </x14:conditionalFormatting>
        <x14:conditionalFormatting xmlns:xm="http://schemas.microsoft.com/office/excel/2006/main">
          <x14:cfRule type="cellIs" priority="143" operator="equal" id="{7739B383-E0DE-4133-8992-C6DDA6DFD8EB}">
            <xm:f>Datos!$AO$4</xm:f>
            <x14:dxf>
              <fill>
                <patternFill>
                  <bgColor theme="5" tint="0.39994506668294322"/>
                </patternFill>
              </fill>
            </x14:dxf>
          </x14:cfRule>
          <x14:cfRule type="cellIs" priority="144" operator="equal" id="{0B229C01-DCA0-4EEC-A432-B13430CD36D3}">
            <xm:f>Datos!$AO$3</xm:f>
            <x14:dxf>
              <fill>
                <patternFill>
                  <bgColor rgb="FFFFFF00"/>
                </patternFill>
              </fill>
            </x14:dxf>
          </x14:cfRule>
          <x14:cfRule type="cellIs" priority="145" operator="equal" id="{73E78637-3F4B-48F2-B378-C30E6D0DA33B}">
            <xm:f>Datos!$AO$2</xm:f>
            <x14:dxf>
              <fill>
                <patternFill>
                  <bgColor rgb="FF92D050"/>
                </patternFill>
              </fill>
            </x14:dxf>
          </x14:cfRule>
          <xm:sqref>AT91</xm:sqref>
        </x14:conditionalFormatting>
        <x14:conditionalFormatting xmlns:xm="http://schemas.microsoft.com/office/excel/2006/main">
          <x14:cfRule type="cellIs" priority="140" operator="equal" id="{BD788C77-AE99-4A4D-8696-635392272643}">
            <xm:f>Datos!$AO$4</xm:f>
            <x14:dxf>
              <fill>
                <patternFill>
                  <bgColor theme="5" tint="0.39994506668294322"/>
                </patternFill>
              </fill>
            </x14:dxf>
          </x14:cfRule>
          <x14:cfRule type="cellIs" priority="141" operator="equal" id="{F91B3DD9-8E91-43B5-B9F5-9F1D90175679}">
            <xm:f>Datos!$AO$3</xm:f>
            <x14:dxf>
              <fill>
                <patternFill>
                  <bgColor rgb="FFFFFF00"/>
                </patternFill>
              </fill>
            </x14:dxf>
          </x14:cfRule>
          <x14:cfRule type="cellIs" priority="142" operator="equal" id="{8EF12707-F70C-4193-B69C-C623CB8B6D8B}">
            <xm:f>Datos!$AO$2</xm:f>
            <x14:dxf>
              <fill>
                <patternFill>
                  <bgColor rgb="FF92D050"/>
                </patternFill>
              </fill>
            </x14:dxf>
          </x14:cfRule>
          <xm:sqref>AT92</xm:sqref>
        </x14:conditionalFormatting>
        <x14:conditionalFormatting xmlns:xm="http://schemas.microsoft.com/office/excel/2006/main">
          <x14:cfRule type="cellIs" priority="137" operator="equal" id="{BCA7053A-60C9-4BF2-84EC-246E6760783C}">
            <xm:f>Datos!$AO$4</xm:f>
            <x14:dxf>
              <fill>
                <patternFill>
                  <bgColor theme="5" tint="0.39994506668294322"/>
                </patternFill>
              </fill>
            </x14:dxf>
          </x14:cfRule>
          <x14:cfRule type="cellIs" priority="138" operator="equal" id="{C65753A8-AFAF-4FCF-B622-7D0E146B747D}">
            <xm:f>Datos!$AO$3</xm:f>
            <x14:dxf>
              <fill>
                <patternFill>
                  <bgColor rgb="FFFFFF00"/>
                </patternFill>
              </fill>
            </x14:dxf>
          </x14:cfRule>
          <x14:cfRule type="cellIs" priority="139" operator="equal" id="{71BD956D-6415-48E0-8906-35CF20EED066}">
            <xm:f>Datos!$AO$2</xm:f>
            <x14:dxf>
              <fill>
                <patternFill>
                  <bgColor rgb="FF92D050"/>
                </patternFill>
              </fill>
            </x14:dxf>
          </x14:cfRule>
          <xm:sqref>AT93</xm:sqref>
        </x14:conditionalFormatting>
        <x14:conditionalFormatting xmlns:xm="http://schemas.microsoft.com/office/excel/2006/main">
          <x14:cfRule type="cellIs" priority="134" operator="equal" id="{3F3CD356-2295-475D-AA26-A5A8E3C886D5}">
            <xm:f>Datos!$AO$4</xm:f>
            <x14:dxf>
              <fill>
                <patternFill>
                  <bgColor theme="5" tint="0.39994506668294322"/>
                </patternFill>
              </fill>
            </x14:dxf>
          </x14:cfRule>
          <x14:cfRule type="cellIs" priority="135" operator="equal" id="{348F065B-DEAC-41F0-AF88-821AE6E3C35C}">
            <xm:f>Datos!$AO$3</xm:f>
            <x14:dxf>
              <fill>
                <patternFill>
                  <bgColor rgb="FFFFFF00"/>
                </patternFill>
              </fill>
            </x14:dxf>
          </x14:cfRule>
          <x14:cfRule type="cellIs" priority="136" operator="equal" id="{61CC161B-E35D-45AB-AB20-2D3F55DFB3C5}">
            <xm:f>Datos!$AO$2</xm:f>
            <x14:dxf>
              <fill>
                <patternFill>
                  <bgColor rgb="FF92D050"/>
                </patternFill>
              </fill>
            </x14:dxf>
          </x14:cfRule>
          <xm:sqref>AT94</xm:sqref>
        </x14:conditionalFormatting>
        <x14:conditionalFormatting xmlns:xm="http://schemas.microsoft.com/office/excel/2006/main">
          <x14:cfRule type="cellIs" priority="131" operator="equal" id="{C16F1713-B5D2-46E8-851B-0D08029AC3F4}">
            <xm:f>Datos!$AO$4</xm:f>
            <x14:dxf>
              <fill>
                <patternFill>
                  <bgColor theme="5" tint="0.39994506668294322"/>
                </patternFill>
              </fill>
            </x14:dxf>
          </x14:cfRule>
          <x14:cfRule type="cellIs" priority="132" operator="equal" id="{9540BF38-921D-4EFA-818F-83907C110406}">
            <xm:f>Datos!$AO$3</xm:f>
            <x14:dxf>
              <fill>
                <patternFill>
                  <bgColor rgb="FFFFFF00"/>
                </patternFill>
              </fill>
            </x14:dxf>
          </x14:cfRule>
          <x14:cfRule type="cellIs" priority="133" operator="equal" id="{13709D4B-CFAD-4FA0-AC34-773D92D613E2}">
            <xm:f>Datos!$AO$2</xm:f>
            <x14:dxf>
              <fill>
                <patternFill>
                  <bgColor rgb="FF92D050"/>
                </patternFill>
              </fill>
            </x14:dxf>
          </x14:cfRule>
          <xm:sqref>AT95</xm:sqref>
        </x14:conditionalFormatting>
        <x14:conditionalFormatting xmlns:xm="http://schemas.microsoft.com/office/excel/2006/main">
          <x14:cfRule type="cellIs" priority="128" operator="equal" id="{AED3699E-2D2C-4DAA-B1DE-8BBEB4C7AF8B}">
            <xm:f>Datos!$AO$4</xm:f>
            <x14:dxf>
              <fill>
                <patternFill>
                  <bgColor theme="5" tint="0.39994506668294322"/>
                </patternFill>
              </fill>
            </x14:dxf>
          </x14:cfRule>
          <x14:cfRule type="cellIs" priority="129" operator="equal" id="{047C9843-EF54-4136-A67A-1C1AADE747D5}">
            <xm:f>Datos!$AO$3</xm:f>
            <x14:dxf>
              <fill>
                <patternFill>
                  <bgColor rgb="FFFFFF00"/>
                </patternFill>
              </fill>
            </x14:dxf>
          </x14:cfRule>
          <x14:cfRule type="cellIs" priority="130" operator="equal" id="{8993945D-7094-4FBE-A354-FEE064A1394B}">
            <xm:f>Datos!$AO$2</xm:f>
            <x14:dxf>
              <fill>
                <patternFill>
                  <bgColor rgb="FF92D050"/>
                </patternFill>
              </fill>
            </x14:dxf>
          </x14:cfRule>
          <xm:sqref>AT96</xm:sqref>
        </x14:conditionalFormatting>
        <x14:conditionalFormatting xmlns:xm="http://schemas.microsoft.com/office/excel/2006/main">
          <x14:cfRule type="cellIs" priority="125" operator="equal" id="{37BD7C9E-2AAF-4C3D-8EC1-D835FF0A062E}">
            <xm:f>Datos!$AO$2</xm:f>
            <x14:dxf>
              <fill>
                <patternFill>
                  <bgColor rgb="FF92D050"/>
                </patternFill>
              </fill>
            </x14:dxf>
          </x14:cfRule>
          <x14:cfRule type="cellIs" priority="126" operator="equal" id="{990AC08E-8FF5-43E0-BEBA-4ACDCC00B635}">
            <xm:f>Datos!$AO$4</xm:f>
            <x14:dxf>
              <fill>
                <patternFill>
                  <bgColor theme="5" tint="0.39994506668294322"/>
                </patternFill>
              </fill>
            </x14:dxf>
          </x14:cfRule>
          <x14:cfRule type="cellIs" priority="127" operator="equal" id="{BC4A389D-D8D4-44A1-A038-543D772037CB}">
            <xm:f>Datos!$AO$3</xm:f>
            <x14:dxf>
              <fill>
                <patternFill>
                  <bgColor rgb="FFFFFF00"/>
                </patternFill>
              </fill>
            </x14:dxf>
          </x14:cfRule>
          <xm:sqref>AL103</xm:sqref>
        </x14:conditionalFormatting>
        <x14:conditionalFormatting xmlns:xm="http://schemas.microsoft.com/office/excel/2006/main">
          <x14:cfRule type="cellIs" priority="122" operator="equal" id="{7FC71293-574D-4EE5-9B09-44566CC65E54}">
            <xm:f>Datos!$AO$2</xm:f>
            <x14:dxf>
              <fill>
                <patternFill>
                  <bgColor rgb="FF92D050"/>
                </patternFill>
              </fill>
            </x14:dxf>
          </x14:cfRule>
          <x14:cfRule type="cellIs" priority="123" operator="equal" id="{479ADE72-D4C6-4C1A-ACC2-E1AF5709BEEA}">
            <xm:f>Datos!$AO$4</xm:f>
            <x14:dxf>
              <fill>
                <patternFill>
                  <bgColor theme="5" tint="0.39994506668294322"/>
                </patternFill>
              </fill>
            </x14:dxf>
          </x14:cfRule>
          <x14:cfRule type="cellIs" priority="124" operator="equal" id="{6B4A7088-23AF-4601-9979-26CD959E4C11}">
            <xm:f>Datos!$AO$3</xm:f>
            <x14:dxf>
              <fill>
                <patternFill>
                  <bgColor rgb="FFFFFF00"/>
                </patternFill>
              </fill>
            </x14:dxf>
          </x14:cfRule>
          <xm:sqref>AL104</xm:sqref>
        </x14:conditionalFormatting>
        <x14:conditionalFormatting xmlns:xm="http://schemas.microsoft.com/office/excel/2006/main">
          <x14:cfRule type="cellIs" priority="119" operator="equal" id="{5B69E291-6A46-4244-9688-EA84C3B9FC36}">
            <xm:f>Datos!$AO$2</xm:f>
            <x14:dxf>
              <fill>
                <patternFill>
                  <bgColor rgb="FF92D050"/>
                </patternFill>
              </fill>
            </x14:dxf>
          </x14:cfRule>
          <x14:cfRule type="cellIs" priority="120" operator="equal" id="{387AC2E8-77EC-4F65-912E-36E235529537}">
            <xm:f>Datos!$AO$4</xm:f>
            <x14:dxf>
              <fill>
                <patternFill>
                  <bgColor theme="5" tint="0.39994506668294322"/>
                </patternFill>
              </fill>
            </x14:dxf>
          </x14:cfRule>
          <x14:cfRule type="cellIs" priority="121" operator="equal" id="{6FF1A67A-2083-4713-915E-365C16A593FA}">
            <xm:f>Datos!$AO$3</xm:f>
            <x14:dxf>
              <fill>
                <patternFill>
                  <bgColor rgb="FFFFFF00"/>
                </patternFill>
              </fill>
            </x14:dxf>
          </x14:cfRule>
          <xm:sqref>AL105</xm:sqref>
        </x14:conditionalFormatting>
        <x14:conditionalFormatting xmlns:xm="http://schemas.microsoft.com/office/excel/2006/main">
          <x14:cfRule type="cellIs" priority="116" operator="equal" id="{B7BF89DC-C80A-4127-9CFD-AC6C7501611F}">
            <xm:f>Datos!$AO$2</xm:f>
            <x14:dxf>
              <fill>
                <patternFill>
                  <bgColor rgb="FF92D050"/>
                </patternFill>
              </fill>
            </x14:dxf>
          </x14:cfRule>
          <x14:cfRule type="cellIs" priority="117" operator="equal" id="{23A69F51-B977-42F7-9E60-3EDEB30D2DA6}">
            <xm:f>Datos!$AO$4</xm:f>
            <x14:dxf>
              <fill>
                <patternFill>
                  <bgColor theme="5" tint="0.39994506668294322"/>
                </patternFill>
              </fill>
            </x14:dxf>
          </x14:cfRule>
          <x14:cfRule type="cellIs" priority="118" operator="equal" id="{3810E57E-4D8A-476F-B59C-35E5C87C3D04}">
            <xm:f>Datos!$AO$3</xm:f>
            <x14:dxf>
              <fill>
                <patternFill>
                  <bgColor rgb="FFFFFF00"/>
                </patternFill>
              </fill>
            </x14:dxf>
          </x14:cfRule>
          <xm:sqref>AL106</xm:sqref>
        </x14:conditionalFormatting>
        <x14:conditionalFormatting xmlns:xm="http://schemas.microsoft.com/office/excel/2006/main">
          <x14:cfRule type="cellIs" priority="113" operator="equal" id="{8BFC71D8-0B90-431F-9074-23C5B24EBE06}">
            <xm:f>Datos!$AO$2</xm:f>
            <x14:dxf>
              <fill>
                <patternFill>
                  <bgColor rgb="FF92D050"/>
                </patternFill>
              </fill>
            </x14:dxf>
          </x14:cfRule>
          <x14:cfRule type="cellIs" priority="114" operator="equal" id="{E14A6E30-9F4F-477C-BDAB-285A3B1E57E6}">
            <xm:f>Datos!$AO$4</xm:f>
            <x14:dxf>
              <fill>
                <patternFill>
                  <bgColor theme="5" tint="0.39994506668294322"/>
                </patternFill>
              </fill>
            </x14:dxf>
          </x14:cfRule>
          <x14:cfRule type="cellIs" priority="115" operator="equal" id="{D0E5C711-D8D8-4476-AC04-502D735AD1B0}">
            <xm:f>Datos!$AO$3</xm:f>
            <x14:dxf>
              <fill>
                <patternFill>
                  <bgColor rgb="FFFFFF00"/>
                </patternFill>
              </fill>
            </x14:dxf>
          </x14:cfRule>
          <xm:sqref>AL107</xm:sqref>
        </x14:conditionalFormatting>
        <x14:conditionalFormatting xmlns:xm="http://schemas.microsoft.com/office/excel/2006/main">
          <x14:cfRule type="cellIs" priority="110" operator="equal" id="{D073204C-8E5D-40DE-8127-F3D76A802247}">
            <xm:f>Datos!$AO$2</xm:f>
            <x14:dxf>
              <fill>
                <patternFill>
                  <bgColor rgb="FF92D050"/>
                </patternFill>
              </fill>
            </x14:dxf>
          </x14:cfRule>
          <x14:cfRule type="cellIs" priority="111" operator="equal" id="{B0DBABE0-A958-4CF6-9057-06E2D7321216}">
            <xm:f>Datos!$AO$4</xm:f>
            <x14:dxf>
              <fill>
                <patternFill>
                  <bgColor theme="5" tint="0.39994506668294322"/>
                </patternFill>
              </fill>
            </x14:dxf>
          </x14:cfRule>
          <x14:cfRule type="cellIs" priority="112" operator="equal" id="{5A1F5460-DCC1-4A2C-9CA2-724ED4C73CBA}">
            <xm:f>Datos!$AO$3</xm:f>
            <x14:dxf>
              <fill>
                <patternFill>
                  <bgColor rgb="FFFFFF00"/>
                </patternFill>
              </fill>
            </x14:dxf>
          </x14:cfRule>
          <xm:sqref>AL108</xm:sqref>
        </x14:conditionalFormatting>
        <x14:conditionalFormatting xmlns:xm="http://schemas.microsoft.com/office/excel/2006/main">
          <x14:cfRule type="cellIs" priority="107" operator="equal" id="{E08ED508-2E09-4F6E-825D-D4301A06958E}">
            <xm:f>Datos!$AO$2</xm:f>
            <x14:dxf>
              <fill>
                <patternFill>
                  <bgColor rgb="FF92D050"/>
                </patternFill>
              </fill>
            </x14:dxf>
          </x14:cfRule>
          <x14:cfRule type="cellIs" priority="108" operator="equal" id="{241F4A11-67C9-4BC0-AD94-8D90F91FE442}">
            <xm:f>Datos!$AO$4</xm:f>
            <x14:dxf>
              <fill>
                <patternFill>
                  <bgColor theme="5" tint="0.39994506668294322"/>
                </patternFill>
              </fill>
            </x14:dxf>
          </x14:cfRule>
          <x14:cfRule type="cellIs" priority="109" operator="equal" id="{11F705C9-08F0-4840-B272-7191883A3991}">
            <xm:f>Datos!$AO$3</xm:f>
            <x14:dxf>
              <fill>
                <patternFill>
                  <bgColor rgb="FFFFFF00"/>
                </patternFill>
              </fill>
            </x14:dxf>
          </x14:cfRule>
          <xm:sqref>AL109</xm:sqref>
        </x14:conditionalFormatting>
        <x14:conditionalFormatting xmlns:xm="http://schemas.microsoft.com/office/excel/2006/main">
          <x14:cfRule type="cellIs" priority="104" operator="equal" id="{A7AAEE05-CEA2-4F34-A380-26E293F10B7F}">
            <xm:f>Datos!$AO$2</xm:f>
            <x14:dxf>
              <fill>
                <patternFill>
                  <bgColor rgb="FF92D050"/>
                </patternFill>
              </fill>
            </x14:dxf>
          </x14:cfRule>
          <x14:cfRule type="cellIs" priority="105" operator="equal" id="{66481F60-BEB2-4859-B709-B5AAE89ECB5E}">
            <xm:f>Datos!$AO$4</xm:f>
            <x14:dxf>
              <fill>
                <patternFill>
                  <bgColor theme="5" tint="0.39994506668294322"/>
                </patternFill>
              </fill>
            </x14:dxf>
          </x14:cfRule>
          <x14:cfRule type="cellIs" priority="106" operator="equal" id="{3891AAB8-331D-464B-9019-F4D4ADCE58D6}">
            <xm:f>Datos!$AO$3</xm:f>
            <x14:dxf>
              <fill>
                <patternFill>
                  <bgColor rgb="FFFFFF00"/>
                </patternFill>
              </fill>
            </x14:dxf>
          </x14:cfRule>
          <xm:sqref>AL110</xm:sqref>
        </x14:conditionalFormatting>
        <x14:conditionalFormatting xmlns:xm="http://schemas.microsoft.com/office/excel/2006/main">
          <x14:cfRule type="cellIs" priority="101" operator="equal" id="{2B63BE78-A8DB-4120-9248-F4864B959B73}">
            <xm:f>Datos!$AO$2</xm:f>
            <x14:dxf>
              <fill>
                <patternFill>
                  <bgColor rgb="FF92D050"/>
                </patternFill>
              </fill>
            </x14:dxf>
          </x14:cfRule>
          <x14:cfRule type="cellIs" priority="102" operator="equal" id="{47FA40EB-4475-41F2-A9AE-99532B00BD51}">
            <xm:f>Datos!$AO$4</xm:f>
            <x14:dxf>
              <fill>
                <patternFill>
                  <bgColor theme="5" tint="0.39994506668294322"/>
                </patternFill>
              </fill>
            </x14:dxf>
          </x14:cfRule>
          <x14:cfRule type="cellIs" priority="103" operator="equal" id="{0664FD9D-6C3F-48B7-94CE-91905D4B5753}">
            <xm:f>Datos!$AO$3</xm:f>
            <x14:dxf>
              <fill>
                <patternFill>
                  <bgColor rgb="FFFFFF00"/>
                </patternFill>
              </fill>
            </x14:dxf>
          </x14:cfRule>
          <xm:sqref>AL111</xm:sqref>
        </x14:conditionalFormatting>
        <x14:conditionalFormatting xmlns:xm="http://schemas.microsoft.com/office/excel/2006/main">
          <x14:cfRule type="cellIs" priority="98" operator="equal" id="{5E05219B-6135-4312-A428-1D2421E05FBE}">
            <xm:f>Datos!$AO$4</xm:f>
            <x14:dxf>
              <fill>
                <patternFill>
                  <bgColor theme="5" tint="0.39994506668294322"/>
                </patternFill>
              </fill>
            </x14:dxf>
          </x14:cfRule>
          <x14:cfRule type="cellIs" priority="99" operator="equal" id="{820B3EC2-5BF3-46F1-B0C0-E947CDE962B7}">
            <xm:f>Datos!$AO$3</xm:f>
            <x14:dxf>
              <fill>
                <patternFill>
                  <bgColor rgb="FFFFFF00"/>
                </patternFill>
              </fill>
            </x14:dxf>
          </x14:cfRule>
          <x14:cfRule type="cellIs" priority="100" operator="equal" id="{7B8DCA85-66EA-4F5A-BE26-503F7D081C32}">
            <xm:f>Datos!$AO$2</xm:f>
            <x14:dxf>
              <fill>
                <patternFill>
                  <bgColor rgb="FF92D050"/>
                </patternFill>
              </fill>
            </x14:dxf>
          </x14:cfRule>
          <xm:sqref>AR102</xm:sqref>
        </x14:conditionalFormatting>
        <x14:conditionalFormatting xmlns:xm="http://schemas.microsoft.com/office/excel/2006/main">
          <x14:cfRule type="cellIs" priority="95" operator="equal" id="{73281C33-134F-491C-B361-1CBF04C7D1A1}">
            <xm:f>Datos!$AO$4</xm:f>
            <x14:dxf>
              <fill>
                <patternFill>
                  <bgColor theme="5" tint="0.39994506668294322"/>
                </patternFill>
              </fill>
            </x14:dxf>
          </x14:cfRule>
          <x14:cfRule type="cellIs" priority="96" operator="equal" id="{DA10E8ED-4F2D-41CF-8780-158D484B652E}">
            <xm:f>Datos!$AO$3</xm:f>
            <x14:dxf>
              <fill>
                <patternFill>
                  <bgColor rgb="FFFFFF00"/>
                </patternFill>
              </fill>
            </x14:dxf>
          </x14:cfRule>
          <x14:cfRule type="cellIs" priority="97" operator="equal" id="{51C5605C-4401-489F-97C6-8B048545314A}">
            <xm:f>Datos!$AO$2</xm:f>
            <x14:dxf>
              <fill>
                <patternFill>
                  <bgColor rgb="FF92D050"/>
                </patternFill>
              </fill>
            </x14:dxf>
          </x14:cfRule>
          <xm:sqref>AR104</xm:sqref>
        </x14:conditionalFormatting>
        <x14:conditionalFormatting xmlns:xm="http://schemas.microsoft.com/office/excel/2006/main">
          <x14:cfRule type="cellIs" priority="92" operator="equal" id="{5FA2F420-B68A-40B5-B85F-7FA787219AEE}">
            <xm:f>Datos!$AO$4</xm:f>
            <x14:dxf>
              <fill>
                <patternFill>
                  <bgColor theme="5" tint="0.39994506668294322"/>
                </patternFill>
              </fill>
            </x14:dxf>
          </x14:cfRule>
          <x14:cfRule type="cellIs" priority="93" operator="equal" id="{D01913AD-ACDC-4822-BE60-7D4727402285}">
            <xm:f>Datos!$AO$3</xm:f>
            <x14:dxf>
              <fill>
                <patternFill>
                  <bgColor rgb="FFFFFF00"/>
                </patternFill>
              </fill>
            </x14:dxf>
          </x14:cfRule>
          <x14:cfRule type="cellIs" priority="94" operator="equal" id="{8789D55F-223C-491F-93B8-DD653357E9A9}">
            <xm:f>Datos!$AO$2</xm:f>
            <x14:dxf>
              <fill>
                <patternFill>
                  <bgColor rgb="FF92D050"/>
                </patternFill>
              </fill>
            </x14:dxf>
          </x14:cfRule>
          <xm:sqref>AR105</xm:sqref>
        </x14:conditionalFormatting>
        <x14:conditionalFormatting xmlns:xm="http://schemas.microsoft.com/office/excel/2006/main">
          <x14:cfRule type="cellIs" priority="89" operator="equal" id="{AAC338AB-3D7B-4547-8A57-427F43766895}">
            <xm:f>Datos!$AO$4</xm:f>
            <x14:dxf>
              <fill>
                <patternFill>
                  <bgColor theme="5" tint="0.39994506668294322"/>
                </patternFill>
              </fill>
            </x14:dxf>
          </x14:cfRule>
          <x14:cfRule type="cellIs" priority="90" operator="equal" id="{AC754CC4-4E6C-4A0A-937D-46E995A9FCD4}">
            <xm:f>Datos!$AO$3</xm:f>
            <x14:dxf>
              <fill>
                <patternFill>
                  <bgColor rgb="FFFFFF00"/>
                </patternFill>
              </fill>
            </x14:dxf>
          </x14:cfRule>
          <x14:cfRule type="cellIs" priority="91" operator="equal" id="{C43B4037-AAB8-4006-9845-8F2D9B5B3F46}">
            <xm:f>Datos!$AO$2</xm:f>
            <x14:dxf>
              <fill>
                <patternFill>
                  <bgColor rgb="FF92D050"/>
                </patternFill>
              </fill>
            </x14:dxf>
          </x14:cfRule>
          <xm:sqref>AR106</xm:sqref>
        </x14:conditionalFormatting>
        <x14:conditionalFormatting xmlns:xm="http://schemas.microsoft.com/office/excel/2006/main">
          <x14:cfRule type="cellIs" priority="86" operator="equal" id="{C6233122-9DEB-4615-8D44-E58B15B67CB9}">
            <xm:f>Datos!$AO$4</xm:f>
            <x14:dxf>
              <fill>
                <patternFill>
                  <bgColor theme="5" tint="0.39994506668294322"/>
                </patternFill>
              </fill>
            </x14:dxf>
          </x14:cfRule>
          <x14:cfRule type="cellIs" priority="87" operator="equal" id="{27F27D36-C879-4701-811C-57F428F78AB8}">
            <xm:f>Datos!$AO$3</xm:f>
            <x14:dxf>
              <fill>
                <patternFill>
                  <bgColor rgb="FFFFFF00"/>
                </patternFill>
              </fill>
            </x14:dxf>
          </x14:cfRule>
          <x14:cfRule type="cellIs" priority="88" operator="equal" id="{1B472279-CC1D-4424-89CA-0644D08EC678}">
            <xm:f>Datos!$AO$2</xm:f>
            <x14:dxf>
              <fill>
                <patternFill>
                  <bgColor rgb="FF92D050"/>
                </patternFill>
              </fill>
            </x14:dxf>
          </x14:cfRule>
          <xm:sqref>AR107</xm:sqref>
        </x14:conditionalFormatting>
        <x14:conditionalFormatting xmlns:xm="http://schemas.microsoft.com/office/excel/2006/main">
          <x14:cfRule type="cellIs" priority="83" operator="equal" id="{F2E52EBE-9C60-4774-8DEA-3774100122E7}">
            <xm:f>Datos!$AO$4</xm:f>
            <x14:dxf>
              <fill>
                <patternFill>
                  <bgColor theme="5" tint="0.39994506668294322"/>
                </patternFill>
              </fill>
            </x14:dxf>
          </x14:cfRule>
          <x14:cfRule type="cellIs" priority="84" operator="equal" id="{BB5343B4-583E-41A3-A975-850BE21DAD01}">
            <xm:f>Datos!$AO$3</xm:f>
            <x14:dxf>
              <fill>
                <patternFill>
                  <bgColor rgb="FFFFFF00"/>
                </patternFill>
              </fill>
            </x14:dxf>
          </x14:cfRule>
          <x14:cfRule type="cellIs" priority="85" operator="equal" id="{F740FB9B-7AED-4832-87A4-38EAD342937D}">
            <xm:f>Datos!$AO$2</xm:f>
            <x14:dxf>
              <fill>
                <patternFill>
                  <bgColor rgb="FF92D050"/>
                </patternFill>
              </fill>
            </x14:dxf>
          </x14:cfRule>
          <xm:sqref>AR108</xm:sqref>
        </x14:conditionalFormatting>
        <x14:conditionalFormatting xmlns:xm="http://schemas.microsoft.com/office/excel/2006/main">
          <x14:cfRule type="cellIs" priority="80" operator="equal" id="{5CFE89CF-16D5-435F-99B6-BC16332DEB49}">
            <xm:f>Datos!$AO$4</xm:f>
            <x14:dxf>
              <fill>
                <patternFill>
                  <bgColor theme="5" tint="0.39994506668294322"/>
                </patternFill>
              </fill>
            </x14:dxf>
          </x14:cfRule>
          <x14:cfRule type="cellIs" priority="81" operator="equal" id="{1548D2A3-976B-4827-93A4-8A8456C38FAF}">
            <xm:f>Datos!$AO$3</xm:f>
            <x14:dxf>
              <fill>
                <patternFill>
                  <bgColor rgb="FFFFFF00"/>
                </patternFill>
              </fill>
            </x14:dxf>
          </x14:cfRule>
          <x14:cfRule type="cellIs" priority="82" operator="equal" id="{4F5F4B07-B0FF-48C9-A499-48D2D4D4B300}">
            <xm:f>Datos!$AO$2</xm:f>
            <x14:dxf>
              <fill>
                <patternFill>
                  <bgColor rgb="FF92D050"/>
                </patternFill>
              </fill>
            </x14:dxf>
          </x14:cfRule>
          <xm:sqref>AR109</xm:sqref>
        </x14:conditionalFormatting>
        <x14:conditionalFormatting xmlns:xm="http://schemas.microsoft.com/office/excel/2006/main">
          <x14:cfRule type="cellIs" priority="77" operator="equal" id="{33BEEE83-0923-4FC0-824E-E00FA8A42DD3}">
            <xm:f>Datos!$AO$4</xm:f>
            <x14:dxf>
              <fill>
                <patternFill>
                  <bgColor theme="5" tint="0.39994506668294322"/>
                </patternFill>
              </fill>
            </x14:dxf>
          </x14:cfRule>
          <x14:cfRule type="cellIs" priority="78" operator="equal" id="{88F8C8F4-2829-4B01-9587-8B11F16AAA02}">
            <xm:f>Datos!$AO$3</xm:f>
            <x14:dxf>
              <fill>
                <patternFill>
                  <bgColor rgb="FFFFFF00"/>
                </patternFill>
              </fill>
            </x14:dxf>
          </x14:cfRule>
          <x14:cfRule type="cellIs" priority="79" operator="equal" id="{3792FBE0-071F-4E0E-BE32-905610431A0E}">
            <xm:f>Datos!$AO$2</xm:f>
            <x14:dxf>
              <fill>
                <patternFill>
                  <bgColor rgb="FF92D050"/>
                </patternFill>
              </fill>
            </x14:dxf>
          </x14:cfRule>
          <xm:sqref>AR110</xm:sqref>
        </x14:conditionalFormatting>
        <x14:conditionalFormatting xmlns:xm="http://schemas.microsoft.com/office/excel/2006/main">
          <x14:cfRule type="cellIs" priority="74" operator="equal" id="{8D8BDFC0-49FD-467D-9572-3B5271BAC056}">
            <xm:f>Datos!$AO$4</xm:f>
            <x14:dxf>
              <fill>
                <patternFill>
                  <bgColor theme="5" tint="0.39994506668294322"/>
                </patternFill>
              </fill>
            </x14:dxf>
          </x14:cfRule>
          <x14:cfRule type="cellIs" priority="75" operator="equal" id="{AA3F903D-763C-43D8-8357-23C2FAFB4B07}">
            <xm:f>Datos!$AO$3</xm:f>
            <x14:dxf>
              <fill>
                <patternFill>
                  <bgColor rgb="FFFFFF00"/>
                </patternFill>
              </fill>
            </x14:dxf>
          </x14:cfRule>
          <x14:cfRule type="cellIs" priority="76" operator="equal" id="{C544D5EA-BC89-4C1B-B426-441043479E65}">
            <xm:f>Datos!$AO$2</xm:f>
            <x14:dxf>
              <fill>
                <patternFill>
                  <bgColor rgb="FF92D050"/>
                </patternFill>
              </fill>
            </x14:dxf>
          </x14:cfRule>
          <xm:sqref>AR111</xm:sqref>
        </x14:conditionalFormatting>
        <x14:conditionalFormatting xmlns:xm="http://schemas.microsoft.com/office/excel/2006/main">
          <x14:cfRule type="cellIs" priority="71" operator="equal" id="{DB74577C-D835-4813-BDAB-1B05304975C9}">
            <xm:f>Datos!$AO$4</xm:f>
            <x14:dxf>
              <fill>
                <patternFill>
                  <bgColor theme="5" tint="0.39994506668294322"/>
                </patternFill>
              </fill>
            </x14:dxf>
          </x14:cfRule>
          <x14:cfRule type="cellIs" priority="72" operator="equal" id="{27FEAE5F-E2D9-49FD-8CC2-86CCE4FBD5E1}">
            <xm:f>Datos!$AO$3</xm:f>
            <x14:dxf>
              <fill>
                <patternFill>
                  <bgColor rgb="FFFFFF00"/>
                </patternFill>
              </fill>
            </x14:dxf>
          </x14:cfRule>
          <x14:cfRule type="cellIs" priority="73" operator="equal" id="{1E11F3B9-88C0-4ACB-AA70-17FA51FBA663}">
            <xm:f>Datos!$AO$2</xm:f>
            <x14:dxf>
              <fill>
                <patternFill>
                  <bgColor rgb="FF92D050"/>
                </patternFill>
              </fill>
            </x14:dxf>
          </x14:cfRule>
          <xm:sqref>AT102</xm:sqref>
        </x14:conditionalFormatting>
        <x14:conditionalFormatting xmlns:xm="http://schemas.microsoft.com/office/excel/2006/main">
          <x14:cfRule type="cellIs" priority="68" operator="equal" id="{2F7F4D67-F111-4D3B-9874-75CBBD7A5B08}">
            <xm:f>Datos!$AO$4</xm:f>
            <x14:dxf>
              <fill>
                <patternFill>
                  <bgColor theme="5" tint="0.39994506668294322"/>
                </patternFill>
              </fill>
            </x14:dxf>
          </x14:cfRule>
          <x14:cfRule type="cellIs" priority="69" operator="equal" id="{B5207536-21A8-41F8-90E2-7D43289CA212}">
            <xm:f>Datos!$AO$3</xm:f>
            <x14:dxf>
              <fill>
                <patternFill>
                  <bgColor rgb="FFFFFF00"/>
                </patternFill>
              </fill>
            </x14:dxf>
          </x14:cfRule>
          <x14:cfRule type="cellIs" priority="70" operator="equal" id="{1354390F-198A-4138-8510-72951E15E16E}">
            <xm:f>Datos!$AO$2</xm:f>
            <x14:dxf>
              <fill>
                <patternFill>
                  <bgColor rgb="FF92D050"/>
                </patternFill>
              </fill>
            </x14:dxf>
          </x14:cfRule>
          <xm:sqref>AT104</xm:sqref>
        </x14:conditionalFormatting>
        <x14:conditionalFormatting xmlns:xm="http://schemas.microsoft.com/office/excel/2006/main">
          <x14:cfRule type="cellIs" priority="65" operator="equal" id="{AAD12FFF-3F8F-4697-9B1A-4C2B4ECE1A26}">
            <xm:f>Datos!$AO$4</xm:f>
            <x14:dxf>
              <fill>
                <patternFill>
                  <bgColor theme="5" tint="0.39994506668294322"/>
                </patternFill>
              </fill>
            </x14:dxf>
          </x14:cfRule>
          <x14:cfRule type="cellIs" priority="66" operator="equal" id="{F5FC20AA-7EBA-444B-98DD-65653F72E9E2}">
            <xm:f>Datos!$AO$3</xm:f>
            <x14:dxf>
              <fill>
                <patternFill>
                  <bgColor rgb="FFFFFF00"/>
                </patternFill>
              </fill>
            </x14:dxf>
          </x14:cfRule>
          <x14:cfRule type="cellIs" priority="67" operator="equal" id="{FAC09EA6-246D-4EDE-B64E-B50C9EAEE76E}">
            <xm:f>Datos!$AO$2</xm:f>
            <x14:dxf>
              <fill>
                <patternFill>
                  <bgColor rgb="FF92D050"/>
                </patternFill>
              </fill>
            </x14:dxf>
          </x14:cfRule>
          <xm:sqref>AT105</xm:sqref>
        </x14:conditionalFormatting>
        <x14:conditionalFormatting xmlns:xm="http://schemas.microsoft.com/office/excel/2006/main">
          <x14:cfRule type="cellIs" priority="62" operator="equal" id="{31EEFDB9-6B7E-426C-AD02-BCC3B6E72B4D}">
            <xm:f>Datos!$AO$4</xm:f>
            <x14:dxf>
              <fill>
                <patternFill>
                  <bgColor theme="5" tint="0.39994506668294322"/>
                </patternFill>
              </fill>
            </x14:dxf>
          </x14:cfRule>
          <x14:cfRule type="cellIs" priority="63" operator="equal" id="{F6013222-BC99-453B-9A79-87C082D81B99}">
            <xm:f>Datos!$AO$3</xm:f>
            <x14:dxf>
              <fill>
                <patternFill>
                  <bgColor rgb="FFFFFF00"/>
                </patternFill>
              </fill>
            </x14:dxf>
          </x14:cfRule>
          <x14:cfRule type="cellIs" priority="64" operator="equal" id="{4FE4FCC3-878A-41AF-8176-95E609034FE8}">
            <xm:f>Datos!$AO$2</xm:f>
            <x14:dxf>
              <fill>
                <patternFill>
                  <bgColor rgb="FF92D050"/>
                </patternFill>
              </fill>
            </x14:dxf>
          </x14:cfRule>
          <xm:sqref>AT106</xm:sqref>
        </x14:conditionalFormatting>
        <x14:conditionalFormatting xmlns:xm="http://schemas.microsoft.com/office/excel/2006/main">
          <x14:cfRule type="cellIs" priority="59" operator="equal" id="{FF8467FE-F7A2-4498-8728-23C114AF851E}">
            <xm:f>Datos!$AO$4</xm:f>
            <x14:dxf>
              <fill>
                <patternFill>
                  <bgColor theme="5" tint="0.39994506668294322"/>
                </patternFill>
              </fill>
            </x14:dxf>
          </x14:cfRule>
          <x14:cfRule type="cellIs" priority="60" operator="equal" id="{B388DE82-9260-4A07-8F8C-4FBAA4FC1724}">
            <xm:f>Datos!$AO$3</xm:f>
            <x14:dxf>
              <fill>
                <patternFill>
                  <bgColor rgb="FFFFFF00"/>
                </patternFill>
              </fill>
            </x14:dxf>
          </x14:cfRule>
          <x14:cfRule type="cellIs" priority="61" operator="equal" id="{58136E78-F8F3-4154-981E-13BE95F113D5}">
            <xm:f>Datos!$AO$2</xm:f>
            <x14:dxf>
              <fill>
                <patternFill>
                  <bgColor rgb="FF92D050"/>
                </patternFill>
              </fill>
            </x14:dxf>
          </x14:cfRule>
          <xm:sqref>AT107</xm:sqref>
        </x14:conditionalFormatting>
        <x14:conditionalFormatting xmlns:xm="http://schemas.microsoft.com/office/excel/2006/main">
          <x14:cfRule type="cellIs" priority="56" operator="equal" id="{8FCD22C5-E324-4662-806A-DD3852BD9864}">
            <xm:f>Datos!$AO$4</xm:f>
            <x14:dxf>
              <fill>
                <patternFill>
                  <bgColor theme="5" tint="0.39994506668294322"/>
                </patternFill>
              </fill>
            </x14:dxf>
          </x14:cfRule>
          <x14:cfRule type="cellIs" priority="57" operator="equal" id="{FCD457D7-E369-4786-9C31-776521208298}">
            <xm:f>Datos!$AO$3</xm:f>
            <x14:dxf>
              <fill>
                <patternFill>
                  <bgColor rgb="FFFFFF00"/>
                </patternFill>
              </fill>
            </x14:dxf>
          </x14:cfRule>
          <x14:cfRule type="cellIs" priority="58" operator="equal" id="{56100285-2211-471C-944A-FCD1A3CDEF71}">
            <xm:f>Datos!$AO$2</xm:f>
            <x14:dxf>
              <fill>
                <patternFill>
                  <bgColor rgb="FF92D050"/>
                </patternFill>
              </fill>
            </x14:dxf>
          </x14:cfRule>
          <xm:sqref>AT108</xm:sqref>
        </x14:conditionalFormatting>
        <x14:conditionalFormatting xmlns:xm="http://schemas.microsoft.com/office/excel/2006/main">
          <x14:cfRule type="cellIs" priority="53" operator="equal" id="{1AFBCE0F-2636-4FBA-93E2-91D9B7794375}">
            <xm:f>Datos!$AO$4</xm:f>
            <x14:dxf>
              <fill>
                <patternFill>
                  <bgColor theme="5" tint="0.39994506668294322"/>
                </patternFill>
              </fill>
            </x14:dxf>
          </x14:cfRule>
          <x14:cfRule type="cellIs" priority="54" operator="equal" id="{EDAA376A-074A-45C8-84AF-EB2F451C82AF}">
            <xm:f>Datos!$AO$3</xm:f>
            <x14:dxf>
              <fill>
                <patternFill>
                  <bgColor rgb="FFFFFF00"/>
                </patternFill>
              </fill>
            </x14:dxf>
          </x14:cfRule>
          <x14:cfRule type="cellIs" priority="55" operator="equal" id="{DD42C925-FD21-4917-BC3C-0ED73FB0B919}">
            <xm:f>Datos!$AO$2</xm:f>
            <x14:dxf>
              <fill>
                <patternFill>
                  <bgColor rgb="FF92D050"/>
                </patternFill>
              </fill>
            </x14:dxf>
          </x14:cfRule>
          <xm:sqref>AT109</xm:sqref>
        </x14:conditionalFormatting>
        <x14:conditionalFormatting xmlns:xm="http://schemas.microsoft.com/office/excel/2006/main">
          <x14:cfRule type="cellIs" priority="50" operator="equal" id="{A220AC12-6EA3-4691-A58D-48C3198422B8}">
            <xm:f>Datos!$AO$4</xm:f>
            <x14:dxf>
              <fill>
                <patternFill>
                  <bgColor theme="5" tint="0.39994506668294322"/>
                </patternFill>
              </fill>
            </x14:dxf>
          </x14:cfRule>
          <x14:cfRule type="cellIs" priority="51" operator="equal" id="{233B861D-3FBC-4B54-BF85-41933151AC89}">
            <xm:f>Datos!$AO$3</xm:f>
            <x14:dxf>
              <fill>
                <patternFill>
                  <bgColor rgb="FFFFFF00"/>
                </patternFill>
              </fill>
            </x14:dxf>
          </x14:cfRule>
          <x14:cfRule type="cellIs" priority="52" operator="equal" id="{FD6CA3E2-1DC2-44DB-83CC-FAB25682E4A3}">
            <xm:f>Datos!$AO$2</xm:f>
            <x14:dxf>
              <fill>
                <patternFill>
                  <bgColor rgb="FF92D050"/>
                </patternFill>
              </fill>
            </x14:dxf>
          </x14:cfRule>
          <xm:sqref>AT110</xm:sqref>
        </x14:conditionalFormatting>
        <x14:conditionalFormatting xmlns:xm="http://schemas.microsoft.com/office/excel/2006/main">
          <x14:cfRule type="cellIs" priority="47" operator="equal" id="{B0BB1A08-CF6B-4DC0-8D6D-52D859D114B7}">
            <xm:f>Datos!$AO$4</xm:f>
            <x14:dxf>
              <fill>
                <patternFill>
                  <bgColor theme="5" tint="0.39994506668294322"/>
                </patternFill>
              </fill>
            </x14:dxf>
          </x14:cfRule>
          <x14:cfRule type="cellIs" priority="48" operator="equal" id="{D466B54A-3E12-4104-9F0D-A7955EBA1C13}">
            <xm:f>Datos!$AO$3</xm:f>
            <x14:dxf>
              <fill>
                <patternFill>
                  <bgColor rgb="FFFFFF00"/>
                </patternFill>
              </fill>
            </x14:dxf>
          </x14:cfRule>
          <x14:cfRule type="cellIs" priority="49" operator="equal" id="{757A0E84-DB58-431F-8249-320662AFBBE5}">
            <xm:f>Datos!$AO$2</xm:f>
            <x14:dxf>
              <fill>
                <patternFill>
                  <bgColor rgb="FF92D050"/>
                </patternFill>
              </fill>
            </x14:dxf>
          </x14:cfRule>
          <xm:sqref>AT111</xm:sqref>
        </x14:conditionalFormatting>
        <x14:conditionalFormatting xmlns:xm="http://schemas.microsoft.com/office/excel/2006/main">
          <x14:cfRule type="cellIs" priority="44" operator="equal" id="{CEF8FF36-C25B-46B0-9785-EF5D57A5D4C5}">
            <xm:f>Datos!$AO$4</xm:f>
            <x14:dxf>
              <fill>
                <patternFill>
                  <bgColor theme="5" tint="0.39994506668294322"/>
                </patternFill>
              </fill>
            </x14:dxf>
          </x14:cfRule>
          <x14:cfRule type="cellIs" priority="45" operator="equal" id="{2132493B-8710-4FF0-AD6F-A7D7335348D8}">
            <xm:f>Datos!$AO$3</xm:f>
            <x14:dxf>
              <fill>
                <patternFill>
                  <bgColor rgb="FFFFFF00"/>
                </patternFill>
              </fill>
            </x14:dxf>
          </x14:cfRule>
          <x14:cfRule type="cellIs" priority="46" operator="equal" id="{0CA79227-8E1B-49D2-8F22-33FB90AFC0AE}">
            <xm:f>Datos!$AO$2</xm:f>
            <x14:dxf>
              <fill>
                <patternFill>
                  <bgColor rgb="FF92D050"/>
                </patternFill>
              </fill>
            </x14:dxf>
          </x14:cfRule>
          <xm:sqref>AW87</xm:sqref>
        </x14:conditionalFormatting>
        <x14:conditionalFormatting xmlns:xm="http://schemas.microsoft.com/office/excel/2006/main">
          <x14:cfRule type="cellIs" priority="41" operator="equal" id="{7BA004FD-EFF9-43B3-8D33-C42F676CE276}">
            <xm:f>Datos!$AO$4</xm:f>
            <x14:dxf>
              <fill>
                <patternFill>
                  <bgColor theme="5" tint="0.39994506668294322"/>
                </patternFill>
              </fill>
            </x14:dxf>
          </x14:cfRule>
          <x14:cfRule type="cellIs" priority="42" operator="equal" id="{E30F7C42-764C-4FEB-B700-CA2FF4EE597D}">
            <xm:f>Datos!$AO$3</xm:f>
            <x14:dxf>
              <fill>
                <patternFill>
                  <bgColor rgb="FFFFFF00"/>
                </patternFill>
              </fill>
            </x14:dxf>
          </x14:cfRule>
          <x14:cfRule type="cellIs" priority="43" operator="equal" id="{8F6E21D3-5761-4641-8A29-8361C748661A}">
            <xm:f>Datos!$AO$2</xm:f>
            <x14:dxf>
              <fill>
                <patternFill>
                  <bgColor rgb="FF92D050"/>
                </patternFill>
              </fill>
            </x14:dxf>
          </x14:cfRule>
          <xm:sqref>AW102</xm:sqref>
        </x14:conditionalFormatting>
        <x14:conditionalFormatting xmlns:xm="http://schemas.microsoft.com/office/excel/2006/main">
          <x14:cfRule type="expression" priority="38" id="{24F52810-AD65-492A-927E-837E5701ECCA}">
            <xm:f>AND($AP$126&lt;&gt;Datos!$S$5,$AP$126&lt;&gt;Datos!$T$5)</xm:f>
            <x14:dxf>
              <font>
                <color theme="0"/>
              </font>
              <fill>
                <patternFill patternType="none">
                  <bgColor auto="1"/>
                </patternFill>
              </fill>
              <border>
                <left/>
                <right/>
                <top/>
                <bottom/>
              </border>
            </x14:dxf>
          </x14:cfRule>
          <xm:sqref>AL144:AR146</xm:sqref>
        </x14:conditionalFormatting>
        <x14:conditionalFormatting xmlns:xm="http://schemas.microsoft.com/office/excel/2006/main">
          <x14:cfRule type="cellIs" priority="13" operator="equal" id="{A9DC4044-5588-4EF7-8132-1E4F94B0A2B3}">
            <xm:f>Datos!$AQ$3</xm:f>
            <x14:dxf>
              <fill>
                <patternFill>
                  <bgColor theme="5" tint="0.39994506668294322"/>
                </patternFill>
              </fill>
            </x14:dxf>
          </x14:cfRule>
          <x14:cfRule type="cellIs" priority="14" operator="equal" id="{5B6F4C75-5D0E-4695-8E37-26FE091E5B07}">
            <xm:f>Datos!$AQ$2</xm:f>
            <x14:dxf>
              <fill>
                <patternFill>
                  <bgColor rgb="FF92D050"/>
                </patternFill>
              </fill>
            </x14:dxf>
          </x14:cfRule>
          <xm:sqref>AZ87:BB96</xm:sqref>
        </x14:conditionalFormatting>
        <x14:conditionalFormatting xmlns:xm="http://schemas.microsoft.com/office/excel/2006/main">
          <x14:cfRule type="cellIs" priority="10" operator="equal" id="{7198721D-5CB2-441B-941D-CE2046F06FEB}">
            <xm:f>Datos!$AR$4</xm:f>
            <x14:dxf>
              <fill>
                <patternFill>
                  <bgColor theme="5" tint="0.39994506668294322"/>
                </patternFill>
              </fill>
            </x14:dxf>
          </x14:cfRule>
          <x14:cfRule type="cellIs" priority="11" operator="equal" id="{4C4645A1-F344-4350-A7B0-DD9FD2820E5D}">
            <xm:f>Datos!$AR$3</xm:f>
            <x14:dxf>
              <fill>
                <patternFill>
                  <bgColor rgb="FFFFFF00"/>
                </patternFill>
              </fill>
            </x14:dxf>
          </x14:cfRule>
          <x14:cfRule type="cellIs" priority="12" operator="equal" id="{1D89793F-1ECD-4348-8229-03C9B751400D}">
            <xm:f>Datos!$AR$2</xm:f>
            <x14:dxf>
              <fill>
                <patternFill>
                  <bgColor rgb="FF92D050"/>
                </patternFill>
              </fill>
            </x14:dxf>
          </x14:cfRule>
          <xm:sqref>AZ102</xm:sqref>
        </x14:conditionalFormatting>
      </x14:conditionalFormatting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9">
    <tabColor rgb="FF0070C0"/>
  </sheetPr>
  <dimension ref="A1:CH232"/>
  <sheetViews>
    <sheetView showGridLines="0" view="pageBreakPreview" zoomScale="75" zoomScaleNormal="100" zoomScaleSheetLayoutView="75" workbookViewId="0">
      <selection activeCell="C14" sqref="A14:J15"/>
    </sheetView>
  </sheetViews>
  <sheetFormatPr defaultColWidth="11.5703125" defaultRowHeight="15"/>
  <cols>
    <col min="1" max="6" width="2.7109375" style="11" customWidth="1"/>
    <col min="7" max="7" width="3.140625" style="11" customWidth="1"/>
    <col min="8" max="8" width="4.42578125" style="11" customWidth="1"/>
    <col min="9" max="9" width="3.7109375" style="11" customWidth="1"/>
    <col min="10" max="11" width="2.7109375" style="11" customWidth="1"/>
    <col min="12" max="12" width="3.42578125" style="11" customWidth="1"/>
    <col min="13" max="15" width="2.7109375" style="11" customWidth="1"/>
    <col min="16" max="17" width="4.7109375" style="11" customWidth="1"/>
    <col min="18" max="20" width="2.7109375" style="11" customWidth="1"/>
    <col min="21" max="21" width="4.28515625" style="11" customWidth="1"/>
    <col min="22" max="22" width="7.42578125" style="11" customWidth="1"/>
    <col min="23" max="23" width="5.28515625" style="11" customWidth="1"/>
    <col min="24" max="25" width="5" style="11" customWidth="1"/>
    <col min="26" max="26" width="6.28515625" style="11" customWidth="1"/>
    <col min="27" max="27" width="5" style="11" customWidth="1"/>
    <col min="28" max="37" width="5.42578125" style="11" customWidth="1"/>
    <col min="38" max="38" width="3.5703125" style="11" customWidth="1"/>
    <col min="39" max="39" width="5.28515625" style="11" customWidth="1"/>
    <col min="40" max="44" width="2.7109375" style="11" customWidth="1"/>
    <col min="45" max="45" width="6.85546875" style="11" customWidth="1"/>
    <col min="46" max="47" width="2.7109375" style="11" customWidth="1"/>
    <col min="48" max="48" width="4.7109375" style="11" customWidth="1"/>
    <col min="49" max="50" width="2.7109375" style="11" customWidth="1"/>
    <col min="51" max="51" width="4" style="11" customWidth="1"/>
    <col min="52" max="53" width="2.7109375" style="11" customWidth="1"/>
    <col min="54" max="54" width="7.42578125" style="11" customWidth="1"/>
    <col min="55" max="58" width="2.7109375" style="11" customWidth="1"/>
    <col min="59" max="59" width="37.85546875" style="11" customWidth="1"/>
    <col min="60" max="62" width="2.7109375" style="11" hidden="1" customWidth="1"/>
    <col min="63" max="63" width="31.140625" style="11" hidden="1" customWidth="1"/>
    <col min="64" max="68" width="27.85546875" style="11" hidden="1" customWidth="1"/>
    <col min="69" max="69" width="37.5703125" style="11" hidden="1" customWidth="1"/>
    <col min="70" max="70" width="11.5703125" style="11" hidden="1" customWidth="1"/>
    <col min="71" max="71" width="33.7109375" style="11" hidden="1" customWidth="1"/>
    <col min="72" max="72" width="24.5703125" style="11" hidden="1" customWidth="1"/>
    <col min="73" max="73" width="22" style="11" hidden="1" customWidth="1"/>
    <col min="74" max="74" width="22.42578125" style="11" hidden="1" customWidth="1"/>
    <col min="75" max="76" width="11.5703125" style="11" hidden="1" customWidth="1"/>
    <col min="77" max="77" width="40.42578125" style="11" hidden="1" customWidth="1"/>
    <col min="78" max="78" width="13.140625" style="11" hidden="1" customWidth="1"/>
    <col min="79" max="84" width="11.5703125" style="11" hidden="1" customWidth="1"/>
    <col min="85" max="85" width="36.7109375" style="11" hidden="1" customWidth="1"/>
    <col min="86" max="91" width="11.5703125" style="11" customWidth="1"/>
    <col min="92" max="16384" width="11.5703125" style="11"/>
  </cols>
  <sheetData>
    <row r="1" spans="1:64" ht="15.6" customHeight="1">
      <c r="A1" s="440"/>
      <c r="B1" s="441"/>
      <c r="C1" s="441"/>
      <c r="D1" s="441"/>
      <c r="E1" s="441"/>
      <c r="F1" s="441"/>
      <c r="G1" s="441"/>
      <c r="H1" s="441"/>
      <c r="I1" s="441"/>
      <c r="J1" s="441"/>
      <c r="K1" s="9"/>
      <c r="L1" s="9"/>
      <c r="M1" s="9"/>
      <c r="N1" s="9"/>
      <c r="O1" s="10"/>
      <c r="P1" s="446" t="s">
        <v>350</v>
      </c>
      <c r="Q1" s="447"/>
      <c r="R1" s="447"/>
      <c r="S1" s="447"/>
      <c r="T1" s="447"/>
      <c r="U1" s="448"/>
      <c r="V1" s="580" t="s">
        <v>422</v>
      </c>
      <c r="W1" s="581"/>
      <c r="X1" s="581"/>
      <c r="Y1" s="581"/>
      <c r="Z1" s="581"/>
      <c r="AA1" s="581"/>
      <c r="AB1" s="581"/>
      <c r="AC1" s="581"/>
      <c r="AD1" s="581"/>
      <c r="AE1" s="581"/>
      <c r="AF1" s="581"/>
      <c r="AG1" s="581"/>
      <c r="AH1" s="581"/>
      <c r="AI1" s="581"/>
      <c r="AJ1" s="581"/>
      <c r="AK1" s="581"/>
      <c r="AL1" s="581"/>
      <c r="AM1" s="581"/>
      <c r="AN1" s="581"/>
      <c r="AO1" s="581"/>
      <c r="AP1" s="581"/>
      <c r="AQ1" s="581"/>
      <c r="AR1" s="581"/>
      <c r="AS1" s="581"/>
      <c r="AT1" s="581"/>
      <c r="AU1" s="581"/>
      <c r="AV1" s="581"/>
      <c r="AW1" s="581"/>
      <c r="AX1" s="581"/>
      <c r="AY1" s="581"/>
      <c r="AZ1" s="582"/>
      <c r="BA1" s="568" t="s">
        <v>423</v>
      </c>
      <c r="BB1" s="569"/>
      <c r="BC1" s="569"/>
      <c r="BD1" s="569"/>
      <c r="BE1" s="569"/>
      <c r="BF1" s="570"/>
      <c r="BG1" s="565" t="s">
        <v>424</v>
      </c>
    </row>
    <row r="2" spans="1:64" ht="15.6" customHeight="1">
      <c r="A2" s="442"/>
      <c r="B2" s="443"/>
      <c r="C2" s="443"/>
      <c r="D2" s="443"/>
      <c r="E2" s="443"/>
      <c r="F2" s="443"/>
      <c r="G2" s="443"/>
      <c r="H2" s="443"/>
      <c r="I2" s="443"/>
      <c r="J2" s="443"/>
      <c r="K2" s="12"/>
      <c r="L2" s="12"/>
      <c r="M2" s="12"/>
      <c r="N2" s="12"/>
      <c r="O2" s="13"/>
      <c r="P2" s="449"/>
      <c r="Q2" s="450"/>
      <c r="R2" s="450"/>
      <c r="S2" s="450"/>
      <c r="T2" s="450"/>
      <c r="U2" s="451"/>
      <c r="V2" s="583"/>
      <c r="W2" s="584"/>
      <c r="X2" s="584"/>
      <c r="Y2" s="584"/>
      <c r="Z2" s="584"/>
      <c r="AA2" s="584"/>
      <c r="AB2" s="584"/>
      <c r="AC2" s="584"/>
      <c r="AD2" s="584"/>
      <c r="AE2" s="584"/>
      <c r="AF2" s="584"/>
      <c r="AG2" s="584"/>
      <c r="AH2" s="584"/>
      <c r="AI2" s="584"/>
      <c r="AJ2" s="584"/>
      <c r="AK2" s="584"/>
      <c r="AL2" s="584"/>
      <c r="AM2" s="584"/>
      <c r="AN2" s="584"/>
      <c r="AO2" s="584"/>
      <c r="AP2" s="584"/>
      <c r="AQ2" s="584"/>
      <c r="AR2" s="584"/>
      <c r="AS2" s="584"/>
      <c r="AT2" s="584"/>
      <c r="AU2" s="584"/>
      <c r="AV2" s="584"/>
      <c r="AW2" s="584"/>
      <c r="AX2" s="584"/>
      <c r="AY2" s="584"/>
      <c r="AZ2" s="585"/>
      <c r="BA2" s="571"/>
      <c r="BB2" s="572"/>
      <c r="BC2" s="572"/>
      <c r="BD2" s="572"/>
      <c r="BE2" s="572"/>
      <c r="BF2" s="573"/>
      <c r="BG2" s="566"/>
    </row>
    <row r="3" spans="1:64" ht="15.6" customHeight="1">
      <c r="A3" s="442"/>
      <c r="B3" s="443"/>
      <c r="C3" s="443"/>
      <c r="D3" s="443"/>
      <c r="E3" s="443"/>
      <c r="F3" s="443"/>
      <c r="G3" s="443"/>
      <c r="H3" s="443"/>
      <c r="I3" s="443"/>
      <c r="J3" s="443"/>
      <c r="K3" s="12"/>
      <c r="L3" s="12"/>
      <c r="M3" s="12"/>
      <c r="N3" s="12"/>
      <c r="O3" s="13"/>
      <c r="P3" s="449" t="s">
        <v>425</v>
      </c>
      <c r="Q3" s="450"/>
      <c r="R3" s="450"/>
      <c r="S3" s="450"/>
      <c r="T3" s="450"/>
      <c r="U3" s="451"/>
      <c r="V3" s="586" t="s">
        <v>426</v>
      </c>
      <c r="W3" s="587"/>
      <c r="X3" s="587"/>
      <c r="Y3" s="587"/>
      <c r="Z3" s="587"/>
      <c r="AA3" s="587"/>
      <c r="AB3" s="587"/>
      <c r="AC3" s="587"/>
      <c r="AD3" s="587"/>
      <c r="AE3" s="587"/>
      <c r="AF3" s="587"/>
      <c r="AG3" s="587"/>
      <c r="AH3" s="587"/>
      <c r="AI3" s="587"/>
      <c r="AJ3" s="587"/>
      <c r="AK3" s="587"/>
      <c r="AL3" s="587"/>
      <c r="AM3" s="587"/>
      <c r="AN3" s="587"/>
      <c r="AO3" s="587"/>
      <c r="AP3" s="587"/>
      <c r="AQ3" s="587"/>
      <c r="AR3" s="587"/>
      <c r="AS3" s="587"/>
      <c r="AT3" s="587"/>
      <c r="AU3" s="587"/>
      <c r="AV3" s="587"/>
      <c r="AW3" s="587"/>
      <c r="AX3" s="587"/>
      <c r="AY3" s="587"/>
      <c r="AZ3" s="588"/>
      <c r="BA3" s="574" t="s">
        <v>427</v>
      </c>
      <c r="BB3" s="575"/>
      <c r="BC3" s="575"/>
      <c r="BD3" s="575"/>
      <c r="BE3" s="575"/>
      <c r="BF3" s="576"/>
      <c r="BG3" s="566" t="str">
        <f>+"06"</f>
        <v>06</v>
      </c>
    </row>
    <row r="4" spans="1:64" ht="15.6" customHeight="1" thickBot="1">
      <c r="A4" s="444"/>
      <c r="B4" s="445"/>
      <c r="C4" s="445"/>
      <c r="D4" s="445"/>
      <c r="E4" s="445"/>
      <c r="F4" s="445"/>
      <c r="G4" s="445"/>
      <c r="H4" s="445"/>
      <c r="I4" s="445"/>
      <c r="J4" s="445"/>
      <c r="K4" s="14"/>
      <c r="L4" s="14"/>
      <c r="M4" s="14"/>
      <c r="N4" s="14"/>
      <c r="O4" s="15"/>
      <c r="P4" s="452"/>
      <c r="Q4" s="453"/>
      <c r="R4" s="453"/>
      <c r="S4" s="453"/>
      <c r="T4" s="453"/>
      <c r="U4" s="454"/>
      <c r="V4" s="589"/>
      <c r="W4" s="590"/>
      <c r="X4" s="590"/>
      <c r="Y4" s="590"/>
      <c r="Z4" s="590"/>
      <c r="AA4" s="590"/>
      <c r="AB4" s="590"/>
      <c r="AC4" s="590"/>
      <c r="AD4" s="590"/>
      <c r="AE4" s="590"/>
      <c r="AF4" s="590"/>
      <c r="AG4" s="590"/>
      <c r="AH4" s="590"/>
      <c r="AI4" s="590"/>
      <c r="AJ4" s="590"/>
      <c r="AK4" s="590"/>
      <c r="AL4" s="590"/>
      <c r="AM4" s="590"/>
      <c r="AN4" s="590"/>
      <c r="AO4" s="590"/>
      <c r="AP4" s="590"/>
      <c r="AQ4" s="590"/>
      <c r="AR4" s="590"/>
      <c r="AS4" s="590"/>
      <c r="AT4" s="590"/>
      <c r="AU4" s="590"/>
      <c r="AV4" s="590"/>
      <c r="AW4" s="590"/>
      <c r="AX4" s="590"/>
      <c r="AY4" s="590"/>
      <c r="AZ4" s="591"/>
      <c r="BA4" s="577"/>
      <c r="BB4" s="578"/>
      <c r="BC4" s="578"/>
      <c r="BD4" s="578"/>
      <c r="BE4" s="578"/>
      <c r="BF4" s="579"/>
      <c r="BG4" s="567"/>
    </row>
    <row r="5" spans="1:64" ht="15.6" customHeight="1">
      <c r="A5" s="18"/>
      <c r="BG5" s="20"/>
    </row>
    <row r="6" spans="1:64" ht="31.15" customHeight="1">
      <c r="A6" s="18"/>
      <c r="C6" s="19"/>
      <c r="D6" s="488" t="s">
        <v>2</v>
      </c>
      <c r="E6" s="488"/>
      <c r="F6" s="488"/>
      <c r="G6" s="488"/>
      <c r="J6" s="19"/>
      <c r="K6" s="596" t="str">
        <f>IF('Contexto Proceso'!$B$2="","",'Contexto Proceso'!$B$2)</f>
        <v>Planeación del Sistema de Gestión Integrado</v>
      </c>
      <c r="L6" s="596"/>
      <c r="M6" s="596"/>
      <c r="N6" s="596"/>
      <c r="O6" s="596"/>
      <c r="P6" s="596"/>
      <c r="Q6" s="596"/>
      <c r="R6" s="596"/>
      <c r="S6" s="596"/>
      <c r="T6" s="596"/>
      <c r="U6" s="596"/>
      <c r="V6" s="596"/>
      <c r="W6" s="596"/>
      <c r="X6" s="596"/>
      <c r="Y6" s="596"/>
      <c r="Z6" s="596"/>
      <c r="AA6" s="596"/>
      <c r="AB6" s="596"/>
      <c r="AC6" s="596"/>
      <c r="AD6" s="596"/>
      <c r="AE6" s="596"/>
      <c r="AF6" s="596"/>
      <c r="AG6" s="596"/>
      <c r="AH6" s="596"/>
      <c r="AI6" s="596"/>
      <c r="AJ6" s="596"/>
      <c r="AK6" s="596"/>
      <c r="AL6" s="596"/>
      <c r="AM6" s="596"/>
      <c r="AN6" s="596"/>
      <c r="AO6" s="596"/>
      <c r="AP6" s="596"/>
      <c r="AQ6" s="596"/>
      <c r="AR6" s="596"/>
      <c r="AS6" s="596"/>
      <c r="AT6" s="596"/>
      <c r="AU6" s="596"/>
      <c r="AV6" s="596"/>
      <c r="AW6" s="596"/>
      <c r="AX6" s="596"/>
      <c r="AY6" s="596"/>
      <c r="AZ6" s="596"/>
      <c r="BA6" s="596"/>
      <c r="BB6" s="596"/>
      <c r="BC6" s="596"/>
      <c r="BD6" s="596"/>
      <c r="BE6" s="596"/>
      <c r="BF6" s="596"/>
      <c r="BG6" s="20"/>
    </row>
    <row r="7" spans="1:64" ht="11.45" customHeight="1">
      <c r="A7" s="18"/>
      <c r="C7" s="19"/>
      <c r="D7" s="19"/>
      <c r="E7" s="19"/>
      <c r="F7" s="19"/>
      <c r="H7" s="19"/>
      <c r="I7" s="19"/>
      <c r="J7" s="19"/>
      <c r="O7" s="19"/>
      <c r="P7" s="176"/>
      <c r="Q7" s="176"/>
      <c r="R7" s="176"/>
      <c r="S7" s="176"/>
      <c r="T7" s="19"/>
      <c r="U7" s="19"/>
      <c r="V7" s="21"/>
      <c r="W7" s="21"/>
      <c r="X7" s="21"/>
      <c r="Y7" s="21"/>
      <c r="Z7" s="21"/>
      <c r="AA7" s="21"/>
      <c r="AB7" s="21"/>
      <c r="AC7" s="21"/>
      <c r="AD7" s="21"/>
      <c r="AE7" s="21"/>
      <c r="AF7" s="21"/>
      <c r="AG7" s="21"/>
      <c r="AH7" s="21"/>
      <c r="AI7" s="21"/>
      <c r="AJ7" s="21"/>
      <c r="AK7" s="21"/>
      <c r="AL7" s="21"/>
      <c r="AM7" s="21"/>
      <c r="AN7" s="21"/>
      <c r="AO7" s="21"/>
      <c r="AP7" s="21"/>
      <c r="BG7" s="20"/>
    </row>
    <row r="8" spans="1:64" ht="31.15" customHeight="1">
      <c r="A8" s="18"/>
      <c r="C8" s="19"/>
      <c r="D8" s="488" t="s">
        <v>360</v>
      </c>
      <c r="E8" s="488"/>
      <c r="F8" s="488"/>
      <c r="G8" s="488"/>
      <c r="J8" s="22"/>
      <c r="K8" s="596" t="str">
        <f>IF('Contexto Proceso'!$B$10="","",'Contexto Proceso'!$B$10)</f>
        <v>Realizar una adecuada planeación del sistema de gestión integrado mediante la identificación de requisitos de las normas de calidad y medio ambiente necesarios para el establecidmiento de la información documentada requerida, con el fin de contribuir con la eficacia y efectividad institucional</v>
      </c>
      <c r="L8" s="596"/>
      <c r="M8" s="596"/>
      <c r="N8" s="596"/>
      <c r="O8" s="596"/>
      <c r="P8" s="596"/>
      <c r="Q8" s="596"/>
      <c r="R8" s="596"/>
      <c r="S8" s="596"/>
      <c r="T8" s="596"/>
      <c r="U8" s="596"/>
      <c r="V8" s="596"/>
      <c r="W8" s="596"/>
      <c r="X8" s="596"/>
      <c r="Y8" s="596"/>
      <c r="Z8" s="596"/>
      <c r="AA8" s="596"/>
      <c r="AB8" s="596"/>
      <c r="AC8" s="596"/>
      <c r="AD8" s="596"/>
      <c r="AE8" s="596"/>
      <c r="AF8" s="596"/>
      <c r="AG8" s="596"/>
      <c r="AH8" s="596"/>
      <c r="AI8" s="596"/>
      <c r="AJ8" s="596"/>
      <c r="AK8" s="596"/>
      <c r="AL8" s="596"/>
      <c r="AM8" s="596"/>
      <c r="AN8" s="596"/>
      <c r="AO8" s="596"/>
      <c r="AP8" s="596"/>
      <c r="AQ8" s="596"/>
      <c r="AR8" s="596"/>
      <c r="AS8" s="596"/>
      <c r="AT8" s="596"/>
      <c r="AU8" s="596"/>
      <c r="AV8" s="596"/>
      <c r="AW8" s="596"/>
      <c r="AX8" s="596"/>
      <c r="AY8" s="596"/>
      <c r="AZ8" s="596"/>
      <c r="BA8" s="596"/>
      <c r="BB8" s="596"/>
      <c r="BC8" s="596"/>
      <c r="BD8" s="596"/>
      <c r="BE8" s="596"/>
      <c r="BF8" s="596"/>
      <c r="BG8" s="20"/>
    </row>
    <row r="9" spans="1:64" ht="11.45" customHeight="1">
      <c r="A9" s="18"/>
      <c r="C9" s="19"/>
      <c r="D9" s="176"/>
      <c r="E9" s="176"/>
      <c r="F9" s="176"/>
      <c r="G9" s="176"/>
      <c r="J9" s="22"/>
      <c r="K9" s="177"/>
      <c r="L9" s="177"/>
      <c r="M9" s="177"/>
      <c r="N9" s="177"/>
      <c r="O9" s="177"/>
      <c r="P9" s="177"/>
      <c r="Q9" s="177"/>
      <c r="R9" s="177"/>
      <c r="S9" s="177"/>
      <c r="T9" s="177"/>
      <c r="U9" s="177"/>
      <c r="V9" s="177"/>
      <c r="W9" s="177"/>
      <c r="X9" s="177"/>
      <c r="Y9" s="177"/>
      <c r="Z9" s="177"/>
      <c r="AA9" s="177"/>
      <c r="AB9" s="177"/>
      <c r="AC9" s="177"/>
      <c r="AD9" s="177"/>
      <c r="AE9" s="177"/>
      <c r="AF9" s="177"/>
      <c r="AG9" s="177"/>
      <c r="AH9" s="177"/>
      <c r="AI9" s="177"/>
      <c r="AJ9" s="177"/>
      <c r="AK9" s="177"/>
      <c r="AL9" s="177"/>
      <c r="AM9" s="177"/>
      <c r="AN9" s="177"/>
      <c r="AO9" s="177"/>
      <c r="AP9" s="177"/>
      <c r="AQ9" s="177"/>
      <c r="AR9" s="177"/>
      <c r="AS9" s="177"/>
      <c r="AT9" s="177"/>
      <c r="AU9" s="177"/>
      <c r="AV9" s="177"/>
      <c r="AW9" s="177"/>
      <c r="AX9" s="177"/>
      <c r="AY9" s="177"/>
      <c r="AZ9" s="177"/>
      <c r="BA9" s="177"/>
      <c r="BB9" s="177"/>
      <c r="BG9" s="20"/>
    </row>
    <row r="10" spans="1:64" ht="30.75" customHeight="1">
      <c r="A10" s="18"/>
      <c r="C10" s="19"/>
      <c r="D10" s="488" t="s">
        <v>428</v>
      </c>
      <c r="E10" s="488"/>
      <c r="F10" s="488"/>
      <c r="G10" s="488"/>
      <c r="H10" s="488"/>
      <c r="I10" s="488"/>
      <c r="J10" s="22"/>
      <c r="K10" s="497"/>
      <c r="L10" s="498"/>
      <c r="M10" s="498"/>
      <c r="N10" s="498"/>
      <c r="O10" s="498"/>
      <c r="P10" s="498"/>
      <c r="Q10" s="498"/>
      <c r="R10" s="498"/>
      <c r="S10" s="498"/>
      <c r="T10" s="498"/>
      <c r="U10" s="498"/>
      <c r="V10" s="498"/>
      <c r="W10" s="498"/>
      <c r="X10" s="498"/>
      <c r="Y10" s="498"/>
      <c r="Z10" s="498"/>
      <c r="AA10" s="498"/>
      <c r="AB10" s="498"/>
      <c r="AC10" s="498"/>
      <c r="AD10" s="498"/>
      <c r="AE10" s="498"/>
      <c r="AF10" s="498"/>
      <c r="AG10" s="498"/>
      <c r="AH10" s="498"/>
      <c r="AI10" s="498"/>
      <c r="AJ10" s="499"/>
      <c r="AK10" s="101"/>
      <c r="AL10" s="22"/>
      <c r="AM10" s="22"/>
      <c r="AN10" s="22"/>
      <c r="AO10" s="22"/>
      <c r="AP10" s="22"/>
      <c r="AQ10" s="500" t="s">
        <v>430</v>
      </c>
      <c r="AR10" s="500"/>
      <c r="AS10" s="500"/>
      <c r="AT10" s="500"/>
      <c r="AU10" s="500"/>
      <c r="AV10" s="500"/>
      <c r="AW10" s="595"/>
      <c r="AX10" s="592"/>
      <c r="AY10" s="593"/>
      <c r="AZ10" s="593"/>
      <c r="BA10" s="593"/>
      <c r="BB10" s="593"/>
      <c r="BC10" s="593"/>
      <c r="BD10" s="593"/>
      <c r="BE10" s="593"/>
      <c r="BF10" s="594"/>
      <c r="BG10" s="20"/>
    </row>
    <row r="11" spans="1:64" ht="15.75" customHeight="1">
      <c r="A11" s="18"/>
      <c r="C11" s="19"/>
      <c r="D11" s="19"/>
      <c r="E11" s="19"/>
      <c r="F11" s="176"/>
      <c r="G11" s="176"/>
      <c r="H11" s="176"/>
      <c r="I11" s="176"/>
      <c r="J11" s="22"/>
      <c r="K11" s="177"/>
      <c r="L11" s="177"/>
      <c r="M11" s="177"/>
      <c r="N11" s="177"/>
      <c r="O11" s="177"/>
      <c r="P11" s="177"/>
      <c r="Q11" s="177"/>
      <c r="R11" s="177"/>
      <c r="S11" s="177"/>
      <c r="T11" s="177"/>
      <c r="U11" s="177"/>
      <c r="V11" s="177"/>
      <c r="W11" s="177"/>
      <c r="X11" s="177"/>
      <c r="Y11" s="177"/>
      <c r="Z11" s="177"/>
      <c r="AA11" s="177"/>
      <c r="AB11" s="177"/>
      <c r="AC11" s="177"/>
      <c r="AD11" s="177"/>
      <c r="AE11" s="177"/>
      <c r="AF11" s="177"/>
      <c r="AG11" s="177"/>
      <c r="AH11" s="177"/>
      <c r="AI11" s="177"/>
      <c r="AJ11" s="177"/>
      <c r="AK11" s="177"/>
      <c r="AL11" s="177"/>
      <c r="AM11" s="177"/>
      <c r="AN11" s="177"/>
      <c r="AO11" s="177"/>
      <c r="AP11" s="177"/>
      <c r="AQ11" s="177"/>
      <c r="AR11" s="177"/>
      <c r="AS11" s="177"/>
      <c r="AT11" s="495" t="s">
        <v>431</v>
      </c>
      <c r="AU11" s="495"/>
      <c r="AV11" s="495"/>
      <c r="AW11" s="495"/>
      <c r="AX11" s="495"/>
      <c r="AY11" s="495"/>
      <c r="AZ11" s="495"/>
      <c r="BA11" s="495"/>
      <c r="BB11" s="495"/>
      <c r="BC11" s="495"/>
      <c r="BG11" s="20"/>
    </row>
    <row r="12" spans="1:64" ht="23.45" customHeight="1">
      <c r="A12" s="18"/>
      <c r="C12" s="19"/>
      <c r="D12" s="19"/>
      <c r="E12" s="19"/>
      <c r="F12" s="176"/>
      <c r="G12" s="176"/>
      <c r="H12" s="176"/>
      <c r="I12" s="176"/>
      <c r="J12" s="22"/>
      <c r="K12" s="177"/>
      <c r="L12" s="177"/>
      <c r="M12" s="177"/>
      <c r="N12" s="177"/>
      <c r="O12" s="177"/>
      <c r="P12" s="177"/>
      <c r="Q12" s="177"/>
      <c r="R12" s="177"/>
      <c r="S12" s="177"/>
      <c r="T12" s="177"/>
      <c r="U12" s="177"/>
      <c r="V12" s="177"/>
      <c r="W12" s="177"/>
      <c r="X12" s="177"/>
      <c r="Y12" s="177"/>
      <c r="Z12" s="177"/>
      <c r="AA12" s="177"/>
      <c r="AB12" s="177"/>
      <c r="AC12" s="177"/>
      <c r="AD12" s="177"/>
      <c r="AE12" s="177"/>
      <c r="AF12" s="177"/>
      <c r="AG12" s="177"/>
      <c r="AH12" s="177"/>
      <c r="AI12" s="177"/>
      <c r="AJ12" s="177"/>
      <c r="AK12" s="177"/>
      <c r="AL12" s="177"/>
      <c r="AM12" s="177"/>
      <c r="AN12" s="177"/>
      <c r="AO12" s="177"/>
      <c r="AP12" s="177"/>
      <c r="AQ12" s="177"/>
      <c r="AR12" s="177"/>
      <c r="AS12" s="177"/>
      <c r="AT12" s="23"/>
      <c r="AU12" s="23"/>
      <c r="AV12" s="23"/>
      <c r="AW12" s="23"/>
      <c r="AX12" s="23"/>
      <c r="AY12" s="23"/>
      <c r="AZ12" s="23"/>
      <c r="BA12" s="23"/>
      <c r="BB12" s="23"/>
      <c r="BC12" s="23"/>
      <c r="BG12" s="20"/>
      <c r="BJ12" s="104" t="s">
        <v>0</v>
      </c>
      <c r="BK12" s="24" t="s">
        <v>432</v>
      </c>
    </row>
    <row r="13" spans="1:64" ht="31.15" customHeight="1">
      <c r="A13" s="18"/>
      <c r="C13" s="19"/>
      <c r="E13" s="22"/>
      <c r="F13" s="22"/>
      <c r="G13" s="22"/>
      <c r="H13" s="22"/>
      <c r="I13" s="22"/>
      <c r="J13" s="22"/>
      <c r="L13" s="22"/>
      <c r="M13" s="500" t="s">
        <v>1</v>
      </c>
      <c r="N13" s="500"/>
      <c r="O13" s="500"/>
      <c r="P13" s="500"/>
      <c r="Q13" s="500"/>
      <c r="R13" s="500"/>
      <c r="S13" s="500"/>
      <c r="T13" s="500"/>
      <c r="U13" s="22"/>
      <c r="V13" s="497"/>
      <c r="W13" s="498"/>
      <c r="X13" s="498"/>
      <c r="Y13" s="498"/>
      <c r="Z13" s="498"/>
      <c r="AA13" s="498"/>
      <c r="AB13" s="498"/>
      <c r="AC13" s="498"/>
      <c r="AD13" s="498"/>
      <c r="AE13" s="498"/>
      <c r="AF13" s="498"/>
      <c r="AG13" s="498"/>
      <c r="AH13" s="498"/>
      <c r="AI13" s="498"/>
      <c r="AJ13" s="499"/>
      <c r="AK13" s="25" t="str">
        <f>IF(V13=Datos!B2,1,IF(V13=Datos!B3,2,IF(V13=Datos!B4,3,IF(V13=Datos!B5,4,IF(V13=Datos!B6,5,"")))))</f>
        <v/>
      </c>
      <c r="AU13" s="177"/>
      <c r="AV13" s="177"/>
      <c r="AW13" s="177"/>
      <c r="AX13" s="177"/>
      <c r="AY13" s="177"/>
      <c r="AZ13" s="177"/>
      <c r="BA13" s="177"/>
      <c r="BB13" s="177"/>
      <c r="BG13" s="20"/>
      <c r="BJ13" s="26">
        <v>1</v>
      </c>
      <c r="BK13" s="26" t="s">
        <v>433</v>
      </c>
      <c r="BL13" s="11" t="s">
        <v>434</v>
      </c>
    </row>
    <row r="14" spans="1:64" ht="30" customHeight="1" thickBot="1">
      <c r="A14" s="34"/>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BG14" s="20"/>
      <c r="BJ14" s="26">
        <v>2</v>
      </c>
      <c r="BK14" s="26" t="s">
        <v>156</v>
      </c>
      <c r="BL14" s="11" t="s">
        <v>435</v>
      </c>
    </row>
    <row r="15" spans="1:64" ht="32.450000000000003" customHeight="1" thickBot="1">
      <c r="A15" s="380" t="str">
        <f>IF(AK13=Datos!$A$6,"IDENTIFICACIÓN DE LA OPORTUNIDAD","IDENTIFICACIÓN DEL RIESGO")</f>
        <v>IDENTIFICACIÓN DEL RIESGO</v>
      </c>
      <c r="B15" s="381"/>
      <c r="C15" s="381"/>
      <c r="D15" s="381"/>
      <c r="E15" s="381"/>
      <c r="F15" s="381"/>
      <c r="G15" s="381"/>
      <c r="H15" s="381"/>
      <c r="I15" s="381"/>
      <c r="J15" s="382"/>
      <c r="K15" s="27"/>
      <c r="L15" s="27"/>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7"/>
      <c r="BJ15" s="26">
        <v>3</v>
      </c>
      <c r="BK15" s="26" t="s">
        <v>436</v>
      </c>
      <c r="BL15" s="11" t="s">
        <v>437</v>
      </c>
    </row>
    <row r="16" spans="1:64" ht="15.6" customHeight="1">
      <c r="A16" s="18"/>
      <c r="B16" s="28"/>
      <c r="C16" s="28"/>
      <c r="D16" s="28"/>
      <c r="E16" s="28"/>
      <c r="F16" s="28"/>
      <c r="G16" s="28"/>
      <c r="H16" s="28"/>
      <c r="I16" s="28"/>
      <c r="J16" s="28"/>
      <c r="BG16" s="20"/>
      <c r="BJ16" s="26">
        <v>4</v>
      </c>
      <c r="BK16" s="26" t="s">
        <v>438</v>
      </c>
      <c r="BL16" s="11" t="s">
        <v>439</v>
      </c>
    </row>
    <row r="17" spans="1:85" ht="15.6" customHeight="1">
      <c r="A17" s="18"/>
      <c r="B17" s="28"/>
      <c r="C17" s="28"/>
      <c r="D17" s="455" t="s">
        <v>440</v>
      </c>
      <c r="E17" s="455"/>
      <c r="F17" s="455"/>
      <c r="G17" s="455"/>
      <c r="H17" s="455"/>
      <c r="I17" s="455"/>
      <c r="J17" s="455"/>
      <c r="K17" s="455"/>
      <c r="L17" s="455"/>
      <c r="M17" s="455"/>
      <c r="N17" s="455"/>
      <c r="O17" s="455"/>
      <c r="P17" s="455"/>
      <c r="Q17" s="455"/>
      <c r="S17" s="455" t="s">
        <v>441</v>
      </c>
      <c r="T17" s="455"/>
      <c r="U17" s="455"/>
      <c r="V17" s="455"/>
      <c r="X17" s="455" t="s">
        <v>442</v>
      </c>
      <c r="Y17" s="455"/>
      <c r="Z17" s="455"/>
      <c r="AA17" s="455"/>
      <c r="AB17" s="455"/>
      <c r="AC17" s="455"/>
      <c r="AD17" s="455"/>
      <c r="AE17" s="455"/>
      <c r="AF17" s="455"/>
      <c r="AG17" s="455"/>
      <c r="AH17" s="455"/>
      <c r="AI17" s="455"/>
      <c r="AJ17" s="455"/>
      <c r="AK17" s="455"/>
      <c r="AL17" s="455"/>
      <c r="AM17" s="455"/>
      <c r="AN17" s="455"/>
      <c r="AO17" s="455"/>
      <c r="AP17" s="455"/>
      <c r="AQ17" s="455"/>
      <c r="AR17" s="455"/>
      <c r="AS17" s="455"/>
      <c r="AT17" s="455"/>
      <c r="AU17" s="455"/>
      <c r="AV17" s="455"/>
      <c r="AW17" s="455"/>
      <c r="AX17" s="455"/>
      <c r="AY17" s="455"/>
      <c r="AZ17" s="455"/>
      <c r="BA17" s="455"/>
      <c r="BB17" s="455"/>
      <c r="BG17" s="20"/>
      <c r="BJ17" s="26">
        <v>5</v>
      </c>
      <c r="BK17" s="26" t="s">
        <v>171</v>
      </c>
      <c r="BL17" s="11" t="s">
        <v>443</v>
      </c>
    </row>
    <row r="18" spans="1:85" ht="31.15" customHeight="1">
      <c r="A18" s="18"/>
      <c r="D18" s="456"/>
      <c r="E18" s="456"/>
      <c r="F18" s="456"/>
      <c r="G18" s="456"/>
      <c r="H18" s="456"/>
      <c r="I18" s="456"/>
      <c r="J18" s="456"/>
      <c r="K18" s="456"/>
      <c r="L18" s="456"/>
      <c r="M18" s="456"/>
      <c r="N18" s="456"/>
      <c r="O18" s="456"/>
      <c r="P18" s="456"/>
      <c r="Q18" s="456"/>
      <c r="S18" s="456"/>
      <c r="T18" s="456"/>
      <c r="U18" s="456"/>
      <c r="V18" s="456"/>
      <c r="X18" s="456"/>
      <c r="Y18" s="456"/>
      <c r="Z18" s="456"/>
      <c r="AA18" s="456"/>
      <c r="AB18" s="456"/>
      <c r="AC18" s="456"/>
      <c r="AD18" s="456"/>
      <c r="AE18" s="456"/>
      <c r="AF18" s="456"/>
      <c r="AG18" s="456"/>
      <c r="AH18" s="456"/>
      <c r="AI18" s="456"/>
      <c r="AJ18" s="456"/>
      <c r="AK18" s="456"/>
      <c r="AL18" s="456"/>
      <c r="AM18" s="456"/>
      <c r="AN18" s="456"/>
      <c r="AO18" s="456"/>
      <c r="AP18" s="456"/>
      <c r="AQ18" s="456"/>
      <c r="AR18" s="456"/>
      <c r="AS18" s="456"/>
      <c r="AT18" s="456"/>
      <c r="AU18" s="456"/>
      <c r="AV18" s="456"/>
      <c r="AW18" s="456"/>
      <c r="AX18" s="456"/>
      <c r="AY18" s="456"/>
      <c r="AZ18" s="456"/>
      <c r="BA18" s="456"/>
      <c r="BB18" s="456"/>
      <c r="BC18" s="456"/>
      <c r="BD18" s="456"/>
      <c r="BE18" s="456"/>
      <c r="BF18" s="456"/>
      <c r="BG18" s="20"/>
    </row>
    <row r="19" spans="1:85" ht="15.6" customHeight="1">
      <c r="A19" s="18"/>
      <c r="B19" s="39"/>
      <c r="C19" s="39"/>
      <c r="D19" s="39"/>
      <c r="E19" s="39"/>
      <c r="BF19" s="140"/>
      <c r="BG19" s="102" t="s">
        <v>22</v>
      </c>
      <c r="BK19" s="11" t="s">
        <v>445</v>
      </c>
      <c r="BL19" s="11" t="s">
        <v>446</v>
      </c>
      <c r="BM19" s="11" t="s">
        <v>447</v>
      </c>
      <c r="BN19" s="11" t="s">
        <v>448</v>
      </c>
      <c r="BO19" s="11" t="s">
        <v>449</v>
      </c>
      <c r="BP19" s="11" t="s">
        <v>450</v>
      </c>
      <c r="BQ19" s="11" t="s">
        <v>451</v>
      </c>
      <c r="BS19" s="11" t="s">
        <v>452</v>
      </c>
      <c r="BT19" s="11" t="s">
        <v>453</v>
      </c>
      <c r="BU19" s="11" t="s">
        <v>454</v>
      </c>
      <c r="BV19" s="11" t="s">
        <v>455</v>
      </c>
      <c r="BW19" s="11" t="s">
        <v>456</v>
      </c>
      <c r="BX19" s="11" t="s">
        <v>457</v>
      </c>
      <c r="BY19" s="11" t="s">
        <v>458</v>
      </c>
      <c r="CA19" s="11" t="s">
        <v>459</v>
      </c>
      <c r="CB19" s="11" t="s">
        <v>460</v>
      </c>
      <c r="CC19" s="11" t="s">
        <v>461</v>
      </c>
      <c r="CD19" s="11" t="s">
        <v>462</v>
      </c>
      <c r="CE19" s="11" t="s">
        <v>463</v>
      </c>
      <c r="CF19" s="11" t="s">
        <v>464</v>
      </c>
      <c r="CG19" s="11" t="s">
        <v>465</v>
      </c>
    </row>
    <row r="20" spans="1:85" ht="15.6" customHeight="1">
      <c r="A20" s="18"/>
      <c r="B20" s="39"/>
      <c r="C20" s="39"/>
      <c r="D20" s="496" t="str">
        <f>IF(AK13=Datos!$A$6,"Nombre de la oportunidad","Nombre del riesgo")</f>
        <v>Nombre del riesgo</v>
      </c>
      <c r="E20" s="496"/>
      <c r="F20" s="496"/>
      <c r="G20" s="496"/>
      <c r="H20" s="496"/>
      <c r="I20" s="496"/>
      <c r="J20" s="496"/>
      <c r="K20" s="496"/>
      <c r="L20" s="496"/>
      <c r="M20" s="496"/>
      <c r="N20" s="496"/>
      <c r="O20" s="496"/>
      <c r="P20" s="496"/>
      <c r="Q20" s="496"/>
      <c r="R20" s="496"/>
      <c r="S20" s="496"/>
      <c r="T20" s="496"/>
      <c r="U20" s="496"/>
      <c r="V20" s="496"/>
      <c r="W20" s="496"/>
      <c r="X20" s="496"/>
      <c r="Y20" s="496"/>
      <c r="Z20" s="496"/>
      <c r="AA20" s="496"/>
      <c r="AB20" s="496"/>
      <c r="AC20" s="496"/>
      <c r="AD20" s="496"/>
      <c r="AE20" s="496"/>
      <c r="AF20" s="496"/>
      <c r="AG20" s="496"/>
      <c r="AH20" s="496"/>
      <c r="AI20" s="496"/>
      <c r="AJ20" s="496"/>
      <c r="AK20" s="496"/>
      <c r="AL20" s="496"/>
      <c r="AM20" s="496"/>
      <c r="AN20" s="496"/>
      <c r="AO20" s="496"/>
      <c r="AP20" s="496"/>
      <c r="AQ20" s="496"/>
      <c r="AR20" s="496"/>
      <c r="AS20" s="496"/>
      <c r="AT20" s="496"/>
      <c r="AU20" s="496"/>
      <c r="AV20" s="496"/>
      <c r="AW20" s="496"/>
      <c r="AX20" s="496"/>
      <c r="AY20" s="496"/>
      <c r="AZ20" s="496"/>
      <c r="BA20" s="496"/>
      <c r="BB20" s="496"/>
      <c r="BC20" s="496"/>
      <c r="BG20" s="20"/>
      <c r="BK20" s="26" t="str">
        <f>IF('Contexto Estrat. Ins'!$C$7&lt;&gt;"",'Contexto Estrat. Ins'!$C$6,"")</f>
        <v>Planta de personal autorizada insuficiente frente al crecimiento de requerimientos por parte de las partes interesadas</v>
      </c>
      <c r="BL20" s="26" t="str">
        <f>IF('Contexto Estrat. Ins'!$C$8&lt;&gt;"",'Contexto Estrat. Ins'!$C$6,"")</f>
        <v>Planta de personal autorizada insuficiente frente al crecimiento de requerimientos por parte de las partes interesadas</v>
      </c>
      <c r="BM20" s="26" t="str">
        <f>IF('Contexto Estrat. Ins'!$C$9&lt;&gt;"",'Contexto Estrat. Ins'!$C$6,"")</f>
        <v>Planta de personal autorizada insuficiente frente al crecimiento de requerimientos por parte de las partes interesadas</v>
      </c>
      <c r="BN20" s="26" t="str">
        <f>IF('Contexto Estrat. Ins'!$C$10&lt;&gt;"",'Contexto Estrat. Ins'!$C$6,"")</f>
        <v>Planta de personal autorizada insuficiente frente al crecimiento de requerimientos por parte de las partes interesadas</v>
      </c>
      <c r="BO20" s="26" t="str">
        <f>IF('Contexto Estrat. Ins'!$C$11&lt;&gt;"",'Contexto Estrat. Ins'!$C$6,"")</f>
        <v/>
      </c>
      <c r="BP20" s="26" t="str">
        <f>IF('Contexto Estrat. Ins'!$C$12&lt;&gt;"",'Contexto Estrat. Ins'!$C$6,"")</f>
        <v/>
      </c>
      <c r="BQ20" s="26" t="str">
        <f>IF($D$29='Contexto Estrat. Ins'!$B$7,BK20,IF($D$29='Contexto Estrat. Ins'!$B$8,BL20,IF($D$29='Contexto Estrat. Ins'!$B$9,BM20,IF($D$29='Contexto Estrat. Ins'!$B$10,BN20,IF($D$29='Contexto Estrat. Ins'!$B$11,BO20,IF($D$29='Contexto Estrat. Ins'!$B$12,BP20,""))))))</f>
        <v/>
      </c>
      <c r="BS20" s="26" t="str">
        <f>IF('Contexto Estrat. Ins'!$C$37&lt;&gt;"",'Contexto Estrat. Ins'!$C$36,"")</f>
        <v>Definición y aplicación de los modelos de riesgo sanitario IVC-SOA e IVC-SOA PAPF</v>
      </c>
      <c r="BT20" s="26" t="str">
        <f>IF('Contexto Estrat. Ins'!$C$38&lt;&gt;"",'Contexto Estrat. Ins'!$C$36,"")</f>
        <v/>
      </c>
      <c r="BU20" s="26" t="str">
        <f>IF('Contexto Estrat. Ins'!$C$39&lt;&gt;"",'Contexto Estrat. Ins'!$C$36,"")</f>
        <v/>
      </c>
      <c r="BV20" s="26" t="str">
        <f>IF('Contexto Estrat. Ins'!$C$40&lt;&gt;"",'Contexto Estrat. Ins'!$C$36,"")</f>
        <v>Definición y aplicación de los modelos de riesgo sanitario IVC-SOA e IVC-SOA PAPF</v>
      </c>
      <c r="BW20" s="26" t="str">
        <f>IF('Contexto Estrat. Ins'!$C$41&lt;&gt;"",'Contexto Estrat. Ins'!$C$36,"")</f>
        <v/>
      </c>
      <c r="BX20" s="26" t="str">
        <f>IF('Contexto Estrat. Ins'!$C$42&lt;&gt;"",'Contexto Estrat. Ins'!$C$36,"")</f>
        <v/>
      </c>
      <c r="BY20" s="26" t="str">
        <f>IF($D$29='Contexto Estrat. Ins'!$B$37,BS20,IF($D$29='Contexto Estrat. Ins'!$B$38,BT20,IF($D$29='Contexto Estrat. Ins'!$B$39,BU20,IF($D$29='Contexto Estrat. Ins'!$B$40,BV20,IF($D$29='Contexto Estrat. Ins'!$B$41,BW20,IF($D$29='Contexto Estrat. Ins'!$B$42,BX20,""))))))</f>
        <v/>
      </c>
      <c r="CA20" s="26" t="str">
        <f>IF('Contexto Estrat. Ins'!$C$17&lt;&gt;"",'Contexto Estrat. Ins'!$C$16,"")</f>
        <v>Aprobación de presupuesto inferior a las necesidades del Invima</v>
      </c>
      <c r="CB20" s="26" t="str">
        <f>IF('Contexto Estrat. Ins'!$C$18&lt;&gt;"",'Contexto Estrat. Ins'!$C$16,"")</f>
        <v>Aprobación de presupuesto inferior a las necesidades del Invima</v>
      </c>
      <c r="CC20" s="26" t="str">
        <f>IF('Contexto Estrat. Ins'!$C$19&lt;&gt;"",'Contexto Estrat. Ins'!$C$16,"")</f>
        <v>Aprobación de presupuesto inferior a las necesidades del Invima</v>
      </c>
      <c r="CD20" s="26" t="str">
        <f>IF('Contexto Estrat. Ins'!$C$20&lt;&gt;"",'Contexto Estrat. Ins'!$C$16,"")</f>
        <v>Aprobación de presupuesto inferior a las necesidades del Invima</v>
      </c>
      <c r="CE20" s="26" t="str">
        <f>IF('Contexto Estrat. Ins'!$C$21&lt;&gt;"",'Contexto Estrat. Ins'!$C$16,"")</f>
        <v/>
      </c>
      <c r="CF20" s="26" t="str">
        <f>IF('Contexto Estrat. Ins'!$C$22&lt;&gt;"",'Contexto Estrat. Ins'!$C$16,"")</f>
        <v/>
      </c>
      <c r="CG20" s="26" t="str">
        <f>IF($D$29='Contexto Estrat. Ins'!$B$17,CA20,IF($D$29='Contexto Estrat. Ins'!$B$18,CB20,IF($D$29='Contexto Estrat. Ins'!$B$19,CC20,IF($D$29='Contexto Estrat. Ins'!$B$20,CD20,IF($D$29='Contexto Estrat. Ins'!$B$21,CE20,IF($D$29='Contexto Estrat. Ins'!$B$22,CF20,""))))))</f>
        <v/>
      </c>
    </row>
    <row r="21" spans="1:85" ht="31.9" customHeight="1">
      <c r="A21" s="18"/>
      <c r="B21" s="39"/>
      <c r="C21" s="39"/>
      <c r="D21" s="489" t="str">
        <f>IF(X18="","",CONCATENATE(D18," ",S18," ",X18))</f>
        <v/>
      </c>
      <c r="E21" s="489"/>
      <c r="F21" s="489"/>
      <c r="G21" s="489"/>
      <c r="H21" s="489"/>
      <c r="I21" s="489"/>
      <c r="J21" s="489"/>
      <c r="K21" s="489"/>
      <c r="L21" s="489"/>
      <c r="M21" s="489"/>
      <c r="N21" s="489"/>
      <c r="O21" s="489"/>
      <c r="P21" s="489"/>
      <c r="Q21" s="489"/>
      <c r="R21" s="489"/>
      <c r="S21" s="489"/>
      <c r="T21" s="489"/>
      <c r="U21" s="489"/>
      <c r="V21" s="489"/>
      <c r="W21" s="489"/>
      <c r="X21" s="489"/>
      <c r="Y21" s="489"/>
      <c r="Z21" s="489"/>
      <c r="AA21" s="489"/>
      <c r="AB21" s="489"/>
      <c r="AC21" s="489"/>
      <c r="AD21" s="489"/>
      <c r="AE21" s="489"/>
      <c r="AF21" s="489"/>
      <c r="AG21" s="489"/>
      <c r="AH21" s="489"/>
      <c r="AI21" s="489"/>
      <c r="AJ21" s="489"/>
      <c r="AK21" s="489"/>
      <c r="AL21" s="489"/>
      <c r="AM21" s="489"/>
      <c r="AN21" s="489"/>
      <c r="AO21" s="489"/>
      <c r="AP21" s="489"/>
      <c r="AQ21" s="489"/>
      <c r="AR21" s="489"/>
      <c r="AS21" s="489"/>
      <c r="AT21" s="489"/>
      <c r="AU21" s="489"/>
      <c r="AV21" s="489"/>
      <c r="AW21" s="489"/>
      <c r="AX21" s="489"/>
      <c r="AY21" s="489"/>
      <c r="AZ21" s="489"/>
      <c r="BA21" s="489"/>
      <c r="BB21" s="489"/>
      <c r="BC21" s="489"/>
      <c r="BD21" s="489"/>
      <c r="BE21" s="489"/>
      <c r="BF21" s="489"/>
      <c r="BG21" s="20"/>
      <c r="BK21" s="26" t="str">
        <f>IF('Contexto Estrat. Ins'!$D$7&lt;&gt;"",'Contexto Estrat. Ins'!$D$6,"")</f>
        <v>Rotación de personal</v>
      </c>
      <c r="BL21" s="26" t="str">
        <f>IF('Contexto Estrat. Ins'!$D$8&lt;&gt;"",'Contexto Estrat. Ins'!$D$6,"")</f>
        <v>Rotación de personal</v>
      </c>
      <c r="BM21" s="26" t="str">
        <f>IF('Contexto Estrat. Ins'!$D$9&lt;&gt;"",'Contexto Estrat. Ins'!$D$6,"")</f>
        <v>Rotación de personal</v>
      </c>
      <c r="BN21" s="26" t="str">
        <f>IF('Contexto Estrat. Ins'!$D$10&lt;&gt;"",'Contexto Estrat. Ins'!$D$6,"")</f>
        <v/>
      </c>
      <c r="BO21" s="26" t="str">
        <f>IF('Contexto Estrat. Ins'!$D$11&lt;&gt;"",'Contexto Estrat. Ins'!$D$6,"")</f>
        <v/>
      </c>
      <c r="BP21" s="26" t="str">
        <f>IF('Contexto Estrat. Ins'!$D$12&lt;&gt;"",'Contexto Estrat. Ins'!$D$6,"")</f>
        <v/>
      </c>
      <c r="BQ21" s="26" t="str">
        <f>IF($D$29='Contexto Estrat. Ins'!$B$7,BK21,IF($D$29='Contexto Estrat. Ins'!$B$8,BL21,IF($D$29='Contexto Estrat. Ins'!$B$9,BM21,IF($D$29='Contexto Estrat. Ins'!$B$10,BN21,IF($D$29='Contexto Estrat. Ins'!$B$11,BO21,IF($D$29='Contexto Estrat. Ins'!$B$12,BP21,""))))))</f>
        <v/>
      </c>
      <c r="BS21" s="26" t="str">
        <f>IF('Contexto Estrat. Ins'!$D$37&lt;&gt;"",'Contexto Estrat. Ins'!$D$36,"")</f>
        <v>Conocimiento técnico del personal del Instituto</v>
      </c>
      <c r="BT21" s="26" t="str">
        <f>IF('Contexto Estrat. Ins'!$D$38&lt;&gt;"",'Contexto Estrat. Ins'!$D$36,"")</f>
        <v>Conocimiento técnico del personal del Instituto</v>
      </c>
      <c r="BU21" s="26" t="str">
        <f>IF('Contexto Estrat. Ins'!$D$39&lt;&gt;"",'Contexto Estrat. Ins'!$D$36,"")</f>
        <v>Conocimiento técnico del personal del Instituto</v>
      </c>
      <c r="BV21" s="26" t="str">
        <f>IF('Contexto Estrat. Ins'!$D$40&lt;&gt;"",'Contexto Estrat. Ins'!$D$36,"")</f>
        <v>Conocimiento técnico del personal del Instituto</v>
      </c>
      <c r="BW21" s="26" t="str">
        <f>IF('Contexto Estrat. Ins'!$D$41&lt;&gt;"",'Contexto Estrat. Ins'!$D$36,"")</f>
        <v/>
      </c>
      <c r="BX21" s="26" t="str">
        <f>IF('Contexto Estrat. Ins'!$D$42&lt;&gt;"",'Contexto Estrat. Ins'!$D$36,"")</f>
        <v/>
      </c>
      <c r="BY21" s="26" t="str">
        <f>IF($D$29='Contexto Estrat. Ins'!$B$37,BS21,IF($D$29='Contexto Estrat. Ins'!$B$38,BT21,IF($D$29='Contexto Estrat. Ins'!$B$39,BU21,IF($D$29='Contexto Estrat. Ins'!$B$40,BV21,IF($D$29='Contexto Estrat. Ins'!$B$41,BW21,IF($D$29='Contexto Estrat. Ins'!$B$42,BX21,""))))))</f>
        <v/>
      </c>
      <c r="CA21" s="26" t="str">
        <f>IF('Contexto Estrat. Ins'!$D$17&lt;&gt;"",'Contexto Estrat. Ins'!$D$16,"")</f>
        <v>Exceso de legislación sanitaria vigente y cambios continuos en la misma</v>
      </c>
      <c r="CB21" s="26" t="str">
        <f>IF('Contexto Estrat. Ins'!$D$18&lt;&gt;"",'Contexto Estrat. Ins'!$D$16,"")</f>
        <v/>
      </c>
      <c r="CC21" s="26" t="str">
        <f>IF('Contexto Estrat. Ins'!$D$19&lt;&gt;"",'Contexto Estrat. Ins'!$D$16,"")</f>
        <v/>
      </c>
      <c r="CD21" s="26" t="str">
        <f>IF('Contexto Estrat. Ins'!$D$20&lt;&gt;"",'Contexto Estrat. Ins'!$D$16,"")</f>
        <v/>
      </c>
      <c r="CE21" s="26" t="str">
        <f>IF('Contexto Estrat. Ins'!$D$21&lt;&gt;"",'Contexto Estrat. Ins'!$D$16,"")</f>
        <v/>
      </c>
      <c r="CF21" s="26" t="str">
        <f>IF('Contexto Estrat. Ins'!$D$22&lt;&gt;"",'Contexto Estrat. Ins'!$D$16,"")</f>
        <v/>
      </c>
      <c r="CG21" s="26" t="str">
        <f>IF($D$29='Contexto Estrat. Ins'!$B$17,CA21,IF($D$29='Contexto Estrat. Ins'!$B$18,CB21,IF($D$29='Contexto Estrat. Ins'!$B$19,CC21,IF($D$29='Contexto Estrat. Ins'!$B$20,CD21,IF($D$29='Contexto Estrat. Ins'!$B$21,CE21,IF($D$29='Contexto Estrat. Ins'!$B$22,CF21,""))))))</f>
        <v/>
      </c>
    </row>
    <row r="22" spans="1:85" ht="15" customHeight="1">
      <c r="A22" s="18"/>
      <c r="D22" s="492" t="s">
        <v>466</v>
      </c>
      <c r="E22" s="492"/>
      <c r="F22" s="492"/>
      <c r="G22" s="492"/>
      <c r="H22" s="492"/>
      <c r="I22" s="492"/>
      <c r="J22" s="492"/>
      <c r="K22" s="492"/>
      <c r="L22" s="492"/>
      <c r="M22" s="492"/>
      <c r="N22" s="492"/>
      <c r="O22" s="492"/>
      <c r="P22" s="492"/>
      <c r="Q22" s="492"/>
      <c r="R22" s="492"/>
      <c r="S22" s="492"/>
      <c r="T22" s="492"/>
      <c r="U22" s="492"/>
      <c r="V22" s="492"/>
      <c r="W22" s="492"/>
      <c r="X22" s="492"/>
      <c r="Y22" s="492"/>
      <c r="Z22" s="492"/>
      <c r="AA22" s="492"/>
      <c r="AB22" s="492"/>
      <c r="AC22" s="492"/>
      <c r="AD22" s="492"/>
      <c r="AE22" s="492"/>
      <c r="AF22" s="492"/>
      <c r="AG22" s="492"/>
      <c r="AH22" s="492"/>
      <c r="AI22" s="492"/>
      <c r="AJ22" s="492"/>
      <c r="AK22" s="492"/>
      <c r="AL22" s="492"/>
      <c r="AM22" s="492"/>
      <c r="AN22" s="492"/>
      <c r="AO22" s="492"/>
      <c r="AP22" s="492"/>
      <c r="AQ22" s="492"/>
      <c r="AR22" s="492"/>
      <c r="AS22" s="492"/>
      <c r="AT22" s="492"/>
      <c r="AU22" s="492"/>
      <c r="AV22" s="492"/>
      <c r="AW22" s="492"/>
      <c r="AX22" s="492"/>
      <c r="AY22" s="492"/>
      <c r="AZ22" s="492"/>
      <c r="BA22" s="492"/>
      <c r="BB22" s="492"/>
      <c r="BC22" s="492"/>
      <c r="BD22" s="492"/>
      <c r="BE22" s="492"/>
      <c r="BF22" s="492"/>
      <c r="BG22" s="20"/>
      <c r="BK22" s="26" t="str">
        <f>IF('Contexto Estrat. Ins'!$E$7&lt;&gt;"",'Contexto Estrat. Ins'!$E$6,"")</f>
        <v>Sistemas de información y plataforma tecnológica obsoleta y vulnerable</v>
      </c>
      <c r="BL22" s="26" t="str">
        <f>IF('Contexto Estrat. Ins'!$E$8&lt;&gt;"",'Contexto Estrat. Ins'!$E$6,"")</f>
        <v>Sistemas de información y plataforma tecnológica obsoleta y vulnerable</v>
      </c>
      <c r="BM22" s="26" t="str">
        <f>IF('Contexto Estrat. Ins'!$E$9&lt;&gt;"",'Contexto Estrat. Ins'!$E$6,"")</f>
        <v>Sistemas de información y plataforma tecnológica obsoleta y vulnerable</v>
      </c>
      <c r="BN22" s="26" t="str">
        <f>IF('Contexto Estrat. Ins'!$E$10&lt;&gt;"",'Contexto Estrat. Ins'!$E$6,"")</f>
        <v>Sistemas de información y plataforma tecnológica obsoleta y vulnerable</v>
      </c>
      <c r="BO22" s="26" t="str">
        <f>IF('Contexto Estrat. Ins'!$E$11&lt;&gt;"",'Contexto Estrat. Ins'!$E$6,"")</f>
        <v/>
      </c>
      <c r="BP22" s="26" t="str">
        <f>IF('Contexto Estrat. Ins'!$E$12&lt;&gt;"",'Contexto Estrat. Ins'!$E$6,"")</f>
        <v/>
      </c>
      <c r="BQ22" s="26" t="str">
        <f>IF($D$29='Contexto Estrat. Ins'!$B$7,BK22,IF($D$29='Contexto Estrat. Ins'!$B$8,BL22,IF($D$29='Contexto Estrat. Ins'!$B$9,BM22,IF($D$29='Contexto Estrat. Ins'!$B$10,BN22,IF($D$29='Contexto Estrat. Ins'!$B$11,BO22,IF($D$29='Contexto Estrat. Ins'!$B$12,BP22,""))))))</f>
        <v/>
      </c>
      <c r="BS22" s="26" t="str">
        <f>IF('Contexto Estrat. Ins'!$E$37&lt;&gt;"",'Contexto Estrat. Ins'!$E$36,"")</f>
        <v/>
      </c>
      <c r="BT22" s="26" t="str">
        <f>IF('Contexto Estrat. Ins'!$E$38&lt;&gt;"",'Contexto Estrat. Ins'!$E$36,"")</f>
        <v>Racionalización de trámites de acuerdo a la normatividad vigente</v>
      </c>
      <c r="BU22" s="26" t="str">
        <f>IF('Contexto Estrat. Ins'!$E$39&lt;&gt;"",'Contexto Estrat. Ins'!$E$36,"")</f>
        <v/>
      </c>
      <c r="BV22" s="26" t="str">
        <f>IF('Contexto Estrat. Ins'!$E$40&lt;&gt;"",'Contexto Estrat. Ins'!$E$36,"")</f>
        <v>Racionalización de trámites de acuerdo a la normatividad vigente</v>
      </c>
      <c r="BW22" s="26" t="str">
        <f>IF('Contexto Estrat. Ins'!$E$41&lt;&gt;"",'Contexto Estrat. Ins'!$E$36,"")</f>
        <v/>
      </c>
      <c r="BX22" s="26" t="str">
        <f>IF('Contexto Estrat. Ins'!$E$42&lt;&gt;"",'Contexto Estrat. Ins'!$E$36,"")</f>
        <v/>
      </c>
      <c r="BY22" s="26" t="str">
        <f>IF($D$29='Contexto Estrat. Ins'!$B$37,BS22,IF($D$29='Contexto Estrat. Ins'!$B$38,BT22,IF($D$29='Contexto Estrat. Ins'!$B$39,BU22,IF($D$29='Contexto Estrat. Ins'!$B$40,BV22,IF($D$29='Contexto Estrat. Ins'!$B$41,BW22,IF($D$29='Contexto Estrat. Ins'!$B$42,BX22,""))))))</f>
        <v/>
      </c>
      <c r="CA22" s="26" t="str">
        <f>IF('Contexto Estrat. Ins'!$E$17&lt;&gt;"",'Contexto Estrat. Ins'!$E$16,"")</f>
        <v>Capacidad de respuesta limitada en la Red Nacional de Laboratorios</v>
      </c>
      <c r="CB22" s="26" t="str">
        <f>IF('Contexto Estrat. Ins'!$E$18&lt;&gt;"",'Contexto Estrat. Ins'!$E$16,"")</f>
        <v/>
      </c>
      <c r="CC22" s="26" t="str">
        <f>IF('Contexto Estrat. Ins'!$E$19&lt;&gt;"",'Contexto Estrat. Ins'!$E$16,"")</f>
        <v/>
      </c>
      <c r="CD22" s="26" t="str">
        <f>IF('Contexto Estrat. Ins'!$E$20&lt;&gt;"",'Contexto Estrat. Ins'!$E$16,"")</f>
        <v/>
      </c>
      <c r="CE22" s="26" t="str">
        <f>IF('Contexto Estrat. Ins'!$E$21&lt;&gt;"",'Contexto Estrat. Ins'!$E$16,"")</f>
        <v/>
      </c>
      <c r="CF22" s="26" t="str">
        <f>IF('Contexto Estrat. Ins'!$E$22&lt;&gt;"",'Contexto Estrat. Ins'!$E$16,"")</f>
        <v/>
      </c>
      <c r="CG22" s="26" t="str">
        <f>IF($D$29='Contexto Estrat. Ins'!$B$17,CA22,IF($D$29='Contexto Estrat. Ins'!$B$18,CB22,IF($D$29='Contexto Estrat. Ins'!$B$19,CC22,IF($D$29='Contexto Estrat. Ins'!$B$20,CD22,IF($D$29='Contexto Estrat. Ins'!$B$21,CE22,IF($D$29='Contexto Estrat. Ins'!$B$22,CF22,""))))))</f>
        <v/>
      </c>
    </row>
    <row r="23" spans="1:85" ht="15" customHeight="1">
      <c r="A23" s="18"/>
      <c r="D23" s="496" t="str">
        <f>IF(AK13=Datos!$A$6,"Explicación de la oportunidad","Explicación del riesgo")</f>
        <v>Explicación del riesgo</v>
      </c>
      <c r="E23" s="496"/>
      <c r="F23" s="496"/>
      <c r="G23" s="496"/>
      <c r="H23" s="496"/>
      <c r="I23" s="496"/>
      <c r="J23" s="496"/>
      <c r="K23" s="496"/>
      <c r="L23" s="496"/>
      <c r="M23" s="496"/>
      <c r="N23" s="496"/>
      <c r="O23" s="496"/>
      <c r="P23" s="496"/>
      <c r="Q23" s="496"/>
      <c r="R23" s="496"/>
      <c r="S23" s="496"/>
      <c r="T23" s="496"/>
      <c r="U23" s="496"/>
      <c r="V23" s="496"/>
      <c r="W23" s="496"/>
      <c r="X23" s="496"/>
      <c r="Y23" s="496"/>
      <c r="Z23" s="496"/>
      <c r="AA23" s="496"/>
      <c r="AB23" s="496"/>
      <c r="AC23" s="496"/>
      <c r="AD23" s="496"/>
      <c r="AE23" s="496"/>
      <c r="AF23" s="496"/>
      <c r="AG23" s="496"/>
      <c r="AH23" s="496"/>
      <c r="AI23" s="496"/>
      <c r="AJ23" s="496"/>
      <c r="AK23" s="496"/>
      <c r="AL23" s="496"/>
      <c r="AM23" s="496"/>
      <c r="AN23" s="496"/>
      <c r="AO23" s="496"/>
      <c r="AP23" s="496"/>
      <c r="AQ23" s="496"/>
      <c r="AR23" s="496"/>
      <c r="AS23" s="30"/>
      <c r="AT23" s="30"/>
      <c r="AU23" s="30"/>
      <c r="AV23" s="30"/>
      <c r="AW23" s="30"/>
      <c r="AX23" s="30"/>
      <c r="AY23" s="490" t="str">
        <f>IF(AK13=Datos!$A$6,"Clase de oportunidad","Clase de riesgo")</f>
        <v>Clase de riesgo</v>
      </c>
      <c r="AZ23" s="490"/>
      <c r="BA23" s="490"/>
      <c r="BB23" s="490"/>
      <c r="BC23" s="490"/>
      <c r="BD23" s="490"/>
      <c r="BE23" s="490"/>
      <c r="BF23" s="490"/>
      <c r="BG23" s="20"/>
      <c r="BK23" s="26" t="str">
        <f>IF('Contexto Estrat. Ins'!$F$7&lt;&gt;"",'Contexto Estrat. Ins'!$F$6,"")</f>
        <v>Información sujeta a divulgación o modificación no autorizada</v>
      </c>
      <c r="BL23" s="26" t="str">
        <f>IF('Contexto Estrat. Ins'!$F$8&lt;&gt;"",'Contexto Estrat. Ins'!$F$6,"")</f>
        <v>Información sujeta a divulgación o modificación no autorizada</v>
      </c>
      <c r="BM23" s="26" t="str">
        <f>IF('Contexto Estrat. Ins'!$F$9&lt;&gt;"",'Contexto Estrat. Ins'!$F$6,"")</f>
        <v>Información sujeta a divulgación o modificación no autorizada</v>
      </c>
      <c r="BN23" s="26" t="str">
        <f>IF('Contexto Estrat. Ins'!$F$10&lt;&gt;"",'Contexto Estrat. Ins'!$F$6,"")</f>
        <v>Información sujeta a divulgación o modificación no autorizada</v>
      </c>
      <c r="BO23" s="26" t="str">
        <f>IF('Contexto Estrat. Ins'!$F$11&lt;&gt;"",'Contexto Estrat. Ins'!$F$6,"")</f>
        <v/>
      </c>
      <c r="BP23" s="26" t="str">
        <f>IF('Contexto Estrat. Ins'!$F$12&lt;&gt;"",'Contexto Estrat. Ins'!$F$6,"")</f>
        <v/>
      </c>
      <c r="BQ23" s="26" t="str">
        <f>IF($D$29='Contexto Estrat. Ins'!$B$7,BK23,IF($D$29='Contexto Estrat. Ins'!$B$8,BL23,IF($D$29='Contexto Estrat. Ins'!$B$9,BM23,IF($D$29='Contexto Estrat. Ins'!$B$10,BN23,IF($D$29='Contexto Estrat. Ins'!$B$11,BO23,IF($D$29='Contexto Estrat. Ins'!$B$12,BP23,""))))))</f>
        <v/>
      </c>
      <c r="BS23" s="26" t="str">
        <f>IF('Contexto Estrat. Ins'!$F$37&lt;&gt;"",'Contexto Estrat. Ins'!$F$36,"")</f>
        <v/>
      </c>
      <c r="BT23" s="26" t="str">
        <f>IF('Contexto Estrat. Ins'!$F$38&lt;&gt;"",'Contexto Estrat. Ins'!$F$36,"")</f>
        <v>Generación de recursos propios por concepto de tarifas y sanciones</v>
      </c>
      <c r="BU23" s="26" t="str">
        <f>IF('Contexto Estrat. Ins'!$F$39&lt;&gt;"",'Contexto Estrat. Ins'!$F$36,"")</f>
        <v/>
      </c>
      <c r="BV23" s="26" t="str">
        <f>IF('Contexto Estrat. Ins'!$F$40&lt;&gt;"",'Contexto Estrat. Ins'!$F$36,"")</f>
        <v/>
      </c>
      <c r="BW23" s="26" t="str">
        <f>IF('Contexto Estrat. Ins'!$F$41&lt;&gt;"",'Contexto Estrat. Ins'!$F$36,"")</f>
        <v/>
      </c>
      <c r="BX23" s="26" t="str">
        <f>IF('Contexto Estrat. Ins'!$F$42&lt;&gt;"",'Contexto Estrat. Ins'!$F$36,"")</f>
        <v/>
      </c>
      <c r="BY23" s="26" t="str">
        <f>IF($D$29='Contexto Estrat. Ins'!$B$37,BS23,IF($D$29='Contexto Estrat. Ins'!$B$38,BT23,IF($D$29='Contexto Estrat. Ins'!$B$39,BU23,IF($D$29='Contexto Estrat. Ins'!$B$40,BV23,IF($D$29='Contexto Estrat. Ins'!$B$41,BW23,IF($D$29='Contexto Estrat. Ins'!$B$42,BX23,""))))))</f>
        <v/>
      </c>
      <c r="CA23" s="26" t="str">
        <f>IF('Contexto Estrat. Ins'!$F$17&lt;&gt;"",'Contexto Estrat. Ins'!$F$16,"")</f>
        <v>Opinión neutral de los ciudadanos con respecto al Invima</v>
      </c>
      <c r="CB23" s="26" t="str">
        <f>IF('Contexto Estrat. Ins'!$F$18&lt;&gt;"",'Contexto Estrat. Ins'!$F$16,"")</f>
        <v>Opinión neutral de los ciudadanos con respecto al Invima</v>
      </c>
      <c r="CC23" s="26" t="str">
        <f>IF('Contexto Estrat. Ins'!$F$19&lt;&gt;"",'Contexto Estrat. Ins'!$F$16,"")</f>
        <v/>
      </c>
      <c r="CD23" s="26" t="str">
        <f>IF('Contexto Estrat. Ins'!$F$20&lt;&gt;"",'Contexto Estrat. Ins'!$F$16,"")</f>
        <v>Opinión neutral de los ciudadanos con respecto al Invima</v>
      </c>
      <c r="CE23" s="26" t="str">
        <f>IF('Contexto Estrat. Ins'!$F$21&lt;&gt;"",'Contexto Estrat. Ins'!$F$16,"")</f>
        <v/>
      </c>
      <c r="CF23" s="26" t="str">
        <f>IF('Contexto Estrat. Ins'!$F$22&lt;&gt;"",'Contexto Estrat. Ins'!$F$16,"")</f>
        <v/>
      </c>
      <c r="CG23" s="26" t="str">
        <f>IF($D$29='Contexto Estrat. Ins'!$B$17,CA23,IF($D$29='Contexto Estrat. Ins'!$B$18,CB23,IF($D$29='Contexto Estrat. Ins'!$B$19,CC23,IF($D$29='Contexto Estrat. Ins'!$B$20,CD23,IF($D$29='Contexto Estrat. Ins'!$B$21,CE23,IF($D$29='Contexto Estrat. Ins'!$B$22,CF23,""))))))</f>
        <v/>
      </c>
    </row>
    <row r="24" spans="1:85" ht="31.15" customHeight="1">
      <c r="A24" s="18"/>
      <c r="D24" s="491"/>
      <c r="E24" s="491"/>
      <c r="F24" s="491"/>
      <c r="G24" s="491"/>
      <c r="H24" s="491"/>
      <c r="I24" s="491"/>
      <c r="J24" s="491"/>
      <c r="K24" s="491"/>
      <c r="L24" s="491"/>
      <c r="M24" s="491"/>
      <c r="N24" s="491"/>
      <c r="O24" s="491"/>
      <c r="P24" s="491"/>
      <c r="Q24" s="491"/>
      <c r="R24" s="491"/>
      <c r="S24" s="491"/>
      <c r="T24" s="491"/>
      <c r="U24" s="491"/>
      <c r="V24" s="491"/>
      <c r="W24" s="491"/>
      <c r="X24" s="491"/>
      <c r="Y24" s="491"/>
      <c r="Z24" s="491"/>
      <c r="AA24" s="491"/>
      <c r="AB24" s="491"/>
      <c r="AC24" s="491"/>
      <c r="AD24" s="491"/>
      <c r="AE24" s="491"/>
      <c r="AF24" s="491"/>
      <c r="AG24" s="491"/>
      <c r="AH24" s="491"/>
      <c r="AI24" s="491"/>
      <c r="AJ24" s="491"/>
      <c r="AK24" s="491"/>
      <c r="AL24" s="491"/>
      <c r="AM24" s="491"/>
      <c r="AN24" s="491"/>
      <c r="AO24" s="491"/>
      <c r="AP24" s="491"/>
      <c r="AQ24" s="491"/>
      <c r="AR24" s="491"/>
      <c r="AS24" s="491"/>
      <c r="AT24" s="491"/>
      <c r="AU24" s="491"/>
      <c r="AV24" s="491"/>
      <c r="AW24" s="141"/>
      <c r="AX24" s="141"/>
      <c r="AY24" s="456"/>
      <c r="AZ24" s="456"/>
      <c r="BA24" s="456"/>
      <c r="BB24" s="456"/>
      <c r="BC24" s="456"/>
      <c r="BD24" s="456"/>
      <c r="BE24" s="456"/>
      <c r="BF24" s="456"/>
      <c r="BG24" s="20"/>
      <c r="BK24" s="26" t="str">
        <f>IF('Contexto Estrat. Ins'!$G$7&lt;&gt;"",'Contexto Estrat. Ins'!$G$6,"")</f>
        <v>Inoportunidad en la respuesta a trámites y capacidad de respuesta limitada en los laboratorios del Invima</v>
      </c>
      <c r="BL24" s="26" t="str">
        <f>IF('Contexto Estrat. Ins'!$G$8&lt;&gt;"",'Contexto Estrat. Ins'!$G$6,"")</f>
        <v>Inoportunidad en la respuesta a trámites y capacidad de respuesta limitada en los laboratorios del Invima</v>
      </c>
      <c r="BM24" s="26" t="str">
        <f>IF('Contexto Estrat. Ins'!$G$9&lt;&gt;"",'Contexto Estrat. Ins'!$G$6,"")</f>
        <v/>
      </c>
      <c r="BN24" s="26" t="str">
        <f>IF('Contexto Estrat. Ins'!$G$10&lt;&gt;"",'Contexto Estrat. Ins'!$G$6,"")</f>
        <v>Inoportunidad en la respuesta a trámites y capacidad de respuesta limitada en los laboratorios del Invima</v>
      </c>
      <c r="BO24" s="26" t="str">
        <f>IF('Contexto Estrat. Ins'!$G$11&lt;&gt;"",'Contexto Estrat. Ins'!$G$6,"")</f>
        <v/>
      </c>
      <c r="BP24" s="26" t="str">
        <f>IF('Contexto Estrat. Ins'!$G$12&lt;&gt;"",'Contexto Estrat. Ins'!$G$6,"")</f>
        <v/>
      </c>
      <c r="BQ24" s="26" t="str">
        <f>IF($D$29='Contexto Estrat. Ins'!$B$7,BK24,IF($D$29='Contexto Estrat. Ins'!$B$8,BL24,IF($D$29='Contexto Estrat. Ins'!$B$9,BM24,IF($D$29='Contexto Estrat. Ins'!$B$10,BN24,IF($D$29='Contexto Estrat. Ins'!$B$11,BO24,IF($D$29='Contexto Estrat. Ins'!$B$12,BP24,""))))))</f>
        <v/>
      </c>
      <c r="BS24" s="26" t="str">
        <f>IF('Contexto Estrat. Ins'!$G$37&lt;&gt;"",'Contexto Estrat. Ins'!$G$36,"")</f>
        <v>Mantenimiento del Sistema de Gestión Integrado</v>
      </c>
      <c r="BT24" s="26" t="str">
        <f>IF('Contexto Estrat. Ins'!$G$38&lt;&gt;"",'Contexto Estrat. Ins'!$G$36,"")</f>
        <v>Mantenimiento del Sistema de Gestión Integrado</v>
      </c>
      <c r="BU24" s="26" t="str">
        <f>IF('Contexto Estrat. Ins'!$G$39&lt;&gt;"",'Contexto Estrat. Ins'!$G$36,"")</f>
        <v>Mantenimiento del Sistema de Gestión Integrado</v>
      </c>
      <c r="BV24" s="26" t="str">
        <f>IF('Contexto Estrat. Ins'!$G$40&lt;&gt;"",'Contexto Estrat. Ins'!$G$36,"")</f>
        <v>Mantenimiento del Sistema de Gestión Integrado</v>
      </c>
      <c r="BW24" s="26" t="str">
        <f>IF('Contexto Estrat. Ins'!$G$41&lt;&gt;"",'Contexto Estrat. Ins'!$G$36,"")</f>
        <v/>
      </c>
      <c r="BX24" s="26" t="str">
        <f>IF('Contexto Estrat. Ins'!$G$42&lt;&gt;"",'Contexto Estrat. Ins'!$G$36,"")</f>
        <v/>
      </c>
      <c r="BY24" s="26" t="str">
        <f>IF($D$29='Contexto Estrat. Ins'!$B$37,BS24,IF($D$29='Contexto Estrat. Ins'!$B$38,BT24,IF($D$29='Contexto Estrat. Ins'!$B$39,BU24,IF($D$29='Contexto Estrat. Ins'!$B$40,BV24,IF($D$29='Contexto Estrat. Ins'!$B$41,BW24,IF($D$29='Contexto Estrat. Ins'!$B$42,BX24,""))))))</f>
        <v/>
      </c>
      <c r="CA24" s="26" t="str">
        <f>IF('Contexto Estrat. Ins'!$G$17&lt;&gt;"",'Contexto Estrat. Ins'!$G$16,"")</f>
        <v/>
      </c>
      <c r="CB24" s="26" t="str">
        <f>IF('Contexto Estrat. Ins'!$G$18&lt;&gt;"",'Contexto Estrat. Ins'!$G$16,"")</f>
        <v/>
      </c>
      <c r="CC24" s="26" t="str">
        <f>IF('Contexto Estrat. Ins'!$G$19&lt;&gt;"",'Contexto Estrat. Ins'!$G$16,"")</f>
        <v/>
      </c>
      <c r="CD24" s="26" t="str">
        <f>IF('Contexto Estrat. Ins'!$G$20&lt;&gt;"",'Contexto Estrat. Ins'!$G$16,"")</f>
        <v>Percepción negativa por parte de las partes interesadas con respecto a la transparencia de la Entidad</v>
      </c>
      <c r="CE24" s="26" t="str">
        <f>IF('Contexto Estrat. Ins'!$G$21&lt;&gt;"",'Contexto Estrat. Ins'!$G$16,"")</f>
        <v/>
      </c>
      <c r="CF24" s="26" t="str">
        <f>IF('Contexto Estrat. Ins'!$G$22&lt;&gt;"",'Contexto Estrat. Ins'!$G$16,"")</f>
        <v/>
      </c>
      <c r="CG24" s="26" t="str">
        <f>IF($D$29='Contexto Estrat. Ins'!$B$17,CA24,IF($D$29='Contexto Estrat. Ins'!$B$18,CB24,IF($D$29='Contexto Estrat. Ins'!$B$19,CC24,IF($D$29='Contexto Estrat. Ins'!$B$20,CD24,IF($D$29='Contexto Estrat. Ins'!$B$21,CE24,IF($D$29='Contexto Estrat. Ins'!$B$22,CF24,""))))))</f>
        <v/>
      </c>
    </row>
    <row r="25" spans="1:85" s="239" customFormat="1" ht="20.25" customHeight="1">
      <c r="A25" s="241"/>
      <c r="D25" s="240"/>
      <c r="E25" s="240"/>
      <c r="F25" s="240"/>
      <c r="G25" s="240"/>
      <c r="H25" s="240"/>
      <c r="I25" s="240"/>
      <c r="J25" s="240"/>
      <c r="K25" s="240"/>
      <c r="L25" s="240"/>
      <c r="M25" s="240"/>
      <c r="N25" s="240"/>
      <c r="O25" s="240"/>
      <c r="P25" s="240"/>
      <c r="Q25" s="236"/>
      <c r="R25" s="240"/>
      <c r="S25" s="236"/>
      <c r="T25" s="236"/>
      <c r="U25" s="236"/>
      <c r="V25" s="236"/>
      <c r="W25" s="240"/>
      <c r="X25" s="240"/>
      <c r="Y25" s="240"/>
      <c r="Z25" s="240"/>
      <c r="AA25" s="240"/>
      <c r="AB25" s="240"/>
      <c r="AC25" s="240"/>
      <c r="AD25" s="240"/>
      <c r="AE25" s="236"/>
      <c r="AF25" s="240"/>
      <c r="AG25" s="236"/>
      <c r="AH25" s="240"/>
      <c r="AI25" s="240"/>
      <c r="AJ25" s="240"/>
      <c r="AK25" s="240"/>
      <c r="AL25" s="240"/>
      <c r="AM25" s="240"/>
      <c r="AN25" s="240"/>
      <c r="AO25" s="240"/>
      <c r="AP25" s="240"/>
      <c r="AQ25" s="240"/>
      <c r="AR25" s="240"/>
      <c r="AS25" s="240"/>
      <c r="AT25" s="236"/>
      <c r="AU25" s="240"/>
      <c r="AV25" s="240"/>
      <c r="AW25" s="237"/>
      <c r="AX25" s="237"/>
      <c r="AY25" s="238"/>
      <c r="AZ25" s="238"/>
      <c r="BA25" s="238"/>
      <c r="BB25" s="238"/>
      <c r="BC25" s="238"/>
      <c r="BD25" s="238"/>
      <c r="BE25" s="238"/>
      <c r="BF25" s="238"/>
      <c r="BG25" s="242"/>
      <c r="BK25" s="243"/>
      <c r="BL25" s="243"/>
      <c r="BM25" s="243"/>
      <c r="BN25" s="243"/>
      <c r="BO25" s="243"/>
      <c r="BP25" s="243"/>
      <c r="BQ25" s="243"/>
      <c r="BS25" s="243"/>
      <c r="BT25" s="243"/>
      <c r="BU25" s="243"/>
      <c r="BV25" s="243"/>
      <c r="BW25" s="243"/>
      <c r="BX25" s="243"/>
      <c r="BY25" s="243"/>
      <c r="CA25" s="243"/>
      <c r="CB25" s="243"/>
      <c r="CC25" s="243"/>
      <c r="CD25" s="243"/>
      <c r="CE25" s="243"/>
      <c r="CF25" s="243"/>
      <c r="CG25" s="243"/>
    </row>
    <row r="26" spans="1:85" ht="31.15" customHeight="1">
      <c r="A26" s="18"/>
      <c r="C26" s="239"/>
      <c r="D26" s="647" t="s">
        <v>468</v>
      </c>
      <c r="E26" s="648"/>
      <c r="F26" s="648"/>
      <c r="G26" s="648"/>
      <c r="H26" s="648"/>
      <c r="I26" s="648"/>
      <c r="J26" s="648"/>
      <c r="K26" s="648"/>
      <c r="L26" s="648"/>
      <c r="M26" s="648"/>
      <c r="N26" s="648"/>
      <c r="O26" s="648"/>
      <c r="P26" s="249" t="s">
        <v>469</v>
      </c>
      <c r="Q26" s="245"/>
      <c r="R26" s="646" t="s">
        <v>470</v>
      </c>
      <c r="S26" s="646"/>
      <c r="T26" s="245"/>
      <c r="U26" s="246"/>
      <c r="V26" s="236"/>
      <c r="W26" s="647" t="s">
        <v>471</v>
      </c>
      <c r="X26" s="648"/>
      <c r="Y26" s="648"/>
      <c r="Z26" s="648"/>
      <c r="AA26" s="648"/>
      <c r="AB26" s="648"/>
      <c r="AC26" s="648"/>
      <c r="AD26" s="244" t="s">
        <v>469</v>
      </c>
      <c r="AE26" s="245"/>
      <c r="AF26" s="244" t="s">
        <v>470</v>
      </c>
      <c r="AG26" s="246"/>
      <c r="AH26" s="30"/>
      <c r="AI26" s="647" t="s">
        <v>472</v>
      </c>
      <c r="AJ26" s="648"/>
      <c r="AK26" s="648"/>
      <c r="AL26" s="648"/>
      <c r="AM26" s="648"/>
      <c r="AN26" s="648"/>
      <c r="AO26" s="648"/>
      <c r="AP26" s="648"/>
      <c r="AQ26" s="648"/>
      <c r="AR26" s="648"/>
      <c r="AS26" s="244" t="s">
        <v>469</v>
      </c>
      <c r="AT26" s="245"/>
      <c r="AU26" s="645" t="s">
        <v>470</v>
      </c>
      <c r="AV26" s="645"/>
      <c r="AW26" s="247"/>
      <c r="AX26" s="248"/>
      <c r="AY26" s="238"/>
      <c r="AZ26" s="238"/>
      <c r="BA26" s="238"/>
      <c r="BB26" s="238"/>
      <c r="BC26" s="238"/>
      <c r="BD26" s="238"/>
      <c r="BE26" s="238"/>
      <c r="BF26" s="238"/>
      <c r="BG26" s="20"/>
      <c r="BK26" s="26"/>
      <c r="BL26" s="26"/>
      <c r="BM26" s="26"/>
      <c r="BN26" s="26"/>
      <c r="BO26" s="26"/>
      <c r="BP26" s="26"/>
      <c r="BQ26" s="26"/>
      <c r="BS26" s="26"/>
      <c r="BT26" s="26"/>
      <c r="BU26" s="26"/>
      <c r="BV26" s="26"/>
      <c r="BW26" s="26"/>
      <c r="BX26" s="26"/>
      <c r="BY26" s="26"/>
      <c r="CA26" s="26"/>
      <c r="CB26" s="26"/>
      <c r="CC26" s="26"/>
      <c r="CD26" s="26"/>
      <c r="CE26" s="26"/>
      <c r="CF26" s="26"/>
      <c r="CG26" s="26"/>
    </row>
    <row r="27" spans="1:85" ht="15.6" customHeight="1">
      <c r="A27" s="18"/>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29"/>
      <c r="AT27" s="32"/>
      <c r="AU27" s="32"/>
      <c r="AV27" s="32"/>
      <c r="AW27" s="32"/>
      <c r="AX27" s="32"/>
      <c r="AY27" s="32"/>
      <c r="AZ27" s="32"/>
      <c r="BA27" s="32"/>
      <c r="BB27" s="32"/>
      <c r="BG27" s="20"/>
      <c r="BK27" s="26" t="str">
        <f>IF('Contexto Estrat. Ins'!$H$7&lt;&gt;"",'Contexto Estrat. Ins'!$H$6,"")</f>
        <v>Cultura de servicio y herramientas de atención al ciudadano limitadas</v>
      </c>
      <c r="BL27" s="26" t="str">
        <f>IF('Contexto Estrat. Ins'!$H$8&lt;&gt;"",'Contexto Estrat. Ins'!$H$6,"")</f>
        <v>Cultura de servicio y herramientas de atención al ciudadano limitadas</v>
      </c>
      <c r="BM27" s="26" t="str">
        <f>IF('Contexto Estrat. Ins'!$H$9&lt;&gt;"",'Contexto Estrat. Ins'!$H$6,"")</f>
        <v/>
      </c>
      <c r="BN27" s="26" t="str">
        <f>IF('Contexto Estrat. Ins'!$H$10&lt;&gt;"",'Contexto Estrat. Ins'!$H$6,"")</f>
        <v/>
      </c>
      <c r="BO27" s="26" t="str">
        <f>IF('Contexto Estrat. Ins'!$H$11&lt;&gt;"",'Contexto Estrat. Ins'!$H$6,"")</f>
        <v/>
      </c>
      <c r="BP27" s="26" t="str">
        <f>IF('Contexto Estrat. Ins'!$H$12&lt;&gt;"",'Contexto Estrat. Ins'!$H$6,"")</f>
        <v/>
      </c>
      <c r="BQ27" s="26" t="str">
        <f>IF($D$29='Contexto Estrat. Ins'!$B$7,BK27,IF($D$29='Contexto Estrat. Ins'!$B$8,BL27,IF($D$29='Contexto Estrat. Ins'!$B$9,BM27,IF($D$29='Contexto Estrat. Ins'!$B$10,BN27,IF($D$29='Contexto Estrat. Ins'!$B$11,BO27,IF($D$29='Contexto Estrat. Ins'!$B$12,BP27,""))))))</f>
        <v/>
      </c>
      <c r="BS27" s="26" t="str">
        <f>IF('Contexto Estrat. Ins'!$H$37&lt;&gt;"",'Contexto Estrat. Ins'!$H$36,"")</f>
        <v>Enfoque de mejoramiento continuo para el cumplimiento de requisitos legales en seguridad y salud en el trabajo y gestión ambiental</v>
      </c>
      <c r="BT27" s="26" t="str">
        <f>IF('Contexto Estrat. Ins'!$H$38&lt;&gt;"",'Contexto Estrat. Ins'!$H$36,"")</f>
        <v>Enfoque de mejoramiento continuo para el cumplimiento de requisitos legales en seguridad y salud en el trabajo y gestión ambiental</v>
      </c>
      <c r="BU27" s="26" t="str">
        <f>IF('Contexto Estrat. Ins'!$H$39&lt;&gt;"",'Contexto Estrat. Ins'!$H$36,"")</f>
        <v>Enfoque de mejoramiento continuo para el cumplimiento de requisitos legales en seguridad y salud en el trabajo y gestión ambiental</v>
      </c>
      <c r="BV27" s="26" t="str">
        <f>IF('Contexto Estrat. Ins'!$H$40&lt;&gt;"",'Contexto Estrat. Ins'!$H$36,"")</f>
        <v>Enfoque de mejoramiento continuo para el cumplimiento de requisitos legales en seguridad y salud en el trabajo y gestión ambiental</v>
      </c>
      <c r="BW27" s="26" t="str">
        <f>IF('Contexto Estrat. Ins'!$H$41&lt;&gt;"",'Contexto Estrat. Ins'!$H$36,"")</f>
        <v/>
      </c>
      <c r="BX27" s="26" t="str">
        <f>IF('Contexto Estrat. Ins'!$H$42&lt;&gt;"",'Contexto Estrat. Ins'!$H$36,"")</f>
        <v/>
      </c>
      <c r="BY27" s="26" t="str">
        <f>IF($D$29='Contexto Estrat. Ins'!$B$37,BS27,IF($D$29='Contexto Estrat. Ins'!$B$38,BT27,IF($D$29='Contexto Estrat. Ins'!$B$39,BU27,IF($D$29='Contexto Estrat. Ins'!$B$40,BV27,IF($D$29='Contexto Estrat. Ins'!$B$41,BW27,IF($D$29='Contexto Estrat. Ins'!$B$42,BX27,""))))))</f>
        <v/>
      </c>
      <c r="CA27" s="26" t="str">
        <f>IF('Contexto Estrat. Ins'!$H$17&lt;&gt;"",'Contexto Estrat. Ins'!$H$16,"")</f>
        <v>Actos de corrupción e ilegalidad o presión de los diferentes grupos de interés como gremios, actores políticos, usuarios, entidades gubernamentales e internacionales</v>
      </c>
      <c r="CB27" s="26" t="str">
        <f>IF('Contexto Estrat. Ins'!$H$18&lt;&gt;"",'Contexto Estrat. Ins'!$H$16,"")</f>
        <v>Actos de corrupción e ilegalidad o presión de los diferentes grupos de interés como gremios, actores políticos, usuarios, entidades gubernamentales e internacionales</v>
      </c>
      <c r="CC27" s="26" t="str">
        <f>IF('Contexto Estrat. Ins'!$H$19&lt;&gt;"",'Contexto Estrat. Ins'!$H$16,"")</f>
        <v/>
      </c>
      <c r="CD27" s="26" t="str">
        <f>IF('Contexto Estrat. Ins'!$H$20&lt;&gt;"",'Contexto Estrat. Ins'!$H$16,"")</f>
        <v>Actos de corrupción e ilegalidad o presión de los diferentes grupos de interés como gremios, actores políticos, usuarios, entidades gubernamentales e internacionales</v>
      </c>
      <c r="CE27" s="26" t="str">
        <f>IF('Contexto Estrat. Ins'!$H$21&lt;&gt;"",'Contexto Estrat. Ins'!$H$16,"")</f>
        <v/>
      </c>
      <c r="CF27" s="26" t="str">
        <f>IF('Contexto Estrat. Ins'!$H$22&lt;&gt;"",'Contexto Estrat. Ins'!$H$16,"")</f>
        <v/>
      </c>
      <c r="CG27" s="26" t="str">
        <f>IF($D$29='Contexto Estrat. Ins'!$B$17,CA27,IF($D$29='Contexto Estrat. Ins'!$B$18,CB27,IF($D$29='Contexto Estrat. Ins'!$B$19,CC27,IF($D$29='Contexto Estrat. Ins'!$B$20,CD27,IF($D$29='Contexto Estrat. Ins'!$B$21,CE27,IF($D$29='Contexto Estrat. Ins'!$B$22,CF27,""))))))</f>
        <v/>
      </c>
    </row>
    <row r="28" spans="1:85" ht="34.9" customHeight="1">
      <c r="A28" s="18"/>
      <c r="D28" s="376" t="str">
        <f>IF(OR(AK13=Datos!A2,AK13=Datos!A4,AK13=Datos!A5),"Seleccione los Trámites y OPA's posiblemente afectados",IF(AK13=Datos!A3,"Seleccione los Objetivos Estratégicos posiblemente afectados, inciando por el directamente relacionado",IF(AK13=Datos!A6,"Seleccione los Objetivos Estratégicos posiblemente favorecidos, iniciando por el directamente relacionado","")))</f>
        <v/>
      </c>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0"/>
      <c r="AD28" s="493" t="str">
        <f>IF(OR(AK13=Datos!A2,AK13=Datos!A3,AK13=Datos!A4,AK13=Datos!A5),"Seleccione o mencione otros procesos del SIG posiblemente afectados",IF(AK13=Datos!A6,"Seleccione o mencione otros procesos del SIG posiblemente favorecidos",""))</f>
        <v/>
      </c>
      <c r="AE28" s="493"/>
      <c r="AF28" s="493"/>
      <c r="AG28" s="493"/>
      <c r="AH28" s="493"/>
      <c r="AI28" s="493"/>
      <c r="AJ28" s="493"/>
      <c r="AK28" s="493"/>
      <c r="AL28" s="493"/>
      <c r="AM28" s="493"/>
      <c r="AN28" s="493"/>
      <c r="AO28" s="493"/>
      <c r="AP28" s="493"/>
      <c r="AQ28" s="493"/>
      <c r="AR28" s="493"/>
      <c r="AS28" s="493"/>
      <c r="AT28" s="493"/>
      <c r="AU28" s="493"/>
      <c r="AV28" s="493"/>
      <c r="AW28" s="493"/>
      <c r="AX28" s="493"/>
      <c r="AY28" s="493"/>
      <c r="AZ28" s="493"/>
      <c r="BA28" s="493"/>
      <c r="BB28" s="493"/>
      <c r="BC28" s="493"/>
      <c r="BD28" s="493"/>
      <c r="BE28" s="493"/>
      <c r="BF28" s="493"/>
      <c r="BG28" s="20"/>
      <c r="BK28" s="26" t="str">
        <f>IF('Contexto Estrat. Ins'!$I$7&lt;&gt;"",'Contexto Estrat. Ins'!$I$6,"")</f>
        <v/>
      </c>
      <c r="BL28" s="26" t="str">
        <f>IF('Contexto Estrat. Ins'!$I$8&lt;&gt;"",'Contexto Estrat. Ins'!$I$6,"")</f>
        <v/>
      </c>
      <c r="BM28" s="26" t="str">
        <f>IF('Contexto Estrat. Ins'!$I$9&lt;&gt;"",'Contexto Estrat. Ins'!$I$6,"")</f>
        <v>Divulgación de la plataforma estratégica y otros temas de interés inoportuna y que no cubre a la totalidad de los funcionarios y contratistas</v>
      </c>
      <c r="BN28" s="26" t="str">
        <f>IF('Contexto Estrat. Ins'!$I$10&lt;&gt;"",'Contexto Estrat. Ins'!$I$6,"")</f>
        <v/>
      </c>
      <c r="BO28" s="26" t="str">
        <f>IF('Contexto Estrat. Ins'!$I$11&lt;&gt;"",'Contexto Estrat. Ins'!$I$6,"")</f>
        <v/>
      </c>
      <c r="BP28" s="26" t="str">
        <f>IF('Contexto Estrat. Ins'!$I$12&lt;&gt;"",'Contexto Estrat. Ins'!$I$6,"")</f>
        <v/>
      </c>
      <c r="BQ28" s="26" t="str">
        <f>IF($D$29='Contexto Estrat. Ins'!$B$7,BK28,IF($D$29='Contexto Estrat. Ins'!$B$8,BL28,IF($D$29='Contexto Estrat. Ins'!$B$9,BM28,IF($D$29='Contexto Estrat. Ins'!$B$10,BN28,IF($D$29='Contexto Estrat. Ins'!$B$11,BO28,IF($D$29='Contexto Estrat. Ins'!$B$12,BP28,""))))))</f>
        <v/>
      </c>
      <c r="BS28" s="26" t="str">
        <f>IF('Contexto Estrat. Ins'!$I$37&lt;&gt;"",'Contexto Estrat. Ins'!$I$36,"")</f>
        <v>Implementación de nuevos mecanismos de atención a las partes interesadas</v>
      </c>
      <c r="BT28" s="26" t="str">
        <f>IF('Contexto Estrat. Ins'!$I$38&lt;&gt;"",'Contexto Estrat. Ins'!$I$36,"")</f>
        <v>Implementación de nuevos mecanismos de atención a las partes interesadas</v>
      </c>
      <c r="BU28" s="26" t="str">
        <f>IF('Contexto Estrat. Ins'!$I$39&lt;&gt;"",'Contexto Estrat. Ins'!$I$36,"")</f>
        <v/>
      </c>
      <c r="BV28" s="26" t="str">
        <f>IF('Contexto Estrat. Ins'!$I$40&lt;&gt;"",'Contexto Estrat. Ins'!$I$36,"")</f>
        <v>Implementación de nuevos mecanismos de atención a las partes interesadas</v>
      </c>
      <c r="BW28" s="26" t="str">
        <f>IF('Contexto Estrat. Ins'!$I$41&lt;&gt;"",'Contexto Estrat. Ins'!$I$36,"")</f>
        <v/>
      </c>
      <c r="BX28" s="26" t="str">
        <f>IF('Contexto Estrat. Ins'!$I$42&lt;&gt;"",'Contexto Estrat. Ins'!$I$36,"")</f>
        <v/>
      </c>
      <c r="BY28" s="26" t="str">
        <f>IF($D$29='Contexto Estrat. Ins'!$B$37,BS28,IF($D$29='Contexto Estrat. Ins'!$B$38,BT28,IF($D$29='Contexto Estrat. Ins'!$B$39,BU28,IF($D$29='Contexto Estrat. Ins'!$B$40,BV28,IF($D$29='Contexto Estrat. Ins'!$B$41,BW28,IF($D$29='Contexto Estrat. Ins'!$B$42,BX28,""))))))</f>
        <v/>
      </c>
      <c r="CA28" s="26" t="str">
        <f>IF('Contexto Estrat. Ins'!$I$17&lt;&gt;"",'Contexto Estrat. Ins'!$I$16,"")</f>
        <v/>
      </c>
      <c r="CB28" s="26" t="str">
        <f>IF('Contexto Estrat. Ins'!$I$18&lt;&gt;"",'Contexto Estrat. Ins'!$I$16,"")</f>
        <v/>
      </c>
      <c r="CC28" s="26" t="str">
        <f>IF('Contexto Estrat. Ins'!$I$19&lt;&gt;"",'Contexto Estrat. Ins'!$I$16,"")</f>
        <v/>
      </c>
      <c r="CD28" s="26" t="str">
        <f>IF('Contexto Estrat. Ins'!$I$20&lt;&gt;"",'Contexto Estrat. Ins'!$I$16,"")</f>
        <v/>
      </c>
      <c r="CE28" s="26" t="str">
        <f>IF('Contexto Estrat. Ins'!$I$21&lt;&gt;"",'Contexto Estrat. Ins'!$I$16,"")</f>
        <v/>
      </c>
      <c r="CF28" s="26" t="str">
        <f>IF('Contexto Estrat. Ins'!$I$22&lt;&gt;"",'Contexto Estrat. Ins'!$I$16,"")</f>
        <v/>
      </c>
      <c r="CG28" s="26" t="str">
        <f>IF($D$29='Contexto Estrat. Ins'!$B$17,CA28,IF($D$29='Contexto Estrat. Ins'!$B$18,CB28,IF($D$29='Contexto Estrat. Ins'!$B$19,CC28,IF($D$29='Contexto Estrat. Ins'!$B$20,CD28,IF($D$29='Contexto Estrat. Ins'!$B$21,CE28,IF($D$29='Contexto Estrat. Ins'!$B$22,CF28,""))))))</f>
        <v/>
      </c>
    </row>
    <row r="29" spans="1:85" ht="31.15" customHeight="1">
      <c r="A29" s="18"/>
      <c r="D29" s="373"/>
      <c r="E29" s="374"/>
      <c r="F29" s="374"/>
      <c r="G29" s="374"/>
      <c r="H29" s="374"/>
      <c r="I29" s="374"/>
      <c r="J29" s="374"/>
      <c r="K29" s="374"/>
      <c r="L29" s="374"/>
      <c r="M29" s="374"/>
      <c r="N29" s="374"/>
      <c r="O29" s="374"/>
      <c r="P29" s="374"/>
      <c r="Q29" s="374"/>
      <c r="R29" s="374"/>
      <c r="S29" s="374"/>
      <c r="T29" s="374"/>
      <c r="U29" s="374"/>
      <c r="V29" s="374"/>
      <c r="W29" s="374"/>
      <c r="X29" s="374"/>
      <c r="Y29" s="374"/>
      <c r="Z29" s="374"/>
      <c r="AA29" s="374"/>
      <c r="AB29" s="375"/>
      <c r="AC29" s="33"/>
      <c r="AD29" s="494"/>
      <c r="AE29" s="494"/>
      <c r="AF29" s="494"/>
      <c r="AG29" s="494"/>
      <c r="AH29" s="494"/>
      <c r="AI29" s="494"/>
      <c r="AJ29" s="494"/>
      <c r="AK29" s="494"/>
      <c r="AL29" s="494"/>
      <c r="AM29" s="494"/>
      <c r="AN29" s="494"/>
      <c r="AO29" s="494"/>
      <c r="AP29" s="494"/>
      <c r="AQ29" s="494"/>
      <c r="AR29" s="494"/>
      <c r="AS29" s="494"/>
      <c r="AT29" s="494"/>
      <c r="AU29" s="494"/>
      <c r="AV29" s="494"/>
      <c r="AW29" s="494"/>
      <c r="AX29" s="494"/>
      <c r="AY29" s="494"/>
      <c r="AZ29" s="494"/>
      <c r="BA29" s="494"/>
      <c r="BB29" s="494"/>
      <c r="BC29" s="494"/>
      <c r="BD29" s="494"/>
      <c r="BE29" s="494"/>
      <c r="BF29" s="494"/>
      <c r="BG29" s="20"/>
      <c r="BK29" s="26" t="str">
        <f>IF('Contexto Estrat. Ins'!$J$7&lt;&gt;"",'Contexto Estrat. Ins'!$J$6,"")</f>
        <v/>
      </c>
      <c r="BL29" s="26" t="str">
        <f>IF('Contexto Estrat. Ins'!$J$8&lt;&gt;"",'Contexto Estrat. Ins'!$J$6,"")</f>
        <v/>
      </c>
      <c r="BM29" s="26" t="str">
        <f>IF('Contexto Estrat. Ins'!$J$9&lt;&gt;"",'Contexto Estrat. Ins'!$J$6,"")</f>
        <v>Desconocimiento de los funcionarios de las herramientas de gestión y evaluación</v>
      </c>
      <c r="BN29" s="26" t="str">
        <f>IF('Contexto Estrat. Ins'!$J$10&lt;&gt;"",'Contexto Estrat. Ins'!$J$6,"")</f>
        <v>Desconocimiento de los funcionarios de las herramientas de gestión y evaluación</v>
      </c>
      <c r="BO29" s="26" t="str">
        <f>IF('Contexto Estrat. Ins'!$J$11&lt;&gt;"",'Contexto Estrat. Ins'!$J$6,"")</f>
        <v/>
      </c>
      <c r="BP29" s="26" t="str">
        <f>IF('Contexto Estrat. Ins'!$J$12&lt;&gt;"",'Contexto Estrat. Ins'!$J$6,"")</f>
        <v/>
      </c>
      <c r="BQ29" s="26" t="str">
        <f>IF($D$29='Contexto Estrat. Ins'!$B$7,BK29,IF($D$29='Contexto Estrat. Ins'!$B$8,BL29,IF($D$29='Contexto Estrat. Ins'!$B$9,BM29,IF($D$29='Contexto Estrat. Ins'!$B$10,BN29,IF($D$29='Contexto Estrat. Ins'!$B$11,BO29,IF($D$29='Contexto Estrat. Ins'!$B$12,BP29,""))))))</f>
        <v/>
      </c>
      <c r="BS29" s="26" t="str">
        <f>IF('Contexto Estrat. Ins'!$J$37&lt;&gt;"",'Contexto Estrat. Ins'!$J$36,"")</f>
        <v>Reconocimiento como autoridad sanitaria de referencia a nivel nacional e internacional</v>
      </c>
      <c r="BT29" s="26" t="str">
        <f>IF('Contexto Estrat. Ins'!$J$38&lt;&gt;"",'Contexto Estrat. Ins'!$J$36,"")</f>
        <v/>
      </c>
      <c r="BU29" s="26" t="str">
        <f>IF('Contexto Estrat. Ins'!$J$39&lt;&gt;"",'Contexto Estrat. Ins'!$J$36,"")</f>
        <v/>
      </c>
      <c r="BV29" s="26" t="str">
        <f>IF('Contexto Estrat. Ins'!$J$40&lt;&gt;"",'Contexto Estrat. Ins'!$J$36,"")</f>
        <v/>
      </c>
      <c r="BW29" s="26" t="str">
        <f>IF('Contexto Estrat. Ins'!$J$41&lt;&gt;"",'Contexto Estrat. Ins'!$J$36,"")</f>
        <v/>
      </c>
      <c r="BX29" s="26" t="str">
        <f>IF('Contexto Estrat. Ins'!$J$42&lt;&gt;"",'Contexto Estrat. Ins'!$J$36,"")</f>
        <v/>
      </c>
      <c r="BY29" s="26" t="str">
        <f>IF($D$29='Contexto Estrat. Ins'!$B$37,BS29,IF($D$29='Contexto Estrat. Ins'!$B$38,BT29,IF($D$29='Contexto Estrat. Ins'!$B$39,BU29,IF($D$29='Contexto Estrat. Ins'!$B$40,BV29,IF($D$29='Contexto Estrat. Ins'!$B$41,BW29,IF($D$29='Contexto Estrat. Ins'!$B$42,BX29,""))))))</f>
        <v/>
      </c>
      <c r="CA29" s="26" t="str">
        <f>IF('Contexto Estrat. Ins'!$J$17&lt;&gt;"",'Contexto Estrat. Ins'!$J$16,"")</f>
        <v/>
      </c>
      <c r="CB29" s="26" t="str">
        <f>IF('Contexto Estrat. Ins'!$J$18&lt;&gt;"",'Contexto Estrat. Ins'!$J$16,"")</f>
        <v/>
      </c>
      <c r="CC29" s="26" t="str">
        <f>IF('Contexto Estrat. Ins'!$J$19&lt;&gt;"",'Contexto Estrat. Ins'!$J$16,"")</f>
        <v/>
      </c>
      <c r="CD29" s="26" t="str">
        <f>IF('Contexto Estrat. Ins'!$J$20&lt;&gt;"",'Contexto Estrat. Ins'!$J$16,"")</f>
        <v/>
      </c>
      <c r="CE29" s="26" t="str">
        <f>IF('Contexto Estrat. Ins'!$J$21&lt;&gt;"",'Contexto Estrat. Ins'!$J$16,"")</f>
        <v/>
      </c>
      <c r="CF29" s="26" t="str">
        <f>IF('Contexto Estrat. Ins'!$J$22&lt;&gt;"",'Contexto Estrat. Ins'!$J$16,"")</f>
        <v/>
      </c>
      <c r="CG29" s="26" t="str">
        <f>IF($D$29='Contexto Estrat. Ins'!$B$17,CA29,IF($D$29='Contexto Estrat. Ins'!$B$18,CB29,IF($D$29='Contexto Estrat. Ins'!$B$19,CC29,IF($D$29='Contexto Estrat. Ins'!$B$20,CD29,IF($D$29='Contexto Estrat. Ins'!$B$21,CE29,IF($D$29='Contexto Estrat. Ins'!$B$22,CF29,""))))))</f>
        <v/>
      </c>
    </row>
    <row r="30" spans="1:85" ht="31.15" customHeight="1">
      <c r="A30" s="18"/>
      <c r="D30" s="373"/>
      <c r="E30" s="374"/>
      <c r="F30" s="374"/>
      <c r="G30" s="374"/>
      <c r="H30" s="374"/>
      <c r="I30" s="374"/>
      <c r="J30" s="374"/>
      <c r="K30" s="374"/>
      <c r="L30" s="374"/>
      <c r="M30" s="374"/>
      <c r="N30" s="374"/>
      <c r="O30" s="374"/>
      <c r="P30" s="374"/>
      <c r="Q30" s="374"/>
      <c r="R30" s="374"/>
      <c r="S30" s="374"/>
      <c r="T30" s="374"/>
      <c r="U30" s="374"/>
      <c r="V30" s="374"/>
      <c r="W30" s="374"/>
      <c r="X30" s="374"/>
      <c r="Y30" s="374"/>
      <c r="Z30" s="374"/>
      <c r="AA30" s="374"/>
      <c r="AB30" s="375"/>
      <c r="AC30" s="33"/>
      <c r="AD30" s="494"/>
      <c r="AE30" s="494"/>
      <c r="AF30" s="494"/>
      <c r="AG30" s="494"/>
      <c r="AH30" s="494"/>
      <c r="AI30" s="494"/>
      <c r="AJ30" s="494"/>
      <c r="AK30" s="494"/>
      <c r="AL30" s="494"/>
      <c r="AM30" s="494"/>
      <c r="AN30" s="494"/>
      <c r="AO30" s="494"/>
      <c r="AP30" s="494"/>
      <c r="AQ30" s="494"/>
      <c r="AR30" s="494"/>
      <c r="AS30" s="494"/>
      <c r="AT30" s="494"/>
      <c r="AU30" s="494"/>
      <c r="AV30" s="494"/>
      <c r="AW30" s="494"/>
      <c r="AX30" s="494"/>
      <c r="AY30" s="494"/>
      <c r="AZ30" s="494"/>
      <c r="BA30" s="494"/>
      <c r="BB30" s="494"/>
      <c r="BC30" s="494"/>
      <c r="BD30" s="494"/>
      <c r="BE30" s="494"/>
      <c r="BF30" s="494"/>
      <c r="BG30" s="20"/>
      <c r="BK30" s="26" t="str">
        <f>IF('Contexto Estrat. Ins'!$K$7&lt;&gt;"",'Contexto Estrat. Ins'!$K$6,"")</f>
        <v>Modelo de gestión documental poco eficiente</v>
      </c>
      <c r="BL30" s="26" t="str">
        <f>IF('Contexto Estrat. Ins'!$K$8&lt;&gt;"",'Contexto Estrat. Ins'!$K$6,"")</f>
        <v>Modelo de gestión documental poco eficiente</v>
      </c>
      <c r="BM30" s="26" t="str">
        <f>IF('Contexto Estrat. Ins'!$K$9&lt;&gt;"",'Contexto Estrat. Ins'!$K$6,"")</f>
        <v>Modelo de gestión documental poco eficiente</v>
      </c>
      <c r="BN30" s="26" t="str">
        <f>IF('Contexto Estrat. Ins'!$K$10&lt;&gt;"",'Contexto Estrat. Ins'!$K$6,"")</f>
        <v>Modelo de gestión documental poco eficiente</v>
      </c>
      <c r="BO30" s="26" t="str">
        <f>IF('Contexto Estrat. Ins'!$K$11&lt;&gt;"",'Contexto Estrat. Ins'!$K$6,"")</f>
        <v/>
      </c>
      <c r="BP30" s="26" t="str">
        <f>IF('Contexto Estrat. Ins'!$K$12&lt;&gt;"",'Contexto Estrat. Ins'!$K$6,"")</f>
        <v/>
      </c>
      <c r="BQ30" s="26" t="str">
        <f>IF($D$29='Contexto Estrat. Ins'!$B$7,BK30,IF($D$29='Contexto Estrat. Ins'!$B$8,BL30,IF($D$29='Contexto Estrat. Ins'!$B$9,BM30,IF($D$29='Contexto Estrat. Ins'!$B$10,BN30,IF($D$29='Contexto Estrat. Ins'!$B$11,BO30,IF($D$29='Contexto Estrat. Ins'!$B$12,BP30,""))))))</f>
        <v/>
      </c>
      <c r="BS30" s="26" t="str">
        <f>IF('Contexto Estrat. Ins'!$K$37&lt;&gt;"",'Contexto Estrat. Ins'!$K$36,"")</f>
        <v>Acuerdos de cooperación con otros países</v>
      </c>
      <c r="BT30" s="26" t="str">
        <f>IF('Contexto Estrat. Ins'!$K$38&lt;&gt;"",'Contexto Estrat. Ins'!$K$36,"")</f>
        <v/>
      </c>
      <c r="BU30" s="26" t="str">
        <f>IF('Contexto Estrat. Ins'!$K$39&lt;&gt;"",'Contexto Estrat. Ins'!$K$36,"")</f>
        <v/>
      </c>
      <c r="BV30" s="26" t="str">
        <f>IF('Contexto Estrat. Ins'!$K$40&lt;&gt;"",'Contexto Estrat. Ins'!$K$36,"")</f>
        <v/>
      </c>
      <c r="BW30" s="26" t="str">
        <f>IF('Contexto Estrat. Ins'!$K$41&lt;&gt;"",'Contexto Estrat. Ins'!$K$36,"")</f>
        <v/>
      </c>
      <c r="BX30" s="26" t="str">
        <f>IF('Contexto Estrat. Ins'!$K$42&lt;&gt;"",'Contexto Estrat. Ins'!$K$36,"")</f>
        <v/>
      </c>
      <c r="BY30" s="26" t="str">
        <f>IF($D$29='Contexto Estrat. Ins'!$B$37,BS30,IF($D$29='Contexto Estrat. Ins'!$B$38,BT30,IF($D$29='Contexto Estrat. Ins'!$B$39,BU30,IF($D$29='Contexto Estrat. Ins'!$B$40,BV30,IF($D$29='Contexto Estrat. Ins'!$B$41,BW30,IF($D$29='Contexto Estrat. Ins'!$B$42,BX30,""))))))</f>
        <v/>
      </c>
      <c r="CA30" s="26" t="str">
        <f>IF('Contexto Estrat. Ins'!$K$17&lt;&gt;"",'Contexto Estrat. Ins'!$K$16,"")</f>
        <v/>
      </c>
      <c r="CB30" s="26" t="str">
        <f>IF('Contexto Estrat. Ins'!$K$18&lt;&gt;"",'Contexto Estrat. Ins'!$K$16,"")</f>
        <v/>
      </c>
      <c r="CC30" s="26" t="str">
        <f>IF('Contexto Estrat. Ins'!$K$19&lt;&gt;"",'Contexto Estrat. Ins'!$K$16,"")</f>
        <v/>
      </c>
      <c r="CD30" s="26" t="str">
        <f>IF('Contexto Estrat. Ins'!$K$20&lt;&gt;"",'Contexto Estrat. Ins'!$K$16,"")</f>
        <v/>
      </c>
      <c r="CE30" s="26" t="str">
        <f>IF('Contexto Estrat. Ins'!$K$21&lt;&gt;"",'Contexto Estrat. Ins'!$K$16,"")</f>
        <v/>
      </c>
      <c r="CF30" s="26" t="str">
        <f>IF('Contexto Estrat. Ins'!$K$22&lt;&gt;"",'Contexto Estrat. Ins'!$K$16,"")</f>
        <v/>
      </c>
      <c r="CG30" s="26" t="str">
        <f>IF($D$29='Contexto Estrat. Ins'!$B$17,CA30,IF($D$29='Contexto Estrat. Ins'!$B$18,CB30,IF($D$29='Contexto Estrat. Ins'!$B$19,CC30,IF($D$29='Contexto Estrat. Ins'!$B$20,CD30,IF($D$29='Contexto Estrat. Ins'!$B$21,CE30,IF($D$29='Contexto Estrat. Ins'!$B$22,CF30,""))))))</f>
        <v/>
      </c>
    </row>
    <row r="31" spans="1:85" ht="31.15" customHeight="1">
      <c r="A31" s="18"/>
      <c r="D31" s="373"/>
      <c r="E31" s="374"/>
      <c r="F31" s="374"/>
      <c r="G31" s="374"/>
      <c r="H31" s="374"/>
      <c r="I31" s="374"/>
      <c r="J31" s="374"/>
      <c r="K31" s="374"/>
      <c r="L31" s="374"/>
      <c r="M31" s="374"/>
      <c r="N31" s="374"/>
      <c r="O31" s="374"/>
      <c r="P31" s="374"/>
      <c r="Q31" s="374"/>
      <c r="R31" s="374"/>
      <c r="S31" s="374"/>
      <c r="T31" s="374"/>
      <c r="U31" s="374"/>
      <c r="V31" s="374"/>
      <c r="W31" s="374"/>
      <c r="X31" s="374"/>
      <c r="Y31" s="374"/>
      <c r="Z31" s="374"/>
      <c r="AA31" s="374"/>
      <c r="AB31" s="375"/>
      <c r="AC31" s="33"/>
      <c r="AD31" s="494"/>
      <c r="AE31" s="494"/>
      <c r="AF31" s="494"/>
      <c r="AG31" s="494"/>
      <c r="AH31" s="494"/>
      <c r="AI31" s="494"/>
      <c r="AJ31" s="494"/>
      <c r="AK31" s="494"/>
      <c r="AL31" s="494"/>
      <c r="AM31" s="494"/>
      <c r="AN31" s="494"/>
      <c r="AO31" s="494"/>
      <c r="AP31" s="494"/>
      <c r="AQ31" s="494"/>
      <c r="AR31" s="494"/>
      <c r="AS31" s="494"/>
      <c r="AT31" s="494"/>
      <c r="AU31" s="494"/>
      <c r="AV31" s="494"/>
      <c r="AW31" s="494"/>
      <c r="AX31" s="494"/>
      <c r="AY31" s="494"/>
      <c r="AZ31" s="494"/>
      <c r="BA31" s="494"/>
      <c r="BB31" s="494"/>
      <c r="BC31" s="494"/>
      <c r="BD31" s="494"/>
      <c r="BE31" s="494"/>
      <c r="BF31" s="494"/>
      <c r="BG31" s="20"/>
      <c r="BK31" s="26" t="str">
        <f>IF('Contexto Estrat. Ins'!$L$7&lt;&gt;"",'Contexto Estrat. Ins'!$L$6,"")</f>
        <v>Deficiencia en la identificación de controles para mitigación de los riesgos institucionales</v>
      </c>
      <c r="BL31" s="26" t="str">
        <f>IF('Contexto Estrat. Ins'!$L$8&lt;&gt;"",'Contexto Estrat. Ins'!$L$6,"")</f>
        <v>Deficiencia en la identificación de controles para mitigación de los riesgos institucionales</v>
      </c>
      <c r="BM31" s="26" t="str">
        <f>IF('Contexto Estrat. Ins'!$L$9&lt;&gt;"",'Contexto Estrat. Ins'!$L$6,"")</f>
        <v>Deficiencia en la identificación de controles para mitigación de los riesgos institucionales</v>
      </c>
      <c r="BN31" s="26" t="str">
        <f>IF('Contexto Estrat. Ins'!$L$10&lt;&gt;"",'Contexto Estrat. Ins'!$L$6,"")</f>
        <v>Deficiencia en la identificación de controles para mitigación de los riesgos institucionales</v>
      </c>
      <c r="BO31" s="26" t="str">
        <f>IF('Contexto Estrat. Ins'!$L$11&lt;&gt;"",'Contexto Estrat. Ins'!$L$6,"")</f>
        <v/>
      </c>
      <c r="BP31" s="26" t="str">
        <f>IF('Contexto Estrat. Ins'!$L$12&lt;&gt;"",'Contexto Estrat. Ins'!$L$6,"")</f>
        <v/>
      </c>
      <c r="BQ31" s="26" t="str">
        <f>IF($D$29='Contexto Estrat. Ins'!$B$7,BK31,IF($D$29='Contexto Estrat. Ins'!$B$8,BL31,IF($D$29='Contexto Estrat. Ins'!$B$9,BM31,IF($D$29='Contexto Estrat. Ins'!$B$10,BN31,IF($D$29='Contexto Estrat. Ins'!$B$11,BO31,IF($D$29='Contexto Estrat. Ins'!$B$12,BP31,""))))))</f>
        <v/>
      </c>
      <c r="BS31" s="26" t="str">
        <f>IF('Contexto Estrat. Ins'!$L$37&lt;&gt;"",'Contexto Estrat. Ins'!$L$36,"")</f>
        <v>Planeación en los programas y proyectos institucionales</v>
      </c>
      <c r="BT31" s="26" t="str">
        <f>IF('Contexto Estrat. Ins'!$L$38&lt;&gt;"",'Contexto Estrat. Ins'!$L$36,"")</f>
        <v>Planeación en los programas y proyectos institucionales</v>
      </c>
      <c r="BU31" s="26" t="str">
        <f>IF('Contexto Estrat. Ins'!$L$39&lt;&gt;"",'Contexto Estrat. Ins'!$L$36,"")</f>
        <v>Planeación en los programas y proyectos institucionales</v>
      </c>
      <c r="BV31" s="26" t="str">
        <f>IF('Contexto Estrat. Ins'!$L$40&lt;&gt;"",'Contexto Estrat. Ins'!$L$36,"")</f>
        <v>Planeación en los programas y proyectos institucionales</v>
      </c>
      <c r="BW31" s="26" t="str">
        <f>IF('Contexto Estrat. Ins'!$L$41&lt;&gt;"",'Contexto Estrat. Ins'!$L$36,"")</f>
        <v/>
      </c>
      <c r="BX31" s="26" t="str">
        <f>IF('Contexto Estrat. Ins'!$L$42&lt;&gt;"",'Contexto Estrat. Ins'!$L$36,"")</f>
        <v/>
      </c>
      <c r="BY31" s="26" t="str">
        <f>IF($D$29='Contexto Estrat. Ins'!$B$37,BS31,IF($D$29='Contexto Estrat. Ins'!$B$38,BT31,IF($D$29='Contexto Estrat. Ins'!$B$39,BU31,IF($D$29='Contexto Estrat. Ins'!$B$40,BV31,IF($D$29='Contexto Estrat. Ins'!$B$41,BW31,IF($D$29='Contexto Estrat. Ins'!$B$42,BX31,""))))))</f>
        <v/>
      </c>
      <c r="CA31" s="26" t="str">
        <f>IF('Contexto Estrat. Ins'!$L$17&lt;&gt;"",'Contexto Estrat. Ins'!$L$16,"")</f>
        <v/>
      </c>
      <c r="CB31" s="26" t="str">
        <f>IF('Contexto Estrat. Ins'!$L$18&lt;&gt;"",'Contexto Estrat. Ins'!$L$16,"")</f>
        <v/>
      </c>
      <c r="CC31" s="26" t="str">
        <f>IF('Contexto Estrat. Ins'!$L$19&lt;&gt;"",'Contexto Estrat. Ins'!$L$16,"")</f>
        <v/>
      </c>
      <c r="CD31" s="26" t="str">
        <f>IF('Contexto Estrat. Ins'!$L$20&lt;&gt;"",'Contexto Estrat. Ins'!$L$16,"")</f>
        <v/>
      </c>
      <c r="CE31" s="26" t="str">
        <f>IF('Contexto Estrat. Ins'!$L$21&lt;&gt;"",'Contexto Estrat. Ins'!$L$16,"")</f>
        <v/>
      </c>
      <c r="CF31" s="26" t="str">
        <f>IF('Contexto Estrat. Ins'!$L$22&lt;&gt;"",'Contexto Estrat. Ins'!$L$16,"")</f>
        <v/>
      </c>
      <c r="CG31" s="26" t="str">
        <f>IF($D$29='Contexto Estrat. Ins'!$B$17,CA31,IF($D$29='Contexto Estrat. Ins'!$B$18,CB31,IF($D$29='Contexto Estrat. Ins'!$B$19,CC31,IF($D$29='Contexto Estrat. Ins'!$B$20,CD31,IF($D$29='Contexto Estrat. Ins'!$B$21,CE31,IF($D$29='Contexto Estrat. Ins'!$B$22,CF31,""))))))</f>
        <v/>
      </c>
    </row>
    <row r="32" spans="1:85" ht="31.15" customHeight="1">
      <c r="A32" s="18"/>
      <c r="D32" s="373"/>
      <c r="E32" s="374"/>
      <c r="F32" s="374"/>
      <c r="G32" s="374"/>
      <c r="H32" s="374"/>
      <c r="I32" s="374"/>
      <c r="J32" s="374"/>
      <c r="K32" s="374"/>
      <c r="L32" s="374"/>
      <c r="M32" s="374"/>
      <c r="N32" s="374"/>
      <c r="O32" s="374"/>
      <c r="P32" s="374"/>
      <c r="Q32" s="374"/>
      <c r="R32" s="374"/>
      <c r="S32" s="374"/>
      <c r="T32" s="374"/>
      <c r="U32" s="374"/>
      <c r="V32" s="374"/>
      <c r="W32" s="374"/>
      <c r="X32" s="374"/>
      <c r="Y32" s="374"/>
      <c r="Z32" s="374"/>
      <c r="AA32" s="374"/>
      <c r="AB32" s="375"/>
      <c r="AC32" s="33"/>
      <c r="AD32" s="494"/>
      <c r="AE32" s="494"/>
      <c r="AF32" s="494"/>
      <c r="AG32" s="494"/>
      <c r="AH32" s="494"/>
      <c r="AI32" s="494"/>
      <c r="AJ32" s="494"/>
      <c r="AK32" s="494"/>
      <c r="AL32" s="494"/>
      <c r="AM32" s="494"/>
      <c r="AN32" s="494"/>
      <c r="AO32" s="494"/>
      <c r="AP32" s="494"/>
      <c r="AQ32" s="494"/>
      <c r="AR32" s="494"/>
      <c r="AS32" s="494"/>
      <c r="AT32" s="494"/>
      <c r="AU32" s="494"/>
      <c r="AV32" s="494"/>
      <c r="AW32" s="494"/>
      <c r="AX32" s="494"/>
      <c r="AY32" s="494"/>
      <c r="AZ32" s="494"/>
      <c r="BA32" s="494"/>
      <c r="BB32" s="494"/>
      <c r="BC32" s="494"/>
      <c r="BD32" s="494"/>
      <c r="BE32" s="494"/>
      <c r="BF32" s="494"/>
      <c r="BG32" s="20"/>
      <c r="BK32" s="26" t="str">
        <f>IF('Contexto Estrat. Ins'!$M$7&lt;&gt;"",'Contexto Estrat. Ins'!$M$6,"")</f>
        <v>Insuficiente unificación de criterios técnico y legal</v>
      </c>
      <c r="BL32" s="26" t="str">
        <f>IF('Contexto Estrat. Ins'!$M$8&lt;&gt;"",'Contexto Estrat. Ins'!$M$6,"")</f>
        <v>Insuficiente unificación de criterios técnico y legal</v>
      </c>
      <c r="BM32" s="26" t="str">
        <f>IF('Contexto Estrat. Ins'!$M$9&lt;&gt;"",'Contexto Estrat. Ins'!$M$6,"")</f>
        <v>Insuficiente unificación de criterios técnico y legal</v>
      </c>
      <c r="BN32" s="26" t="str">
        <f>IF('Contexto Estrat. Ins'!$M$10&lt;&gt;"",'Contexto Estrat. Ins'!$M$6,"")</f>
        <v>Insuficiente unificación de criterios técnico y legal</v>
      </c>
      <c r="BO32" s="26" t="str">
        <f>IF('Contexto Estrat. Ins'!$M$11&lt;&gt;"",'Contexto Estrat. Ins'!$M$6,"")</f>
        <v/>
      </c>
      <c r="BP32" s="26" t="str">
        <f>IF('Contexto Estrat. Ins'!$M$12&lt;&gt;"",'Contexto Estrat. Ins'!$M$6,"")</f>
        <v/>
      </c>
      <c r="BQ32" s="26" t="str">
        <f>IF($D$29='Contexto Estrat. Ins'!$B$7,BK32,IF($D$29='Contexto Estrat. Ins'!$B$8,BL32,IF($D$29='Contexto Estrat. Ins'!$B$9,BM32,IF($D$29='Contexto Estrat. Ins'!$B$10,BN32,IF($D$29='Contexto Estrat. Ins'!$B$11,BO32,IF($D$29='Contexto Estrat. Ins'!$B$12,BP32,""))))))</f>
        <v/>
      </c>
      <c r="BS32" s="26" t="str">
        <f>IF('Contexto Estrat. Ins'!$M$37&lt;&gt;"",'Contexto Estrat. Ins'!$M$36,"")</f>
        <v>Adecuada divulgación de la plataforma estratégica y otros temas de interés</v>
      </c>
      <c r="BT32" s="26" t="str">
        <f>IF('Contexto Estrat. Ins'!$M$38&lt;&gt;"",'Contexto Estrat. Ins'!$M$36,"")</f>
        <v/>
      </c>
      <c r="BU32" s="26" t="str">
        <f>IF('Contexto Estrat. Ins'!$M$39&lt;&gt;"",'Contexto Estrat. Ins'!$M$36,"")</f>
        <v/>
      </c>
      <c r="BV32" s="26" t="str">
        <f>IF('Contexto Estrat. Ins'!$M$40&lt;&gt;"",'Contexto Estrat. Ins'!$M$36,"")</f>
        <v>Adecuada divulgación de la plataforma estratégica y otros temas de interés</v>
      </c>
      <c r="BW32" s="26" t="str">
        <f>IF('Contexto Estrat. Ins'!$M$41&lt;&gt;"",'Contexto Estrat. Ins'!$M$36,"")</f>
        <v/>
      </c>
      <c r="BX32" s="26" t="str">
        <f>IF('Contexto Estrat. Ins'!$M$42&lt;&gt;"",'Contexto Estrat. Ins'!$M$36,"")</f>
        <v/>
      </c>
      <c r="BY32" s="26" t="str">
        <f>IF($D$29='Contexto Estrat. Ins'!$B$37,BS32,IF($D$29='Contexto Estrat. Ins'!$B$38,BT32,IF($D$29='Contexto Estrat. Ins'!$B$39,BU32,IF($D$29='Contexto Estrat. Ins'!$B$40,BV32,IF($D$29='Contexto Estrat. Ins'!$B$41,BW32,IF($D$29='Contexto Estrat. Ins'!$B$42,BX32,""))))))</f>
        <v/>
      </c>
      <c r="CA32" s="26" t="str">
        <f>IF('Contexto Estrat. Ins'!$M$17&lt;&gt;"",'Contexto Estrat. Ins'!$M$16,"")</f>
        <v/>
      </c>
      <c r="CB32" s="26" t="str">
        <f>IF('Contexto Estrat. Ins'!$M$18&lt;&gt;"",'Contexto Estrat. Ins'!$M$16,"")</f>
        <v/>
      </c>
      <c r="CC32" s="26" t="str">
        <f>IF('Contexto Estrat. Ins'!$M$19&lt;&gt;"",'Contexto Estrat. Ins'!$M$16,"")</f>
        <v/>
      </c>
      <c r="CD32" s="26" t="str">
        <f>IF('Contexto Estrat. Ins'!$M$20&lt;&gt;"",'Contexto Estrat. Ins'!$M$16,"")</f>
        <v/>
      </c>
      <c r="CE32" s="26" t="str">
        <f>IF('Contexto Estrat. Ins'!$M$21&lt;&gt;"",'Contexto Estrat. Ins'!$M$16,"")</f>
        <v/>
      </c>
      <c r="CF32" s="26" t="str">
        <f>IF('Contexto Estrat. Ins'!$M$22&lt;&gt;"",'Contexto Estrat. Ins'!$M$16,"")</f>
        <v/>
      </c>
      <c r="CG32" s="26" t="str">
        <f>IF($D$29='Contexto Estrat. Ins'!$B$17,CA32,IF($D$29='Contexto Estrat. Ins'!$B$18,CB32,IF($D$29='Contexto Estrat. Ins'!$B$19,CC32,IF($D$29='Contexto Estrat. Ins'!$B$20,CD32,IF($D$29='Contexto Estrat. Ins'!$B$21,CE32,IF($D$29='Contexto Estrat. Ins'!$B$22,CF32,""))))))</f>
        <v/>
      </c>
    </row>
    <row r="33" spans="1:86" ht="31.15" customHeight="1">
      <c r="A33" s="18"/>
      <c r="D33" s="373"/>
      <c r="E33" s="374"/>
      <c r="F33" s="374"/>
      <c r="G33" s="374"/>
      <c r="H33" s="374"/>
      <c r="I33" s="374"/>
      <c r="J33" s="374"/>
      <c r="K33" s="374"/>
      <c r="L33" s="374"/>
      <c r="M33" s="374"/>
      <c r="N33" s="374"/>
      <c r="O33" s="374"/>
      <c r="P33" s="374"/>
      <c r="Q33" s="374"/>
      <c r="R33" s="374"/>
      <c r="S33" s="374"/>
      <c r="T33" s="374"/>
      <c r="U33" s="374"/>
      <c r="V33" s="374"/>
      <c r="W33" s="374"/>
      <c r="X33" s="374"/>
      <c r="Y33" s="374"/>
      <c r="Z33" s="374"/>
      <c r="AA33" s="374"/>
      <c r="AB33" s="375"/>
      <c r="AC33" s="33"/>
      <c r="AD33" s="494"/>
      <c r="AE33" s="494"/>
      <c r="AF33" s="494"/>
      <c r="AG33" s="494"/>
      <c r="AH33" s="494"/>
      <c r="AI33" s="494"/>
      <c r="AJ33" s="494"/>
      <c r="AK33" s="494"/>
      <c r="AL33" s="494"/>
      <c r="AM33" s="494"/>
      <c r="AN33" s="494"/>
      <c r="AO33" s="494"/>
      <c r="AP33" s="494"/>
      <c r="AQ33" s="494"/>
      <c r="AR33" s="494"/>
      <c r="AS33" s="494"/>
      <c r="AT33" s="494"/>
      <c r="AU33" s="494"/>
      <c r="AV33" s="494"/>
      <c r="AW33" s="494"/>
      <c r="AX33" s="494"/>
      <c r="AY33" s="494"/>
      <c r="AZ33" s="494"/>
      <c r="BA33" s="494"/>
      <c r="BB33" s="494"/>
      <c r="BC33" s="494"/>
      <c r="BD33" s="494"/>
      <c r="BE33" s="494"/>
      <c r="BF33" s="494"/>
      <c r="BG33" s="20"/>
      <c r="BK33" s="26" t="str">
        <f>IF('Contexto Estrat. Ins'!$N$7&lt;&gt;"",'Contexto Estrat. Ins'!$N$6,"")</f>
        <v/>
      </c>
      <c r="BL33" s="26" t="str">
        <f>IF('Contexto Estrat. Ins'!$N$8&lt;&gt;"",'Contexto Estrat. Ins'!$N$6,"")</f>
        <v/>
      </c>
      <c r="BM33" s="26" t="str">
        <f>IF('Contexto Estrat. Ins'!$N$9&lt;&gt;"",'Contexto Estrat. Ins'!$N$6,"")</f>
        <v/>
      </c>
      <c r="BN33" s="26" t="str">
        <f>IF('Contexto Estrat. Ins'!$N$10&lt;&gt;"",'Contexto Estrat. Ins'!$N$6,"")</f>
        <v/>
      </c>
      <c r="BO33" s="26" t="str">
        <f>IF('Contexto Estrat. Ins'!$N$11&lt;&gt;"",'Contexto Estrat. Ins'!$N$6,"")</f>
        <v/>
      </c>
      <c r="BP33" s="26" t="str">
        <f>IF('Contexto Estrat. Ins'!$N$12&lt;&gt;"",'Contexto Estrat. Ins'!$N$6,"")</f>
        <v/>
      </c>
      <c r="BQ33" s="26" t="str">
        <f>IF($D$29='Contexto Estrat. Ins'!$B$7,BK33,IF($D$29='Contexto Estrat. Ins'!$B$8,BL33,IF($D$29='Contexto Estrat. Ins'!$B$9,BM33,IF($D$29='Contexto Estrat. Ins'!$B$10,BN33,IF($D$29='Contexto Estrat. Ins'!$B$11,BO33,IF($D$29='Contexto Estrat. Ins'!$B$12,BP33,""))))))</f>
        <v/>
      </c>
      <c r="BS33" s="26" t="str">
        <f>IF('Contexto Estrat. Ins'!$N$37&lt;&gt;"",'Contexto Estrat. Ins'!$N$36,"")</f>
        <v/>
      </c>
      <c r="BT33" s="26" t="str">
        <f>IF('Contexto Estrat. Ins'!$N$38&lt;&gt;"",'Contexto Estrat. Ins'!$N$36,"")</f>
        <v/>
      </c>
      <c r="BU33" s="26" t="str">
        <f>IF('Contexto Estrat. Ins'!$N$39&lt;&gt;"",'Contexto Estrat. Ins'!$N$36,"")</f>
        <v/>
      </c>
      <c r="BV33" s="26" t="str">
        <f>IF('Contexto Estrat. Ins'!$N$40&lt;&gt;"",'Contexto Estrat. Ins'!$N$36,"")</f>
        <v/>
      </c>
      <c r="BW33" s="26" t="str">
        <f>IF('Contexto Estrat. Ins'!$N$41&lt;&gt;"",'Contexto Estrat. Ins'!$N$36,"")</f>
        <v/>
      </c>
      <c r="BX33" s="26" t="str">
        <f>IF('Contexto Estrat. Ins'!$N$42&lt;&gt;"",'Contexto Estrat. Ins'!$N$36,"")</f>
        <v/>
      </c>
      <c r="BY33" s="26" t="str">
        <f>IF($D$29='Contexto Estrat. Ins'!$B$37,BS33,IF($D$29='Contexto Estrat. Ins'!$B$38,BT33,IF($D$29='Contexto Estrat. Ins'!$B$39,BU33,IF($D$29='Contexto Estrat. Ins'!$B$40,BV33,IF($D$29='Contexto Estrat. Ins'!$B$41,BW33,IF($D$29='Contexto Estrat. Ins'!$B$42,BX33,""))))))</f>
        <v/>
      </c>
      <c r="CA33" s="26" t="str">
        <f>IF('Contexto Estrat. Ins'!$N$17&lt;&gt;"",'Contexto Estrat. Ins'!$N$16,"")</f>
        <v/>
      </c>
      <c r="CB33" s="26" t="str">
        <f>IF('Contexto Estrat. Ins'!$N$18&lt;&gt;"",'Contexto Estrat. Ins'!$N$16,"")</f>
        <v/>
      </c>
      <c r="CC33" s="26" t="str">
        <f>IF('Contexto Estrat. Ins'!$N$19&lt;&gt;"",'Contexto Estrat. Ins'!$N$16,"")</f>
        <v/>
      </c>
      <c r="CD33" s="26" t="str">
        <f>IF('Contexto Estrat. Ins'!$N$20&lt;&gt;"",'Contexto Estrat. Ins'!$N$16,"")</f>
        <v/>
      </c>
      <c r="CE33" s="26" t="str">
        <f>IF('Contexto Estrat. Ins'!$N$21&lt;&gt;"",'Contexto Estrat. Ins'!$N$16,"")</f>
        <v/>
      </c>
      <c r="CF33" s="26" t="str">
        <f>IF('Contexto Estrat. Ins'!$N$22&lt;&gt;"",'Contexto Estrat. Ins'!$N$16,"")</f>
        <v/>
      </c>
      <c r="CG33" s="26" t="str">
        <f>IF($D$29='Contexto Estrat. Ins'!$B$17,CA33,IF($D$29='Contexto Estrat. Ins'!$B$18,CB33,IF($D$29='Contexto Estrat. Ins'!$B$19,CC33,IF($D$29='Contexto Estrat. Ins'!$B$20,CD33,IF($D$29='Contexto Estrat. Ins'!$B$21,CE33,IF($D$29='Contexto Estrat. Ins'!$B$22,CF33,""))))))</f>
        <v/>
      </c>
    </row>
    <row r="34" spans="1:86" ht="31.15" customHeight="1">
      <c r="A34" s="18"/>
      <c r="D34" s="373"/>
      <c r="E34" s="374"/>
      <c r="F34" s="374"/>
      <c r="G34" s="374"/>
      <c r="H34" s="374"/>
      <c r="I34" s="374"/>
      <c r="J34" s="374"/>
      <c r="K34" s="374"/>
      <c r="L34" s="374"/>
      <c r="M34" s="374"/>
      <c r="N34" s="374"/>
      <c r="O34" s="374"/>
      <c r="P34" s="374"/>
      <c r="Q34" s="374"/>
      <c r="R34" s="374"/>
      <c r="S34" s="374"/>
      <c r="T34" s="374"/>
      <c r="U34" s="374"/>
      <c r="V34" s="374"/>
      <c r="W34" s="374"/>
      <c r="X34" s="374"/>
      <c r="Y34" s="374"/>
      <c r="Z34" s="374"/>
      <c r="AA34" s="374"/>
      <c r="AB34" s="375"/>
      <c r="AC34" s="33"/>
      <c r="AD34" s="494"/>
      <c r="AE34" s="494"/>
      <c r="AF34" s="494"/>
      <c r="AG34" s="494"/>
      <c r="AH34" s="494"/>
      <c r="AI34" s="494"/>
      <c r="AJ34" s="494"/>
      <c r="AK34" s="494"/>
      <c r="AL34" s="494"/>
      <c r="AM34" s="494"/>
      <c r="AN34" s="494"/>
      <c r="AO34" s="494"/>
      <c r="AP34" s="494"/>
      <c r="AQ34" s="494"/>
      <c r="AR34" s="494"/>
      <c r="AS34" s="494"/>
      <c r="AT34" s="494"/>
      <c r="AU34" s="494"/>
      <c r="AV34" s="494"/>
      <c r="AW34" s="494"/>
      <c r="AX34" s="494"/>
      <c r="AY34" s="494"/>
      <c r="AZ34" s="494"/>
      <c r="BA34" s="494"/>
      <c r="BB34" s="494"/>
      <c r="BC34" s="494"/>
      <c r="BD34" s="494"/>
      <c r="BE34" s="494"/>
      <c r="BF34" s="494"/>
      <c r="BG34" s="20"/>
      <c r="BK34" s="26" t="str">
        <f>IF('Contexto Estrat. Ins'!$O$7&lt;&gt;"",'Contexto Estrat. Ins'!$O$6,"")</f>
        <v/>
      </c>
      <c r="BL34" s="26" t="str">
        <f>IF('Contexto Estrat. Ins'!$O$8&lt;&gt;"",'Contexto Estrat. Ins'!$O$6,"")</f>
        <v/>
      </c>
      <c r="BM34" s="26" t="str">
        <f>IF('Contexto Estrat. Ins'!$O$9&lt;&gt;"",'Contexto Estrat. Ins'!$O$6,"")</f>
        <v/>
      </c>
      <c r="BN34" s="26" t="str">
        <f>IF('Contexto Estrat. Ins'!$O$10&lt;&gt;"",'Contexto Estrat. Ins'!$O$6,"")</f>
        <v/>
      </c>
      <c r="BO34" s="26" t="str">
        <f>IF('Contexto Estrat. Ins'!$O$11&lt;&gt;"",'Contexto Estrat. Ins'!$O$6,"")</f>
        <v/>
      </c>
      <c r="BP34" s="26" t="str">
        <f>IF('Contexto Estrat. Ins'!$O$12&lt;&gt;"",'Contexto Estrat. Ins'!$O$6,"")</f>
        <v/>
      </c>
      <c r="BQ34" s="26" t="str">
        <f>IF($D$29='Contexto Estrat. Ins'!$B$7,BK34,IF($D$29='Contexto Estrat. Ins'!$B$8,BL34,IF($D$29='Contexto Estrat. Ins'!$B$9,BM34,IF($D$29='Contexto Estrat. Ins'!$B$10,BN34,IF($D$29='Contexto Estrat. Ins'!$B$11,BO34,IF($D$29='Contexto Estrat. Ins'!$B$12,BP34,""))))))</f>
        <v/>
      </c>
      <c r="BS34" s="26" t="str">
        <f>IF('Contexto Estrat. Ins'!$O$37&lt;&gt;"",'Contexto Estrat. Ins'!$O$36,"")</f>
        <v/>
      </c>
      <c r="BT34" s="26" t="str">
        <f>IF('Contexto Estrat. Ins'!$O$38&lt;&gt;"",'Contexto Estrat. Ins'!$O$36,"")</f>
        <v/>
      </c>
      <c r="BU34" s="26" t="str">
        <f>IF('Contexto Estrat. Ins'!$O$39&lt;&gt;"",'Contexto Estrat. Ins'!$O$36,"")</f>
        <v/>
      </c>
      <c r="BV34" s="26" t="str">
        <f>IF('Contexto Estrat. Ins'!$O$40&lt;&gt;"",'Contexto Estrat. Ins'!$O$36,"")</f>
        <v/>
      </c>
      <c r="BW34" s="26" t="str">
        <f>IF('Contexto Estrat. Ins'!$O$41&lt;&gt;"",'Contexto Estrat. Ins'!$O$36,"")</f>
        <v/>
      </c>
      <c r="BX34" s="26" t="str">
        <f>IF('Contexto Estrat. Ins'!$O$42&lt;&gt;"",'Contexto Estrat. Ins'!$O$36,"")</f>
        <v/>
      </c>
      <c r="BY34" s="26" t="str">
        <f>IF($D$29='Contexto Estrat. Ins'!$B$37,BS34,IF($D$29='Contexto Estrat. Ins'!$B$38,BT34,IF($D$29='Contexto Estrat. Ins'!$B$39,BU34,IF($D$29='Contexto Estrat. Ins'!$B$40,BV34,IF($D$29='Contexto Estrat. Ins'!$B$41,BW34,IF($D$29='Contexto Estrat. Ins'!$B$42,BX34,""))))))</f>
        <v/>
      </c>
      <c r="CA34" s="26" t="str">
        <f>IF('Contexto Estrat. Ins'!$O$17&lt;&gt;"",'Contexto Estrat. Ins'!$O$16,"")</f>
        <v/>
      </c>
      <c r="CB34" s="26" t="str">
        <f>IF('Contexto Estrat. Ins'!$O$18&lt;&gt;"",'Contexto Estrat. Ins'!$O$16,"")</f>
        <v/>
      </c>
      <c r="CC34" s="26" t="str">
        <f>IF('Contexto Estrat. Ins'!$O$19&lt;&gt;"",'Contexto Estrat. Ins'!$O$16,"")</f>
        <v/>
      </c>
      <c r="CD34" s="26" t="str">
        <f>IF('Contexto Estrat. Ins'!$O$20&lt;&gt;"",'Contexto Estrat. Ins'!$O$16,"")</f>
        <v/>
      </c>
      <c r="CE34" s="26" t="str">
        <f>IF('Contexto Estrat. Ins'!$O$21&lt;&gt;"",'Contexto Estrat. Ins'!$O$16,"")</f>
        <v/>
      </c>
      <c r="CF34" s="26" t="str">
        <f>IF('Contexto Estrat. Ins'!$O$22&lt;&gt;"",'Contexto Estrat. Ins'!$O$16,"")</f>
        <v/>
      </c>
      <c r="CG34" s="26" t="str">
        <f>IF($D$29='Contexto Estrat. Ins'!$B$17,CA34,IF($D$29='Contexto Estrat. Ins'!$B$18,CB34,IF($D$29='Contexto Estrat. Ins'!$B$19,CC34,IF($D$29='Contexto Estrat. Ins'!$B$20,CD34,IF($D$29='Contexto Estrat. Ins'!$B$21,CE34,IF($D$29='Contexto Estrat. Ins'!$B$22,CF34,""))))))</f>
        <v/>
      </c>
    </row>
    <row r="35" spans="1:86" ht="15.6" customHeight="1">
      <c r="A35" s="34"/>
      <c r="B35" s="35"/>
      <c r="C35" s="35"/>
      <c r="BG35" s="20"/>
      <c r="BK35" s="26" t="str">
        <f>IF('Contexto Estrat. Ins'!$P$7&lt;&gt;"",'Contexto Estrat. Ins'!$P$6,"")</f>
        <v/>
      </c>
      <c r="BL35" s="26" t="str">
        <f>IF('Contexto Estrat. Ins'!$P$8&lt;&gt;"",'Contexto Estrat. Ins'!$P$6,"")</f>
        <v/>
      </c>
      <c r="BM35" s="26" t="str">
        <f>IF('Contexto Estrat. Ins'!$P$9&lt;&gt;"",'Contexto Estrat. Ins'!$P$6,"")</f>
        <v/>
      </c>
      <c r="BN35" s="26" t="str">
        <f>IF('Contexto Estrat. Ins'!$P$10&lt;&gt;"",'Contexto Estrat. Ins'!$P$6,"")</f>
        <v/>
      </c>
      <c r="BO35" s="26" t="str">
        <f>IF('Contexto Estrat. Ins'!$P$11&lt;&gt;"",'Contexto Estrat. Ins'!$P$6,"")</f>
        <v/>
      </c>
      <c r="BP35" s="26" t="str">
        <f>IF('Contexto Estrat. Ins'!$P$12&lt;&gt;"",'Contexto Estrat. Ins'!$P$6,"")</f>
        <v/>
      </c>
      <c r="BQ35" s="26" t="str">
        <f>IF($D$29='Contexto Estrat. Ins'!$B$7,BK35,IF($D$29='Contexto Estrat. Ins'!$B$8,BL35,IF($D$29='Contexto Estrat. Ins'!$B$9,BM35,IF($D$29='Contexto Estrat. Ins'!$B$10,BN35,IF($D$29='Contexto Estrat. Ins'!$B$11,BO35,IF($D$29='Contexto Estrat. Ins'!$B$12,BP35,""))))))</f>
        <v/>
      </c>
      <c r="BS35" s="26" t="str">
        <f>IF('Contexto Estrat. Ins'!$P$37&lt;&gt;"",'Contexto Estrat. Ins'!$P$36,"")</f>
        <v/>
      </c>
      <c r="BT35" s="26" t="str">
        <f>IF('Contexto Estrat. Ins'!$P$38&lt;&gt;"",'Contexto Estrat. Ins'!$P$36,"")</f>
        <v/>
      </c>
      <c r="BU35" s="26" t="str">
        <f>IF('Contexto Estrat. Ins'!$P$39&lt;&gt;"",'Contexto Estrat. Ins'!$P$36,"")</f>
        <v/>
      </c>
      <c r="BV35" s="26" t="str">
        <f>IF('Contexto Estrat. Ins'!$P$40&lt;&gt;"",'Contexto Estrat. Ins'!$P$36,"")</f>
        <v/>
      </c>
      <c r="BW35" s="26" t="str">
        <f>IF('Contexto Estrat. Ins'!$P$41&lt;&gt;"",'Contexto Estrat. Ins'!$P$36,"")</f>
        <v/>
      </c>
      <c r="BX35" s="26" t="str">
        <f>IF('Contexto Estrat. Ins'!$P$42&lt;&gt;"",'Contexto Estrat. Ins'!$P$36,"")</f>
        <v/>
      </c>
      <c r="BY35" s="26" t="str">
        <f>IF($D$29='Contexto Estrat. Ins'!$B$37,BS35,IF($D$29='Contexto Estrat. Ins'!$B$38,BT35,IF($D$29='Contexto Estrat. Ins'!$B$39,BU35,IF($D$29='Contexto Estrat. Ins'!$B$40,BV35,IF($D$29='Contexto Estrat. Ins'!$B$41,BW35,IF($D$29='Contexto Estrat. Ins'!$B$42,BX35,""))))))</f>
        <v/>
      </c>
      <c r="CA35" s="26" t="str">
        <f>IF('Contexto Estrat. Ins'!$P$17&lt;&gt;"",'Contexto Estrat. Ins'!$P$16,"")</f>
        <v/>
      </c>
      <c r="CB35" s="26" t="str">
        <f>IF('Contexto Estrat. Ins'!$P$18&lt;&gt;"",'Contexto Estrat. Ins'!$P$16,"")</f>
        <v/>
      </c>
      <c r="CC35" s="26" t="str">
        <f>IF('Contexto Estrat. Ins'!$P$19&lt;&gt;"",'Contexto Estrat. Ins'!$P$16,"")</f>
        <v/>
      </c>
      <c r="CD35" s="26" t="str">
        <f>IF('Contexto Estrat. Ins'!$P$20&lt;&gt;"",'Contexto Estrat. Ins'!$P$16,"")</f>
        <v/>
      </c>
      <c r="CE35" s="26" t="str">
        <f>IF('Contexto Estrat. Ins'!$P$21&lt;&gt;"",'Contexto Estrat. Ins'!$P$16,"")</f>
        <v/>
      </c>
      <c r="CF35" s="26" t="str">
        <f>IF('Contexto Estrat. Ins'!$P$22&lt;&gt;"",'Contexto Estrat. Ins'!$P$16,"")</f>
        <v/>
      </c>
      <c r="CG35" s="26" t="str">
        <f>IF($D$29='Contexto Estrat. Ins'!$B$17,CA35,IF($D$29='Contexto Estrat. Ins'!$B$18,CB35,IF($D$29='Contexto Estrat. Ins'!$B$19,CC35,IF($D$29='Contexto Estrat. Ins'!$B$20,CD35,IF($D$29='Contexto Estrat. Ins'!$B$21,CE35,IF($D$29='Contexto Estrat. Ins'!$B$22,CF35,""))))))</f>
        <v/>
      </c>
    </row>
    <row r="36" spans="1:86" ht="15.6" customHeight="1">
      <c r="A36" s="18"/>
      <c r="D36" s="484" t="str">
        <f>IF(AK13=Datos!$A$6,"Causas de la oportunidad (factores de la oportunidad)","Causas del riesgo (factores del riesgo)")</f>
        <v>Causas del riesgo (factores del riesgo)</v>
      </c>
      <c r="E36" s="484"/>
      <c r="F36" s="484"/>
      <c r="G36" s="484"/>
      <c r="H36" s="484"/>
      <c r="I36" s="484"/>
      <c r="J36" s="484"/>
      <c r="K36" s="484"/>
      <c r="L36" s="484"/>
      <c r="M36" s="484"/>
      <c r="N36" s="484"/>
      <c r="O36" s="484"/>
      <c r="P36" s="484"/>
      <c r="Q36" s="484"/>
      <c r="R36" s="484"/>
      <c r="S36" s="484"/>
      <c r="T36" s="484"/>
      <c r="U36" s="484"/>
      <c r="V36" s="484"/>
      <c r="W36" s="484"/>
      <c r="X36" s="484"/>
      <c r="Y36" s="484"/>
      <c r="Z36" s="484"/>
      <c r="AA36" s="484"/>
      <c r="AB36" s="484"/>
      <c r="AC36" s="36"/>
      <c r="AD36" s="484" t="str">
        <f>IF(AK13=Datos!$A$6,"Consecuencias (efectos de la oportunidad)","Consecuencias (efectos del riesgo)")</f>
        <v>Consecuencias (efectos del riesgo)</v>
      </c>
      <c r="AE36" s="484"/>
      <c r="AF36" s="484"/>
      <c r="AG36" s="484"/>
      <c r="AH36" s="484"/>
      <c r="AI36" s="484"/>
      <c r="AJ36" s="484"/>
      <c r="AK36" s="484"/>
      <c r="AL36" s="484"/>
      <c r="AM36" s="484"/>
      <c r="AN36" s="484"/>
      <c r="AO36" s="484"/>
      <c r="AP36" s="484"/>
      <c r="AQ36" s="484"/>
      <c r="AR36" s="484"/>
      <c r="AS36" s="484"/>
      <c r="AT36" s="484"/>
      <c r="AU36" s="484"/>
      <c r="AV36" s="484"/>
      <c r="AW36" s="484"/>
      <c r="AX36" s="484"/>
      <c r="AY36" s="484"/>
      <c r="AZ36" s="484"/>
      <c r="BA36" s="484"/>
      <c r="BB36" s="484"/>
      <c r="BC36" s="484"/>
      <c r="BD36" s="484"/>
      <c r="BE36" s="484"/>
      <c r="BF36" s="484"/>
      <c r="BG36" s="20"/>
      <c r="BK36" s="26" t="str">
        <f>IF('Contexto Estrat. Ins'!$Q$7&lt;&gt;"",'Contexto Estrat. Ins'!$Q$6,"")</f>
        <v/>
      </c>
      <c r="BL36" s="26" t="str">
        <f>IF('Contexto Estrat. Ins'!$Q$8&lt;&gt;"",'Contexto Estrat. Ins'!$Q$6,"")</f>
        <v/>
      </c>
      <c r="BM36" s="26" t="str">
        <f>IF('Contexto Estrat. Ins'!$Q$9&lt;&gt;"",'Contexto Estrat. Ins'!$Q$6,"")</f>
        <v/>
      </c>
      <c r="BN36" s="26" t="str">
        <f>IF('Contexto Estrat. Ins'!$Q$10&lt;&gt;"",'Contexto Estrat. Ins'!$Q$6,"")</f>
        <v/>
      </c>
      <c r="BO36" s="26" t="str">
        <f>IF('Contexto Estrat. Ins'!$Q$11&lt;&gt;"",'Contexto Estrat. Ins'!$Q$6,"")</f>
        <v/>
      </c>
      <c r="BP36" s="26" t="str">
        <f>IF('Contexto Estrat. Ins'!$Q$12&lt;&gt;"",'Contexto Estrat. Ins'!$Q$6,"")</f>
        <v/>
      </c>
      <c r="BQ36" s="26" t="str">
        <f>IF($D$29='Contexto Estrat. Ins'!$B$7,BK36,IF($D$29='Contexto Estrat. Ins'!$B$8,BL36,IF($D$29='Contexto Estrat. Ins'!$B$9,BM36,IF($D$29='Contexto Estrat. Ins'!$B$10,BN36,IF($D$29='Contexto Estrat. Ins'!$B$11,BO36,IF($D$29='Contexto Estrat. Ins'!$B$12,BP36,""))))))</f>
        <v/>
      </c>
      <c r="BS36" s="26" t="str">
        <f>IF('Contexto Estrat. Ins'!$Q$37&lt;&gt;"",'Contexto Estrat. Ins'!$Q$36,"")</f>
        <v/>
      </c>
      <c r="BT36" s="26" t="str">
        <f>IF('Contexto Estrat. Ins'!$Q$38&lt;&gt;"",'Contexto Estrat. Ins'!$Q$36,"")</f>
        <v/>
      </c>
      <c r="BU36" s="26" t="str">
        <f>IF('Contexto Estrat. Ins'!$Q$39&lt;&gt;"",'Contexto Estrat. Ins'!$Q$36,"")</f>
        <v/>
      </c>
      <c r="BV36" s="26" t="str">
        <f>IF('Contexto Estrat. Ins'!$Q$40&lt;&gt;"",'Contexto Estrat. Ins'!$Q$36,"")</f>
        <v/>
      </c>
      <c r="BW36" s="26" t="str">
        <f>IF('Contexto Estrat. Ins'!$Q$41&lt;&gt;"",'Contexto Estrat. Ins'!$Q$36,"")</f>
        <v/>
      </c>
      <c r="BX36" s="26" t="str">
        <f>IF('Contexto Estrat. Ins'!$Q$42&lt;&gt;"",'Contexto Estrat. Ins'!$Q$36,"")</f>
        <v/>
      </c>
      <c r="BY36" s="26" t="str">
        <f>IF($D$29='Contexto Estrat. Ins'!$B$37,BS36,IF($D$29='Contexto Estrat. Ins'!$B$38,BT36,IF($D$29='Contexto Estrat. Ins'!$B$39,BU36,IF($D$29='Contexto Estrat. Ins'!$B$40,BV36,IF($D$29='Contexto Estrat. Ins'!$B$41,BW36,IF($D$29='Contexto Estrat. Ins'!$B$42,BX36,""))))))</f>
        <v/>
      </c>
      <c r="CA36" s="26" t="str">
        <f>IF('Contexto Estrat. Ins'!$Q$17&lt;&gt;"",'Contexto Estrat. Ins'!$Q$16,"")</f>
        <v/>
      </c>
      <c r="CB36" s="26" t="str">
        <f>IF('Contexto Estrat. Ins'!$Q$18&lt;&gt;"",'Contexto Estrat. Ins'!$Q$16,"")</f>
        <v/>
      </c>
      <c r="CC36" s="26" t="str">
        <f>IF('Contexto Estrat. Ins'!$Q$19&lt;&gt;"",'Contexto Estrat. Ins'!$Q$16,"")</f>
        <v/>
      </c>
      <c r="CD36" s="26" t="str">
        <f>IF('Contexto Estrat. Ins'!$Q$20&lt;&gt;"",'Contexto Estrat. Ins'!$Q$16,"")</f>
        <v/>
      </c>
      <c r="CE36" s="26" t="str">
        <f>IF('Contexto Estrat. Ins'!$Q$21&lt;&gt;"",'Contexto Estrat. Ins'!$Q$16,"")</f>
        <v/>
      </c>
      <c r="CF36" s="26" t="str">
        <f>IF('Contexto Estrat. Ins'!$Q$22&lt;&gt;"",'Contexto Estrat. Ins'!$Q$16,"")</f>
        <v/>
      </c>
      <c r="CG36" s="26" t="str">
        <f>IF($D$29='Contexto Estrat. Ins'!$B$17,CA36,IF($D$29='Contexto Estrat. Ins'!$B$18,CB36,IF($D$29='Contexto Estrat. Ins'!$B$19,CC36,IF($D$29='Contexto Estrat. Ins'!$B$20,CD36,IF($D$29='Contexto Estrat. Ins'!$B$21,CE36,IF($D$29='Contexto Estrat. Ins'!$B$22,CF36,""))))))</f>
        <v/>
      </c>
    </row>
    <row r="37" spans="1:86" ht="15.6" customHeight="1">
      <c r="A37" s="18"/>
      <c r="D37" s="483" t="s">
        <v>473</v>
      </c>
      <c r="E37" s="483"/>
      <c r="F37" s="483"/>
      <c r="G37" s="483"/>
      <c r="H37" s="483"/>
      <c r="I37" s="483"/>
      <c r="J37" s="483"/>
      <c r="K37" s="483"/>
      <c r="L37" s="483"/>
      <c r="M37" s="483"/>
      <c r="N37" s="483"/>
      <c r="O37" s="483"/>
      <c r="P37" s="483"/>
      <c r="Q37" s="483"/>
      <c r="R37" s="483"/>
      <c r="S37" s="483"/>
      <c r="T37" s="483"/>
      <c r="U37" s="483"/>
      <c r="V37" s="483"/>
      <c r="W37" s="483"/>
      <c r="X37" s="483"/>
      <c r="Y37" s="483"/>
      <c r="Z37" s="483"/>
      <c r="AA37" s="483"/>
      <c r="AB37" s="483"/>
      <c r="AD37" s="484"/>
      <c r="AE37" s="484"/>
      <c r="AF37" s="484"/>
      <c r="AG37" s="484"/>
      <c r="AH37" s="484"/>
      <c r="AI37" s="484"/>
      <c r="AJ37" s="484"/>
      <c r="AK37" s="484"/>
      <c r="AL37" s="484"/>
      <c r="AM37" s="484"/>
      <c r="AN37" s="484"/>
      <c r="AO37" s="484"/>
      <c r="AP37" s="484"/>
      <c r="AQ37" s="484"/>
      <c r="AR37" s="484"/>
      <c r="AS37" s="484"/>
      <c r="AT37" s="484"/>
      <c r="AU37" s="484"/>
      <c r="AV37" s="484"/>
      <c r="AW37" s="484"/>
      <c r="AX37" s="484"/>
      <c r="AY37" s="484"/>
      <c r="AZ37" s="484"/>
      <c r="BA37" s="484"/>
      <c r="BB37" s="484"/>
      <c r="BC37" s="484"/>
      <c r="BD37" s="484"/>
      <c r="BE37" s="484"/>
      <c r="BF37" s="484"/>
      <c r="BG37" s="20"/>
      <c r="BK37" s="26" t="str">
        <f>IF('Contexto Estrat. Ins'!$R$7&lt;&gt;"",'Contexto Estrat. Ins'!$R$6,"")</f>
        <v/>
      </c>
      <c r="BL37" s="26" t="str">
        <f>IF('Contexto Estrat. Ins'!$R$8&lt;&gt;"",'Contexto Estrat. Ins'!$R$6,"")</f>
        <v/>
      </c>
      <c r="BM37" s="26" t="str">
        <f>IF('Contexto Estrat. Ins'!$R$9&lt;&gt;"",'Contexto Estrat. Ins'!$R$6,"")</f>
        <v/>
      </c>
      <c r="BN37" s="26" t="str">
        <f>IF('Contexto Estrat. Ins'!$R$10&lt;&gt;"",'Contexto Estrat. Ins'!$R$6,"")</f>
        <v/>
      </c>
      <c r="BO37" s="26" t="str">
        <f>IF('Contexto Estrat. Ins'!$R$11&lt;&gt;"",'Contexto Estrat. Ins'!$R$6,"")</f>
        <v/>
      </c>
      <c r="BP37" s="26" t="str">
        <f>IF('Contexto Estrat. Ins'!$R$12&lt;&gt;"",'Contexto Estrat. Ins'!$R$6,"")</f>
        <v/>
      </c>
      <c r="BQ37" s="26" t="str">
        <f>IF($D$29='Contexto Estrat. Ins'!$B$7,BK37,IF($D$29='Contexto Estrat. Ins'!$B$8,BL37,IF($D$29='Contexto Estrat. Ins'!$B$9,BM37,IF($D$29='Contexto Estrat. Ins'!$B$10,BN37,IF($D$29='Contexto Estrat. Ins'!$B$11,BO37,IF($D$29='Contexto Estrat. Ins'!$B$12,BP37,""))))))</f>
        <v/>
      </c>
      <c r="BS37" s="26" t="str">
        <f>IF('Contexto Estrat. Ins'!$R$37&lt;&gt;"",'Contexto Estrat. Ins'!$R$36,"")</f>
        <v/>
      </c>
      <c r="BT37" s="26" t="str">
        <f>IF('Contexto Estrat. Ins'!$R$38&lt;&gt;"",'Contexto Estrat. Ins'!$R$36,"")</f>
        <v/>
      </c>
      <c r="BU37" s="26" t="str">
        <f>IF('Contexto Estrat. Ins'!$R$39&lt;&gt;"",'Contexto Estrat. Ins'!$R$36,"")</f>
        <v/>
      </c>
      <c r="BV37" s="26" t="str">
        <f>IF('Contexto Estrat. Ins'!$R$40&lt;&gt;"",'Contexto Estrat. Ins'!$R$36,"")</f>
        <v/>
      </c>
      <c r="BW37" s="26" t="str">
        <f>IF('Contexto Estrat. Ins'!$R$41&lt;&gt;"",'Contexto Estrat. Ins'!$R$36,"")</f>
        <v/>
      </c>
      <c r="BX37" s="26" t="str">
        <f>IF('Contexto Estrat. Ins'!$R$42&lt;&gt;"",'Contexto Estrat. Ins'!$R$36,"")</f>
        <v/>
      </c>
      <c r="BY37" s="26" t="str">
        <f>IF($D$29='Contexto Estrat. Ins'!$B$37,BS37,IF($D$29='Contexto Estrat. Ins'!$B$38,BT37,IF($D$29='Contexto Estrat. Ins'!$B$39,BU37,IF($D$29='Contexto Estrat. Ins'!$B$40,BV37,IF($D$29='Contexto Estrat. Ins'!$B$41,BW37,IF($D$29='Contexto Estrat. Ins'!$B$42,BX37,""))))))</f>
        <v/>
      </c>
      <c r="CA37" s="26" t="str">
        <f>IF('Contexto Estrat. Ins'!$R$17&lt;&gt;"",'Contexto Estrat. Ins'!$R$16,"")</f>
        <v/>
      </c>
      <c r="CB37" s="26" t="str">
        <f>IF('Contexto Estrat. Ins'!$R$18&lt;&gt;"",'Contexto Estrat. Ins'!$R$16,"")</f>
        <v/>
      </c>
      <c r="CC37" s="26" t="str">
        <f>IF('Contexto Estrat. Ins'!$R$19&lt;&gt;"",'Contexto Estrat. Ins'!$R$16,"")</f>
        <v/>
      </c>
      <c r="CD37" s="26" t="str">
        <f>IF('Contexto Estrat. Ins'!$R$20&lt;&gt;"",'Contexto Estrat. Ins'!$R$16,"")</f>
        <v/>
      </c>
      <c r="CE37" s="26" t="str">
        <f>IF('Contexto Estrat. Ins'!$R$21&lt;&gt;"",'Contexto Estrat. Ins'!$R$16,"")</f>
        <v/>
      </c>
      <c r="CF37" s="26" t="str">
        <f>IF('Contexto Estrat. Ins'!$R$22&lt;&gt;"",'Contexto Estrat. Ins'!$R$16,"")</f>
        <v/>
      </c>
      <c r="CG37" s="26" t="str">
        <f>IF($D$29='Contexto Estrat. Ins'!$B$17,CA37,IF($D$29='Contexto Estrat. Ins'!$B$18,CB37,IF($D$29='Contexto Estrat. Ins'!$B$19,CC37,IF($D$29='Contexto Estrat. Ins'!$B$20,CD37,IF($D$29='Contexto Estrat. Ins'!$B$21,CE37,IF($D$29='Contexto Estrat. Ins'!$B$22,CF37,""))))))</f>
        <v/>
      </c>
    </row>
    <row r="38" spans="1:86" ht="15.6" customHeight="1">
      <c r="A38" s="18"/>
      <c r="D38" s="483" t="s">
        <v>474</v>
      </c>
      <c r="E38" s="483"/>
      <c r="F38" s="483"/>
      <c r="G38" s="483"/>
      <c r="H38" s="483"/>
      <c r="I38" s="483"/>
      <c r="J38" s="483" t="s">
        <v>475</v>
      </c>
      <c r="K38" s="483"/>
      <c r="L38" s="483"/>
      <c r="M38" s="483"/>
      <c r="N38" s="483"/>
      <c r="O38" s="483"/>
      <c r="P38" s="483"/>
      <c r="Q38" s="483"/>
      <c r="R38" s="483"/>
      <c r="S38" s="483"/>
      <c r="T38" s="483"/>
      <c r="U38" s="483"/>
      <c r="V38" s="483"/>
      <c r="W38" s="483"/>
      <c r="X38" s="483"/>
      <c r="Y38" s="483"/>
      <c r="Z38" s="483"/>
      <c r="AA38" s="483"/>
      <c r="AB38" s="483"/>
      <c r="AD38" s="483" t="str">
        <f>IF(AK13=Datos!$A$6,"Puede presentarse la oportunidad, lo que generaría…","Puede presentarse el riesgo, lo que generaría…")</f>
        <v>Puede presentarse el riesgo, lo que generaría…</v>
      </c>
      <c r="AE38" s="483"/>
      <c r="AF38" s="483"/>
      <c r="AG38" s="483"/>
      <c r="AH38" s="483"/>
      <c r="AI38" s="483"/>
      <c r="AJ38" s="483"/>
      <c r="AK38" s="483"/>
      <c r="AL38" s="483"/>
      <c r="AM38" s="483"/>
      <c r="AN38" s="483"/>
      <c r="AO38" s="483"/>
      <c r="AP38" s="483"/>
      <c r="AQ38" s="483"/>
      <c r="AR38" s="483"/>
      <c r="AS38" s="483"/>
      <c r="AT38" s="483"/>
      <c r="AU38" s="483"/>
      <c r="AV38" s="483"/>
      <c r="AW38" s="483"/>
      <c r="AX38" s="483"/>
      <c r="AY38" s="483"/>
      <c r="AZ38" s="483"/>
      <c r="BA38" s="483"/>
      <c r="BB38" s="483"/>
      <c r="BC38" s="483"/>
      <c r="BD38" s="483"/>
      <c r="BE38" s="483"/>
      <c r="BF38" s="483"/>
      <c r="BG38" s="20"/>
      <c r="BK38" s="26" t="str">
        <f>IF('Contexto Estrat. Ins'!$S$7&lt;&gt;"",'Contexto Estrat. Ins'!$S$6,"")</f>
        <v/>
      </c>
      <c r="BL38" s="26" t="str">
        <f>IF('Contexto Estrat. Ins'!$S$8&lt;&gt;"",'Contexto Estrat. Ins'!$S$6,"")</f>
        <v/>
      </c>
      <c r="BM38" s="26" t="str">
        <f>IF('Contexto Estrat. Ins'!$S$9&lt;&gt;"",'Contexto Estrat. Ins'!$S$6,"")</f>
        <v/>
      </c>
      <c r="BN38" s="26" t="str">
        <f>IF('Contexto Estrat. Ins'!$S$10&lt;&gt;"",'Contexto Estrat. Ins'!$S$6,"")</f>
        <v/>
      </c>
      <c r="BO38" s="26" t="str">
        <f>IF('Contexto Estrat. Ins'!$S$11&lt;&gt;"",'Contexto Estrat. Ins'!$S$6,"")</f>
        <v/>
      </c>
      <c r="BP38" s="26" t="str">
        <f>IF('Contexto Estrat. Ins'!$S$12&lt;&gt;"",'Contexto Estrat. Ins'!$S$6,"")</f>
        <v/>
      </c>
      <c r="BQ38" s="26" t="str">
        <f>IF($D$29='Contexto Estrat. Ins'!$B$7,BK38,IF($D$29='Contexto Estrat. Ins'!$B$8,BL38,IF($D$29='Contexto Estrat. Ins'!$B$9,BM38,IF($D$29='Contexto Estrat. Ins'!$B$10,BN38,IF($D$29='Contexto Estrat. Ins'!$B$11,BO38,IF($D$29='Contexto Estrat. Ins'!$B$12,BP38,""))))))</f>
        <v/>
      </c>
      <c r="BS38" s="26" t="str">
        <f>IF('Contexto Estrat. Ins'!$S$37&lt;&gt;"",'Contexto Estrat. Ins'!$S$36,"")</f>
        <v/>
      </c>
      <c r="BT38" s="26" t="str">
        <f>IF('Contexto Estrat. Ins'!$S$38&lt;&gt;"",'Contexto Estrat. Ins'!$S$36,"")</f>
        <v/>
      </c>
      <c r="BU38" s="26" t="str">
        <f>IF('Contexto Estrat. Ins'!$S$39&lt;&gt;"",'Contexto Estrat. Ins'!$S$36,"")</f>
        <v/>
      </c>
      <c r="BV38" s="26" t="str">
        <f>IF('Contexto Estrat. Ins'!$S$40&lt;&gt;"",'Contexto Estrat. Ins'!$S$36,"")</f>
        <v/>
      </c>
      <c r="BW38" s="26" t="str">
        <f>IF('Contexto Estrat. Ins'!$S$41&lt;&gt;"",'Contexto Estrat. Ins'!$S$36,"")</f>
        <v/>
      </c>
      <c r="BX38" s="26" t="str">
        <f>IF('Contexto Estrat. Ins'!$S$42&lt;&gt;"",'Contexto Estrat. Ins'!$S$36,"")</f>
        <v/>
      </c>
      <c r="BY38" s="26" t="str">
        <f>IF($D$29='Contexto Estrat. Ins'!$B$37,BS38,IF($D$29='Contexto Estrat. Ins'!$B$38,BT38,IF($D$29='Contexto Estrat. Ins'!$B$39,BU38,IF($D$29='Contexto Estrat. Ins'!$B$40,BV38,IF($D$29='Contexto Estrat. Ins'!$B$41,BW38,IF($D$29='Contexto Estrat. Ins'!$B$42,BX38,""))))))</f>
        <v/>
      </c>
      <c r="CA38" s="26" t="str">
        <f>IF('Contexto Estrat. Ins'!$S$17&lt;&gt;"",'Contexto Estrat. Ins'!$S$16,"")</f>
        <v/>
      </c>
      <c r="CB38" s="26" t="str">
        <f>IF('Contexto Estrat. Ins'!$S$18&lt;&gt;"",'Contexto Estrat. Ins'!$S$16,"")</f>
        <v/>
      </c>
      <c r="CC38" s="26" t="str">
        <f>IF('Contexto Estrat. Ins'!$S$19&lt;&gt;"",'Contexto Estrat. Ins'!$S$16,"")</f>
        <v/>
      </c>
      <c r="CD38" s="26" t="str">
        <f>IF('Contexto Estrat. Ins'!$S$20&lt;&gt;"",'Contexto Estrat. Ins'!$S$16,"")</f>
        <v/>
      </c>
      <c r="CE38" s="26" t="str">
        <f>IF('Contexto Estrat. Ins'!$S$21&lt;&gt;"",'Contexto Estrat. Ins'!$S$16,"")</f>
        <v/>
      </c>
      <c r="CF38" s="26" t="str">
        <f>IF('Contexto Estrat. Ins'!$S$22&lt;&gt;"",'Contexto Estrat. Ins'!$S$16,"")</f>
        <v/>
      </c>
      <c r="CG38" s="26" t="str">
        <f>IF($D$29='Contexto Estrat. Ins'!$B$17,CA38,IF($D$29='Contexto Estrat. Ins'!$B$18,CB38,IF($D$29='Contexto Estrat. Ins'!$B$19,CC38,IF($D$29='Contexto Estrat. Ins'!$B$20,CD38,IF($D$29='Contexto Estrat. Ins'!$B$21,CE38,IF($D$29='Contexto Estrat. Ins'!$B$22,CF38,""))))))</f>
        <v/>
      </c>
    </row>
    <row r="39" spans="1:86" ht="15.6" customHeight="1">
      <c r="A39" s="18"/>
      <c r="D39" s="456"/>
      <c r="E39" s="456"/>
      <c r="F39" s="456"/>
      <c r="G39" s="456"/>
      <c r="H39" s="456"/>
      <c r="I39" s="456"/>
      <c r="J39" s="400" t="s">
        <v>625</v>
      </c>
      <c r="K39" s="400"/>
      <c r="L39" s="400"/>
      <c r="M39" s="400"/>
      <c r="N39" s="400"/>
      <c r="O39" s="400"/>
      <c r="P39" s="400"/>
      <c r="Q39" s="400"/>
      <c r="R39" s="400"/>
      <c r="S39" s="400"/>
      <c r="T39" s="400"/>
      <c r="U39" s="400"/>
      <c r="V39" s="400"/>
      <c r="W39" s="400"/>
      <c r="X39" s="400"/>
      <c r="Y39" s="400"/>
      <c r="Z39" s="400"/>
      <c r="AA39" s="400"/>
      <c r="AB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20"/>
      <c r="BK39" s="26" t="str">
        <f>IF('Contexto Estrat. Ins'!$T$7&lt;&gt;"",'Contexto Estrat. Ins'!$T$6,"")</f>
        <v/>
      </c>
      <c r="BL39" s="26" t="str">
        <f>IF('Contexto Estrat. Ins'!$T$8&lt;&gt;"",'Contexto Estrat. Ins'!$T$6,"")</f>
        <v/>
      </c>
      <c r="BM39" s="26" t="str">
        <f>IF('Contexto Estrat. Ins'!$T$9&lt;&gt;"",'Contexto Estrat. Ins'!$T$6,"")</f>
        <v/>
      </c>
      <c r="BN39" s="26" t="str">
        <f>IF('Contexto Estrat. Ins'!$T$10&lt;&gt;"",'Contexto Estrat. Ins'!$T$6,"")</f>
        <v/>
      </c>
      <c r="BO39" s="26" t="str">
        <f>IF('Contexto Estrat. Ins'!$T$11&lt;&gt;"",'Contexto Estrat. Ins'!$T$6,"")</f>
        <v/>
      </c>
      <c r="BP39" s="26" t="str">
        <f>IF('Contexto Estrat. Ins'!$T$12&lt;&gt;"",'Contexto Estrat. Ins'!$T$6,"")</f>
        <v/>
      </c>
      <c r="BQ39" s="26" t="str">
        <f>IF($D$29='Contexto Estrat. Ins'!$B$7,BK39,IF($D$29='Contexto Estrat. Ins'!$B$8,BL39,IF($D$29='Contexto Estrat. Ins'!$B$9,BM39,IF($D$29='Contexto Estrat. Ins'!$B$10,BN39,IF($D$29='Contexto Estrat. Ins'!$B$11,BO39,IF($D$29='Contexto Estrat. Ins'!$B$12,BP39,""))))))</f>
        <v/>
      </c>
      <c r="BR39" s="142"/>
      <c r="BS39" s="26" t="str">
        <f>IF('Contexto Estrat. Ins'!$T$37&lt;&gt;"",'Contexto Estrat. Ins'!$T$36,"")</f>
        <v/>
      </c>
      <c r="BT39" s="26" t="str">
        <f>IF('Contexto Estrat. Ins'!$T$38&lt;&gt;"",'Contexto Estrat. Ins'!$T$36,"")</f>
        <v/>
      </c>
      <c r="BU39" s="26" t="str">
        <f>IF('Contexto Estrat. Ins'!$T$39&lt;&gt;"",'Contexto Estrat. Ins'!$T$36,"")</f>
        <v/>
      </c>
      <c r="BV39" s="26" t="str">
        <f>IF('Contexto Estrat. Ins'!$T$40&lt;&gt;"",'Contexto Estrat. Ins'!$T$36,"")</f>
        <v/>
      </c>
      <c r="BW39" s="26" t="str">
        <f>IF('Contexto Estrat. Ins'!$T$41&lt;&gt;"",'Contexto Estrat. Ins'!$T$36,"")</f>
        <v/>
      </c>
      <c r="BX39" s="26" t="str">
        <f>IF('Contexto Estrat. Ins'!$T$42&lt;&gt;"",'Contexto Estrat. Ins'!$T$36,"")</f>
        <v/>
      </c>
      <c r="BY39" s="26" t="str">
        <f>IF($D$29='Contexto Estrat. Ins'!$B$37,BS39,IF($D$29='Contexto Estrat. Ins'!$B$38,BT39,IF($D$29='Contexto Estrat. Ins'!$B$39,BU39,IF($D$29='Contexto Estrat. Ins'!$B$40,BV39,IF($D$29='Contexto Estrat. Ins'!$B$41,BW39,IF($D$29='Contexto Estrat. Ins'!$B$42,BX39,""))))))</f>
        <v/>
      </c>
      <c r="BZ39" s="142"/>
      <c r="CA39" s="26" t="str">
        <f>IF('Contexto Estrat. Ins'!$T$17&lt;&gt;"",'Contexto Estrat. Ins'!$T$16,"")</f>
        <v/>
      </c>
      <c r="CB39" s="26" t="str">
        <f>IF('Contexto Estrat. Ins'!$T$18&lt;&gt;"",'Contexto Estrat. Ins'!$T$16,"")</f>
        <v/>
      </c>
      <c r="CC39" s="26" t="str">
        <f>IF('Contexto Estrat. Ins'!$T$19&lt;&gt;"",'Contexto Estrat. Ins'!$T$16,"")</f>
        <v/>
      </c>
      <c r="CD39" s="26" t="str">
        <f>IF('Contexto Estrat. Ins'!$T$20&lt;&gt;"",'Contexto Estrat. Ins'!$T$16,"")</f>
        <v/>
      </c>
      <c r="CE39" s="26" t="str">
        <f>IF('Contexto Estrat. Ins'!$T$21&lt;&gt;"",'Contexto Estrat. Ins'!$T$16,"")</f>
        <v/>
      </c>
      <c r="CF39" s="26" t="str">
        <f>IF('Contexto Estrat. Ins'!$T$22&lt;&gt;"",'Contexto Estrat. Ins'!$T$16,"")</f>
        <v/>
      </c>
      <c r="CG39" s="26" t="str">
        <f>IF($D$29='Contexto Estrat. Ins'!$B$17,CA39,IF($D$29='Contexto Estrat. Ins'!$B$18,CB39,IF($D$29='Contexto Estrat. Ins'!$B$19,CC39,IF($D$29='Contexto Estrat. Ins'!$B$20,CD39,IF($D$29='Contexto Estrat. Ins'!$B$21,CE39,IF($D$29='Contexto Estrat. Ins'!$B$22,CF39,""))))))</f>
        <v/>
      </c>
      <c r="CH39" s="142"/>
    </row>
    <row r="40" spans="1:86" ht="15.6" customHeight="1">
      <c r="A40" s="18"/>
      <c r="D40" s="456"/>
      <c r="E40" s="456"/>
      <c r="F40" s="456"/>
      <c r="G40" s="456"/>
      <c r="H40" s="456"/>
      <c r="I40" s="456"/>
      <c r="J40" s="400"/>
      <c r="K40" s="400"/>
      <c r="L40" s="400"/>
      <c r="M40" s="400"/>
      <c r="N40" s="400"/>
      <c r="O40" s="400"/>
      <c r="P40" s="400"/>
      <c r="Q40" s="400"/>
      <c r="R40" s="400"/>
      <c r="S40" s="400"/>
      <c r="T40" s="400"/>
      <c r="U40" s="400"/>
      <c r="V40" s="400"/>
      <c r="W40" s="400"/>
      <c r="X40" s="400"/>
      <c r="Y40" s="400"/>
      <c r="Z40" s="400"/>
      <c r="AA40" s="400"/>
      <c r="AB40" s="400"/>
      <c r="AD40" s="400"/>
      <c r="AE40" s="400"/>
      <c r="AF40" s="400"/>
      <c r="AG40" s="400"/>
      <c r="AH40" s="400"/>
      <c r="AI40" s="400"/>
      <c r="AJ40" s="400"/>
      <c r="AK40" s="400"/>
      <c r="AL40" s="400"/>
      <c r="AM40" s="400"/>
      <c r="AN40" s="400"/>
      <c r="AO40" s="400"/>
      <c r="AP40" s="400"/>
      <c r="AQ40" s="400"/>
      <c r="AR40" s="400"/>
      <c r="AS40" s="400"/>
      <c r="AT40" s="400"/>
      <c r="AU40" s="400"/>
      <c r="AV40" s="400"/>
      <c r="AW40" s="400"/>
      <c r="AX40" s="400"/>
      <c r="AY40" s="400"/>
      <c r="AZ40" s="400"/>
      <c r="BA40" s="400"/>
      <c r="BB40" s="400"/>
      <c r="BC40" s="400"/>
      <c r="BD40" s="400"/>
      <c r="BE40" s="400"/>
      <c r="BF40" s="400"/>
      <c r="BG40" s="20"/>
      <c r="BK40" s="26" t="str">
        <f>IF('Contexto Estrat. Ins'!$U$7&lt;&gt;"",'Contexto Estrat. Ins'!$U$6,"")</f>
        <v/>
      </c>
      <c r="BL40" s="26" t="str">
        <f>IF('Contexto Estrat. Ins'!$U$8&lt;&gt;"",'Contexto Estrat. Ins'!$U$6,"")</f>
        <v/>
      </c>
      <c r="BM40" s="26" t="str">
        <f>IF('Contexto Estrat. Ins'!$U$9&lt;&gt;"",'Contexto Estrat. Ins'!$U$6,"")</f>
        <v/>
      </c>
      <c r="BN40" s="26" t="str">
        <f>IF('Contexto Estrat. Ins'!$U$10&lt;&gt;"",'Contexto Estrat. Ins'!$U$6,"")</f>
        <v/>
      </c>
      <c r="BO40" s="26" t="str">
        <f>IF('Contexto Estrat. Ins'!$U$11&lt;&gt;"",'Contexto Estrat. Ins'!$U$6,"")</f>
        <v/>
      </c>
      <c r="BP40" s="26" t="str">
        <f>IF('Contexto Estrat. Ins'!$U$12&lt;&gt;"",'Contexto Estrat. Ins'!$U$6,"")</f>
        <v/>
      </c>
      <c r="BQ40" s="26" t="str">
        <f>IF($D$29='Contexto Estrat. Ins'!$B$7,BK40,IF($D$29='Contexto Estrat. Ins'!$B$8,BL40,IF($D$29='Contexto Estrat. Ins'!$B$9,BM40,IF($D$29='Contexto Estrat. Ins'!$B$10,BN40,IF($D$29='Contexto Estrat. Ins'!$B$11,BO40,IF($D$29='Contexto Estrat. Ins'!$B$12,BP40,""))))))</f>
        <v/>
      </c>
      <c r="BR40" s="142"/>
      <c r="BS40" s="26" t="str">
        <f>IF('Contexto Estrat. Ins'!$U$37&lt;&gt;"",'Contexto Estrat. Ins'!$U$36,"")</f>
        <v/>
      </c>
      <c r="BT40" s="26" t="str">
        <f>IF('Contexto Estrat. Ins'!$U$38&lt;&gt;"",'Contexto Estrat. Ins'!$U$36,"")</f>
        <v/>
      </c>
      <c r="BU40" s="26" t="str">
        <f>IF('Contexto Estrat. Ins'!$U$39&lt;&gt;"",'Contexto Estrat. Ins'!$U$36,"")</f>
        <v/>
      </c>
      <c r="BV40" s="26" t="str">
        <f>IF('Contexto Estrat. Ins'!$U$40&lt;&gt;"",'Contexto Estrat. Ins'!$U$36,"")</f>
        <v/>
      </c>
      <c r="BW40" s="26" t="str">
        <f>IF('Contexto Estrat. Ins'!$U$41&lt;&gt;"",'Contexto Estrat. Ins'!$U$36,"")</f>
        <v/>
      </c>
      <c r="BX40" s="26" t="str">
        <f>IF('Contexto Estrat. Ins'!$U$42&lt;&gt;"",'Contexto Estrat. Ins'!$U$36,"")</f>
        <v/>
      </c>
      <c r="BY40" s="26" t="str">
        <f>IF($D$29='Contexto Estrat. Ins'!$B$37,BS40,IF($D$29='Contexto Estrat. Ins'!$B$38,BT40,IF($D$29='Contexto Estrat. Ins'!$B$39,BU40,IF($D$29='Contexto Estrat. Ins'!$B$40,BV40,IF($D$29='Contexto Estrat. Ins'!$B$41,BW40,IF($D$29='Contexto Estrat. Ins'!$B$42,BX40,""))))))</f>
        <v/>
      </c>
      <c r="BZ40" s="142"/>
      <c r="CA40" s="26" t="str">
        <f>IF('Contexto Estrat. Ins'!$U$17&lt;&gt;"",'Contexto Estrat. Ins'!$U$16,"")</f>
        <v/>
      </c>
      <c r="CB40" s="26" t="str">
        <f>IF('Contexto Estrat. Ins'!$U$18&lt;&gt;"",'Contexto Estrat. Ins'!$U$16,"")</f>
        <v/>
      </c>
      <c r="CC40" s="26" t="str">
        <f>IF('Contexto Estrat. Ins'!$U$19&lt;&gt;"",'Contexto Estrat. Ins'!$U$16,"")</f>
        <v/>
      </c>
      <c r="CD40" s="26" t="str">
        <f>IF('Contexto Estrat. Ins'!$U$20&lt;&gt;"",'Contexto Estrat. Ins'!$U$16,"")</f>
        <v/>
      </c>
      <c r="CE40" s="26" t="str">
        <f>IF('Contexto Estrat. Ins'!$U$21&lt;&gt;"",'Contexto Estrat. Ins'!$U$16,"")</f>
        <v/>
      </c>
      <c r="CF40" s="26" t="str">
        <f>IF('Contexto Estrat. Ins'!$U$22&lt;&gt;"",'Contexto Estrat. Ins'!$U$16,"")</f>
        <v/>
      </c>
      <c r="CG40" s="26" t="str">
        <f>IF($D$29='Contexto Estrat. Ins'!$B$17,CA40,IF($D$29='Contexto Estrat. Ins'!$B$18,CB40,IF($D$29='Contexto Estrat. Ins'!$B$19,CC40,IF($D$29='Contexto Estrat. Ins'!$B$20,CD40,IF($D$29='Contexto Estrat. Ins'!$B$21,CE40,IF($D$29='Contexto Estrat. Ins'!$B$22,CF40,""))))))</f>
        <v/>
      </c>
      <c r="CH40" s="142"/>
    </row>
    <row r="41" spans="1:86" ht="15.6" customHeight="1">
      <c r="A41" s="18"/>
      <c r="D41" s="456"/>
      <c r="E41" s="456"/>
      <c r="F41" s="456"/>
      <c r="G41" s="456"/>
      <c r="H41" s="456"/>
      <c r="I41" s="456"/>
      <c r="J41" s="400"/>
      <c r="K41" s="400"/>
      <c r="L41" s="400"/>
      <c r="M41" s="400"/>
      <c r="N41" s="400"/>
      <c r="O41" s="400"/>
      <c r="P41" s="400"/>
      <c r="Q41" s="400"/>
      <c r="R41" s="400"/>
      <c r="S41" s="400"/>
      <c r="T41" s="400"/>
      <c r="U41" s="400"/>
      <c r="V41" s="400"/>
      <c r="W41" s="400"/>
      <c r="X41" s="400"/>
      <c r="Y41" s="400"/>
      <c r="Z41" s="400"/>
      <c r="AA41" s="400"/>
      <c r="AB41" s="400"/>
      <c r="AD41" s="400"/>
      <c r="AE41" s="400"/>
      <c r="AF41" s="400"/>
      <c r="AG41" s="400"/>
      <c r="AH41" s="400"/>
      <c r="AI41" s="400"/>
      <c r="AJ41" s="400"/>
      <c r="AK41" s="400"/>
      <c r="AL41" s="400"/>
      <c r="AM41" s="400"/>
      <c r="AN41" s="400"/>
      <c r="AO41" s="400"/>
      <c r="AP41" s="400"/>
      <c r="AQ41" s="400"/>
      <c r="AR41" s="400"/>
      <c r="AS41" s="400"/>
      <c r="AT41" s="400"/>
      <c r="AU41" s="400"/>
      <c r="AV41" s="400"/>
      <c r="AW41" s="400"/>
      <c r="AX41" s="400"/>
      <c r="AY41" s="400"/>
      <c r="AZ41" s="400"/>
      <c r="BA41" s="400"/>
      <c r="BB41" s="400"/>
      <c r="BC41" s="400"/>
      <c r="BD41" s="400"/>
      <c r="BE41" s="400"/>
      <c r="BF41" s="400"/>
      <c r="BG41" s="20"/>
      <c r="BK41" s="26" t="str">
        <f>IF('Contexto Estrat. Ins'!$V$7&lt;&gt;"",'Contexto Estrat. Ins'!$V$6,"")</f>
        <v/>
      </c>
      <c r="BL41" s="26" t="str">
        <f>IF('Contexto Estrat. Ins'!$V$8&lt;&gt;"",'Contexto Estrat. Ins'!$V$6,"")</f>
        <v/>
      </c>
      <c r="BM41" s="26" t="str">
        <f>IF('Contexto Estrat. Ins'!$V$9&lt;&gt;"",'Contexto Estrat. Ins'!$V$6,"")</f>
        <v/>
      </c>
      <c r="BN41" s="26" t="str">
        <f>IF('Contexto Estrat. Ins'!$V$10&lt;&gt;"",'Contexto Estrat. Ins'!$V$6,"")</f>
        <v/>
      </c>
      <c r="BO41" s="26" t="str">
        <f>IF('Contexto Estrat. Ins'!$V$11&lt;&gt;"",'Contexto Estrat. Ins'!$V$6,"")</f>
        <v/>
      </c>
      <c r="BP41" s="26" t="str">
        <f>IF('Contexto Estrat. Ins'!$V$12&lt;&gt;"",'Contexto Estrat. Ins'!$V$6,"")</f>
        <v/>
      </c>
      <c r="BQ41" s="26" t="str">
        <f>IF($D$29='Contexto Estrat. Ins'!$B$7,BK41,IF($D$29='Contexto Estrat. Ins'!$B$8,BL41,IF($D$29='Contexto Estrat. Ins'!$B$9,BM41,IF($D$29='Contexto Estrat. Ins'!$B$10,BN41,IF($D$29='Contexto Estrat. Ins'!$B$11,BO41,IF($D$29='Contexto Estrat. Ins'!$B$12,BP41,""))))))</f>
        <v/>
      </c>
      <c r="BR41" s="142"/>
      <c r="BS41" s="26" t="str">
        <f>IF('Contexto Estrat. Ins'!$V$37&lt;&gt;"",'Contexto Estrat. Ins'!$V$36,"")</f>
        <v/>
      </c>
      <c r="BT41" s="26" t="str">
        <f>IF('Contexto Estrat. Ins'!$V$38&lt;&gt;"",'Contexto Estrat. Ins'!$V$36,"")</f>
        <v/>
      </c>
      <c r="BU41" s="26" t="str">
        <f>IF('Contexto Estrat. Ins'!$V$39&lt;&gt;"",'Contexto Estrat. Ins'!$V$36,"")</f>
        <v/>
      </c>
      <c r="BV41" s="26" t="str">
        <f>IF('Contexto Estrat. Ins'!$V$40&lt;&gt;"",'Contexto Estrat. Ins'!$V$36,"")</f>
        <v/>
      </c>
      <c r="BW41" s="26" t="str">
        <f>IF('Contexto Estrat. Ins'!$V$41&lt;&gt;"",'Contexto Estrat. Ins'!$V$36,"")</f>
        <v/>
      </c>
      <c r="BX41" s="26" t="str">
        <f>IF('Contexto Estrat. Ins'!$V$42&lt;&gt;"",'Contexto Estrat. Ins'!$V$36,"")</f>
        <v/>
      </c>
      <c r="BY41" s="26" t="str">
        <f>IF($D$29='Contexto Estrat. Ins'!$B$37,BS41,IF($D$29='Contexto Estrat. Ins'!$B$38,BT41,IF($D$29='Contexto Estrat. Ins'!$B$39,BU41,IF($D$29='Contexto Estrat. Ins'!$B$40,BV41,IF($D$29='Contexto Estrat. Ins'!$B$41,BW41,IF($D$29='Contexto Estrat. Ins'!$B$42,BX41,""))))))</f>
        <v/>
      </c>
      <c r="BZ41" s="142"/>
      <c r="CA41" s="26" t="str">
        <f>IF('Contexto Estrat. Ins'!$V$17&lt;&gt;"",'Contexto Estrat. Ins'!$V$16,"")</f>
        <v/>
      </c>
      <c r="CB41" s="26" t="str">
        <f>IF('Contexto Estrat. Ins'!$V$18&lt;&gt;"",'Contexto Estrat. Ins'!$V$16,"")</f>
        <v/>
      </c>
      <c r="CC41" s="26" t="str">
        <f>IF('Contexto Estrat. Ins'!$V$19&lt;&gt;"",'Contexto Estrat. Ins'!$V$16,"")</f>
        <v/>
      </c>
      <c r="CD41" s="26" t="str">
        <f>IF('Contexto Estrat. Ins'!$V$20&lt;&gt;"",'Contexto Estrat. Ins'!$V$16,"")</f>
        <v/>
      </c>
      <c r="CE41" s="26" t="str">
        <f>IF('Contexto Estrat. Ins'!$V$21&lt;&gt;"",'Contexto Estrat. Ins'!$V$16,"")</f>
        <v/>
      </c>
      <c r="CF41" s="26" t="str">
        <f>IF('Contexto Estrat. Ins'!$V$22&lt;&gt;"",'Contexto Estrat. Ins'!$V$16,"")</f>
        <v/>
      </c>
      <c r="CG41" s="26" t="str">
        <f>IF($D$29='Contexto Estrat. Ins'!$B$17,CA41,IF($D$29='Contexto Estrat. Ins'!$B$18,CB41,IF($D$29='Contexto Estrat. Ins'!$B$19,CC41,IF($D$29='Contexto Estrat. Ins'!$B$20,CD41,IF($D$29='Contexto Estrat. Ins'!$B$21,CE41,IF($D$29='Contexto Estrat. Ins'!$B$22,CF41,""))))))</f>
        <v/>
      </c>
      <c r="CH41" s="142"/>
    </row>
    <row r="42" spans="1:86" ht="15.6" customHeight="1">
      <c r="A42" s="18"/>
      <c r="D42" s="456"/>
      <c r="E42" s="456"/>
      <c r="F42" s="456"/>
      <c r="G42" s="456"/>
      <c r="H42" s="456"/>
      <c r="I42" s="456"/>
      <c r="J42" s="400"/>
      <c r="K42" s="400"/>
      <c r="L42" s="400"/>
      <c r="M42" s="400"/>
      <c r="N42" s="400"/>
      <c r="O42" s="400"/>
      <c r="P42" s="400"/>
      <c r="Q42" s="400"/>
      <c r="R42" s="400"/>
      <c r="S42" s="400"/>
      <c r="T42" s="400"/>
      <c r="U42" s="400"/>
      <c r="V42" s="400"/>
      <c r="W42" s="400"/>
      <c r="X42" s="400"/>
      <c r="Y42" s="400"/>
      <c r="Z42" s="400"/>
      <c r="AA42" s="400"/>
      <c r="AB42" s="400"/>
      <c r="AD42" s="400"/>
      <c r="AE42" s="400"/>
      <c r="AF42" s="400"/>
      <c r="AG42" s="400"/>
      <c r="AH42" s="400"/>
      <c r="AI42" s="400"/>
      <c r="AJ42" s="400"/>
      <c r="AK42" s="400"/>
      <c r="AL42" s="400"/>
      <c r="AM42" s="400"/>
      <c r="AN42" s="400"/>
      <c r="AO42" s="400"/>
      <c r="AP42" s="400"/>
      <c r="AQ42" s="400"/>
      <c r="AR42" s="400"/>
      <c r="AS42" s="400"/>
      <c r="AT42" s="400"/>
      <c r="AU42" s="400"/>
      <c r="AV42" s="400"/>
      <c r="AW42" s="400"/>
      <c r="AX42" s="400"/>
      <c r="AY42" s="400"/>
      <c r="AZ42" s="400"/>
      <c r="BA42" s="400"/>
      <c r="BB42" s="400"/>
      <c r="BC42" s="400"/>
      <c r="BD42" s="400"/>
      <c r="BE42" s="400"/>
      <c r="BF42" s="400"/>
      <c r="BG42" s="20"/>
      <c r="BK42" s="142"/>
      <c r="BL42" s="142"/>
      <c r="BM42" s="142"/>
      <c r="BN42" s="142"/>
      <c r="BO42" s="142"/>
      <c r="BP42" s="142"/>
      <c r="BQ42" s="142"/>
      <c r="BR42" s="142"/>
      <c r="BS42" s="142"/>
      <c r="BT42" s="142"/>
      <c r="BU42" s="142"/>
      <c r="BV42" s="142"/>
      <c r="BW42" s="142"/>
      <c r="BX42" s="142"/>
      <c r="BY42" s="142"/>
      <c r="BZ42" s="142"/>
      <c r="CA42" s="142"/>
      <c r="CB42" s="142"/>
      <c r="CC42" s="142"/>
      <c r="CD42" s="142"/>
    </row>
    <row r="43" spans="1:86" ht="15.6" customHeight="1">
      <c r="A43" s="18"/>
      <c r="D43" s="456"/>
      <c r="E43" s="456"/>
      <c r="F43" s="456"/>
      <c r="G43" s="456"/>
      <c r="H43" s="456"/>
      <c r="I43" s="456"/>
      <c r="J43" s="400"/>
      <c r="K43" s="400"/>
      <c r="L43" s="400"/>
      <c r="M43" s="400"/>
      <c r="N43" s="400"/>
      <c r="O43" s="400"/>
      <c r="P43" s="400"/>
      <c r="Q43" s="400"/>
      <c r="R43" s="400"/>
      <c r="S43" s="400"/>
      <c r="T43" s="400"/>
      <c r="U43" s="400"/>
      <c r="V43" s="400"/>
      <c r="W43" s="400"/>
      <c r="X43" s="400"/>
      <c r="Y43" s="400"/>
      <c r="Z43" s="400"/>
      <c r="AA43" s="400"/>
      <c r="AB43" s="400"/>
      <c r="AD43" s="400"/>
      <c r="AE43" s="400"/>
      <c r="AF43" s="400"/>
      <c r="AG43" s="400"/>
      <c r="AH43" s="400"/>
      <c r="AI43" s="400"/>
      <c r="AJ43" s="400"/>
      <c r="AK43" s="400"/>
      <c r="AL43" s="400"/>
      <c r="AM43" s="400"/>
      <c r="AN43" s="400"/>
      <c r="AO43" s="400"/>
      <c r="AP43" s="400"/>
      <c r="AQ43" s="400"/>
      <c r="AR43" s="400"/>
      <c r="AS43" s="400"/>
      <c r="AT43" s="400"/>
      <c r="AU43" s="400"/>
      <c r="AV43" s="400"/>
      <c r="AW43" s="400"/>
      <c r="AX43" s="400"/>
      <c r="AY43" s="400"/>
      <c r="AZ43" s="400"/>
      <c r="BA43" s="400"/>
      <c r="BB43" s="400"/>
      <c r="BC43" s="400"/>
      <c r="BD43" s="400"/>
      <c r="BE43" s="400"/>
      <c r="BF43" s="400"/>
      <c r="BG43" s="20"/>
      <c r="BK43" s="142"/>
      <c r="BL43" s="142"/>
      <c r="BM43" s="142"/>
      <c r="BN43" s="142"/>
      <c r="BO43" s="142"/>
      <c r="BP43" s="142"/>
      <c r="BQ43" s="142"/>
      <c r="BR43" s="142"/>
      <c r="BS43" s="142"/>
      <c r="BT43" s="142"/>
      <c r="BU43" s="142"/>
      <c r="BV43" s="142"/>
      <c r="BW43" s="142"/>
      <c r="BX43" s="142"/>
      <c r="BY43" s="142"/>
      <c r="BZ43" s="142"/>
      <c r="CA43" s="142"/>
      <c r="CB43" s="142"/>
      <c r="CC43" s="142"/>
      <c r="CD43" s="142"/>
    </row>
    <row r="44" spans="1:86" ht="15.6" customHeight="1">
      <c r="A44" s="18"/>
      <c r="D44" s="456"/>
      <c r="E44" s="456"/>
      <c r="F44" s="456"/>
      <c r="G44" s="456"/>
      <c r="H44" s="456"/>
      <c r="I44" s="456"/>
      <c r="J44" s="400"/>
      <c r="K44" s="400"/>
      <c r="L44" s="400"/>
      <c r="M44" s="400"/>
      <c r="N44" s="400"/>
      <c r="O44" s="400"/>
      <c r="P44" s="400"/>
      <c r="Q44" s="400"/>
      <c r="R44" s="400"/>
      <c r="S44" s="400"/>
      <c r="T44" s="400"/>
      <c r="U44" s="400"/>
      <c r="V44" s="400"/>
      <c r="W44" s="400"/>
      <c r="X44" s="400"/>
      <c r="Y44" s="400"/>
      <c r="Z44" s="400"/>
      <c r="AA44" s="400"/>
      <c r="AB44" s="400"/>
      <c r="AD44" s="400"/>
      <c r="AE44" s="400"/>
      <c r="AF44" s="400"/>
      <c r="AG44" s="400"/>
      <c r="AH44" s="400"/>
      <c r="AI44" s="400"/>
      <c r="AJ44" s="400"/>
      <c r="AK44" s="400"/>
      <c r="AL44" s="400"/>
      <c r="AM44" s="400"/>
      <c r="AN44" s="400"/>
      <c r="AO44" s="400"/>
      <c r="AP44" s="400"/>
      <c r="AQ44" s="400"/>
      <c r="AR44" s="400"/>
      <c r="AS44" s="400"/>
      <c r="AT44" s="400"/>
      <c r="AU44" s="400"/>
      <c r="AV44" s="400"/>
      <c r="AW44" s="400"/>
      <c r="AX44" s="400"/>
      <c r="AY44" s="400"/>
      <c r="AZ44" s="400"/>
      <c r="BA44" s="400"/>
      <c r="BB44" s="400"/>
      <c r="BC44" s="400"/>
      <c r="BD44" s="400"/>
      <c r="BE44" s="400"/>
      <c r="BF44" s="400"/>
      <c r="BG44" s="20"/>
      <c r="BK44" s="142"/>
      <c r="BL44" s="142"/>
      <c r="BM44" s="142"/>
      <c r="BN44" s="142"/>
      <c r="BO44" s="142"/>
      <c r="BP44" s="142"/>
      <c r="BQ44" s="142"/>
      <c r="BR44" s="142"/>
      <c r="BS44" s="142"/>
      <c r="BT44" s="142"/>
      <c r="BU44" s="142"/>
      <c r="BV44" s="142"/>
      <c r="BW44" s="142"/>
      <c r="BX44" s="142"/>
      <c r="BY44" s="142"/>
      <c r="BZ44" s="142"/>
      <c r="CA44" s="142"/>
      <c r="CB44" s="142"/>
      <c r="CC44" s="142"/>
      <c r="CD44" s="142"/>
    </row>
    <row r="45" spans="1:86" ht="15.6" customHeight="1">
      <c r="A45" s="18"/>
      <c r="D45" s="456"/>
      <c r="E45" s="456"/>
      <c r="F45" s="456"/>
      <c r="G45" s="456"/>
      <c r="H45" s="456"/>
      <c r="I45" s="456"/>
      <c r="J45" s="400"/>
      <c r="K45" s="400"/>
      <c r="L45" s="400"/>
      <c r="M45" s="400"/>
      <c r="N45" s="400"/>
      <c r="O45" s="400"/>
      <c r="P45" s="400"/>
      <c r="Q45" s="400"/>
      <c r="R45" s="400"/>
      <c r="S45" s="400"/>
      <c r="T45" s="400"/>
      <c r="U45" s="400"/>
      <c r="V45" s="400"/>
      <c r="W45" s="400"/>
      <c r="X45" s="400"/>
      <c r="Y45" s="400"/>
      <c r="Z45" s="400"/>
      <c r="AA45" s="400"/>
      <c r="AB45" s="400"/>
      <c r="AD45" s="400"/>
      <c r="AE45" s="400"/>
      <c r="AF45" s="400"/>
      <c r="AG45" s="400"/>
      <c r="AH45" s="400"/>
      <c r="AI45" s="400"/>
      <c r="AJ45" s="400"/>
      <c r="AK45" s="400"/>
      <c r="AL45" s="400"/>
      <c r="AM45" s="400"/>
      <c r="AN45" s="400"/>
      <c r="AO45" s="400"/>
      <c r="AP45" s="400"/>
      <c r="AQ45" s="400"/>
      <c r="AR45" s="400"/>
      <c r="AS45" s="400"/>
      <c r="AT45" s="400"/>
      <c r="AU45" s="400"/>
      <c r="AV45" s="400"/>
      <c r="AW45" s="400"/>
      <c r="AX45" s="400"/>
      <c r="AY45" s="400"/>
      <c r="AZ45" s="400"/>
      <c r="BA45" s="400"/>
      <c r="BB45" s="400"/>
      <c r="BC45" s="400"/>
      <c r="BD45" s="400"/>
      <c r="BE45" s="400"/>
      <c r="BF45" s="400"/>
      <c r="BG45" s="20"/>
    </row>
    <row r="46" spans="1:86" ht="15.6" customHeight="1">
      <c r="A46" s="18"/>
      <c r="D46" s="456"/>
      <c r="E46" s="456"/>
      <c r="F46" s="456"/>
      <c r="G46" s="456"/>
      <c r="H46" s="456"/>
      <c r="I46" s="456"/>
      <c r="J46" s="400"/>
      <c r="K46" s="400"/>
      <c r="L46" s="400"/>
      <c r="M46" s="400"/>
      <c r="N46" s="400"/>
      <c r="O46" s="400"/>
      <c r="P46" s="400"/>
      <c r="Q46" s="400"/>
      <c r="R46" s="400"/>
      <c r="S46" s="400"/>
      <c r="T46" s="400"/>
      <c r="U46" s="400"/>
      <c r="V46" s="400"/>
      <c r="W46" s="400"/>
      <c r="X46" s="400"/>
      <c r="Y46" s="400"/>
      <c r="Z46" s="400"/>
      <c r="AA46" s="400"/>
      <c r="AB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c r="BA46" s="400"/>
      <c r="BB46" s="400"/>
      <c r="BC46" s="400"/>
      <c r="BD46" s="400"/>
      <c r="BE46" s="400"/>
      <c r="BF46" s="400"/>
      <c r="BG46" s="20"/>
    </row>
    <row r="47" spans="1:86" ht="15.6" customHeight="1">
      <c r="A47" s="18"/>
      <c r="D47" s="456"/>
      <c r="E47" s="456"/>
      <c r="F47" s="456"/>
      <c r="G47" s="456"/>
      <c r="H47" s="456"/>
      <c r="I47" s="456"/>
      <c r="J47" s="400"/>
      <c r="K47" s="400"/>
      <c r="L47" s="400"/>
      <c r="M47" s="400"/>
      <c r="N47" s="400"/>
      <c r="O47" s="400"/>
      <c r="P47" s="400"/>
      <c r="Q47" s="400"/>
      <c r="R47" s="400"/>
      <c r="S47" s="400"/>
      <c r="T47" s="400"/>
      <c r="U47" s="400"/>
      <c r="V47" s="400"/>
      <c r="W47" s="400"/>
      <c r="X47" s="400"/>
      <c r="Y47" s="400"/>
      <c r="Z47" s="400"/>
      <c r="AA47" s="400"/>
      <c r="AB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20"/>
    </row>
    <row r="48" spans="1:86" ht="15.6" customHeight="1">
      <c r="A48" s="18"/>
      <c r="D48" s="456"/>
      <c r="E48" s="456"/>
      <c r="F48" s="456"/>
      <c r="G48" s="456"/>
      <c r="H48" s="456"/>
      <c r="I48" s="456"/>
      <c r="J48" s="400"/>
      <c r="K48" s="400"/>
      <c r="L48" s="400"/>
      <c r="M48" s="400"/>
      <c r="N48" s="400"/>
      <c r="O48" s="400"/>
      <c r="P48" s="400"/>
      <c r="Q48" s="400"/>
      <c r="R48" s="400"/>
      <c r="S48" s="400"/>
      <c r="T48" s="400"/>
      <c r="U48" s="400"/>
      <c r="V48" s="400"/>
      <c r="W48" s="400"/>
      <c r="X48" s="400"/>
      <c r="Y48" s="400"/>
      <c r="Z48" s="400"/>
      <c r="AA48" s="400"/>
      <c r="AB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20"/>
    </row>
    <row r="49" spans="1:73" ht="15.6" customHeight="1">
      <c r="A49" s="18"/>
      <c r="D49" s="482" t="s">
        <v>480</v>
      </c>
      <c r="E49" s="482"/>
      <c r="F49" s="482"/>
      <c r="G49" s="482"/>
      <c r="H49" s="482"/>
      <c r="I49" s="482"/>
      <c r="J49" s="482"/>
      <c r="K49" s="482"/>
      <c r="L49" s="482"/>
      <c r="M49" s="482"/>
      <c r="N49" s="482"/>
      <c r="O49" s="482"/>
      <c r="P49" s="482"/>
      <c r="Q49" s="482"/>
      <c r="R49" s="482"/>
      <c r="S49" s="482"/>
      <c r="T49" s="482"/>
      <c r="U49" s="482"/>
      <c r="V49" s="482"/>
      <c r="W49" s="482"/>
      <c r="X49" s="482"/>
      <c r="Y49" s="482"/>
      <c r="Z49" s="482"/>
      <c r="AA49" s="482"/>
      <c r="AB49" s="482"/>
      <c r="AD49" s="400"/>
      <c r="AE49" s="400"/>
      <c r="AF49" s="400"/>
      <c r="AG49" s="400"/>
      <c r="AH49" s="400"/>
      <c r="AI49" s="400"/>
      <c r="AJ49" s="400"/>
      <c r="AK49" s="400"/>
      <c r="AL49" s="400"/>
      <c r="AM49" s="400"/>
      <c r="AN49" s="400"/>
      <c r="AO49" s="400"/>
      <c r="AP49" s="400"/>
      <c r="AQ49" s="400"/>
      <c r="AR49" s="400"/>
      <c r="AS49" s="400"/>
      <c r="AT49" s="400"/>
      <c r="AU49" s="400"/>
      <c r="AV49" s="400"/>
      <c r="AW49" s="400"/>
      <c r="AX49" s="400"/>
      <c r="AY49" s="400"/>
      <c r="AZ49" s="400"/>
      <c r="BA49" s="400"/>
      <c r="BB49" s="400"/>
      <c r="BC49" s="400"/>
      <c r="BD49" s="400"/>
      <c r="BE49" s="400"/>
      <c r="BF49" s="400"/>
      <c r="BG49" s="20"/>
    </row>
    <row r="50" spans="1:73" ht="15.6" customHeight="1">
      <c r="A50" s="18"/>
      <c r="D50" s="483" t="s">
        <v>474</v>
      </c>
      <c r="E50" s="483"/>
      <c r="F50" s="483"/>
      <c r="G50" s="483"/>
      <c r="H50" s="483"/>
      <c r="I50" s="483"/>
      <c r="J50" s="483" t="s">
        <v>475</v>
      </c>
      <c r="K50" s="483"/>
      <c r="L50" s="483"/>
      <c r="M50" s="483"/>
      <c r="N50" s="483"/>
      <c r="O50" s="483"/>
      <c r="P50" s="483"/>
      <c r="Q50" s="483"/>
      <c r="R50" s="483"/>
      <c r="S50" s="483"/>
      <c r="T50" s="483"/>
      <c r="U50" s="483"/>
      <c r="V50" s="483"/>
      <c r="W50" s="483"/>
      <c r="X50" s="483"/>
      <c r="Y50" s="483"/>
      <c r="Z50" s="483"/>
      <c r="AA50" s="483"/>
      <c r="AB50" s="483"/>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20"/>
    </row>
    <row r="51" spans="1:73" ht="15.6" customHeight="1">
      <c r="A51" s="18"/>
      <c r="D51" s="456"/>
      <c r="E51" s="456"/>
      <c r="F51" s="456"/>
      <c r="G51" s="456"/>
      <c r="H51" s="456"/>
      <c r="I51" s="456"/>
      <c r="J51" s="400"/>
      <c r="K51" s="400"/>
      <c r="L51" s="400"/>
      <c r="M51" s="400"/>
      <c r="N51" s="400"/>
      <c r="O51" s="400"/>
      <c r="P51" s="400"/>
      <c r="Q51" s="400"/>
      <c r="R51" s="400"/>
      <c r="S51" s="400"/>
      <c r="T51" s="400"/>
      <c r="U51" s="400"/>
      <c r="V51" s="400"/>
      <c r="W51" s="400"/>
      <c r="X51" s="400"/>
      <c r="Y51" s="400"/>
      <c r="Z51" s="400"/>
      <c r="AA51" s="400"/>
      <c r="AB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20"/>
    </row>
    <row r="52" spans="1:73" ht="15.6" customHeight="1">
      <c r="A52" s="18"/>
      <c r="D52" s="456"/>
      <c r="E52" s="456"/>
      <c r="F52" s="456"/>
      <c r="G52" s="456"/>
      <c r="H52" s="456"/>
      <c r="I52" s="456"/>
      <c r="J52" s="400"/>
      <c r="K52" s="400"/>
      <c r="L52" s="400"/>
      <c r="M52" s="400"/>
      <c r="N52" s="400"/>
      <c r="O52" s="400"/>
      <c r="P52" s="400"/>
      <c r="Q52" s="400"/>
      <c r="R52" s="400"/>
      <c r="S52" s="400"/>
      <c r="T52" s="400"/>
      <c r="U52" s="400"/>
      <c r="V52" s="400"/>
      <c r="W52" s="400"/>
      <c r="X52" s="400"/>
      <c r="Y52" s="400"/>
      <c r="Z52" s="400"/>
      <c r="AA52" s="400"/>
      <c r="AB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20"/>
    </row>
    <row r="53" spans="1:73" ht="15.6" customHeight="1">
      <c r="A53" s="18"/>
      <c r="D53" s="456"/>
      <c r="E53" s="456"/>
      <c r="F53" s="456"/>
      <c r="G53" s="456"/>
      <c r="H53" s="456"/>
      <c r="I53" s="456"/>
      <c r="J53" s="400"/>
      <c r="K53" s="400"/>
      <c r="L53" s="400"/>
      <c r="M53" s="400"/>
      <c r="N53" s="400"/>
      <c r="O53" s="400"/>
      <c r="P53" s="400"/>
      <c r="Q53" s="400"/>
      <c r="R53" s="400"/>
      <c r="S53" s="400"/>
      <c r="T53" s="400"/>
      <c r="U53" s="400"/>
      <c r="V53" s="400"/>
      <c r="W53" s="400"/>
      <c r="X53" s="400"/>
      <c r="Y53" s="400"/>
      <c r="Z53" s="400"/>
      <c r="AA53" s="400"/>
      <c r="AB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20"/>
    </row>
    <row r="54" spans="1:73" ht="15.6" customHeight="1">
      <c r="A54" s="18"/>
      <c r="D54" s="456"/>
      <c r="E54" s="456"/>
      <c r="F54" s="456"/>
      <c r="G54" s="456"/>
      <c r="H54" s="456"/>
      <c r="I54" s="456"/>
      <c r="J54" s="400"/>
      <c r="K54" s="400"/>
      <c r="L54" s="400"/>
      <c r="M54" s="400"/>
      <c r="N54" s="400"/>
      <c r="O54" s="400"/>
      <c r="P54" s="400"/>
      <c r="Q54" s="400"/>
      <c r="R54" s="400"/>
      <c r="S54" s="400"/>
      <c r="T54" s="400"/>
      <c r="U54" s="400"/>
      <c r="V54" s="400"/>
      <c r="W54" s="400"/>
      <c r="X54" s="400"/>
      <c r="Y54" s="400"/>
      <c r="Z54" s="400"/>
      <c r="AA54" s="400"/>
      <c r="AB54" s="400"/>
      <c r="AD54" s="400"/>
      <c r="AE54" s="400"/>
      <c r="AF54" s="400"/>
      <c r="AG54" s="400"/>
      <c r="AH54" s="400"/>
      <c r="AI54" s="400"/>
      <c r="AJ54" s="400"/>
      <c r="AK54" s="400"/>
      <c r="AL54" s="400"/>
      <c r="AM54" s="400"/>
      <c r="AN54" s="400"/>
      <c r="AO54" s="400"/>
      <c r="AP54" s="400"/>
      <c r="AQ54" s="400"/>
      <c r="AR54" s="400"/>
      <c r="AS54" s="400"/>
      <c r="AT54" s="400"/>
      <c r="AU54" s="400"/>
      <c r="AV54" s="400"/>
      <c r="AW54" s="400"/>
      <c r="AX54" s="400"/>
      <c r="AY54" s="400"/>
      <c r="AZ54" s="400"/>
      <c r="BA54" s="400"/>
      <c r="BB54" s="400"/>
      <c r="BC54" s="400"/>
      <c r="BD54" s="400"/>
      <c r="BE54" s="400"/>
      <c r="BF54" s="400"/>
      <c r="BG54" s="20"/>
    </row>
    <row r="55" spans="1:73" ht="15" customHeight="1">
      <c r="A55" s="18"/>
      <c r="D55" s="456"/>
      <c r="E55" s="456"/>
      <c r="F55" s="456"/>
      <c r="G55" s="456"/>
      <c r="H55" s="456"/>
      <c r="I55" s="456"/>
      <c r="J55" s="400"/>
      <c r="K55" s="400"/>
      <c r="L55" s="400"/>
      <c r="M55" s="400"/>
      <c r="N55" s="400"/>
      <c r="O55" s="400"/>
      <c r="P55" s="400"/>
      <c r="Q55" s="400"/>
      <c r="R55" s="400"/>
      <c r="S55" s="400"/>
      <c r="T55" s="400"/>
      <c r="U55" s="400"/>
      <c r="V55" s="400"/>
      <c r="W55" s="400"/>
      <c r="X55" s="400"/>
      <c r="Y55" s="400"/>
      <c r="Z55" s="400"/>
      <c r="AA55" s="400"/>
      <c r="AB55" s="400"/>
      <c r="AD55" s="400"/>
      <c r="AE55" s="400"/>
      <c r="AF55" s="400"/>
      <c r="AG55" s="400"/>
      <c r="AH55" s="400"/>
      <c r="AI55" s="400"/>
      <c r="AJ55" s="400"/>
      <c r="AK55" s="400"/>
      <c r="AL55" s="400"/>
      <c r="AM55" s="400"/>
      <c r="AN55" s="400"/>
      <c r="AO55" s="400"/>
      <c r="AP55" s="400"/>
      <c r="AQ55" s="400"/>
      <c r="AR55" s="400"/>
      <c r="AS55" s="400"/>
      <c r="AT55" s="400"/>
      <c r="AU55" s="400"/>
      <c r="AV55" s="400"/>
      <c r="AW55" s="400"/>
      <c r="AX55" s="400"/>
      <c r="AY55" s="400"/>
      <c r="AZ55" s="400"/>
      <c r="BA55" s="400"/>
      <c r="BB55" s="400"/>
      <c r="BC55" s="400"/>
      <c r="BD55" s="400"/>
      <c r="BE55" s="400"/>
      <c r="BF55" s="400"/>
      <c r="BG55" s="20"/>
    </row>
    <row r="56" spans="1:73" ht="15" customHeight="1">
      <c r="A56" s="18"/>
      <c r="D56" s="456"/>
      <c r="E56" s="456"/>
      <c r="F56" s="456"/>
      <c r="G56" s="456"/>
      <c r="H56" s="456"/>
      <c r="I56" s="456"/>
      <c r="J56" s="400"/>
      <c r="K56" s="400"/>
      <c r="L56" s="400"/>
      <c r="M56" s="400"/>
      <c r="N56" s="400"/>
      <c r="O56" s="400"/>
      <c r="P56" s="400"/>
      <c r="Q56" s="400"/>
      <c r="R56" s="400"/>
      <c r="S56" s="400"/>
      <c r="T56" s="400"/>
      <c r="U56" s="400"/>
      <c r="V56" s="400"/>
      <c r="W56" s="400"/>
      <c r="X56" s="400"/>
      <c r="Y56" s="400"/>
      <c r="Z56" s="400"/>
      <c r="AA56" s="400"/>
      <c r="AB56" s="400"/>
      <c r="AD56" s="400"/>
      <c r="AE56" s="400"/>
      <c r="AF56" s="400"/>
      <c r="AG56" s="400"/>
      <c r="AH56" s="400"/>
      <c r="AI56" s="400"/>
      <c r="AJ56" s="400"/>
      <c r="AK56" s="400"/>
      <c r="AL56" s="400"/>
      <c r="AM56" s="400"/>
      <c r="AN56" s="400"/>
      <c r="AO56" s="400"/>
      <c r="AP56" s="400"/>
      <c r="AQ56" s="400"/>
      <c r="AR56" s="400"/>
      <c r="AS56" s="400"/>
      <c r="AT56" s="400"/>
      <c r="AU56" s="400"/>
      <c r="AV56" s="400"/>
      <c r="AW56" s="400"/>
      <c r="AX56" s="400"/>
      <c r="AY56" s="400"/>
      <c r="AZ56" s="400"/>
      <c r="BA56" s="400"/>
      <c r="BB56" s="400"/>
      <c r="BC56" s="400"/>
      <c r="BD56" s="400"/>
      <c r="BE56" s="400"/>
      <c r="BF56" s="400"/>
      <c r="BG56" s="20"/>
    </row>
    <row r="57" spans="1:73" ht="15" customHeight="1">
      <c r="A57" s="18"/>
      <c r="D57" s="456"/>
      <c r="E57" s="456"/>
      <c r="F57" s="456"/>
      <c r="G57" s="456"/>
      <c r="H57" s="456"/>
      <c r="I57" s="456"/>
      <c r="J57" s="400"/>
      <c r="K57" s="400"/>
      <c r="L57" s="400"/>
      <c r="M57" s="400"/>
      <c r="N57" s="400"/>
      <c r="O57" s="400"/>
      <c r="P57" s="400"/>
      <c r="Q57" s="400"/>
      <c r="R57" s="400"/>
      <c r="S57" s="400"/>
      <c r="T57" s="400"/>
      <c r="U57" s="400"/>
      <c r="V57" s="400"/>
      <c r="W57" s="400"/>
      <c r="X57" s="400"/>
      <c r="Y57" s="400"/>
      <c r="Z57" s="400"/>
      <c r="AA57" s="400"/>
      <c r="AB57" s="400"/>
      <c r="AD57" s="400"/>
      <c r="AE57" s="400"/>
      <c r="AF57" s="400"/>
      <c r="AG57" s="400"/>
      <c r="AH57" s="400"/>
      <c r="AI57" s="400"/>
      <c r="AJ57" s="400"/>
      <c r="AK57" s="400"/>
      <c r="AL57" s="400"/>
      <c r="AM57" s="400"/>
      <c r="AN57" s="400"/>
      <c r="AO57" s="400"/>
      <c r="AP57" s="400"/>
      <c r="AQ57" s="400"/>
      <c r="AR57" s="400"/>
      <c r="AS57" s="400"/>
      <c r="AT57" s="400"/>
      <c r="AU57" s="400"/>
      <c r="AV57" s="400"/>
      <c r="AW57" s="400"/>
      <c r="AX57" s="400"/>
      <c r="AY57" s="400"/>
      <c r="AZ57" s="400"/>
      <c r="BA57" s="400"/>
      <c r="BB57" s="400"/>
      <c r="BC57" s="400"/>
      <c r="BD57" s="400"/>
      <c r="BE57" s="400"/>
      <c r="BF57" s="400"/>
      <c r="BG57" s="20"/>
    </row>
    <row r="58" spans="1:73" ht="15" customHeight="1">
      <c r="A58" s="18"/>
      <c r="D58" s="456"/>
      <c r="E58" s="456"/>
      <c r="F58" s="456"/>
      <c r="G58" s="456"/>
      <c r="H58" s="456"/>
      <c r="I58" s="456"/>
      <c r="J58" s="400"/>
      <c r="K58" s="400"/>
      <c r="L58" s="400"/>
      <c r="M58" s="400"/>
      <c r="N58" s="400"/>
      <c r="O58" s="400"/>
      <c r="P58" s="400"/>
      <c r="Q58" s="400"/>
      <c r="R58" s="400"/>
      <c r="S58" s="400"/>
      <c r="T58" s="400"/>
      <c r="U58" s="400"/>
      <c r="V58" s="400"/>
      <c r="W58" s="400"/>
      <c r="X58" s="400"/>
      <c r="Y58" s="400"/>
      <c r="Z58" s="400"/>
      <c r="AA58" s="400"/>
      <c r="AB58" s="400"/>
      <c r="AD58" s="400"/>
      <c r="AE58" s="400"/>
      <c r="AF58" s="400"/>
      <c r="AG58" s="400"/>
      <c r="AH58" s="400"/>
      <c r="AI58" s="400"/>
      <c r="AJ58" s="400"/>
      <c r="AK58" s="400"/>
      <c r="AL58" s="400"/>
      <c r="AM58" s="400"/>
      <c r="AN58" s="400"/>
      <c r="AO58" s="400"/>
      <c r="AP58" s="400"/>
      <c r="AQ58" s="400"/>
      <c r="AR58" s="400"/>
      <c r="AS58" s="400"/>
      <c r="AT58" s="400"/>
      <c r="AU58" s="400"/>
      <c r="AV58" s="400"/>
      <c r="AW58" s="400"/>
      <c r="AX58" s="400"/>
      <c r="AY58" s="400"/>
      <c r="AZ58" s="400"/>
      <c r="BA58" s="400"/>
      <c r="BB58" s="400"/>
      <c r="BC58" s="400"/>
      <c r="BD58" s="400"/>
      <c r="BE58" s="400"/>
      <c r="BF58" s="400"/>
      <c r="BG58" s="20"/>
    </row>
    <row r="59" spans="1:73">
      <c r="A59" s="18"/>
      <c r="D59" s="456"/>
      <c r="E59" s="456"/>
      <c r="F59" s="456"/>
      <c r="G59" s="456"/>
      <c r="H59" s="456"/>
      <c r="I59" s="456"/>
      <c r="J59" s="400"/>
      <c r="K59" s="400"/>
      <c r="L59" s="400"/>
      <c r="M59" s="400"/>
      <c r="N59" s="400"/>
      <c r="O59" s="400"/>
      <c r="P59" s="400"/>
      <c r="Q59" s="400"/>
      <c r="R59" s="400"/>
      <c r="S59" s="400"/>
      <c r="T59" s="400"/>
      <c r="U59" s="400"/>
      <c r="V59" s="400"/>
      <c r="W59" s="400"/>
      <c r="X59" s="400"/>
      <c r="Y59" s="400"/>
      <c r="Z59" s="400"/>
      <c r="AA59" s="400"/>
      <c r="AB59" s="400"/>
      <c r="AD59" s="400"/>
      <c r="AE59" s="400"/>
      <c r="AF59" s="400"/>
      <c r="AG59" s="400"/>
      <c r="AH59" s="400"/>
      <c r="AI59" s="400"/>
      <c r="AJ59" s="400"/>
      <c r="AK59" s="400"/>
      <c r="AL59" s="400"/>
      <c r="AM59" s="400"/>
      <c r="AN59" s="400"/>
      <c r="AO59" s="400"/>
      <c r="AP59" s="400"/>
      <c r="AQ59" s="400"/>
      <c r="AR59" s="400"/>
      <c r="AS59" s="400"/>
      <c r="AT59" s="400"/>
      <c r="AU59" s="400"/>
      <c r="AV59" s="400"/>
      <c r="AW59" s="400"/>
      <c r="AX59" s="400"/>
      <c r="AY59" s="400"/>
      <c r="AZ59" s="400"/>
      <c r="BA59" s="400"/>
      <c r="BB59" s="400"/>
      <c r="BC59" s="400"/>
      <c r="BD59" s="400"/>
      <c r="BE59" s="400"/>
      <c r="BF59" s="400"/>
      <c r="BG59" s="20"/>
      <c r="BL59" s="39"/>
      <c r="BM59" s="39"/>
      <c r="BN59" s="39"/>
      <c r="BO59" s="39"/>
    </row>
    <row r="60" spans="1:73">
      <c r="A60" s="18"/>
      <c r="D60" s="456"/>
      <c r="E60" s="456"/>
      <c r="F60" s="456"/>
      <c r="G60" s="456"/>
      <c r="H60" s="456"/>
      <c r="I60" s="456"/>
      <c r="J60" s="400"/>
      <c r="K60" s="400"/>
      <c r="L60" s="400"/>
      <c r="M60" s="400"/>
      <c r="N60" s="400"/>
      <c r="O60" s="400"/>
      <c r="P60" s="400"/>
      <c r="Q60" s="400"/>
      <c r="R60" s="400"/>
      <c r="S60" s="400"/>
      <c r="T60" s="400"/>
      <c r="U60" s="400"/>
      <c r="V60" s="400"/>
      <c r="W60" s="400"/>
      <c r="X60" s="400"/>
      <c r="Y60" s="400"/>
      <c r="Z60" s="400"/>
      <c r="AA60" s="400"/>
      <c r="AB60" s="400"/>
      <c r="AD60" s="400"/>
      <c r="AE60" s="400"/>
      <c r="AF60" s="400"/>
      <c r="AG60" s="400"/>
      <c r="AH60" s="400"/>
      <c r="AI60" s="400"/>
      <c r="AJ60" s="400"/>
      <c r="AK60" s="400"/>
      <c r="AL60" s="400"/>
      <c r="AM60" s="400"/>
      <c r="AN60" s="400"/>
      <c r="AO60" s="400"/>
      <c r="AP60" s="400"/>
      <c r="AQ60" s="400"/>
      <c r="AR60" s="400"/>
      <c r="AS60" s="400"/>
      <c r="AT60" s="400"/>
      <c r="AU60" s="400"/>
      <c r="AV60" s="400"/>
      <c r="AW60" s="400"/>
      <c r="AX60" s="400"/>
      <c r="AY60" s="400"/>
      <c r="AZ60" s="400"/>
      <c r="BA60" s="400"/>
      <c r="BB60" s="400"/>
      <c r="BC60" s="400"/>
      <c r="BD60" s="400"/>
      <c r="BE60" s="400"/>
      <c r="BF60" s="400"/>
      <c r="BG60" s="20"/>
      <c r="BK60" s="378" t="s">
        <v>481</v>
      </c>
      <c r="BL60" s="378"/>
      <c r="BM60" s="378"/>
      <c r="BN60" s="39"/>
      <c r="BO60" s="39"/>
    </row>
    <row r="61" spans="1:73" ht="30" customHeight="1" thickBot="1">
      <c r="A61" s="51"/>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c r="AM61" s="52"/>
      <c r="AN61" s="52"/>
      <c r="AO61" s="52"/>
      <c r="AP61" s="52"/>
      <c r="AQ61" s="52"/>
      <c r="AR61" s="52"/>
      <c r="AS61" s="52"/>
      <c r="AT61" s="52"/>
      <c r="AU61" s="52"/>
      <c r="AV61" s="52"/>
      <c r="AW61" s="52"/>
      <c r="AX61" s="52"/>
      <c r="AY61" s="52"/>
      <c r="AZ61" s="52"/>
      <c r="BA61" s="52"/>
      <c r="BB61" s="52"/>
      <c r="BC61" s="52"/>
      <c r="BD61" s="52"/>
      <c r="BE61" s="52"/>
      <c r="BF61" s="52"/>
      <c r="BG61" s="54"/>
      <c r="BK61" s="378"/>
      <c r="BL61" s="378"/>
      <c r="BM61" s="378"/>
      <c r="BN61" s="39"/>
      <c r="BO61" s="85"/>
      <c r="BP61" s="378" t="s">
        <v>482</v>
      </c>
      <c r="BQ61" s="378" t="s">
        <v>483</v>
      </c>
      <c r="BR61" s="85"/>
      <c r="BS61" s="85" t="s">
        <v>484</v>
      </c>
    </row>
    <row r="62" spans="1:73" ht="32.25" customHeight="1" thickBot="1">
      <c r="A62" s="380" t="str">
        <f>IF(AK13=Datos!$A$6,"ANÁLISIS DE LA OPORTUNIDAD","ANÁLISIS DEL RIESGO")</f>
        <v>ANÁLISIS DEL RIESGO</v>
      </c>
      <c r="B62" s="381"/>
      <c r="C62" s="381"/>
      <c r="D62" s="381"/>
      <c r="E62" s="381"/>
      <c r="F62" s="381"/>
      <c r="G62" s="381"/>
      <c r="H62" s="381"/>
      <c r="I62" s="381"/>
      <c r="J62" s="382"/>
      <c r="K62" s="27"/>
      <c r="L62" s="27"/>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7"/>
      <c r="BK62" s="85" t="s">
        <v>485</v>
      </c>
      <c r="BL62" s="86">
        <f>BS77</f>
        <v>0</v>
      </c>
      <c r="BM62" s="86" t="str">
        <f>IF(AND(I66="",I67=""),"",INDEX($R$69:$R$73,$BL$62,1))</f>
        <v/>
      </c>
      <c r="BO62" s="85"/>
      <c r="BP62" s="379"/>
      <c r="BQ62" s="379"/>
      <c r="BR62" s="85"/>
      <c r="BS62" s="85" t="s">
        <v>485</v>
      </c>
      <c r="BT62" s="86" t="str">
        <f>IF($AK$13&lt;&gt;"",BL62,"")</f>
        <v/>
      </c>
      <c r="BU62" s="86" t="str">
        <f>IF($AK$13&lt;&gt;"",$BM$62,"")</f>
        <v/>
      </c>
    </row>
    <row r="63" spans="1:73" ht="14.45" customHeight="1">
      <c r="A63" s="18"/>
      <c r="Z63" s="401" t="s">
        <v>486</v>
      </c>
      <c r="AA63" s="401"/>
      <c r="AB63" s="401"/>
      <c r="AC63" s="401"/>
      <c r="AD63" s="401"/>
      <c r="AE63" s="401"/>
      <c r="AF63" s="401"/>
      <c r="AG63" s="401"/>
      <c r="AH63" s="401"/>
      <c r="AI63" s="401"/>
      <c r="AJ63" s="401"/>
      <c r="AK63" s="401"/>
      <c r="BG63" s="20"/>
      <c r="BK63" s="85" t="s">
        <v>487</v>
      </c>
      <c r="BL63" s="86" t="str">
        <f>H82</f>
        <v/>
      </c>
      <c r="BM63" s="86" t="e">
        <f>INDEX($R$76:$R$80,$BL$63,1)</f>
        <v>#VALUE!</v>
      </c>
      <c r="BO63" s="85" t="s">
        <v>488</v>
      </c>
      <c r="BP63" s="86" t="e">
        <f>BL63-1</f>
        <v>#VALUE!</v>
      </c>
      <c r="BQ63" s="86" t="e">
        <f>BM63</f>
        <v>#VALUE!</v>
      </c>
      <c r="BR63" s="85"/>
      <c r="BS63" s="85" t="s">
        <v>487</v>
      </c>
      <c r="BT63" s="86" t="str">
        <f>IF($AK$13="","",IF($AK$13=1,$BP$63,$BL$63))</f>
        <v/>
      </c>
      <c r="BU63" s="86" t="str">
        <f>IF($AK$13="","",IF($AK$13=1,$BQ$63,$BM$63))</f>
        <v/>
      </c>
    </row>
    <row r="64" spans="1:73" ht="14.45" customHeight="1">
      <c r="A64" s="18"/>
      <c r="D64" s="455" t="s">
        <v>489</v>
      </c>
      <c r="E64" s="455"/>
      <c r="F64" s="455"/>
      <c r="G64" s="455"/>
      <c r="Z64" s="28"/>
      <c r="BG64" s="20"/>
    </row>
    <row r="65" spans="1:73" ht="14.45" customHeight="1">
      <c r="A65" s="18"/>
      <c r="E65" s="455" t="str">
        <f>IF(AK13=Datos!$A$6,"Seleccione la factibilidad o frecuencia de presencia de la oportunidad","Seleccione la factibilidad o frecuencia de presencia del riesgo")</f>
        <v>Seleccione la factibilidad o frecuencia de presencia del riesgo</v>
      </c>
      <c r="F65" s="455"/>
      <c r="G65" s="455"/>
      <c r="H65" s="455"/>
      <c r="I65" s="455"/>
      <c r="J65" s="455"/>
      <c r="K65" s="455"/>
      <c r="L65" s="455"/>
      <c r="M65" s="455"/>
      <c r="N65" s="455"/>
      <c r="O65" s="455"/>
      <c r="P65" s="455"/>
      <c r="Q65" s="455"/>
      <c r="R65" s="455"/>
      <c r="S65" s="455"/>
      <c r="T65" s="455"/>
      <c r="U65" s="455"/>
      <c r="V65" s="455"/>
      <c r="W65" s="455"/>
      <c r="X65" s="455"/>
      <c r="Y65" s="455"/>
      <c r="Z65" s="455"/>
      <c r="AB65" s="519" t="str">
        <f>IF(AK13=Datos!$A$6,"Escala de impacto-beneficio resultante","Escala de impacto resultante")</f>
        <v>Escala de impacto resultante</v>
      </c>
      <c r="AC65" s="432"/>
      <c r="AD65" s="432"/>
      <c r="AE65" s="432"/>
      <c r="AF65" s="432"/>
      <c r="AG65" s="432"/>
      <c r="AH65" s="432"/>
      <c r="AI65" s="432"/>
      <c r="AJ65" s="432"/>
      <c r="AK65" s="520"/>
      <c r="BG65" s="20"/>
      <c r="BK65" s="86"/>
      <c r="BL65" s="86" t="str">
        <f>IF($AK$13=1,Datos!$P$2,IF(OR($AK$13=2,$AK$13=3,$AK$13=4),Datos!$Q$2,IF($AK$13=5,Datos!$R$2,"")))</f>
        <v/>
      </c>
      <c r="BM65" s="86" t="str">
        <f>IF($AK$13=1,Datos!$P$3,IF(OR($AK$13=2,$AK$13=3,$AK$13=4),Datos!$Q$3,IF($AK$13=5,Datos!$R$3,"")))</f>
        <v/>
      </c>
      <c r="BN65" s="86" t="str">
        <f>IF($AK$13=1,Datos!$P$4,IF(OR($AK$13=2,$AK$13=3,$AK$13=4),Datos!$Q$4,IF($AK$13=5,Datos!$R$4,"")))</f>
        <v/>
      </c>
      <c r="BO65" s="86" t="str">
        <f>IF($AK$13=1,Datos!$P$5,IF(OR($AK$13=2,$AK$13=3,$AK$13=4),Datos!$Q$5,IF($AK$13=5,Datos!$R$5,"")))</f>
        <v/>
      </c>
      <c r="BP65" s="86" t="str">
        <f>IF($AK$13=1,Datos!$P$6,IF(OR($AK$13=2,$AK$13=3,$AK$13=4),Datos!$Q$6,IF($AK$13=5,Datos!$R$6,"")))</f>
        <v/>
      </c>
    </row>
    <row r="66" spans="1:73" ht="14.45" customHeight="1">
      <c r="A66" s="18"/>
      <c r="E66" s="477" t="s">
        <v>490</v>
      </c>
      <c r="F66" s="477"/>
      <c r="G66" s="477"/>
      <c r="H66" s="478"/>
      <c r="I66" s="517" t="str">
        <f>IF(Frecuencia!V34="","",Frecuencia!V34)</f>
        <v/>
      </c>
      <c r="J66" s="518"/>
      <c r="K66" s="518"/>
      <c r="L66" s="518"/>
      <c r="M66" s="518"/>
      <c r="N66" s="518"/>
      <c r="O66" s="518"/>
      <c r="P66" s="518"/>
      <c r="Q66" s="518"/>
      <c r="R66" s="518"/>
      <c r="S66" s="518"/>
      <c r="T66" s="518"/>
      <c r="U66" s="518"/>
      <c r="V66" s="518"/>
      <c r="W66" s="37"/>
      <c r="AB66" s="399">
        <f>IF($AK$13=1,"",IF($AK$13=5,5,1))</f>
        <v>1</v>
      </c>
      <c r="AC66" s="399"/>
      <c r="AD66" s="399">
        <f>IF($AK$13=1,"",IF($AK$13=5,4,2))</f>
        <v>2</v>
      </c>
      <c r="AE66" s="399"/>
      <c r="AF66" s="399">
        <f>IF($AK$13=1,1,IF($AK$13=5,3,3))</f>
        <v>3</v>
      </c>
      <c r="AG66" s="399"/>
      <c r="AH66" s="399">
        <f>IF($AK$13=1,2,IF($AK$13=5,2,4))</f>
        <v>4</v>
      </c>
      <c r="AI66" s="399"/>
      <c r="AJ66" s="399">
        <f>IF($AK$13=1,3,IF($AK$13=5,1,5))</f>
        <v>5</v>
      </c>
      <c r="AK66" s="399"/>
      <c r="BG66" s="20"/>
      <c r="BK66" s="86" t="str">
        <f>IF(OR($AK$13=1,$AK$13=2,$AK$13=3,$AK$13=4),Datos!O2,IF($AK$13=5,Datos!O6,""))</f>
        <v/>
      </c>
      <c r="BL66" s="86" t="str">
        <f>IF($AK$13=Datos!A2,"",IF($AK$13=Datos!A6,Datos!T5,Datos!$S$5))</f>
        <v>Baja</v>
      </c>
      <c r="BM66" s="86" t="str">
        <f>IF($AK$13=Datos!A2,"",IF($AK$13=Datos!A6,Datos!T5,Datos!$S$5))</f>
        <v>Baja</v>
      </c>
      <c r="BN66" s="86" t="str">
        <f>IF($AK$13=Datos!A6,Datos!T4,Datos!S4)</f>
        <v>Moderada</v>
      </c>
      <c r="BO66" s="86" t="str">
        <f>IF($AK$13=Datos!A6,Datos!T3,Datos!S3)</f>
        <v>Alta</v>
      </c>
      <c r="BP66" s="86" t="str">
        <f>IF($AK$13=Datos!A6,Datos!T2,Datos!S2)</f>
        <v>Extrema</v>
      </c>
    </row>
    <row r="67" spans="1:73" ht="14.45" customHeight="1">
      <c r="A67" s="18"/>
      <c r="E67" s="477" t="s">
        <v>491</v>
      </c>
      <c r="F67" s="477"/>
      <c r="G67" s="477"/>
      <c r="H67" s="478"/>
      <c r="I67" s="517" t="str">
        <f>IF(Factibilidad!P26="","",Factibilidad!P26)</f>
        <v/>
      </c>
      <c r="J67" s="518"/>
      <c r="K67" s="518"/>
      <c r="L67" s="518"/>
      <c r="M67" s="518"/>
      <c r="N67" s="518"/>
      <c r="O67" s="518"/>
      <c r="P67" s="518"/>
      <c r="Q67" s="518"/>
      <c r="R67" s="518"/>
      <c r="S67" s="518"/>
      <c r="T67" s="518"/>
      <c r="U67" s="518"/>
      <c r="V67" s="518"/>
      <c r="W67" s="37"/>
      <c r="Z67" s="402" t="s">
        <v>492</v>
      </c>
      <c r="AA67" s="479">
        <f>IF($AK$13=5,5,1)</f>
        <v>1</v>
      </c>
      <c r="AB67" s="383" t="str">
        <f>IF(ISERROR(BL72=TRUE),"",IF(BL72="","",BL72))</f>
        <v/>
      </c>
      <c r="AC67" s="384"/>
      <c r="AD67" s="383" t="str">
        <f>IF(ISERROR(BM72=TRUE),"",IF(BM72="","",BM72))</f>
        <v/>
      </c>
      <c r="AE67" s="384"/>
      <c r="AF67" s="387" t="str">
        <f>IF(ISERROR(BN72=TRUE),"",IF(BN72="","",BN72))</f>
        <v/>
      </c>
      <c r="AG67" s="388"/>
      <c r="AH67" s="391" t="str">
        <f>IF(ISERROR(BO72=TRUE),"",IF(BO72="","",BO72))</f>
        <v/>
      </c>
      <c r="AI67" s="392"/>
      <c r="AJ67" s="395" t="str">
        <f>IF(ISERROR(BP72=TRUE),"",IF(BP72="","",BP72))</f>
        <v/>
      </c>
      <c r="AK67" s="396"/>
      <c r="AP67" s="484" t="str">
        <f>IF(AK13=Datos!$A$6,"Zona de ubicación de la oportunidad","Zona de ubicación del riesgo")</f>
        <v>Zona de ubicación del riesgo</v>
      </c>
      <c r="AQ67" s="484"/>
      <c r="AR67" s="484"/>
      <c r="AS67" s="484"/>
      <c r="AT67" s="484"/>
      <c r="AU67" s="484"/>
      <c r="AV67" s="484"/>
      <c r="AW67" s="484"/>
      <c r="AX67" s="484"/>
      <c r="AY67" s="484"/>
      <c r="AZ67" s="484"/>
      <c r="BA67" s="484"/>
      <c r="BB67" s="484"/>
      <c r="BC67" s="484"/>
      <c r="BD67" s="484"/>
      <c r="BE67" s="484"/>
      <c r="BF67" s="484"/>
      <c r="BG67" s="20"/>
      <c r="BK67" s="86" t="str">
        <f>IF(OR($AK$13=1,$AK$13=2,$AK$13=3,$AK$13=4),Datos!O3,IF($AK$13=5,Datos!O5,""))</f>
        <v/>
      </c>
      <c r="BL67" s="86" t="str">
        <f>IF($AK$13=Datos!A2,"",IF($AK$13=Datos!A6,Datos!T5,Datos!$S$5))</f>
        <v>Baja</v>
      </c>
      <c r="BM67" s="86" t="str">
        <f>IF($AK$13=Datos!A2,"",IF($AK$13=Datos!A6,Datos!T5,Datos!$S$5))</f>
        <v>Baja</v>
      </c>
      <c r="BN67" s="86" t="str">
        <f>IF($AK$13=Datos!A6,Datos!T4,Datos!S4)</f>
        <v>Moderada</v>
      </c>
      <c r="BO67" s="86" t="str">
        <f>IF($AK$13=Datos!A6,Datos!T3,Datos!S3)</f>
        <v>Alta</v>
      </c>
      <c r="BP67" s="86" t="str">
        <f>IF($AK$13=Datos!A6,Datos!T2,Datos!S2)</f>
        <v>Extrema</v>
      </c>
      <c r="BQ67" s="85">
        <v>1</v>
      </c>
    </row>
    <row r="68" spans="1:73" ht="28.5" customHeight="1">
      <c r="A68" s="18"/>
      <c r="Z68" s="403"/>
      <c r="AA68" s="479"/>
      <c r="AB68" s="385"/>
      <c r="AC68" s="386"/>
      <c r="AD68" s="385"/>
      <c r="AE68" s="386"/>
      <c r="AF68" s="389"/>
      <c r="AG68" s="390"/>
      <c r="AH68" s="393"/>
      <c r="AI68" s="394"/>
      <c r="AJ68" s="397"/>
      <c r="AK68" s="398"/>
      <c r="AP68" s="516" t="str">
        <f>IF(OR(J72="",J79=""),"",INDEX($BK$65:$BP$70,MATCH($BM$62,$BK$65:$BK$70,0),MATCH($BM$63,$BK$65:$BP$65,0)))</f>
        <v/>
      </c>
      <c r="AQ68" s="516"/>
      <c r="AR68" s="516"/>
      <c r="AS68" s="516"/>
      <c r="AT68" s="516"/>
      <c r="AU68" s="516"/>
      <c r="AV68" s="516"/>
      <c r="AW68" s="516"/>
      <c r="AX68" s="516"/>
      <c r="AY68" s="516"/>
      <c r="AZ68" s="516"/>
      <c r="BA68" s="516"/>
      <c r="BB68" s="516"/>
      <c r="BC68" s="516"/>
      <c r="BD68" s="516"/>
      <c r="BE68" s="516"/>
      <c r="BF68" s="516"/>
      <c r="BG68" s="20"/>
      <c r="BK68" s="86" t="str">
        <f>IF(OR($AK$13=1,$AK$13=2,$AK$13=3,$AK$13=4),Datos!O4,IF($AK$13=5,Datos!O4,""))</f>
        <v/>
      </c>
      <c r="BL68" s="86" t="str">
        <f>IF($AK$13=Datos!A2,"",IF($AK$13=Datos!A6,Datos!T5,Datos!$S$5))</f>
        <v>Baja</v>
      </c>
      <c r="BM68" s="86" t="str">
        <f>IF($AK$13=Datos!A2,"",IF($AK$13=Datos!A6,Datos!T4,Datos!S4))</f>
        <v>Moderada</v>
      </c>
      <c r="BN68" s="86" t="str">
        <f>IF($AK$13=Datos!A6,Datos!T3,Datos!S3)</f>
        <v>Alta</v>
      </c>
      <c r="BO68" s="86" t="str">
        <f>IF($AK$13=Datos!A6,Datos!T2,Datos!S2)</f>
        <v>Extrema</v>
      </c>
      <c r="BP68" s="86" t="str">
        <f>IF($AK$13=Datos!A6,Datos!T2,Datos!S2)</f>
        <v>Extrema</v>
      </c>
    </row>
    <row r="69" spans="1:73" ht="28.5" customHeight="1">
      <c r="A69" s="18"/>
      <c r="R69" s="662" t="str">
        <f>IF(OR($AK$13=1,$AK$13=2,$AK$13=3,$AK$13=4),Datos!O2,IF($AK$13=5,Datos!O6,""))</f>
        <v/>
      </c>
      <c r="S69" s="662"/>
      <c r="T69" s="662"/>
      <c r="U69" s="662"/>
      <c r="V69" s="662"/>
      <c r="W69" s="662"/>
      <c r="Z69" s="403"/>
      <c r="AA69" s="479">
        <f>IF($AK$13=5,4,2)</f>
        <v>2</v>
      </c>
      <c r="AB69" s="383" t="str">
        <f>IF(ISERROR(BL73=TRUE),"",IF(BL73="","",BL73))</f>
        <v/>
      </c>
      <c r="AC69" s="384"/>
      <c r="AD69" s="383" t="str">
        <f>IF(ISERROR(BM73=TRUE),"",IF(BM73="","",BM73))</f>
        <v/>
      </c>
      <c r="AE69" s="384"/>
      <c r="AF69" s="387" t="str">
        <f>IF(ISERROR(BN73=TRUE),"",IF(BN73="","",BN73))</f>
        <v/>
      </c>
      <c r="AG69" s="388"/>
      <c r="AH69" s="391" t="str">
        <f>IF(ISERROR(BO73=TRUE),"",IF(BO73="","",BO73))</f>
        <v/>
      </c>
      <c r="AI69" s="392"/>
      <c r="AJ69" s="395" t="str">
        <f>IF(ISERROR(BP73=TRUE),"",IF(BP73="","",BP73))</f>
        <v/>
      </c>
      <c r="AK69" s="396"/>
      <c r="AP69" s="516"/>
      <c r="AQ69" s="516"/>
      <c r="AR69" s="516"/>
      <c r="AS69" s="516"/>
      <c r="AT69" s="516"/>
      <c r="AU69" s="516"/>
      <c r="AV69" s="516"/>
      <c r="AW69" s="516"/>
      <c r="AX69" s="516"/>
      <c r="AY69" s="516"/>
      <c r="AZ69" s="516"/>
      <c r="BA69" s="516"/>
      <c r="BB69" s="516"/>
      <c r="BC69" s="516"/>
      <c r="BD69" s="516"/>
      <c r="BE69" s="516"/>
      <c r="BF69" s="516"/>
      <c r="BG69" s="20"/>
      <c r="BK69" s="86" t="str">
        <f>IF(OR($AK$13=1,$AK$13=2,$AK$13=3,$AK$13=4),Datos!O5,IF($AK$13=5,Datos!O3,""))</f>
        <v/>
      </c>
      <c r="BL69" s="86" t="str">
        <f>IF($AK$13=Datos!A2,"",IF($AK$13=Datos!A6,Datos!T4,Datos!S4))</f>
        <v>Moderada</v>
      </c>
      <c r="BM69" s="86" t="str">
        <f>IF($AK$13=Datos!A2,"",IF($AK$13=Datos!A6,Datos!T3,Datos!S3))</f>
        <v>Alta</v>
      </c>
      <c r="BN69" s="86" t="str">
        <f>IF($AK$13=Datos!A6,Datos!T3,Datos!S3)</f>
        <v>Alta</v>
      </c>
      <c r="BO69" s="86" t="str">
        <f>IF($AK$13=Datos!A6,Datos!T2,Datos!S2)</f>
        <v>Extrema</v>
      </c>
      <c r="BP69" s="86" t="str">
        <f>IF($AK$13=Datos!A6,Datos!T2,Datos!S2)</f>
        <v>Extrema</v>
      </c>
    </row>
    <row r="70" spans="1:73" ht="14.45" customHeight="1">
      <c r="A70" s="18"/>
      <c r="E70" s="525" t="s">
        <v>492</v>
      </c>
      <c r="F70" s="525"/>
      <c r="G70" s="525"/>
      <c r="H70" s="525"/>
      <c r="I70" s="525"/>
      <c r="J70" s="525"/>
      <c r="K70" s="525"/>
      <c r="L70" s="525"/>
      <c r="M70" s="525"/>
      <c r="N70" s="525"/>
      <c r="O70" s="525"/>
      <c r="P70" s="525"/>
      <c r="R70" s="662" t="str">
        <f>IF(OR($AK$13=1,$AK$13=2,$AK$13=3,$AK$13=4),Datos!O3,IF($AK$13=5,Datos!O5,""))</f>
        <v/>
      </c>
      <c r="S70" s="662"/>
      <c r="T70" s="662"/>
      <c r="U70" s="662"/>
      <c r="V70" s="662"/>
      <c r="W70" s="662"/>
      <c r="Z70" s="403"/>
      <c r="AA70" s="479"/>
      <c r="AB70" s="385"/>
      <c r="AC70" s="386"/>
      <c r="AD70" s="385"/>
      <c r="AE70" s="386"/>
      <c r="AF70" s="389"/>
      <c r="AG70" s="390"/>
      <c r="AH70" s="393"/>
      <c r="AI70" s="394"/>
      <c r="AJ70" s="397"/>
      <c r="AK70" s="398"/>
      <c r="BG70" s="20"/>
      <c r="BK70" s="86" t="str">
        <f>IF(OR($AK$13=1,$AK$13=2,$AK$13=3,$AK$13=4),Datos!O6,IF($AK$13=5,Datos!O2,""))</f>
        <v/>
      </c>
      <c r="BL70" s="86" t="str">
        <f>IF($AK$13=Datos!A2,"",IF($AK$13=Datos!A6,Datos!T3,Datos!S3))</f>
        <v>Alta</v>
      </c>
      <c r="BM70" s="86" t="str">
        <f>IF($AK$13=Datos!A2,"",IF($AK$13=Datos!A6,Datos!T3,Datos!S3))</f>
        <v>Alta</v>
      </c>
      <c r="BN70" s="86" t="str">
        <f>IF($AK$13=Datos!A6,Datos!T2,Datos!S2)</f>
        <v>Extrema</v>
      </c>
      <c r="BO70" s="86" t="str">
        <f>IF($AK$13=Datos!A6,Datos!T2,Datos!S2)</f>
        <v>Extrema</v>
      </c>
      <c r="BP70" s="86" t="str">
        <f>IF($AK$13=Datos!A6,Datos!T2,Datos!S2)</f>
        <v>Extrema</v>
      </c>
      <c r="BR70" s="85"/>
      <c r="BS70" s="378" t="s">
        <v>493</v>
      </c>
      <c r="BT70" s="378" t="s">
        <v>494</v>
      </c>
      <c r="BU70" s="372"/>
    </row>
    <row r="71" spans="1:73" ht="14.45" customHeight="1">
      <c r="A71" s="18"/>
      <c r="J71" s="40"/>
      <c r="K71" s="41"/>
      <c r="L71" s="41"/>
      <c r="M71" s="41"/>
      <c r="N71" s="41"/>
      <c r="O71" s="41"/>
      <c r="P71" s="42"/>
      <c r="R71" s="662" t="str">
        <f>IF(OR($AK$13=1,$AK$13=2,$AK$13=3,$AK$13=4),Datos!O4,IF($AK$13=5,Datos!O4,""))</f>
        <v/>
      </c>
      <c r="S71" s="662"/>
      <c r="T71" s="662"/>
      <c r="U71" s="662"/>
      <c r="V71" s="662"/>
      <c r="W71" s="662"/>
      <c r="Z71" s="403"/>
      <c r="AA71" s="479">
        <f>IF($AK$13=5,3,3)</f>
        <v>3</v>
      </c>
      <c r="AB71" s="383" t="str">
        <f>IF(ISERROR(BL74=TRUE),"",IF(BL74="","",BL74))</f>
        <v/>
      </c>
      <c r="AC71" s="384"/>
      <c r="AD71" s="387" t="str">
        <f>IF(ISERROR(BM74=TRUE),"",IF(BM74="","",BM74))</f>
        <v/>
      </c>
      <c r="AE71" s="388"/>
      <c r="AF71" s="391" t="str">
        <f>IF(ISERROR(BN74=TRUE),"",IF(BN74="","",BN74))</f>
        <v/>
      </c>
      <c r="AG71" s="392"/>
      <c r="AH71" s="395" t="str">
        <f>IF(ISERROR(BO74=TRUE),"",IF(BO74="","",BO74))</f>
        <v/>
      </c>
      <c r="AI71" s="396"/>
      <c r="AJ71" s="395" t="str">
        <f>IF(ISERROR(BP74=TRUE),"",IF(BP74="","",BP74))</f>
        <v/>
      </c>
      <c r="AK71" s="396"/>
      <c r="AP71" s="484" t="s">
        <v>495</v>
      </c>
      <c r="AQ71" s="484"/>
      <c r="AR71" s="484"/>
      <c r="AS71" s="484"/>
      <c r="AT71" s="484"/>
      <c r="AU71" s="484"/>
      <c r="AV71" s="484"/>
      <c r="AW71" s="484"/>
      <c r="AX71" s="484"/>
      <c r="AY71" s="484"/>
      <c r="AZ71" s="484"/>
      <c r="BA71" s="484"/>
      <c r="BB71" s="484"/>
      <c r="BC71" s="484"/>
      <c r="BD71" s="484"/>
      <c r="BE71" s="484"/>
      <c r="BF71" s="484"/>
      <c r="BG71" s="20"/>
      <c r="BL71" s="11" t="s">
        <v>496</v>
      </c>
      <c r="BM71" s="11" t="s">
        <v>497</v>
      </c>
      <c r="BR71" s="85"/>
      <c r="BS71" s="379"/>
      <c r="BT71" s="379"/>
      <c r="BU71" s="372"/>
    </row>
    <row r="72" spans="1:73" ht="28.5" customHeight="1">
      <c r="A72" s="18"/>
      <c r="J72" s="667" t="str">
        <f>BM62</f>
        <v/>
      </c>
      <c r="K72" s="667"/>
      <c r="L72" s="667"/>
      <c r="M72" s="667"/>
      <c r="N72" s="667"/>
      <c r="O72" s="667"/>
      <c r="P72" s="667"/>
      <c r="R72" s="662" t="str">
        <f>IF(OR($AK$13=1,$AK$13=2,$AK$13=3,$AK$13=4),Datos!O5,IF($AK$13=5,Datos!O3,""))</f>
        <v/>
      </c>
      <c r="S72" s="662"/>
      <c r="T72" s="662"/>
      <c r="U72" s="662"/>
      <c r="V72" s="662"/>
      <c r="W72" s="662"/>
      <c r="Z72" s="403"/>
      <c r="AA72" s="479"/>
      <c r="AB72" s="385"/>
      <c r="AC72" s="386"/>
      <c r="AD72" s="389"/>
      <c r="AE72" s="390"/>
      <c r="AF72" s="393"/>
      <c r="AG72" s="394"/>
      <c r="AH72" s="397"/>
      <c r="AI72" s="398"/>
      <c r="AJ72" s="397"/>
      <c r="AK72" s="398"/>
      <c r="AP72" s="400"/>
      <c r="AQ72" s="400"/>
      <c r="AR72" s="400"/>
      <c r="AS72" s="400"/>
      <c r="AT72" s="400"/>
      <c r="AU72" s="400"/>
      <c r="AV72" s="400"/>
      <c r="AW72" s="400"/>
      <c r="AX72" s="400"/>
      <c r="AY72" s="400"/>
      <c r="AZ72" s="400"/>
      <c r="BA72" s="400"/>
      <c r="BB72" s="400"/>
      <c r="BC72" s="400"/>
      <c r="BD72" s="400"/>
      <c r="BE72" s="400"/>
      <c r="BF72" s="400"/>
      <c r="BG72" s="20"/>
      <c r="BK72" s="85">
        <f>AA67</f>
        <v>1</v>
      </c>
      <c r="BL72" s="86" t="str">
        <f>IF(AK13="","",IF(AND(BK66=$BU$62,$BL$65=$BU$63),"X",""))</f>
        <v/>
      </c>
      <c r="BM72" s="86" t="str">
        <f>IF(AK13="","",IF(AND(BK66=$BU$62,$BM$65=$BU$63),"X",""))</f>
        <v/>
      </c>
      <c r="BN72" s="86" t="str">
        <f>IF(AK13="","",IF(AND(BK66=$BU$62,$BN$65=$BU$63),"X",""))</f>
        <v/>
      </c>
      <c r="BO72" s="86" t="str">
        <f>IF(AK13="","",IF(AND(BK66=$BU$62,$BO$65=$BU$63),"X",""))</f>
        <v/>
      </c>
      <c r="BP72" s="86" t="str">
        <f>IF(AK13="","",IF(AND(BK66=$BU$62,$BP$65=$BU$63),"X",""))</f>
        <v/>
      </c>
      <c r="BR72" s="85" t="str">
        <f>AH67</f>
        <v/>
      </c>
      <c r="BS72" s="86">
        <f>IF(AND($AK$13&lt;&gt;Datos!$A$6,OR($I$66=Datos!M2,$I$67=Datos!N2)),1,0)</f>
        <v>0</v>
      </c>
      <c r="BT72" s="86">
        <f>IF(AND($AK$13=Datos!$A$6,OR($I$66=Datos!M2,$I$67=Datos!N2)),5,0)</f>
        <v>0</v>
      </c>
      <c r="BU72" s="37"/>
    </row>
    <row r="73" spans="1:73" ht="14.25" customHeight="1">
      <c r="A73" s="18"/>
      <c r="J73" s="43"/>
      <c r="K73" s="44"/>
      <c r="L73" s="44"/>
      <c r="M73" s="44"/>
      <c r="N73" s="44"/>
      <c r="O73" s="44"/>
      <c r="P73" s="45"/>
      <c r="R73" s="662" t="str">
        <f>IF(OR($AK$13=1,$AK$13=2,$AK$13=3,$AK$13=4),Datos!O6,IF($AK$13=5,Datos!O2,""))</f>
        <v/>
      </c>
      <c r="S73" s="662"/>
      <c r="T73" s="662"/>
      <c r="U73" s="662"/>
      <c r="V73" s="662"/>
      <c r="W73" s="662"/>
      <c r="Z73" s="403"/>
      <c r="AA73" s="479">
        <f>IF($AK$13=5,2,4)</f>
        <v>4</v>
      </c>
      <c r="AB73" s="387" t="str">
        <f>IF(ISERROR(BL75=TRUE),"",IF(BL75="","",BL75))</f>
        <v/>
      </c>
      <c r="AC73" s="388"/>
      <c r="AD73" s="391" t="str">
        <f>IF(ISERROR(BM75=TRUE),"",IF(BM75="","",BM75))</f>
        <v/>
      </c>
      <c r="AE73" s="392"/>
      <c r="AF73" s="391" t="str">
        <f>IF(ISERROR(BN75=TRUE),"",IF(BN75="","",BN75))</f>
        <v/>
      </c>
      <c r="AG73" s="392"/>
      <c r="AH73" s="395" t="str">
        <f>IF(ISERROR(BO75=TRUE),"",IF(BO75="","",BO75))</f>
        <v/>
      </c>
      <c r="AI73" s="396"/>
      <c r="AJ73" s="395" t="str">
        <f>IF(ISERROR(BP75=TRUE),"",IF(BP75="","",BP75))</f>
        <v/>
      </c>
      <c r="AK73" s="396"/>
      <c r="AP73" s="400"/>
      <c r="AQ73" s="400"/>
      <c r="AR73" s="400"/>
      <c r="AS73" s="400"/>
      <c r="AT73" s="400"/>
      <c r="AU73" s="400"/>
      <c r="AV73" s="400"/>
      <c r="AW73" s="400"/>
      <c r="AX73" s="400"/>
      <c r="AY73" s="400"/>
      <c r="AZ73" s="400"/>
      <c r="BA73" s="400"/>
      <c r="BB73" s="400"/>
      <c r="BC73" s="400"/>
      <c r="BD73" s="400"/>
      <c r="BE73" s="400"/>
      <c r="BF73" s="400"/>
      <c r="BG73" s="20"/>
      <c r="BK73" s="85">
        <f>AA69</f>
        <v>2</v>
      </c>
      <c r="BL73" s="86" t="str">
        <f>IF(AK13="","",IF(AND(BK67=$BU$62,$BL$65=$BU$63),"X",""))</f>
        <v/>
      </c>
      <c r="BM73" s="86" t="str">
        <f>IF(AK13="","",IF(AND(BK67=$BU$62,$BM$65=$BU$63),"X",""))</f>
        <v/>
      </c>
      <c r="BN73" s="86" t="str">
        <f>IF(AK13="","",IF(AND(BK67=$BU$62,$BN$65=$BU$63),"X",""))</f>
        <v/>
      </c>
      <c r="BO73" s="86" t="str">
        <f>IF(AK13="","",IF(AND(BK67=$BU$62,$BO$65=$BU$63),"X",""))</f>
        <v/>
      </c>
      <c r="BP73" s="86" t="str">
        <f>IF(AK13="","",IF(AND(BK67=$BU$62,$BP$65=$BU$63),"X",""))</f>
        <v/>
      </c>
      <c r="BR73" s="85" t="str">
        <f>AH69</f>
        <v/>
      </c>
      <c r="BS73" s="86">
        <f>IF(AND($AK$13&lt;&gt;Datos!$A$6,OR($I$66=Datos!M3,$I$67=Datos!N3)),2,0)</f>
        <v>0</v>
      </c>
      <c r="BT73" s="86">
        <f>IF(AND($AK$13=Datos!$A$6,OR($I$66=Datos!M3,$I$67=Datos!N3)),4,0)</f>
        <v>0</v>
      </c>
      <c r="BU73" s="37"/>
    </row>
    <row r="74" spans="1:73" ht="28.5" customHeight="1">
      <c r="A74" s="18"/>
      <c r="C74" s="523" t="s">
        <v>499</v>
      </c>
      <c r="D74" s="523"/>
      <c r="Z74" s="403"/>
      <c r="AA74" s="479"/>
      <c r="AB74" s="389"/>
      <c r="AC74" s="390"/>
      <c r="AD74" s="393"/>
      <c r="AE74" s="394"/>
      <c r="AF74" s="393"/>
      <c r="AG74" s="394"/>
      <c r="AH74" s="397"/>
      <c r="AI74" s="398"/>
      <c r="AJ74" s="397"/>
      <c r="AK74" s="398"/>
      <c r="AP74" s="400"/>
      <c r="AQ74" s="400"/>
      <c r="AR74" s="400"/>
      <c r="AS74" s="400"/>
      <c r="AT74" s="400"/>
      <c r="AU74" s="400"/>
      <c r="AV74" s="400"/>
      <c r="AW74" s="400"/>
      <c r="AX74" s="400"/>
      <c r="AY74" s="400"/>
      <c r="AZ74" s="400"/>
      <c r="BA74" s="400"/>
      <c r="BB74" s="400"/>
      <c r="BC74" s="400"/>
      <c r="BD74" s="400"/>
      <c r="BE74" s="400"/>
      <c r="BF74" s="400"/>
      <c r="BG74" s="20"/>
      <c r="BK74" s="85">
        <f>AA71</f>
        <v>3</v>
      </c>
      <c r="BL74" s="86" t="str">
        <f>IF(AK13="","",IF(AND(BK68=$BU$62,$BL$65=$BU$63),"X",""))</f>
        <v/>
      </c>
      <c r="BM74" s="86" t="str">
        <f>IF(AK13="","",IF(AND(BK68=$BU$62,$BM$65=$BU$63),"X",""))</f>
        <v/>
      </c>
      <c r="BN74" s="86" t="str">
        <f>IF(AK13="","",IF(AND(BK68=$BU$62,$BN$65=$BU$63),"X",""))</f>
        <v/>
      </c>
      <c r="BO74" s="86" t="str">
        <f>IF(AK13="","",IF(AND(BK68=$BU$62,$BO$65=$BU$63),"X",""))</f>
        <v/>
      </c>
      <c r="BP74" s="86" t="str">
        <f>IF(AK13="","",IF(AND(BK68=$BU$62,$BP$65=$BU$63),"X",""))</f>
        <v/>
      </c>
      <c r="BR74" s="85" t="str">
        <f>AH71</f>
        <v/>
      </c>
      <c r="BS74" s="86">
        <f>IF(AND($AK$13&lt;&gt;Datos!$A$6,OR($I$66=Datos!M4,$I$67=Datos!N4)),3,0)</f>
        <v>0</v>
      </c>
      <c r="BT74" s="86">
        <f>IF(AND($AK$13=Datos!$A$6,OR($I$66=Datos!M4,$I$67=Datos!N4)),3,0)</f>
        <v>0</v>
      </c>
      <c r="BU74" s="37"/>
    </row>
    <row r="75" spans="1:73" ht="28.5" customHeight="1">
      <c r="A75" s="18"/>
      <c r="C75" s="523"/>
      <c r="D75" s="523"/>
      <c r="E75" s="655" t="str">
        <f>Datos!B2</f>
        <v>Riesgo de Corrupción</v>
      </c>
      <c r="F75" s="656"/>
      <c r="G75" s="656"/>
      <c r="H75" s="657"/>
      <c r="I75" s="658" t="str">
        <f>Datos!B3</f>
        <v>Riesgo Estratégico</v>
      </c>
      <c r="J75" s="658"/>
      <c r="K75" s="658"/>
      <c r="L75" s="658"/>
      <c r="M75" s="658" t="s">
        <v>500</v>
      </c>
      <c r="N75" s="658"/>
      <c r="O75" s="658"/>
      <c r="P75" s="658"/>
      <c r="Q75" s="46"/>
      <c r="R75" s="46"/>
      <c r="S75" s="47"/>
      <c r="Z75" s="403"/>
      <c r="AA75" s="479">
        <f>IF($AK$13=5,1,5)</f>
        <v>5</v>
      </c>
      <c r="AB75" s="391" t="str">
        <f>IF(ISERROR(BL76=TRUE),"",IF(BL76="","",BL76))</f>
        <v/>
      </c>
      <c r="AC75" s="392"/>
      <c r="AD75" s="391" t="str">
        <f>IF(ISERROR(BM76=TRUE),"",IF(BM76="","",BM76))</f>
        <v/>
      </c>
      <c r="AE75" s="392"/>
      <c r="AF75" s="395" t="str">
        <f>IF(ISERROR(BN76=TRUE),"",IF(BN76="","",BN76))</f>
        <v/>
      </c>
      <c r="AG75" s="396"/>
      <c r="AH75" s="395" t="str">
        <f>IF(ISERROR(BO76=TRUE),"",IF(BO76="","",BO76))</f>
        <v/>
      </c>
      <c r="AI75" s="396"/>
      <c r="AJ75" s="395" t="str">
        <f>IF(ISERROR(BP76=TRUE),"",IF(BP76="","",BP76))</f>
        <v/>
      </c>
      <c r="AK75" s="396"/>
      <c r="AP75" s="400"/>
      <c r="AQ75" s="400"/>
      <c r="AR75" s="400"/>
      <c r="AS75" s="400"/>
      <c r="AT75" s="400"/>
      <c r="AU75" s="400"/>
      <c r="AV75" s="400"/>
      <c r="AW75" s="400"/>
      <c r="AX75" s="400"/>
      <c r="AY75" s="400"/>
      <c r="AZ75" s="400"/>
      <c r="BA75" s="400"/>
      <c r="BB75" s="400"/>
      <c r="BC75" s="400"/>
      <c r="BD75" s="400"/>
      <c r="BE75" s="400"/>
      <c r="BF75" s="400"/>
      <c r="BG75" s="20"/>
      <c r="BK75" s="85">
        <f>AA73</f>
        <v>4</v>
      </c>
      <c r="BL75" s="86" t="str">
        <f>IF(AK13="","",IF(AND(BK69=$BU$62,$BL$65=$BU$63),"X",""))</f>
        <v/>
      </c>
      <c r="BM75" s="86" t="str">
        <f>IF(AK13="","",IF(AND(BK69=$BU$62,$BM$65=$BU$63),"X",""))</f>
        <v/>
      </c>
      <c r="BN75" s="86" t="str">
        <f>IF(AK13="","",IF(AND(BK69=$BU$62,$BN$65=$BU$63),"X",""))</f>
        <v/>
      </c>
      <c r="BO75" s="86" t="str">
        <f>IF(AK13="","",IF(AND(BK69=$BU$62,$BO$65=$BU$63),"X",""))</f>
        <v/>
      </c>
      <c r="BP75" s="86" t="str">
        <f>IF(AK13="","",IF(AND(BK69=$BU$62,$BP$65=$BU$63),"X",""))</f>
        <v/>
      </c>
      <c r="BR75" s="85" t="str">
        <f>AH73</f>
        <v/>
      </c>
      <c r="BS75" s="86">
        <f>IF(AND($AK$13&lt;&gt;Datos!$A$6,OR($I$66=Datos!M5,$I$67=Datos!N5)),4,0)</f>
        <v>0</v>
      </c>
      <c r="BT75" s="86">
        <f>IF(AND($AK$13=Datos!$A$6,OR($I$66=Datos!M5,$I$67=Datos!N5)),2,0)</f>
        <v>0</v>
      </c>
      <c r="BU75" s="37"/>
    </row>
    <row r="76" spans="1:73" ht="30" customHeight="1">
      <c r="A76" s="18"/>
      <c r="C76" s="523"/>
      <c r="D76" s="523"/>
      <c r="E76" s="658" t="s">
        <v>501</v>
      </c>
      <c r="F76" s="658"/>
      <c r="G76" s="658"/>
      <c r="H76" s="658"/>
      <c r="I76" s="658" t="str">
        <f>Datos!B6</f>
        <v>Oportunidad</v>
      </c>
      <c r="J76" s="658"/>
      <c r="K76" s="658"/>
      <c r="L76" s="658"/>
      <c r="M76" s="671"/>
      <c r="N76" s="672"/>
      <c r="O76" s="672"/>
      <c r="P76" s="673"/>
      <c r="Q76" s="46"/>
      <c r="R76" s="666" t="str">
        <f>IF($AK$13=1,Datos!P2,IF(OR($AK$13=2,$AK$13=3),Imp_Est_Pro_Seg!AJ34,IF($AK$13=4,'Seguridad Información'!AJ34,IF($AK$13=5,Imp_oportunidad!AN34,""))))</f>
        <v/>
      </c>
      <c r="S76" s="666"/>
      <c r="T76" s="666"/>
      <c r="U76" s="666"/>
      <c r="V76" s="666"/>
      <c r="W76" s="666"/>
      <c r="Z76" s="404"/>
      <c r="AA76" s="479"/>
      <c r="AB76" s="393"/>
      <c r="AC76" s="394"/>
      <c r="AD76" s="393"/>
      <c r="AE76" s="394"/>
      <c r="AF76" s="397"/>
      <c r="AG76" s="398"/>
      <c r="AH76" s="397"/>
      <c r="AI76" s="398"/>
      <c r="AJ76" s="397"/>
      <c r="AK76" s="398"/>
      <c r="AP76" s="400"/>
      <c r="AQ76" s="400"/>
      <c r="AR76" s="400"/>
      <c r="AS76" s="400"/>
      <c r="AT76" s="400"/>
      <c r="AU76" s="400"/>
      <c r="AV76" s="400"/>
      <c r="AW76" s="400"/>
      <c r="AX76" s="400"/>
      <c r="AY76" s="400"/>
      <c r="AZ76" s="400"/>
      <c r="BA76" s="400"/>
      <c r="BB76" s="400"/>
      <c r="BC76" s="400"/>
      <c r="BD76" s="400"/>
      <c r="BE76" s="400"/>
      <c r="BF76" s="400"/>
      <c r="BG76" s="20"/>
      <c r="BK76" s="85">
        <f>AA75</f>
        <v>5</v>
      </c>
      <c r="BL76" s="86" t="str">
        <f>IF(AK13="","",IF(AND(BK70=$BU$62,$BL$65=$BU$63),"X",""))</f>
        <v/>
      </c>
      <c r="BM76" s="86" t="str">
        <f>IF(AK13="","",IF(AND(BK70=$BU$62,$BM$65=$BU$63),"X",""))</f>
        <v/>
      </c>
      <c r="BN76" s="86" t="str">
        <f>IF(AK13="","",IF(AND(BK70=$BU$62,$BN$65=$BU$63),"X",""))</f>
        <v/>
      </c>
      <c r="BO76" s="86" t="str">
        <f>IF(AK13="","",IF(AND(BK70=$BU$62,$BO$65=$BU$63),"X",""))</f>
        <v/>
      </c>
      <c r="BP76" s="86" t="str">
        <f>IF(AK13="","",IF(AND(BK70=$BU$62,$BP$65=$BU$63),"X",""))</f>
        <v/>
      </c>
      <c r="BR76" s="85" t="str">
        <f>AH75</f>
        <v/>
      </c>
      <c r="BS76" s="86">
        <f>IF(AND($AK$13&lt;&gt;Datos!$A$6,OR($I$66=Datos!M6,$I$67=Datos!N6)),5,0)</f>
        <v>0</v>
      </c>
      <c r="BT76" s="86">
        <f>IF(AND($AK$13=Datos!$A$6,OR($I$66=Datos!M6,$I$67=Datos!N6)),1,0)</f>
        <v>0</v>
      </c>
      <c r="BU76" s="37"/>
    </row>
    <row r="77" spans="1:73" ht="14.45" customHeight="1">
      <c r="A77" s="18"/>
      <c r="C77" s="523"/>
      <c r="D77" s="523"/>
      <c r="E77" s="455"/>
      <c r="F77" s="455"/>
      <c r="G77" s="455"/>
      <c r="H77" s="455"/>
      <c r="I77" s="455"/>
      <c r="J77" s="525"/>
      <c r="K77" s="525"/>
      <c r="L77" s="525"/>
      <c r="M77" s="525"/>
      <c r="N77" s="525"/>
      <c r="O77" s="525"/>
      <c r="P77" s="525"/>
      <c r="Q77" s="46"/>
      <c r="R77" s="659" t="str">
        <f>IF($AK$13=1,Datos!P3,IF(OR($AK$13=2,$AK$13=3),Imp_Est_Pro_Seg!AK34,IF($AK$13=4,'Seguridad Información'!AK34,IF($AK$13=5,Imp_oportunidad!AM34,""))))</f>
        <v/>
      </c>
      <c r="S77" s="659"/>
      <c r="T77" s="659"/>
      <c r="U77" s="659"/>
      <c r="V77" s="659"/>
      <c r="W77" s="659"/>
      <c r="Z77" s="48"/>
      <c r="AP77" s="143"/>
      <c r="AQ77" s="143"/>
      <c r="AR77" s="143"/>
      <c r="AS77" s="143"/>
      <c r="AT77" s="143"/>
      <c r="AU77" s="143"/>
      <c r="AV77" s="143"/>
      <c r="AW77" s="143"/>
      <c r="AX77" s="143"/>
      <c r="AY77" s="143"/>
      <c r="AZ77" s="143"/>
      <c r="BA77" s="143"/>
      <c r="BB77" s="143"/>
      <c r="BG77" s="20"/>
      <c r="BK77" s="85"/>
      <c r="BL77" s="85">
        <v>1</v>
      </c>
      <c r="BM77" s="85">
        <v>2</v>
      </c>
      <c r="BN77" s="85">
        <v>3</v>
      </c>
      <c r="BO77" s="85">
        <v>4</v>
      </c>
      <c r="BP77" s="85">
        <v>5</v>
      </c>
      <c r="BR77" s="85" t="s">
        <v>371</v>
      </c>
      <c r="BS77" s="86">
        <f>SUM(BS72:BT76)</f>
        <v>0</v>
      </c>
      <c r="BT77" s="85"/>
    </row>
    <row r="78" spans="1:73" ht="14.25" customHeight="1">
      <c r="A78" s="18"/>
      <c r="C78" s="523"/>
      <c r="D78" s="523"/>
      <c r="E78" s="660" t="str">
        <f>IF(AK13=Datos!$A$6,"Escala de impacto
(beneficio)","Escala de impacto")</f>
        <v>Escala de impacto</v>
      </c>
      <c r="F78" s="660"/>
      <c r="G78" s="660"/>
      <c r="H78" s="660"/>
      <c r="I78" s="661"/>
      <c r="J78" s="37"/>
      <c r="P78" s="38"/>
      <c r="R78" s="662" t="str">
        <f>IF($AK$13=1,Enc_Imp_Corrupción!$R$25,IF(OR($AK$13=2,$AK$13=3),Imp_Est_Pro_Seg!AL34,IF($AK$13=4,'Seguridad Información'!AL34,IF($AK$13=5,Imp_oportunidad!AL34,""))))</f>
        <v/>
      </c>
      <c r="S78" s="662"/>
      <c r="T78" s="662"/>
      <c r="U78" s="662"/>
      <c r="V78" s="662"/>
      <c r="W78" s="662"/>
      <c r="BG78" s="20"/>
      <c r="BR78" s="85"/>
      <c r="BS78" s="85"/>
      <c r="BT78" s="85"/>
    </row>
    <row r="79" spans="1:73" ht="28.5" customHeight="1">
      <c r="A79" s="18"/>
      <c r="E79" s="660"/>
      <c r="F79" s="660"/>
      <c r="G79" s="660"/>
      <c r="H79" s="660"/>
      <c r="I79" s="661"/>
      <c r="J79" s="663" t="str">
        <f>IF(J72="","", IF(ISERROR(BU63=TRUE),"",BU63))</f>
        <v/>
      </c>
      <c r="K79" s="664"/>
      <c r="L79" s="664"/>
      <c r="M79" s="664"/>
      <c r="N79" s="664"/>
      <c r="O79" s="664"/>
      <c r="P79" s="665"/>
      <c r="R79" s="662" t="str">
        <f>IF($AK$13=1,Enc_Imp_Corrupción!$R$26,IF(OR($AK$13=2,$AK$13=3),Imp_Est_Pro_Seg!AM34,IF($AK$13=4,'Seguridad Información'!AM34,IF($AK$13=5,Imp_oportunidad!AK34,""))))</f>
        <v/>
      </c>
      <c r="S79" s="662"/>
      <c r="T79" s="662"/>
      <c r="U79" s="662"/>
      <c r="V79" s="662"/>
      <c r="W79" s="662"/>
      <c r="Z79" s="49"/>
      <c r="BG79" s="20"/>
    </row>
    <row r="80" spans="1:73">
      <c r="A80" s="18"/>
      <c r="E80" s="660"/>
      <c r="F80" s="660"/>
      <c r="G80" s="660"/>
      <c r="H80" s="660"/>
      <c r="I80" s="661"/>
      <c r="J80" s="43"/>
      <c r="K80" s="44"/>
      <c r="L80" s="44"/>
      <c r="M80" s="44"/>
      <c r="N80" s="44"/>
      <c r="O80" s="44"/>
      <c r="P80" s="45"/>
      <c r="R80" s="662" t="str">
        <f>IF($AK$13=1,Enc_Imp_Corrupción!$R$27,IF(OR($AK$13=2,$AK$13=3),Imp_Est_Pro_Seg!AN34,IF($AK$13=4,'Seguridad Información'!AN34,IF($AK$13=5,Imp_oportunidad!AJ34,""))))</f>
        <v/>
      </c>
      <c r="S80" s="662"/>
      <c r="T80" s="662"/>
      <c r="U80" s="662"/>
      <c r="V80" s="662"/>
      <c r="W80" s="662"/>
      <c r="Z80" s="49"/>
      <c r="BG80" s="20"/>
    </row>
    <row r="81" spans="1:78" ht="30" hidden="1" customHeight="1">
      <c r="A81" s="18"/>
      <c r="F81" s="460" t="s">
        <v>502</v>
      </c>
      <c r="G81" s="460"/>
      <c r="H81" s="460" t="s">
        <v>503</v>
      </c>
      <c r="I81" s="460"/>
      <c r="Z81" s="49"/>
      <c r="BG81" s="20"/>
    </row>
    <row r="82" spans="1:78" ht="32.450000000000003" hidden="1" customHeight="1">
      <c r="A82" s="18"/>
      <c r="F82" s="50"/>
      <c r="G82" s="25"/>
      <c r="H82" s="87" t="str">
        <f>IF(R76&lt;&gt;"",1,IF(R77&lt;&gt;"",2,IF(R78&lt;&gt;"",3,IF(R79&lt;&gt;"",4,IF(R80&lt;&gt;"",5,"")))))</f>
        <v/>
      </c>
      <c r="I82" s="25"/>
      <c r="Z82" s="49"/>
      <c r="BG82" s="20"/>
      <c r="BL82" s="39"/>
      <c r="BM82" s="39"/>
      <c r="BN82" s="39"/>
      <c r="BO82" s="39"/>
    </row>
    <row r="83" spans="1:78" ht="30" customHeight="1" thickBot="1">
      <c r="A83" s="51"/>
      <c r="B83" s="52"/>
      <c r="C83" s="52"/>
      <c r="D83" s="52"/>
      <c r="E83" s="52"/>
      <c r="F83" s="52"/>
      <c r="G83" s="52"/>
      <c r="H83" s="52"/>
      <c r="I83" s="52"/>
      <c r="J83" s="52"/>
      <c r="K83" s="52"/>
      <c r="L83" s="52"/>
      <c r="M83" s="52"/>
      <c r="N83" s="52"/>
      <c r="O83" s="52"/>
      <c r="P83" s="52"/>
      <c r="Q83" s="52"/>
      <c r="R83" s="52"/>
      <c r="S83" s="52"/>
      <c r="T83" s="52"/>
      <c r="U83" s="52"/>
      <c r="V83" s="52"/>
      <c r="W83" s="52"/>
      <c r="X83" s="52"/>
      <c r="Y83" s="52"/>
      <c r="Z83" s="53"/>
      <c r="AA83" s="52"/>
      <c r="AB83" s="52"/>
      <c r="AC83" s="52"/>
      <c r="AD83" s="52"/>
      <c r="AE83" s="52"/>
      <c r="AF83" s="52"/>
      <c r="AG83" s="52"/>
      <c r="AH83" s="52"/>
      <c r="AI83" s="52"/>
      <c r="AJ83" s="52"/>
      <c r="AK83" s="52"/>
      <c r="AL83" s="52"/>
      <c r="AM83" s="52"/>
      <c r="AN83" s="52"/>
      <c r="AO83" s="52"/>
      <c r="AP83" s="52"/>
      <c r="AQ83" s="52"/>
      <c r="AR83" s="52"/>
      <c r="AS83" s="52"/>
      <c r="AT83" s="52"/>
      <c r="AU83" s="52"/>
      <c r="AV83" s="52"/>
      <c r="AW83" s="52"/>
      <c r="AX83" s="52"/>
      <c r="AY83" s="52"/>
      <c r="AZ83" s="52"/>
      <c r="BA83" s="52"/>
      <c r="BB83" s="52"/>
      <c r="BC83" s="52"/>
      <c r="BD83" s="52"/>
      <c r="BE83" s="52"/>
      <c r="BF83" s="52"/>
      <c r="BG83" s="54"/>
    </row>
    <row r="84" spans="1:78" ht="32.25" customHeight="1" thickBot="1">
      <c r="A84" s="380" t="s">
        <v>504</v>
      </c>
      <c r="B84" s="381"/>
      <c r="C84" s="381"/>
      <c r="D84" s="381"/>
      <c r="E84" s="381"/>
      <c r="F84" s="381"/>
      <c r="G84" s="381"/>
      <c r="H84" s="381"/>
      <c r="I84" s="381"/>
      <c r="J84" s="382"/>
      <c r="K84" s="27"/>
      <c r="L84" s="27"/>
      <c r="M84" s="16"/>
      <c r="N84" s="16"/>
      <c r="O84" s="16"/>
      <c r="P84" s="16"/>
      <c r="Q84" s="16"/>
      <c r="R84" s="16"/>
      <c r="S84" s="16"/>
      <c r="T84" s="16"/>
      <c r="U84" s="16"/>
      <c r="V84" s="16"/>
      <c r="W84" s="16"/>
      <c r="X84" s="529" t="s">
        <v>505</v>
      </c>
      <c r="Y84" s="530"/>
      <c r="Z84" s="530"/>
      <c r="AA84" s="530"/>
      <c r="AB84" s="530"/>
      <c r="AC84" s="530"/>
      <c r="AD84" s="530"/>
      <c r="AE84" s="530"/>
      <c r="AF84" s="530"/>
      <c r="AG84" s="530"/>
      <c r="AH84" s="530"/>
      <c r="AI84" s="530"/>
      <c r="AJ84" s="530"/>
      <c r="AK84" s="530"/>
      <c r="AL84" s="530"/>
      <c r="AM84" s="531"/>
      <c r="AN84" s="535" t="s">
        <v>506</v>
      </c>
      <c r="AO84" s="536"/>
      <c r="AP84" s="536"/>
      <c r="AQ84" s="536"/>
      <c r="AR84" s="536"/>
      <c r="AS84" s="537"/>
      <c r="AT84" s="16"/>
      <c r="AU84" s="98"/>
      <c r="AV84" s="98"/>
      <c r="AW84" s="16"/>
      <c r="AX84" s="16"/>
      <c r="AY84" s="16"/>
      <c r="AZ84" s="16"/>
      <c r="BA84" s="16"/>
      <c r="BB84" s="16"/>
      <c r="BC84" s="16"/>
      <c r="BD84" s="16"/>
      <c r="BE84" s="16"/>
      <c r="BF84" s="16"/>
      <c r="BG84" s="17"/>
    </row>
    <row r="85" spans="1:78" ht="15" customHeight="1">
      <c r="A85" s="18"/>
      <c r="X85" s="526" t="s">
        <v>507</v>
      </c>
      <c r="Y85" s="526"/>
      <c r="Z85" s="526"/>
      <c r="AA85" s="526"/>
      <c r="AB85" s="526" t="s">
        <v>508</v>
      </c>
      <c r="AC85" s="526"/>
      <c r="AD85" s="526" t="s">
        <v>509</v>
      </c>
      <c r="AE85" s="526"/>
      <c r="AF85" s="526" t="s">
        <v>510</v>
      </c>
      <c r="AG85" s="526"/>
      <c r="AH85" s="527" t="s">
        <v>511</v>
      </c>
      <c r="AI85" s="528"/>
      <c r="AJ85" s="526" t="s">
        <v>512</v>
      </c>
      <c r="AK85" s="526"/>
      <c r="AL85" s="532" t="s">
        <v>513</v>
      </c>
      <c r="AM85" s="532"/>
      <c r="AN85" s="538" t="s">
        <v>514</v>
      </c>
      <c r="AO85" s="538"/>
      <c r="AP85" s="538"/>
      <c r="AQ85" s="538"/>
      <c r="AR85" s="542" t="s">
        <v>515</v>
      </c>
      <c r="AS85" s="542"/>
      <c r="AT85" s="99"/>
      <c r="AU85" s="100"/>
      <c r="AV85" s="100"/>
      <c r="AZ85" s="93"/>
      <c r="BA85" s="93"/>
      <c r="BB85" s="93"/>
      <c r="BE85" s="44"/>
      <c r="BG85" s="20"/>
      <c r="BS85" s="556" t="s">
        <v>516</v>
      </c>
      <c r="BT85" s="557"/>
      <c r="BU85" s="558"/>
      <c r="BV85" s="556" t="s">
        <v>517</v>
      </c>
      <c r="BW85" s="557"/>
      <c r="BX85" s="558"/>
    </row>
    <row r="86" spans="1:78" ht="217.5" customHeight="1">
      <c r="A86" s="18"/>
      <c r="D86" s="484" t="s">
        <v>518</v>
      </c>
      <c r="E86" s="484"/>
      <c r="F86" s="484"/>
      <c r="G86" s="484"/>
      <c r="H86" s="484"/>
      <c r="I86" s="484"/>
      <c r="J86" s="484"/>
      <c r="K86" s="484"/>
      <c r="L86" s="484"/>
      <c r="M86" s="484"/>
      <c r="N86" s="484"/>
      <c r="O86" s="484"/>
      <c r="P86" s="484"/>
      <c r="Q86" s="484"/>
      <c r="R86" s="484"/>
      <c r="S86" s="484"/>
      <c r="T86" s="521" t="s">
        <v>519</v>
      </c>
      <c r="U86" s="521"/>
      <c r="V86" s="521"/>
      <c r="W86" s="521"/>
      <c r="X86" s="522" t="s">
        <v>520</v>
      </c>
      <c r="Y86" s="522"/>
      <c r="Z86" s="522" t="s">
        <v>521</v>
      </c>
      <c r="AA86" s="522"/>
      <c r="AB86" s="522" t="s">
        <v>522</v>
      </c>
      <c r="AC86" s="522"/>
      <c r="AD86" s="522" t="s">
        <v>523</v>
      </c>
      <c r="AE86" s="522"/>
      <c r="AF86" s="522" t="s">
        <v>524</v>
      </c>
      <c r="AG86" s="522"/>
      <c r="AH86" s="522" t="s">
        <v>525</v>
      </c>
      <c r="AI86" s="522"/>
      <c r="AJ86" s="522" t="s">
        <v>526</v>
      </c>
      <c r="AK86" s="522"/>
      <c r="AL86" s="532"/>
      <c r="AM86" s="532"/>
      <c r="AN86" s="539" t="s">
        <v>527</v>
      </c>
      <c r="AO86" s="540"/>
      <c r="AP86" s="540"/>
      <c r="AQ86" s="541"/>
      <c r="AR86" s="542"/>
      <c r="AS86" s="542"/>
      <c r="AT86" s="534" t="s">
        <v>528</v>
      </c>
      <c r="AU86" s="510"/>
      <c r="AV86" s="511"/>
      <c r="AW86" s="534" t="s">
        <v>529</v>
      </c>
      <c r="AX86" s="510"/>
      <c r="AY86" s="511"/>
      <c r="AZ86" s="559" t="str">
        <f>IF(AK13=Datos!A6,"¿El conjunto de controles ayuda a incrementar la probabilidad?","¿El conjunto de controles ayuda a disminunir el probabilidad?")</f>
        <v>¿El conjunto de controles ayuda a disminunir el probabilidad?</v>
      </c>
      <c r="BA86" s="560"/>
      <c r="BB86" s="561"/>
      <c r="BC86" s="562" t="s">
        <v>530</v>
      </c>
      <c r="BD86" s="563"/>
      <c r="BE86" s="563"/>
      <c r="BF86" s="563"/>
      <c r="BG86" s="564"/>
      <c r="BI86" s="55" t="str">
        <f>$X$85</f>
        <v>Responsable</v>
      </c>
      <c r="BJ86" s="55" t="str">
        <f>$X$85</f>
        <v>Responsable</v>
      </c>
      <c r="BK86" s="55" t="str">
        <f>$AB$85</f>
        <v>Periodicidad</v>
      </c>
      <c r="BL86" s="55" t="str">
        <f>$AD$85</f>
        <v>Propósito</v>
      </c>
      <c r="BM86" s="55" t="str">
        <f>$AF$85</f>
        <v>Realización</v>
      </c>
      <c r="BN86" s="55" t="str">
        <f>$AH$85</f>
        <v>Observación</v>
      </c>
      <c r="BO86" s="55" t="str">
        <f>$AJ$85</f>
        <v>Evidencia</v>
      </c>
      <c r="BP86" s="56" t="s">
        <v>531</v>
      </c>
      <c r="BQ86" s="89" t="s">
        <v>532</v>
      </c>
      <c r="BR86" s="89" t="s">
        <v>533</v>
      </c>
      <c r="BS86" s="86" t="str">
        <f>Datos!$AO$2</f>
        <v>Fuerte</v>
      </c>
      <c r="BT86" s="86" t="str">
        <f>Datos!$AO$3</f>
        <v>Moderado</v>
      </c>
      <c r="BU86" s="86" t="str">
        <f>Datos!$AO$4</f>
        <v>Débil</v>
      </c>
      <c r="BV86" s="86" t="s">
        <v>534</v>
      </c>
      <c r="BW86" s="86" t="s">
        <v>535</v>
      </c>
      <c r="BX86" s="86" t="s">
        <v>536</v>
      </c>
      <c r="BY86" s="86" t="s">
        <v>537</v>
      </c>
      <c r="BZ86" s="86" t="s">
        <v>538</v>
      </c>
    </row>
    <row r="87" spans="1:78" ht="26.25" customHeight="1">
      <c r="A87" s="18"/>
      <c r="D87" s="436"/>
      <c r="E87" s="436"/>
      <c r="F87" s="436"/>
      <c r="G87" s="436"/>
      <c r="H87" s="436"/>
      <c r="I87" s="436"/>
      <c r="J87" s="436"/>
      <c r="K87" s="436"/>
      <c r="L87" s="436"/>
      <c r="M87" s="436"/>
      <c r="N87" s="436"/>
      <c r="O87" s="436"/>
      <c r="P87" s="436"/>
      <c r="Q87" s="436"/>
      <c r="R87" s="436"/>
      <c r="S87" s="436"/>
      <c r="T87" s="437" t="str">
        <f t="shared" ref="T87:T96" si="0">IF(D87&lt;&gt;"","Preventivo","")</f>
        <v/>
      </c>
      <c r="U87" s="437"/>
      <c r="V87" s="437"/>
      <c r="W87" s="437"/>
      <c r="X87" s="438"/>
      <c r="Y87" s="439"/>
      <c r="Z87" s="438"/>
      <c r="AA87" s="439"/>
      <c r="AB87" s="438"/>
      <c r="AC87" s="439"/>
      <c r="AD87" s="438"/>
      <c r="AE87" s="439"/>
      <c r="AF87" s="438"/>
      <c r="AG87" s="439"/>
      <c r="AH87" s="438"/>
      <c r="AI87" s="439"/>
      <c r="AJ87" s="438"/>
      <c r="AK87" s="439"/>
      <c r="AL87" s="457" t="str">
        <f t="shared" ref="AL87:AL96" si="1">IF(D87&lt;&gt;"",BQ87,"")</f>
        <v/>
      </c>
      <c r="AM87" s="458"/>
      <c r="AN87" s="438"/>
      <c r="AO87" s="459"/>
      <c r="AP87" s="459"/>
      <c r="AQ87" s="439"/>
      <c r="AR87" s="457" t="str">
        <f>IF(AN87&lt;&gt;"",BR87,"")</f>
        <v/>
      </c>
      <c r="AS87" s="458"/>
      <c r="AT87" s="457" t="str">
        <f t="shared" ref="AT87:AT96" si="2">IF(BV87="","",BV87)</f>
        <v/>
      </c>
      <c r="AU87" s="533"/>
      <c r="AV87" s="458"/>
      <c r="AW87" s="547" t="str">
        <f>IF(OR(AT87="",BX97=""),"",BX97)</f>
        <v/>
      </c>
      <c r="AX87" s="548"/>
      <c r="AY87" s="549"/>
      <c r="AZ87" s="547" t="str">
        <f>IF(AW87="","",IF(BW$97&gt;=Datos!$AS$2,Datos!AQ2,Datos!AQ3))</f>
        <v/>
      </c>
      <c r="BA87" s="548"/>
      <c r="BB87" s="549"/>
      <c r="BC87" s="347"/>
      <c r="BD87" s="348"/>
      <c r="BE87" s="348"/>
      <c r="BF87" s="348"/>
      <c r="BG87" s="349"/>
      <c r="BI87" s="86" t="str">
        <f>IF(X87=Datos!$AH$2,15,"")</f>
        <v/>
      </c>
      <c r="BJ87" s="86" t="str">
        <f>IF(Z87=Datos!$AI$2,15,"")</f>
        <v/>
      </c>
      <c r="BK87" s="86" t="str">
        <f>IF(AB87=Datos!$AJ$2,15,"")</f>
        <v/>
      </c>
      <c r="BL87" s="86" t="str">
        <f>IF(AD87=Datos!$AK$2,15,"")</f>
        <v/>
      </c>
      <c r="BM87" s="86" t="str">
        <f>IF(AF87=Datos!$AL$2,15,"")</f>
        <v/>
      </c>
      <c r="BN87" s="86" t="str">
        <f>IF(AH87=Datos!$AM$2,15,"")</f>
        <v/>
      </c>
      <c r="BO87" s="86" t="str">
        <f>IF(AJ87=Datos!$AN$2,10,IF(AJ87=Datos!$AN$3,5,IF(AJ87=Datos!$AN$4,"","")))</f>
        <v/>
      </c>
      <c r="BP87" s="86">
        <f>SUM(BI87:BO87)</f>
        <v>0</v>
      </c>
      <c r="BQ87" s="86" t="str">
        <f>IF(D87="","",IF(BP87&gt;=96,Datos!$AO$2,IF(BP87&gt;=86,Datos!$AO$3,IF(BP87&lt;86,Datos!$AO$4,""))))</f>
        <v/>
      </c>
      <c r="BR87" s="86" t="str">
        <f>IF(AN87="","",IF(AN87=Datos!$AP$2,Datos!$AO$2,IF(AN87=Datos!$AP$3,Datos!$AO$3,IF(AN87=Datos!$AP$4,Datos!$AO$4,""))))</f>
        <v/>
      </c>
      <c r="BS87" s="86" t="str">
        <f>IF(AND(BQ87=$BS$86,BR87=$BS$86),$BS$86,"")</f>
        <v/>
      </c>
      <c r="BT87" s="86" t="str">
        <f>IF(AND(BQ87=$BS$86,BR87=$BT$86),$BT$86,IF(AND(BQ87=$BT$86,BR87=$BS$86),$BT$86,IF(AND(BQ87=$BT$86,BR87=$BT$86),$BT$86,"")))</f>
        <v/>
      </c>
      <c r="BU87" s="86" t="str">
        <f>IF(AND(BQ87=$BS$86,BR87=$BU$86),$BU$86,IF(AND(BQ87=$BT$86,BR87=$BU$86),$BU$86,IF(AND(BQ87=$BU$86,BR87=$BS$86),$BU$86,IF(AND(BQ87=$BU$86,BR87=$BT$86),$BU$86,IF(AND(BQ87=$BU$86,BR87=$BU$86),$BU$86,"")))))</f>
        <v/>
      </c>
      <c r="BV87" s="86" t="str">
        <f>IF(BS87&lt;&gt;"",BS87,IF(BT87&lt;&gt;"",BT87,IF(BU87&lt;&gt;"",BU87,"")))</f>
        <v/>
      </c>
      <c r="BW87" s="86" t="str">
        <f>IF(BV87=Datos!$AO$2,100,IF(BV87=Datos!$AO$3,50,IF(BV87=Datos!$AO$4,0,"")))</f>
        <v/>
      </c>
      <c r="BX87" s="92"/>
      <c r="BY87" s="94"/>
      <c r="BZ87" s="91"/>
    </row>
    <row r="88" spans="1:78" ht="26.25" customHeight="1">
      <c r="A88" s="18"/>
      <c r="D88" s="436"/>
      <c r="E88" s="436"/>
      <c r="F88" s="436"/>
      <c r="G88" s="436"/>
      <c r="H88" s="436"/>
      <c r="I88" s="436"/>
      <c r="J88" s="436"/>
      <c r="K88" s="436"/>
      <c r="L88" s="436"/>
      <c r="M88" s="436"/>
      <c r="N88" s="436"/>
      <c r="O88" s="436"/>
      <c r="P88" s="436"/>
      <c r="Q88" s="436"/>
      <c r="R88" s="436"/>
      <c r="S88" s="436"/>
      <c r="T88" s="437" t="str">
        <f t="shared" si="0"/>
        <v/>
      </c>
      <c r="U88" s="437"/>
      <c r="V88" s="437"/>
      <c r="W88" s="437"/>
      <c r="X88" s="438"/>
      <c r="Y88" s="439"/>
      <c r="Z88" s="438"/>
      <c r="AA88" s="439"/>
      <c r="AB88" s="438"/>
      <c r="AC88" s="439"/>
      <c r="AD88" s="438"/>
      <c r="AE88" s="439"/>
      <c r="AF88" s="438"/>
      <c r="AG88" s="439"/>
      <c r="AH88" s="438"/>
      <c r="AI88" s="439"/>
      <c r="AJ88" s="438"/>
      <c r="AK88" s="439"/>
      <c r="AL88" s="457" t="str">
        <f t="shared" si="1"/>
        <v/>
      </c>
      <c r="AM88" s="458"/>
      <c r="AN88" s="438"/>
      <c r="AO88" s="459"/>
      <c r="AP88" s="459"/>
      <c r="AQ88" s="439"/>
      <c r="AR88" s="457" t="str">
        <f t="shared" ref="AR88:AR96" si="3">IF(AN88&lt;&gt;"",BR88,"")</f>
        <v/>
      </c>
      <c r="AS88" s="458"/>
      <c r="AT88" s="457" t="str">
        <f t="shared" si="2"/>
        <v/>
      </c>
      <c r="AU88" s="533"/>
      <c r="AV88" s="458"/>
      <c r="AW88" s="550"/>
      <c r="AX88" s="551"/>
      <c r="AY88" s="552"/>
      <c r="AZ88" s="550"/>
      <c r="BA88" s="551"/>
      <c r="BB88" s="552"/>
      <c r="BC88" s="347"/>
      <c r="BD88" s="348"/>
      <c r="BE88" s="348"/>
      <c r="BF88" s="348"/>
      <c r="BG88" s="349"/>
      <c r="BI88" s="86" t="str">
        <f>IF(X88=Datos!$AH$2,15,"")</f>
        <v/>
      </c>
      <c r="BJ88" s="86" t="str">
        <f>IF(Z88=Datos!$AI$2,15,"")</f>
        <v/>
      </c>
      <c r="BK88" s="86" t="str">
        <f>IF(AB88=Datos!$AJ$2,15,"")</f>
        <v/>
      </c>
      <c r="BL88" s="86" t="str">
        <f>IF(AD88=Datos!$AK$2,15,"")</f>
        <v/>
      </c>
      <c r="BM88" s="86" t="str">
        <f>IF(AF88=Datos!$AL$2,15,"")</f>
        <v/>
      </c>
      <c r="BN88" s="86" t="str">
        <f>IF(AH88=Datos!$AM$2,15,"")</f>
        <v/>
      </c>
      <c r="BO88" s="86" t="str">
        <f>IF(AJ88=Datos!$AN$2,10,IF(AJ88=Datos!$AN$3,5,IF(AJ88=Datos!$AN$4,"","")))</f>
        <v/>
      </c>
      <c r="BP88" s="86">
        <f t="shared" ref="BP88:BP96" si="4">SUM(BI88:BO88)</f>
        <v>0</v>
      </c>
      <c r="BQ88" s="86" t="str">
        <f>IF(D88="","",IF(BP88&gt;=96,Datos!$AO$2,IF(BP88&gt;=86,Datos!$AO$3,IF(BP88&lt;86,Datos!$AO$4,""))))</f>
        <v/>
      </c>
      <c r="BR88" s="86" t="str">
        <f>IF(AN88="","",IF(AN88=Datos!$AP$2,Datos!$AO$2,IF(AN88=Datos!$AP$3,Datos!$AO$3,IF(AN88=Datos!$AP$4,Datos!$AO$4,""))))</f>
        <v/>
      </c>
      <c r="BS88" s="86" t="str">
        <f t="shared" ref="BS88:BS96" si="5">IF(AND(BQ88=$BS$86,BR88=$BS$86),$BS$86,"")</f>
        <v/>
      </c>
      <c r="BT88" s="86" t="str">
        <f t="shared" ref="BT88:BT96" si="6">IF(AND(BQ88=$BS$86,BR88=$BT$86),$BT$86,IF(AND(BQ88=$BT$86,BR88=$BS$86),$BT$86,IF(AND(BQ88=$BT$86,BR88=$BT$86),$BT$86,"")))</f>
        <v/>
      </c>
      <c r="BU88" s="86" t="str">
        <f t="shared" ref="BU88:BU96" si="7">IF(AND(BQ88=$BS$86,BR88=$BU$86),$BU$86,IF(AND(BQ88=$BT$86,BR88=$BU$86),$BU$86,IF(AND(BQ88=$BU$86,BR88=$BS$86),$BU$86,IF(AND(BQ88=$BU$86,BR88=$BT$86),$BU$86,IF(AND(BQ88=$BU$86,BR88=$BU$86),$BU$86,"")))))</f>
        <v/>
      </c>
      <c r="BV88" s="86" t="str">
        <f t="shared" ref="BV88:BV96" si="8">IF(BS88&lt;&gt;"",BS88,IF(BT88&lt;&gt;"",BT88,IF(BU88&lt;&gt;"",BU88,"")))</f>
        <v/>
      </c>
      <c r="BW88" s="86" t="str">
        <f>IF(BV88=Datos!$AO$2,100,IF(BV88=Datos!$AO$3,50,IF(BV88=Datos!$AO$4,0,"")))</f>
        <v/>
      </c>
      <c r="BX88" s="92"/>
      <c r="BY88" s="92"/>
      <c r="BZ88" s="91"/>
    </row>
    <row r="89" spans="1:78" ht="26.25" customHeight="1">
      <c r="A89" s="18"/>
      <c r="D89" s="436"/>
      <c r="E89" s="436"/>
      <c r="F89" s="436"/>
      <c r="G89" s="436"/>
      <c r="H89" s="436"/>
      <c r="I89" s="436"/>
      <c r="J89" s="436"/>
      <c r="K89" s="436"/>
      <c r="L89" s="436"/>
      <c r="M89" s="436"/>
      <c r="N89" s="436"/>
      <c r="O89" s="436"/>
      <c r="P89" s="436"/>
      <c r="Q89" s="436"/>
      <c r="R89" s="436"/>
      <c r="S89" s="436"/>
      <c r="T89" s="437" t="str">
        <f t="shared" si="0"/>
        <v/>
      </c>
      <c r="U89" s="437"/>
      <c r="V89" s="437"/>
      <c r="W89" s="437"/>
      <c r="X89" s="438"/>
      <c r="Y89" s="439"/>
      <c r="Z89" s="438"/>
      <c r="AA89" s="439"/>
      <c r="AB89" s="438"/>
      <c r="AC89" s="439"/>
      <c r="AD89" s="438"/>
      <c r="AE89" s="439"/>
      <c r="AF89" s="438"/>
      <c r="AG89" s="439"/>
      <c r="AH89" s="438"/>
      <c r="AI89" s="439"/>
      <c r="AJ89" s="438"/>
      <c r="AK89" s="439"/>
      <c r="AL89" s="457" t="str">
        <f t="shared" si="1"/>
        <v/>
      </c>
      <c r="AM89" s="458"/>
      <c r="AN89" s="438"/>
      <c r="AO89" s="459"/>
      <c r="AP89" s="459"/>
      <c r="AQ89" s="439"/>
      <c r="AR89" s="457" t="str">
        <f t="shared" si="3"/>
        <v/>
      </c>
      <c r="AS89" s="458"/>
      <c r="AT89" s="457" t="str">
        <f t="shared" si="2"/>
        <v/>
      </c>
      <c r="AU89" s="533"/>
      <c r="AV89" s="458"/>
      <c r="AW89" s="550"/>
      <c r="AX89" s="551"/>
      <c r="AY89" s="552"/>
      <c r="AZ89" s="550"/>
      <c r="BA89" s="551"/>
      <c r="BB89" s="552"/>
      <c r="BC89" s="347"/>
      <c r="BD89" s="348"/>
      <c r="BE89" s="348"/>
      <c r="BF89" s="348"/>
      <c r="BG89" s="349"/>
      <c r="BI89" s="86" t="str">
        <f>IF(X89=Datos!$AH$2,15,"")</f>
        <v/>
      </c>
      <c r="BJ89" s="86" t="str">
        <f>IF(Z89=Datos!$AI$2,15,"")</f>
        <v/>
      </c>
      <c r="BK89" s="86" t="str">
        <f>IF(AB89=Datos!$AJ$2,15,"")</f>
        <v/>
      </c>
      <c r="BL89" s="86" t="str">
        <f>IF(AD89=Datos!$AK$2,15,"")</f>
        <v/>
      </c>
      <c r="BM89" s="86" t="str">
        <f>IF(AF89=Datos!$AL$2,15,"")</f>
        <v/>
      </c>
      <c r="BN89" s="86" t="str">
        <f>IF(AH89=Datos!$AM$2,15,"")</f>
        <v/>
      </c>
      <c r="BO89" s="86" t="str">
        <f>IF(AJ89=Datos!$AN$2,10,IF(AJ89=Datos!$AN$3,5,IF(AJ89=Datos!$AN$4,"","")))</f>
        <v/>
      </c>
      <c r="BP89" s="86">
        <f t="shared" si="4"/>
        <v>0</v>
      </c>
      <c r="BQ89" s="86" t="str">
        <f>IF(D89="","",IF(BP89&gt;=96,Datos!$AO$2,IF(BP89&gt;=86,Datos!$AO$3,IF(BP89&lt;86,Datos!$AO$4,""))))</f>
        <v/>
      </c>
      <c r="BR89" s="86" t="str">
        <f>IF(AN89="","",IF(AN89=Datos!$AP$2,Datos!$AO$2,IF(AN89=Datos!$AP$3,Datos!$AO$3,IF(AN89=Datos!$AP$4,Datos!$AO$4,""))))</f>
        <v/>
      </c>
      <c r="BS89" s="86" t="str">
        <f t="shared" si="5"/>
        <v/>
      </c>
      <c r="BT89" s="86" t="str">
        <f t="shared" si="6"/>
        <v/>
      </c>
      <c r="BU89" s="86" t="str">
        <f t="shared" si="7"/>
        <v/>
      </c>
      <c r="BV89" s="86" t="str">
        <f t="shared" si="8"/>
        <v/>
      </c>
      <c r="BW89" s="86" t="str">
        <f>IF(BV89=Datos!$AO$2,100,IF(BV89=Datos!$AO$3,50,IF(BV89=Datos!$AO$4,0,"")))</f>
        <v/>
      </c>
      <c r="BX89" s="92"/>
      <c r="BY89" s="92"/>
      <c r="BZ89" s="91"/>
    </row>
    <row r="90" spans="1:78" ht="26.25" customHeight="1">
      <c r="A90" s="18"/>
      <c r="D90" s="436"/>
      <c r="E90" s="436"/>
      <c r="F90" s="436"/>
      <c r="G90" s="436"/>
      <c r="H90" s="436"/>
      <c r="I90" s="436"/>
      <c r="J90" s="436"/>
      <c r="K90" s="436"/>
      <c r="L90" s="436"/>
      <c r="M90" s="436"/>
      <c r="N90" s="436"/>
      <c r="O90" s="436"/>
      <c r="P90" s="436"/>
      <c r="Q90" s="436"/>
      <c r="R90" s="436"/>
      <c r="S90" s="436"/>
      <c r="T90" s="437" t="str">
        <f t="shared" si="0"/>
        <v/>
      </c>
      <c r="U90" s="437"/>
      <c r="V90" s="437"/>
      <c r="W90" s="437"/>
      <c r="X90" s="438"/>
      <c r="Y90" s="439"/>
      <c r="Z90" s="438"/>
      <c r="AA90" s="439"/>
      <c r="AB90" s="438"/>
      <c r="AC90" s="439"/>
      <c r="AD90" s="438"/>
      <c r="AE90" s="439"/>
      <c r="AF90" s="438"/>
      <c r="AG90" s="439"/>
      <c r="AH90" s="438"/>
      <c r="AI90" s="439"/>
      <c r="AJ90" s="438"/>
      <c r="AK90" s="439"/>
      <c r="AL90" s="457" t="str">
        <f t="shared" si="1"/>
        <v/>
      </c>
      <c r="AM90" s="458"/>
      <c r="AN90" s="438"/>
      <c r="AO90" s="459"/>
      <c r="AP90" s="459"/>
      <c r="AQ90" s="439"/>
      <c r="AR90" s="457" t="str">
        <f t="shared" si="3"/>
        <v/>
      </c>
      <c r="AS90" s="458"/>
      <c r="AT90" s="457" t="str">
        <f t="shared" si="2"/>
        <v/>
      </c>
      <c r="AU90" s="533"/>
      <c r="AV90" s="458"/>
      <c r="AW90" s="550"/>
      <c r="AX90" s="551"/>
      <c r="AY90" s="552"/>
      <c r="AZ90" s="550"/>
      <c r="BA90" s="551"/>
      <c r="BB90" s="552"/>
      <c r="BC90" s="347"/>
      <c r="BD90" s="348"/>
      <c r="BE90" s="348"/>
      <c r="BF90" s="348"/>
      <c r="BG90" s="349"/>
      <c r="BI90" s="86" t="str">
        <f>IF(X90=Datos!$AH$2,15,"")</f>
        <v/>
      </c>
      <c r="BJ90" s="86" t="str">
        <f>IF(Z90=Datos!$AI$2,15,"")</f>
        <v/>
      </c>
      <c r="BK90" s="86" t="str">
        <f>IF(AB90=Datos!$AJ$2,15,"")</f>
        <v/>
      </c>
      <c r="BL90" s="86" t="str">
        <f>IF(AD90=Datos!$AK$2,15,"")</f>
        <v/>
      </c>
      <c r="BM90" s="86" t="str">
        <f>IF(AF90=Datos!$AL$2,15,"")</f>
        <v/>
      </c>
      <c r="BN90" s="86" t="str">
        <f>IF(AH90=Datos!$AM$2,15,"")</f>
        <v/>
      </c>
      <c r="BO90" s="86" t="str">
        <f>IF(AJ90=Datos!$AN$2,10,IF(AJ90=Datos!$AN$3,5,IF(AJ90=Datos!$AN$4,"","")))</f>
        <v/>
      </c>
      <c r="BP90" s="86">
        <f t="shared" si="4"/>
        <v>0</v>
      </c>
      <c r="BQ90" s="86" t="str">
        <f>IF(D90="","",IF(BP90&gt;=96,Datos!$AO$2,IF(BP90&gt;=86,Datos!$AO$3,IF(BP90&lt;86,Datos!$AO$4,""))))</f>
        <v/>
      </c>
      <c r="BR90" s="86" t="str">
        <f>IF(AN90="","",IF(AN90=Datos!$AP$2,Datos!$AO$2,IF(AN90=Datos!$AP$3,Datos!$AO$3,IF(AN90=Datos!$AP$4,Datos!$AO$4,""))))</f>
        <v/>
      </c>
      <c r="BS90" s="86" t="str">
        <f t="shared" si="5"/>
        <v/>
      </c>
      <c r="BT90" s="86" t="str">
        <f t="shared" si="6"/>
        <v/>
      </c>
      <c r="BU90" s="86" t="str">
        <f t="shared" si="7"/>
        <v/>
      </c>
      <c r="BV90" s="86" t="str">
        <f t="shared" si="8"/>
        <v/>
      </c>
      <c r="BW90" s="86" t="str">
        <f>IF(BV90=Datos!$AO$2,100,IF(BV90=Datos!$AO$3,50,IF(BV90=Datos!$AO$4,0,"")))</f>
        <v/>
      </c>
      <c r="BX90" s="92"/>
      <c r="BY90" s="92"/>
      <c r="BZ90" s="91"/>
    </row>
    <row r="91" spans="1:78" ht="26.25" customHeight="1">
      <c r="A91" s="18"/>
      <c r="D91" s="436"/>
      <c r="E91" s="436"/>
      <c r="F91" s="436"/>
      <c r="G91" s="436"/>
      <c r="H91" s="436"/>
      <c r="I91" s="436"/>
      <c r="J91" s="436"/>
      <c r="K91" s="436"/>
      <c r="L91" s="436"/>
      <c r="M91" s="436"/>
      <c r="N91" s="436"/>
      <c r="O91" s="436"/>
      <c r="P91" s="436"/>
      <c r="Q91" s="436"/>
      <c r="R91" s="436"/>
      <c r="S91" s="436"/>
      <c r="T91" s="437" t="str">
        <f t="shared" si="0"/>
        <v/>
      </c>
      <c r="U91" s="437"/>
      <c r="V91" s="437"/>
      <c r="W91" s="437"/>
      <c r="X91" s="438"/>
      <c r="Y91" s="439"/>
      <c r="Z91" s="438"/>
      <c r="AA91" s="439"/>
      <c r="AB91" s="438"/>
      <c r="AC91" s="439"/>
      <c r="AD91" s="438"/>
      <c r="AE91" s="439"/>
      <c r="AF91" s="438"/>
      <c r="AG91" s="439"/>
      <c r="AH91" s="438"/>
      <c r="AI91" s="439"/>
      <c r="AJ91" s="438"/>
      <c r="AK91" s="439"/>
      <c r="AL91" s="457" t="str">
        <f t="shared" si="1"/>
        <v/>
      </c>
      <c r="AM91" s="458"/>
      <c r="AN91" s="438"/>
      <c r="AO91" s="459"/>
      <c r="AP91" s="459"/>
      <c r="AQ91" s="439"/>
      <c r="AR91" s="457" t="str">
        <f t="shared" si="3"/>
        <v/>
      </c>
      <c r="AS91" s="458"/>
      <c r="AT91" s="457" t="str">
        <f t="shared" si="2"/>
        <v/>
      </c>
      <c r="AU91" s="533"/>
      <c r="AV91" s="458"/>
      <c r="AW91" s="550"/>
      <c r="AX91" s="551"/>
      <c r="AY91" s="552"/>
      <c r="AZ91" s="550"/>
      <c r="BA91" s="551"/>
      <c r="BB91" s="552"/>
      <c r="BC91" s="347"/>
      <c r="BD91" s="348"/>
      <c r="BE91" s="348"/>
      <c r="BF91" s="348"/>
      <c r="BG91" s="349"/>
      <c r="BI91" s="86" t="str">
        <f>IF(X91=Datos!$AH$2,15,"")</f>
        <v/>
      </c>
      <c r="BJ91" s="86" t="str">
        <f>IF(Z91=Datos!$AI$2,15,"")</f>
        <v/>
      </c>
      <c r="BK91" s="86" t="str">
        <f>IF(AB91=Datos!$AJ$2,15,"")</f>
        <v/>
      </c>
      <c r="BL91" s="86" t="str">
        <f>IF(AD91=Datos!$AK$2,15,"")</f>
        <v/>
      </c>
      <c r="BM91" s="86" t="str">
        <f>IF(AF91=Datos!$AL$2,15,"")</f>
        <v/>
      </c>
      <c r="BN91" s="86" t="str">
        <f>IF(AH91=Datos!$AM$2,15,"")</f>
        <v/>
      </c>
      <c r="BO91" s="86" t="str">
        <f>IF(AJ91=Datos!$AN$2,10,IF(AJ91=Datos!$AN$3,5,IF(AJ91=Datos!$AN$4,"","")))</f>
        <v/>
      </c>
      <c r="BP91" s="86">
        <f t="shared" si="4"/>
        <v>0</v>
      </c>
      <c r="BQ91" s="86" t="str">
        <f>IF(D91="","",IF(BP91&gt;=96,Datos!$AO$2,IF(BP91&gt;=86,Datos!$AO$3,IF(BP91&lt;86,Datos!$AO$4,""))))</f>
        <v/>
      </c>
      <c r="BR91" s="86" t="str">
        <f>IF(AN91="","",IF(AN91=Datos!$AP$2,Datos!$AO$2,IF(AN91=Datos!$AP$3,Datos!$AO$3,IF(AN91=Datos!$AP$4,Datos!$AO$4,""))))</f>
        <v/>
      </c>
      <c r="BS91" s="86" t="str">
        <f t="shared" si="5"/>
        <v/>
      </c>
      <c r="BT91" s="86" t="str">
        <f t="shared" si="6"/>
        <v/>
      </c>
      <c r="BU91" s="86" t="str">
        <f t="shared" si="7"/>
        <v/>
      </c>
      <c r="BV91" s="86" t="str">
        <f t="shared" si="8"/>
        <v/>
      </c>
      <c r="BW91" s="86" t="str">
        <f>IF(BV91=Datos!$AO$2,100,IF(BV91=Datos!$AO$3,50,IF(BV91=Datos!$AO$4,0,"")))</f>
        <v/>
      </c>
      <c r="BX91" s="92"/>
      <c r="BY91" s="92"/>
      <c r="BZ91" s="91"/>
    </row>
    <row r="92" spans="1:78" ht="26.25" customHeight="1">
      <c r="A92" s="18"/>
      <c r="D92" s="436"/>
      <c r="E92" s="436"/>
      <c r="F92" s="436"/>
      <c r="G92" s="436"/>
      <c r="H92" s="436"/>
      <c r="I92" s="436"/>
      <c r="J92" s="436"/>
      <c r="K92" s="436"/>
      <c r="L92" s="436"/>
      <c r="M92" s="436"/>
      <c r="N92" s="436"/>
      <c r="O92" s="436"/>
      <c r="P92" s="436"/>
      <c r="Q92" s="436"/>
      <c r="R92" s="436"/>
      <c r="S92" s="436"/>
      <c r="T92" s="437" t="str">
        <f t="shared" si="0"/>
        <v/>
      </c>
      <c r="U92" s="437"/>
      <c r="V92" s="437"/>
      <c r="W92" s="437"/>
      <c r="X92" s="438"/>
      <c r="Y92" s="439"/>
      <c r="Z92" s="438"/>
      <c r="AA92" s="439"/>
      <c r="AB92" s="438"/>
      <c r="AC92" s="439"/>
      <c r="AD92" s="438"/>
      <c r="AE92" s="439"/>
      <c r="AF92" s="438"/>
      <c r="AG92" s="439"/>
      <c r="AH92" s="438"/>
      <c r="AI92" s="439"/>
      <c r="AJ92" s="438"/>
      <c r="AK92" s="439"/>
      <c r="AL92" s="457" t="str">
        <f t="shared" si="1"/>
        <v/>
      </c>
      <c r="AM92" s="458"/>
      <c r="AN92" s="438"/>
      <c r="AO92" s="459"/>
      <c r="AP92" s="459"/>
      <c r="AQ92" s="439"/>
      <c r="AR92" s="457" t="str">
        <f t="shared" si="3"/>
        <v/>
      </c>
      <c r="AS92" s="458"/>
      <c r="AT92" s="457" t="str">
        <f t="shared" si="2"/>
        <v/>
      </c>
      <c r="AU92" s="533"/>
      <c r="AV92" s="458"/>
      <c r="AW92" s="550"/>
      <c r="AX92" s="551"/>
      <c r="AY92" s="552"/>
      <c r="AZ92" s="550"/>
      <c r="BA92" s="551"/>
      <c r="BB92" s="552"/>
      <c r="BC92" s="347"/>
      <c r="BD92" s="348"/>
      <c r="BE92" s="348"/>
      <c r="BF92" s="348"/>
      <c r="BG92" s="349"/>
      <c r="BI92" s="86" t="str">
        <f>IF(X92=Datos!$AH$2,15,"")</f>
        <v/>
      </c>
      <c r="BJ92" s="86" t="str">
        <f>IF(Z92=Datos!$AI$2,15,"")</f>
        <v/>
      </c>
      <c r="BK92" s="86" t="str">
        <f>IF(AB92=Datos!$AJ$2,15,"")</f>
        <v/>
      </c>
      <c r="BL92" s="86" t="str">
        <f>IF(AD92=Datos!$AK$2,15,"")</f>
        <v/>
      </c>
      <c r="BM92" s="86" t="str">
        <f>IF(AF92=Datos!$AL$2,15,"")</f>
        <v/>
      </c>
      <c r="BN92" s="86" t="str">
        <f>IF(AH92=Datos!$AM$2,15,"")</f>
        <v/>
      </c>
      <c r="BO92" s="86" t="str">
        <f>IF(AJ92=Datos!$AN$2,10,IF(AJ92=Datos!$AN$3,5,IF(AJ92=Datos!$AN$4,"","")))</f>
        <v/>
      </c>
      <c r="BP92" s="86">
        <f t="shared" si="4"/>
        <v>0</v>
      </c>
      <c r="BQ92" s="86" t="str">
        <f>IF(D92="","",IF(BP92&gt;=96,Datos!$AO$2,IF(BP92&gt;=86,Datos!$AO$3,IF(BP92&lt;86,Datos!$AO$4,""))))</f>
        <v/>
      </c>
      <c r="BR92" s="86" t="str">
        <f>IF(AN92="","",IF(AN92=Datos!$AP$2,Datos!$AO$2,IF(AN92=Datos!$AP$3,Datos!$AO$3,IF(AN92=Datos!$AP$4,Datos!$AO$4,""))))</f>
        <v/>
      </c>
      <c r="BS92" s="86" t="str">
        <f t="shared" si="5"/>
        <v/>
      </c>
      <c r="BT92" s="86" t="str">
        <f t="shared" si="6"/>
        <v/>
      </c>
      <c r="BU92" s="86" t="str">
        <f t="shared" si="7"/>
        <v/>
      </c>
      <c r="BV92" s="86" t="str">
        <f t="shared" si="8"/>
        <v/>
      </c>
      <c r="BW92" s="86" t="str">
        <f>IF(BV92=Datos!$AO$2,100,IF(BV92=Datos!$AO$3,50,IF(BV92=Datos!$AO$4,0,"")))</f>
        <v/>
      </c>
      <c r="BX92" s="92"/>
      <c r="BY92" s="92"/>
      <c r="BZ92" s="91"/>
    </row>
    <row r="93" spans="1:78" ht="26.25" customHeight="1">
      <c r="A93" s="18"/>
      <c r="D93" s="436"/>
      <c r="E93" s="436"/>
      <c r="F93" s="436"/>
      <c r="G93" s="436"/>
      <c r="H93" s="436"/>
      <c r="I93" s="436"/>
      <c r="J93" s="436"/>
      <c r="K93" s="436"/>
      <c r="L93" s="436"/>
      <c r="M93" s="436"/>
      <c r="N93" s="436"/>
      <c r="O93" s="436"/>
      <c r="P93" s="436"/>
      <c r="Q93" s="436"/>
      <c r="R93" s="436"/>
      <c r="S93" s="436"/>
      <c r="T93" s="437" t="str">
        <f t="shared" si="0"/>
        <v/>
      </c>
      <c r="U93" s="437"/>
      <c r="V93" s="437"/>
      <c r="W93" s="437"/>
      <c r="X93" s="438"/>
      <c r="Y93" s="439"/>
      <c r="Z93" s="438"/>
      <c r="AA93" s="439"/>
      <c r="AB93" s="438"/>
      <c r="AC93" s="439"/>
      <c r="AD93" s="438"/>
      <c r="AE93" s="439"/>
      <c r="AF93" s="438"/>
      <c r="AG93" s="439"/>
      <c r="AH93" s="438"/>
      <c r="AI93" s="439"/>
      <c r="AJ93" s="438"/>
      <c r="AK93" s="439"/>
      <c r="AL93" s="457" t="str">
        <f t="shared" si="1"/>
        <v/>
      </c>
      <c r="AM93" s="458"/>
      <c r="AN93" s="438"/>
      <c r="AO93" s="459"/>
      <c r="AP93" s="459"/>
      <c r="AQ93" s="439"/>
      <c r="AR93" s="457" t="str">
        <f t="shared" si="3"/>
        <v/>
      </c>
      <c r="AS93" s="458"/>
      <c r="AT93" s="457" t="str">
        <f t="shared" si="2"/>
        <v/>
      </c>
      <c r="AU93" s="533"/>
      <c r="AV93" s="458"/>
      <c r="AW93" s="550"/>
      <c r="AX93" s="551"/>
      <c r="AY93" s="552"/>
      <c r="AZ93" s="550"/>
      <c r="BA93" s="551"/>
      <c r="BB93" s="552"/>
      <c r="BC93" s="347"/>
      <c r="BD93" s="348"/>
      <c r="BE93" s="348"/>
      <c r="BF93" s="348"/>
      <c r="BG93" s="349"/>
      <c r="BI93" s="86" t="str">
        <f>IF(X93=Datos!$AH$2,15,"")</f>
        <v/>
      </c>
      <c r="BJ93" s="86" t="str">
        <f>IF(Z93=Datos!$AI$2,15,"")</f>
        <v/>
      </c>
      <c r="BK93" s="86" t="str">
        <f>IF(AB93=Datos!$AJ$2,15,"")</f>
        <v/>
      </c>
      <c r="BL93" s="86" t="str">
        <f>IF(AD93=Datos!$AK$2,15,"")</f>
        <v/>
      </c>
      <c r="BM93" s="86" t="str">
        <f>IF(AF93=Datos!$AL$2,15,"")</f>
        <v/>
      </c>
      <c r="BN93" s="86" t="str">
        <f>IF(AH93=Datos!$AM$2,15,"")</f>
        <v/>
      </c>
      <c r="BO93" s="86" t="str">
        <f>IF(AJ93=Datos!$AN$2,10,IF(AJ93=Datos!$AN$3,5,IF(AJ93=Datos!$AN$4,"","")))</f>
        <v/>
      </c>
      <c r="BP93" s="86">
        <f t="shared" si="4"/>
        <v>0</v>
      </c>
      <c r="BQ93" s="86" t="str">
        <f>IF(D93="","",IF(BP93&gt;=96,Datos!$AO$2,IF(BP93&gt;=86,Datos!$AO$3,IF(BP93&lt;86,Datos!$AO$4,""))))</f>
        <v/>
      </c>
      <c r="BR93" s="86" t="str">
        <f>IF(AN93="","",IF(AN93=Datos!$AP$2,Datos!$AO$2,IF(AN93=Datos!$AP$3,Datos!$AO$3,IF(AN93=Datos!$AP$4,Datos!$AO$4,""))))</f>
        <v/>
      </c>
      <c r="BS93" s="86" t="str">
        <f t="shared" si="5"/>
        <v/>
      </c>
      <c r="BT93" s="86" t="str">
        <f t="shared" si="6"/>
        <v/>
      </c>
      <c r="BU93" s="86" t="str">
        <f t="shared" si="7"/>
        <v/>
      </c>
      <c r="BV93" s="86" t="str">
        <f t="shared" si="8"/>
        <v/>
      </c>
      <c r="BW93" s="86" t="str">
        <f>IF(BV93=Datos!$AO$2,100,IF(BV93=Datos!$AO$3,50,IF(BV93=Datos!$AO$4,0,"")))</f>
        <v/>
      </c>
      <c r="BX93" s="92"/>
      <c r="BY93" s="92"/>
      <c r="BZ93" s="91"/>
    </row>
    <row r="94" spans="1:78" ht="26.25" customHeight="1">
      <c r="A94" s="18"/>
      <c r="D94" s="436"/>
      <c r="E94" s="436"/>
      <c r="F94" s="436"/>
      <c r="G94" s="436"/>
      <c r="H94" s="436"/>
      <c r="I94" s="436"/>
      <c r="J94" s="436"/>
      <c r="K94" s="436"/>
      <c r="L94" s="436"/>
      <c r="M94" s="436"/>
      <c r="N94" s="436"/>
      <c r="O94" s="436"/>
      <c r="P94" s="436"/>
      <c r="Q94" s="436"/>
      <c r="R94" s="436"/>
      <c r="S94" s="436"/>
      <c r="T94" s="437" t="str">
        <f t="shared" si="0"/>
        <v/>
      </c>
      <c r="U94" s="437"/>
      <c r="V94" s="437"/>
      <c r="W94" s="437"/>
      <c r="X94" s="438"/>
      <c r="Y94" s="439"/>
      <c r="Z94" s="438"/>
      <c r="AA94" s="439"/>
      <c r="AB94" s="438"/>
      <c r="AC94" s="439"/>
      <c r="AD94" s="438"/>
      <c r="AE94" s="439"/>
      <c r="AF94" s="438"/>
      <c r="AG94" s="439"/>
      <c r="AH94" s="438"/>
      <c r="AI94" s="439"/>
      <c r="AJ94" s="438"/>
      <c r="AK94" s="439"/>
      <c r="AL94" s="457" t="str">
        <f t="shared" si="1"/>
        <v/>
      </c>
      <c r="AM94" s="458"/>
      <c r="AN94" s="438"/>
      <c r="AO94" s="459"/>
      <c r="AP94" s="459"/>
      <c r="AQ94" s="439"/>
      <c r="AR94" s="457" t="str">
        <f t="shared" si="3"/>
        <v/>
      </c>
      <c r="AS94" s="458"/>
      <c r="AT94" s="457" t="str">
        <f t="shared" si="2"/>
        <v/>
      </c>
      <c r="AU94" s="533"/>
      <c r="AV94" s="458"/>
      <c r="AW94" s="550"/>
      <c r="AX94" s="551"/>
      <c r="AY94" s="552"/>
      <c r="AZ94" s="550"/>
      <c r="BA94" s="551"/>
      <c r="BB94" s="552"/>
      <c r="BC94" s="347"/>
      <c r="BD94" s="348"/>
      <c r="BE94" s="348"/>
      <c r="BF94" s="348"/>
      <c r="BG94" s="349"/>
      <c r="BI94" s="86" t="str">
        <f>IF(X94=Datos!$AH$2,15,"")</f>
        <v/>
      </c>
      <c r="BJ94" s="86" t="str">
        <f>IF(Z94=Datos!$AI$2,15,"")</f>
        <v/>
      </c>
      <c r="BK94" s="86" t="str">
        <f>IF(AB94=Datos!$AJ$2,15,"")</f>
        <v/>
      </c>
      <c r="BL94" s="86" t="str">
        <f>IF(AD94=Datos!$AK$2,15,"")</f>
        <v/>
      </c>
      <c r="BM94" s="86" t="str">
        <f>IF(AF94=Datos!$AL$2,15,"")</f>
        <v/>
      </c>
      <c r="BN94" s="86" t="str">
        <f>IF(AH94=Datos!$AM$2,15,"")</f>
        <v/>
      </c>
      <c r="BO94" s="86" t="str">
        <f>IF(AJ94=Datos!$AN$2,10,IF(AJ94=Datos!$AN$3,5,IF(AJ94=Datos!$AN$4,"","")))</f>
        <v/>
      </c>
      <c r="BP94" s="86">
        <f t="shared" si="4"/>
        <v>0</v>
      </c>
      <c r="BQ94" s="86" t="str">
        <f>IF(D94="","",IF(BP94&gt;=96,Datos!$AO$2,IF(BP94&gt;=86,Datos!$AO$3,IF(BP94&lt;86,Datos!$AO$4,""))))</f>
        <v/>
      </c>
      <c r="BR94" s="86" t="str">
        <f>IF(AN94="","",IF(AN94=Datos!$AP$2,Datos!$AO$2,IF(AN94=Datos!$AP$3,Datos!$AO$3,IF(AN94=Datos!$AP$4,Datos!$AO$4,""))))</f>
        <v/>
      </c>
      <c r="BS94" s="86" t="str">
        <f t="shared" si="5"/>
        <v/>
      </c>
      <c r="BT94" s="86" t="str">
        <f t="shared" si="6"/>
        <v/>
      </c>
      <c r="BU94" s="86" t="str">
        <f t="shared" si="7"/>
        <v/>
      </c>
      <c r="BV94" s="86" t="str">
        <f t="shared" si="8"/>
        <v/>
      </c>
      <c r="BW94" s="86" t="str">
        <f>IF(BV94=Datos!$AO$2,100,IF(BV94=Datos!$AO$3,50,IF(BV94=Datos!$AO$4,0,"")))</f>
        <v/>
      </c>
      <c r="BX94" s="92"/>
      <c r="BY94" s="92"/>
      <c r="BZ94" s="91"/>
    </row>
    <row r="95" spans="1:78" ht="26.25" customHeight="1">
      <c r="A95" s="18"/>
      <c r="D95" s="436"/>
      <c r="E95" s="436"/>
      <c r="F95" s="436"/>
      <c r="G95" s="436"/>
      <c r="H95" s="436"/>
      <c r="I95" s="436"/>
      <c r="J95" s="436"/>
      <c r="K95" s="436"/>
      <c r="L95" s="436"/>
      <c r="M95" s="436"/>
      <c r="N95" s="436"/>
      <c r="O95" s="436"/>
      <c r="P95" s="436"/>
      <c r="Q95" s="436"/>
      <c r="R95" s="436"/>
      <c r="S95" s="436"/>
      <c r="T95" s="437" t="str">
        <f t="shared" si="0"/>
        <v/>
      </c>
      <c r="U95" s="437"/>
      <c r="V95" s="437"/>
      <c r="W95" s="437"/>
      <c r="X95" s="438"/>
      <c r="Y95" s="439"/>
      <c r="Z95" s="438"/>
      <c r="AA95" s="439"/>
      <c r="AB95" s="438"/>
      <c r="AC95" s="439"/>
      <c r="AD95" s="438"/>
      <c r="AE95" s="439"/>
      <c r="AF95" s="438"/>
      <c r="AG95" s="439"/>
      <c r="AH95" s="438"/>
      <c r="AI95" s="439"/>
      <c r="AJ95" s="438"/>
      <c r="AK95" s="439"/>
      <c r="AL95" s="457" t="str">
        <f t="shared" si="1"/>
        <v/>
      </c>
      <c r="AM95" s="458"/>
      <c r="AN95" s="438"/>
      <c r="AO95" s="459"/>
      <c r="AP95" s="459"/>
      <c r="AQ95" s="439"/>
      <c r="AR95" s="457" t="str">
        <f t="shared" si="3"/>
        <v/>
      </c>
      <c r="AS95" s="458"/>
      <c r="AT95" s="457" t="str">
        <f t="shared" si="2"/>
        <v/>
      </c>
      <c r="AU95" s="533"/>
      <c r="AV95" s="458"/>
      <c r="AW95" s="550"/>
      <c r="AX95" s="551"/>
      <c r="AY95" s="552"/>
      <c r="AZ95" s="550"/>
      <c r="BA95" s="551"/>
      <c r="BB95" s="552"/>
      <c r="BC95" s="347"/>
      <c r="BD95" s="348"/>
      <c r="BE95" s="348"/>
      <c r="BF95" s="348"/>
      <c r="BG95" s="349"/>
      <c r="BI95" s="86" t="str">
        <f>IF(X95=Datos!$AH$2,15,"")</f>
        <v/>
      </c>
      <c r="BJ95" s="86" t="str">
        <f>IF(Z95=Datos!$AI$2,15,"")</f>
        <v/>
      </c>
      <c r="BK95" s="86" t="str">
        <f>IF(AB95=Datos!$AJ$2,15,"")</f>
        <v/>
      </c>
      <c r="BL95" s="86" t="str">
        <f>IF(AD95=Datos!$AK$2,15,"")</f>
        <v/>
      </c>
      <c r="BM95" s="86" t="str">
        <f>IF(AF95=Datos!$AL$2,15,"")</f>
        <v/>
      </c>
      <c r="BN95" s="86" t="str">
        <f>IF(AH95=Datos!$AM$2,15,"")</f>
        <v/>
      </c>
      <c r="BO95" s="86" t="str">
        <f>IF(AJ95=Datos!$AN$2,10,IF(AJ95=Datos!$AN$3,5,IF(AJ95=Datos!$AN$4,"","")))</f>
        <v/>
      </c>
      <c r="BP95" s="86">
        <f t="shared" si="4"/>
        <v>0</v>
      </c>
      <c r="BQ95" s="86" t="str">
        <f>IF(D95="","",IF(BP95&gt;=96,Datos!$AO$2,IF(BP95&gt;=86,Datos!$AO$3,IF(BP95&lt;86,Datos!$AO$4,""))))</f>
        <v/>
      </c>
      <c r="BR95" s="86" t="str">
        <f>IF(AN95="","",IF(AN95=Datos!$AP$2,Datos!$AO$2,IF(AN95=Datos!$AP$3,Datos!$AO$3,IF(AN95=Datos!$AP$4,Datos!$AO$4,""))))</f>
        <v/>
      </c>
      <c r="BS95" s="86" t="str">
        <f t="shared" si="5"/>
        <v/>
      </c>
      <c r="BT95" s="86" t="str">
        <f t="shared" si="6"/>
        <v/>
      </c>
      <c r="BU95" s="86" t="str">
        <f t="shared" si="7"/>
        <v/>
      </c>
      <c r="BV95" s="86" t="str">
        <f t="shared" si="8"/>
        <v/>
      </c>
      <c r="BW95" s="86" t="str">
        <f>IF(BV95=Datos!$AO$2,100,IF(BV95=Datos!$AO$3,50,IF(BV95=Datos!$AO$4,0,"")))</f>
        <v/>
      </c>
      <c r="BX95" s="92"/>
      <c r="BY95" s="92"/>
      <c r="BZ95" s="91"/>
    </row>
    <row r="96" spans="1:78" ht="26.25" customHeight="1">
      <c r="A96" s="18"/>
      <c r="D96" s="436"/>
      <c r="E96" s="436"/>
      <c r="F96" s="436"/>
      <c r="G96" s="436"/>
      <c r="H96" s="436"/>
      <c r="I96" s="436"/>
      <c r="J96" s="436"/>
      <c r="K96" s="436"/>
      <c r="L96" s="436"/>
      <c r="M96" s="436"/>
      <c r="N96" s="436"/>
      <c r="O96" s="436"/>
      <c r="P96" s="436"/>
      <c r="Q96" s="436"/>
      <c r="R96" s="436"/>
      <c r="S96" s="436"/>
      <c r="T96" s="437" t="str">
        <f t="shared" si="0"/>
        <v/>
      </c>
      <c r="U96" s="437"/>
      <c r="V96" s="437"/>
      <c r="W96" s="437"/>
      <c r="X96" s="438"/>
      <c r="Y96" s="439"/>
      <c r="Z96" s="438"/>
      <c r="AA96" s="439"/>
      <c r="AB96" s="438"/>
      <c r="AC96" s="439"/>
      <c r="AD96" s="438"/>
      <c r="AE96" s="439"/>
      <c r="AF96" s="438"/>
      <c r="AG96" s="439"/>
      <c r="AH96" s="438"/>
      <c r="AI96" s="439"/>
      <c r="AJ96" s="438"/>
      <c r="AK96" s="439"/>
      <c r="AL96" s="457" t="str">
        <f t="shared" si="1"/>
        <v/>
      </c>
      <c r="AM96" s="458"/>
      <c r="AN96" s="438"/>
      <c r="AO96" s="459"/>
      <c r="AP96" s="459"/>
      <c r="AQ96" s="439"/>
      <c r="AR96" s="457" t="str">
        <f t="shared" si="3"/>
        <v/>
      </c>
      <c r="AS96" s="458"/>
      <c r="AT96" s="457" t="str">
        <f t="shared" si="2"/>
        <v/>
      </c>
      <c r="AU96" s="533"/>
      <c r="AV96" s="458"/>
      <c r="AW96" s="553"/>
      <c r="AX96" s="554"/>
      <c r="AY96" s="555"/>
      <c r="AZ96" s="553"/>
      <c r="BA96" s="554"/>
      <c r="BB96" s="555"/>
      <c r="BC96" s="347"/>
      <c r="BD96" s="348"/>
      <c r="BE96" s="348"/>
      <c r="BF96" s="348"/>
      <c r="BG96" s="349"/>
      <c r="BI96" s="86" t="str">
        <f>IF(X96=Datos!$AH$2,15,"")</f>
        <v/>
      </c>
      <c r="BJ96" s="86" t="str">
        <f>IF(Z96=Datos!$AI$2,15,"")</f>
        <v/>
      </c>
      <c r="BK96" s="86" t="str">
        <f>IF(AB96=Datos!$AJ$2,15,"")</f>
        <v/>
      </c>
      <c r="BL96" s="86" t="str">
        <f>IF(AD96=Datos!$AK$2,15,"")</f>
        <v/>
      </c>
      <c r="BM96" s="86" t="str">
        <f>IF(AF96=Datos!$AL$2,15,"")</f>
        <v/>
      </c>
      <c r="BN96" s="86" t="str">
        <f>IF(AH96=Datos!$AM$2,15,"")</f>
        <v/>
      </c>
      <c r="BO96" s="86" t="str">
        <f>IF(AJ96=Datos!$AN$2,10,IF(AJ96=Datos!$AN$3,5,IF(AJ96=Datos!$AN$4,"","")))</f>
        <v/>
      </c>
      <c r="BP96" s="86">
        <f t="shared" si="4"/>
        <v>0</v>
      </c>
      <c r="BQ96" s="86" t="str">
        <f>IF(D96="","",IF(BP96&gt;=96,Datos!$AO$2,IF(BP96&gt;=86,Datos!$AO$3,IF(BP96&lt;86,Datos!$AO$4,""))))</f>
        <v/>
      </c>
      <c r="BR96" s="86" t="str">
        <f>IF(AN96="","",IF(AN96=Datos!$AP$2,Datos!$AO$2,IF(AN96=Datos!$AP$3,Datos!$AO$3,IF(AN96=Datos!$AP$4,Datos!$AO$4,""))))</f>
        <v/>
      </c>
      <c r="BS96" s="86" t="str">
        <f t="shared" si="5"/>
        <v/>
      </c>
      <c r="BT96" s="86" t="str">
        <f t="shared" si="6"/>
        <v/>
      </c>
      <c r="BU96" s="86" t="str">
        <f t="shared" si="7"/>
        <v/>
      </c>
      <c r="BV96" s="86" t="str">
        <f t="shared" si="8"/>
        <v/>
      </c>
      <c r="BW96" s="86" t="str">
        <f>IF(BV96=Datos!$AO$2,100,IF(BV96=Datos!$AO$3,50,IF(BV96=Datos!$AO$4,0,"")))</f>
        <v/>
      </c>
      <c r="BX96" s="92"/>
      <c r="BY96" s="92"/>
      <c r="BZ96" s="91"/>
    </row>
    <row r="97" spans="1:78" ht="15" customHeight="1">
      <c r="A97" s="18"/>
      <c r="BE97" s="41"/>
      <c r="BG97" s="20"/>
      <c r="BI97" s="85"/>
      <c r="BJ97" s="85"/>
      <c r="BK97" s="85"/>
      <c r="BL97" s="85"/>
      <c r="BM97" s="85"/>
      <c r="BN97" s="85"/>
      <c r="BO97" s="85" t="s">
        <v>545</v>
      </c>
      <c r="BP97" s="85">
        <f>IF(COUNTA(D87:D96)=0,0,SUM(BP87:BP96)/(COUNTA(D87:D96)))</f>
        <v>0</v>
      </c>
      <c r="BV97" s="86" t="s">
        <v>546</v>
      </c>
      <c r="BW97" s="86">
        <f>IF(COUNTA(D87:D96)=0,0,SUM(BW87:BW96)/(COUNTA(D87:S96)))</f>
        <v>0</v>
      </c>
      <c r="BX97" s="90" t="str">
        <f>IF(BW97="","",IF(BW97=100,Datos!$AO$2,IF(BW97&gt;=50,Datos!$AO$3,Datos!$AO$4)))</f>
        <v>Débil</v>
      </c>
      <c r="BY97" s="90" t="str">
        <f>IF(AZ87="","",AZ87)</f>
        <v/>
      </c>
      <c r="BZ97" s="90" t="str">
        <f>IF(OR(BX97="",BY97=""),"",IF(AND(BX97=Datos!$AO$2,BY97=Datos!$AQ$2),2,IF(AND(BX97=Datos!$AO$2,BY97=Datos!$AQ$3),0,IF(AND(BX97=Datos!$AO$3,BY97=Datos!$AQ$2),1,IF(AND(BX97=Datos!$AO$3,BY97=Datos!$AQ$3),0,IF(BX97=Datos!$AO$4,0,""))))))</f>
        <v/>
      </c>
    </row>
    <row r="98" spans="1:78" ht="15" customHeight="1" thickBot="1">
      <c r="A98" s="18"/>
      <c r="BG98" s="20"/>
    </row>
    <row r="99" spans="1:78" ht="32.25" customHeight="1">
      <c r="A99" s="18"/>
      <c r="X99" s="529" t="s">
        <v>505</v>
      </c>
      <c r="Y99" s="530"/>
      <c r="Z99" s="530"/>
      <c r="AA99" s="530"/>
      <c r="AB99" s="530"/>
      <c r="AC99" s="530"/>
      <c r="AD99" s="530"/>
      <c r="AE99" s="530"/>
      <c r="AF99" s="530"/>
      <c r="AG99" s="530"/>
      <c r="AH99" s="530"/>
      <c r="AI99" s="530"/>
      <c r="AJ99" s="530"/>
      <c r="AK99" s="530"/>
      <c r="AL99" s="530"/>
      <c r="AM99" s="531"/>
      <c r="AN99" s="535" t="s">
        <v>506</v>
      </c>
      <c r="AO99" s="536"/>
      <c r="AP99" s="536"/>
      <c r="AQ99" s="536"/>
      <c r="AR99" s="536"/>
      <c r="AS99" s="537"/>
      <c r="BG99" s="20"/>
    </row>
    <row r="100" spans="1:78" ht="15" customHeight="1">
      <c r="A100" s="18"/>
      <c r="X100" s="526" t="s">
        <v>507</v>
      </c>
      <c r="Y100" s="526"/>
      <c r="Z100" s="526"/>
      <c r="AA100" s="526"/>
      <c r="AB100" s="526" t="s">
        <v>508</v>
      </c>
      <c r="AC100" s="526"/>
      <c r="AD100" s="526" t="s">
        <v>509</v>
      </c>
      <c r="AE100" s="526"/>
      <c r="AF100" s="526" t="s">
        <v>510</v>
      </c>
      <c r="AG100" s="526"/>
      <c r="AH100" s="527" t="s">
        <v>511</v>
      </c>
      <c r="AI100" s="528"/>
      <c r="AJ100" s="526" t="s">
        <v>512</v>
      </c>
      <c r="AK100" s="526"/>
      <c r="AL100" s="532" t="s">
        <v>513</v>
      </c>
      <c r="AM100" s="532"/>
      <c r="AN100" s="538" t="s">
        <v>514</v>
      </c>
      <c r="AO100" s="538"/>
      <c r="AP100" s="538"/>
      <c r="AQ100" s="538"/>
      <c r="AR100" s="542" t="s">
        <v>515</v>
      </c>
      <c r="AS100" s="542"/>
      <c r="BE100" s="44"/>
      <c r="BG100" s="20"/>
      <c r="BS100" s="556" t="s">
        <v>516</v>
      </c>
      <c r="BT100" s="557"/>
      <c r="BU100" s="558"/>
      <c r="BV100" s="556" t="s">
        <v>517</v>
      </c>
      <c r="BW100" s="557"/>
      <c r="BX100" s="558"/>
    </row>
    <row r="101" spans="1:78" ht="217.5" customHeight="1">
      <c r="A101" s="18"/>
      <c r="D101" s="543" t="s">
        <v>547</v>
      </c>
      <c r="E101" s="543"/>
      <c r="F101" s="543"/>
      <c r="G101" s="543"/>
      <c r="H101" s="543"/>
      <c r="I101" s="543"/>
      <c r="J101" s="543"/>
      <c r="K101" s="543"/>
      <c r="L101" s="543"/>
      <c r="M101" s="543"/>
      <c r="N101" s="543"/>
      <c r="O101" s="543"/>
      <c r="P101" s="543"/>
      <c r="Q101" s="543"/>
      <c r="R101" s="543"/>
      <c r="S101" s="543"/>
      <c r="T101" s="521" t="s">
        <v>519</v>
      </c>
      <c r="U101" s="521"/>
      <c r="V101" s="521"/>
      <c r="W101" s="521"/>
      <c r="X101" s="522" t="s">
        <v>520</v>
      </c>
      <c r="Y101" s="522"/>
      <c r="Z101" s="522" t="s">
        <v>521</v>
      </c>
      <c r="AA101" s="522"/>
      <c r="AB101" s="522" t="s">
        <v>522</v>
      </c>
      <c r="AC101" s="522"/>
      <c r="AD101" s="522" t="s">
        <v>523</v>
      </c>
      <c r="AE101" s="522"/>
      <c r="AF101" s="522" t="s">
        <v>524</v>
      </c>
      <c r="AG101" s="522"/>
      <c r="AH101" s="522" t="s">
        <v>525</v>
      </c>
      <c r="AI101" s="522"/>
      <c r="AJ101" s="522" t="s">
        <v>526</v>
      </c>
      <c r="AK101" s="522"/>
      <c r="AL101" s="532"/>
      <c r="AM101" s="532"/>
      <c r="AN101" s="539" t="s">
        <v>527</v>
      </c>
      <c r="AO101" s="540"/>
      <c r="AP101" s="540"/>
      <c r="AQ101" s="541"/>
      <c r="AR101" s="542"/>
      <c r="AS101" s="542"/>
      <c r="AT101" s="544" t="s">
        <v>528</v>
      </c>
      <c r="AU101" s="545"/>
      <c r="AV101" s="546"/>
      <c r="AW101" s="544" t="s">
        <v>529</v>
      </c>
      <c r="AX101" s="545"/>
      <c r="AY101" s="546"/>
      <c r="AZ101" s="559" t="str">
        <f>IF(AK13=Datos!A6,"¿El conjunto de controles ayuda a incrementar el impacto?","¿El conjunto de controles ayuda a disminunir la impacto?")</f>
        <v>¿El conjunto de controles ayuda a disminunir la impacto?</v>
      </c>
      <c r="BA101" s="560"/>
      <c r="BB101" s="561"/>
      <c r="BC101" s="562" t="s">
        <v>530</v>
      </c>
      <c r="BD101" s="563"/>
      <c r="BE101" s="563"/>
      <c r="BF101" s="563"/>
      <c r="BG101" s="564"/>
      <c r="BI101" s="55" t="str">
        <f>$X$85</f>
        <v>Responsable</v>
      </c>
      <c r="BJ101" s="55" t="str">
        <f>$X$85</f>
        <v>Responsable</v>
      </c>
      <c r="BK101" s="55" t="str">
        <f>$AB$85</f>
        <v>Periodicidad</v>
      </c>
      <c r="BL101" s="55" t="str">
        <f>$AD$85</f>
        <v>Propósito</v>
      </c>
      <c r="BM101" s="55" t="str">
        <f>$AF$85</f>
        <v>Realización</v>
      </c>
      <c r="BN101" s="55" t="str">
        <f>$AH$85</f>
        <v>Observación</v>
      </c>
      <c r="BO101" s="55" t="str">
        <f>$AJ$85</f>
        <v>Evidencia</v>
      </c>
      <c r="BP101" s="56" t="s">
        <v>531</v>
      </c>
      <c r="BQ101" s="89" t="s">
        <v>532</v>
      </c>
      <c r="BR101" s="89" t="s">
        <v>533</v>
      </c>
      <c r="BS101" s="86" t="str">
        <f>Datos!$AO$2</f>
        <v>Fuerte</v>
      </c>
      <c r="BT101" s="86" t="str">
        <f>Datos!$AO$3</f>
        <v>Moderado</v>
      </c>
      <c r="BU101" s="86" t="str">
        <f>Datos!$AO$4</f>
        <v>Débil</v>
      </c>
      <c r="BV101" s="86" t="s">
        <v>548</v>
      </c>
      <c r="BW101" s="86" t="s">
        <v>535</v>
      </c>
      <c r="BX101" s="86" t="s">
        <v>536</v>
      </c>
      <c r="BY101" s="86" t="s">
        <v>537</v>
      </c>
      <c r="BZ101" s="86" t="s">
        <v>538</v>
      </c>
    </row>
    <row r="102" spans="1:78" ht="26.25" customHeight="1">
      <c r="A102" s="18"/>
      <c r="D102" s="436"/>
      <c r="E102" s="436"/>
      <c r="F102" s="436"/>
      <c r="G102" s="436"/>
      <c r="H102" s="436"/>
      <c r="I102" s="436"/>
      <c r="J102" s="436"/>
      <c r="K102" s="436"/>
      <c r="L102" s="436"/>
      <c r="M102" s="436"/>
      <c r="N102" s="436"/>
      <c r="O102" s="436"/>
      <c r="P102" s="436"/>
      <c r="Q102" s="436"/>
      <c r="R102" s="436"/>
      <c r="S102" s="436"/>
      <c r="T102" s="437" t="str">
        <f>IF(D102&lt;&gt;"","Detectivo","")</f>
        <v/>
      </c>
      <c r="U102" s="437"/>
      <c r="V102" s="437"/>
      <c r="W102" s="437"/>
      <c r="X102" s="438"/>
      <c r="Y102" s="439"/>
      <c r="Z102" s="438"/>
      <c r="AA102" s="439"/>
      <c r="AB102" s="438"/>
      <c r="AC102" s="439"/>
      <c r="AD102" s="438"/>
      <c r="AE102" s="439"/>
      <c r="AF102" s="438"/>
      <c r="AG102" s="439"/>
      <c r="AH102" s="438"/>
      <c r="AI102" s="439"/>
      <c r="AJ102" s="438"/>
      <c r="AK102" s="439"/>
      <c r="AL102" s="457" t="str">
        <f t="shared" ref="AL102:AL111" si="9">IF(D102&lt;&gt;"",BQ102,"")</f>
        <v/>
      </c>
      <c r="AM102" s="458"/>
      <c r="AN102" s="438"/>
      <c r="AO102" s="459"/>
      <c r="AP102" s="459"/>
      <c r="AQ102" s="439"/>
      <c r="AR102" s="457" t="str">
        <f t="shared" ref="AR102:AR111" si="10">IF(AN102&lt;&gt;"",BR102,"")</f>
        <v/>
      </c>
      <c r="AS102" s="458"/>
      <c r="AT102" s="457" t="str">
        <f t="shared" ref="AT102:AT111" si="11">IF(BV102="","",BV102)</f>
        <v/>
      </c>
      <c r="AU102" s="533"/>
      <c r="AV102" s="458"/>
      <c r="AW102" s="547" t="str">
        <f>IF(OR(AT102="",BX112=""),"",BX112)</f>
        <v/>
      </c>
      <c r="AX102" s="548"/>
      <c r="AY102" s="549"/>
      <c r="AZ102" s="547" t="str">
        <f>IF(AW102="","",IF($AK$13=1,Datos!$AR$4,IF(BW$112&gt;=Datos!$AT$2,Datos!$AR$2,IF(BW$112&gt;=Datos!$AT$3,Datos!$AR$3,IF(BW$112&lt;Datos!$AT$3,Datos!$AR$4,"")))))</f>
        <v/>
      </c>
      <c r="BA102" s="548"/>
      <c r="BB102" s="549"/>
      <c r="BC102" s="347"/>
      <c r="BD102" s="348"/>
      <c r="BE102" s="348"/>
      <c r="BF102" s="348"/>
      <c r="BG102" s="349"/>
      <c r="BI102" s="86" t="str">
        <f>IF(X102=Datos!$AH$2,15,"")</f>
        <v/>
      </c>
      <c r="BJ102" s="86" t="str">
        <f>IF(Z102=Datos!$AI$2,15,"")</f>
        <v/>
      </c>
      <c r="BK102" s="86" t="str">
        <f>IF(AB102=Datos!$AJ$2,15,"")</f>
        <v/>
      </c>
      <c r="BL102" s="86" t="str">
        <f>IF(AD102=Datos!$AK$2,15,"")</f>
        <v/>
      </c>
      <c r="BM102" s="86" t="str">
        <f>IF(AF102=Datos!$AL$2,15,"")</f>
        <v/>
      </c>
      <c r="BN102" s="86" t="str">
        <f>IF(AH102=Datos!$AM$2,15,"")</f>
        <v/>
      </c>
      <c r="BO102" s="86" t="str">
        <f>IF(AJ102=Datos!$AN$2,10,IF(AJ102=Datos!$AN$3,5,IF(AJ102=Datos!$AN$4,"","")))</f>
        <v/>
      </c>
      <c r="BP102" s="86">
        <f>SUM(BI102:BO102)</f>
        <v>0</v>
      </c>
      <c r="BQ102" s="86" t="str">
        <f>IF(D102="","",IF(BP102&gt;=96,Datos!$AO$2,IF(BP102&gt;=86,Datos!$AO$3,IF(BP102&lt;86,Datos!$AO$4,""))))</f>
        <v/>
      </c>
      <c r="BR102" s="86" t="str">
        <f>IF(AN102="","",IF(AN102=Datos!$AP$2,Datos!$AO$2,IF(AN102=Datos!$AP$3,Datos!$AO$3,IF(AN102=Datos!$AP$4,Datos!$AO$4,""))))</f>
        <v/>
      </c>
      <c r="BS102" s="86" t="str">
        <f>IF(AND(BQ102=$BS$101,BR102=$BS$101),$BS$101,"")</f>
        <v/>
      </c>
      <c r="BT102" s="86" t="str">
        <f>IF(AND(BQ102=$BS$101,BR102=$BT$101),$BT$101,IF(AND(BQ102=$BT$101,BR102=$BS$101),$BT$101,IF(AND(BQ102=$BT$101,BR102=$BT$101),$BT$101,"")))</f>
        <v/>
      </c>
      <c r="BU102" s="86" t="str">
        <f>IF(AND(BQ102=$BS$101,BR102=$BU$101),$BU$101,IF(AND(BQ102=$BT$101,BR102=$BU$101),$BU$101,IF(AND(BQ102=$BU$101,BR102=$BS$101),$BU$101,IF(AND(BQ102=$BU$101,BR102=$BT$101),$BU$101,IF(AND(BQ102=$BU$101,BR102=$BU$101),$BU$101,"")))))</f>
        <v/>
      </c>
      <c r="BV102" s="86" t="str">
        <f>IF(BS102&lt;&gt;"",BS102,IF(BT102&lt;&gt;"",BT102,IF(BU102&lt;&gt;"",BU102,"")))</f>
        <v/>
      </c>
      <c r="BW102" s="86" t="str">
        <f>IF(BV102=Datos!$AO$2,100,IF(BV102=Datos!$AO$3,50,IF(BV102=Datos!$AO$4,0,"")))</f>
        <v/>
      </c>
      <c r="BX102" s="92"/>
      <c r="BY102" s="94"/>
      <c r="BZ102" s="91"/>
    </row>
    <row r="103" spans="1:78" ht="26.25" customHeight="1">
      <c r="A103" s="18"/>
      <c r="D103" s="436"/>
      <c r="E103" s="436"/>
      <c r="F103" s="436"/>
      <c r="G103" s="436"/>
      <c r="H103" s="436"/>
      <c r="I103" s="436"/>
      <c r="J103" s="436"/>
      <c r="K103" s="436"/>
      <c r="L103" s="436"/>
      <c r="M103" s="436"/>
      <c r="N103" s="436"/>
      <c r="O103" s="436"/>
      <c r="P103" s="436"/>
      <c r="Q103" s="436"/>
      <c r="R103" s="436"/>
      <c r="S103" s="436"/>
      <c r="T103" s="437" t="str">
        <f t="shared" ref="T103:T111" si="12">IF(D103&lt;&gt;"","Detectivo","")</f>
        <v/>
      </c>
      <c r="U103" s="437"/>
      <c r="V103" s="437"/>
      <c r="W103" s="437"/>
      <c r="X103" s="438"/>
      <c r="Y103" s="439"/>
      <c r="Z103" s="438"/>
      <c r="AA103" s="439"/>
      <c r="AB103" s="438"/>
      <c r="AC103" s="439"/>
      <c r="AD103" s="438"/>
      <c r="AE103" s="439"/>
      <c r="AF103" s="438"/>
      <c r="AG103" s="439"/>
      <c r="AH103" s="438"/>
      <c r="AI103" s="439"/>
      <c r="AJ103" s="438"/>
      <c r="AK103" s="439"/>
      <c r="AL103" s="457" t="str">
        <f t="shared" si="9"/>
        <v/>
      </c>
      <c r="AM103" s="458"/>
      <c r="AN103" s="438"/>
      <c r="AO103" s="459"/>
      <c r="AP103" s="459"/>
      <c r="AQ103" s="439"/>
      <c r="AR103" s="457" t="str">
        <f t="shared" si="10"/>
        <v/>
      </c>
      <c r="AS103" s="458"/>
      <c r="AT103" s="457" t="str">
        <f t="shared" si="11"/>
        <v/>
      </c>
      <c r="AU103" s="533"/>
      <c r="AV103" s="458"/>
      <c r="AW103" s="550"/>
      <c r="AX103" s="551"/>
      <c r="AY103" s="552"/>
      <c r="AZ103" s="550"/>
      <c r="BA103" s="551"/>
      <c r="BB103" s="552"/>
      <c r="BC103" s="347"/>
      <c r="BD103" s="348"/>
      <c r="BE103" s="348"/>
      <c r="BF103" s="348"/>
      <c r="BG103" s="349"/>
      <c r="BI103" s="86" t="str">
        <f>IF(X103=Datos!$AH$2,15,"")</f>
        <v/>
      </c>
      <c r="BJ103" s="86" t="str">
        <f>IF(Z103=Datos!$AI$2,15,"")</f>
        <v/>
      </c>
      <c r="BK103" s="86" t="str">
        <f>IF(AB103=Datos!$AJ$2,15,"")</f>
        <v/>
      </c>
      <c r="BL103" s="86" t="str">
        <f>IF(AD103=Datos!$AK$2,15,"")</f>
        <v/>
      </c>
      <c r="BM103" s="86" t="str">
        <f>IF(AF103=Datos!$AL$2,15,"")</f>
        <v/>
      </c>
      <c r="BN103" s="86" t="str">
        <f>IF(AH103=Datos!$AM$2,15,"")</f>
        <v/>
      </c>
      <c r="BO103" s="86" t="str">
        <f>IF(AJ103=Datos!$AN$2,10,IF(AJ103=Datos!$AN$3,5,IF(AJ103=Datos!$AN$4,"","")))</f>
        <v/>
      </c>
      <c r="BP103" s="86">
        <f t="shared" ref="BP103:BP111" si="13">SUM(BI103:BO103)</f>
        <v>0</v>
      </c>
      <c r="BQ103" s="86" t="str">
        <f>IF(D103="","",IF(BP103&gt;=96,Datos!$AO$2,IF(BP103&gt;=86,Datos!$AO$3,IF(BP103&lt;86,Datos!$AO$4,""))))</f>
        <v/>
      </c>
      <c r="BR103" s="86" t="str">
        <f>IF(AN103="","",IF(AN103=Datos!$AP$2,Datos!$AO$2,IF(AN103=Datos!$AP$3,Datos!$AO$3,IF(AN103=Datos!$AP$4,Datos!$AO$4,""))))</f>
        <v/>
      </c>
      <c r="BS103" s="86" t="str">
        <f t="shared" ref="BS103:BS111" si="14">IF(AND(BQ103=$BS$101,BR103=$BS$101),$BS$101,"")</f>
        <v/>
      </c>
      <c r="BT103" s="86" t="str">
        <f t="shared" ref="BT103:BT111" si="15">IF(AND(BQ103=$BS$101,BR103=$BT$101),$BT$101,IF(AND(BQ103=$BT$101,BR103=$BS$101),$BT$101,IF(AND(BQ103=$BT$101,BR103=$BT$101),$BT$101,"")))</f>
        <v/>
      </c>
      <c r="BU103" s="86" t="str">
        <f t="shared" ref="BU103:BU111" si="16">IF(AND(BQ103=$BS$101,BR103=$BU$101),$BU$101,IF(AND(BQ103=$BT$101,BR103=$BU$101),$BU$101,IF(AND(BQ103=$BU$101,BR103=$BS$101),$BU$101,IF(AND(BQ103=$BU$101,BR103=$BT$101),$BU$101,IF(AND(BQ103=$BU$101,BR103=$BU$101),$BU$101,"")))))</f>
        <v/>
      </c>
      <c r="BV103" s="86" t="str">
        <f t="shared" ref="BV103:BV111" si="17">IF(BS103&lt;&gt;"",BS103,IF(BT103&lt;&gt;"",BT103,IF(BU103&lt;&gt;"",BU103,"")))</f>
        <v/>
      </c>
      <c r="BW103" s="86" t="str">
        <f>IF(BV103=Datos!$AO$2,100,IF(BV103=Datos!$AO$3,50,IF(BV103=Datos!$AO$4,0,"")))</f>
        <v/>
      </c>
      <c r="BX103" s="92"/>
      <c r="BY103" s="92"/>
      <c r="BZ103" s="91"/>
    </row>
    <row r="104" spans="1:78" ht="26.25" customHeight="1">
      <c r="A104" s="18"/>
      <c r="D104" s="436"/>
      <c r="E104" s="436"/>
      <c r="F104" s="436"/>
      <c r="G104" s="436"/>
      <c r="H104" s="436"/>
      <c r="I104" s="436"/>
      <c r="J104" s="436"/>
      <c r="K104" s="436"/>
      <c r="L104" s="436"/>
      <c r="M104" s="436"/>
      <c r="N104" s="436"/>
      <c r="O104" s="436"/>
      <c r="P104" s="436"/>
      <c r="Q104" s="436"/>
      <c r="R104" s="436"/>
      <c r="S104" s="436"/>
      <c r="T104" s="437" t="str">
        <f t="shared" si="12"/>
        <v/>
      </c>
      <c r="U104" s="437"/>
      <c r="V104" s="437"/>
      <c r="W104" s="437"/>
      <c r="X104" s="438"/>
      <c r="Y104" s="439"/>
      <c r="Z104" s="438"/>
      <c r="AA104" s="439"/>
      <c r="AB104" s="438"/>
      <c r="AC104" s="439"/>
      <c r="AD104" s="438"/>
      <c r="AE104" s="439"/>
      <c r="AF104" s="438"/>
      <c r="AG104" s="439"/>
      <c r="AH104" s="438"/>
      <c r="AI104" s="439"/>
      <c r="AJ104" s="438"/>
      <c r="AK104" s="439"/>
      <c r="AL104" s="457" t="str">
        <f t="shared" si="9"/>
        <v/>
      </c>
      <c r="AM104" s="458"/>
      <c r="AN104" s="438"/>
      <c r="AO104" s="459"/>
      <c r="AP104" s="459"/>
      <c r="AQ104" s="439"/>
      <c r="AR104" s="457" t="str">
        <f t="shared" si="10"/>
        <v/>
      </c>
      <c r="AS104" s="458"/>
      <c r="AT104" s="457" t="str">
        <f t="shared" si="11"/>
        <v/>
      </c>
      <c r="AU104" s="533"/>
      <c r="AV104" s="458"/>
      <c r="AW104" s="550"/>
      <c r="AX104" s="551"/>
      <c r="AY104" s="552"/>
      <c r="AZ104" s="550"/>
      <c r="BA104" s="551"/>
      <c r="BB104" s="552"/>
      <c r="BC104" s="347"/>
      <c r="BD104" s="348"/>
      <c r="BE104" s="348"/>
      <c r="BF104" s="348"/>
      <c r="BG104" s="349"/>
      <c r="BI104" s="86" t="str">
        <f>IF(X104=Datos!$AH$2,15,"")</f>
        <v/>
      </c>
      <c r="BJ104" s="86" t="str">
        <f>IF(Z104=Datos!$AI$2,15,"")</f>
        <v/>
      </c>
      <c r="BK104" s="86" t="str">
        <f>IF(AB104=Datos!$AJ$2,15,"")</f>
        <v/>
      </c>
      <c r="BL104" s="86" t="str">
        <f>IF(AD104=Datos!$AK$2,15,"")</f>
        <v/>
      </c>
      <c r="BM104" s="86" t="str">
        <f>IF(AF104=Datos!$AL$2,15,"")</f>
        <v/>
      </c>
      <c r="BN104" s="86" t="str">
        <f>IF(AH104=Datos!$AM$2,15,"")</f>
        <v/>
      </c>
      <c r="BO104" s="86" t="str">
        <f>IF(AJ104=Datos!$AN$2,10,IF(AJ104=Datos!$AN$3,5,IF(AJ104=Datos!$AN$4,"","")))</f>
        <v/>
      </c>
      <c r="BP104" s="86">
        <f t="shared" si="13"/>
        <v>0</v>
      </c>
      <c r="BQ104" s="86" t="str">
        <f>IF(D104="","",IF(BP104&gt;=96,Datos!$AO$2,IF(BP104&gt;=86,Datos!$AO$3,IF(BP104&lt;86,Datos!$AO$4,""))))</f>
        <v/>
      </c>
      <c r="BR104" s="86" t="str">
        <f>IF(AN104="","",IF(AN104=Datos!$AP$2,Datos!$AO$2,IF(AN104=Datos!$AP$3,Datos!$AO$3,IF(AN104=Datos!$AP$4,Datos!$AO$4,""))))</f>
        <v/>
      </c>
      <c r="BS104" s="86" t="str">
        <f t="shared" si="14"/>
        <v/>
      </c>
      <c r="BT104" s="86" t="str">
        <f t="shared" si="15"/>
        <v/>
      </c>
      <c r="BU104" s="86" t="str">
        <f t="shared" si="16"/>
        <v/>
      </c>
      <c r="BV104" s="86" t="str">
        <f t="shared" si="17"/>
        <v/>
      </c>
      <c r="BW104" s="86" t="str">
        <f>IF(BV104=Datos!$AO$2,100,IF(BV104=Datos!$AO$3,50,IF(BV104=Datos!$AO$4,0,"")))</f>
        <v/>
      </c>
      <c r="BX104" s="92"/>
      <c r="BY104" s="92"/>
      <c r="BZ104" s="91"/>
    </row>
    <row r="105" spans="1:78" ht="26.25" customHeight="1">
      <c r="A105" s="18"/>
      <c r="D105" s="436"/>
      <c r="E105" s="436"/>
      <c r="F105" s="436"/>
      <c r="G105" s="436"/>
      <c r="H105" s="436"/>
      <c r="I105" s="436"/>
      <c r="J105" s="436"/>
      <c r="K105" s="436"/>
      <c r="L105" s="436"/>
      <c r="M105" s="436"/>
      <c r="N105" s="436"/>
      <c r="O105" s="436"/>
      <c r="P105" s="436"/>
      <c r="Q105" s="436"/>
      <c r="R105" s="436"/>
      <c r="S105" s="436"/>
      <c r="T105" s="437" t="str">
        <f t="shared" si="12"/>
        <v/>
      </c>
      <c r="U105" s="437"/>
      <c r="V105" s="437"/>
      <c r="W105" s="437"/>
      <c r="X105" s="438"/>
      <c r="Y105" s="439"/>
      <c r="Z105" s="438"/>
      <c r="AA105" s="439"/>
      <c r="AB105" s="438"/>
      <c r="AC105" s="439"/>
      <c r="AD105" s="438"/>
      <c r="AE105" s="439"/>
      <c r="AF105" s="438"/>
      <c r="AG105" s="439"/>
      <c r="AH105" s="438"/>
      <c r="AI105" s="439"/>
      <c r="AJ105" s="438"/>
      <c r="AK105" s="439"/>
      <c r="AL105" s="457" t="str">
        <f t="shared" si="9"/>
        <v/>
      </c>
      <c r="AM105" s="458"/>
      <c r="AN105" s="438"/>
      <c r="AO105" s="459"/>
      <c r="AP105" s="459"/>
      <c r="AQ105" s="439"/>
      <c r="AR105" s="457" t="str">
        <f t="shared" si="10"/>
        <v/>
      </c>
      <c r="AS105" s="458"/>
      <c r="AT105" s="457" t="str">
        <f t="shared" si="11"/>
        <v/>
      </c>
      <c r="AU105" s="533"/>
      <c r="AV105" s="458"/>
      <c r="AW105" s="550"/>
      <c r="AX105" s="551"/>
      <c r="AY105" s="552"/>
      <c r="AZ105" s="550"/>
      <c r="BA105" s="551"/>
      <c r="BB105" s="552"/>
      <c r="BC105" s="347"/>
      <c r="BD105" s="348"/>
      <c r="BE105" s="348"/>
      <c r="BF105" s="348"/>
      <c r="BG105" s="349"/>
      <c r="BI105" s="86" t="str">
        <f>IF(X105=Datos!$AH$2,15,"")</f>
        <v/>
      </c>
      <c r="BJ105" s="86" t="str">
        <f>IF(Z105=Datos!$AI$2,15,"")</f>
        <v/>
      </c>
      <c r="BK105" s="86" t="str">
        <f>IF(AB105=Datos!$AJ$2,15,"")</f>
        <v/>
      </c>
      <c r="BL105" s="86" t="str">
        <f>IF(AD105=Datos!$AK$2,15,"")</f>
        <v/>
      </c>
      <c r="BM105" s="86" t="str">
        <f>IF(AF105=Datos!$AL$2,15,"")</f>
        <v/>
      </c>
      <c r="BN105" s="86" t="str">
        <f>IF(AH105=Datos!$AM$2,15,"")</f>
        <v/>
      </c>
      <c r="BO105" s="86" t="str">
        <f>IF(AJ105=Datos!$AN$2,10,IF(AJ105=Datos!$AN$3,5,IF(AJ105=Datos!$AN$4,"","")))</f>
        <v/>
      </c>
      <c r="BP105" s="86">
        <f t="shared" si="13"/>
        <v>0</v>
      </c>
      <c r="BQ105" s="86" t="str">
        <f>IF(D105="","",IF(BP105&gt;=96,Datos!$AO$2,IF(BP105&gt;=86,Datos!$AO$3,IF(BP105&lt;86,Datos!$AO$4,""))))</f>
        <v/>
      </c>
      <c r="BR105" s="86" t="str">
        <f>IF(AN105="","",IF(AN105=Datos!$AP$2,Datos!$AO$2,IF(AN105=Datos!$AP$3,Datos!$AO$3,IF(AN105=Datos!$AP$4,Datos!$AO$4,""))))</f>
        <v/>
      </c>
      <c r="BS105" s="86" t="str">
        <f t="shared" si="14"/>
        <v/>
      </c>
      <c r="BT105" s="86" t="str">
        <f t="shared" si="15"/>
        <v/>
      </c>
      <c r="BU105" s="86" t="str">
        <f t="shared" si="16"/>
        <v/>
      </c>
      <c r="BV105" s="86" t="str">
        <f t="shared" si="17"/>
        <v/>
      </c>
      <c r="BW105" s="86" t="str">
        <f>IF(BV105=Datos!$AO$2,100,IF(BV105=Datos!$AO$3,50,IF(BV105=Datos!$AO$4,0,"")))</f>
        <v/>
      </c>
      <c r="BX105" s="92"/>
      <c r="BY105" s="92"/>
      <c r="BZ105" s="91"/>
    </row>
    <row r="106" spans="1:78" ht="26.25" customHeight="1">
      <c r="A106" s="18"/>
      <c r="D106" s="436"/>
      <c r="E106" s="436"/>
      <c r="F106" s="436"/>
      <c r="G106" s="436"/>
      <c r="H106" s="436"/>
      <c r="I106" s="436"/>
      <c r="J106" s="436"/>
      <c r="K106" s="436"/>
      <c r="L106" s="436"/>
      <c r="M106" s="436"/>
      <c r="N106" s="436"/>
      <c r="O106" s="436"/>
      <c r="P106" s="436"/>
      <c r="Q106" s="436"/>
      <c r="R106" s="436"/>
      <c r="S106" s="436"/>
      <c r="T106" s="437" t="str">
        <f t="shared" si="12"/>
        <v/>
      </c>
      <c r="U106" s="437"/>
      <c r="V106" s="437"/>
      <c r="W106" s="437"/>
      <c r="X106" s="438"/>
      <c r="Y106" s="439"/>
      <c r="Z106" s="438"/>
      <c r="AA106" s="439"/>
      <c r="AB106" s="438"/>
      <c r="AC106" s="439"/>
      <c r="AD106" s="438"/>
      <c r="AE106" s="439"/>
      <c r="AF106" s="438"/>
      <c r="AG106" s="439"/>
      <c r="AH106" s="438"/>
      <c r="AI106" s="439"/>
      <c r="AJ106" s="438"/>
      <c r="AK106" s="439"/>
      <c r="AL106" s="457" t="str">
        <f t="shared" si="9"/>
        <v/>
      </c>
      <c r="AM106" s="458"/>
      <c r="AN106" s="438"/>
      <c r="AO106" s="459"/>
      <c r="AP106" s="459"/>
      <c r="AQ106" s="439"/>
      <c r="AR106" s="457" t="str">
        <f t="shared" si="10"/>
        <v/>
      </c>
      <c r="AS106" s="458"/>
      <c r="AT106" s="457" t="str">
        <f t="shared" si="11"/>
        <v/>
      </c>
      <c r="AU106" s="533"/>
      <c r="AV106" s="458"/>
      <c r="AW106" s="550"/>
      <c r="AX106" s="551"/>
      <c r="AY106" s="552"/>
      <c r="AZ106" s="550"/>
      <c r="BA106" s="551"/>
      <c r="BB106" s="552"/>
      <c r="BC106" s="347"/>
      <c r="BD106" s="348"/>
      <c r="BE106" s="348"/>
      <c r="BF106" s="348"/>
      <c r="BG106" s="349"/>
      <c r="BI106" s="86" t="str">
        <f>IF(X106=Datos!$AH$2,15,"")</f>
        <v/>
      </c>
      <c r="BJ106" s="86" t="str">
        <f>IF(Z106=Datos!$AI$2,15,"")</f>
        <v/>
      </c>
      <c r="BK106" s="86" t="str">
        <f>IF(AB106=Datos!$AJ$2,15,"")</f>
        <v/>
      </c>
      <c r="BL106" s="86" t="str">
        <f>IF(AD106=Datos!$AK$2,15,"")</f>
        <v/>
      </c>
      <c r="BM106" s="86" t="str">
        <f>IF(AF106=Datos!$AL$2,15,"")</f>
        <v/>
      </c>
      <c r="BN106" s="86" t="str">
        <f>IF(AH106=Datos!$AM$2,15,"")</f>
        <v/>
      </c>
      <c r="BO106" s="86" t="str">
        <f>IF(AJ106=Datos!$AN$2,10,IF(AJ106=Datos!$AN$3,5,IF(AJ106=Datos!$AN$4,"","")))</f>
        <v/>
      </c>
      <c r="BP106" s="86">
        <f t="shared" si="13"/>
        <v>0</v>
      </c>
      <c r="BQ106" s="86" t="str">
        <f>IF(D106="","",IF(BP106&gt;=96,Datos!$AO$2,IF(BP106&gt;=86,Datos!$AO$3,IF(BP106&lt;86,Datos!$AO$4,""))))</f>
        <v/>
      </c>
      <c r="BR106" s="86" t="str">
        <f>IF(AN106="","",IF(AN106=Datos!$AP$2,Datos!$AO$2,IF(AN106=Datos!$AP$3,Datos!$AO$3,IF(AN106=Datos!$AP$4,Datos!$AO$4,""))))</f>
        <v/>
      </c>
      <c r="BS106" s="86" t="str">
        <f t="shared" si="14"/>
        <v/>
      </c>
      <c r="BT106" s="86" t="str">
        <f t="shared" si="15"/>
        <v/>
      </c>
      <c r="BU106" s="86" t="str">
        <f t="shared" si="16"/>
        <v/>
      </c>
      <c r="BV106" s="86" t="str">
        <f t="shared" si="17"/>
        <v/>
      </c>
      <c r="BW106" s="86" t="str">
        <f>IF(BV106=Datos!$AO$2,100,IF(BV106=Datos!$AO$3,50,IF(BV106=Datos!$AO$4,0,"")))</f>
        <v/>
      </c>
      <c r="BX106" s="92"/>
      <c r="BY106" s="92"/>
      <c r="BZ106" s="91"/>
    </row>
    <row r="107" spans="1:78" ht="26.25" customHeight="1">
      <c r="A107" s="18"/>
      <c r="D107" s="436"/>
      <c r="E107" s="436"/>
      <c r="F107" s="436"/>
      <c r="G107" s="436"/>
      <c r="H107" s="436"/>
      <c r="I107" s="436"/>
      <c r="J107" s="436"/>
      <c r="K107" s="436"/>
      <c r="L107" s="436"/>
      <c r="M107" s="436"/>
      <c r="N107" s="436"/>
      <c r="O107" s="436"/>
      <c r="P107" s="436"/>
      <c r="Q107" s="436"/>
      <c r="R107" s="436"/>
      <c r="S107" s="436"/>
      <c r="T107" s="437" t="str">
        <f t="shared" si="12"/>
        <v/>
      </c>
      <c r="U107" s="437"/>
      <c r="V107" s="437"/>
      <c r="W107" s="437"/>
      <c r="X107" s="438"/>
      <c r="Y107" s="439"/>
      <c r="Z107" s="438"/>
      <c r="AA107" s="439"/>
      <c r="AB107" s="438"/>
      <c r="AC107" s="439"/>
      <c r="AD107" s="438"/>
      <c r="AE107" s="439"/>
      <c r="AF107" s="438"/>
      <c r="AG107" s="439"/>
      <c r="AH107" s="438"/>
      <c r="AI107" s="439"/>
      <c r="AJ107" s="438"/>
      <c r="AK107" s="439"/>
      <c r="AL107" s="457" t="str">
        <f t="shared" si="9"/>
        <v/>
      </c>
      <c r="AM107" s="458"/>
      <c r="AN107" s="438"/>
      <c r="AO107" s="459"/>
      <c r="AP107" s="459"/>
      <c r="AQ107" s="439"/>
      <c r="AR107" s="457" t="str">
        <f t="shared" si="10"/>
        <v/>
      </c>
      <c r="AS107" s="458"/>
      <c r="AT107" s="457" t="str">
        <f t="shared" si="11"/>
        <v/>
      </c>
      <c r="AU107" s="533"/>
      <c r="AV107" s="458"/>
      <c r="AW107" s="550"/>
      <c r="AX107" s="551"/>
      <c r="AY107" s="552"/>
      <c r="AZ107" s="550"/>
      <c r="BA107" s="551"/>
      <c r="BB107" s="552"/>
      <c r="BC107" s="347"/>
      <c r="BD107" s="348"/>
      <c r="BE107" s="348"/>
      <c r="BF107" s="348"/>
      <c r="BG107" s="349"/>
      <c r="BI107" s="86" t="str">
        <f>IF(X107=Datos!$AH$2,15,"")</f>
        <v/>
      </c>
      <c r="BJ107" s="86" t="str">
        <f>IF(Z107=Datos!$AI$2,15,"")</f>
        <v/>
      </c>
      <c r="BK107" s="86" t="str">
        <f>IF(AB107=Datos!$AJ$2,15,"")</f>
        <v/>
      </c>
      <c r="BL107" s="86" t="str">
        <f>IF(AD107=Datos!$AK$2,15,"")</f>
        <v/>
      </c>
      <c r="BM107" s="86" t="str">
        <f>IF(AF107=Datos!$AL$2,15,"")</f>
        <v/>
      </c>
      <c r="BN107" s="86" t="str">
        <f>IF(AH107=Datos!$AM$2,15,"")</f>
        <v/>
      </c>
      <c r="BO107" s="86" t="str">
        <f>IF(AJ107=Datos!$AN$2,10,IF(AJ107=Datos!$AN$3,5,IF(AJ107=Datos!$AN$4,"","")))</f>
        <v/>
      </c>
      <c r="BP107" s="86">
        <f t="shared" si="13"/>
        <v>0</v>
      </c>
      <c r="BQ107" s="86" t="str">
        <f>IF(D107="","",IF(BP107&gt;=96,Datos!$AO$2,IF(BP107&gt;=86,Datos!$AO$3,IF(BP107&lt;86,Datos!$AO$4,""))))</f>
        <v/>
      </c>
      <c r="BR107" s="86" t="str">
        <f>IF(AN107="","",IF(AN107=Datos!$AP$2,Datos!$AO$2,IF(AN107=Datos!$AP$3,Datos!$AO$3,IF(AN107=Datos!$AP$4,Datos!$AO$4,""))))</f>
        <v/>
      </c>
      <c r="BS107" s="86" t="str">
        <f t="shared" si="14"/>
        <v/>
      </c>
      <c r="BT107" s="86" t="str">
        <f t="shared" si="15"/>
        <v/>
      </c>
      <c r="BU107" s="86" t="str">
        <f t="shared" si="16"/>
        <v/>
      </c>
      <c r="BV107" s="86" t="str">
        <f t="shared" si="17"/>
        <v/>
      </c>
      <c r="BW107" s="86" t="str">
        <f>IF(BV107=Datos!$AO$2,100,IF(BV107=Datos!$AO$3,50,IF(BV107=Datos!$AO$4,0,"")))</f>
        <v/>
      </c>
      <c r="BX107" s="92"/>
      <c r="BY107" s="92"/>
      <c r="BZ107" s="91"/>
    </row>
    <row r="108" spans="1:78" ht="26.25" customHeight="1">
      <c r="A108" s="18"/>
      <c r="D108" s="436"/>
      <c r="E108" s="436"/>
      <c r="F108" s="436"/>
      <c r="G108" s="436"/>
      <c r="H108" s="436"/>
      <c r="I108" s="436"/>
      <c r="J108" s="436"/>
      <c r="K108" s="436"/>
      <c r="L108" s="436"/>
      <c r="M108" s="436"/>
      <c r="N108" s="436"/>
      <c r="O108" s="436"/>
      <c r="P108" s="436"/>
      <c r="Q108" s="436"/>
      <c r="R108" s="436"/>
      <c r="S108" s="436"/>
      <c r="T108" s="437" t="str">
        <f t="shared" si="12"/>
        <v/>
      </c>
      <c r="U108" s="437"/>
      <c r="V108" s="437"/>
      <c r="W108" s="437"/>
      <c r="X108" s="438"/>
      <c r="Y108" s="439"/>
      <c r="Z108" s="438"/>
      <c r="AA108" s="439"/>
      <c r="AB108" s="438"/>
      <c r="AC108" s="439"/>
      <c r="AD108" s="438"/>
      <c r="AE108" s="439"/>
      <c r="AF108" s="438"/>
      <c r="AG108" s="439"/>
      <c r="AH108" s="438"/>
      <c r="AI108" s="439"/>
      <c r="AJ108" s="438"/>
      <c r="AK108" s="439"/>
      <c r="AL108" s="457" t="str">
        <f t="shared" si="9"/>
        <v/>
      </c>
      <c r="AM108" s="458"/>
      <c r="AN108" s="438"/>
      <c r="AO108" s="459"/>
      <c r="AP108" s="459"/>
      <c r="AQ108" s="439"/>
      <c r="AR108" s="457" t="str">
        <f t="shared" si="10"/>
        <v/>
      </c>
      <c r="AS108" s="458"/>
      <c r="AT108" s="457" t="str">
        <f t="shared" si="11"/>
        <v/>
      </c>
      <c r="AU108" s="533"/>
      <c r="AV108" s="458"/>
      <c r="AW108" s="550"/>
      <c r="AX108" s="551"/>
      <c r="AY108" s="552"/>
      <c r="AZ108" s="550"/>
      <c r="BA108" s="551"/>
      <c r="BB108" s="552"/>
      <c r="BC108" s="347"/>
      <c r="BD108" s="348"/>
      <c r="BE108" s="348"/>
      <c r="BF108" s="348"/>
      <c r="BG108" s="349"/>
      <c r="BI108" s="86" t="str">
        <f>IF(X108=Datos!$AH$2,15,"")</f>
        <v/>
      </c>
      <c r="BJ108" s="86" t="str">
        <f>IF(Z108=Datos!$AI$2,15,"")</f>
        <v/>
      </c>
      <c r="BK108" s="86" t="str">
        <f>IF(AB108=Datos!$AJ$2,15,"")</f>
        <v/>
      </c>
      <c r="BL108" s="86" t="str">
        <f>IF(AD108=Datos!$AK$2,15,"")</f>
        <v/>
      </c>
      <c r="BM108" s="86" t="str">
        <f>IF(AF108=Datos!$AL$2,15,"")</f>
        <v/>
      </c>
      <c r="BN108" s="86" t="str">
        <f>IF(AH108=Datos!$AM$2,15,"")</f>
        <v/>
      </c>
      <c r="BO108" s="86" t="str">
        <f>IF(AJ108=Datos!$AN$2,10,IF(AJ108=Datos!$AN$3,5,IF(AJ108=Datos!$AN$4,"","")))</f>
        <v/>
      </c>
      <c r="BP108" s="86">
        <f t="shared" si="13"/>
        <v>0</v>
      </c>
      <c r="BQ108" s="86" t="str">
        <f>IF(D108="","",IF(BP108&gt;=96,Datos!$AO$2,IF(BP108&gt;=86,Datos!$AO$3,IF(BP108&lt;86,Datos!$AO$4,""))))</f>
        <v/>
      </c>
      <c r="BR108" s="86" t="str">
        <f>IF(AN108="","",IF(AN108=Datos!$AP$2,Datos!$AO$2,IF(AN108=Datos!$AP$3,Datos!$AO$3,IF(AN108=Datos!$AP$4,Datos!$AO$4,""))))</f>
        <v/>
      </c>
      <c r="BS108" s="86" t="str">
        <f t="shared" si="14"/>
        <v/>
      </c>
      <c r="BT108" s="86" t="str">
        <f t="shared" si="15"/>
        <v/>
      </c>
      <c r="BU108" s="86" t="str">
        <f t="shared" si="16"/>
        <v/>
      </c>
      <c r="BV108" s="86" t="str">
        <f t="shared" si="17"/>
        <v/>
      </c>
      <c r="BW108" s="86" t="str">
        <f>IF(BV108=Datos!$AO$2,100,IF(BV108=Datos!$AO$3,50,IF(BV108=Datos!$AO$4,0,"")))</f>
        <v/>
      </c>
      <c r="BX108" s="92"/>
      <c r="BY108" s="92"/>
      <c r="BZ108" s="91"/>
    </row>
    <row r="109" spans="1:78" ht="26.25" customHeight="1">
      <c r="A109" s="18"/>
      <c r="D109" s="436"/>
      <c r="E109" s="436"/>
      <c r="F109" s="436"/>
      <c r="G109" s="436"/>
      <c r="H109" s="436"/>
      <c r="I109" s="436"/>
      <c r="J109" s="436"/>
      <c r="K109" s="436"/>
      <c r="L109" s="436"/>
      <c r="M109" s="436"/>
      <c r="N109" s="436"/>
      <c r="O109" s="436"/>
      <c r="P109" s="436"/>
      <c r="Q109" s="436"/>
      <c r="R109" s="436"/>
      <c r="S109" s="436"/>
      <c r="T109" s="437" t="str">
        <f t="shared" si="12"/>
        <v/>
      </c>
      <c r="U109" s="437"/>
      <c r="V109" s="437"/>
      <c r="W109" s="437"/>
      <c r="X109" s="438"/>
      <c r="Y109" s="439"/>
      <c r="Z109" s="438"/>
      <c r="AA109" s="439"/>
      <c r="AB109" s="438"/>
      <c r="AC109" s="439"/>
      <c r="AD109" s="438"/>
      <c r="AE109" s="439"/>
      <c r="AF109" s="438"/>
      <c r="AG109" s="439"/>
      <c r="AH109" s="438"/>
      <c r="AI109" s="439"/>
      <c r="AJ109" s="438"/>
      <c r="AK109" s="439"/>
      <c r="AL109" s="457" t="str">
        <f t="shared" si="9"/>
        <v/>
      </c>
      <c r="AM109" s="458"/>
      <c r="AN109" s="438"/>
      <c r="AO109" s="459"/>
      <c r="AP109" s="459"/>
      <c r="AQ109" s="439"/>
      <c r="AR109" s="457" t="str">
        <f t="shared" si="10"/>
        <v/>
      </c>
      <c r="AS109" s="458"/>
      <c r="AT109" s="457" t="str">
        <f t="shared" si="11"/>
        <v/>
      </c>
      <c r="AU109" s="533"/>
      <c r="AV109" s="458"/>
      <c r="AW109" s="550"/>
      <c r="AX109" s="551"/>
      <c r="AY109" s="552"/>
      <c r="AZ109" s="550"/>
      <c r="BA109" s="551"/>
      <c r="BB109" s="552"/>
      <c r="BC109" s="347"/>
      <c r="BD109" s="348"/>
      <c r="BE109" s="348"/>
      <c r="BF109" s="348"/>
      <c r="BG109" s="349"/>
      <c r="BI109" s="86" t="str">
        <f>IF(X109=Datos!$AH$2,15,"")</f>
        <v/>
      </c>
      <c r="BJ109" s="86" t="str">
        <f>IF(Z109=Datos!$AI$2,15,"")</f>
        <v/>
      </c>
      <c r="BK109" s="86" t="str">
        <f>IF(AB109=Datos!$AJ$2,15,"")</f>
        <v/>
      </c>
      <c r="BL109" s="86" t="str">
        <f>IF(AD109=Datos!$AK$2,15,"")</f>
        <v/>
      </c>
      <c r="BM109" s="86" t="str">
        <f>IF(AF109=Datos!$AL$2,15,"")</f>
        <v/>
      </c>
      <c r="BN109" s="86" t="str">
        <f>IF(AH109=Datos!$AM$2,15,"")</f>
        <v/>
      </c>
      <c r="BO109" s="86" t="str">
        <f>IF(AJ109=Datos!$AN$2,10,IF(AJ109=Datos!$AN$3,5,IF(AJ109=Datos!$AN$4,"","")))</f>
        <v/>
      </c>
      <c r="BP109" s="86">
        <f t="shared" si="13"/>
        <v>0</v>
      </c>
      <c r="BQ109" s="86" t="str">
        <f>IF(D109="","",IF(BP109&gt;=96,Datos!$AO$2,IF(BP109&gt;=86,Datos!$AO$3,IF(BP109&lt;86,Datos!$AO$4,""))))</f>
        <v/>
      </c>
      <c r="BR109" s="86" t="str">
        <f>IF(AN109="","",IF(AN109=Datos!$AP$2,Datos!$AO$2,IF(AN109=Datos!$AP$3,Datos!$AO$3,IF(AN109=Datos!$AP$4,Datos!$AO$4,""))))</f>
        <v/>
      </c>
      <c r="BS109" s="86" t="str">
        <f t="shared" si="14"/>
        <v/>
      </c>
      <c r="BT109" s="86" t="str">
        <f t="shared" si="15"/>
        <v/>
      </c>
      <c r="BU109" s="86" t="str">
        <f t="shared" si="16"/>
        <v/>
      </c>
      <c r="BV109" s="86" t="str">
        <f t="shared" si="17"/>
        <v/>
      </c>
      <c r="BW109" s="86" t="str">
        <f>IF(BV109=Datos!$AO$2,100,IF(BV109=Datos!$AO$3,50,IF(BV109=Datos!$AO$4,0,"")))</f>
        <v/>
      </c>
      <c r="BX109" s="92"/>
      <c r="BY109" s="92"/>
      <c r="BZ109" s="91"/>
    </row>
    <row r="110" spans="1:78" ht="26.25" customHeight="1">
      <c r="A110" s="18"/>
      <c r="D110" s="436"/>
      <c r="E110" s="436"/>
      <c r="F110" s="436"/>
      <c r="G110" s="436"/>
      <c r="H110" s="436"/>
      <c r="I110" s="436"/>
      <c r="J110" s="436"/>
      <c r="K110" s="436"/>
      <c r="L110" s="436"/>
      <c r="M110" s="436"/>
      <c r="N110" s="436"/>
      <c r="O110" s="436"/>
      <c r="P110" s="436"/>
      <c r="Q110" s="436"/>
      <c r="R110" s="436"/>
      <c r="S110" s="436"/>
      <c r="T110" s="437" t="str">
        <f t="shared" si="12"/>
        <v/>
      </c>
      <c r="U110" s="437"/>
      <c r="V110" s="437"/>
      <c r="W110" s="437"/>
      <c r="X110" s="438"/>
      <c r="Y110" s="439"/>
      <c r="Z110" s="438"/>
      <c r="AA110" s="439"/>
      <c r="AB110" s="438"/>
      <c r="AC110" s="439"/>
      <c r="AD110" s="438"/>
      <c r="AE110" s="439"/>
      <c r="AF110" s="438"/>
      <c r="AG110" s="439"/>
      <c r="AH110" s="438"/>
      <c r="AI110" s="439"/>
      <c r="AJ110" s="438"/>
      <c r="AK110" s="439"/>
      <c r="AL110" s="457" t="str">
        <f t="shared" si="9"/>
        <v/>
      </c>
      <c r="AM110" s="458"/>
      <c r="AN110" s="438"/>
      <c r="AO110" s="459"/>
      <c r="AP110" s="459"/>
      <c r="AQ110" s="439"/>
      <c r="AR110" s="457" t="str">
        <f t="shared" si="10"/>
        <v/>
      </c>
      <c r="AS110" s="458"/>
      <c r="AT110" s="457" t="str">
        <f t="shared" si="11"/>
        <v/>
      </c>
      <c r="AU110" s="533"/>
      <c r="AV110" s="458"/>
      <c r="AW110" s="550"/>
      <c r="AX110" s="551"/>
      <c r="AY110" s="552"/>
      <c r="AZ110" s="550"/>
      <c r="BA110" s="551"/>
      <c r="BB110" s="552"/>
      <c r="BC110" s="347"/>
      <c r="BD110" s="348"/>
      <c r="BE110" s="348"/>
      <c r="BF110" s="348"/>
      <c r="BG110" s="349"/>
      <c r="BI110" s="86" t="str">
        <f>IF(X110=Datos!$AH$2,15,"")</f>
        <v/>
      </c>
      <c r="BJ110" s="86" t="str">
        <f>IF(Z110=Datos!$AI$2,15,"")</f>
        <v/>
      </c>
      <c r="BK110" s="86" t="str">
        <f>IF(AB110=Datos!$AJ$2,15,"")</f>
        <v/>
      </c>
      <c r="BL110" s="86" t="str">
        <f>IF(AD110=Datos!$AK$2,15,"")</f>
        <v/>
      </c>
      <c r="BM110" s="86" t="str">
        <f>IF(AF110=Datos!$AL$2,15,"")</f>
        <v/>
      </c>
      <c r="BN110" s="86" t="str">
        <f>IF(AH110=Datos!$AM$2,15,"")</f>
        <v/>
      </c>
      <c r="BO110" s="86" t="str">
        <f>IF(AJ110=Datos!$AN$2,10,IF(AJ110=Datos!$AN$3,5,IF(AJ110=Datos!$AN$4,"","")))</f>
        <v/>
      </c>
      <c r="BP110" s="86">
        <f t="shared" si="13"/>
        <v>0</v>
      </c>
      <c r="BQ110" s="86" t="str">
        <f>IF(D110="","",IF(BP110&gt;=96,Datos!$AO$2,IF(BP110&gt;=86,Datos!$AO$3,IF(BP110&lt;86,Datos!$AO$4,""))))</f>
        <v/>
      </c>
      <c r="BR110" s="86" t="str">
        <f>IF(AN110="","",IF(AN110=Datos!$AP$2,Datos!$AO$2,IF(AN110=Datos!$AP$3,Datos!$AO$3,IF(AN110=Datos!$AP$4,Datos!$AO$4,""))))</f>
        <v/>
      </c>
      <c r="BS110" s="86" t="str">
        <f t="shared" si="14"/>
        <v/>
      </c>
      <c r="BT110" s="86" t="str">
        <f t="shared" si="15"/>
        <v/>
      </c>
      <c r="BU110" s="86" t="str">
        <f t="shared" si="16"/>
        <v/>
      </c>
      <c r="BV110" s="86" t="str">
        <f t="shared" si="17"/>
        <v/>
      </c>
      <c r="BW110" s="86" t="str">
        <f>IF(BV110=Datos!$AO$2,100,IF(BV110=Datos!$AO$3,50,IF(BV110=Datos!$AO$4,0,"")))</f>
        <v/>
      </c>
      <c r="BX110" s="92"/>
      <c r="BY110" s="92"/>
      <c r="BZ110" s="91"/>
    </row>
    <row r="111" spans="1:78" ht="26.25" customHeight="1">
      <c r="A111" s="18"/>
      <c r="D111" s="436"/>
      <c r="E111" s="436"/>
      <c r="F111" s="436"/>
      <c r="G111" s="436"/>
      <c r="H111" s="436"/>
      <c r="I111" s="436"/>
      <c r="J111" s="436"/>
      <c r="K111" s="436"/>
      <c r="L111" s="436"/>
      <c r="M111" s="436"/>
      <c r="N111" s="436"/>
      <c r="O111" s="436"/>
      <c r="P111" s="436"/>
      <c r="Q111" s="436"/>
      <c r="R111" s="436"/>
      <c r="S111" s="436"/>
      <c r="T111" s="437" t="str">
        <f t="shared" si="12"/>
        <v/>
      </c>
      <c r="U111" s="437"/>
      <c r="V111" s="437"/>
      <c r="W111" s="437"/>
      <c r="X111" s="438"/>
      <c r="Y111" s="439"/>
      <c r="Z111" s="438"/>
      <c r="AA111" s="439"/>
      <c r="AB111" s="438"/>
      <c r="AC111" s="439"/>
      <c r="AD111" s="438"/>
      <c r="AE111" s="439"/>
      <c r="AF111" s="438"/>
      <c r="AG111" s="439"/>
      <c r="AH111" s="438"/>
      <c r="AI111" s="439"/>
      <c r="AJ111" s="438"/>
      <c r="AK111" s="439"/>
      <c r="AL111" s="457" t="str">
        <f t="shared" si="9"/>
        <v/>
      </c>
      <c r="AM111" s="458"/>
      <c r="AN111" s="438"/>
      <c r="AO111" s="459"/>
      <c r="AP111" s="459"/>
      <c r="AQ111" s="439"/>
      <c r="AR111" s="457" t="str">
        <f t="shared" si="10"/>
        <v/>
      </c>
      <c r="AS111" s="458"/>
      <c r="AT111" s="457" t="str">
        <f t="shared" si="11"/>
        <v/>
      </c>
      <c r="AU111" s="533"/>
      <c r="AV111" s="458"/>
      <c r="AW111" s="553"/>
      <c r="AX111" s="554"/>
      <c r="AY111" s="555"/>
      <c r="AZ111" s="553"/>
      <c r="BA111" s="554"/>
      <c r="BB111" s="555"/>
      <c r="BC111" s="347"/>
      <c r="BD111" s="348"/>
      <c r="BE111" s="348"/>
      <c r="BF111" s="348"/>
      <c r="BG111" s="349"/>
      <c r="BI111" s="86" t="str">
        <f>IF(X111=Datos!$AH$2,15,"")</f>
        <v/>
      </c>
      <c r="BJ111" s="86" t="str">
        <f>IF(Z111=Datos!$AI$2,15,"")</f>
        <v/>
      </c>
      <c r="BK111" s="86" t="str">
        <f>IF(AB111=Datos!$AJ$2,15,"")</f>
        <v/>
      </c>
      <c r="BL111" s="86" t="str">
        <f>IF(AD111=Datos!$AK$2,15,"")</f>
        <v/>
      </c>
      <c r="BM111" s="86" t="str">
        <f>IF(AF111=Datos!$AL$2,15,"")</f>
        <v/>
      </c>
      <c r="BN111" s="86" t="str">
        <f>IF(AH111=Datos!$AM$2,15,"")</f>
        <v/>
      </c>
      <c r="BO111" s="86" t="str">
        <f>IF(AJ111=Datos!$AN$2,10,IF(AJ111=Datos!$AN$3,5,IF(AJ111=Datos!$AN$4,"","")))</f>
        <v/>
      </c>
      <c r="BP111" s="86">
        <f t="shared" si="13"/>
        <v>0</v>
      </c>
      <c r="BQ111" s="86" t="str">
        <f>IF(D111="","",IF(BP111&gt;=96,Datos!$AO$2,IF(BP111&gt;=86,Datos!$AO$3,IF(BP111&lt;86,Datos!$AO$4,""))))</f>
        <v/>
      </c>
      <c r="BR111" s="86" t="str">
        <f>IF(AN111="","",IF(AN111=Datos!$AP$2,Datos!$AO$2,IF(AN111=Datos!$AP$3,Datos!$AO$3,IF(AN111=Datos!$AP$4,Datos!$AO$4,""))))</f>
        <v/>
      </c>
      <c r="BS111" s="86" t="str">
        <f t="shared" si="14"/>
        <v/>
      </c>
      <c r="BT111" s="86" t="str">
        <f t="shared" si="15"/>
        <v/>
      </c>
      <c r="BU111" s="86" t="str">
        <f t="shared" si="16"/>
        <v/>
      </c>
      <c r="BV111" s="86" t="str">
        <f t="shared" si="17"/>
        <v/>
      </c>
      <c r="BW111" s="86" t="str">
        <f>IF(BV111=Datos!$AO$2,100,IF(BV111=Datos!$AO$3,50,IF(BV111=Datos!$AO$4,0,"")))</f>
        <v/>
      </c>
      <c r="BX111" s="92"/>
      <c r="BY111" s="92"/>
      <c r="BZ111" s="91"/>
    </row>
    <row r="112" spans="1:78" ht="15" customHeight="1">
      <c r="A112" s="18"/>
      <c r="BF112" s="41"/>
      <c r="BG112" s="20"/>
      <c r="BI112" s="85"/>
      <c r="BJ112" s="85"/>
      <c r="BK112" s="85"/>
      <c r="BL112" s="85"/>
      <c r="BM112" s="85"/>
      <c r="BN112" s="85"/>
      <c r="BO112" s="85" t="s">
        <v>545</v>
      </c>
      <c r="BP112" s="85">
        <f>IF(COUNTA(D102:D111)=0,0,SUM(BP102:BP111)/(COUNTA(D102:D111)))</f>
        <v>0</v>
      </c>
      <c r="BV112" s="86" t="s">
        <v>546</v>
      </c>
      <c r="BW112" s="86">
        <f>IF(COUNTA(D102:D111)=0,0,SUM(BW102:BW111)/(COUNTA(D102:S111)))</f>
        <v>0</v>
      </c>
      <c r="BX112" s="90" t="str">
        <f>IF(BW112="","",IF(BW112=100,Datos!$AO$2,IF(BW112&gt;=50,Datos!$AO$3,Datos!$AO$4)))</f>
        <v>Débil</v>
      </c>
      <c r="BY112" s="90" t="str">
        <f>IF(AZ102="","",AZ102)</f>
        <v/>
      </c>
      <c r="BZ112" s="90" t="str">
        <f>IF(OR(BX112="",BY112=""),"",IF($AK$13=1,0,IF(AND(BX112=Datos!$AO$2,BY112=Datos!$AR$2),2,IF(AND(BX112=Datos!$AO$2,BY112=Datos!$AR$3),1,IF(AND(BX112=Datos!$AO$2,BY112=Datos!$AR$4),0,IF(AND(BX112=Datos!$AO$3,BY112=Datos!$AR$2),1,IF(AND(BX112=Datos!$AO$3,BY112=Datos!$AR$3),0,IF(AND(BX112=Datos!$AO$3,BY112=Datos!$AR$4),0,IF(BX112=Datos!$AO$4,0,"")))))))))</f>
        <v/>
      </c>
    </row>
    <row r="113" spans="1:73" ht="15" customHeight="1" thickBot="1">
      <c r="A113" s="51"/>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52"/>
      <c r="AV113" s="52"/>
      <c r="AW113" s="52"/>
      <c r="AX113" s="52"/>
      <c r="AY113" s="52"/>
      <c r="AZ113" s="52"/>
      <c r="BA113" s="52"/>
      <c r="BB113" s="52"/>
      <c r="BC113" s="52"/>
      <c r="BD113" s="52"/>
      <c r="BE113" s="52"/>
      <c r="BF113" s="52"/>
      <c r="BG113" s="54"/>
    </row>
    <row r="114" spans="1:73" ht="32.25" customHeight="1" thickBot="1">
      <c r="A114" s="380" t="str">
        <f>IF(AK13=Datos!$A$6,"VALORACIÓN DE LA OPORTUNIDAD","VALORACIÓN DEL RIESGO")</f>
        <v>VALORACIÓN DEL RIESGO</v>
      </c>
      <c r="B114" s="381"/>
      <c r="C114" s="381"/>
      <c r="D114" s="381"/>
      <c r="E114" s="381"/>
      <c r="F114" s="381"/>
      <c r="G114" s="381"/>
      <c r="H114" s="381"/>
      <c r="I114" s="381"/>
      <c r="J114" s="382"/>
      <c r="K114" s="27"/>
      <c r="L114" s="27"/>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7"/>
      <c r="BO114" s="11" t="s">
        <v>545</v>
      </c>
      <c r="BP114" s="11">
        <f>IF(COUNTA(D102:S111)=0,0,SUM(BP102:BP106)/(COUNTA(D102:S111)))</f>
        <v>0</v>
      </c>
    </row>
    <row r="115" spans="1:73" ht="27" customHeight="1">
      <c r="A115" s="57"/>
      <c r="B115" s="175"/>
      <c r="C115" s="175"/>
      <c r="D115" s="175"/>
      <c r="E115" s="175"/>
      <c r="F115" s="175"/>
      <c r="G115" s="175"/>
      <c r="H115" s="175"/>
      <c r="I115" s="175"/>
      <c r="J115" s="175"/>
      <c r="K115" s="19"/>
      <c r="L115" s="19"/>
      <c r="BG115" s="20"/>
    </row>
    <row r="116" spans="1:73" ht="21" customHeight="1">
      <c r="A116" s="57"/>
      <c r="B116" s="175"/>
      <c r="C116" s="175"/>
      <c r="D116" s="175"/>
      <c r="E116" s="175"/>
      <c r="F116" s="175"/>
      <c r="G116" s="175"/>
      <c r="H116" s="175"/>
      <c r="I116" s="175"/>
      <c r="J116" s="175"/>
      <c r="K116" s="19"/>
      <c r="L116" s="19"/>
      <c r="U116" s="508" t="str">
        <f>IF(AK13=Datos!$A$6,"Número máximo de cuadrantes a aumentar","Número máximo de cuadrantes a disminuir")</f>
        <v>Número máximo de cuadrantes a disminuir</v>
      </c>
      <c r="V116" s="509"/>
      <c r="W116" s="510"/>
      <c r="X116" s="510"/>
      <c r="Y116" s="510"/>
      <c r="Z116" s="510"/>
      <c r="AA116" s="510"/>
      <c r="AB116" s="510"/>
      <c r="AC116" s="510"/>
      <c r="AD116" s="510"/>
      <c r="AE116" s="510"/>
      <c r="AF116" s="510"/>
      <c r="AG116" s="510"/>
      <c r="AH116" s="510"/>
      <c r="AI116" s="510"/>
      <c r="AJ116" s="510"/>
      <c r="AK116" s="511"/>
      <c r="BG116" s="20"/>
    </row>
    <row r="117" spans="1:73">
      <c r="A117" s="57"/>
      <c r="B117" s="175"/>
      <c r="C117" s="175"/>
      <c r="D117" s="175"/>
      <c r="E117" s="175"/>
      <c r="F117" s="175"/>
      <c r="G117" s="175"/>
      <c r="H117" s="175"/>
      <c r="I117" s="175"/>
      <c r="J117" s="175"/>
      <c r="K117" s="19"/>
      <c r="L117" s="19"/>
      <c r="U117" s="512" t="s">
        <v>485</v>
      </c>
      <c r="V117" s="513"/>
      <c r="W117" s="513"/>
      <c r="X117" s="513"/>
      <c r="Y117" s="513"/>
      <c r="Z117" s="514">
        <f>IF(COUNTA(D87:D96)=0,0,IF(BZ97=0,0,BZ97))</f>
        <v>0</v>
      </c>
      <c r="AA117" s="515"/>
      <c r="AE117" s="524" t="s">
        <v>487</v>
      </c>
      <c r="AF117" s="524"/>
      <c r="AG117" s="524"/>
      <c r="AH117" s="524"/>
      <c r="AI117" s="512"/>
      <c r="AJ117" s="516">
        <f>IF(COUNTA(D102:D111)=0,0,IF(BZ112=0,0,BZ112))</f>
        <v>0</v>
      </c>
      <c r="AK117" s="516"/>
      <c r="BG117" s="20"/>
    </row>
    <row r="118" spans="1:73">
      <c r="A118" s="57"/>
      <c r="B118" s="175"/>
      <c r="C118" s="175"/>
      <c r="D118" s="175"/>
      <c r="E118" s="175"/>
      <c r="F118" s="175"/>
      <c r="G118" s="175"/>
      <c r="H118" s="175"/>
      <c r="I118" s="175"/>
      <c r="J118" s="175"/>
      <c r="K118" s="19"/>
      <c r="L118" s="19"/>
      <c r="U118" s="32"/>
      <c r="V118" s="32"/>
      <c r="W118" s="32"/>
      <c r="X118" s="32"/>
      <c r="Y118" s="32"/>
      <c r="Z118" s="32"/>
      <c r="AA118" s="32"/>
      <c r="AE118" s="32"/>
      <c r="AF118" s="32"/>
      <c r="AG118" s="32"/>
      <c r="AH118" s="32"/>
      <c r="AI118" s="32"/>
      <c r="AJ118" s="32"/>
      <c r="AK118" s="32"/>
      <c r="BG118" s="20"/>
    </row>
    <row r="119" spans="1:73" ht="14.45" customHeight="1">
      <c r="A119" s="57"/>
      <c r="B119" s="175"/>
      <c r="C119" s="175"/>
      <c r="D119" s="175"/>
      <c r="E119" s="175"/>
      <c r="F119" s="175"/>
      <c r="G119" s="175"/>
      <c r="H119" s="175"/>
      <c r="I119" s="175"/>
      <c r="J119" s="175"/>
      <c r="K119" s="19"/>
      <c r="L119" s="19"/>
      <c r="BG119" s="20"/>
    </row>
    <row r="120" spans="1:73">
      <c r="A120" s="57"/>
      <c r="B120" s="175"/>
      <c r="C120" s="175"/>
      <c r="D120" s="175"/>
      <c r="E120" s="175"/>
      <c r="F120" s="175"/>
      <c r="G120" s="175"/>
      <c r="H120" s="175"/>
      <c r="I120" s="175"/>
      <c r="J120" s="175"/>
      <c r="K120" s="19"/>
      <c r="L120" s="19"/>
      <c r="BG120" s="20"/>
    </row>
    <row r="121" spans="1:73" ht="14.45" customHeight="1">
      <c r="A121" s="18"/>
      <c r="Z121" s="401" t="s">
        <v>486</v>
      </c>
      <c r="AA121" s="401"/>
      <c r="AB121" s="401"/>
      <c r="AC121" s="401"/>
      <c r="AD121" s="401"/>
      <c r="AE121" s="401"/>
      <c r="AF121" s="401"/>
      <c r="AG121" s="401"/>
      <c r="AH121" s="401"/>
      <c r="AI121" s="401"/>
      <c r="AJ121" s="401"/>
      <c r="AK121" s="401"/>
      <c r="BG121" s="20"/>
      <c r="BK121" s="372" t="s">
        <v>551</v>
      </c>
      <c r="BL121" s="372"/>
      <c r="BM121" s="372"/>
    </row>
    <row r="122" spans="1:73" ht="14.45" customHeight="1">
      <c r="A122" s="18"/>
      <c r="D122" s="455" t="s">
        <v>489</v>
      </c>
      <c r="E122" s="455"/>
      <c r="F122" s="455"/>
      <c r="G122" s="455"/>
      <c r="Z122" s="28"/>
      <c r="BG122" s="20"/>
      <c r="BK122" s="372"/>
      <c r="BL122" s="372"/>
      <c r="BM122" s="372"/>
      <c r="BN122" s="39"/>
      <c r="BO122" s="39"/>
      <c r="BP122" s="372" t="s">
        <v>482</v>
      </c>
      <c r="BQ122" s="372" t="s">
        <v>483</v>
      </c>
      <c r="BS122" s="11" t="s">
        <v>484</v>
      </c>
    </row>
    <row r="123" spans="1:73" ht="14.45" customHeight="1">
      <c r="A123" s="18"/>
      <c r="R123" s="460" t="str">
        <f>Datos!O2</f>
        <v>Rara vez   -  (1)</v>
      </c>
      <c r="S123" s="460"/>
      <c r="T123" s="460"/>
      <c r="U123" s="460"/>
      <c r="V123" s="460"/>
      <c r="W123" s="460"/>
      <c r="AB123" s="519" t="str">
        <f>IF(AK13=Datos!$A$6,"Escala de impacto-beneficio resultante","Escala de impacto resultante")</f>
        <v>Escala de impacto resultante</v>
      </c>
      <c r="AC123" s="432"/>
      <c r="AD123" s="432"/>
      <c r="AE123" s="432"/>
      <c r="AF123" s="432"/>
      <c r="AG123" s="432"/>
      <c r="AH123" s="432"/>
      <c r="AI123" s="432"/>
      <c r="AJ123" s="432"/>
      <c r="AK123" s="520"/>
      <c r="BG123" s="20"/>
      <c r="BK123" s="11" t="s">
        <v>485</v>
      </c>
      <c r="BL123" s="26" t="str">
        <f>IF(AK13=Datos!A6,BQ133,BL133)</f>
        <v/>
      </c>
      <c r="BM123" s="26" t="e">
        <f>INDEX($R$123:$W$127,$BL$123,1)</f>
        <v>#VALUE!</v>
      </c>
      <c r="BP123" s="399"/>
      <c r="BQ123" s="399"/>
      <c r="BS123" s="11" t="s">
        <v>485</v>
      </c>
      <c r="BT123" s="26" t="str">
        <f>IF($AK$13&lt;&gt;"",BL123,"")</f>
        <v/>
      </c>
      <c r="BU123" s="26" t="str">
        <f>IF($AK$13&lt;&gt;"",$BM$123,"")</f>
        <v/>
      </c>
    </row>
    <row r="124" spans="1:73" ht="14.45" customHeight="1">
      <c r="A124" s="18"/>
      <c r="R124" s="460" t="str">
        <f>Datos!O3</f>
        <v>Improbable   -  (2)</v>
      </c>
      <c r="S124" s="460"/>
      <c r="T124" s="460"/>
      <c r="U124" s="460"/>
      <c r="V124" s="460"/>
      <c r="W124" s="460"/>
      <c r="AB124" s="432">
        <f>AB66</f>
        <v>1</v>
      </c>
      <c r="AC124" s="432"/>
      <c r="AD124" s="432">
        <f>AD66</f>
        <v>2</v>
      </c>
      <c r="AE124" s="432"/>
      <c r="AF124" s="432">
        <f>AF66</f>
        <v>3</v>
      </c>
      <c r="AG124" s="432"/>
      <c r="AH124" s="432">
        <f>AH66</f>
        <v>4</v>
      </c>
      <c r="AI124" s="432"/>
      <c r="AJ124" s="432">
        <f>AJ66</f>
        <v>5</v>
      </c>
      <c r="AK124" s="432"/>
      <c r="BG124" s="20"/>
      <c r="BK124" s="11" t="s">
        <v>487</v>
      </c>
      <c r="BL124" s="26" t="str">
        <f>IF($AK$13&lt;&gt;"",(INDEX($BK$126:$BN$132,MATCH($BT$63,$BK$126:$BK$132,0),MATCH($AJ$117,$BK$127:$BN$127,0))),"")</f>
        <v/>
      </c>
      <c r="BM124" s="26" t="e">
        <f>INDEX($R$130:$W$134,$BL$124,1)</f>
        <v>#VALUE!</v>
      </c>
      <c r="BO124" s="11" t="s">
        <v>552</v>
      </c>
      <c r="BP124" s="26" t="str">
        <f>IF($AK$13&lt;&gt;"",(INDEX($BK$126:$BN$132,MATCH($BT$63,$BK$126:$BK$132,0),MATCH($AJ$117,$BK$127:$BN$127,0))),"")</f>
        <v/>
      </c>
      <c r="BQ124" s="26" t="e">
        <f>INDEX($R$130:$W$134,$BP$124+1,1)</f>
        <v>#VALUE!</v>
      </c>
      <c r="BS124" s="11" t="s">
        <v>487</v>
      </c>
      <c r="BT124" s="26" t="str">
        <f>IF($AK$13="","",IF($AK$13=1,$BP$124,$BL$124))</f>
        <v/>
      </c>
      <c r="BU124" s="26" t="str">
        <f>IF($AK$13="","",IF($AK$13=1,$BQ$124,$BM$124))</f>
        <v/>
      </c>
    </row>
    <row r="125" spans="1:73" ht="28.5" customHeight="1">
      <c r="A125" s="18"/>
      <c r="E125" s="525" t="s">
        <v>553</v>
      </c>
      <c r="F125" s="525"/>
      <c r="G125" s="525"/>
      <c r="H125" s="525"/>
      <c r="I125" s="525"/>
      <c r="J125" s="525"/>
      <c r="K125" s="525"/>
      <c r="L125" s="525"/>
      <c r="M125" s="525"/>
      <c r="N125" s="525"/>
      <c r="O125" s="525"/>
      <c r="P125" s="525"/>
      <c r="R125" s="460" t="str">
        <f>Datos!O4</f>
        <v>Posible   -  (3)</v>
      </c>
      <c r="S125" s="460"/>
      <c r="T125" s="460"/>
      <c r="U125" s="460"/>
      <c r="V125" s="460"/>
      <c r="W125" s="460"/>
      <c r="Z125" s="402" t="s">
        <v>492</v>
      </c>
      <c r="AA125" s="433">
        <f>AA67</f>
        <v>1</v>
      </c>
      <c r="AB125" s="383" t="str">
        <f>IF(ISERROR(BL140=TRUE),"",IF(BL140="","",BL140))</f>
        <v/>
      </c>
      <c r="AC125" s="384"/>
      <c r="AD125" s="383" t="str">
        <f>IF(ISERROR(BM140=TRUE),"",IF(BM140="","",BM140))</f>
        <v/>
      </c>
      <c r="AE125" s="384"/>
      <c r="AF125" s="387" t="str">
        <f>IF(ISERROR(BN140=TRUE),"",IF(BN140="","",BN140))</f>
        <v/>
      </c>
      <c r="AG125" s="388"/>
      <c r="AH125" s="391" t="str">
        <f>IF(ISERROR(BO140=TRUE),"",IF(BO140="","",BO140))</f>
        <v/>
      </c>
      <c r="AI125" s="392"/>
      <c r="AJ125" s="395" t="str">
        <f>IF(ISERROR(BP140=TRUE),"",IF(BP140="","",BP140))</f>
        <v/>
      </c>
      <c r="AK125" s="396"/>
      <c r="AP125" s="484" t="str">
        <f>IF(AK13=Datos!$A$6,"Zona de ubicación de la oportunidad","Zona de ubicación del riesgo")</f>
        <v>Zona de ubicación del riesgo</v>
      </c>
      <c r="AQ125" s="484"/>
      <c r="AR125" s="484"/>
      <c r="AS125" s="484"/>
      <c r="AT125" s="484"/>
      <c r="AU125" s="484"/>
      <c r="AV125" s="484"/>
      <c r="AW125" s="484"/>
      <c r="AX125" s="484"/>
      <c r="AY125" s="484"/>
      <c r="AZ125" s="484"/>
      <c r="BA125" s="484"/>
      <c r="BB125" s="484"/>
      <c r="BC125" s="484"/>
      <c r="BD125" s="484"/>
      <c r="BE125" s="484"/>
      <c r="BF125" s="484"/>
      <c r="BG125" s="20"/>
    </row>
    <row r="126" spans="1:73" ht="14.45" customHeight="1">
      <c r="A126" s="18"/>
      <c r="J126" s="40"/>
      <c r="K126" s="41"/>
      <c r="L126" s="41"/>
      <c r="M126" s="41"/>
      <c r="N126" s="41"/>
      <c r="O126" s="41"/>
      <c r="P126" s="42"/>
      <c r="R126" s="460" t="str">
        <f>Datos!O5</f>
        <v>Probable   -  (4)</v>
      </c>
      <c r="S126" s="460"/>
      <c r="T126" s="460"/>
      <c r="U126" s="460"/>
      <c r="V126" s="460"/>
      <c r="W126" s="460"/>
      <c r="Z126" s="403"/>
      <c r="AA126" s="433"/>
      <c r="AB126" s="385"/>
      <c r="AC126" s="386"/>
      <c r="AD126" s="385"/>
      <c r="AE126" s="386"/>
      <c r="AF126" s="389"/>
      <c r="AG126" s="390"/>
      <c r="AH126" s="393"/>
      <c r="AI126" s="394"/>
      <c r="AJ126" s="397"/>
      <c r="AK126" s="398"/>
      <c r="AP126" s="516" t="str">
        <f>IF(OR(J127="",J134=""),"",(INDEX($BK$65:$BP$70,MATCH($BU$123,$BK$65:$BK$70,0),MATCH($BU$124,$BK$65:$BP$65,0))))</f>
        <v/>
      </c>
      <c r="AQ126" s="516"/>
      <c r="AR126" s="516"/>
      <c r="AS126" s="516"/>
      <c r="AT126" s="516"/>
      <c r="AU126" s="516"/>
      <c r="AV126" s="516"/>
      <c r="AW126" s="516"/>
      <c r="AX126" s="516"/>
      <c r="AY126" s="516"/>
      <c r="AZ126" s="516"/>
      <c r="BA126" s="516"/>
      <c r="BB126" s="516"/>
      <c r="BC126" s="516"/>
      <c r="BD126" s="516"/>
      <c r="BE126" s="516"/>
      <c r="BF126" s="516"/>
      <c r="BG126" s="20"/>
      <c r="BK126" s="95"/>
      <c r="BL126" s="504" t="s">
        <v>554</v>
      </c>
      <c r="BM126" s="505"/>
      <c r="BN126" s="506"/>
      <c r="BP126" s="95"/>
      <c r="BQ126" s="504" t="s">
        <v>555</v>
      </c>
      <c r="BR126" s="505"/>
      <c r="BS126" s="506"/>
    </row>
    <row r="127" spans="1:73" ht="28.5" customHeight="1">
      <c r="A127" s="18"/>
      <c r="J127" s="507" t="str">
        <f>IF(J72="","",BU123)</f>
        <v/>
      </c>
      <c r="K127" s="507"/>
      <c r="L127" s="507"/>
      <c r="M127" s="507"/>
      <c r="N127" s="507"/>
      <c r="O127" s="507"/>
      <c r="P127" s="507"/>
      <c r="R127" s="460" t="str">
        <f>Datos!O6</f>
        <v>Casi seguro   -  (5)</v>
      </c>
      <c r="S127" s="460"/>
      <c r="T127" s="460"/>
      <c r="U127" s="460"/>
      <c r="V127" s="460"/>
      <c r="W127" s="460"/>
      <c r="Z127" s="403"/>
      <c r="AA127" s="433">
        <f>AA69</f>
        <v>2</v>
      </c>
      <c r="AB127" s="383" t="str">
        <f>IF(ISERROR(BL141=TRUE),"",IF(BL141="","",BL141))</f>
        <v/>
      </c>
      <c r="AC127" s="384"/>
      <c r="AD127" s="383" t="str">
        <f>IF(ISERROR(BM141=TRUE),"",IF(BM141="","",BM141))</f>
        <v/>
      </c>
      <c r="AE127" s="384"/>
      <c r="AF127" s="387" t="str">
        <f>IF(ISERROR(BN141=TRUE),"",IF(BN141="","",BN141))</f>
        <v/>
      </c>
      <c r="AG127" s="388"/>
      <c r="AH127" s="391" t="str">
        <f>IF(ISERROR(BO141=TRUE),"",IF(BO141="","",BO141))</f>
        <v/>
      </c>
      <c r="AI127" s="392"/>
      <c r="AJ127" s="395" t="str">
        <f>IF(ISERROR(BP141=TRUE),"",IF(BP141="","",BP141))</f>
        <v/>
      </c>
      <c r="AK127" s="396"/>
      <c r="AP127" s="516"/>
      <c r="AQ127" s="516"/>
      <c r="AR127" s="516"/>
      <c r="AS127" s="516"/>
      <c r="AT127" s="516"/>
      <c r="AU127" s="516"/>
      <c r="AV127" s="516"/>
      <c r="AW127" s="516"/>
      <c r="AX127" s="516"/>
      <c r="AY127" s="516"/>
      <c r="AZ127" s="516"/>
      <c r="BA127" s="516"/>
      <c r="BB127" s="516"/>
      <c r="BC127" s="516"/>
      <c r="BD127" s="516"/>
      <c r="BE127" s="516"/>
      <c r="BF127" s="516"/>
      <c r="BG127" s="20"/>
      <c r="BK127" s="96" t="s">
        <v>556</v>
      </c>
      <c r="BL127" s="96">
        <v>0</v>
      </c>
      <c r="BM127" s="96">
        <v>1</v>
      </c>
      <c r="BN127" s="96">
        <v>2</v>
      </c>
      <c r="BO127" s="37"/>
      <c r="BP127" s="96" t="s">
        <v>556</v>
      </c>
      <c r="BQ127" s="96">
        <v>0</v>
      </c>
      <c r="BR127" s="96">
        <v>1</v>
      </c>
      <c r="BS127" s="96">
        <v>2</v>
      </c>
    </row>
    <row r="128" spans="1:73" ht="14.45" customHeight="1">
      <c r="A128" s="18"/>
      <c r="J128" s="43"/>
      <c r="K128" s="44"/>
      <c r="L128" s="44"/>
      <c r="M128" s="44"/>
      <c r="N128" s="44"/>
      <c r="O128" s="44"/>
      <c r="P128" s="45"/>
      <c r="Z128" s="403"/>
      <c r="AA128" s="433"/>
      <c r="AB128" s="385"/>
      <c r="AC128" s="386"/>
      <c r="AD128" s="385"/>
      <c r="AE128" s="386"/>
      <c r="AF128" s="389"/>
      <c r="AG128" s="390"/>
      <c r="AH128" s="393"/>
      <c r="AI128" s="394"/>
      <c r="AJ128" s="397"/>
      <c r="AK128" s="398"/>
      <c r="BG128" s="20"/>
      <c r="BK128" s="96">
        <v>1</v>
      </c>
      <c r="BL128" s="96">
        <v>1</v>
      </c>
      <c r="BM128" s="96">
        <v>1</v>
      </c>
      <c r="BN128" s="96">
        <v>1</v>
      </c>
      <c r="BO128" s="37"/>
      <c r="BP128" s="96">
        <v>1</v>
      </c>
      <c r="BQ128" s="96">
        <v>1</v>
      </c>
      <c r="BR128" s="96">
        <v>2</v>
      </c>
      <c r="BS128" s="96">
        <v>3</v>
      </c>
    </row>
    <row r="129" spans="1:71" ht="14.45" customHeight="1">
      <c r="A129" s="18"/>
      <c r="R129" s="58"/>
      <c r="S129" s="58"/>
      <c r="Z129" s="403"/>
      <c r="AA129" s="433">
        <f>AA71</f>
        <v>3</v>
      </c>
      <c r="AB129" s="383" t="str">
        <f>IF(ISERROR(BL142=TRUE),"",IF(BL142="","",BL142))</f>
        <v/>
      </c>
      <c r="AC129" s="384"/>
      <c r="AD129" s="387" t="str">
        <f>IF(ISERROR(BM142=TRUE),"",IF(BM142="","",BM142))</f>
        <v/>
      </c>
      <c r="AE129" s="388"/>
      <c r="AF129" s="391" t="str">
        <f>IF(ISERROR(BN142=TRUE),"",IF(BN142="","",BN142))</f>
        <v/>
      </c>
      <c r="AG129" s="392"/>
      <c r="AH129" s="395" t="str">
        <f>IF(ISERROR(BO142=TRUE),"",IF(BO142="","",BO142))</f>
        <v/>
      </c>
      <c r="AI129" s="396"/>
      <c r="AJ129" s="395" t="str">
        <f>IF(ISERROR(BP142=TRUE),"",IF(BP142="","",BP142))</f>
        <v/>
      </c>
      <c r="AK129" s="396"/>
      <c r="AP129" s="484" t="s">
        <v>495</v>
      </c>
      <c r="AQ129" s="484"/>
      <c r="AR129" s="484"/>
      <c r="AS129" s="484"/>
      <c r="AT129" s="484"/>
      <c r="AU129" s="484"/>
      <c r="AV129" s="484"/>
      <c r="AW129" s="484"/>
      <c r="AX129" s="484"/>
      <c r="AY129" s="484"/>
      <c r="AZ129" s="484"/>
      <c r="BA129" s="484"/>
      <c r="BB129" s="484"/>
      <c r="BC129" s="484"/>
      <c r="BD129" s="484"/>
      <c r="BE129" s="484"/>
      <c r="BF129" s="484"/>
      <c r="BG129" s="20"/>
      <c r="BK129" s="96">
        <v>2</v>
      </c>
      <c r="BL129" s="96">
        <v>2</v>
      </c>
      <c r="BM129" s="96">
        <v>1</v>
      </c>
      <c r="BN129" s="96">
        <v>1</v>
      </c>
      <c r="BO129" s="37"/>
      <c r="BP129" s="96">
        <v>2</v>
      </c>
      <c r="BQ129" s="96">
        <v>2</v>
      </c>
      <c r="BR129" s="96">
        <v>3</v>
      </c>
      <c r="BS129" s="96">
        <v>4</v>
      </c>
    </row>
    <row r="130" spans="1:71" ht="28.5" customHeight="1">
      <c r="A130" s="18"/>
      <c r="R130" s="460" t="str">
        <f>IF($AK$13=1,Datos!P2,IF(OR($AK$13=2,$AK$13=3,$AK$13=4),Datos!Q2,IF($AK$13=5,Datos!R2,"")))</f>
        <v/>
      </c>
      <c r="S130" s="460"/>
      <c r="T130" s="460"/>
      <c r="U130" s="460"/>
      <c r="V130" s="460"/>
      <c r="W130" s="460"/>
      <c r="Z130" s="403"/>
      <c r="AA130" s="433"/>
      <c r="AB130" s="385"/>
      <c r="AC130" s="386"/>
      <c r="AD130" s="389"/>
      <c r="AE130" s="390"/>
      <c r="AF130" s="393"/>
      <c r="AG130" s="394"/>
      <c r="AH130" s="397"/>
      <c r="AI130" s="398"/>
      <c r="AJ130" s="397"/>
      <c r="AK130" s="398"/>
      <c r="AP130" s="400"/>
      <c r="AQ130" s="400"/>
      <c r="AR130" s="400"/>
      <c r="AS130" s="400"/>
      <c r="AT130" s="400"/>
      <c r="AU130" s="400"/>
      <c r="AV130" s="400"/>
      <c r="AW130" s="400"/>
      <c r="AX130" s="400"/>
      <c r="AY130" s="400"/>
      <c r="AZ130" s="400"/>
      <c r="BA130" s="400"/>
      <c r="BB130" s="400"/>
      <c r="BC130" s="400"/>
      <c r="BD130" s="400"/>
      <c r="BE130" s="400"/>
      <c r="BF130" s="400"/>
      <c r="BG130" s="20"/>
      <c r="BK130" s="96">
        <v>3</v>
      </c>
      <c r="BL130" s="96">
        <v>3</v>
      </c>
      <c r="BM130" s="96">
        <v>2</v>
      </c>
      <c r="BN130" s="96">
        <v>1</v>
      </c>
      <c r="BO130" s="37"/>
      <c r="BP130" s="96">
        <v>3</v>
      </c>
      <c r="BQ130" s="96">
        <v>3</v>
      </c>
      <c r="BR130" s="96">
        <v>4</v>
      </c>
      <c r="BS130" s="96">
        <v>5</v>
      </c>
    </row>
    <row r="131" spans="1:71" ht="14.45" customHeight="1">
      <c r="A131" s="18"/>
      <c r="R131" s="460" t="str">
        <f>IF($AK$13=1,Datos!P3,IF(OR($AK$13=2,$AK$13=3,$AK$13=4),Datos!Q3,IF($AK$13=5,Datos!R3,"")))</f>
        <v/>
      </c>
      <c r="S131" s="460"/>
      <c r="T131" s="460"/>
      <c r="U131" s="460"/>
      <c r="V131" s="460"/>
      <c r="W131" s="460"/>
      <c r="Z131" s="403"/>
      <c r="AA131" s="433">
        <f>AA73</f>
        <v>4</v>
      </c>
      <c r="AB131" s="387" t="str">
        <f>IF(ISERROR(BL143=TRUE),"",IF(BL143="","",BL143))</f>
        <v/>
      </c>
      <c r="AC131" s="388"/>
      <c r="AD131" s="391" t="str">
        <f>IF(ISERROR(BM143=TRUE),"",IF(BM143="","",BM143))</f>
        <v/>
      </c>
      <c r="AE131" s="392"/>
      <c r="AF131" s="391" t="str">
        <f>IF(ISERROR(BN143=TRUE),"",IF(BN143="","",BN143))</f>
        <v/>
      </c>
      <c r="AG131" s="392"/>
      <c r="AH131" s="395" t="str">
        <f>IF(ISERROR(BO143=TRUE),"",IF(BO143="","",BO143))</f>
        <v/>
      </c>
      <c r="AI131" s="396"/>
      <c r="AJ131" s="395" t="str">
        <f>IF(ISERROR(BP143=TRUE),"",IF(BP143="","",BP143))</f>
        <v/>
      </c>
      <c r="AK131" s="396"/>
      <c r="AP131" s="400"/>
      <c r="AQ131" s="400"/>
      <c r="AR131" s="400"/>
      <c r="AS131" s="400"/>
      <c r="AT131" s="400"/>
      <c r="AU131" s="400"/>
      <c r="AV131" s="400"/>
      <c r="AW131" s="400"/>
      <c r="AX131" s="400"/>
      <c r="AY131" s="400"/>
      <c r="AZ131" s="400"/>
      <c r="BA131" s="400"/>
      <c r="BB131" s="400"/>
      <c r="BC131" s="400"/>
      <c r="BD131" s="400"/>
      <c r="BE131" s="400"/>
      <c r="BF131" s="400"/>
      <c r="BG131" s="20"/>
      <c r="BK131" s="96">
        <v>4</v>
      </c>
      <c r="BL131" s="96">
        <v>4</v>
      </c>
      <c r="BM131" s="96">
        <v>3</v>
      </c>
      <c r="BN131" s="96">
        <v>2</v>
      </c>
      <c r="BO131" s="37"/>
      <c r="BP131" s="96">
        <v>4</v>
      </c>
      <c r="BQ131" s="96">
        <v>4</v>
      </c>
      <c r="BR131" s="96">
        <v>5</v>
      </c>
      <c r="BS131" s="96">
        <v>5</v>
      </c>
    </row>
    <row r="132" spans="1:71" ht="28.5" customHeight="1">
      <c r="A132" s="18"/>
      <c r="E132" s="97" t="str">
        <f>IF(AK13=Datos!$A$6,"Nueva escala de impacto-beneficio","Nueva escala de impacto")</f>
        <v>Nueva escala de impacto</v>
      </c>
      <c r="F132" s="97"/>
      <c r="G132" s="59"/>
      <c r="H132" s="59"/>
      <c r="I132" s="59"/>
      <c r="J132" s="59"/>
      <c r="K132" s="59"/>
      <c r="L132" s="59"/>
      <c r="M132" s="59"/>
      <c r="N132" s="59"/>
      <c r="O132" s="59"/>
      <c r="P132" s="59"/>
      <c r="R132" s="460" t="str">
        <f>IF($AK$13=1,Datos!P4,IF(OR($AK$13=2,$AK$13=3,$AK$13=4),Datos!Q4,IF($AK$13=5,Datos!R4,"")))</f>
        <v/>
      </c>
      <c r="S132" s="460"/>
      <c r="T132" s="460"/>
      <c r="U132" s="460"/>
      <c r="V132" s="460"/>
      <c r="W132" s="460"/>
      <c r="Z132" s="403"/>
      <c r="AA132" s="433"/>
      <c r="AB132" s="389"/>
      <c r="AC132" s="390"/>
      <c r="AD132" s="393"/>
      <c r="AE132" s="394"/>
      <c r="AF132" s="393"/>
      <c r="AG132" s="394"/>
      <c r="AH132" s="397"/>
      <c r="AI132" s="398"/>
      <c r="AJ132" s="397"/>
      <c r="AK132" s="398"/>
      <c r="AP132" s="400"/>
      <c r="AQ132" s="400"/>
      <c r="AR132" s="400"/>
      <c r="AS132" s="400"/>
      <c r="AT132" s="400"/>
      <c r="AU132" s="400"/>
      <c r="AV132" s="400"/>
      <c r="AW132" s="400"/>
      <c r="AX132" s="400"/>
      <c r="AY132" s="400"/>
      <c r="AZ132" s="400"/>
      <c r="BA132" s="400"/>
      <c r="BB132" s="400"/>
      <c r="BC132" s="400"/>
      <c r="BD132" s="400"/>
      <c r="BE132" s="400"/>
      <c r="BF132" s="400"/>
      <c r="BG132" s="20"/>
      <c r="BK132" s="96">
        <v>5</v>
      </c>
      <c r="BL132" s="96">
        <v>5</v>
      </c>
      <c r="BM132" s="96">
        <v>4</v>
      </c>
      <c r="BN132" s="96">
        <v>3</v>
      </c>
      <c r="BO132" s="37"/>
      <c r="BP132" s="96">
        <v>5</v>
      </c>
      <c r="BQ132" s="96">
        <v>5</v>
      </c>
      <c r="BR132" s="96">
        <v>5</v>
      </c>
      <c r="BS132" s="96">
        <v>5</v>
      </c>
    </row>
    <row r="133" spans="1:71" ht="14.45" customHeight="1">
      <c r="A133" s="18"/>
      <c r="J133" s="60"/>
      <c r="K133" s="61"/>
      <c r="L133" s="61"/>
      <c r="M133" s="61"/>
      <c r="N133" s="61"/>
      <c r="O133" s="61"/>
      <c r="P133" s="62"/>
      <c r="Q133" s="63"/>
      <c r="R133" s="460" t="str">
        <f>IF($AK$13=1,Datos!P5,IF(OR($AK$13=2,$AK$13=3,$AK$13=4),Datos!Q5,IF($AK$13=5,Datos!R5,"")))</f>
        <v/>
      </c>
      <c r="S133" s="460"/>
      <c r="T133" s="460"/>
      <c r="U133" s="460"/>
      <c r="V133" s="460"/>
      <c r="W133" s="460"/>
      <c r="Z133" s="403"/>
      <c r="AA133" s="433">
        <f>AA75</f>
        <v>5</v>
      </c>
      <c r="AB133" s="391" t="str">
        <f>IF(ISERROR(BL144=TRUE),"",IF(BL144="","",BL144))</f>
        <v/>
      </c>
      <c r="AC133" s="392"/>
      <c r="AD133" s="391" t="str">
        <f>IF(ISERROR(BM144=TRUE),"",IF(BM144="","",BM144))</f>
        <v/>
      </c>
      <c r="AE133" s="392"/>
      <c r="AF133" s="395" t="str">
        <f>IF(ISERROR(BN144=TRUE),"",IF(BN144="","",BN144))</f>
        <v/>
      </c>
      <c r="AG133" s="396"/>
      <c r="AH133" s="395" t="str">
        <f>IF(ISERROR(BO144=TRUE),"",IF(BO144="","",BO144))</f>
        <v/>
      </c>
      <c r="AI133" s="396"/>
      <c r="AJ133" s="395" t="str">
        <f>IF(ISERROR(BP144=TRUE),"",IF(BP144="","",BP144))</f>
        <v/>
      </c>
      <c r="AK133" s="396"/>
      <c r="AP133" s="400"/>
      <c r="AQ133" s="400"/>
      <c r="AR133" s="400"/>
      <c r="AS133" s="400"/>
      <c r="AT133" s="400"/>
      <c r="AU133" s="400"/>
      <c r="AV133" s="400"/>
      <c r="AW133" s="400"/>
      <c r="AX133" s="400"/>
      <c r="AY133" s="400"/>
      <c r="AZ133" s="400"/>
      <c r="BA133" s="400"/>
      <c r="BB133" s="400"/>
      <c r="BC133" s="400"/>
      <c r="BD133" s="400"/>
      <c r="BE133" s="400"/>
      <c r="BF133" s="400"/>
      <c r="BG133" s="20"/>
      <c r="BK133" s="11" t="s">
        <v>485</v>
      </c>
      <c r="BL133" s="86" t="str">
        <f>IF($AK$13="","",IF($AK$13&lt;&gt;Datos!A6,(INDEX($BK$126:$BN$132,MATCH($BT$62,$BK$126:$BK$132,0),MATCH($Z$117,$BK$127:$BN$127,0)))))</f>
        <v/>
      </c>
      <c r="BP133" s="11" t="s">
        <v>485</v>
      </c>
      <c r="BQ133" s="64" t="str">
        <f>IF($AK$13="","",IF($AK$13=Datos!A6,(INDEX(BP126:BS132,MATCH($BT$62,BP126:BP132,0),MATCH($Z$117,BP127:BS127,0)))))</f>
        <v/>
      </c>
    </row>
    <row r="134" spans="1:71" ht="28.5" customHeight="1">
      <c r="A134" s="18"/>
      <c r="J134" s="507" t="str">
        <f>IF(J79="","",BU124)</f>
        <v/>
      </c>
      <c r="K134" s="507"/>
      <c r="L134" s="507"/>
      <c r="M134" s="507"/>
      <c r="N134" s="507"/>
      <c r="O134" s="507"/>
      <c r="P134" s="507"/>
      <c r="R134" s="460" t="str">
        <f>IF($AK$13=1,Datos!P6,IF(OR($AK$13=2,$AK$13=3,$AK$13=4),Datos!Q6,IF($AK$13=5,Datos!R6,"")))</f>
        <v/>
      </c>
      <c r="S134" s="460"/>
      <c r="T134" s="460"/>
      <c r="U134" s="460"/>
      <c r="V134" s="460"/>
      <c r="W134" s="460"/>
      <c r="Z134" s="404"/>
      <c r="AA134" s="433"/>
      <c r="AB134" s="393"/>
      <c r="AC134" s="394"/>
      <c r="AD134" s="393"/>
      <c r="AE134" s="394"/>
      <c r="AF134" s="397"/>
      <c r="AG134" s="398"/>
      <c r="AH134" s="397"/>
      <c r="AI134" s="398"/>
      <c r="AJ134" s="397"/>
      <c r="AK134" s="398"/>
      <c r="AP134" s="400"/>
      <c r="AQ134" s="400"/>
      <c r="AR134" s="400"/>
      <c r="AS134" s="400"/>
      <c r="AT134" s="400"/>
      <c r="AU134" s="400"/>
      <c r="AV134" s="400"/>
      <c r="AW134" s="400"/>
      <c r="AX134" s="400"/>
      <c r="AY134" s="400"/>
      <c r="AZ134" s="400"/>
      <c r="BA134" s="400"/>
      <c r="BB134" s="400"/>
      <c r="BC134" s="400"/>
      <c r="BD134" s="400"/>
      <c r="BE134" s="400"/>
      <c r="BF134" s="400"/>
      <c r="BG134" s="20"/>
      <c r="BK134" s="11" t="s">
        <v>487</v>
      </c>
      <c r="BL134" s="26" t="str">
        <f>IF($AK$13="","",IF($AK$13&lt;&gt;Datos!A6,(INDEX($BK$126:$BN$132,MATCH($BT$63,$BK$126:$BK$132,0),MATCH($AJ$117,$BK$127:$BN$127,0)))))</f>
        <v/>
      </c>
      <c r="BP134" s="11" t="s">
        <v>487</v>
      </c>
      <c r="BQ134" s="64" t="str">
        <f>IF($AK$13="","",IF($AK$13=Datos!A6,(INDEX(BP126:BS132,MATCH($BT$63,BP126:BP132,0),MATCH($AJ$117,BP127:BS127,0)))))</f>
        <v/>
      </c>
    </row>
    <row r="135" spans="1:71" ht="15" customHeight="1">
      <c r="A135" s="18"/>
      <c r="J135" s="43"/>
      <c r="K135" s="44"/>
      <c r="L135" s="44"/>
      <c r="M135" s="44"/>
      <c r="N135" s="44"/>
      <c r="O135" s="44"/>
      <c r="P135" s="45"/>
      <c r="Z135" s="48"/>
      <c r="AP135" s="141"/>
      <c r="AQ135" s="141"/>
      <c r="AR135" s="141"/>
      <c r="AS135" s="141"/>
      <c r="AT135" s="141"/>
      <c r="AU135" s="141"/>
      <c r="AV135" s="141"/>
      <c r="AW135" s="141"/>
      <c r="AX135" s="141"/>
      <c r="AY135" s="141"/>
      <c r="AZ135" s="141"/>
      <c r="BA135" s="141"/>
      <c r="BB135" s="141"/>
      <c r="BG135" s="20"/>
    </row>
    <row r="136" spans="1:71" ht="15" hidden="1" customHeight="1">
      <c r="A136" s="18"/>
      <c r="AP136" s="141"/>
      <c r="AQ136" s="141"/>
      <c r="AR136" s="141"/>
      <c r="AS136" s="141"/>
      <c r="AT136" s="141"/>
      <c r="AU136" s="141"/>
      <c r="AV136" s="141"/>
      <c r="AW136" s="141"/>
      <c r="AX136" s="141"/>
      <c r="AY136" s="141"/>
      <c r="AZ136" s="141"/>
      <c r="BA136" s="141"/>
      <c r="BB136" s="141"/>
      <c r="BG136" s="20"/>
    </row>
    <row r="137" spans="1:71" ht="15" hidden="1" customHeight="1">
      <c r="A137" s="18"/>
      <c r="Z137" s="49"/>
      <c r="BG137" s="20"/>
    </row>
    <row r="138" spans="1:71" ht="15" hidden="1" customHeight="1">
      <c r="A138" s="18"/>
      <c r="J138" s="60"/>
      <c r="K138" s="61"/>
      <c r="L138" s="61"/>
      <c r="M138" s="61"/>
      <c r="N138" s="61"/>
      <c r="O138" s="61"/>
      <c r="P138" s="62"/>
      <c r="Z138" s="49"/>
      <c r="BG138" s="20"/>
    </row>
    <row r="139" spans="1:71" ht="15" customHeight="1">
      <c r="A139" s="18"/>
      <c r="Z139" s="49"/>
      <c r="BG139" s="20"/>
      <c r="BL139" s="11" t="s">
        <v>558</v>
      </c>
    </row>
    <row r="140" spans="1:71" ht="15" customHeight="1" thickBot="1">
      <c r="A140" s="51"/>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3"/>
      <c r="AA140" s="52"/>
      <c r="AB140" s="52"/>
      <c r="AC140" s="52"/>
      <c r="AD140" s="52"/>
      <c r="AE140" s="52"/>
      <c r="AF140" s="52"/>
      <c r="AG140" s="52"/>
      <c r="AH140" s="52"/>
      <c r="AI140" s="52"/>
      <c r="AJ140" s="52"/>
      <c r="AK140" s="52"/>
      <c r="AL140" s="52"/>
      <c r="AM140" s="52"/>
      <c r="AN140" s="52"/>
      <c r="AO140" s="52"/>
      <c r="AP140" s="52"/>
      <c r="AQ140" s="52"/>
      <c r="AR140" s="52"/>
      <c r="AS140" s="52"/>
      <c r="AT140" s="52"/>
      <c r="AU140" s="52"/>
      <c r="AV140" s="52"/>
      <c r="AW140" s="52"/>
      <c r="AX140" s="52"/>
      <c r="AY140" s="52"/>
      <c r="AZ140" s="52"/>
      <c r="BA140" s="52"/>
      <c r="BB140" s="52"/>
      <c r="BC140" s="52"/>
      <c r="BD140" s="52"/>
      <c r="BE140" s="52"/>
      <c r="BF140" s="52"/>
      <c r="BG140" s="54"/>
      <c r="BK140" s="11">
        <f>AA125</f>
        <v>1</v>
      </c>
      <c r="BL140" s="26" t="str">
        <f>IF(AK13="","",IF(AND(BK66=$BU$123,$BL$65=$BU$124),"X",""))</f>
        <v/>
      </c>
      <c r="BM140" s="26" t="str">
        <f>IF(AK13="","",IF(AND(BK66=$BU$123,$BM$65=$BU$124),"X",""))</f>
        <v/>
      </c>
      <c r="BN140" s="26" t="str">
        <f>IF(AK13="","",IF(AND(BK66=$BU$123,$BN$65=$BU$124),"X",""))</f>
        <v/>
      </c>
      <c r="BO140" s="26" t="str">
        <f>IF(AK13="","",IF(AND(BK66=$BU$123,$BO$65=$BU$124),"X",""))</f>
        <v/>
      </c>
      <c r="BP140" s="26" t="str">
        <f>IF(AK13="","",IF(AND(BK66=$BU$123,$BP$65=$BU$124),"X",""))</f>
        <v/>
      </c>
    </row>
    <row r="141" spans="1:71" ht="32.25" customHeight="1" thickBot="1">
      <c r="A141" s="501" t="str">
        <f>IF(AK13=Datos!$A$6,"TRATAMIENTO DE LA OPORTUNIDAD","TRATAMIENTO DEL RIESGO")</f>
        <v>TRATAMIENTO DEL RIESGO</v>
      </c>
      <c r="B141" s="502"/>
      <c r="C141" s="502"/>
      <c r="D141" s="502"/>
      <c r="E141" s="502"/>
      <c r="F141" s="502"/>
      <c r="G141" s="502"/>
      <c r="H141" s="502"/>
      <c r="I141" s="502"/>
      <c r="J141" s="503"/>
      <c r="BF141" s="16"/>
      <c r="BG141" s="20"/>
      <c r="BK141" s="11">
        <f>AA127</f>
        <v>2</v>
      </c>
      <c r="BL141" s="26" t="str">
        <f>IF(AK13="","",IF(AND(BK67=$BU$123,$BL$65=$BU$124),"X",""))</f>
        <v/>
      </c>
      <c r="BM141" s="26" t="str">
        <f>IF(AK13="","",IF(AND(BK67=$BU$123,$BM$65=$BU$124),"X",""))</f>
        <v/>
      </c>
      <c r="BN141" s="26" t="str">
        <f>IF(AK13="","",IF(AND(BK67=$BU$123,$BN$65=$BU$124),"X",""))</f>
        <v/>
      </c>
      <c r="BO141" s="26" t="str">
        <f>IF(AK13="","",IF(AND(BK67=$BU$123,$BO$65=$BU$124),"X",""))</f>
        <v/>
      </c>
      <c r="BP141" s="26" t="str">
        <f>IF(AK13="","",IF(AND(BK67=$BU$123,$BP$65=$BU$124),"X",""))</f>
        <v/>
      </c>
    </row>
    <row r="142" spans="1:71" ht="14.45" customHeight="1">
      <c r="A142" s="65"/>
      <c r="B142" s="66"/>
      <c r="C142" s="66"/>
      <c r="D142" s="67"/>
      <c r="E142" s="67"/>
      <c r="F142" s="67"/>
      <c r="G142" s="67"/>
      <c r="H142" s="67"/>
      <c r="I142" s="67"/>
      <c r="J142" s="67"/>
      <c r="BG142" s="20"/>
      <c r="BK142" s="11">
        <f>AA129</f>
        <v>3</v>
      </c>
      <c r="BL142" s="26" t="str">
        <f>IF(AK13="","",IF(AND(BK68=$BU$123,$BL$65=$BU$124),"X",""))</f>
        <v/>
      </c>
      <c r="BM142" s="26" t="str">
        <f>IF(AK13="","",IF(AND(BK68=$BU$123,$BM$65=$BU$124),"X",""))</f>
        <v/>
      </c>
      <c r="BN142" s="26" t="str">
        <f>IF(AK13="","",IF(AND(BK68=$BU$123,$BN$65=$BU$124),"X",""))</f>
        <v/>
      </c>
      <c r="BO142" s="26" t="str">
        <f>IF(AK13="","",IF(AND(BK68=$BU$123,$BO$65=$BU$124),"X",""))</f>
        <v/>
      </c>
      <c r="BP142" s="26" t="str">
        <f>IF(AK13="","",IF(AND(BK68=$BU$123,$BP$65=$BU$124),"X",""))</f>
        <v/>
      </c>
    </row>
    <row r="143" spans="1:71" ht="15.75" thickBot="1">
      <c r="A143" s="18"/>
      <c r="D143" s="40"/>
      <c r="E143" s="41"/>
      <c r="F143" s="41"/>
      <c r="G143" s="41"/>
      <c r="H143" s="41"/>
      <c r="I143" s="41"/>
      <c r="J143" s="41"/>
      <c r="K143" s="41"/>
      <c r="L143" s="41"/>
      <c r="M143" s="41"/>
      <c r="N143" s="41"/>
      <c r="O143" s="41"/>
      <c r="P143" s="41"/>
      <c r="Q143" s="41"/>
      <c r="R143" s="41"/>
      <c r="S143" s="41"/>
      <c r="T143" s="41"/>
      <c r="U143" s="41"/>
      <c r="V143" s="41"/>
      <c r="W143" s="41"/>
      <c r="X143" s="41"/>
      <c r="Y143" s="41"/>
      <c r="Z143" s="41"/>
      <c r="AA143" s="41"/>
      <c r="AB143" s="41"/>
      <c r="AC143" s="41"/>
      <c r="AD143" s="41"/>
      <c r="AE143" s="41"/>
      <c r="AF143" s="41"/>
      <c r="AG143" s="41"/>
      <c r="AH143" s="41"/>
      <c r="AI143" s="41"/>
      <c r="AJ143" s="41"/>
      <c r="AK143" s="41"/>
      <c r="AL143" s="41"/>
      <c r="AM143" s="41"/>
      <c r="AN143" s="41"/>
      <c r="AO143" s="41"/>
      <c r="AP143" s="41"/>
      <c r="AQ143" s="41"/>
      <c r="AR143" s="41"/>
      <c r="AS143" s="41"/>
      <c r="AT143" s="41"/>
      <c r="AU143" s="41"/>
      <c r="AV143" s="41"/>
      <c r="AW143" s="41"/>
      <c r="AX143" s="41"/>
      <c r="AY143" s="41"/>
      <c r="AZ143" s="41"/>
      <c r="BA143" s="41"/>
      <c r="BB143" s="41"/>
      <c r="BC143" s="41"/>
      <c r="BD143" s="41"/>
      <c r="BE143" s="41"/>
      <c r="BF143" s="42"/>
      <c r="BG143" s="20"/>
      <c r="BK143" s="11">
        <f>AA131</f>
        <v>4</v>
      </c>
      <c r="BL143" s="26" t="str">
        <f>IF(AK13="","",IF(AND(BK69=$BU$123,$BL$65=$BU$124),"X",""))</f>
        <v/>
      </c>
      <c r="BM143" s="26" t="str">
        <f>IF(AK13="","",IF(AND(BK69=$BU$123,$BM$65=$BU$124),"X",""))</f>
        <v/>
      </c>
      <c r="BN143" s="26" t="str">
        <f>IF(AK13="","",IF(AND(BK69=$BU$123,$BN$65=$BU$124),"X",""))</f>
        <v/>
      </c>
      <c r="BO143" s="26" t="str">
        <f>IF(AK13="","",IF(AND(BK69=$BU$123,$BO$65=$BU$124),"X",""))</f>
        <v/>
      </c>
      <c r="BP143" s="26" t="str">
        <f>IF(AK13="","",IF(AND(BK69=$BU$123,$BP$65=$BU$124),"X",""))</f>
        <v/>
      </c>
    </row>
    <row r="144" spans="1:71" ht="15" customHeight="1">
      <c r="A144" s="18"/>
      <c r="D144" s="37"/>
      <c r="F144" s="19"/>
      <c r="G144" s="603" t="str">
        <f>IF(AK13=Datos!$A$6,"Manejo de la oportunidad:","Manejo del riesgo:")</f>
        <v>Manejo del riesgo:</v>
      </c>
      <c r="H144" s="603"/>
      <c r="I144" s="603"/>
      <c r="J144" s="603"/>
      <c r="K144" s="603"/>
      <c r="S144" s="68"/>
      <c r="T144" s="69"/>
      <c r="U144" s="69"/>
      <c r="V144" s="69"/>
      <c r="W144" s="70"/>
      <c r="AL144" s="68"/>
      <c r="AM144" s="69"/>
      <c r="AN144" s="69"/>
      <c r="AO144" s="69"/>
      <c r="AP144" s="69"/>
      <c r="AQ144" s="69"/>
      <c r="AR144" s="70"/>
      <c r="BF144" s="38"/>
      <c r="BG144" s="20"/>
      <c r="BK144" s="11">
        <f>AA133</f>
        <v>5</v>
      </c>
      <c r="BL144" s="26" t="str">
        <f>IF(AK13="","",IF(AND(BK70=$BU$123,$BL$65=$BU$124),"X",""))</f>
        <v/>
      </c>
      <c r="BM144" s="26" t="str">
        <f>IF(AK13="","",IF(AND(BK70=$BU$123,$BM$65=$BU$124),"X",""))</f>
        <v/>
      </c>
      <c r="BN144" s="26" t="str">
        <f>IF(AK13="","",IF(AND(BK70=$BU$123,$BN$65=$BU$124),"X",""))</f>
        <v/>
      </c>
      <c r="BO144" s="26" t="str">
        <f>IF(AK13="","",IF(AND(BK70=$BU$123,$BO$65=$BU$124),"X",""))</f>
        <v/>
      </c>
      <c r="BP144" s="26" t="str">
        <f>IF(AK13="","",IF(AND(BK70=$BU$123,$BP$65=$BU$124),"X",""))</f>
        <v/>
      </c>
    </row>
    <row r="145" spans="1:68" ht="21.95" customHeight="1">
      <c r="A145" s="18"/>
      <c r="D145" s="71"/>
      <c r="E145" s="19"/>
      <c r="F145" s="19"/>
      <c r="G145" s="603"/>
      <c r="H145" s="603"/>
      <c r="I145" s="603"/>
      <c r="J145" s="603"/>
      <c r="K145" s="603"/>
      <c r="S145" s="72"/>
      <c r="T145" s="598"/>
      <c r="U145" s="599"/>
      <c r="V145" s="600" t="str">
        <f>IF(AK13=Datos!$A$6,"Fortalecer","Reducir")</f>
        <v>Reducir</v>
      </c>
      <c r="W145" s="601"/>
      <c r="AL145" s="72"/>
      <c r="AM145" s="602"/>
      <c r="AN145" s="602"/>
      <c r="AO145" s="600" t="str">
        <f>IF(AK13=Datos!$A$6,"Aceptar","Aceptar")</f>
        <v>Aceptar</v>
      </c>
      <c r="AP145" s="603"/>
      <c r="AQ145" s="603"/>
      <c r="AR145" s="601"/>
      <c r="BF145" s="38"/>
      <c r="BG145" s="20"/>
      <c r="BL145" s="11">
        <v>1</v>
      </c>
      <c r="BM145" s="11">
        <v>2</v>
      </c>
      <c r="BN145" s="11">
        <v>3</v>
      </c>
      <c r="BO145" s="11">
        <v>4</v>
      </c>
      <c r="BP145" s="11">
        <v>5</v>
      </c>
    </row>
    <row r="146" spans="1:68" ht="24" customHeight="1" thickBot="1">
      <c r="A146" s="18"/>
      <c r="D146" s="37"/>
      <c r="E146" s="19"/>
      <c r="F146" s="19"/>
      <c r="G146" s="603"/>
      <c r="H146" s="603"/>
      <c r="I146" s="603"/>
      <c r="J146" s="603"/>
      <c r="K146" s="603"/>
      <c r="S146" s="73"/>
      <c r="T146" s="74"/>
      <c r="U146" s="74"/>
      <c r="V146" s="74"/>
      <c r="W146" s="75"/>
      <c r="AL146" s="73"/>
      <c r="AM146" s="74"/>
      <c r="AN146" s="74"/>
      <c r="AO146" s="74"/>
      <c r="AP146" s="74"/>
      <c r="AQ146" s="74"/>
      <c r="AR146" s="75"/>
      <c r="BF146" s="38"/>
      <c r="BG146" s="20"/>
    </row>
    <row r="147" spans="1:68" ht="15.75" customHeight="1">
      <c r="A147" s="18"/>
      <c r="D147" s="43"/>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4"/>
      <c r="AH147" s="44"/>
      <c r="AI147" s="44"/>
      <c r="AJ147" s="44"/>
      <c r="AK147" s="44"/>
      <c r="AL147" s="44"/>
      <c r="AM147" s="44"/>
      <c r="AN147" s="44"/>
      <c r="AO147" s="44"/>
      <c r="AP147" s="44"/>
      <c r="AQ147" s="44"/>
      <c r="AR147" s="44"/>
      <c r="AS147" s="44"/>
      <c r="AT147" s="44"/>
      <c r="AU147" s="44"/>
      <c r="AV147" s="44"/>
      <c r="AW147" s="44"/>
      <c r="AX147" s="44"/>
      <c r="AY147" s="44"/>
      <c r="AZ147" s="44"/>
      <c r="BA147" s="44"/>
      <c r="BB147" s="44"/>
      <c r="BC147" s="44"/>
      <c r="BD147" s="44"/>
      <c r="BE147" s="44"/>
      <c r="BF147" s="45"/>
      <c r="BG147" s="20"/>
    </row>
    <row r="148" spans="1:68" ht="21.95" customHeight="1">
      <c r="A148" s="18"/>
      <c r="BG148" s="20"/>
    </row>
    <row r="149" spans="1:68" ht="90.6" customHeight="1">
      <c r="A149" s="18"/>
      <c r="D149" s="603" t="s">
        <v>559</v>
      </c>
      <c r="E149" s="603"/>
      <c r="F149" s="603"/>
      <c r="G149" s="603"/>
      <c r="H149" s="603"/>
      <c r="I149" s="603"/>
      <c r="J149" s="603"/>
      <c r="L149" s="644" t="s">
        <v>560</v>
      </c>
      <c r="M149" s="644"/>
      <c r="N149" s="644"/>
      <c r="O149" s="644"/>
      <c r="P149" s="644"/>
      <c r="Q149" s="644"/>
      <c r="R149" s="644"/>
      <c r="S149" s="644"/>
      <c r="T149" s="644"/>
      <c r="U149" s="644"/>
      <c r="V149" s="644"/>
      <c r="W149" s="644"/>
      <c r="X149" s="644"/>
      <c r="Y149" s="644"/>
      <c r="Z149" s="644"/>
      <c r="AA149" s="644"/>
      <c r="AB149" s="644"/>
      <c r="AC149" s="644"/>
      <c r="AD149" s="644"/>
      <c r="AE149" s="644"/>
      <c r="AF149" s="644"/>
      <c r="AG149" s="644"/>
      <c r="AH149" s="644"/>
      <c r="AI149" s="644"/>
      <c r="AJ149" s="644"/>
      <c r="AK149" s="644"/>
      <c r="AL149" s="644"/>
      <c r="AM149" s="644"/>
      <c r="AN149" s="644"/>
      <c r="AO149" s="644"/>
      <c r="AP149" s="644"/>
      <c r="AQ149" s="644"/>
      <c r="AR149" s="644"/>
      <c r="AS149" s="644"/>
      <c r="AT149" s="644"/>
      <c r="AU149" s="644"/>
      <c r="AV149" s="644"/>
      <c r="AW149" s="644"/>
      <c r="AX149" s="644"/>
      <c r="AY149" s="644"/>
      <c r="AZ149" s="644"/>
      <c r="BA149" s="644"/>
      <c r="BB149" s="644"/>
      <c r="BC149" s="644"/>
      <c r="BD149" s="644"/>
      <c r="BE149" s="644"/>
      <c r="BF149" s="644"/>
      <c r="BG149" s="20"/>
    </row>
    <row r="150" spans="1:68" ht="29.45" customHeight="1">
      <c r="A150" s="18"/>
      <c r="D150" s="603"/>
      <c r="E150" s="603"/>
      <c r="F150" s="603"/>
      <c r="G150" s="603"/>
      <c r="H150" s="603"/>
      <c r="I150" s="603"/>
      <c r="J150" s="603"/>
      <c r="L150" s="644"/>
      <c r="M150" s="644"/>
      <c r="N150" s="644"/>
      <c r="O150" s="644"/>
      <c r="P150" s="644"/>
      <c r="Q150" s="644"/>
      <c r="R150" s="644"/>
      <c r="S150" s="644"/>
      <c r="T150" s="644"/>
      <c r="U150" s="644"/>
      <c r="V150" s="644"/>
      <c r="W150" s="644"/>
      <c r="X150" s="644"/>
      <c r="Y150" s="644"/>
      <c r="Z150" s="644"/>
      <c r="AA150" s="644"/>
      <c r="AB150" s="644"/>
      <c r="AC150" s="644"/>
      <c r="AD150" s="644"/>
      <c r="AE150" s="644"/>
      <c r="AF150" s="644"/>
      <c r="AG150" s="644"/>
      <c r="AH150" s="644"/>
      <c r="AI150" s="644"/>
      <c r="AJ150" s="644"/>
      <c r="AK150" s="644"/>
      <c r="AL150" s="644"/>
      <c r="AM150" s="644"/>
      <c r="AN150" s="644"/>
      <c r="AO150" s="644"/>
      <c r="AP150" s="644"/>
      <c r="AQ150" s="644"/>
      <c r="AR150" s="644"/>
      <c r="AS150" s="644"/>
      <c r="AT150" s="644"/>
      <c r="AU150" s="644"/>
      <c r="AV150" s="644"/>
      <c r="AW150" s="644"/>
      <c r="AX150" s="644"/>
      <c r="AY150" s="644"/>
      <c r="AZ150" s="644"/>
      <c r="BA150" s="644"/>
      <c r="BB150" s="644"/>
      <c r="BC150" s="644"/>
      <c r="BD150" s="644"/>
      <c r="BE150" s="644"/>
      <c r="BF150" s="644"/>
      <c r="BG150" s="20"/>
    </row>
    <row r="151" spans="1:68" ht="15.95" customHeight="1">
      <c r="A151" s="18"/>
      <c r="BG151" s="20"/>
    </row>
    <row r="152" spans="1:68" ht="31.9" customHeight="1">
      <c r="A152" s="18"/>
      <c r="D152" s="493" t="s">
        <v>561</v>
      </c>
      <c r="E152" s="493"/>
      <c r="F152" s="493"/>
      <c r="G152" s="493"/>
      <c r="H152" s="493"/>
      <c r="I152" s="493"/>
      <c r="J152" s="493"/>
      <c r="K152" s="493"/>
      <c r="L152" s="493"/>
      <c r="M152" s="493"/>
      <c r="N152" s="493"/>
      <c r="O152" s="493"/>
      <c r="P152" s="493"/>
      <c r="Q152" s="493"/>
      <c r="R152" s="493"/>
      <c r="S152" s="493"/>
      <c r="T152" s="493"/>
      <c r="U152" s="493"/>
      <c r="V152" s="493"/>
      <c r="W152" s="493"/>
      <c r="X152" s="493"/>
      <c r="Y152" s="493"/>
      <c r="Z152" s="493"/>
      <c r="AA152" s="493"/>
      <c r="AB152" s="493"/>
      <c r="AC152" s="493"/>
      <c r="AD152" s="493"/>
      <c r="AE152" s="493"/>
      <c r="AF152" s="493"/>
      <c r="AG152" s="493"/>
      <c r="AH152" s="493"/>
      <c r="AI152" s="493"/>
      <c r="AJ152" s="493"/>
      <c r="AK152" s="493"/>
      <c r="AL152" s="493"/>
      <c r="AM152" s="493"/>
      <c r="AN152" s="493"/>
      <c r="AO152" s="493"/>
      <c r="AP152" s="493"/>
      <c r="AQ152" s="493"/>
      <c r="AR152" s="493"/>
      <c r="AS152" s="493"/>
      <c r="AT152" s="493"/>
      <c r="AU152" s="493"/>
      <c r="AV152" s="493"/>
      <c r="AW152" s="493"/>
      <c r="AX152" s="493"/>
      <c r="AY152" s="493"/>
      <c r="AZ152" s="493"/>
      <c r="BA152" s="493"/>
      <c r="BB152" s="493"/>
      <c r="BC152" s="493"/>
      <c r="BD152" s="493"/>
      <c r="BE152" s="493"/>
      <c r="BF152" s="493"/>
      <c r="BG152" s="651"/>
    </row>
    <row r="153" spans="1:68" ht="20.100000000000001" customHeight="1">
      <c r="A153" s="18"/>
      <c r="D153" s="605" t="s">
        <v>562</v>
      </c>
      <c r="E153" s="605"/>
      <c r="F153" s="605"/>
      <c r="G153" s="605"/>
      <c r="H153" s="605"/>
      <c r="I153" s="605"/>
      <c r="J153" s="605"/>
      <c r="K153" s="605"/>
      <c r="L153" s="605"/>
      <c r="M153" s="605"/>
      <c r="N153" s="605"/>
      <c r="O153" s="605"/>
      <c r="P153" s="605"/>
      <c r="Q153" s="605"/>
      <c r="R153" s="605"/>
      <c r="S153" s="605"/>
      <c r="T153" s="605"/>
      <c r="U153" s="605"/>
      <c r="V153" s="649" t="s">
        <v>563</v>
      </c>
      <c r="W153" s="649"/>
      <c r="X153" s="649"/>
      <c r="Y153" s="649"/>
      <c r="Z153" s="649"/>
      <c r="AA153" s="649"/>
      <c r="AB153" s="649"/>
      <c r="AC153" s="649"/>
      <c r="AD153" s="649"/>
      <c r="AE153" s="649"/>
      <c r="AF153" s="649"/>
      <c r="AG153" s="649"/>
      <c r="AH153" s="649"/>
      <c r="AI153" s="649"/>
      <c r="AJ153" s="649"/>
      <c r="AK153" s="649"/>
      <c r="AL153" s="649"/>
      <c r="AM153" s="649"/>
      <c r="AN153" s="649"/>
      <c r="AO153" s="649"/>
      <c r="AP153" s="649"/>
      <c r="AQ153" s="649"/>
      <c r="AR153" s="649"/>
      <c r="AS153" s="649"/>
      <c r="AT153" s="649"/>
      <c r="AU153" s="649"/>
      <c r="AV153" s="649"/>
      <c r="AW153" s="649"/>
      <c r="AX153" s="649"/>
      <c r="AY153" s="649"/>
      <c r="AZ153" s="649"/>
      <c r="BA153" s="649"/>
      <c r="BB153" s="649"/>
      <c r="BC153" s="649"/>
      <c r="BD153" s="649"/>
      <c r="BE153" s="649"/>
      <c r="BF153" s="649"/>
      <c r="BG153" s="650"/>
    </row>
    <row r="154" spans="1:68" ht="20.100000000000001" customHeight="1">
      <c r="A154" s="18"/>
      <c r="D154" s="606"/>
      <c r="E154" s="606"/>
      <c r="F154" s="606"/>
      <c r="G154" s="606"/>
      <c r="H154" s="606"/>
      <c r="I154" s="606"/>
      <c r="J154" s="606"/>
      <c r="K154" s="606"/>
      <c r="L154" s="606"/>
      <c r="M154" s="606"/>
      <c r="N154" s="606"/>
      <c r="O154" s="606"/>
      <c r="P154" s="606"/>
      <c r="Q154" s="606"/>
      <c r="R154" s="606"/>
      <c r="S154" s="606"/>
      <c r="T154" s="606"/>
      <c r="U154" s="606"/>
      <c r="V154" s="604" t="s">
        <v>564</v>
      </c>
      <c r="W154" s="604"/>
      <c r="X154" s="604"/>
      <c r="Y154" s="604"/>
      <c r="Z154" s="604"/>
      <c r="AA154" s="604"/>
      <c r="AB154" s="604"/>
      <c r="AC154" s="604"/>
      <c r="AD154" s="604"/>
      <c r="AE154" s="604"/>
      <c r="AF154" s="604"/>
      <c r="AG154" s="604"/>
      <c r="AH154" s="604" t="s">
        <v>565</v>
      </c>
      <c r="AI154" s="604"/>
      <c r="AJ154" s="604"/>
      <c r="AK154" s="604"/>
      <c r="AL154" s="604"/>
      <c r="AM154" s="604"/>
      <c r="AN154" s="604"/>
      <c r="AO154" s="604"/>
      <c r="AP154" s="604"/>
      <c r="AQ154" s="604" t="s">
        <v>566</v>
      </c>
      <c r="AR154" s="604"/>
      <c r="AS154" s="604"/>
      <c r="AT154" s="604"/>
      <c r="AU154" s="604"/>
      <c r="AV154" s="604"/>
      <c r="AW154" s="604"/>
      <c r="AX154" s="604"/>
      <c r="AY154" s="604"/>
      <c r="AZ154" s="604"/>
      <c r="BA154" s="604" t="s">
        <v>567</v>
      </c>
      <c r="BB154" s="604"/>
      <c r="BC154" s="604"/>
      <c r="BD154" s="604"/>
      <c r="BE154" s="604"/>
      <c r="BF154" s="604"/>
      <c r="BG154" s="182" t="s">
        <v>568</v>
      </c>
    </row>
    <row r="155" spans="1:68" ht="14.25" customHeight="1">
      <c r="A155" s="18"/>
      <c r="D155" s="408" t="s">
        <v>569</v>
      </c>
      <c r="E155" s="413" t="str">
        <f>IF(D87="","",IF(AT87&lt;&gt;Datos!$AO$2,D87,""))</f>
        <v/>
      </c>
      <c r="F155" s="414"/>
      <c r="G155" s="414"/>
      <c r="H155" s="414"/>
      <c r="I155" s="414"/>
      <c r="J155" s="414"/>
      <c r="K155" s="414"/>
      <c r="L155" s="414"/>
      <c r="M155" s="414"/>
      <c r="N155" s="414"/>
      <c r="O155" s="414"/>
      <c r="P155" s="414"/>
      <c r="Q155" s="414"/>
      <c r="R155" s="414"/>
      <c r="S155" s="414"/>
      <c r="T155" s="414"/>
      <c r="U155" s="415"/>
      <c r="V155" s="400"/>
      <c r="W155" s="400"/>
      <c r="X155" s="400"/>
      <c r="Y155" s="400"/>
      <c r="Z155" s="400"/>
      <c r="AA155" s="400"/>
      <c r="AB155" s="400"/>
      <c r="AC155" s="400"/>
      <c r="AD155" s="400"/>
      <c r="AE155" s="400"/>
      <c r="AF155" s="400"/>
      <c r="AG155" s="400"/>
      <c r="AH155" s="406"/>
      <c r="AI155" s="406"/>
      <c r="AJ155" s="406"/>
      <c r="AK155" s="406"/>
      <c r="AL155" s="406"/>
      <c r="AM155" s="406"/>
      <c r="AN155" s="406"/>
      <c r="AO155" s="406"/>
      <c r="AP155" s="428"/>
      <c r="AQ155" s="400"/>
      <c r="AR155" s="400"/>
      <c r="AS155" s="400"/>
      <c r="AT155" s="400"/>
      <c r="AU155" s="400"/>
      <c r="AV155" s="400"/>
      <c r="AW155" s="400"/>
      <c r="AX155" s="400"/>
      <c r="AY155" s="400"/>
      <c r="AZ155" s="400"/>
      <c r="BA155" s="400"/>
      <c r="BB155" s="400"/>
      <c r="BC155" s="400"/>
      <c r="BD155" s="400"/>
      <c r="BE155" s="400"/>
      <c r="BF155" s="400"/>
      <c r="BG155" s="400"/>
      <c r="BH155" s="400"/>
      <c r="BI155" s="400"/>
      <c r="BJ155" s="400"/>
      <c r="BK155" s="400"/>
      <c r="BL155" s="400"/>
    </row>
    <row r="156" spans="1:68" ht="14.25" customHeight="1">
      <c r="A156" s="18"/>
      <c r="D156" s="409"/>
      <c r="E156" s="413" t="str">
        <f>IF(D88="","",IF(AT88&lt;&gt;Datos!$AO$2,D88,""))</f>
        <v/>
      </c>
      <c r="F156" s="414"/>
      <c r="G156" s="414"/>
      <c r="H156" s="414"/>
      <c r="I156" s="414"/>
      <c r="J156" s="414"/>
      <c r="K156" s="414"/>
      <c r="L156" s="414"/>
      <c r="M156" s="414"/>
      <c r="N156" s="414"/>
      <c r="O156" s="414"/>
      <c r="P156" s="414"/>
      <c r="Q156" s="414"/>
      <c r="R156" s="414"/>
      <c r="S156" s="414"/>
      <c r="T156" s="414"/>
      <c r="U156" s="415"/>
      <c r="V156" s="400"/>
      <c r="W156" s="400"/>
      <c r="X156" s="400"/>
      <c r="Y156" s="400"/>
      <c r="Z156" s="400"/>
      <c r="AA156" s="400"/>
      <c r="AB156" s="400"/>
      <c r="AC156" s="400"/>
      <c r="AD156" s="400"/>
      <c r="AE156" s="400"/>
      <c r="AF156" s="400"/>
      <c r="AG156" s="400"/>
      <c r="AH156" s="406"/>
      <c r="AI156" s="406"/>
      <c r="AJ156" s="406"/>
      <c r="AK156" s="406"/>
      <c r="AL156" s="406"/>
      <c r="AM156" s="406"/>
      <c r="AN156" s="406"/>
      <c r="AO156" s="406"/>
      <c r="AP156" s="428"/>
      <c r="AQ156" s="400"/>
      <c r="AR156" s="400"/>
      <c r="AS156" s="400"/>
      <c r="AT156" s="400"/>
      <c r="AU156" s="400"/>
      <c r="AV156" s="400"/>
      <c r="AW156" s="400"/>
      <c r="AX156" s="400"/>
      <c r="AY156" s="400"/>
      <c r="AZ156" s="400"/>
      <c r="BA156" s="400"/>
      <c r="BB156" s="400"/>
      <c r="BC156" s="400"/>
      <c r="BD156" s="400"/>
      <c r="BE156" s="400"/>
      <c r="BF156" s="400"/>
      <c r="BG156" s="258"/>
    </row>
    <row r="157" spans="1:68" ht="14.25" customHeight="1">
      <c r="A157" s="18"/>
      <c r="D157" s="409"/>
      <c r="E157" s="413" t="str">
        <f>IF(D89="","",IF(AT89&lt;&gt;Datos!$AO$2,D89,""))</f>
        <v/>
      </c>
      <c r="F157" s="414"/>
      <c r="G157" s="414"/>
      <c r="H157" s="414"/>
      <c r="I157" s="414"/>
      <c r="J157" s="414"/>
      <c r="K157" s="414"/>
      <c r="L157" s="414"/>
      <c r="M157" s="414"/>
      <c r="N157" s="414"/>
      <c r="O157" s="414"/>
      <c r="P157" s="414"/>
      <c r="Q157" s="414"/>
      <c r="R157" s="414"/>
      <c r="S157" s="414"/>
      <c r="T157" s="414"/>
      <c r="U157" s="415"/>
      <c r="V157" s="400"/>
      <c r="W157" s="400"/>
      <c r="X157" s="400"/>
      <c r="Y157" s="400"/>
      <c r="Z157" s="400"/>
      <c r="AA157" s="400"/>
      <c r="AB157" s="400"/>
      <c r="AC157" s="400"/>
      <c r="AD157" s="400"/>
      <c r="AE157" s="400"/>
      <c r="AF157" s="400"/>
      <c r="AG157" s="400"/>
      <c r="AH157" s="406"/>
      <c r="AI157" s="406"/>
      <c r="AJ157" s="406"/>
      <c r="AK157" s="406"/>
      <c r="AL157" s="406"/>
      <c r="AM157" s="406"/>
      <c r="AN157" s="406"/>
      <c r="AO157" s="406"/>
      <c r="AP157" s="428"/>
      <c r="AQ157" s="400"/>
      <c r="AR157" s="400"/>
      <c r="AS157" s="400"/>
      <c r="AT157" s="400"/>
      <c r="AU157" s="400"/>
      <c r="AV157" s="400"/>
      <c r="AW157" s="400"/>
      <c r="AX157" s="400"/>
      <c r="AY157" s="400"/>
      <c r="AZ157" s="400"/>
      <c r="BA157" s="400"/>
      <c r="BB157" s="400"/>
      <c r="BC157" s="400"/>
      <c r="BD157" s="400"/>
      <c r="BE157" s="400"/>
      <c r="BF157" s="400"/>
      <c r="BG157" s="258"/>
    </row>
    <row r="158" spans="1:68" ht="14.25" customHeight="1">
      <c r="A158" s="18"/>
      <c r="D158" s="409"/>
      <c r="E158" s="413" t="str">
        <f>IF(D90="","",IF(AT90&lt;&gt;Datos!$AO$2,D90,""))</f>
        <v/>
      </c>
      <c r="F158" s="414"/>
      <c r="G158" s="414"/>
      <c r="H158" s="414"/>
      <c r="I158" s="414"/>
      <c r="J158" s="414"/>
      <c r="K158" s="414"/>
      <c r="L158" s="414"/>
      <c r="M158" s="414"/>
      <c r="N158" s="414"/>
      <c r="O158" s="414"/>
      <c r="P158" s="414"/>
      <c r="Q158" s="414"/>
      <c r="R158" s="414"/>
      <c r="S158" s="414"/>
      <c r="T158" s="414"/>
      <c r="U158" s="415"/>
      <c r="V158" s="400"/>
      <c r="W158" s="400"/>
      <c r="X158" s="400"/>
      <c r="Y158" s="400"/>
      <c r="Z158" s="400"/>
      <c r="AA158" s="400"/>
      <c r="AB158" s="400"/>
      <c r="AC158" s="400"/>
      <c r="AD158" s="400"/>
      <c r="AE158" s="400"/>
      <c r="AF158" s="400"/>
      <c r="AG158" s="400"/>
      <c r="AH158" s="406"/>
      <c r="AI158" s="406"/>
      <c r="AJ158" s="406"/>
      <c r="AK158" s="406"/>
      <c r="AL158" s="406"/>
      <c r="AM158" s="406"/>
      <c r="AN158" s="406"/>
      <c r="AO158" s="406"/>
      <c r="AP158" s="428"/>
      <c r="AQ158" s="400"/>
      <c r="AR158" s="400"/>
      <c r="AS158" s="400"/>
      <c r="AT158" s="400"/>
      <c r="AU158" s="400"/>
      <c r="AV158" s="400"/>
      <c r="AW158" s="400"/>
      <c r="AX158" s="400"/>
      <c r="AY158" s="400"/>
      <c r="AZ158" s="400"/>
      <c r="BA158" s="400"/>
      <c r="BB158" s="400"/>
      <c r="BC158" s="400"/>
      <c r="BD158" s="400"/>
      <c r="BE158" s="400"/>
      <c r="BF158" s="400"/>
      <c r="BG158" s="258"/>
    </row>
    <row r="159" spans="1:68" ht="14.25" customHeight="1">
      <c r="A159" s="18"/>
      <c r="D159" s="409"/>
      <c r="E159" s="413" t="str">
        <f>IF(D91="","",IF(AT91&lt;&gt;Datos!$AO$2,D91,""))</f>
        <v/>
      </c>
      <c r="F159" s="414"/>
      <c r="G159" s="414"/>
      <c r="H159" s="414"/>
      <c r="I159" s="414"/>
      <c r="J159" s="414"/>
      <c r="K159" s="414"/>
      <c r="L159" s="414"/>
      <c r="M159" s="414"/>
      <c r="N159" s="414"/>
      <c r="O159" s="414"/>
      <c r="P159" s="414"/>
      <c r="Q159" s="414"/>
      <c r="R159" s="414"/>
      <c r="S159" s="414"/>
      <c r="T159" s="414"/>
      <c r="U159" s="415"/>
      <c r="V159" s="400"/>
      <c r="W159" s="400"/>
      <c r="X159" s="400"/>
      <c r="Y159" s="400"/>
      <c r="Z159" s="400"/>
      <c r="AA159" s="400"/>
      <c r="AB159" s="400"/>
      <c r="AC159" s="400"/>
      <c r="AD159" s="400"/>
      <c r="AE159" s="400"/>
      <c r="AF159" s="400"/>
      <c r="AG159" s="400"/>
      <c r="AH159" s="406"/>
      <c r="AI159" s="406"/>
      <c r="AJ159" s="406"/>
      <c r="AK159" s="406"/>
      <c r="AL159" s="406"/>
      <c r="AM159" s="406"/>
      <c r="AN159" s="406"/>
      <c r="AO159" s="406"/>
      <c r="AP159" s="428"/>
      <c r="AQ159" s="400"/>
      <c r="AR159" s="400"/>
      <c r="AS159" s="400"/>
      <c r="AT159" s="400"/>
      <c r="AU159" s="400"/>
      <c r="AV159" s="400"/>
      <c r="AW159" s="400"/>
      <c r="AX159" s="400"/>
      <c r="AY159" s="400"/>
      <c r="AZ159" s="400"/>
      <c r="BA159" s="400"/>
      <c r="BB159" s="400"/>
      <c r="BC159" s="400"/>
      <c r="BD159" s="400"/>
      <c r="BE159" s="400"/>
      <c r="BF159" s="400"/>
      <c r="BG159" s="258"/>
    </row>
    <row r="160" spans="1:68" ht="14.25" customHeight="1">
      <c r="A160" s="18"/>
      <c r="D160" s="409"/>
      <c r="E160" s="413" t="str">
        <f>IF(D92="","",IF(AT92&lt;&gt;Datos!$AO$2,D92,""))</f>
        <v/>
      </c>
      <c r="F160" s="414"/>
      <c r="G160" s="414"/>
      <c r="H160" s="414"/>
      <c r="I160" s="414"/>
      <c r="J160" s="414"/>
      <c r="K160" s="414"/>
      <c r="L160" s="414"/>
      <c r="M160" s="414"/>
      <c r="N160" s="414"/>
      <c r="O160" s="414"/>
      <c r="P160" s="414"/>
      <c r="Q160" s="414"/>
      <c r="R160" s="414"/>
      <c r="S160" s="414"/>
      <c r="T160" s="414"/>
      <c r="U160" s="415"/>
      <c r="V160" s="400"/>
      <c r="W160" s="400"/>
      <c r="X160" s="400"/>
      <c r="Y160" s="400"/>
      <c r="Z160" s="400"/>
      <c r="AA160" s="400"/>
      <c r="AB160" s="400"/>
      <c r="AC160" s="400"/>
      <c r="AD160" s="400"/>
      <c r="AE160" s="400"/>
      <c r="AF160" s="400"/>
      <c r="AG160" s="400"/>
      <c r="AH160" s="406"/>
      <c r="AI160" s="406"/>
      <c r="AJ160" s="406"/>
      <c r="AK160" s="406"/>
      <c r="AL160" s="406"/>
      <c r="AM160" s="406"/>
      <c r="AN160" s="406"/>
      <c r="AO160" s="406"/>
      <c r="AP160" s="428"/>
      <c r="AQ160" s="400"/>
      <c r="AR160" s="400"/>
      <c r="AS160" s="400"/>
      <c r="AT160" s="400"/>
      <c r="AU160" s="400"/>
      <c r="AV160" s="400"/>
      <c r="AW160" s="400"/>
      <c r="AX160" s="400"/>
      <c r="AY160" s="400"/>
      <c r="AZ160" s="400"/>
      <c r="BA160" s="400"/>
      <c r="BB160" s="400"/>
      <c r="BC160" s="400"/>
      <c r="BD160" s="400"/>
      <c r="BE160" s="400"/>
      <c r="BF160" s="400"/>
      <c r="BG160" s="258"/>
    </row>
    <row r="161" spans="1:64" ht="14.25" customHeight="1">
      <c r="A161" s="18"/>
      <c r="D161" s="408"/>
      <c r="E161" s="413" t="str">
        <f>IF(D93="","",IF(AT93&lt;&gt;Datos!$AO$2,D93,""))</f>
        <v/>
      </c>
      <c r="F161" s="414"/>
      <c r="G161" s="414"/>
      <c r="H161" s="414"/>
      <c r="I161" s="414"/>
      <c r="J161" s="414"/>
      <c r="K161" s="414"/>
      <c r="L161" s="414"/>
      <c r="M161" s="414"/>
      <c r="N161" s="414"/>
      <c r="O161" s="414"/>
      <c r="P161" s="414"/>
      <c r="Q161" s="414"/>
      <c r="R161" s="414"/>
      <c r="S161" s="414"/>
      <c r="T161" s="414"/>
      <c r="U161" s="415"/>
      <c r="V161" s="400"/>
      <c r="W161" s="400"/>
      <c r="X161" s="400"/>
      <c r="Y161" s="400"/>
      <c r="Z161" s="400"/>
      <c r="AA161" s="400"/>
      <c r="AB161" s="400"/>
      <c r="AC161" s="400"/>
      <c r="AD161" s="400"/>
      <c r="AE161" s="400"/>
      <c r="AF161" s="400"/>
      <c r="AG161" s="400"/>
      <c r="AH161" s="406"/>
      <c r="AI161" s="406"/>
      <c r="AJ161" s="406"/>
      <c r="AK161" s="406"/>
      <c r="AL161" s="406"/>
      <c r="AM161" s="406"/>
      <c r="AN161" s="406"/>
      <c r="AO161" s="406"/>
      <c r="AP161" s="428"/>
      <c r="AQ161" s="400"/>
      <c r="AR161" s="400"/>
      <c r="AS161" s="400"/>
      <c r="AT161" s="400"/>
      <c r="AU161" s="400"/>
      <c r="AV161" s="400"/>
      <c r="AW161" s="400"/>
      <c r="AX161" s="400"/>
      <c r="AY161" s="400"/>
      <c r="AZ161" s="400"/>
      <c r="BA161" s="400"/>
      <c r="BB161" s="400"/>
      <c r="BC161" s="400"/>
      <c r="BD161" s="400"/>
      <c r="BE161" s="400"/>
      <c r="BF161" s="400"/>
      <c r="BG161" s="258"/>
    </row>
    <row r="162" spans="1:64" ht="14.25" customHeight="1">
      <c r="A162" s="18"/>
      <c r="D162" s="408"/>
      <c r="E162" s="413" t="str">
        <f>IF(D94="","",IF(AT94&lt;&gt;Datos!$AO$2,D94,""))</f>
        <v/>
      </c>
      <c r="F162" s="414"/>
      <c r="G162" s="414"/>
      <c r="H162" s="414"/>
      <c r="I162" s="414"/>
      <c r="J162" s="414"/>
      <c r="K162" s="414"/>
      <c r="L162" s="414"/>
      <c r="M162" s="414"/>
      <c r="N162" s="414"/>
      <c r="O162" s="414"/>
      <c r="P162" s="414"/>
      <c r="Q162" s="414"/>
      <c r="R162" s="414"/>
      <c r="S162" s="414"/>
      <c r="T162" s="414"/>
      <c r="U162" s="415"/>
      <c r="V162" s="400"/>
      <c r="W162" s="400"/>
      <c r="X162" s="400"/>
      <c r="Y162" s="400"/>
      <c r="Z162" s="400"/>
      <c r="AA162" s="400"/>
      <c r="AB162" s="400"/>
      <c r="AC162" s="400"/>
      <c r="AD162" s="400"/>
      <c r="AE162" s="400"/>
      <c r="AF162" s="400"/>
      <c r="AG162" s="400"/>
      <c r="AH162" s="406"/>
      <c r="AI162" s="406"/>
      <c r="AJ162" s="406"/>
      <c r="AK162" s="406"/>
      <c r="AL162" s="406"/>
      <c r="AM162" s="406"/>
      <c r="AN162" s="406"/>
      <c r="AO162" s="406"/>
      <c r="AP162" s="428"/>
      <c r="AQ162" s="400"/>
      <c r="AR162" s="400"/>
      <c r="AS162" s="400"/>
      <c r="AT162" s="400"/>
      <c r="AU162" s="400"/>
      <c r="AV162" s="400"/>
      <c r="AW162" s="400"/>
      <c r="AX162" s="400"/>
      <c r="AY162" s="400"/>
      <c r="AZ162" s="400"/>
      <c r="BA162" s="400"/>
      <c r="BB162" s="400"/>
      <c r="BC162" s="400"/>
      <c r="BD162" s="400"/>
      <c r="BE162" s="400"/>
      <c r="BF162" s="400"/>
      <c r="BG162" s="258"/>
    </row>
    <row r="163" spans="1:64" ht="14.25" customHeight="1">
      <c r="A163" s="18"/>
      <c r="D163" s="408"/>
      <c r="E163" s="413" t="str">
        <f>IF(D95="","",IF(AT95&lt;&gt;Datos!$AO$2,D95,""))</f>
        <v/>
      </c>
      <c r="F163" s="414"/>
      <c r="G163" s="414"/>
      <c r="H163" s="414"/>
      <c r="I163" s="414"/>
      <c r="J163" s="414"/>
      <c r="K163" s="414"/>
      <c r="L163" s="414"/>
      <c r="M163" s="414"/>
      <c r="N163" s="414"/>
      <c r="O163" s="414"/>
      <c r="P163" s="414"/>
      <c r="Q163" s="414"/>
      <c r="R163" s="414"/>
      <c r="S163" s="414"/>
      <c r="T163" s="414"/>
      <c r="U163" s="415"/>
      <c r="V163" s="400"/>
      <c r="W163" s="400"/>
      <c r="X163" s="400"/>
      <c r="Y163" s="400"/>
      <c r="Z163" s="400"/>
      <c r="AA163" s="400"/>
      <c r="AB163" s="400"/>
      <c r="AC163" s="400"/>
      <c r="AD163" s="400"/>
      <c r="AE163" s="400"/>
      <c r="AF163" s="400"/>
      <c r="AG163" s="400"/>
      <c r="AH163" s="406"/>
      <c r="AI163" s="406"/>
      <c r="AJ163" s="406"/>
      <c r="AK163" s="406"/>
      <c r="AL163" s="406"/>
      <c r="AM163" s="406"/>
      <c r="AN163" s="406"/>
      <c r="AO163" s="406"/>
      <c r="AP163" s="428"/>
      <c r="AQ163" s="400"/>
      <c r="AR163" s="400"/>
      <c r="AS163" s="400"/>
      <c r="AT163" s="400"/>
      <c r="AU163" s="400"/>
      <c r="AV163" s="400"/>
      <c r="AW163" s="400"/>
      <c r="AX163" s="400"/>
      <c r="AY163" s="400"/>
      <c r="AZ163" s="400"/>
      <c r="BA163" s="400"/>
      <c r="BB163" s="400"/>
      <c r="BC163" s="400"/>
      <c r="BD163" s="400"/>
      <c r="BE163" s="400"/>
      <c r="BF163" s="400"/>
      <c r="BG163" s="258"/>
    </row>
    <row r="164" spans="1:64" ht="14.25" customHeight="1" thickBot="1">
      <c r="A164" s="18"/>
      <c r="D164" s="410"/>
      <c r="E164" s="607" t="str">
        <f>IF(D96="","",IF(AT96&lt;&gt;Datos!$AO$2,D96,""))</f>
        <v/>
      </c>
      <c r="F164" s="608"/>
      <c r="G164" s="608"/>
      <c r="H164" s="608"/>
      <c r="I164" s="608"/>
      <c r="J164" s="608"/>
      <c r="K164" s="608"/>
      <c r="L164" s="608"/>
      <c r="M164" s="608"/>
      <c r="N164" s="608"/>
      <c r="O164" s="608"/>
      <c r="P164" s="608"/>
      <c r="Q164" s="608"/>
      <c r="R164" s="608"/>
      <c r="S164" s="608"/>
      <c r="T164" s="608"/>
      <c r="U164" s="609"/>
      <c r="V164" s="424"/>
      <c r="W164" s="424"/>
      <c r="X164" s="424"/>
      <c r="Y164" s="424"/>
      <c r="Z164" s="424"/>
      <c r="AA164" s="424"/>
      <c r="AB164" s="424"/>
      <c r="AC164" s="424"/>
      <c r="AD164" s="424"/>
      <c r="AE164" s="424"/>
      <c r="AF164" s="424"/>
      <c r="AG164" s="424"/>
      <c r="AH164" s="422"/>
      <c r="AI164" s="422"/>
      <c r="AJ164" s="422"/>
      <c r="AK164" s="422"/>
      <c r="AL164" s="422"/>
      <c r="AM164" s="422"/>
      <c r="AN164" s="422"/>
      <c r="AO164" s="422"/>
      <c r="AP164" s="423"/>
      <c r="AQ164" s="424"/>
      <c r="AR164" s="424"/>
      <c r="AS164" s="424"/>
      <c r="AT164" s="424"/>
      <c r="AU164" s="424"/>
      <c r="AV164" s="424"/>
      <c r="AW164" s="424"/>
      <c r="AX164" s="424"/>
      <c r="AY164" s="424"/>
      <c r="AZ164" s="424"/>
      <c r="BA164" s="424"/>
      <c r="BB164" s="424"/>
      <c r="BC164" s="424"/>
      <c r="BD164" s="424"/>
      <c r="BE164" s="424"/>
      <c r="BF164" s="424"/>
      <c r="BG164" s="424"/>
      <c r="BH164" s="424"/>
      <c r="BI164" s="424"/>
      <c r="BJ164" s="424"/>
      <c r="BK164" s="424"/>
      <c r="BL164" s="424"/>
    </row>
    <row r="165" spans="1:64" ht="14.25" customHeight="1" thickTop="1">
      <c r="A165" s="18"/>
      <c r="D165" s="411" t="s">
        <v>570</v>
      </c>
      <c r="E165" s="416" t="str">
        <f>IF(D102="","",IF(AT102&lt;&gt;Datos!$AO$2,D102,""))</f>
        <v/>
      </c>
      <c r="F165" s="417"/>
      <c r="G165" s="417"/>
      <c r="H165" s="417"/>
      <c r="I165" s="417"/>
      <c r="J165" s="417"/>
      <c r="K165" s="417"/>
      <c r="L165" s="417"/>
      <c r="M165" s="417"/>
      <c r="N165" s="417"/>
      <c r="O165" s="417"/>
      <c r="P165" s="417"/>
      <c r="Q165" s="417"/>
      <c r="R165" s="417"/>
      <c r="S165" s="417"/>
      <c r="T165" s="417"/>
      <c r="U165" s="418"/>
      <c r="V165" s="610"/>
      <c r="W165" s="610"/>
      <c r="X165" s="610"/>
      <c r="Y165" s="610"/>
      <c r="Z165" s="610"/>
      <c r="AA165" s="610"/>
      <c r="AB165" s="610"/>
      <c r="AC165" s="610"/>
      <c r="AD165" s="610"/>
      <c r="AE165" s="610"/>
      <c r="AF165" s="610"/>
      <c r="AG165" s="610"/>
      <c r="AH165" s="611"/>
      <c r="AI165" s="611"/>
      <c r="AJ165" s="611"/>
      <c r="AK165" s="611"/>
      <c r="AL165" s="611"/>
      <c r="AM165" s="611"/>
      <c r="AN165" s="611"/>
      <c r="AO165" s="611"/>
      <c r="AP165" s="612"/>
      <c r="AQ165" s="610"/>
      <c r="AR165" s="610"/>
      <c r="AS165" s="610"/>
      <c r="AT165" s="610"/>
      <c r="AU165" s="610"/>
      <c r="AV165" s="610"/>
      <c r="AW165" s="610"/>
      <c r="AX165" s="610"/>
      <c r="AY165" s="610"/>
      <c r="AZ165" s="610"/>
      <c r="BA165" s="610"/>
      <c r="BB165" s="610"/>
      <c r="BC165" s="610"/>
      <c r="BD165" s="610"/>
      <c r="BE165" s="610"/>
      <c r="BF165" s="610"/>
      <c r="BG165" s="259"/>
    </row>
    <row r="166" spans="1:64" ht="14.25" customHeight="1">
      <c r="A166" s="18"/>
      <c r="D166" s="411"/>
      <c r="E166" s="416" t="str">
        <f>IF(D103="","",IF(AT103&lt;&gt;Datos!$AO$2,D103,""))</f>
        <v/>
      </c>
      <c r="F166" s="417"/>
      <c r="G166" s="417"/>
      <c r="H166" s="417"/>
      <c r="I166" s="417"/>
      <c r="J166" s="417"/>
      <c r="K166" s="417"/>
      <c r="L166" s="417"/>
      <c r="M166" s="417"/>
      <c r="N166" s="417"/>
      <c r="O166" s="417"/>
      <c r="P166" s="417"/>
      <c r="Q166" s="417"/>
      <c r="R166" s="417"/>
      <c r="S166" s="417"/>
      <c r="T166" s="417"/>
      <c r="U166" s="418"/>
      <c r="V166" s="616"/>
      <c r="W166" s="616"/>
      <c r="X166" s="616"/>
      <c r="Y166" s="616"/>
      <c r="Z166" s="616"/>
      <c r="AA166" s="616"/>
      <c r="AB166" s="616"/>
      <c r="AC166" s="616"/>
      <c r="AD166" s="616"/>
      <c r="AE166" s="616"/>
      <c r="AF166" s="616"/>
      <c r="AG166" s="616"/>
      <c r="AH166" s="617"/>
      <c r="AI166" s="617"/>
      <c r="AJ166" s="617"/>
      <c r="AK166" s="617"/>
      <c r="AL166" s="617"/>
      <c r="AM166" s="617"/>
      <c r="AN166" s="617"/>
      <c r="AO166" s="617"/>
      <c r="AP166" s="618"/>
      <c r="AQ166" s="616"/>
      <c r="AR166" s="616"/>
      <c r="AS166" s="616"/>
      <c r="AT166" s="616"/>
      <c r="AU166" s="616"/>
      <c r="AV166" s="616"/>
      <c r="AW166" s="616"/>
      <c r="AX166" s="616"/>
      <c r="AY166" s="616"/>
      <c r="AZ166" s="616"/>
      <c r="BA166" s="616"/>
      <c r="BB166" s="616"/>
      <c r="BC166" s="616"/>
      <c r="BD166" s="616"/>
      <c r="BE166" s="616"/>
      <c r="BF166" s="616"/>
      <c r="BG166" s="260"/>
    </row>
    <row r="167" spans="1:64" ht="14.25" customHeight="1">
      <c r="A167" s="18"/>
      <c r="D167" s="411"/>
      <c r="E167" s="416" t="str">
        <f>IF(D104="","",IF(AT104&lt;&gt;Datos!$AO$2,D104,""))</f>
        <v/>
      </c>
      <c r="F167" s="417"/>
      <c r="G167" s="417"/>
      <c r="H167" s="417"/>
      <c r="I167" s="417"/>
      <c r="J167" s="417"/>
      <c r="K167" s="417"/>
      <c r="L167" s="417"/>
      <c r="M167" s="417"/>
      <c r="N167" s="417"/>
      <c r="O167" s="417"/>
      <c r="P167" s="417"/>
      <c r="Q167" s="417"/>
      <c r="R167" s="417"/>
      <c r="S167" s="417"/>
      <c r="T167" s="417"/>
      <c r="U167" s="418"/>
      <c r="V167" s="616"/>
      <c r="W167" s="616"/>
      <c r="X167" s="616"/>
      <c r="Y167" s="616"/>
      <c r="Z167" s="616"/>
      <c r="AA167" s="616"/>
      <c r="AB167" s="616"/>
      <c r="AC167" s="616"/>
      <c r="AD167" s="616"/>
      <c r="AE167" s="616"/>
      <c r="AF167" s="616"/>
      <c r="AG167" s="616"/>
      <c r="AH167" s="617"/>
      <c r="AI167" s="617"/>
      <c r="AJ167" s="617"/>
      <c r="AK167" s="617"/>
      <c r="AL167" s="617"/>
      <c r="AM167" s="617"/>
      <c r="AN167" s="617"/>
      <c r="AO167" s="617"/>
      <c r="AP167" s="618"/>
      <c r="AQ167" s="616"/>
      <c r="AR167" s="616"/>
      <c r="AS167" s="616"/>
      <c r="AT167" s="616"/>
      <c r="AU167" s="616"/>
      <c r="AV167" s="616"/>
      <c r="AW167" s="616"/>
      <c r="AX167" s="616"/>
      <c r="AY167" s="616"/>
      <c r="AZ167" s="616"/>
      <c r="BA167" s="616"/>
      <c r="BB167" s="616"/>
      <c r="BC167" s="616"/>
      <c r="BD167" s="616"/>
      <c r="BE167" s="616"/>
      <c r="BF167" s="616"/>
      <c r="BG167" s="260"/>
    </row>
    <row r="168" spans="1:64" ht="14.25" customHeight="1">
      <c r="A168" s="18"/>
      <c r="D168" s="411"/>
      <c r="E168" s="416" t="str">
        <f>IF(D105="","",IF(AT105&lt;&gt;Datos!$AO$2,D105,""))</f>
        <v/>
      </c>
      <c r="F168" s="417"/>
      <c r="G168" s="417"/>
      <c r="H168" s="417"/>
      <c r="I168" s="417"/>
      <c r="J168" s="417"/>
      <c r="K168" s="417"/>
      <c r="L168" s="417"/>
      <c r="M168" s="417"/>
      <c r="N168" s="417"/>
      <c r="O168" s="417"/>
      <c r="P168" s="417"/>
      <c r="Q168" s="417"/>
      <c r="R168" s="417"/>
      <c r="S168" s="417"/>
      <c r="T168" s="417"/>
      <c r="U168" s="418"/>
      <c r="V168" s="616"/>
      <c r="W168" s="616"/>
      <c r="X168" s="616"/>
      <c r="Y168" s="616"/>
      <c r="Z168" s="616"/>
      <c r="AA168" s="616"/>
      <c r="AB168" s="616"/>
      <c r="AC168" s="616"/>
      <c r="AD168" s="616"/>
      <c r="AE168" s="616"/>
      <c r="AF168" s="616"/>
      <c r="AG168" s="616"/>
      <c r="AH168" s="617"/>
      <c r="AI168" s="617"/>
      <c r="AJ168" s="617"/>
      <c r="AK168" s="617"/>
      <c r="AL168" s="617"/>
      <c r="AM168" s="617"/>
      <c r="AN168" s="617"/>
      <c r="AO168" s="617"/>
      <c r="AP168" s="618"/>
      <c r="AQ168" s="616"/>
      <c r="AR168" s="616"/>
      <c r="AS168" s="616"/>
      <c r="AT168" s="616"/>
      <c r="AU168" s="616"/>
      <c r="AV168" s="616"/>
      <c r="AW168" s="616"/>
      <c r="AX168" s="616"/>
      <c r="AY168" s="616"/>
      <c r="AZ168" s="616"/>
      <c r="BA168" s="616"/>
      <c r="BB168" s="616"/>
      <c r="BC168" s="616"/>
      <c r="BD168" s="616"/>
      <c r="BE168" s="616"/>
      <c r="BF168" s="616"/>
      <c r="BG168" s="260"/>
    </row>
    <row r="169" spans="1:64" ht="14.25" customHeight="1">
      <c r="A169" s="18"/>
      <c r="D169" s="411"/>
      <c r="E169" s="416" t="str">
        <f>IF(D106="","",IF(AT106&lt;&gt;Datos!$AO$2,D106,""))</f>
        <v/>
      </c>
      <c r="F169" s="417"/>
      <c r="G169" s="417"/>
      <c r="H169" s="417"/>
      <c r="I169" s="417"/>
      <c r="J169" s="417"/>
      <c r="K169" s="417"/>
      <c r="L169" s="417"/>
      <c r="M169" s="417"/>
      <c r="N169" s="417"/>
      <c r="O169" s="417"/>
      <c r="P169" s="417"/>
      <c r="Q169" s="417"/>
      <c r="R169" s="417"/>
      <c r="S169" s="417"/>
      <c r="T169" s="417"/>
      <c r="U169" s="418"/>
      <c r="V169" s="616"/>
      <c r="W169" s="616"/>
      <c r="X169" s="616"/>
      <c r="Y169" s="616"/>
      <c r="Z169" s="616"/>
      <c r="AA169" s="616"/>
      <c r="AB169" s="616"/>
      <c r="AC169" s="616"/>
      <c r="AD169" s="616"/>
      <c r="AE169" s="616"/>
      <c r="AF169" s="616"/>
      <c r="AG169" s="616"/>
      <c r="AH169" s="617"/>
      <c r="AI169" s="617"/>
      <c r="AJ169" s="617"/>
      <c r="AK169" s="617"/>
      <c r="AL169" s="617"/>
      <c r="AM169" s="617"/>
      <c r="AN169" s="617"/>
      <c r="AO169" s="617"/>
      <c r="AP169" s="618"/>
      <c r="AQ169" s="616"/>
      <c r="AR169" s="616"/>
      <c r="AS169" s="616"/>
      <c r="AT169" s="616"/>
      <c r="AU169" s="616"/>
      <c r="AV169" s="616"/>
      <c r="AW169" s="616"/>
      <c r="AX169" s="616"/>
      <c r="AY169" s="616"/>
      <c r="AZ169" s="616"/>
      <c r="BA169" s="616"/>
      <c r="BB169" s="616"/>
      <c r="BC169" s="616"/>
      <c r="BD169" s="616"/>
      <c r="BE169" s="616"/>
      <c r="BF169" s="616"/>
      <c r="BG169" s="260"/>
    </row>
    <row r="170" spans="1:64" ht="14.25" customHeight="1">
      <c r="A170" s="18"/>
      <c r="D170" s="411"/>
      <c r="E170" s="416" t="str">
        <f>IF(D107="","",IF(AT107&lt;&gt;Datos!$AO$2,D107,""))</f>
        <v/>
      </c>
      <c r="F170" s="417"/>
      <c r="G170" s="417"/>
      <c r="H170" s="417"/>
      <c r="I170" s="417"/>
      <c r="J170" s="417"/>
      <c r="K170" s="417"/>
      <c r="L170" s="417"/>
      <c r="M170" s="417"/>
      <c r="N170" s="417"/>
      <c r="O170" s="417"/>
      <c r="P170" s="417"/>
      <c r="Q170" s="417"/>
      <c r="R170" s="417"/>
      <c r="S170" s="417"/>
      <c r="T170" s="417"/>
      <c r="U170" s="418"/>
      <c r="V170" s="616"/>
      <c r="W170" s="616"/>
      <c r="X170" s="616"/>
      <c r="Y170" s="616"/>
      <c r="Z170" s="616"/>
      <c r="AA170" s="616"/>
      <c r="AB170" s="616"/>
      <c r="AC170" s="616"/>
      <c r="AD170" s="616"/>
      <c r="AE170" s="616"/>
      <c r="AF170" s="616"/>
      <c r="AG170" s="616"/>
      <c r="AH170" s="617"/>
      <c r="AI170" s="617"/>
      <c r="AJ170" s="617"/>
      <c r="AK170" s="617"/>
      <c r="AL170" s="617"/>
      <c r="AM170" s="617"/>
      <c r="AN170" s="617"/>
      <c r="AO170" s="617"/>
      <c r="AP170" s="618"/>
      <c r="AQ170" s="616"/>
      <c r="AR170" s="616"/>
      <c r="AS170" s="616"/>
      <c r="AT170" s="616"/>
      <c r="AU170" s="616"/>
      <c r="AV170" s="616"/>
      <c r="AW170" s="616"/>
      <c r="AX170" s="616"/>
      <c r="AY170" s="616"/>
      <c r="AZ170" s="616"/>
      <c r="BA170" s="616"/>
      <c r="BB170" s="616"/>
      <c r="BC170" s="616"/>
      <c r="BD170" s="616"/>
      <c r="BE170" s="616"/>
      <c r="BF170" s="616"/>
      <c r="BG170" s="260"/>
    </row>
    <row r="171" spans="1:64" ht="14.25" customHeight="1">
      <c r="A171" s="18"/>
      <c r="D171" s="411"/>
      <c r="E171" s="416" t="str">
        <f>IF(D108="","",IF(AT108&lt;&gt;Datos!$AO$2,D108,""))</f>
        <v/>
      </c>
      <c r="F171" s="417"/>
      <c r="G171" s="417"/>
      <c r="H171" s="417"/>
      <c r="I171" s="417"/>
      <c r="J171" s="417"/>
      <c r="K171" s="417"/>
      <c r="L171" s="417"/>
      <c r="M171" s="417"/>
      <c r="N171" s="417"/>
      <c r="O171" s="417"/>
      <c r="P171" s="417"/>
      <c r="Q171" s="417"/>
      <c r="R171" s="417"/>
      <c r="S171" s="417"/>
      <c r="T171" s="417"/>
      <c r="U171" s="418"/>
      <c r="V171" s="616"/>
      <c r="W171" s="616"/>
      <c r="X171" s="616"/>
      <c r="Y171" s="616"/>
      <c r="Z171" s="616"/>
      <c r="AA171" s="616"/>
      <c r="AB171" s="616"/>
      <c r="AC171" s="616"/>
      <c r="AD171" s="616"/>
      <c r="AE171" s="616"/>
      <c r="AF171" s="616"/>
      <c r="AG171" s="616"/>
      <c r="AH171" s="617"/>
      <c r="AI171" s="617"/>
      <c r="AJ171" s="617"/>
      <c r="AK171" s="617"/>
      <c r="AL171" s="617"/>
      <c r="AM171" s="617"/>
      <c r="AN171" s="617"/>
      <c r="AO171" s="617"/>
      <c r="AP171" s="618"/>
      <c r="AQ171" s="616"/>
      <c r="AR171" s="616"/>
      <c r="AS171" s="616"/>
      <c r="AT171" s="616"/>
      <c r="AU171" s="616"/>
      <c r="AV171" s="616"/>
      <c r="AW171" s="616"/>
      <c r="AX171" s="616"/>
      <c r="AY171" s="616"/>
      <c r="AZ171" s="616"/>
      <c r="BA171" s="616"/>
      <c r="BB171" s="616"/>
      <c r="BC171" s="616"/>
      <c r="BD171" s="616"/>
      <c r="BE171" s="616"/>
      <c r="BF171" s="616"/>
      <c r="BG171" s="260"/>
    </row>
    <row r="172" spans="1:64" ht="14.25" customHeight="1">
      <c r="A172" s="18"/>
      <c r="D172" s="411"/>
      <c r="E172" s="416" t="str">
        <f>IF(D109="","",IF(AT109&lt;&gt;Datos!$AO$2,D109,""))</f>
        <v/>
      </c>
      <c r="F172" s="417"/>
      <c r="G172" s="417"/>
      <c r="H172" s="417"/>
      <c r="I172" s="417"/>
      <c r="J172" s="417"/>
      <c r="K172" s="417"/>
      <c r="L172" s="417"/>
      <c r="M172" s="417"/>
      <c r="N172" s="417"/>
      <c r="O172" s="417"/>
      <c r="P172" s="417"/>
      <c r="Q172" s="417"/>
      <c r="R172" s="417"/>
      <c r="S172" s="417"/>
      <c r="T172" s="417"/>
      <c r="U172" s="418"/>
      <c r="V172" s="616"/>
      <c r="W172" s="616"/>
      <c r="X172" s="616"/>
      <c r="Y172" s="616"/>
      <c r="Z172" s="616"/>
      <c r="AA172" s="616"/>
      <c r="AB172" s="616"/>
      <c r="AC172" s="616"/>
      <c r="AD172" s="616"/>
      <c r="AE172" s="616"/>
      <c r="AF172" s="616"/>
      <c r="AG172" s="616"/>
      <c r="AH172" s="617"/>
      <c r="AI172" s="617"/>
      <c r="AJ172" s="617"/>
      <c r="AK172" s="617"/>
      <c r="AL172" s="617"/>
      <c r="AM172" s="617"/>
      <c r="AN172" s="617"/>
      <c r="AO172" s="617"/>
      <c r="AP172" s="618"/>
      <c r="AQ172" s="616"/>
      <c r="AR172" s="616"/>
      <c r="AS172" s="616"/>
      <c r="AT172" s="616"/>
      <c r="AU172" s="616"/>
      <c r="AV172" s="616"/>
      <c r="AW172" s="616"/>
      <c r="AX172" s="616"/>
      <c r="AY172" s="616"/>
      <c r="AZ172" s="616"/>
      <c r="BA172" s="616"/>
      <c r="BB172" s="616"/>
      <c r="BC172" s="616"/>
      <c r="BD172" s="616"/>
      <c r="BE172" s="616"/>
      <c r="BF172" s="616"/>
      <c r="BG172" s="260"/>
    </row>
    <row r="173" spans="1:64" ht="14.25" customHeight="1">
      <c r="A173" s="18"/>
      <c r="D173" s="412"/>
      <c r="E173" s="416" t="str">
        <f>IF(D110="","",IF(AT110&lt;&gt;Datos!$AO$2,D110,""))</f>
        <v/>
      </c>
      <c r="F173" s="417"/>
      <c r="G173" s="417"/>
      <c r="H173" s="417"/>
      <c r="I173" s="417"/>
      <c r="J173" s="417"/>
      <c r="K173" s="417"/>
      <c r="L173" s="417"/>
      <c r="M173" s="417"/>
      <c r="N173" s="417"/>
      <c r="O173" s="417"/>
      <c r="P173" s="417"/>
      <c r="Q173" s="417"/>
      <c r="R173" s="417"/>
      <c r="S173" s="417"/>
      <c r="T173" s="417"/>
      <c r="U173" s="418"/>
      <c r="V173" s="616"/>
      <c r="W173" s="616"/>
      <c r="X173" s="616"/>
      <c r="Y173" s="616"/>
      <c r="Z173" s="616"/>
      <c r="AA173" s="616"/>
      <c r="AB173" s="616"/>
      <c r="AC173" s="616"/>
      <c r="AD173" s="616"/>
      <c r="AE173" s="616"/>
      <c r="AF173" s="616"/>
      <c r="AG173" s="616"/>
      <c r="AH173" s="617"/>
      <c r="AI173" s="617"/>
      <c r="AJ173" s="617"/>
      <c r="AK173" s="617"/>
      <c r="AL173" s="617"/>
      <c r="AM173" s="617"/>
      <c r="AN173" s="617"/>
      <c r="AO173" s="617"/>
      <c r="AP173" s="618"/>
      <c r="AQ173" s="616"/>
      <c r="AR173" s="616"/>
      <c r="AS173" s="616"/>
      <c r="AT173" s="616"/>
      <c r="AU173" s="616"/>
      <c r="AV173" s="616"/>
      <c r="AW173" s="616"/>
      <c r="AX173" s="616"/>
      <c r="AY173" s="616"/>
      <c r="AZ173" s="616"/>
      <c r="BA173" s="616"/>
      <c r="BB173" s="616"/>
      <c r="BC173" s="616"/>
      <c r="BD173" s="616"/>
      <c r="BE173" s="616"/>
      <c r="BF173" s="616"/>
      <c r="BG173" s="260"/>
    </row>
    <row r="174" spans="1:64" ht="14.25" customHeight="1">
      <c r="A174" s="18"/>
      <c r="D174" s="412"/>
      <c r="E174" s="416" t="str">
        <f>IF(D111="","",IF(AT111&lt;&gt;Datos!$AO$2,D111,""))</f>
        <v/>
      </c>
      <c r="F174" s="417"/>
      <c r="G174" s="417"/>
      <c r="H174" s="417"/>
      <c r="I174" s="417"/>
      <c r="J174" s="417"/>
      <c r="K174" s="417"/>
      <c r="L174" s="417"/>
      <c r="M174" s="417"/>
      <c r="N174" s="417"/>
      <c r="O174" s="417"/>
      <c r="P174" s="417"/>
      <c r="Q174" s="417"/>
      <c r="R174" s="417"/>
      <c r="S174" s="417"/>
      <c r="T174" s="417"/>
      <c r="U174" s="418"/>
      <c r="V174" s="616"/>
      <c r="W174" s="616"/>
      <c r="X174" s="616"/>
      <c r="Y174" s="616"/>
      <c r="Z174" s="616"/>
      <c r="AA174" s="616"/>
      <c r="AB174" s="616"/>
      <c r="AC174" s="616"/>
      <c r="AD174" s="616"/>
      <c r="AE174" s="616"/>
      <c r="AF174" s="616"/>
      <c r="AG174" s="616"/>
      <c r="AH174" s="617"/>
      <c r="AI174" s="617"/>
      <c r="AJ174" s="617"/>
      <c r="AK174" s="617"/>
      <c r="AL174" s="617"/>
      <c r="AM174" s="617"/>
      <c r="AN174" s="617"/>
      <c r="AO174" s="617"/>
      <c r="AP174" s="618"/>
      <c r="AQ174" s="616"/>
      <c r="AR174" s="616"/>
      <c r="AS174" s="616"/>
      <c r="AT174" s="616"/>
      <c r="AU174" s="616"/>
      <c r="AV174" s="616"/>
      <c r="AW174" s="616"/>
      <c r="AX174" s="616"/>
      <c r="AY174" s="616"/>
      <c r="AZ174" s="616"/>
      <c r="BA174" s="616"/>
      <c r="BB174" s="616"/>
      <c r="BC174" s="616"/>
      <c r="BD174" s="616"/>
      <c r="BE174" s="616"/>
      <c r="BF174" s="616"/>
      <c r="BG174" s="260"/>
    </row>
    <row r="175" spans="1:64">
      <c r="A175" s="18"/>
      <c r="BG175" s="20"/>
    </row>
    <row r="176" spans="1:64" ht="15.75" customHeight="1">
      <c r="A176" s="18"/>
      <c r="D176" s="181"/>
      <c r="E176" s="181"/>
      <c r="F176" s="181"/>
      <c r="G176" s="181"/>
      <c r="H176" s="181"/>
      <c r="I176" s="181"/>
      <c r="J176" s="181"/>
      <c r="K176" s="181"/>
      <c r="L176" s="181"/>
      <c r="M176" s="181"/>
      <c r="N176" s="181"/>
      <c r="O176" s="181"/>
      <c r="P176" s="181"/>
      <c r="Q176" s="181"/>
      <c r="R176" s="181"/>
      <c r="S176" s="181"/>
      <c r="T176" s="181"/>
      <c r="U176" s="181"/>
      <c r="V176" s="181"/>
      <c r="W176" s="181"/>
      <c r="X176" s="181"/>
      <c r="Y176" s="181"/>
      <c r="Z176" s="181"/>
      <c r="AA176" s="181"/>
      <c r="AB176" s="181"/>
      <c r="AC176" s="181"/>
      <c r="AD176" s="181"/>
      <c r="AE176" s="181"/>
      <c r="AF176" s="181"/>
      <c r="AG176" s="181"/>
      <c r="AH176" s="181"/>
      <c r="AI176" s="181"/>
      <c r="AJ176" s="181"/>
      <c r="AK176" s="181"/>
      <c r="AL176" s="181"/>
      <c r="AM176" s="181"/>
      <c r="AN176" s="181"/>
      <c r="AO176" s="181"/>
      <c r="AP176" s="181"/>
      <c r="AQ176" s="181"/>
      <c r="AR176" s="181"/>
      <c r="AS176" s="181"/>
      <c r="AT176" s="181"/>
      <c r="AU176" s="181"/>
      <c r="AV176" s="181"/>
      <c r="AW176" s="181"/>
      <c r="AX176" s="181"/>
      <c r="AY176" s="181"/>
      <c r="AZ176" s="181"/>
      <c r="BA176" s="181"/>
      <c r="BB176" s="181"/>
      <c r="BG176" s="20"/>
      <c r="BK176" s="11" t="s">
        <v>574</v>
      </c>
    </row>
    <row r="177" spans="1:63" ht="31.9" customHeight="1">
      <c r="A177" s="18"/>
      <c r="D177" s="652" t="s">
        <v>575</v>
      </c>
      <c r="E177" s="652"/>
      <c r="F177" s="652"/>
      <c r="G177" s="652"/>
      <c r="H177" s="652"/>
      <c r="I177" s="652"/>
      <c r="J177" s="652"/>
      <c r="K177" s="652"/>
      <c r="L177" s="652"/>
      <c r="M177" s="652"/>
      <c r="N177" s="652"/>
      <c r="O177" s="652"/>
      <c r="P177" s="652"/>
      <c r="Q177" s="652"/>
      <c r="R177" s="652"/>
      <c r="S177" s="652"/>
      <c r="T177" s="652"/>
      <c r="U177" s="652"/>
      <c r="V177" s="652"/>
      <c r="W177" s="652"/>
      <c r="X177" s="652"/>
      <c r="Y177" s="652"/>
      <c r="Z177" s="652"/>
      <c r="AA177" s="652"/>
      <c r="AB177" s="652"/>
      <c r="AC177" s="652"/>
      <c r="AD177" s="652"/>
      <c r="AE177" s="652"/>
      <c r="AF177" s="652"/>
      <c r="AG177" s="652"/>
      <c r="AH177" s="652"/>
      <c r="AI177" s="652"/>
      <c r="AJ177" s="652"/>
      <c r="AK177" s="652"/>
      <c r="AL177" s="652"/>
      <c r="AM177" s="652"/>
      <c r="AN177" s="652"/>
      <c r="AO177" s="652"/>
      <c r="AP177" s="652"/>
      <c r="AQ177" s="652"/>
      <c r="AR177" s="652"/>
      <c r="AS177" s="652"/>
      <c r="AT177" s="652"/>
      <c r="AU177" s="652"/>
      <c r="AV177" s="652"/>
      <c r="AW177" s="652"/>
      <c r="AX177" s="652"/>
      <c r="AY177" s="652"/>
      <c r="AZ177" s="652"/>
      <c r="BA177" s="652"/>
      <c r="BB177" s="652"/>
      <c r="BC177" s="652"/>
      <c r="BD177" s="652"/>
      <c r="BE177" s="652"/>
      <c r="BF177" s="652"/>
      <c r="BG177" s="653"/>
      <c r="BK177" s="26" t="str">
        <f>IF(AT87=Datos!$AO$2,D87,"")</f>
        <v/>
      </c>
    </row>
    <row r="178" spans="1:63" ht="20.100000000000001" customHeight="1">
      <c r="A178" s="18"/>
      <c r="D178" s="654" t="s">
        <v>576</v>
      </c>
      <c r="E178" s="654"/>
      <c r="F178" s="654"/>
      <c r="G178" s="654"/>
      <c r="H178" s="654"/>
      <c r="I178" s="654"/>
      <c r="J178" s="654"/>
      <c r="K178" s="654"/>
      <c r="L178" s="654"/>
      <c r="M178" s="654"/>
      <c r="N178" s="654"/>
      <c r="O178" s="654"/>
      <c r="P178" s="654"/>
      <c r="Q178" s="654"/>
      <c r="R178" s="654"/>
      <c r="S178" s="654"/>
      <c r="T178" s="654"/>
      <c r="U178" s="654"/>
      <c r="V178" s="649" t="s">
        <v>563</v>
      </c>
      <c r="W178" s="649"/>
      <c r="X178" s="649"/>
      <c r="Y178" s="649"/>
      <c r="Z178" s="649"/>
      <c r="AA178" s="649"/>
      <c r="AB178" s="649"/>
      <c r="AC178" s="649"/>
      <c r="AD178" s="649"/>
      <c r="AE178" s="649"/>
      <c r="AF178" s="649"/>
      <c r="AG178" s="649"/>
      <c r="AH178" s="649"/>
      <c r="AI178" s="649"/>
      <c r="AJ178" s="649"/>
      <c r="AK178" s="649"/>
      <c r="AL178" s="649"/>
      <c r="AM178" s="649"/>
      <c r="AN178" s="649"/>
      <c r="AO178" s="649"/>
      <c r="AP178" s="649"/>
      <c r="AQ178" s="649"/>
      <c r="AR178" s="649"/>
      <c r="AS178" s="649"/>
      <c r="AT178" s="649"/>
      <c r="AU178" s="649"/>
      <c r="AV178" s="649"/>
      <c r="AW178" s="649"/>
      <c r="AX178" s="649"/>
      <c r="AY178" s="649"/>
      <c r="AZ178" s="649"/>
      <c r="BA178" s="649"/>
      <c r="BB178" s="649"/>
      <c r="BC178" s="649"/>
      <c r="BD178" s="649"/>
      <c r="BE178" s="649"/>
      <c r="BF178" s="649"/>
      <c r="BG178" s="650"/>
      <c r="BK178" s="26" t="str">
        <f>IF(AT88=Datos!$AO$2,D88,"")</f>
        <v/>
      </c>
    </row>
    <row r="179" spans="1:63" ht="25.15" customHeight="1">
      <c r="A179" s="18"/>
      <c r="D179" s="654"/>
      <c r="E179" s="654"/>
      <c r="F179" s="654"/>
      <c r="G179" s="654"/>
      <c r="H179" s="654"/>
      <c r="I179" s="654"/>
      <c r="J179" s="654"/>
      <c r="K179" s="654"/>
      <c r="L179" s="654"/>
      <c r="M179" s="654"/>
      <c r="N179" s="654"/>
      <c r="O179" s="654"/>
      <c r="P179" s="654"/>
      <c r="Q179" s="654"/>
      <c r="R179" s="654"/>
      <c r="S179" s="654"/>
      <c r="T179" s="654"/>
      <c r="U179" s="654"/>
      <c r="V179" s="604" t="s">
        <v>564</v>
      </c>
      <c r="W179" s="604"/>
      <c r="X179" s="604"/>
      <c r="Y179" s="604"/>
      <c r="Z179" s="604"/>
      <c r="AA179" s="604"/>
      <c r="AB179" s="604"/>
      <c r="AC179" s="604"/>
      <c r="AD179" s="604"/>
      <c r="AE179" s="604"/>
      <c r="AF179" s="604"/>
      <c r="AG179" s="604"/>
      <c r="AH179" s="604" t="s">
        <v>565</v>
      </c>
      <c r="AI179" s="604"/>
      <c r="AJ179" s="604"/>
      <c r="AK179" s="604"/>
      <c r="AL179" s="604"/>
      <c r="AM179" s="604"/>
      <c r="AN179" s="604"/>
      <c r="AO179" s="604"/>
      <c r="AP179" s="604"/>
      <c r="AQ179" s="604" t="s">
        <v>566</v>
      </c>
      <c r="AR179" s="604"/>
      <c r="AS179" s="604"/>
      <c r="AT179" s="604"/>
      <c r="AU179" s="604"/>
      <c r="AV179" s="604"/>
      <c r="AW179" s="604"/>
      <c r="AX179" s="604"/>
      <c r="AY179" s="604"/>
      <c r="AZ179" s="604"/>
      <c r="BA179" s="604" t="s">
        <v>567</v>
      </c>
      <c r="BB179" s="604"/>
      <c r="BC179" s="604"/>
      <c r="BD179" s="604"/>
      <c r="BE179" s="604"/>
      <c r="BF179" s="604"/>
      <c r="BG179" s="182" t="s">
        <v>568</v>
      </c>
      <c r="BK179" s="26" t="str">
        <f>IF(AT89=Datos!$AO$2,D89,"")</f>
        <v/>
      </c>
    </row>
    <row r="180" spans="1:63" ht="14.25" customHeight="1">
      <c r="A180" s="18"/>
      <c r="D180" s="429" t="s">
        <v>569</v>
      </c>
      <c r="E180" s="620"/>
      <c r="F180" s="620"/>
      <c r="G180" s="620"/>
      <c r="H180" s="620"/>
      <c r="I180" s="620"/>
      <c r="J180" s="620"/>
      <c r="K180" s="620"/>
      <c r="L180" s="620"/>
      <c r="M180" s="620"/>
      <c r="N180" s="620"/>
      <c r="O180" s="620"/>
      <c r="P180" s="620"/>
      <c r="Q180" s="620"/>
      <c r="R180" s="620"/>
      <c r="S180" s="620"/>
      <c r="T180" s="620"/>
      <c r="U180" s="620"/>
      <c r="V180" s="620"/>
      <c r="W180" s="620"/>
      <c r="X180" s="620"/>
      <c r="Y180" s="620"/>
      <c r="Z180" s="620"/>
      <c r="AA180" s="620"/>
      <c r="AB180" s="620"/>
      <c r="AC180" s="620"/>
      <c r="AD180" s="620"/>
      <c r="AE180" s="620"/>
      <c r="AF180" s="620"/>
      <c r="AG180" s="620"/>
      <c r="AH180" s="620"/>
      <c r="AI180" s="620"/>
      <c r="AJ180" s="620"/>
      <c r="AK180" s="620"/>
      <c r="AL180" s="620"/>
      <c r="AM180" s="620"/>
      <c r="AN180" s="620"/>
      <c r="AO180" s="620"/>
      <c r="AP180" s="620"/>
      <c r="AQ180" s="620"/>
      <c r="AR180" s="620"/>
      <c r="AS180" s="620"/>
      <c r="AT180" s="620"/>
      <c r="AU180" s="620"/>
      <c r="AV180" s="620"/>
      <c r="AW180" s="620"/>
      <c r="AX180" s="620"/>
      <c r="AY180" s="620"/>
      <c r="AZ180" s="620"/>
      <c r="BA180" s="624"/>
      <c r="BB180" s="625"/>
      <c r="BC180" s="625"/>
      <c r="BD180" s="625"/>
      <c r="BE180" s="625"/>
      <c r="BF180" s="626"/>
      <c r="BG180" s="261"/>
      <c r="BK180" s="26" t="str">
        <f>IF(AT90=Datos!$AO$2,D90,"")</f>
        <v/>
      </c>
    </row>
    <row r="181" spans="1:63" ht="14.25" customHeight="1">
      <c r="A181" s="18"/>
      <c r="D181" s="430"/>
      <c r="E181" s="620" t="str">
        <f>IF(D117="","",IF(AT117&lt;&gt;Datos!$AO$2,D117,""))</f>
        <v/>
      </c>
      <c r="F181" s="620"/>
      <c r="G181" s="620"/>
      <c r="H181" s="620"/>
      <c r="I181" s="620"/>
      <c r="J181" s="620"/>
      <c r="K181" s="620"/>
      <c r="L181" s="620"/>
      <c r="M181" s="620"/>
      <c r="N181" s="620"/>
      <c r="O181" s="620"/>
      <c r="P181" s="620"/>
      <c r="Q181" s="620"/>
      <c r="R181" s="620"/>
      <c r="S181" s="620"/>
      <c r="T181" s="620"/>
      <c r="U181" s="620"/>
      <c r="V181" s="620"/>
      <c r="W181" s="620"/>
      <c r="X181" s="620"/>
      <c r="Y181" s="620"/>
      <c r="Z181" s="620"/>
      <c r="AA181" s="620"/>
      <c r="AB181" s="620"/>
      <c r="AC181" s="620"/>
      <c r="AD181" s="620"/>
      <c r="AE181" s="620"/>
      <c r="AF181" s="620"/>
      <c r="AG181" s="620"/>
      <c r="AH181" s="620"/>
      <c r="AI181" s="620"/>
      <c r="AJ181" s="620"/>
      <c r="AK181" s="620"/>
      <c r="AL181" s="620"/>
      <c r="AM181" s="620"/>
      <c r="AN181" s="620"/>
      <c r="AO181" s="620"/>
      <c r="AP181" s="620"/>
      <c r="AQ181" s="620"/>
      <c r="AR181" s="620"/>
      <c r="AS181" s="620"/>
      <c r="AT181" s="620"/>
      <c r="AU181" s="620"/>
      <c r="AV181" s="620"/>
      <c r="AW181" s="620"/>
      <c r="AX181" s="620"/>
      <c r="AY181" s="620"/>
      <c r="AZ181" s="620"/>
      <c r="BA181" s="624"/>
      <c r="BB181" s="625"/>
      <c r="BC181" s="625"/>
      <c r="BD181" s="625"/>
      <c r="BE181" s="625"/>
      <c r="BF181" s="626"/>
      <c r="BG181" s="261"/>
      <c r="BK181" s="26" t="str">
        <f>IF(AT91=Datos!$AO$2,D91,"")</f>
        <v/>
      </c>
    </row>
    <row r="182" spans="1:63" ht="14.25" customHeight="1">
      <c r="A182" s="18"/>
      <c r="D182" s="430"/>
      <c r="E182" s="620" t="str">
        <f>IF(D118="","",IF(AT118&lt;&gt;Datos!$AO$2,D118,""))</f>
        <v/>
      </c>
      <c r="F182" s="620"/>
      <c r="G182" s="620"/>
      <c r="H182" s="620"/>
      <c r="I182" s="620"/>
      <c r="J182" s="620"/>
      <c r="K182" s="620"/>
      <c r="L182" s="620"/>
      <c r="M182" s="620"/>
      <c r="N182" s="620"/>
      <c r="O182" s="620"/>
      <c r="P182" s="620"/>
      <c r="Q182" s="620"/>
      <c r="R182" s="620"/>
      <c r="S182" s="620"/>
      <c r="T182" s="620"/>
      <c r="U182" s="620"/>
      <c r="V182" s="620"/>
      <c r="W182" s="620"/>
      <c r="X182" s="620"/>
      <c r="Y182" s="620"/>
      <c r="Z182" s="620"/>
      <c r="AA182" s="620"/>
      <c r="AB182" s="620"/>
      <c r="AC182" s="620"/>
      <c r="AD182" s="620"/>
      <c r="AE182" s="620"/>
      <c r="AF182" s="620"/>
      <c r="AG182" s="620"/>
      <c r="AH182" s="620"/>
      <c r="AI182" s="620"/>
      <c r="AJ182" s="620"/>
      <c r="AK182" s="620"/>
      <c r="AL182" s="620"/>
      <c r="AM182" s="620"/>
      <c r="AN182" s="620"/>
      <c r="AO182" s="620"/>
      <c r="AP182" s="620"/>
      <c r="AQ182" s="620"/>
      <c r="AR182" s="620"/>
      <c r="AS182" s="620"/>
      <c r="AT182" s="620"/>
      <c r="AU182" s="620"/>
      <c r="AV182" s="620"/>
      <c r="AW182" s="620"/>
      <c r="AX182" s="620"/>
      <c r="AY182" s="620"/>
      <c r="AZ182" s="620"/>
      <c r="BA182" s="624"/>
      <c r="BB182" s="625"/>
      <c r="BC182" s="625"/>
      <c r="BD182" s="625"/>
      <c r="BE182" s="625"/>
      <c r="BF182" s="626"/>
      <c r="BG182" s="261"/>
      <c r="BK182" s="26" t="str">
        <f>IF(AT92=Datos!$AO$2,D92,"")</f>
        <v/>
      </c>
    </row>
    <row r="183" spans="1:63" ht="14.25" customHeight="1">
      <c r="A183" s="18"/>
      <c r="D183" s="430"/>
      <c r="E183" s="620" t="str">
        <f>IF(D119="","",IF(AT119&lt;&gt;Datos!$AO$2,D119,""))</f>
        <v/>
      </c>
      <c r="F183" s="620"/>
      <c r="G183" s="620"/>
      <c r="H183" s="620"/>
      <c r="I183" s="620"/>
      <c r="J183" s="620"/>
      <c r="K183" s="620"/>
      <c r="L183" s="620"/>
      <c r="M183" s="620"/>
      <c r="N183" s="620"/>
      <c r="O183" s="620"/>
      <c r="P183" s="620"/>
      <c r="Q183" s="620"/>
      <c r="R183" s="620"/>
      <c r="S183" s="620"/>
      <c r="T183" s="620"/>
      <c r="U183" s="620"/>
      <c r="V183" s="620"/>
      <c r="W183" s="620"/>
      <c r="X183" s="620"/>
      <c r="Y183" s="620"/>
      <c r="Z183" s="620"/>
      <c r="AA183" s="620"/>
      <c r="AB183" s="620"/>
      <c r="AC183" s="620"/>
      <c r="AD183" s="620"/>
      <c r="AE183" s="620"/>
      <c r="AF183" s="620"/>
      <c r="AG183" s="620"/>
      <c r="AH183" s="620"/>
      <c r="AI183" s="620"/>
      <c r="AJ183" s="620"/>
      <c r="AK183" s="620"/>
      <c r="AL183" s="620"/>
      <c r="AM183" s="620"/>
      <c r="AN183" s="620"/>
      <c r="AO183" s="620"/>
      <c r="AP183" s="620"/>
      <c r="AQ183" s="620"/>
      <c r="AR183" s="620"/>
      <c r="AS183" s="620"/>
      <c r="AT183" s="620"/>
      <c r="AU183" s="620"/>
      <c r="AV183" s="620"/>
      <c r="AW183" s="620"/>
      <c r="AX183" s="620"/>
      <c r="AY183" s="620"/>
      <c r="AZ183" s="620"/>
      <c r="BA183" s="624"/>
      <c r="BB183" s="625"/>
      <c r="BC183" s="625"/>
      <c r="BD183" s="625"/>
      <c r="BE183" s="625"/>
      <c r="BF183" s="626"/>
      <c r="BG183" s="261"/>
      <c r="BK183" s="26" t="str">
        <f>IF(AT93=Datos!$AO$2,D93,"")</f>
        <v/>
      </c>
    </row>
    <row r="184" spans="1:63" ht="14.25" customHeight="1">
      <c r="A184" s="18"/>
      <c r="D184" s="430"/>
      <c r="E184" s="620" t="str">
        <f>IF(D120="","",IF(AT120&lt;&gt;Datos!$AO$2,D120,""))</f>
        <v/>
      </c>
      <c r="F184" s="620"/>
      <c r="G184" s="620"/>
      <c r="H184" s="620"/>
      <c r="I184" s="620"/>
      <c r="J184" s="620"/>
      <c r="K184" s="620"/>
      <c r="L184" s="620"/>
      <c r="M184" s="620"/>
      <c r="N184" s="620"/>
      <c r="O184" s="620"/>
      <c r="P184" s="620"/>
      <c r="Q184" s="620"/>
      <c r="R184" s="620"/>
      <c r="S184" s="620"/>
      <c r="T184" s="620"/>
      <c r="U184" s="620"/>
      <c r="V184" s="620"/>
      <c r="W184" s="620"/>
      <c r="X184" s="620"/>
      <c r="Y184" s="620"/>
      <c r="Z184" s="620"/>
      <c r="AA184" s="620"/>
      <c r="AB184" s="620"/>
      <c r="AC184" s="620"/>
      <c r="AD184" s="620"/>
      <c r="AE184" s="620"/>
      <c r="AF184" s="620"/>
      <c r="AG184" s="620"/>
      <c r="AH184" s="620"/>
      <c r="AI184" s="620"/>
      <c r="AJ184" s="620"/>
      <c r="AK184" s="620"/>
      <c r="AL184" s="620"/>
      <c r="AM184" s="620"/>
      <c r="AN184" s="620"/>
      <c r="AO184" s="620"/>
      <c r="AP184" s="620"/>
      <c r="AQ184" s="620"/>
      <c r="AR184" s="620"/>
      <c r="AS184" s="620"/>
      <c r="AT184" s="620"/>
      <c r="AU184" s="620"/>
      <c r="AV184" s="620"/>
      <c r="AW184" s="620"/>
      <c r="AX184" s="620"/>
      <c r="AY184" s="620"/>
      <c r="AZ184" s="620"/>
      <c r="BA184" s="624"/>
      <c r="BB184" s="625"/>
      <c r="BC184" s="625"/>
      <c r="BD184" s="625"/>
      <c r="BE184" s="625"/>
      <c r="BF184" s="626"/>
      <c r="BG184" s="261"/>
      <c r="BK184" s="26" t="str">
        <f>IF(AT94=Datos!$AO$2,D94,"")</f>
        <v/>
      </c>
    </row>
    <row r="185" spans="1:63" ht="14.25" customHeight="1">
      <c r="A185" s="18"/>
      <c r="D185" s="430"/>
      <c r="E185" s="620" t="str">
        <f>IF(D121="","",IF(AT121&lt;&gt;Datos!$AO$2,D121,""))</f>
        <v/>
      </c>
      <c r="F185" s="620"/>
      <c r="G185" s="620"/>
      <c r="H185" s="620"/>
      <c r="I185" s="620"/>
      <c r="J185" s="620"/>
      <c r="K185" s="620"/>
      <c r="L185" s="620"/>
      <c r="M185" s="620"/>
      <c r="N185" s="620"/>
      <c r="O185" s="620"/>
      <c r="P185" s="620"/>
      <c r="Q185" s="620"/>
      <c r="R185" s="620"/>
      <c r="S185" s="620"/>
      <c r="T185" s="620"/>
      <c r="U185" s="620"/>
      <c r="V185" s="620"/>
      <c r="W185" s="620"/>
      <c r="X185" s="620"/>
      <c r="Y185" s="620"/>
      <c r="Z185" s="620"/>
      <c r="AA185" s="620"/>
      <c r="AB185" s="620"/>
      <c r="AC185" s="620"/>
      <c r="AD185" s="620"/>
      <c r="AE185" s="620"/>
      <c r="AF185" s="620"/>
      <c r="AG185" s="620"/>
      <c r="AH185" s="620"/>
      <c r="AI185" s="620"/>
      <c r="AJ185" s="620"/>
      <c r="AK185" s="620"/>
      <c r="AL185" s="620"/>
      <c r="AM185" s="620"/>
      <c r="AN185" s="620"/>
      <c r="AO185" s="620"/>
      <c r="AP185" s="620"/>
      <c r="AQ185" s="620"/>
      <c r="AR185" s="620"/>
      <c r="AS185" s="620"/>
      <c r="AT185" s="620"/>
      <c r="AU185" s="620"/>
      <c r="AV185" s="620"/>
      <c r="AW185" s="620"/>
      <c r="AX185" s="620"/>
      <c r="AY185" s="620"/>
      <c r="AZ185" s="620"/>
      <c r="BA185" s="624"/>
      <c r="BB185" s="625"/>
      <c r="BC185" s="625"/>
      <c r="BD185" s="625"/>
      <c r="BE185" s="625"/>
      <c r="BF185" s="626"/>
      <c r="BG185" s="261"/>
      <c r="BK185" s="26" t="str">
        <f>IF(AT95=Datos!$AO$2,D95,"")</f>
        <v/>
      </c>
    </row>
    <row r="186" spans="1:63" ht="14.25" customHeight="1">
      <c r="A186" s="18"/>
      <c r="D186" s="430"/>
      <c r="E186" s="620"/>
      <c r="F186" s="620"/>
      <c r="G186" s="620"/>
      <c r="H186" s="620"/>
      <c r="I186" s="620"/>
      <c r="J186" s="620"/>
      <c r="K186" s="620"/>
      <c r="L186" s="620"/>
      <c r="M186" s="620"/>
      <c r="N186" s="620"/>
      <c r="O186" s="620"/>
      <c r="P186" s="620"/>
      <c r="Q186" s="620"/>
      <c r="R186" s="620"/>
      <c r="S186" s="620"/>
      <c r="T186" s="620"/>
      <c r="U186" s="620"/>
      <c r="V186" s="620"/>
      <c r="W186" s="620"/>
      <c r="X186" s="620"/>
      <c r="Y186" s="620"/>
      <c r="Z186" s="620"/>
      <c r="AA186" s="620"/>
      <c r="AB186" s="620"/>
      <c r="AC186" s="620"/>
      <c r="AD186" s="620"/>
      <c r="AE186" s="620"/>
      <c r="AF186" s="620"/>
      <c r="AG186" s="620"/>
      <c r="AH186" s="620"/>
      <c r="AI186" s="620"/>
      <c r="AJ186" s="620"/>
      <c r="AK186" s="620"/>
      <c r="AL186" s="620"/>
      <c r="AM186" s="620"/>
      <c r="AN186" s="620"/>
      <c r="AO186" s="620"/>
      <c r="AP186" s="620"/>
      <c r="AQ186" s="620"/>
      <c r="AR186" s="620"/>
      <c r="AS186" s="620"/>
      <c r="AT186" s="620"/>
      <c r="AU186" s="620"/>
      <c r="AV186" s="620"/>
      <c r="AW186" s="620"/>
      <c r="AX186" s="620"/>
      <c r="AY186" s="620"/>
      <c r="AZ186" s="620"/>
      <c r="BA186" s="624"/>
      <c r="BB186" s="625"/>
      <c r="BC186" s="625"/>
      <c r="BD186" s="625"/>
      <c r="BE186" s="625"/>
      <c r="BF186" s="626"/>
      <c r="BG186" s="261"/>
      <c r="BK186" s="26" t="str">
        <f>IF(AT96=Datos!$AO$2,D96,"")</f>
        <v/>
      </c>
    </row>
    <row r="187" spans="1:63" ht="14.25" customHeight="1">
      <c r="A187" s="18"/>
      <c r="D187" s="430"/>
      <c r="E187" s="620" t="str">
        <f>IF(D123="","",IF(AT123&lt;&gt;Datos!$AO$2,D123,""))</f>
        <v/>
      </c>
      <c r="F187" s="620"/>
      <c r="G187" s="620"/>
      <c r="H187" s="620"/>
      <c r="I187" s="620"/>
      <c r="J187" s="620"/>
      <c r="K187" s="620"/>
      <c r="L187" s="620"/>
      <c r="M187" s="620"/>
      <c r="N187" s="620"/>
      <c r="O187" s="620"/>
      <c r="P187" s="620"/>
      <c r="Q187" s="620"/>
      <c r="R187" s="620"/>
      <c r="S187" s="620"/>
      <c r="T187" s="620"/>
      <c r="U187" s="620"/>
      <c r="V187" s="620"/>
      <c r="W187" s="620"/>
      <c r="X187" s="620"/>
      <c r="Y187" s="620"/>
      <c r="Z187" s="620"/>
      <c r="AA187" s="620"/>
      <c r="AB187" s="620"/>
      <c r="AC187" s="620"/>
      <c r="AD187" s="620"/>
      <c r="AE187" s="620"/>
      <c r="AF187" s="620"/>
      <c r="AG187" s="620"/>
      <c r="AH187" s="620"/>
      <c r="AI187" s="620"/>
      <c r="AJ187" s="620"/>
      <c r="AK187" s="620"/>
      <c r="AL187" s="620"/>
      <c r="AM187" s="620"/>
      <c r="AN187" s="620"/>
      <c r="AO187" s="620"/>
      <c r="AP187" s="620"/>
      <c r="AQ187" s="620"/>
      <c r="AR187" s="620"/>
      <c r="AS187" s="620"/>
      <c r="AT187" s="620"/>
      <c r="AU187" s="620"/>
      <c r="AV187" s="620"/>
      <c r="AW187" s="620"/>
      <c r="AX187" s="620"/>
      <c r="AY187" s="620"/>
      <c r="AZ187" s="620"/>
      <c r="BA187" s="624"/>
      <c r="BB187" s="625"/>
      <c r="BC187" s="625"/>
      <c r="BD187" s="625"/>
      <c r="BE187" s="625"/>
      <c r="BF187" s="626"/>
      <c r="BG187" s="261"/>
      <c r="BK187" s="26" t="s">
        <v>580</v>
      </c>
    </row>
    <row r="188" spans="1:63" ht="14.25" customHeight="1">
      <c r="A188" s="18"/>
      <c r="D188" s="430"/>
      <c r="E188" s="620" t="str">
        <f>IF(D124="","",IF(AT124&lt;&gt;Datos!$AO$2,D124,""))</f>
        <v/>
      </c>
      <c r="F188" s="620"/>
      <c r="G188" s="620"/>
      <c r="H188" s="620"/>
      <c r="I188" s="620"/>
      <c r="J188" s="620"/>
      <c r="K188" s="620"/>
      <c r="L188" s="620"/>
      <c r="M188" s="620"/>
      <c r="N188" s="620"/>
      <c r="O188" s="620"/>
      <c r="P188" s="620"/>
      <c r="Q188" s="620"/>
      <c r="R188" s="620"/>
      <c r="S188" s="620"/>
      <c r="T188" s="620"/>
      <c r="U188" s="620"/>
      <c r="V188" s="620"/>
      <c r="W188" s="620"/>
      <c r="X188" s="620"/>
      <c r="Y188" s="620"/>
      <c r="Z188" s="620"/>
      <c r="AA188" s="620"/>
      <c r="AB188" s="620"/>
      <c r="AC188" s="620"/>
      <c r="AD188" s="620"/>
      <c r="AE188" s="620"/>
      <c r="AF188" s="620"/>
      <c r="AG188" s="620"/>
      <c r="AH188" s="620"/>
      <c r="AI188" s="620"/>
      <c r="AJ188" s="620"/>
      <c r="AK188" s="620"/>
      <c r="AL188" s="620"/>
      <c r="AM188" s="620"/>
      <c r="AN188" s="620"/>
      <c r="AO188" s="620"/>
      <c r="AP188" s="620"/>
      <c r="AQ188" s="620"/>
      <c r="AR188" s="620"/>
      <c r="AS188" s="620"/>
      <c r="AT188" s="620"/>
      <c r="AU188" s="620"/>
      <c r="AV188" s="620"/>
      <c r="AW188" s="620"/>
      <c r="AX188" s="620"/>
      <c r="AY188" s="620"/>
      <c r="AZ188" s="620"/>
      <c r="BA188" s="624"/>
      <c r="BB188" s="625"/>
      <c r="BC188" s="625"/>
      <c r="BD188" s="625"/>
      <c r="BE188" s="625"/>
      <c r="BF188" s="626"/>
      <c r="BG188" s="261"/>
      <c r="BK188" s="11" t="s">
        <v>581</v>
      </c>
    </row>
    <row r="189" spans="1:63" ht="14.25" customHeight="1" thickBot="1">
      <c r="A189" s="18"/>
      <c r="D189" s="431"/>
      <c r="E189" s="632"/>
      <c r="F189" s="633"/>
      <c r="G189" s="633"/>
      <c r="H189" s="633"/>
      <c r="I189" s="633"/>
      <c r="J189" s="633"/>
      <c r="K189" s="633"/>
      <c r="L189" s="633"/>
      <c r="M189" s="633"/>
      <c r="N189" s="633"/>
      <c r="O189" s="633"/>
      <c r="P189" s="633"/>
      <c r="Q189" s="633"/>
      <c r="R189" s="633"/>
      <c r="S189" s="633"/>
      <c r="T189" s="633"/>
      <c r="U189" s="634"/>
      <c r="V189" s="635"/>
      <c r="W189" s="635"/>
      <c r="X189" s="635"/>
      <c r="Y189" s="635"/>
      <c r="Z189" s="635"/>
      <c r="AA189" s="635"/>
      <c r="AB189" s="635"/>
      <c r="AC189" s="635"/>
      <c r="AD189" s="635"/>
      <c r="AE189" s="635"/>
      <c r="AF189" s="635"/>
      <c r="AG189" s="635"/>
      <c r="AH189" s="633"/>
      <c r="AI189" s="633"/>
      <c r="AJ189" s="633"/>
      <c r="AK189" s="633"/>
      <c r="AL189" s="633"/>
      <c r="AM189" s="633"/>
      <c r="AN189" s="633"/>
      <c r="AO189" s="633"/>
      <c r="AP189" s="634"/>
      <c r="AQ189" s="635"/>
      <c r="AR189" s="635"/>
      <c r="AS189" s="635"/>
      <c r="AT189" s="635"/>
      <c r="AU189" s="635"/>
      <c r="AV189" s="635"/>
      <c r="AW189" s="635"/>
      <c r="AX189" s="635"/>
      <c r="AY189" s="635"/>
      <c r="AZ189" s="635"/>
      <c r="BA189" s="636"/>
      <c r="BB189" s="637"/>
      <c r="BC189" s="637"/>
      <c r="BD189" s="637"/>
      <c r="BE189" s="637"/>
      <c r="BF189" s="638"/>
      <c r="BG189" s="262"/>
      <c r="BK189" s="26" t="str">
        <f>IF(AT102=Datos!$AO$2,D102,"")</f>
        <v/>
      </c>
    </row>
    <row r="190" spans="1:63" ht="14.25" customHeight="1" thickTop="1">
      <c r="A190" s="18"/>
      <c r="D190" s="411" t="s">
        <v>570</v>
      </c>
      <c r="E190" s="639" t="str">
        <f>IF(D131="","",IF(AT131&lt;&gt;Datos!$AO$2,D131,""))</f>
        <v/>
      </c>
      <c r="F190" s="640"/>
      <c r="G190" s="640"/>
      <c r="H190" s="640"/>
      <c r="I190" s="640"/>
      <c r="J190" s="640"/>
      <c r="K190" s="640"/>
      <c r="L190" s="640"/>
      <c r="M190" s="640"/>
      <c r="N190" s="640"/>
      <c r="O190" s="640"/>
      <c r="P190" s="640"/>
      <c r="Q190" s="640"/>
      <c r="R190" s="640"/>
      <c r="S190" s="640"/>
      <c r="T190" s="640"/>
      <c r="U190" s="641"/>
      <c r="V190" s="642"/>
      <c r="W190" s="642"/>
      <c r="X190" s="642"/>
      <c r="Y190" s="642"/>
      <c r="Z190" s="642"/>
      <c r="AA190" s="642"/>
      <c r="AB190" s="642"/>
      <c r="AC190" s="642"/>
      <c r="AD190" s="642"/>
      <c r="AE190" s="642"/>
      <c r="AF190" s="642"/>
      <c r="AG190" s="642"/>
      <c r="AH190" s="640"/>
      <c r="AI190" s="640"/>
      <c r="AJ190" s="640"/>
      <c r="AK190" s="640"/>
      <c r="AL190" s="640"/>
      <c r="AM190" s="640"/>
      <c r="AN190" s="640"/>
      <c r="AO190" s="640"/>
      <c r="AP190" s="641"/>
      <c r="AQ190" s="642"/>
      <c r="AR190" s="642"/>
      <c r="AS190" s="642"/>
      <c r="AT190" s="642"/>
      <c r="AU190" s="642"/>
      <c r="AV190" s="642"/>
      <c r="AW190" s="642"/>
      <c r="AX190" s="642"/>
      <c r="AY190" s="642"/>
      <c r="AZ190" s="642"/>
      <c r="BA190" s="631"/>
      <c r="BB190" s="631"/>
      <c r="BC190" s="631"/>
      <c r="BD190" s="631"/>
      <c r="BE190" s="631"/>
      <c r="BF190" s="631"/>
      <c r="BG190" s="186"/>
      <c r="BK190" s="26" t="str">
        <f>IF(AT103=Datos!$AO$2,D103,"")</f>
        <v/>
      </c>
    </row>
    <row r="191" spans="1:63" ht="14.25" customHeight="1">
      <c r="A191" s="18"/>
      <c r="D191" s="411"/>
      <c r="E191" s="630" t="str">
        <f>IF(D132="","",IF(AT132&lt;&gt;Datos!$AO$2,D132,""))</f>
        <v/>
      </c>
      <c r="F191" s="630"/>
      <c r="G191" s="630"/>
      <c r="H191" s="630"/>
      <c r="I191" s="630"/>
      <c r="J191" s="630"/>
      <c r="K191" s="630"/>
      <c r="L191" s="630"/>
      <c r="M191" s="630"/>
      <c r="N191" s="630"/>
      <c r="O191" s="630"/>
      <c r="P191" s="630"/>
      <c r="Q191" s="630"/>
      <c r="R191" s="630"/>
      <c r="S191" s="630"/>
      <c r="T191" s="630"/>
      <c r="U191" s="630"/>
      <c r="V191" s="630"/>
      <c r="W191" s="630"/>
      <c r="X191" s="630"/>
      <c r="Y191" s="630"/>
      <c r="Z191" s="630"/>
      <c r="AA191" s="630"/>
      <c r="AB191" s="630"/>
      <c r="AC191" s="630"/>
      <c r="AD191" s="630"/>
      <c r="AE191" s="630"/>
      <c r="AF191" s="630"/>
      <c r="AG191" s="630"/>
      <c r="AH191" s="630"/>
      <c r="AI191" s="630"/>
      <c r="AJ191" s="630"/>
      <c r="AK191" s="630"/>
      <c r="AL191" s="630"/>
      <c r="AM191" s="630"/>
      <c r="AN191" s="630"/>
      <c r="AO191" s="630"/>
      <c r="AP191" s="630"/>
      <c r="AQ191" s="630"/>
      <c r="AR191" s="630"/>
      <c r="AS191" s="630"/>
      <c r="AT191" s="630"/>
      <c r="AU191" s="630"/>
      <c r="AV191" s="630"/>
      <c r="AW191" s="630"/>
      <c r="AX191" s="630"/>
      <c r="AY191" s="630"/>
      <c r="AZ191" s="630"/>
      <c r="BA191" s="631"/>
      <c r="BB191" s="631"/>
      <c r="BC191" s="631"/>
      <c r="BD191" s="631"/>
      <c r="BE191" s="631"/>
      <c r="BF191" s="631"/>
      <c r="BG191" s="186"/>
      <c r="BK191" s="26" t="str">
        <f>IF(AT104=Datos!$AO$2,D104,"")</f>
        <v/>
      </c>
    </row>
    <row r="192" spans="1:63" ht="14.25" customHeight="1">
      <c r="A192" s="18"/>
      <c r="D192" s="411"/>
      <c r="E192" s="630" t="str">
        <f>IF(D133="","",IF(AT133&lt;&gt;Datos!$AO$2,D133,""))</f>
        <v/>
      </c>
      <c r="F192" s="630"/>
      <c r="G192" s="630"/>
      <c r="H192" s="630"/>
      <c r="I192" s="630"/>
      <c r="J192" s="630"/>
      <c r="K192" s="630"/>
      <c r="L192" s="630"/>
      <c r="M192" s="630"/>
      <c r="N192" s="630"/>
      <c r="O192" s="630"/>
      <c r="P192" s="630"/>
      <c r="Q192" s="630"/>
      <c r="R192" s="630"/>
      <c r="S192" s="630"/>
      <c r="T192" s="630"/>
      <c r="U192" s="630"/>
      <c r="V192" s="630"/>
      <c r="W192" s="630"/>
      <c r="X192" s="630"/>
      <c r="Y192" s="630"/>
      <c r="Z192" s="630"/>
      <c r="AA192" s="630"/>
      <c r="AB192" s="630"/>
      <c r="AC192" s="630"/>
      <c r="AD192" s="630"/>
      <c r="AE192" s="630"/>
      <c r="AF192" s="630"/>
      <c r="AG192" s="630"/>
      <c r="AH192" s="630"/>
      <c r="AI192" s="630"/>
      <c r="AJ192" s="630"/>
      <c r="AK192" s="630"/>
      <c r="AL192" s="630"/>
      <c r="AM192" s="630"/>
      <c r="AN192" s="630"/>
      <c r="AO192" s="630"/>
      <c r="AP192" s="630"/>
      <c r="AQ192" s="630"/>
      <c r="AR192" s="630"/>
      <c r="AS192" s="630"/>
      <c r="AT192" s="630"/>
      <c r="AU192" s="630"/>
      <c r="AV192" s="630"/>
      <c r="AW192" s="630"/>
      <c r="AX192" s="630"/>
      <c r="AY192" s="630"/>
      <c r="AZ192" s="630"/>
      <c r="BA192" s="631"/>
      <c r="BB192" s="631"/>
      <c r="BC192" s="631"/>
      <c r="BD192" s="631"/>
      <c r="BE192" s="631"/>
      <c r="BF192" s="631"/>
      <c r="BG192" s="186"/>
      <c r="BK192" s="26" t="str">
        <f>IF(AT105=Datos!$AO$2,D105,"")</f>
        <v/>
      </c>
    </row>
    <row r="193" spans="1:63" ht="14.25" customHeight="1">
      <c r="A193" s="18"/>
      <c r="D193" s="411"/>
      <c r="E193" s="630" t="str">
        <f>IF(D134="","",IF(AT134&lt;&gt;Datos!$AO$2,D134,""))</f>
        <v/>
      </c>
      <c r="F193" s="630"/>
      <c r="G193" s="630"/>
      <c r="H193" s="630"/>
      <c r="I193" s="630"/>
      <c r="J193" s="630"/>
      <c r="K193" s="630"/>
      <c r="L193" s="630"/>
      <c r="M193" s="630"/>
      <c r="N193" s="630"/>
      <c r="O193" s="630"/>
      <c r="P193" s="630"/>
      <c r="Q193" s="630"/>
      <c r="R193" s="630"/>
      <c r="S193" s="630"/>
      <c r="T193" s="630"/>
      <c r="U193" s="630"/>
      <c r="V193" s="630"/>
      <c r="W193" s="630"/>
      <c r="X193" s="630"/>
      <c r="Y193" s="630"/>
      <c r="Z193" s="630"/>
      <c r="AA193" s="630"/>
      <c r="AB193" s="630"/>
      <c r="AC193" s="630"/>
      <c r="AD193" s="630"/>
      <c r="AE193" s="630"/>
      <c r="AF193" s="630"/>
      <c r="AG193" s="630"/>
      <c r="AH193" s="630"/>
      <c r="AI193" s="630"/>
      <c r="AJ193" s="630"/>
      <c r="AK193" s="630"/>
      <c r="AL193" s="630"/>
      <c r="AM193" s="630"/>
      <c r="AN193" s="630"/>
      <c r="AO193" s="630"/>
      <c r="AP193" s="630"/>
      <c r="AQ193" s="630"/>
      <c r="AR193" s="630"/>
      <c r="AS193" s="630"/>
      <c r="AT193" s="630"/>
      <c r="AU193" s="630"/>
      <c r="AV193" s="630"/>
      <c r="AW193" s="630"/>
      <c r="AX193" s="630"/>
      <c r="AY193" s="630"/>
      <c r="AZ193" s="630"/>
      <c r="BA193" s="631"/>
      <c r="BB193" s="631"/>
      <c r="BC193" s="631"/>
      <c r="BD193" s="631"/>
      <c r="BE193" s="631"/>
      <c r="BF193" s="631"/>
      <c r="BG193" s="186"/>
      <c r="BK193" s="26" t="str">
        <f>IF(AT106=Datos!$AO$2,D106,"")</f>
        <v/>
      </c>
    </row>
    <row r="194" spans="1:63" ht="14.25" customHeight="1">
      <c r="A194" s="18"/>
      <c r="D194" s="411"/>
      <c r="E194" s="630" t="str">
        <f>IF(D135="","",IF(AT135&lt;&gt;Datos!$AO$2,D135,""))</f>
        <v/>
      </c>
      <c r="F194" s="630"/>
      <c r="G194" s="630"/>
      <c r="H194" s="630"/>
      <c r="I194" s="630"/>
      <c r="J194" s="630"/>
      <c r="K194" s="630"/>
      <c r="L194" s="630"/>
      <c r="M194" s="630"/>
      <c r="N194" s="630"/>
      <c r="O194" s="630"/>
      <c r="P194" s="630"/>
      <c r="Q194" s="630"/>
      <c r="R194" s="630"/>
      <c r="S194" s="630"/>
      <c r="T194" s="630"/>
      <c r="U194" s="630"/>
      <c r="V194" s="630"/>
      <c r="W194" s="630"/>
      <c r="X194" s="630"/>
      <c r="Y194" s="630"/>
      <c r="Z194" s="630"/>
      <c r="AA194" s="630"/>
      <c r="AB194" s="630"/>
      <c r="AC194" s="630"/>
      <c r="AD194" s="630"/>
      <c r="AE194" s="630"/>
      <c r="AF194" s="630"/>
      <c r="AG194" s="630"/>
      <c r="AH194" s="630"/>
      <c r="AI194" s="630"/>
      <c r="AJ194" s="630"/>
      <c r="AK194" s="630"/>
      <c r="AL194" s="630"/>
      <c r="AM194" s="630"/>
      <c r="AN194" s="630"/>
      <c r="AO194" s="630"/>
      <c r="AP194" s="630"/>
      <c r="AQ194" s="630"/>
      <c r="AR194" s="630"/>
      <c r="AS194" s="630"/>
      <c r="AT194" s="630"/>
      <c r="AU194" s="630"/>
      <c r="AV194" s="630"/>
      <c r="AW194" s="630"/>
      <c r="AX194" s="630"/>
      <c r="AY194" s="630"/>
      <c r="AZ194" s="630"/>
      <c r="BA194" s="631"/>
      <c r="BB194" s="631"/>
      <c r="BC194" s="631"/>
      <c r="BD194" s="631"/>
      <c r="BE194" s="631"/>
      <c r="BF194" s="631"/>
      <c r="BG194" s="186"/>
      <c r="BK194" s="26" t="str">
        <f>IF(AT107=Datos!$AO$2,D107,"")</f>
        <v/>
      </c>
    </row>
    <row r="195" spans="1:63" ht="14.25" customHeight="1">
      <c r="A195" s="18"/>
      <c r="D195" s="411"/>
      <c r="E195" s="630" t="str">
        <f>IF(D136="","",IF(AT136&lt;&gt;Datos!$AO$2,D136,""))</f>
        <v/>
      </c>
      <c r="F195" s="630"/>
      <c r="G195" s="630"/>
      <c r="H195" s="630"/>
      <c r="I195" s="630"/>
      <c r="J195" s="630"/>
      <c r="K195" s="630"/>
      <c r="L195" s="630"/>
      <c r="M195" s="630"/>
      <c r="N195" s="630"/>
      <c r="O195" s="630"/>
      <c r="P195" s="630"/>
      <c r="Q195" s="630"/>
      <c r="R195" s="630"/>
      <c r="S195" s="630"/>
      <c r="T195" s="630"/>
      <c r="U195" s="630"/>
      <c r="V195" s="630"/>
      <c r="W195" s="630"/>
      <c r="X195" s="630"/>
      <c r="Y195" s="630"/>
      <c r="Z195" s="630"/>
      <c r="AA195" s="630"/>
      <c r="AB195" s="630"/>
      <c r="AC195" s="630"/>
      <c r="AD195" s="630"/>
      <c r="AE195" s="630"/>
      <c r="AF195" s="630"/>
      <c r="AG195" s="630"/>
      <c r="AH195" s="630"/>
      <c r="AI195" s="630"/>
      <c r="AJ195" s="630"/>
      <c r="AK195" s="630"/>
      <c r="AL195" s="630"/>
      <c r="AM195" s="630"/>
      <c r="AN195" s="630"/>
      <c r="AO195" s="630"/>
      <c r="AP195" s="630"/>
      <c r="AQ195" s="630"/>
      <c r="AR195" s="630"/>
      <c r="AS195" s="630"/>
      <c r="AT195" s="630"/>
      <c r="AU195" s="630"/>
      <c r="AV195" s="630"/>
      <c r="AW195" s="630"/>
      <c r="AX195" s="630"/>
      <c r="AY195" s="630"/>
      <c r="AZ195" s="630"/>
      <c r="BA195" s="631"/>
      <c r="BB195" s="631"/>
      <c r="BC195" s="631"/>
      <c r="BD195" s="631"/>
      <c r="BE195" s="631"/>
      <c r="BF195" s="631"/>
      <c r="BG195" s="186"/>
      <c r="BK195" s="26" t="str">
        <f>IF(AT108=Datos!$AO$2,D108,"")</f>
        <v/>
      </c>
    </row>
    <row r="196" spans="1:63" ht="14.25" customHeight="1">
      <c r="A196" s="18"/>
      <c r="D196" s="411"/>
      <c r="E196" s="630" t="str">
        <f>IF(D137="","",IF(AT137&lt;&gt;Datos!$AO$2,D137,""))</f>
        <v/>
      </c>
      <c r="F196" s="630"/>
      <c r="G196" s="630"/>
      <c r="H196" s="630"/>
      <c r="I196" s="630"/>
      <c r="J196" s="630"/>
      <c r="K196" s="630"/>
      <c r="L196" s="630"/>
      <c r="M196" s="630"/>
      <c r="N196" s="630"/>
      <c r="O196" s="630"/>
      <c r="P196" s="630"/>
      <c r="Q196" s="630"/>
      <c r="R196" s="630"/>
      <c r="S196" s="630"/>
      <c r="T196" s="630"/>
      <c r="U196" s="630"/>
      <c r="V196" s="630"/>
      <c r="W196" s="630"/>
      <c r="X196" s="630"/>
      <c r="Y196" s="630"/>
      <c r="Z196" s="630"/>
      <c r="AA196" s="630"/>
      <c r="AB196" s="630"/>
      <c r="AC196" s="630"/>
      <c r="AD196" s="630"/>
      <c r="AE196" s="630"/>
      <c r="AF196" s="630"/>
      <c r="AG196" s="630"/>
      <c r="AH196" s="630"/>
      <c r="AI196" s="630"/>
      <c r="AJ196" s="630"/>
      <c r="AK196" s="630"/>
      <c r="AL196" s="630"/>
      <c r="AM196" s="630"/>
      <c r="AN196" s="630"/>
      <c r="AO196" s="630"/>
      <c r="AP196" s="630"/>
      <c r="AQ196" s="630"/>
      <c r="AR196" s="630"/>
      <c r="AS196" s="630"/>
      <c r="AT196" s="630"/>
      <c r="AU196" s="630"/>
      <c r="AV196" s="630"/>
      <c r="AW196" s="630"/>
      <c r="AX196" s="630"/>
      <c r="AY196" s="630"/>
      <c r="AZ196" s="630"/>
      <c r="BA196" s="631"/>
      <c r="BB196" s="631"/>
      <c r="BC196" s="631"/>
      <c r="BD196" s="631"/>
      <c r="BE196" s="631"/>
      <c r="BF196" s="631"/>
      <c r="BG196" s="186"/>
      <c r="BK196" s="26" t="str">
        <f>IF(AT109=Datos!$AO$2,D109,"")</f>
        <v/>
      </c>
    </row>
    <row r="197" spans="1:63" ht="14.25" customHeight="1">
      <c r="A197" s="18"/>
      <c r="D197" s="411"/>
      <c r="E197" s="630" t="str">
        <f>IF(D138="","",IF(AT138&lt;&gt;Datos!$AO$2,D138,""))</f>
        <v/>
      </c>
      <c r="F197" s="630"/>
      <c r="G197" s="630"/>
      <c r="H197" s="630"/>
      <c r="I197" s="630"/>
      <c r="J197" s="630"/>
      <c r="K197" s="630"/>
      <c r="L197" s="630"/>
      <c r="M197" s="630"/>
      <c r="N197" s="630"/>
      <c r="O197" s="630"/>
      <c r="P197" s="630"/>
      <c r="Q197" s="630"/>
      <c r="R197" s="630"/>
      <c r="S197" s="630"/>
      <c r="T197" s="630"/>
      <c r="U197" s="630"/>
      <c r="V197" s="630"/>
      <c r="W197" s="630"/>
      <c r="X197" s="630"/>
      <c r="Y197" s="630"/>
      <c r="Z197" s="630"/>
      <c r="AA197" s="630"/>
      <c r="AB197" s="630"/>
      <c r="AC197" s="630"/>
      <c r="AD197" s="630"/>
      <c r="AE197" s="630"/>
      <c r="AF197" s="630"/>
      <c r="AG197" s="630"/>
      <c r="AH197" s="630"/>
      <c r="AI197" s="630"/>
      <c r="AJ197" s="630"/>
      <c r="AK197" s="630"/>
      <c r="AL197" s="630"/>
      <c r="AM197" s="630"/>
      <c r="AN197" s="630"/>
      <c r="AO197" s="630"/>
      <c r="AP197" s="630"/>
      <c r="AQ197" s="630"/>
      <c r="AR197" s="630"/>
      <c r="AS197" s="630"/>
      <c r="AT197" s="630"/>
      <c r="AU197" s="630"/>
      <c r="AV197" s="630"/>
      <c r="AW197" s="630"/>
      <c r="AX197" s="630"/>
      <c r="AY197" s="630"/>
      <c r="AZ197" s="630"/>
      <c r="BA197" s="631"/>
      <c r="BB197" s="631"/>
      <c r="BC197" s="631"/>
      <c r="BD197" s="631"/>
      <c r="BE197" s="631"/>
      <c r="BF197" s="631"/>
      <c r="BG197" s="186"/>
      <c r="BK197" s="26" t="str">
        <f>IF(AT110=Datos!$AO$2,D110,"")</f>
        <v/>
      </c>
    </row>
    <row r="198" spans="1:63" ht="14.25" customHeight="1">
      <c r="A198" s="18"/>
      <c r="D198" s="412"/>
      <c r="E198" s="630" t="str">
        <f>IF(D139="","",IF(AT139&lt;&gt;Datos!$AO$2,D139,""))</f>
        <v/>
      </c>
      <c r="F198" s="630"/>
      <c r="G198" s="630"/>
      <c r="H198" s="630"/>
      <c r="I198" s="630"/>
      <c r="J198" s="630"/>
      <c r="K198" s="630"/>
      <c r="L198" s="630"/>
      <c r="M198" s="630"/>
      <c r="N198" s="630"/>
      <c r="O198" s="630"/>
      <c r="P198" s="630"/>
      <c r="Q198" s="630"/>
      <c r="R198" s="630"/>
      <c r="S198" s="630"/>
      <c r="T198" s="630"/>
      <c r="U198" s="630"/>
      <c r="V198" s="630"/>
      <c r="W198" s="630"/>
      <c r="X198" s="630"/>
      <c r="Y198" s="630"/>
      <c r="Z198" s="630"/>
      <c r="AA198" s="630"/>
      <c r="AB198" s="630"/>
      <c r="AC198" s="630"/>
      <c r="AD198" s="630"/>
      <c r="AE198" s="630"/>
      <c r="AF198" s="630"/>
      <c r="AG198" s="630"/>
      <c r="AH198" s="630"/>
      <c r="AI198" s="630"/>
      <c r="AJ198" s="630"/>
      <c r="AK198" s="630"/>
      <c r="AL198" s="630"/>
      <c r="AM198" s="630"/>
      <c r="AN198" s="630"/>
      <c r="AO198" s="630"/>
      <c r="AP198" s="630"/>
      <c r="AQ198" s="630"/>
      <c r="AR198" s="630"/>
      <c r="AS198" s="630"/>
      <c r="AT198" s="630"/>
      <c r="AU198" s="630"/>
      <c r="AV198" s="630"/>
      <c r="AW198" s="630"/>
      <c r="AX198" s="630"/>
      <c r="AY198" s="630"/>
      <c r="AZ198" s="630"/>
      <c r="BA198" s="631"/>
      <c r="BB198" s="631"/>
      <c r="BC198" s="631"/>
      <c r="BD198" s="631"/>
      <c r="BE198" s="631"/>
      <c r="BF198" s="631"/>
      <c r="BG198" s="186"/>
      <c r="BK198" s="26" t="str">
        <f>IF(AT111=Datos!$AO$2,D111,"")</f>
        <v/>
      </c>
    </row>
    <row r="199" spans="1:63" ht="14.25" customHeight="1">
      <c r="A199" s="18"/>
      <c r="D199" s="412"/>
      <c r="E199" s="630" t="str">
        <f>IF(D140="","",IF(AT140&lt;&gt;Datos!$AO$2,D140,""))</f>
        <v/>
      </c>
      <c r="F199" s="630"/>
      <c r="G199" s="630"/>
      <c r="H199" s="630"/>
      <c r="I199" s="630"/>
      <c r="J199" s="630"/>
      <c r="K199" s="630"/>
      <c r="L199" s="630"/>
      <c r="M199" s="630"/>
      <c r="N199" s="630"/>
      <c r="O199" s="630"/>
      <c r="P199" s="630"/>
      <c r="Q199" s="630"/>
      <c r="R199" s="630"/>
      <c r="S199" s="630"/>
      <c r="T199" s="630"/>
      <c r="U199" s="630"/>
      <c r="V199" s="630"/>
      <c r="W199" s="630"/>
      <c r="X199" s="630"/>
      <c r="Y199" s="630"/>
      <c r="Z199" s="630"/>
      <c r="AA199" s="630"/>
      <c r="AB199" s="630"/>
      <c r="AC199" s="630"/>
      <c r="AD199" s="630"/>
      <c r="AE199" s="630"/>
      <c r="AF199" s="630"/>
      <c r="AG199" s="630"/>
      <c r="AH199" s="630"/>
      <c r="AI199" s="630"/>
      <c r="AJ199" s="630"/>
      <c r="AK199" s="630"/>
      <c r="AL199" s="630"/>
      <c r="AM199" s="630"/>
      <c r="AN199" s="630"/>
      <c r="AO199" s="630"/>
      <c r="AP199" s="630"/>
      <c r="AQ199" s="630"/>
      <c r="AR199" s="630"/>
      <c r="AS199" s="630"/>
      <c r="AT199" s="630"/>
      <c r="AU199" s="630"/>
      <c r="AV199" s="630"/>
      <c r="AW199" s="630"/>
      <c r="AX199" s="630"/>
      <c r="AY199" s="630"/>
      <c r="AZ199" s="630"/>
      <c r="BA199" s="631"/>
      <c r="BB199" s="631"/>
      <c r="BC199" s="631"/>
      <c r="BD199" s="631"/>
      <c r="BE199" s="631"/>
      <c r="BF199" s="631"/>
      <c r="BG199" s="186"/>
      <c r="BK199" s="26" t="s">
        <v>580</v>
      </c>
    </row>
    <row r="200" spans="1:63" ht="14.25" customHeight="1">
      <c r="A200" s="18"/>
      <c r="D200" s="434" t="s">
        <v>582</v>
      </c>
      <c r="E200" s="434"/>
      <c r="F200" s="434"/>
      <c r="G200" s="434"/>
      <c r="H200" s="434"/>
      <c r="I200" s="434"/>
      <c r="J200" s="434"/>
      <c r="K200" s="434"/>
      <c r="L200" s="434"/>
      <c r="M200" s="434"/>
      <c r="N200" s="434"/>
      <c r="O200" s="434"/>
      <c r="P200" s="434"/>
      <c r="Q200" s="434"/>
      <c r="R200" s="434"/>
      <c r="S200" s="434"/>
      <c r="T200" s="434"/>
      <c r="U200" s="434"/>
      <c r="V200" s="434"/>
      <c r="W200" s="434"/>
      <c r="X200" s="434"/>
      <c r="Y200" s="434"/>
      <c r="Z200" s="434"/>
      <c r="AA200" s="434"/>
      <c r="AB200" s="434"/>
      <c r="AC200" s="434"/>
      <c r="AD200" s="434"/>
      <c r="AE200" s="434"/>
      <c r="AF200" s="434"/>
      <c r="AG200" s="434"/>
      <c r="AH200" s="434"/>
      <c r="AI200" s="434"/>
      <c r="AJ200" s="434"/>
      <c r="AK200" s="434"/>
      <c r="AL200" s="434"/>
      <c r="AM200" s="434"/>
      <c r="AN200" s="434"/>
      <c r="AO200" s="434"/>
      <c r="AP200" s="434"/>
      <c r="AQ200" s="434"/>
      <c r="AR200" s="434"/>
      <c r="AS200" s="434"/>
      <c r="AT200" s="434"/>
      <c r="AU200" s="434"/>
      <c r="AV200" s="434"/>
      <c r="AW200" s="434"/>
      <c r="AX200" s="434"/>
      <c r="AY200" s="434"/>
      <c r="AZ200" s="434"/>
      <c r="BA200" s="434"/>
      <c r="BB200" s="434"/>
      <c r="BC200" s="434"/>
      <c r="BD200" s="434"/>
      <c r="BE200" s="434"/>
      <c r="BF200" s="434"/>
      <c r="BG200" s="643"/>
    </row>
    <row r="201" spans="1:63" ht="15.75" customHeight="1">
      <c r="A201" s="18"/>
      <c r="D201" s="750"/>
      <c r="E201" s="750"/>
      <c r="F201" s="750"/>
      <c r="G201" s="750"/>
      <c r="H201" s="750"/>
      <c r="I201" s="750"/>
      <c r="J201" s="750"/>
      <c r="K201" s="750"/>
      <c r="L201" s="750"/>
      <c r="M201" s="750"/>
      <c r="N201" s="750"/>
      <c r="O201" s="750"/>
      <c r="P201" s="750"/>
      <c r="Q201" s="750"/>
      <c r="R201" s="750"/>
      <c r="S201" s="750"/>
      <c r="T201" s="750"/>
      <c r="U201" s="750"/>
      <c r="V201" s="750"/>
      <c r="W201" s="750"/>
      <c r="X201" s="750"/>
      <c r="Y201" s="750"/>
      <c r="Z201" s="750"/>
      <c r="AA201" s="750"/>
      <c r="AB201" s="750"/>
      <c r="AC201" s="750"/>
      <c r="AD201" s="750"/>
      <c r="AE201" s="750"/>
      <c r="AF201" s="750"/>
      <c r="AG201" s="750"/>
      <c r="AH201" s="750"/>
      <c r="AI201" s="750"/>
      <c r="AJ201" s="750"/>
      <c r="AK201" s="750"/>
      <c r="AL201" s="750"/>
      <c r="AM201" s="750"/>
      <c r="AN201" s="750"/>
      <c r="AO201" s="750"/>
      <c r="AP201" s="750"/>
      <c r="AQ201" s="750"/>
      <c r="AR201" s="750"/>
      <c r="AS201" s="750"/>
      <c r="AT201" s="750"/>
      <c r="AU201" s="750"/>
      <c r="AV201" s="750"/>
      <c r="AW201" s="750"/>
      <c r="AX201" s="750"/>
      <c r="AY201" s="750"/>
      <c r="AZ201" s="750"/>
      <c r="BA201" s="750"/>
      <c r="BB201" s="750"/>
      <c r="BG201" s="20"/>
    </row>
    <row r="202" spans="1:63" ht="15.75" customHeight="1">
      <c r="A202" s="18"/>
      <c r="BG202" s="20"/>
    </row>
    <row r="203" spans="1:63" ht="15" customHeight="1">
      <c r="A203" s="18"/>
      <c r="D203" s="627" t="s">
        <v>583</v>
      </c>
      <c r="E203" s="627"/>
      <c r="F203" s="627"/>
      <c r="G203" s="627"/>
      <c r="H203" s="627"/>
      <c r="I203" s="627"/>
      <c r="J203" s="627"/>
      <c r="K203" s="627"/>
      <c r="L203" s="627"/>
      <c r="M203" s="627"/>
      <c r="N203" s="627"/>
      <c r="O203" s="627"/>
      <c r="P203" s="627"/>
      <c r="Q203" s="627"/>
      <c r="R203" s="627"/>
      <c r="S203" s="627"/>
      <c r="T203" s="627"/>
      <c r="U203" s="627"/>
      <c r="V203" s="627"/>
      <c r="W203" s="627"/>
      <c r="X203" s="627"/>
      <c r="Y203" s="627"/>
      <c r="Z203" s="627"/>
      <c r="AA203" s="627"/>
      <c r="AB203" s="627"/>
      <c r="AC203" s="627"/>
      <c r="AD203" s="627"/>
      <c r="AE203" s="627"/>
      <c r="AF203" s="627"/>
      <c r="AG203" s="627"/>
      <c r="AH203" s="627"/>
      <c r="AI203" s="627"/>
      <c r="AJ203" s="627"/>
      <c r="AK203" s="627"/>
      <c r="AL203" s="627"/>
      <c r="AM203" s="627"/>
      <c r="AN203" s="627"/>
      <c r="AO203" s="627"/>
      <c r="AP203" s="627"/>
      <c r="AQ203" s="627"/>
      <c r="AR203" s="627"/>
      <c r="AS203" s="627"/>
      <c r="AT203" s="627"/>
      <c r="AU203" s="627"/>
      <c r="AV203" s="627"/>
      <c r="AW203" s="627"/>
      <c r="AX203" s="627"/>
      <c r="AY203" s="627"/>
      <c r="AZ203" s="627"/>
      <c r="BA203" s="627"/>
      <c r="BB203" s="627"/>
      <c r="BC203" s="627"/>
      <c r="BD203" s="627"/>
      <c r="BE203" s="627"/>
      <c r="BF203" s="627"/>
      <c r="BG203" s="628"/>
    </row>
    <row r="204" spans="1:63" ht="20.25" customHeight="1">
      <c r="A204" s="18"/>
      <c r="D204" s="435" t="s">
        <v>564</v>
      </c>
      <c r="E204" s="435"/>
      <c r="F204" s="435"/>
      <c r="G204" s="435"/>
      <c r="H204" s="435"/>
      <c r="I204" s="435"/>
      <c r="J204" s="435"/>
      <c r="K204" s="435"/>
      <c r="L204" s="435"/>
      <c r="M204" s="435"/>
      <c r="N204" s="435"/>
      <c r="O204" s="435"/>
      <c r="P204" s="435"/>
      <c r="Q204" s="435"/>
      <c r="R204" s="435"/>
      <c r="S204" s="435"/>
      <c r="T204" s="435"/>
      <c r="U204" s="435"/>
      <c r="V204" s="435" t="s">
        <v>565</v>
      </c>
      <c r="W204" s="435"/>
      <c r="X204" s="435"/>
      <c r="Y204" s="435"/>
      <c r="Z204" s="435"/>
      <c r="AA204" s="435"/>
      <c r="AB204" s="435"/>
      <c r="AC204" s="435"/>
      <c r="AD204" s="435"/>
      <c r="AE204" s="435"/>
      <c r="AF204" s="435"/>
      <c r="AG204" s="435"/>
      <c r="AH204" s="435"/>
      <c r="AI204" s="435"/>
      <c r="AJ204" s="435"/>
      <c r="AK204" s="435"/>
      <c r="AL204" s="435"/>
      <c r="AM204" s="435"/>
      <c r="AN204" s="435" t="s">
        <v>566</v>
      </c>
      <c r="AO204" s="435"/>
      <c r="AP204" s="435"/>
      <c r="AQ204" s="435"/>
      <c r="AR204" s="435"/>
      <c r="AS204" s="435"/>
      <c r="AT204" s="435"/>
      <c r="AU204" s="435"/>
      <c r="AV204" s="435"/>
      <c r="AW204" s="435"/>
      <c r="AX204" s="435"/>
      <c r="AY204" s="435"/>
      <c r="AZ204" s="435"/>
      <c r="BA204" s="435"/>
      <c r="BB204" s="435"/>
      <c r="BC204" s="435"/>
      <c r="BD204" s="435"/>
      <c r="BE204" s="435"/>
      <c r="BF204" s="435"/>
      <c r="BG204" s="629"/>
    </row>
    <row r="205" spans="1:63" ht="20.100000000000001" customHeight="1">
      <c r="A205" s="18"/>
      <c r="D205" s="400"/>
      <c r="E205" s="400"/>
      <c r="F205" s="400"/>
      <c r="G205" s="400"/>
      <c r="H205" s="400"/>
      <c r="I205" s="400"/>
      <c r="J205" s="400"/>
      <c r="K205" s="400"/>
      <c r="L205" s="400"/>
      <c r="M205" s="400"/>
      <c r="N205" s="400"/>
      <c r="O205" s="400"/>
      <c r="P205" s="400"/>
      <c r="Q205" s="400"/>
      <c r="R205" s="400"/>
      <c r="S205" s="400"/>
      <c r="T205" s="400"/>
      <c r="U205" s="400"/>
      <c r="V205" s="400"/>
      <c r="W205" s="400"/>
      <c r="X205" s="400"/>
      <c r="Y205" s="400"/>
      <c r="Z205" s="400"/>
      <c r="AA205" s="400"/>
      <c r="AB205" s="400"/>
      <c r="AC205" s="400"/>
      <c r="AD205" s="400"/>
      <c r="AE205" s="400"/>
      <c r="AF205" s="400"/>
      <c r="AG205" s="400"/>
      <c r="AH205" s="400"/>
      <c r="AI205" s="400"/>
      <c r="AJ205" s="400"/>
      <c r="AK205" s="400"/>
      <c r="AL205" s="400"/>
      <c r="AM205" s="400"/>
      <c r="AN205" s="400"/>
      <c r="AO205" s="400"/>
      <c r="AP205" s="400"/>
      <c r="AQ205" s="400"/>
      <c r="AR205" s="400"/>
      <c r="AS205" s="400"/>
      <c r="AT205" s="400"/>
      <c r="AU205" s="400"/>
      <c r="AV205" s="400"/>
      <c r="AW205" s="400"/>
      <c r="AX205" s="400"/>
      <c r="AY205" s="400"/>
      <c r="AZ205" s="400"/>
      <c r="BA205" s="400"/>
      <c r="BB205" s="400"/>
      <c r="BC205" s="400"/>
      <c r="BD205" s="400"/>
      <c r="BE205" s="400"/>
      <c r="BF205" s="400"/>
      <c r="BG205" s="619"/>
    </row>
    <row r="206" spans="1:63">
      <c r="A206" s="18"/>
      <c r="D206" s="400"/>
      <c r="E206" s="400"/>
      <c r="F206" s="400"/>
      <c r="G206" s="400"/>
      <c r="H206" s="400"/>
      <c r="I206" s="400"/>
      <c r="J206" s="400"/>
      <c r="K206" s="400"/>
      <c r="L206" s="400"/>
      <c r="M206" s="400"/>
      <c r="N206" s="400"/>
      <c r="O206" s="400"/>
      <c r="P206" s="400"/>
      <c r="Q206" s="400"/>
      <c r="R206" s="400"/>
      <c r="S206" s="400"/>
      <c r="T206" s="400"/>
      <c r="U206" s="400"/>
      <c r="V206" s="400"/>
      <c r="W206" s="400"/>
      <c r="X206" s="400"/>
      <c r="Y206" s="400"/>
      <c r="Z206" s="400"/>
      <c r="AA206" s="400"/>
      <c r="AB206" s="400"/>
      <c r="AC206" s="400"/>
      <c r="AD206" s="400"/>
      <c r="AE206" s="400"/>
      <c r="AF206" s="400"/>
      <c r="AG206" s="400"/>
      <c r="AH206" s="400"/>
      <c r="AI206" s="400"/>
      <c r="AJ206" s="400"/>
      <c r="AK206" s="400"/>
      <c r="AL206" s="400"/>
      <c r="AM206" s="400"/>
      <c r="AN206" s="400"/>
      <c r="AO206" s="400"/>
      <c r="AP206" s="400"/>
      <c r="AQ206" s="400"/>
      <c r="AR206" s="400"/>
      <c r="AS206" s="400"/>
      <c r="AT206" s="400"/>
      <c r="AU206" s="400"/>
      <c r="AV206" s="400"/>
      <c r="AW206" s="400"/>
      <c r="AX206" s="400"/>
      <c r="AY206" s="400"/>
      <c r="AZ206" s="400"/>
      <c r="BA206" s="400"/>
      <c r="BB206" s="400"/>
      <c r="BC206" s="400"/>
      <c r="BD206" s="400"/>
      <c r="BE206" s="400"/>
      <c r="BF206" s="400"/>
      <c r="BG206" s="619"/>
    </row>
    <row r="207" spans="1:63">
      <c r="A207" s="18"/>
      <c r="D207" s="400"/>
      <c r="E207" s="400"/>
      <c r="F207" s="400"/>
      <c r="G207" s="400"/>
      <c r="H207" s="400"/>
      <c r="I207" s="400"/>
      <c r="J207" s="400"/>
      <c r="K207" s="400"/>
      <c r="L207" s="400"/>
      <c r="M207" s="400"/>
      <c r="N207" s="400"/>
      <c r="O207" s="400"/>
      <c r="P207" s="400"/>
      <c r="Q207" s="400"/>
      <c r="R207" s="400"/>
      <c r="S207" s="400"/>
      <c r="T207" s="400"/>
      <c r="U207" s="400"/>
      <c r="V207" s="400"/>
      <c r="W207" s="400"/>
      <c r="X207" s="400"/>
      <c r="Y207" s="400"/>
      <c r="Z207" s="400"/>
      <c r="AA207" s="400"/>
      <c r="AB207" s="400"/>
      <c r="AC207" s="400"/>
      <c r="AD207" s="400"/>
      <c r="AE207" s="400"/>
      <c r="AF207" s="400"/>
      <c r="AG207" s="400"/>
      <c r="AH207" s="400"/>
      <c r="AI207" s="400"/>
      <c r="AJ207" s="400"/>
      <c r="AK207" s="400"/>
      <c r="AL207" s="400"/>
      <c r="AM207" s="400"/>
      <c r="AN207" s="400"/>
      <c r="AO207" s="400"/>
      <c r="AP207" s="400"/>
      <c r="AQ207" s="400"/>
      <c r="AR207" s="400"/>
      <c r="AS207" s="400"/>
      <c r="AT207" s="400"/>
      <c r="AU207" s="400"/>
      <c r="AV207" s="400"/>
      <c r="AW207" s="400"/>
      <c r="AX207" s="400"/>
      <c r="AY207" s="400"/>
      <c r="AZ207" s="400"/>
      <c r="BA207" s="400"/>
      <c r="BB207" s="400"/>
      <c r="BC207" s="400"/>
      <c r="BD207" s="400"/>
      <c r="BE207" s="400"/>
      <c r="BF207" s="400"/>
      <c r="BG207" s="619"/>
    </row>
    <row r="208" spans="1:63">
      <c r="A208" s="18"/>
      <c r="D208" s="400"/>
      <c r="E208" s="400"/>
      <c r="F208" s="400"/>
      <c r="G208" s="400"/>
      <c r="H208" s="400"/>
      <c r="I208" s="400"/>
      <c r="J208" s="400"/>
      <c r="K208" s="400"/>
      <c r="L208" s="400"/>
      <c r="M208" s="400"/>
      <c r="N208" s="400"/>
      <c r="O208" s="400"/>
      <c r="P208" s="400"/>
      <c r="Q208" s="400"/>
      <c r="R208" s="400"/>
      <c r="S208" s="400"/>
      <c r="T208" s="400"/>
      <c r="U208" s="400"/>
      <c r="V208" s="400"/>
      <c r="W208" s="400"/>
      <c r="X208" s="400"/>
      <c r="Y208" s="400"/>
      <c r="Z208" s="400"/>
      <c r="AA208" s="400"/>
      <c r="AB208" s="400"/>
      <c r="AC208" s="400"/>
      <c r="AD208" s="400"/>
      <c r="AE208" s="400"/>
      <c r="AF208" s="400"/>
      <c r="AG208" s="400"/>
      <c r="AH208" s="400"/>
      <c r="AI208" s="400"/>
      <c r="AJ208" s="400"/>
      <c r="AK208" s="400"/>
      <c r="AL208" s="400"/>
      <c r="AM208" s="400"/>
      <c r="AN208" s="400"/>
      <c r="AO208" s="400"/>
      <c r="AP208" s="400"/>
      <c r="AQ208" s="400"/>
      <c r="AR208" s="400"/>
      <c r="AS208" s="400"/>
      <c r="AT208" s="400"/>
      <c r="AU208" s="400"/>
      <c r="AV208" s="400"/>
      <c r="AW208" s="400"/>
      <c r="AX208" s="400"/>
      <c r="AY208" s="400"/>
      <c r="AZ208" s="400"/>
      <c r="BA208" s="400"/>
      <c r="BB208" s="400"/>
      <c r="BC208" s="400"/>
      <c r="BD208" s="400"/>
      <c r="BE208" s="400"/>
      <c r="BF208" s="400"/>
      <c r="BG208" s="619"/>
    </row>
    <row r="209" spans="1:59">
      <c r="A209" s="18"/>
      <c r="D209" s="400"/>
      <c r="E209" s="400"/>
      <c r="F209" s="400"/>
      <c r="G209" s="400"/>
      <c r="H209" s="400"/>
      <c r="I209" s="400"/>
      <c r="J209" s="400"/>
      <c r="K209" s="400"/>
      <c r="L209" s="400"/>
      <c r="M209" s="400"/>
      <c r="N209" s="400"/>
      <c r="O209" s="400"/>
      <c r="P209" s="400"/>
      <c r="Q209" s="400"/>
      <c r="R209" s="400"/>
      <c r="S209" s="400"/>
      <c r="T209" s="400"/>
      <c r="U209" s="400"/>
      <c r="V209" s="400"/>
      <c r="W209" s="400"/>
      <c r="X209" s="400"/>
      <c r="Y209" s="400"/>
      <c r="Z209" s="400"/>
      <c r="AA209" s="400"/>
      <c r="AB209" s="400"/>
      <c r="AC209" s="400"/>
      <c r="AD209" s="400"/>
      <c r="AE209" s="400"/>
      <c r="AF209" s="400"/>
      <c r="AG209" s="400"/>
      <c r="AH209" s="400"/>
      <c r="AI209" s="400"/>
      <c r="AJ209" s="400"/>
      <c r="AK209" s="400"/>
      <c r="AL209" s="400"/>
      <c r="AM209" s="400"/>
      <c r="AN209" s="400"/>
      <c r="AO209" s="400"/>
      <c r="AP209" s="400"/>
      <c r="AQ209" s="400"/>
      <c r="AR209" s="400"/>
      <c r="AS209" s="400"/>
      <c r="AT209" s="400"/>
      <c r="AU209" s="400"/>
      <c r="AV209" s="400"/>
      <c r="AW209" s="400"/>
      <c r="AX209" s="400"/>
      <c r="AY209" s="400"/>
      <c r="AZ209" s="400"/>
      <c r="BA209" s="400"/>
      <c r="BB209" s="400"/>
      <c r="BC209" s="400"/>
      <c r="BD209" s="400"/>
      <c r="BE209" s="400"/>
      <c r="BF209" s="400"/>
      <c r="BG209" s="619"/>
    </row>
    <row r="210" spans="1:59">
      <c r="A210" s="18"/>
      <c r="D210" s="400"/>
      <c r="E210" s="400"/>
      <c r="F210" s="400"/>
      <c r="G210" s="400"/>
      <c r="H210" s="400"/>
      <c r="I210" s="400"/>
      <c r="J210" s="400"/>
      <c r="K210" s="400"/>
      <c r="L210" s="400"/>
      <c r="M210" s="400"/>
      <c r="N210" s="400"/>
      <c r="O210" s="400"/>
      <c r="P210" s="400"/>
      <c r="Q210" s="400"/>
      <c r="R210" s="400"/>
      <c r="S210" s="400"/>
      <c r="T210" s="400"/>
      <c r="U210" s="400"/>
      <c r="V210" s="400"/>
      <c r="W210" s="400"/>
      <c r="X210" s="400"/>
      <c r="Y210" s="400"/>
      <c r="Z210" s="400"/>
      <c r="AA210" s="400"/>
      <c r="AB210" s="400"/>
      <c r="AC210" s="400"/>
      <c r="AD210" s="400"/>
      <c r="AE210" s="400"/>
      <c r="AF210" s="400"/>
      <c r="AG210" s="400"/>
      <c r="AH210" s="400"/>
      <c r="AI210" s="400"/>
      <c r="AJ210" s="400"/>
      <c r="AK210" s="400"/>
      <c r="AL210" s="400"/>
      <c r="AM210" s="400"/>
      <c r="AN210" s="400"/>
      <c r="AO210" s="400"/>
      <c r="AP210" s="400"/>
      <c r="AQ210" s="400"/>
      <c r="AR210" s="400"/>
      <c r="AS210" s="400"/>
      <c r="AT210" s="400"/>
      <c r="AU210" s="400"/>
      <c r="AV210" s="400"/>
      <c r="AW210" s="400"/>
      <c r="AX210" s="400"/>
      <c r="AY210" s="400"/>
      <c r="AZ210" s="400"/>
      <c r="BA210" s="400"/>
      <c r="BB210" s="400"/>
      <c r="BC210" s="400"/>
      <c r="BD210" s="400"/>
      <c r="BE210" s="400"/>
      <c r="BF210" s="400"/>
      <c r="BG210" s="619"/>
    </row>
    <row r="211" spans="1:59">
      <c r="A211" s="18"/>
      <c r="D211" s="405"/>
      <c r="E211" s="406"/>
      <c r="F211" s="406"/>
      <c r="G211" s="406"/>
      <c r="H211" s="406"/>
      <c r="I211" s="406"/>
      <c r="J211" s="406"/>
      <c r="K211" s="406"/>
      <c r="L211" s="406"/>
      <c r="M211" s="406"/>
      <c r="N211" s="406"/>
      <c r="O211" s="406"/>
      <c r="P211" s="406"/>
      <c r="Q211" s="406"/>
      <c r="R211" s="406"/>
      <c r="S211" s="406"/>
      <c r="T211" s="406"/>
      <c r="U211" s="428"/>
      <c r="V211" s="400"/>
      <c r="W211" s="400"/>
      <c r="X211" s="400"/>
      <c r="Y211" s="400"/>
      <c r="Z211" s="400"/>
      <c r="AA211" s="400"/>
      <c r="AB211" s="400"/>
      <c r="AC211" s="400"/>
      <c r="AD211" s="400"/>
      <c r="AE211" s="400"/>
      <c r="AF211" s="400"/>
      <c r="AG211" s="400"/>
      <c r="AH211" s="400"/>
      <c r="AI211" s="400"/>
      <c r="AJ211" s="400"/>
      <c r="AK211" s="400"/>
      <c r="AL211" s="400"/>
      <c r="AM211" s="400"/>
      <c r="AN211" s="405"/>
      <c r="AO211" s="406"/>
      <c r="AP211" s="406"/>
      <c r="AQ211" s="406"/>
      <c r="AR211" s="406"/>
      <c r="AS211" s="406"/>
      <c r="AT211" s="406"/>
      <c r="AU211" s="406"/>
      <c r="AV211" s="406"/>
      <c r="AW211" s="406"/>
      <c r="AX211" s="406"/>
      <c r="AY211" s="406"/>
      <c r="AZ211" s="406"/>
      <c r="BA211" s="406"/>
      <c r="BB211" s="406"/>
      <c r="BC211" s="406"/>
      <c r="BD211" s="406"/>
      <c r="BE211" s="406"/>
      <c r="BF211" s="406"/>
      <c r="BG211" s="407"/>
    </row>
    <row r="212" spans="1:59">
      <c r="A212" s="18"/>
      <c r="D212" s="405"/>
      <c r="E212" s="406"/>
      <c r="F212" s="406"/>
      <c r="G212" s="406"/>
      <c r="H212" s="406"/>
      <c r="I212" s="406"/>
      <c r="J212" s="406"/>
      <c r="K212" s="406"/>
      <c r="L212" s="406"/>
      <c r="M212" s="406"/>
      <c r="N212" s="406"/>
      <c r="O212" s="406"/>
      <c r="P212" s="406"/>
      <c r="Q212" s="406"/>
      <c r="R212" s="406"/>
      <c r="S212" s="406"/>
      <c r="T212" s="406"/>
      <c r="U212" s="428"/>
      <c r="V212" s="400"/>
      <c r="W212" s="400"/>
      <c r="X212" s="400"/>
      <c r="Y212" s="400"/>
      <c r="Z212" s="400"/>
      <c r="AA212" s="400"/>
      <c r="AB212" s="400"/>
      <c r="AC212" s="400"/>
      <c r="AD212" s="400"/>
      <c r="AE212" s="400"/>
      <c r="AF212" s="400"/>
      <c r="AG212" s="400"/>
      <c r="AH212" s="400"/>
      <c r="AI212" s="400"/>
      <c r="AJ212" s="400"/>
      <c r="AK212" s="400"/>
      <c r="AL212" s="400"/>
      <c r="AM212" s="400"/>
      <c r="AN212" s="405"/>
      <c r="AO212" s="406"/>
      <c r="AP212" s="406"/>
      <c r="AQ212" s="406"/>
      <c r="AR212" s="406"/>
      <c r="AS212" s="406"/>
      <c r="AT212" s="406"/>
      <c r="AU212" s="406"/>
      <c r="AV212" s="406"/>
      <c r="AW212" s="406"/>
      <c r="AX212" s="406"/>
      <c r="AY212" s="406"/>
      <c r="AZ212" s="406"/>
      <c r="BA212" s="406"/>
      <c r="BB212" s="406"/>
      <c r="BC212" s="406"/>
      <c r="BD212" s="406"/>
      <c r="BE212" s="406"/>
      <c r="BF212" s="406"/>
      <c r="BG212" s="407"/>
    </row>
    <row r="213" spans="1:59">
      <c r="A213" s="18"/>
      <c r="D213" s="405"/>
      <c r="E213" s="406"/>
      <c r="F213" s="406"/>
      <c r="G213" s="406"/>
      <c r="H213" s="406"/>
      <c r="I213" s="406"/>
      <c r="J213" s="406"/>
      <c r="K213" s="406"/>
      <c r="L213" s="406"/>
      <c r="M213" s="406"/>
      <c r="N213" s="406"/>
      <c r="O213" s="406"/>
      <c r="P213" s="406"/>
      <c r="Q213" s="406"/>
      <c r="R213" s="406"/>
      <c r="S213" s="406"/>
      <c r="T213" s="406"/>
      <c r="U213" s="428"/>
      <c r="V213" s="400"/>
      <c r="W213" s="400"/>
      <c r="X213" s="400"/>
      <c r="Y213" s="400"/>
      <c r="Z213" s="400"/>
      <c r="AA213" s="400"/>
      <c r="AB213" s="400"/>
      <c r="AC213" s="400"/>
      <c r="AD213" s="400"/>
      <c r="AE213" s="400"/>
      <c r="AF213" s="400"/>
      <c r="AG213" s="400"/>
      <c r="AH213" s="400"/>
      <c r="AI213" s="400"/>
      <c r="AJ213" s="400"/>
      <c r="AK213" s="400"/>
      <c r="AL213" s="400"/>
      <c r="AM213" s="400"/>
      <c r="AN213" s="405"/>
      <c r="AO213" s="406"/>
      <c r="AP213" s="406"/>
      <c r="AQ213" s="406"/>
      <c r="AR213" s="406"/>
      <c r="AS213" s="406"/>
      <c r="AT213" s="406"/>
      <c r="AU213" s="406"/>
      <c r="AV213" s="406"/>
      <c r="AW213" s="406"/>
      <c r="AX213" s="406"/>
      <c r="AY213" s="406"/>
      <c r="AZ213" s="406"/>
      <c r="BA213" s="406"/>
      <c r="BB213" s="406"/>
      <c r="BC213" s="406"/>
      <c r="BD213" s="406"/>
      <c r="BE213" s="406"/>
      <c r="BF213" s="406"/>
      <c r="BG213" s="407"/>
    </row>
    <row r="214" spans="1:59">
      <c r="A214" s="18"/>
      <c r="D214" s="405"/>
      <c r="E214" s="406"/>
      <c r="F214" s="406"/>
      <c r="G214" s="406"/>
      <c r="H214" s="406"/>
      <c r="I214" s="406"/>
      <c r="J214" s="406"/>
      <c r="K214" s="406"/>
      <c r="L214" s="406"/>
      <c r="M214" s="406"/>
      <c r="N214" s="406"/>
      <c r="O214" s="406"/>
      <c r="P214" s="406"/>
      <c r="Q214" s="406"/>
      <c r="R214" s="406"/>
      <c r="S214" s="406"/>
      <c r="T214" s="406"/>
      <c r="U214" s="428"/>
      <c r="V214" s="400"/>
      <c r="W214" s="400"/>
      <c r="X214" s="400"/>
      <c r="Y214" s="400"/>
      <c r="Z214" s="400"/>
      <c r="AA214" s="400"/>
      <c r="AB214" s="400"/>
      <c r="AC214" s="400"/>
      <c r="AD214" s="400"/>
      <c r="AE214" s="400"/>
      <c r="AF214" s="400"/>
      <c r="AG214" s="400"/>
      <c r="AH214" s="400"/>
      <c r="AI214" s="400"/>
      <c r="AJ214" s="400"/>
      <c r="AK214" s="400"/>
      <c r="AL214" s="400"/>
      <c r="AM214" s="400"/>
      <c r="AN214" s="405"/>
      <c r="AO214" s="406"/>
      <c r="AP214" s="406"/>
      <c r="AQ214" s="406"/>
      <c r="AR214" s="406"/>
      <c r="AS214" s="406"/>
      <c r="AT214" s="406"/>
      <c r="AU214" s="406"/>
      <c r="AV214" s="406"/>
      <c r="AW214" s="406"/>
      <c r="AX214" s="406"/>
      <c r="AY214" s="406"/>
      <c r="AZ214" s="406"/>
      <c r="BA214" s="406"/>
      <c r="BB214" s="406"/>
      <c r="BC214" s="406"/>
      <c r="BD214" s="406"/>
      <c r="BE214" s="406"/>
      <c r="BF214" s="406"/>
      <c r="BG214" s="407"/>
    </row>
    <row r="215" spans="1:59" ht="15" customHeight="1">
      <c r="A215" s="18"/>
      <c r="D215" s="434" t="str">
        <f>IF(AK13=Datos!$A$6,"* Si los efectos no deseados de la oportunidad se presentan incluir este plan en el Sistema de Administración de Acciones Preventivas y Correctivas con fuente -Administración de oportunidades (contingencia)-","* Si el riesgo se presenta incluir este plan en el Sistema de Administración de Acciones Preventivas y Correctivas con fuente -Administración de riesgos (contingencia)-")</f>
        <v>* Si el riesgo se presenta incluir este plan en el Sistema de Administración de Acciones Preventivas y Correctivas con fuente -Administración de riesgos (contingencia)-</v>
      </c>
      <c r="E215" s="434"/>
      <c r="F215" s="434"/>
      <c r="G215" s="434"/>
      <c r="H215" s="434"/>
      <c r="I215" s="434"/>
      <c r="J215" s="434"/>
      <c r="K215" s="434"/>
      <c r="L215" s="434"/>
      <c r="M215" s="434"/>
      <c r="N215" s="434"/>
      <c r="O215" s="434"/>
      <c r="P215" s="434"/>
      <c r="Q215" s="434"/>
      <c r="R215" s="434"/>
      <c r="S215" s="434"/>
      <c r="T215" s="434"/>
      <c r="U215" s="434"/>
      <c r="V215" s="434"/>
      <c r="W215" s="434"/>
      <c r="X215" s="434"/>
      <c r="Y215" s="434"/>
      <c r="Z215" s="434"/>
      <c r="AA215" s="434"/>
      <c r="AB215" s="434"/>
      <c r="AC215" s="434"/>
      <c r="AD215" s="434"/>
      <c r="AE215" s="434"/>
      <c r="AF215" s="434"/>
      <c r="AG215" s="434"/>
      <c r="AH215" s="434"/>
      <c r="AI215" s="434"/>
      <c r="AJ215" s="434"/>
      <c r="AK215" s="434"/>
      <c r="AL215" s="434"/>
      <c r="AM215" s="434"/>
      <c r="AN215" s="434"/>
      <c r="AO215" s="434"/>
      <c r="AP215" s="434"/>
      <c r="AQ215" s="434"/>
      <c r="AR215" s="434"/>
      <c r="AS215" s="434"/>
      <c r="AT215" s="434"/>
      <c r="AU215" s="434"/>
      <c r="AV215" s="434"/>
      <c r="AW215" s="434"/>
      <c r="AX215" s="434"/>
      <c r="AY215" s="434"/>
      <c r="AZ215" s="434"/>
      <c r="BA215" s="434"/>
      <c r="BB215" s="434"/>
      <c r="BG215" s="20"/>
    </row>
    <row r="216" spans="1:59" ht="15" customHeight="1">
      <c r="A216" s="18"/>
      <c r="BG216" s="20"/>
    </row>
    <row r="217" spans="1:59" ht="15.75" thickBot="1">
      <c r="A217" s="51"/>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c r="AS217" s="52"/>
      <c r="AT217" s="52"/>
      <c r="AU217" s="52"/>
      <c r="AV217" s="52"/>
      <c r="AW217" s="52"/>
      <c r="AX217" s="52"/>
      <c r="AY217" s="52"/>
      <c r="AZ217" s="52"/>
      <c r="BA217" s="52"/>
      <c r="BB217" s="52"/>
      <c r="BC217" s="52"/>
      <c r="BD217" s="52"/>
      <c r="BE217" s="52"/>
      <c r="BF217" s="52"/>
      <c r="BG217" s="54"/>
    </row>
    <row r="231" spans="63:64" ht="30">
      <c r="BK231" s="26" t="s">
        <v>587</v>
      </c>
      <c r="BL231" s="103">
        <v>1</v>
      </c>
    </row>
    <row r="232" spans="63:64">
      <c r="BK232" s="41"/>
    </row>
  </sheetData>
  <sheetProtection password="A10A" sheet="1" objects="1" scenarios="1" formatCells="0" formatRows="0"/>
  <mergeCells count="870">
    <mergeCell ref="BG1:BG2"/>
    <mergeCell ref="P3:U4"/>
    <mergeCell ref="V3:AZ4"/>
    <mergeCell ref="BA3:BF4"/>
    <mergeCell ref="BG3:BG4"/>
    <mergeCell ref="D6:G6"/>
    <mergeCell ref="K6:BF6"/>
    <mergeCell ref="D8:G8"/>
    <mergeCell ref="K8:BF8"/>
    <mergeCell ref="D10:I10"/>
    <mergeCell ref="K10:AJ10"/>
    <mergeCell ref="AQ10:AW10"/>
    <mergeCell ref="AX10:BF10"/>
    <mergeCell ref="A1:J4"/>
    <mergeCell ref="P1:U2"/>
    <mergeCell ref="V1:AZ2"/>
    <mergeCell ref="BA1:BF2"/>
    <mergeCell ref="D18:Q18"/>
    <mergeCell ref="S18:V18"/>
    <mergeCell ref="X18:BF18"/>
    <mergeCell ref="D20:BC20"/>
    <mergeCell ref="D21:BF21"/>
    <mergeCell ref="D22:BF22"/>
    <mergeCell ref="AT11:BC11"/>
    <mergeCell ref="M13:T13"/>
    <mergeCell ref="V13:AJ13"/>
    <mergeCell ref="A15:J15"/>
    <mergeCell ref="D17:Q17"/>
    <mergeCell ref="S17:V17"/>
    <mergeCell ref="X17:BB17"/>
    <mergeCell ref="D29:AB29"/>
    <mergeCell ref="AD29:BF34"/>
    <mergeCell ref="D30:AB30"/>
    <mergeCell ref="D31:AB31"/>
    <mergeCell ref="D32:AB32"/>
    <mergeCell ref="D33:AB33"/>
    <mergeCell ref="D34:AB34"/>
    <mergeCell ref="D23:AR23"/>
    <mergeCell ref="AY23:BF23"/>
    <mergeCell ref="D24:AV24"/>
    <mergeCell ref="AY24:BF24"/>
    <mergeCell ref="D28:AB28"/>
    <mergeCell ref="AD28:BF28"/>
    <mergeCell ref="D26:O26"/>
    <mergeCell ref="R26:S26"/>
    <mergeCell ref="W26:AC26"/>
    <mergeCell ref="AI26:AR26"/>
    <mergeCell ref="AU26:AV26"/>
    <mergeCell ref="D39:I39"/>
    <mergeCell ref="J39:AB39"/>
    <mergeCell ref="AD39:BF39"/>
    <mergeCell ref="D40:I40"/>
    <mergeCell ref="J40:AB40"/>
    <mergeCell ref="AD40:BF40"/>
    <mergeCell ref="D36:AB36"/>
    <mergeCell ref="AD36:BF37"/>
    <mergeCell ref="D37:AB37"/>
    <mergeCell ref="D38:I38"/>
    <mergeCell ref="J38:AB38"/>
    <mergeCell ref="AD38:BF38"/>
    <mergeCell ref="D43:I43"/>
    <mergeCell ref="J43:AB43"/>
    <mergeCell ref="AD43:BF43"/>
    <mergeCell ref="D44:I44"/>
    <mergeCell ref="J44:AB44"/>
    <mergeCell ref="AD44:BF44"/>
    <mergeCell ref="D41:I41"/>
    <mergeCell ref="J41:AB41"/>
    <mergeCell ref="AD41:BF41"/>
    <mergeCell ref="D42:I42"/>
    <mergeCell ref="J42:AB42"/>
    <mergeCell ref="AD42:BF42"/>
    <mergeCell ref="D47:I47"/>
    <mergeCell ref="J47:AB47"/>
    <mergeCell ref="AD47:BF47"/>
    <mergeCell ref="D48:I48"/>
    <mergeCell ref="J48:AB48"/>
    <mergeCell ref="AD48:BF48"/>
    <mergeCell ref="D45:I45"/>
    <mergeCell ref="J45:AB45"/>
    <mergeCell ref="AD45:BF45"/>
    <mergeCell ref="D46:I46"/>
    <mergeCell ref="J46:AB46"/>
    <mergeCell ref="AD46:BF46"/>
    <mergeCell ref="D52:I52"/>
    <mergeCell ref="J52:AB52"/>
    <mergeCell ref="AD52:BF52"/>
    <mergeCell ref="D53:I53"/>
    <mergeCell ref="J53:AB53"/>
    <mergeCell ref="AD53:BF53"/>
    <mergeCell ref="D49:AB49"/>
    <mergeCell ref="AD49:BF49"/>
    <mergeCell ref="D50:I50"/>
    <mergeCell ref="J50:AB50"/>
    <mergeCell ref="AD50:BF50"/>
    <mergeCell ref="D51:I51"/>
    <mergeCell ref="J51:AB51"/>
    <mergeCell ref="AD51:BF51"/>
    <mergeCell ref="D56:I56"/>
    <mergeCell ref="J56:AB56"/>
    <mergeCell ref="AD56:BF56"/>
    <mergeCell ref="D57:I57"/>
    <mergeCell ref="J57:AB57"/>
    <mergeCell ref="AD57:BF57"/>
    <mergeCell ref="D54:I54"/>
    <mergeCell ref="J54:AB54"/>
    <mergeCell ref="AD54:BF54"/>
    <mergeCell ref="D55:I55"/>
    <mergeCell ref="J55:AB55"/>
    <mergeCell ref="AD55:BF55"/>
    <mergeCell ref="D60:I60"/>
    <mergeCell ref="J60:AB60"/>
    <mergeCell ref="AD60:BF60"/>
    <mergeCell ref="BK60:BM61"/>
    <mergeCell ref="BP61:BP62"/>
    <mergeCell ref="BQ61:BQ62"/>
    <mergeCell ref="A62:J62"/>
    <mergeCell ref="D58:I58"/>
    <mergeCell ref="J58:AB58"/>
    <mergeCell ref="AD58:BF58"/>
    <mergeCell ref="D59:I59"/>
    <mergeCell ref="J59:AB59"/>
    <mergeCell ref="AD59:BF59"/>
    <mergeCell ref="Z63:AK63"/>
    <mergeCell ref="D64:G64"/>
    <mergeCell ref="E65:Z65"/>
    <mergeCell ref="AB65:AK65"/>
    <mergeCell ref="E66:H66"/>
    <mergeCell ref="I66:V66"/>
    <mergeCell ref="AB66:AC66"/>
    <mergeCell ref="AD66:AE66"/>
    <mergeCell ref="AF66:AG66"/>
    <mergeCell ref="AH66:AI66"/>
    <mergeCell ref="AJ66:AK66"/>
    <mergeCell ref="E67:H67"/>
    <mergeCell ref="I67:V67"/>
    <mergeCell ref="Z67:Z76"/>
    <mergeCell ref="AA67:AA68"/>
    <mergeCell ref="AB67:AC68"/>
    <mergeCell ref="AD67:AE68"/>
    <mergeCell ref="AF67:AG68"/>
    <mergeCell ref="AH67:AI68"/>
    <mergeCell ref="AJ67:AK68"/>
    <mergeCell ref="E70:P70"/>
    <mergeCell ref="J72:P72"/>
    <mergeCell ref="E76:H76"/>
    <mergeCell ref="I76:L76"/>
    <mergeCell ref="M76:P76"/>
    <mergeCell ref="AP67:BF67"/>
    <mergeCell ref="AP68:BF69"/>
    <mergeCell ref="R69:W69"/>
    <mergeCell ref="AA69:AA70"/>
    <mergeCell ref="AB69:AC70"/>
    <mergeCell ref="AD69:AE70"/>
    <mergeCell ref="AF69:AG70"/>
    <mergeCell ref="AH69:AI70"/>
    <mergeCell ref="AJ69:AK70"/>
    <mergeCell ref="R70:W70"/>
    <mergeCell ref="BS70:BS71"/>
    <mergeCell ref="BT70:BT71"/>
    <mergeCell ref="BU70:BU71"/>
    <mergeCell ref="R71:W71"/>
    <mergeCell ref="AA71:AA72"/>
    <mergeCell ref="AB71:AC72"/>
    <mergeCell ref="AD71:AE72"/>
    <mergeCell ref="AF71:AG72"/>
    <mergeCell ref="AH71:AI72"/>
    <mergeCell ref="AJ71:AK72"/>
    <mergeCell ref="AP71:BF71"/>
    <mergeCell ref="R72:W72"/>
    <mergeCell ref="AP72:BF76"/>
    <mergeCell ref="R73:W73"/>
    <mergeCell ref="AA73:AA74"/>
    <mergeCell ref="AB73:AC74"/>
    <mergeCell ref="AD73:AE74"/>
    <mergeCell ref="AJ75:AK76"/>
    <mergeCell ref="R76:W76"/>
    <mergeCell ref="AF73:AG74"/>
    <mergeCell ref="AH73:AI74"/>
    <mergeCell ref="AJ73:AK74"/>
    <mergeCell ref="AF75:AG76"/>
    <mergeCell ref="AH75:AI76"/>
    <mergeCell ref="C74:D78"/>
    <mergeCell ref="E75:H75"/>
    <mergeCell ref="I75:L75"/>
    <mergeCell ref="M75:P75"/>
    <mergeCell ref="AA75:AA76"/>
    <mergeCell ref="AB75:AC76"/>
    <mergeCell ref="AD75:AE76"/>
    <mergeCell ref="E77:P77"/>
    <mergeCell ref="R77:W77"/>
    <mergeCell ref="E78:I80"/>
    <mergeCell ref="R78:W78"/>
    <mergeCell ref="J79:P79"/>
    <mergeCell ref="R79:W79"/>
    <mergeCell ref="R80:W80"/>
    <mergeCell ref="AJ85:AK85"/>
    <mergeCell ref="AL85:AM86"/>
    <mergeCell ref="AN85:AQ85"/>
    <mergeCell ref="AR85:AS86"/>
    <mergeCell ref="BS85:BU85"/>
    <mergeCell ref="BV85:BX85"/>
    <mergeCell ref="AZ86:BB86"/>
    <mergeCell ref="BC86:BG86"/>
    <mergeCell ref="F81:G81"/>
    <mergeCell ref="H81:I81"/>
    <mergeCell ref="A84:J84"/>
    <mergeCell ref="X84:AM84"/>
    <mergeCell ref="AN84:AS84"/>
    <mergeCell ref="X85:AA85"/>
    <mergeCell ref="AB85:AC85"/>
    <mergeCell ref="AD85:AE85"/>
    <mergeCell ref="AF85:AG85"/>
    <mergeCell ref="AH85:AI85"/>
    <mergeCell ref="AF86:AG86"/>
    <mergeCell ref="AH86:AI86"/>
    <mergeCell ref="AJ86:AK86"/>
    <mergeCell ref="AN86:AQ86"/>
    <mergeCell ref="AT86:AV86"/>
    <mergeCell ref="AW86:AY86"/>
    <mergeCell ref="D86:S86"/>
    <mergeCell ref="T86:W86"/>
    <mergeCell ref="X86:Y86"/>
    <mergeCell ref="Z86:AA86"/>
    <mergeCell ref="AB86:AC86"/>
    <mergeCell ref="AD86:AE86"/>
    <mergeCell ref="AT87:AV87"/>
    <mergeCell ref="AW87:AY96"/>
    <mergeCell ref="AZ87:BB96"/>
    <mergeCell ref="AJ89:AK89"/>
    <mergeCell ref="AL89:AM89"/>
    <mergeCell ref="AN89:AQ89"/>
    <mergeCell ref="AR89:AS89"/>
    <mergeCell ref="AT89:AV89"/>
    <mergeCell ref="X92:Y92"/>
    <mergeCell ref="Z92:AA92"/>
    <mergeCell ref="AB92:AC92"/>
    <mergeCell ref="AD92:AE92"/>
    <mergeCell ref="AL91:AM91"/>
    <mergeCell ref="AN91:AQ91"/>
    <mergeCell ref="AR91:AS91"/>
    <mergeCell ref="AT91:AV91"/>
    <mergeCell ref="AJ93:AK93"/>
    <mergeCell ref="AL93:AM93"/>
    <mergeCell ref="BC87:BG87"/>
    <mergeCell ref="D88:S88"/>
    <mergeCell ref="T88:W88"/>
    <mergeCell ref="X88:Y88"/>
    <mergeCell ref="Z88:AA88"/>
    <mergeCell ref="AB88:AC88"/>
    <mergeCell ref="AD88:AE88"/>
    <mergeCell ref="AF87:AG87"/>
    <mergeCell ref="AH87:AI87"/>
    <mergeCell ref="AJ87:AK87"/>
    <mergeCell ref="AL87:AM87"/>
    <mergeCell ref="AN87:AQ87"/>
    <mergeCell ref="AR87:AS87"/>
    <mergeCell ref="D87:S87"/>
    <mergeCell ref="T87:W87"/>
    <mergeCell ref="X87:Y87"/>
    <mergeCell ref="Z87:AA87"/>
    <mergeCell ref="AB87:AC87"/>
    <mergeCell ref="AD87:AE87"/>
    <mergeCell ref="BC89:BG89"/>
    <mergeCell ref="AT88:AV88"/>
    <mergeCell ref="BC88:BG88"/>
    <mergeCell ref="D89:S89"/>
    <mergeCell ref="T89:W89"/>
    <mergeCell ref="X89:Y89"/>
    <mergeCell ref="Z89:AA89"/>
    <mergeCell ref="AB89:AC89"/>
    <mergeCell ref="AD89:AE89"/>
    <mergeCell ref="AF89:AG89"/>
    <mergeCell ref="AH89:AI89"/>
    <mergeCell ref="AF88:AG88"/>
    <mergeCell ref="AH88:AI88"/>
    <mergeCell ref="AJ88:AK88"/>
    <mergeCell ref="AL88:AM88"/>
    <mergeCell ref="AN88:AQ88"/>
    <mergeCell ref="AR88:AS88"/>
    <mergeCell ref="BC91:BG91"/>
    <mergeCell ref="AT90:AV90"/>
    <mergeCell ref="BC90:BG90"/>
    <mergeCell ref="D91:S91"/>
    <mergeCell ref="T91:W91"/>
    <mergeCell ref="X91:Y91"/>
    <mergeCell ref="Z91:AA91"/>
    <mergeCell ref="AB91:AC91"/>
    <mergeCell ref="AD91:AE91"/>
    <mergeCell ref="AF91:AG91"/>
    <mergeCell ref="AH91:AI91"/>
    <mergeCell ref="AF90:AG90"/>
    <mergeCell ref="AH90:AI90"/>
    <mergeCell ref="AJ90:AK90"/>
    <mergeCell ref="AL90:AM90"/>
    <mergeCell ref="AN90:AQ90"/>
    <mergeCell ref="AR90:AS90"/>
    <mergeCell ref="D90:S90"/>
    <mergeCell ref="T90:W90"/>
    <mergeCell ref="X90:Y90"/>
    <mergeCell ref="Z90:AA90"/>
    <mergeCell ref="AB90:AC90"/>
    <mergeCell ref="AD90:AE90"/>
    <mergeCell ref="AJ91:AK91"/>
    <mergeCell ref="AN93:AQ93"/>
    <mergeCell ref="AR93:AS93"/>
    <mergeCell ref="AT93:AV93"/>
    <mergeCell ref="BC93:BG93"/>
    <mergeCell ref="AT92:AV92"/>
    <mergeCell ref="BC92:BG92"/>
    <mergeCell ref="D93:S93"/>
    <mergeCell ref="T93:W93"/>
    <mergeCell ref="X93:Y93"/>
    <mergeCell ref="Z93:AA93"/>
    <mergeCell ref="AB93:AC93"/>
    <mergeCell ref="AD93:AE93"/>
    <mergeCell ref="AF93:AG93"/>
    <mergeCell ref="AH93:AI93"/>
    <mergeCell ref="AF92:AG92"/>
    <mergeCell ref="AH92:AI92"/>
    <mergeCell ref="AJ92:AK92"/>
    <mergeCell ref="AL92:AM92"/>
    <mergeCell ref="AN92:AQ92"/>
    <mergeCell ref="AR92:AS92"/>
    <mergeCell ref="D92:S92"/>
    <mergeCell ref="T92:W92"/>
    <mergeCell ref="AT95:AV95"/>
    <mergeCell ref="BC95:BG95"/>
    <mergeCell ref="AT94:AV94"/>
    <mergeCell ref="BC94:BG94"/>
    <mergeCell ref="D95:S95"/>
    <mergeCell ref="T95:W95"/>
    <mergeCell ref="X95:Y95"/>
    <mergeCell ref="Z95:AA95"/>
    <mergeCell ref="AB95:AC95"/>
    <mergeCell ref="AD95:AE95"/>
    <mergeCell ref="AF95:AG95"/>
    <mergeCell ref="AH95:AI95"/>
    <mergeCell ref="AF94:AG94"/>
    <mergeCell ref="AH94:AI94"/>
    <mergeCell ref="AJ94:AK94"/>
    <mergeCell ref="AL94:AM94"/>
    <mergeCell ref="AN94:AQ94"/>
    <mergeCell ref="AR94:AS94"/>
    <mergeCell ref="D94:S94"/>
    <mergeCell ref="T94:W94"/>
    <mergeCell ref="X94:Y94"/>
    <mergeCell ref="Z94:AA94"/>
    <mergeCell ref="AB94:AC94"/>
    <mergeCell ref="AD94:AE94"/>
    <mergeCell ref="T96:W96"/>
    <mergeCell ref="X96:Y96"/>
    <mergeCell ref="Z96:AA96"/>
    <mergeCell ref="AB96:AC96"/>
    <mergeCell ref="AD96:AE96"/>
    <mergeCell ref="AJ95:AK95"/>
    <mergeCell ref="AL95:AM95"/>
    <mergeCell ref="AN95:AQ95"/>
    <mergeCell ref="AR95:AS95"/>
    <mergeCell ref="BS100:BU100"/>
    <mergeCell ref="BV100:BX100"/>
    <mergeCell ref="D101:S101"/>
    <mergeCell ref="T101:W101"/>
    <mergeCell ref="X101:Y101"/>
    <mergeCell ref="Z101:AA101"/>
    <mergeCell ref="AB101:AC101"/>
    <mergeCell ref="AT96:AV96"/>
    <mergeCell ref="BC96:BG96"/>
    <mergeCell ref="X99:AM99"/>
    <mergeCell ref="AN99:AS99"/>
    <mergeCell ref="X100:AA100"/>
    <mergeCell ref="AB100:AC100"/>
    <mergeCell ref="AD100:AE100"/>
    <mergeCell ref="AF100:AG100"/>
    <mergeCell ref="AH100:AI100"/>
    <mergeCell ref="AJ100:AK100"/>
    <mergeCell ref="AF96:AG96"/>
    <mergeCell ref="AH96:AI96"/>
    <mergeCell ref="AJ96:AK96"/>
    <mergeCell ref="AL96:AM96"/>
    <mergeCell ref="AN96:AQ96"/>
    <mergeCell ref="AR96:AS96"/>
    <mergeCell ref="D96:S96"/>
    <mergeCell ref="AZ101:BB101"/>
    <mergeCell ref="BC101:BG101"/>
    <mergeCell ref="D102:S102"/>
    <mergeCell ref="T102:W102"/>
    <mergeCell ref="X102:Y102"/>
    <mergeCell ref="Z102:AA102"/>
    <mergeCell ref="AB102:AC102"/>
    <mergeCell ref="AD102:AE102"/>
    <mergeCell ref="AF102:AG102"/>
    <mergeCell ref="AD101:AE101"/>
    <mergeCell ref="AF101:AG101"/>
    <mergeCell ref="AH101:AI101"/>
    <mergeCell ref="AJ101:AK101"/>
    <mergeCell ref="AN101:AQ101"/>
    <mergeCell ref="AT101:AV101"/>
    <mergeCell ref="AL100:AM101"/>
    <mergeCell ref="AN100:AQ100"/>
    <mergeCell ref="AR100:AS101"/>
    <mergeCell ref="AD103:AE103"/>
    <mergeCell ref="AF103:AG103"/>
    <mergeCell ref="AH102:AI102"/>
    <mergeCell ref="AJ102:AK102"/>
    <mergeCell ref="AL102:AM102"/>
    <mergeCell ref="AN102:AQ102"/>
    <mergeCell ref="AR102:AS102"/>
    <mergeCell ref="AT102:AV102"/>
    <mergeCell ref="AW101:AY101"/>
    <mergeCell ref="BC103:BG103"/>
    <mergeCell ref="D104:S104"/>
    <mergeCell ref="T104:W104"/>
    <mergeCell ref="X104:Y104"/>
    <mergeCell ref="Z104:AA104"/>
    <mergeCell ref="AB104:AC104"/>
    <mergeCell ref="AD104:AE104"/>
    <mergeCell ref="AF104:AG104"/>
    <mergeCell ref="AH104:AI104"/>
    <mergeCell ref="AJ104:AK104"/>
    <mergeCell ref="AH103:AI103"/>
    <mergeCell ref="AJ103:AK103"/>
    <mergeCell ref="AL103:AM103"/>
    <mergeCell ref="AN103:AQ103"/>
    <mergeCell ref="AR103:AS103"/>
    <mergeCell ref="AT103:AV103"/>
    <mergeCell ref="AW102:AY111"/>
    <mergeCell ref="AZ102:BB111"/>
    <mergeCell ref="BC102:BG102"/>
    <mergeCell ref="D103:S103"/>
    <mergeCell ref="T103:W103"/>
    <mergeCell ref="X103:Y103"/>
    <mergeCell ref="Z103:AA103"/>
    <mergeCell ref="AB103:AC103"/>
    <mergeCell ref="AT104:AV104"/>
    <mergeCell ref="BC104:BG104"/>
    <mergeCell ref="D105:S105"/>
    <mergeCell ref="T105:W105"/>
    <mergeCell ref="X105:Y105"/>
    <mergeCell ref="Z105:AA105"/>
    <mergeCell ref="AB105:AC105"/>
    <mergeCell ref="AR105:AS105"/>
    <mergeCell ref="AT105:AV105"/>
    <mergeCell ref="BC105:BG105"/>
    <mergeCell ref="AH105:AI105"/>
    <mergeCell ref="AJ105:AK105"/>
    <mergeCell ref="AL105:AM105"/>
    <mergeCell ref="AN105:AQ105"/>
    <mergeCell ref="Z106:AA106"/>
    <mergeCell ref="AB106:AC106"/>
    <mergeCell ref="AD106:AE106"/>
    <mergeCell ref="AF106:AG106"/>
    <mergeCell ref="AD105:AE105"/>
    <mergeCell ref="AF105:AG105"/>
    <mergeCell ref="AL104:AM104"/>
    <mergeCell ref="AN104:AQ104"/>
    <mergeCell ref="AR104:AS104"/>
    <mergeCell ref="BC106:BG106"/>
    <mergeCell ref="D107:S107"/>
    <mergeCell ref="T107:W107"/>
    <mergeCell ref="X107:Y107"/>
    <mergeCell ref="Z107:AA107"/>
    <mergeCell ref="AB107:AC107"/>
    <mergeCell ref="AD107:AE107"/>
    <mergeCell ref="AF107:AG107"/>
    <mergeCell ref="AH107:AI107"/>
    <mergeCell ref="AJ107:AK107"/>
    <mergeCell ref="AH106:AI106"/>
    <mergeCell ref="AJ106:AK106"/>
    <mergeCell ref="AL106:AM106"/>
    <mergeCell ref="AN106:AQ106"/>
    <mergeCell ref="AR106:AS106"/>
    <mergeCell ref="AT106:AV106"/>
    <mergeCell ref="AL107:AM107"/>
    <mergeCell ref="AN107:AQ107"/>
    <mergeCell ref="AR107:AS107"/>
    <mergeCell ref="AT107:AV107"/>
    <mergeCell ref="BC107:BG107"/>
    <mergeCell ref="D106:S106"/>
    <mergeCell ref="T106:W106"/>
    <mergeCell ref="X106:Y106"/>
    <mergeCell ref="D108:S108"/>
    <mergeCell ref="T108:W108"/>
    <mergeCell ref="X108:Y108"/>
    <mergeCell ref="Z108:AA108"/>
    <mergeCell ref="AB108:AC108"/>
    <mergeCell ref="AR108:AS108"/>
    <mergeCell ref="AT108:AV108"/>
    <mergeCell ref="BC108:BG108"/>
    <mergeCell ref="D109:S109"/>
    <mergeCell ref="T109:W109"/>
    <mergeCell ref="X109:Y109"/>
    <mergeCell ref="Z109:AA109"/>
    <mergeCell ref="AB109:AC109"/>
    <mergeCell ref="AD109:AE109"/>
    <mergeCell ref="AF109:AG109"/>
    <mergeCell ref="AD108:AE108"/>
    <mergeCell ref="AF108:AG108"/>
    <mergeCell ref="AH108:AI108"/>
    <mergeCell ref="AJ108:AK108"/>
    <mergeCell ref="AL108:AM108"/>
    <mergeCell ref="AN108:AQ108"/>
    <mergeCell ref="BC109:BG109"/>
    <mergeCell ref="AH109:AI109"/>
    <mergeCell ref="AJ109:AK109"/>
    <mergeCell ref="D110:S110"/>
    <mergeCell ref="T110:W110"/>
    <mergeCell ref="X110:Y110"/>
    <mergeCell ref="Z110:AA110"/>
    <mergeCell ref="AB110:AC110"/>
    <mergeCell ref="AD110:AE110"/>
    <mergeCell ref="AF110:AG110"/>
    <mergeCell ref="AH110:AI110"/>
    <mergeCell ref="AJ110:AK110"/>
    <mergeCell ref="AL109:AM109"/>
    <mergeCell ref="AN109:AQ109"/>
    <mergeCell ref="AR109:AS109"/>
    <mergeCell ref="AT109:AV109"/>
    <mergeCell ref="AL110:AM110"/>
    <mergeCell ref="AN110:AQ110"/>
    <mergeCell ref="AR110:AS110"/>
    <mergeCell ref="AT110:AV110"/>
    <mergeCell ref="BC110:BG110"/>
    <mergeCell ref="D111:S111"/>
    <mergeCell ref="T111:W111"/>
    <mergeCell ref="X111:Y111"/>
    <mergeCell ref="Z111:AA111"/>
    <mergeCell ref="AB111:AC111"/>
    <mergeCell ref="BP122:BP123"/>
    <mergeCell ref="BQ122:BQ123"/>
    <mergeCell ref="R123:W123"/>
    <mergeCell ref="AB123:AK123"/>
    <mergeCell ref="AR111:AS111"/>
    <mergeCell ref="AT111:AV111"/>
    <mergeCell ref="BC111:BG111"/>
    <mergeCell ref="A114:J114"/>
    <mergeCell ref="U116:AK116"/>
    <mergeCell ref="U117:Y117"/>
    <mergeCell ref="Z117:AA117"/>
    <mergeCell ref="AE117:AI117"/>
    <mergeCell ref="AJ117:AK117"/>
    <mergeCell ref="AD111:AE111"/>
    <mergeCell ref="AF111:AG111"/>
    <mergeCell ref="AH111:AI111"/>
    <mergeCell ref="AJ111:AK111"/>
    <mergeCell ref="AL111:AM111"/>
    <mergeCell ref="AN111:AQ111"/>
    <mergeCell ref="R124:W124"/>
    <mergeCell ref="AB124:AC124"/>
    <mergeCell ref="AD124:AE124"/>
    <mergeCell ref="AF124:AG124"/>
    <mergeCell ref="AH124:AI124"/>
    <mergeCell ref="AJ124:AK124"/>
    <mergeCell ref="Z121:AK121"/>
    <mergeCell ref="BK121:BM122"/>
    <mergeCell ref="D122:G122"/>
    <mergeCell ref="BL126:BN126"/>
    <mergeCell ref="BQ126:BS126"/>
    <mergeCell ref="J127:P127"/>
    <mergeCell ref="R127:W127"/>
    <mergeCell ref="AA127:AA128"/>
    <mergeCell ref="AB127:AC128"/>
    <mergeCell ref="AD127:AE128"/>
    <mergeCell ref="AF127:AG128"/>
    <mergeCell ref="AH127:AI128"/>
    <mergeCell ref="AJ127:AK128"/>
    <mergeCell ref="AF125:AG126"/>
    <mergeCell ref="AH125:AI126"/>
    <mergeCell ref="AJ125:AK126"/>
    <mergeCell ref="AP125:BF125"/>
    <mergeCell ref="R126:W126"/>
    <mergeCell ref="AP126:BF127"/>
    <mergeCell ref="E125:P125"/>
    <mergeCell ref="R125:W125"/>
    <mergeCell ref="Z125:Z134"/>
    <mergeCell ref="AA125:AA126"/>
    <mergeCell ref="AB125:AC126"/>
    <mergeCell ref="AD125:AE126"/>
    <mergeCell ref="AA129:AA130"/>
    <mergeCell ref="AB129:AC130"/>
    <mergeCell ref="AF129:AG130"/>
    <mergeCell ref="AH129:AI130"/>
    <mergeCell ref="AJ129:AK130"/>
    <mergeCell ref="AP129:BF129"/>
    <mergeCell ref="R130:W130"/>
    <mergeCell ref="AP130:BF134"/>
    <mergeCell ref="R131:W131"/>
    <mergeCell ref="AA131:AA132"/>
    <mergeCell ref="AB131:AC132"/>
    <mergeCell ref="AD131:AE132"/>
    <mergeCell ref="AD129:AE130"/>
    <mergeCell ref="AJ133:AK134"/>
    <mergeCell ref="J134:P134"/>
    <mergeCell ref="R134:W134"/>
    <mergeCell ref="A141:J141"/>
    <mergeCell ref="G144:K146"/>
    <mergeCell ref="T145:U145"/>
    <mergeCell ref="V145:W145"/>
    <mergeCell ref="AF131:AG132"/>
    <mergeCell ref="AH131:AI132"/>
    <mergeCell ref="AJ131:AK132"/>
    <mergeCell ref="R132:W132"/>
    <mergeCell ref="R133:W133"/>
    <mergeCell ref="AA133:AA134"/>
    <mergeCell ref="AB133:AC134"/>
    <mergeCell ref="AD133:AE134"/>
    <mergeCell ref="AF133:AG134"/>
    <mergeCell ref="AH133:AI134"/>
    <mergeCell ref="AM145:AN145"/>
    <mergeCell ref="AO145:AR145"/>
    <mergeCell ref="D149:J150"/>
    <mergeCell ref="L149:BF150"/>
    <mergeCell ref="D152:BG152"/>
    <mergeCell ref="D153:U154"/>
    <mergeCell ref="V153:BG153"/>
    <mergeCell ref="V154:AG154"/>
    <mergeCell ref="AH154:AP154"/>
    <mergeCell ref="AQ154:AZ154"/>
    <mergeCell ref="AQ156:AZ156"/>
    <mergeCell ref="BA156:BF156"/>
    <mergeCell ref="E157:U157"/>
    <mergeCell ref="V157:AG157"/>
    <mergeCell ref="AH157:AP157"/>
    <mergeCell ref="AQ157:AZ157"/>
    <mergeCell ref="BA157:BF157"/>
    <mergeCell ref="BA154:BF154"/>
    <mergeCell ref="D155:D164"/>
    <mergeCell ref="E155:U155"/>
    <mergeCell ref="V155:AG155"/>
    <mergeCell ref="AH155:AP155"/>
    <mergeCell ref="AQ155:AZ155"/>
    <mergeCell ref="BA155:BF155"/>
    <mergeCell ref="E156:U156"/>
    <mergeCell ref="V156:AG156"/>
    <mergeCell ref="AH156:AP156"/>
    <mergeCell ref="E158:U158"/>
    <mergeCell ref="V158:AG158"/>
    <mergeCell ref="AH158:AP158"/>
    <mergeCell ref="AQ158:AZ158"/>
    <mergeCell ref="BA158:BF158"/>
    <mergeCell ref="E159:U159"/>
    <mergeCell ref="V159:AG159"/>
    <mergeCell ref="AH159:AP159"/>
    <mergeCell ref="AQ159:AZ159"/>
    <mergeCell ref="BA159:BF159"/>
    <mergeCell ref="E160:U160"/>
    <mergeCell ref="V160:AG160"/>
    <mergeCell ref="AH160:AP160"/>
    <mergeCell ref="AQ160:AZ160"/>
    <mergeCell ref="BA160:BF160"/>
    <mergeCell ref="E161:U161"/>
    <mergeCell ref="V161:AG161"/>
    <mergeCell ref="AH161:AP161"/>
    <mergeCell ref="AQ161:AZ161"/>
    <mergeCell ref="BA161:BF161"/>
    <mergeCell ref="E162:U162"/>
    <mergeCell ref="V162:AG162"/>
    <mergeCell ref="AH162:AP162"/>
    <mergeCell ref="AQ162:AZ162"/>
    <mergeCell ref="BA162:BF162"/>
    <mergeCell ref="E163:U163"/>
    <mergeCell ref="V163:AG163"/>
    <mergeCell ref="AH163:AP163"/>
    <mergeCell ref="AQ163:AZ163"/>
    <mergeCell ref="BA163:BF163"/>
    <mergeCell ref="E164:U164"/>
    <mergeCell ref="V164:AG164"/>
    <mergeCell ref="AH164:AP164"/>
    <mergeCell ref="AQ164:AZ164"/>
    <mergeCell ref="BA164:BF164"/>
    <mergeCell ref="E165:U165"/>
    <mergeCell ref="V165:AG165"/>
    <mergeCell ref="AH165:AP165"/>
    <mergeCell ref="AQ165:AZ165"/>
    <mergeCell ref="AQ167:AZ167"/>
    <mergeCell ref="BA167:BF167"/>
    <mergeCell ref="E168:U168"/>
    <mergeCell ref="V168:AG168"/>
    <mergeCell ref="AH168:AP168"/>
    <mergeCell ref="AQ168:AZ168"/>
    <mergeCell ref="BA168:BF168"/>
    <mergeCell ref="BA165:BF165"/>
    <mergeCell ref="E166:U166"/>
    <mergeCell ref="V166:AG166"/>
    <mergeCell ref="AH166:AP166"/>
    <mergeCell ref="AQ166:AZ166"/>
    <mergeCell ref="BA166:BF166"/>
    <mergeCell ref="D165:D174"/>
    <mergeCell ref="E171:U171"/>
    <mergeCell ref="V171:AG171"/>
    <mergeCell ref="AH171:AP171"/>
    <mergeCell ref="AQ171:AZ171"/>
    <mergeCell ref="BA171:BF171"/>
    <mergeCell ref="E172:U172"/>
    <mergeCell ref="V172:AG172"/>
    <mergeCell ref="AH172:AP172"/>
    <mergeCell ref="AQ172:AZ172"/>
    <mergeCell ref="BA172:BF172"/>
    <mergeCell ref="E169:U169"/>
    <mergeCell ref="V169:AG169"/>
    <mergeCell ref="AH169:AP169"/>
    <mergeCell ref="AQ169:AZ169"/>
    <mergeCell ref="BA169:BF169"/>
    <mergeCell ref="E170:U170"/>
    <mergeCell ref="V170:AG170"/>
    <mergeCell ref="AH170:AP170"/>
    <mergeCell ref="AQ170:AZ170"/>
    <mergeCell ref="BA170:BF170"/>
    <mergeCell ref="E167:U167"/>
    <mergeCell ref="V167:AG167"/>
    <mergeCell ref="AH167:AP167"/>
    <mergeCell ref="E173:U173"/>
    <mergeCell ref="V173:AG173"/>
    <mergeCell ref="AH173:AP173"/>
    <mergeCell ref="AQ173:AZ173"/>
    <mergeCell ref="BA173:BF173"/>
    <mergeCell ref="E174:U174"/>
    <mergeCell ref="V174:AG174"/>
    <mergeCell ref="AH174:AP174"/>
    <mergeCell ref="AQ174:AZ174"/>
    <mergeCell ref="BA174:BF174"/>
    <mergeCell ref="D177:BG177"/>
    <mergeCell ref="D178:U179"/>
    <mergeCell ref="V178:BG178"/>
    <mergeCell ref="V179:AG179"/>
    <mergeCell ref="AH179:AP179"/>
    <mergeCell ref="AQ179:AZ179"/>
    <mergeCell ref="BA179:BF179"/>
    <mergeCell ref="BA181:BF181"/>
    <mergeCell ref="E182:U182"/>
    <mergeCell ref="V182:AG182"/>
    <mergeCell ref="AH182:AP182"/>
    <mergeCell ref="AQ182:AZ182"/>
    <mergeCell ref="BA182:BF182"/>
    <mergeCell ref="E180:U180"/>
    <mergeCell ref="V180:AG180"/>
    <mergeCell ref="AH180:AP180"/>
    <mergeCell ref="AQ180:AZ180"/>
    <mergeCell ref="BA180:BF180"/>
    <mergeCell ref="E181:U181"/>
    <mergeCell ref="V181:AG181"/>
    <mergeCell ref="AH181:AP181"/>
    <mergeCell ref="AQ181:AZ181"/>
    <mergeCell ref="D180:D189"/>
    <mergeCell ref="AQ184:AZ184"/>
    <mergeCell ref="BA184:BF184"/>
    <mergeCell ref="E185:U185"/>
    <mergeCell ref="V185:AG185"/>
    <mergeCell ref="AH185:AP185"/>
    <mergeCell ref="AQ185:AZ185"/>
    <mergeCell ref="BA185:BF185"/>
    <mergeCell ref="E183:U183"/>
    <mergeCell ref="V183:AG183"/>
    <mergeCell ref="AH183:AP183"/>
    <mergeCell ref="AQ183:AZ183"/>
    <mergeCell ref="BA183:BF183"/>
    <mergeCell ref="E184:U184"/>
    <mergeCell ref="V184:AG184"/>
    <mergeCell ref="AH184:AP184"/>
    <mergeCell ref="E186:U186"/>
    <mergeCell ref="V186:AG186"/>
    <mergeCell ref="AH186:AP186"/>
    <mergeCell ref="AQ186:AZ186"/>
    <mergeCell ref="BA186:BF186"/>
    <mergeCell ref="E189:U189"/>
    <mergeCell ref="V189:AG189"/>
    <mergeCell ref="AH189:AP189"/>
    <mergeCell ref="AQ189:AZ189"/>
    <mergeCell ref="BA189:BF189"/>
    <mergeCell ref="E187:U187"/>
    <mergeCell ref="V187:AG187"/>
    <mergeCell ref="AH187:AP187"/>
    <mergeCell ref="AQ187:AZ187"/>
    <mergeCell ref="BA187:BF187"/>
    <mergeCell ref="E188:U188"/>
    <mergeCell ref="V188:AG188"/>
    <mergeCell ref="AH188:AP188"/>
    <mergeCell ref="AQ188:AZ188"/>
    <mergeCell ref="BA188:BF188"/>
    <mergeCell ref="BA191:BF191"/>
    <mergeCell ref="E192:U192"/>
    <mergeCell ref="V192:AG192"/>
    <mergeCell ref="AH192:AP192"/>
    <mergeCell ref="AQ192:AZ192"/>
    <mergeCell ref="BA192:BF192"/>
    <mergeCell ref="D190:D199"/>
    <mergeCell ref="E190:U190"/>
    <mergeCell ref="V190:AG190"/>
    <mergeCell ref="AH190:AP190"/>
    <mergeCell ref="AQ190:AZ190"/>
    <mergeCell ref="BA190:BF190"/>
    <mergeCell ref="E191:U191"/>
    <mergeCell ref="V191:AG191"/>
    <mergeCell ref="AH191:AP191"/>
    <mergeCell ref="AQ191:AZ191"/>
    <mergeCell ref="E193:U193"/>
    <mergeCell ref="V193:AG193"/>
    <mergeCell ref="AH193:AP193"/>
    <mergeCell ref="AQ193:AZ193"/>
    <mergeCell ref="BA193:BF193"/>
    <mergeCell ref="E194:U194"/>
    <mergeCell ref="V194:AG194"/>
    <mergeCell ref="AH194:AP194"/>
    <mergeCell ref="AQ194:AZ194"/>
    <mergeCell ref="BA194:BF194"/>
    <mergeCell ref="E195:U195"/>
    <mergeCell ref="V195:AG195"/>
    <mergeCell ref="AH195:AP195"/>
    <mergeCell ref="AQ195:AZ195"/>
    <mergeCell ref="BA195:BF195"/>
    <mergeCell ref="E196:U196"/>
    <mergeCell ref="V196:AG196"/>
    <mergeCell ref="AH196:AP196"/>
    <mergeCell ref="AQ196:AZ196"/>
    <mergeCell ref="BA196:BF196"/>
    <mergeCell ref="E197:U197"/>
    <mergeCell ref="V197:AG197"/>
    <mergeCell ref="AH197:AP197"/>
    <mergeCell ref="AQ197:AZ197"/>
    <mergeCell ref="BA197:BF197"/>
    <mergeCell ref="E198:U198"/>
    <mergeCell ref="V198:AG198"/>
    <mergeCell ref="AH198:AP198"/>
    <mergeCell ref="AQ198:AZ198"/>
    <mergeCell ref="BA198:BF198"/>
    <mergeCell ref="D205:U205"/>
    <mergeCell ref="V205:AM205"/>
    <mergeCell ref="AN205:BG205"/>
    <mergeCell ref="D206:U206"/>
    <mergeCell ref="E199:U199"/>
    <mergeCell ref="V199:AG199"/>
    <mergeCell ref="AH199:AP199"/>
    <mergeCell ref="AQ199:AZ199"/>
    <mergeCell ref="BA199:BF199"/>
    <mergeCell ref="D200:BB200"/>
    <mergeCell ref="BC200:BG200"/>
    <mergeCell ref="D214:U214"/>
    <mergeCell ref="V214:AM214"/>
    <mergeCell ref="AN214:BG214"/>
    <mergeCell ref="D215:BB215"/>
    <mergeCell ref="D212:U212"/>
    <mergeCell ref="V212:AM212"/>
    <mergeCell ref="AN212:BG212"/>
    <mergeCell ref="D213:U213"/>
    <mergeCell ref="V213:AM213"/>
    <mergeCell ref="AN213:BG213"/>
    <mergeCell ref="BG155:BL155"/>
    <mergeCell ref="BG164:BL164"/>
    <mergeCell ref="D210:U210"/>
    <mergeCell ref="V210:AM210"/>
    <mergeCell ref="AN210:BG210"/>
    <mergeCell ref="D211:U211"/>
    <mergeCell ref="V211:AM211"/>
    <mergeCell ref="AN211:BG211"/>
    <mergeCell ref="D208:U208"/>
    <mergeCell ref="V208:AM208"/>
    <mergeCell ref="AN208:BG208"/>
    <mergeCell ref="D209:U209"/>
    <mergeCell ref="V209:AM209"/>
    <mergeCell ref="AN209:BG209"/>
    <mergeCell ref="V206:AM206"/>
    <mergeCell ref="AN206:BG206"/>
    <mergeCell ref="D207:U207"/>
    <mergeCell ref="V207:AM207"/>
    <mergeCell ref="AN207:BG207"/>
    <mergeCell ref="D201:BB201"/>
    <mergeCell ref="D203:BG203"/>
    <mergeCell ref="D204:U204"/>
    <mergeCell ref="V204:AM204"/>
    <mergeCell ref="AN204:BG204"/>
  </mergeCells>
  <conditionalFormatting sqref="X87:Y87">
    <cfRule type="expression" dxfId="3800" priority="393">
      <formula>AND($D87&lt;&gt;"",$X87="")</formula>
    </cfRule>
  </conditionalFormatting>
  <conditionalFormatting sqref="Z87:AA87">
    <cfRule type="expression" dxfId="3799" priority="392">
      <formula>AND($D87&lt;&gt;"",$Z87="")</formula>
    </cfRule>
  </conditionalFormatting>
  <conditionalFormatting sqref="AB87:AC87">
    <cfRule type="expression" dxfId="3798" priority="391">
      <formula>AND($D87&lt;&gt;"",$AB87="")</formula>
    </cfRule>
  </conditionalFormatting>
  <conditionalFormatting sqref="AD87:AE87">
    <cfRule type="expression" dxfId="3797" priority="390">
      <formula>AND($D87&lt;&gt;"",$AD87="")</formula>
    </cfRule>
  </conditionalFormatting>
  <conditionalFormatting sqref="AF87:AG87">
    <cfRule type="expression" dxfId="3796" priority="389">
      <formula>AND($D87&lt;&gt;"",$AF87="")</formula>
    </cfRule>
  </conditionalFormatting>
  <conditionalFormatting sqref="AH87:AI87">
    <cfRule type="expression" dxfId="3795" priority="388">
      <formula>AND($D87&lt;&gt;"",$AH87="")</formula>
    </cfRule>
  </conditionalFormatting>
  <conditionalFormatting sqref="AJ87:AK87">
    <cfRule type="expression" dxfId="3794" priority="387">
      <formula>AND($D87&lt;&gt;"",$AJ87="")</formula>
    </cfRule>
  </conditionalFormatting>
  <conditionalFormatting sqref="E66:H66">
    <cfRule type="expression" dxfId="3793" priority="386">
      <formula>$I$67&lt;&gt;""</formula>
    </cfRule>
  </conditionalFormatting>
  <conditionalFormatting sqref="I66:V66">
    <cfRule type="expression" dxfId="3792" priority="385">
      <formula>$I$67&lt;&gt;""</formula>
    </cfRule>
  </conditionalFormatting>
  <conditionalFormatting sqref="AD125:AE134">
    <cfRule type="expression" dxfId="3791" priority="344">
      <formula>$AK$13=1</formula>
    </cfRule>
  </conditionalFormatting>
  <conditionalFormatting sqref="AB67:AC68">
    <cfRule type="expression" dxfId="3790" priority="380">
      <formula>$AK$13=1</formula>
    </cfRule>
  </conditionalFormatting>
  <conditionalFormatting sqref="AB69:AC70">
    <cfRule type="expression" dxfId="3789" priority="379">
      <formula>$AK$13=1</formula>
    </cfRule>
  </conditionalFormatting>
  <conditionalFormatting sqref="AB71:AC72">
    <cfRule type="expression" dxfId="3788" priority="378">
      <formula>$AK$13=1</formula>
    </cfRule>
  </conditionalFormatting>
  <conditionalFormatting sqref="AB73:AC74">
    <cfRule type="expression" dxfId="3787" priority="377">
      <formula>$AK$13=1</formula>
    </cfRule>
  </conditionalFormatting>
  <conditionalFormatting sqref="AB75:AC76">
    <cfRule type="expression" dxfId="3786" priority="376">
      <formula>$AK$13=1</formula>
    </cfRule>
  </conditionalFormatting>
  <conditionalFormatting sqref="AD67:AE76">
    <cfRule type="expression" dxfId="3785" priority="375">
      <formula>$AK$13=1</formula>
    </cfRule>
  </conditionalFormatting>
  <conditionalFormatting sqref="AB125:AC126">
    <cfRule type="expression" dxfId="3784" priority="369">
      <formula>$AB$67=x</formula>
    </cfRule>
    <cfRule type="expression" dxfId="3783" priority="374">
      <formula>$AK$13=1</formula>
    </cfRule>
  </conditionalFormatting>
  <conditionalFormatting sqref="AB127:AC128">
    <cfRule type="expression" dxfId="3782" priority="364">
      <formula>$AB$69=x</formula>
    </cfRule>
    <cfRule type="expression" dxfId="3781" priority="373">
      <formula>$AK$13=1</formula>
    </cfRule>
  </conditionalFormatting>
  <conditionalFormatting sqref="AB129:AC130">
    <cfRule type="expression" dxfId="3780" priority="359">
      <formula>$AB$71=x</formula>
    </cfRule>
    <cfRule type="expression" dxfId="3779" priority="372">
      <formula>$AK$13=1</formula>
    </cfRule>
  </conditionalFormatting>
  <conditionalFormatting sqref="AB131:AC132">
    <cfRule type="expression" dxfId="3778" priority="354">
      <formula>$AB$73=x</formula>
    </cfRule>
    <cfRule type="expression" dxfId="3777" priority="371">
      <formula>$AK$13=1</formula>
    </cfRule>
  </conditionalFormatting>
  <conditionalFormatting sqref="AB133:AC134">
    <cfRule type="expression" dxfId="3776" priority="349">
      <formula>$AB$75=x</formula>
    </cfRule>
    <cfRule type="expression" dxfId="3775" priority="370">
      <formula>$AK$13=1</formula>
    </cfRule>
  </conditionalFormatting>
  <conditionalFormatting sqref="AJ125:AK126">
    <cfRule type="expression" dxfId="3774" priority="365">
      <formula>$AJ$67=x</formula>
    </cfRule>
  </conditionalFormatting>
  <conditionalFormatting sqref="AJ127:AK128">
    <cfRule type="expression" dxfId="3773" priority="360">
      <formula>$AJ$69=x</formula>
    </cfRule>
  </conditionalFormatting>
  <conditionalFormatting sqref="AJ129:AK130">
    <cfRule type="expression" dxfId="3772" priority="355">
      <formula>$AJ$71=x</formula>
    </cfRule>
  </conditionalFormatting>
  <conditionalFormatting sqref="AJ131:AK132">
    <cfRule type="expression" dxfId="3771" priority="350">
      <formula>$AJ$73=x</formula>
    </cfRule>
  </conditionalFormatting>
  <conditionalFormatting sqref="AJ133:AK134">
    <cfRule type="expression" dxfId="3770" priority="345">
      <formula>$AJ$75=x</formula>
    </cfRule>
  </conditionalFormatting>
  <conditionalFormatting sqref="AD125:AE126">
    <cfRule type="expression" dxfId="3769" priority="368">
      <formula>$AD$67=x</formula>
    </cfRule>
  </conditionalFormatting>
  <conditionalFormatting sqref="AF125:AG126">
    <cfRule type="expression" dxfId="3768" priority="367">
      <formula>$AF$67=x</formula>
    </cfRule>
  </conditionalFormatting>
  <conditionalFormatting sqref="AH125:AI126">
    <cfRule type="expression" dxfId="3767" priority="366">
      <formula>$AH$67=x</formula>
    </cfRule>
  </conditionalFormatting>
  <conditionalFormatting sqref="AD127:AE128">
    <cfRule type="expression" dxfId="3766" priority="363">
      <formula>$AD$69=x</formula>
    </cfRule>
  </conditionalFormatting>
  <conditionalFormatting sqref="AF127:AG128">
    <cfRule type="expression" dxfId="3765" priority="362">
      <formula>$AF$69=x</formula>
    </cfRule>
  </conditionalFormatting>
  <conditionalFormatting sqref="AH127:AI128">
    <cfRule type="expression" dxfId="3764" priority="361">
      <formula>$AH$69=x</formula>
    </cfRule>
  </conditionalFormatting>
  <conditionalFormatting sqref="AD129:AE130">
    <cfRule type="expression" dxfId="3763" priority="358">
      <formula>$AD$71=x</formula>
    </cfRule>
  </conditionalFormatting>
  <conditionalFormatting sqref="AF129:AG130">
    <cfRule type="expression" dxfId="3762" priority="357">
      <formula>$AF$71=x</formula>
    </cfRule>
  </conditionalFormatting>
  <conditionalFormatting sqref="AH129:AI130">
    <cfRule type="expression" dxfId="3761" priority="356">
      <formula>$AH$71=x</formula>
    </cfRule>
  </conditionalFormatting>
  <conditionalFormatting sqref="AD131:AE132">
    <cfRule type="expression" dxfId="3760" priority="353">
      <formula>$AD$73=x</formula>
    </cfRule>
  </conditionalFormatting>
  <conditionalFormatting sqref="AF131:AG132">
    <cfRule type="expression" dxfId="3759" priority="352">
      <formula>$AF$73=x</formula>
    </cfRule>
  </conditionalFormatting>
  <conditionalFormatting sqref="AH131:AI132">
    <cfRule type="expression" dxfId="3758" priority="351">
      <formula>$AH$73=x</formula>
    </cfRule>
  </conditionalFormatting>
  <conditionalFormatting sqref="AD133:AE134">
    <cfRule type="expression" dxfId="3757" priority="348">
      <formula>$AD$75=x</formula>
    </cfRule>
  </conditionalFormatting>
  <conditionalFormatting sqref="AF133:AG134">
    <cfRule type="expression" dxfId="3756" priority="347">
      <formula>$AF$75=x</formula>
    </cfRule>
  </conditionalFormatting>
  <conditionalFormatting sqref="AH133:AI134">
    <cfRule type="expression" dxfId="3755" priority="346">
      <formula>$AH$75=x</formula>
    </cfRule>
  </conditionalFormatting>
  <conditionalFormatting sqref="D29:AB34">
    <cfRule type="cellIs" dxfId="3754" priority="343" operator="notEqual">
      <formula>$BF$19</formula>
    </cfRule>
  </conditionalFormatting>
  <conditionalFormatting sqref="AD29">
    <cfRule type="cellIs" dxfId="3753" priority="342" operator="notEqual">
      <formula>$BF$19</formula>
    </cfRule>
  </conditionalFormatting>
  <conditionalFormatting sqref="E67:H67">
    <cfRule type="expression" dxfId="3752" priority="341">
      <formula>$I$66&lt;&gt;""</formula>
    </cfRule>
  </conditionalFormatting>
  <conditionalFormatting sqref="I67:V67">
    <cfRule type="expression" dxfId="3751" priority="340">
      <formula>$I$66&lt;&gt;""</formula>
    </cfRule>
  </conditionalFormatting>
  <conditionalFormatting sqref="D22">
    <cfRule type="expression" dxfId="3750" priority="339">
      <formula>$AK$13&lt;&gt;1</formula>
    </cfRule>
  </conditionalFormatting>
  <conditionalFormatting sqref="X89:Y89">
    <cfRule type="expression" dxfId="3749" priority="333">
      <formula>AND($D89&lt;&gt;"",$X89="")</formula>
    </cfRule>
  </conditionalFormatting>
  <conditionalFormatting sqref="Z89:AA89">
    <cfRule type="expression" dxfId="3748" priority="332">
      <formula>AND($D89&lt;&gt;"",$Z89="")</formula>
    </cfRule>
  </conditionalFormatting>
  <conditionalFormatting sqref="AB89:AC89">
    <cfRule type="expression" dxfId="3747" priority="331">
      <formula>AND($D89&lt;&gt;"",$AB89="")</formula>
    </cfRule>
  </conditionalFormatting>
  <conditionalFormatting sqref="AD89:AE89">
    <cfRule type="expression" dxfId="3746" priority="330">
      <formula>AND($D89&lt;&gt;"",$AD89="")</formula>
    </cfRule>
  </conditionalFormatting>
  <conditionalFormatting sqref="AF89:AG89">
    <cfRule type="expression" dxfId="3745" priority="329">
      <formula>AND($D89&lt;&gt;"",$AF89="")</formula>
    </cfRule>
  </conditionalFormatting>
  <conditionalFormatting sqref="AH89:AI89">
    <cfRule type="expression" dxfId="3744" priority="328">
      <formula>AND($D89&lt;&gt;"",$AH89="")</formula>
    </cfRule>
  </conditionalFormatting>
  <conditionalFormatting sqref="AJ89:AK89">
    <cfRule type="expression" dxfId="3743" priority="327">
      <formula>AND($D89&lt;&gt;"",$AJ89="")</formula>
    </cfRule>
  </conditionalFormatting>
  <conditionalFormatting sqref="X90:Y90">
    <cfRule type="expression" dxfId="3742" priority="326">
      <formula>AND($D90&lt;&gt;"",$X90="")</formula>
    </cfRule>
  </conditionalFormatting>
  <conditionalFormatting sqref="Z90:AA90">
    <cfRule type="expression" dxfId="3741" priority="325">
      <formula>AND($D90&lt;&gt;"",$Z90="")</formula>
    </cfRule>
  </conditionalFormatting>
  <conditionalFormatting sqref="AB90:AC90">
    <cfRule type="expression" dxfId="3740" priority="324">
      <formula>AND($D90&lt;&gt;"",$AB90="")</formula>
    </cfRule>
  </conditionalFormatting>
  <conditionalFormatting sqref="AD90:AE90">
    <cfRule type="expression" dxfId="3739" priority="323">
      <formula>AND($D90&lt;&gt;"",$AD90="")</formula>
    </cfRule>
  </conditionalFormatting>
  <conditionalFormatting sqref="AF90:AG90">
    <cfRule type="expression" dxfId="3738" priority="322">
      <formula>AND($D90&lt;&gt;"",$AF90="")</formula>
    </cfRule>
  </conditionalFormatting>
  <conditionalFormatting sqref="AH90:AI90">
    <cfRule type="expression" dxfId="3737" priority="321">
      <formula>AND($D90&lt;&gt;"",$AH90="")</formula>
    </cfRule>
  </conditionalFormatting>
  <conditionalFormatting sqref="AJ90:AK90">
    <cfRule type="expression" dxfId="3736" priority="320">
      <formula>AND($D90&lt;&gt;"",$AJ90="")</formula>
    </cfRule>
  </conditionalFormatting>
  <conditionalFormatting sqref="X91:Y91">
    <cfRule type="expression" dxfId="3735" priority="319">
      <formula>AND($D91&lt;&gt;"",$X91="")</formula>
    </cfRule>
  </conditionalFormatting>
  <conditionalFormatting sqref="Z91:AA91">
    <cfRule type="expression" dxfId="3734" priority="318">
      <formula>AND($D91&lt;&gt;"",$Z91="")</formula>
    </cfRule>
  </conditionalFormatting>
  <conditionalFormatting sqref="AB91:AC91">
    <cfRule type="expression" dxfId="3733" priority="317">
      <formula>AND($D91&lt;&gt;"",$AB91="")</formula>
    </cfRule>
  </conditionalFormatting>
  <conditionalFormatting sqref="AD91:AE91">
    <cfRule type="expression" dxfId="3732" priority="316">
      <formula>AND($D91&lt;&gt;"",$AD91="")</formula>
    </cfRule>
  </conditionalFormatting>
  <conditionalFormatting sqref="AF91:AG91">
    <cfRule type="expression" dxfId="3731" priority="315">
      <formula>AND($D91&lt;&gt;"",$AF91="")</formula>
    </cfRule>
  </conditionalFormatting>
  <conditionalFormatting sqref="AH91:AI91">
    <cfRule type="expression" dxfId="3730" priority="314">
      <formula>AND($D91&lt;&gt;"",$AH91="")</formula>
    </cfRule>
  </conditionalFormatting>
  <conditionalFormatting sqref="AJ91:AK91">
    <cfRule type="expression" dxfId="3729" priority="313">
      <formula>AND($D91&lt;&gt;"",$AJ91="")</formula>
    </cfRule>
  </conditionalFormatting>
  <conditionalFormatting sqref="X92:Y92">
    <cfRule type="expression" dxfId="3728" priority="312">
      <formula>AND($D92&lt;&gt;"",$X92="")</formula>
    </cfRule>
  </conditionalFormatting>
  <conditionalFormatting sqref="Z92:AA92">
    <cfRule type="expression" dxfId="3727" priority="311">
      <formula>AND($D92&lt;&gt;"",$Z92="")</formula>
    </cfRule>
  </conditionalFormatting>
  <conditionalFormatting sqref="AB92:AC92">
    <cfRule type="expression" dxfId="3726" priority="310">
      <formula>AND($D92&lt;&gt;"",$AB92="")</formula>
    </cfRule>
  </conditionalFormatting>
  <conditionalFormatting sqref="AD92:AE92">
    <cfRule type="expression" dxfId="3725" priority="309">
      <formula>AND($D92&lt;&gt;"",$AD92="")</formula>
    </cfRule>
  </conditionalFormatting>
  <conditionalFormatting sqref="AF92:AG92">
    <cfRule type="expression" dxfId="3724" priority="308">
      <formula>AND($D92&lt;&gt;"",$AF92="")</formula>
    </cfRule>
  </conditionalFormatting>
  <conditionalFormatting sqref="AH92:AI92">
    <cfRule type="expression" dxfId="3723" priority="307">
      <formula>AND($D92&lt;&gt;"",$AH92="")</formula>
    </cfRule>
  </conditionalFormatting>
  <conditionalFormatting sqref="AJ92:AK92">
    <cfRule type="expression" dxfId="3722" priority="306">
      <formula>AND($D92&lt;&gt;"",$AJ92="")</formula>
    </cfRule>
  </conditionalFormatting>
  <conditionalFormatting sqref="X93:Y93">
    <cfRule type="expression" dxfId="3721" priority="305">
      <formula>AND($D93&lt;&gt;"",$X93="")</formula>
    </cfRule>
  </conditionalFormatting>
  <conditionalFormatting sqref="Z93:AA93">
    <cfRule type="expression" dxfId="3720" priority="304">
      <formula>AND($D93&lt;&gt;"",$Z93="")</formula>
    </cfRule>
  </conditionalFormatting>
  <conditionalFormatting sqref="AB93:AC93">
    <cfRule type="expression" dxfId="3719" priority="303">
      <formula>AND($D93&lt;&gt;"",$AB93="")</formula>
    </cfRule>
  </conditionalFormatting>
  <conditionalFormatting sqref="AD93:AE93">
    <cfRule type="expression" dxfId="3718" priority="302">
      <formula>AND($D93&lt;&gt;"",$AD93="")</formula>
    </cfRule>
  </conditionalFormatting>
  <conditionalFormatting sqref="AF93:AG93">
    <cfRule type="expression" dxfId="3717" priority="301">
      <formula>AND($D93&lt;&gt;"",$AF93="")</formula>
    </cfRule>
  </conditionalFormatting>
  <conditionalFormatting sqref="AH93:AI93">
    <cfRule type="expression" dxfId="3716" priority="300">
      <formula>AND($D93&lt;&gt;"",$AH93="")</formula>
    </cfRule>
  </conditionalFormatting>
  <conditionalFormatting sqref="AJ93:AK93">
    <cfRule type="expression" dxfId="3715" priority="299">
      <formula>AND($D93&lt;&gt;"",$AJ93="")</formula>
    </cfRule>
  </conditionalFormatting>
  <conditionalFormatting sqref="X94:Y94">
    <cfRule type="expression" dxfId="3714" priority="298">
      <formula>AND($D94&lt;&gt;"",$X94="")</formula>
    </cfRule>
  </conditionalFormatting>
  <conditionalFormatting sqref="Z94:AA94">
    <cfRule type="expression" dxfId="3713" priority="297">
      <formula>AND($D94&lt;&gt;"",$Z94="")</formula>
    </cfRule>
  </conditionalFormatting>
  <conditionalFormatting sqref="AB94:AC94">
    <cfRule type="expression" dxfId="3712" priority="296">
      <formula>AND($D94&lt;&gt;"",$AB94="")</formula>
    </cfRule>
  </conditionalFormatting>
  <conditionalFormatting sqref="AD94:AE94">
    <cfRule type="expression" dxfId="3711" priority="295">
      <formula>AND($D94&lt;&gt;"",$AD94="")</formula>
    </cfRule>
  </conditionalFormatting>
  <conditionalFormatting sqref="AF94:AG94">
    <cfRule type="expression" dxfId="3710" priority="294">
      <formula>AND($D94&lt;&gt;"",$AF94="")</formula>
    </cfRule>
  </conditionalFormatting>
  <conditionalFormatting sqref="AH94:AI94">
    <cfRule type="expression" dxfId="3709" priority="293">
      <formula>AND($D94&lt;&gt;"",$AH94="")</formula>
    </cfRule>
  </conditionalFormatting>
  <conditionalFormatting sqref="AJ94:AK94">
    <cfRule type="expression" dxfId="3708" priority="292">
      <formula>AND($D94&lt;&gt;"",$AJ94="")</formula>
    </cfRule>
  </conditionalFormatting>
  <conditionalFormatting sqref="X95:Y95">
    <cfRule type="expression" dxfId="3707" priority="291">
      <formula>AND($D95&lt;&gt;"",$X95="")</formula>
    </cfRule>
  </conditionalFormatting>
  <conditionalFormatting sqref="Z95:AA95">
    <cfRule type="expression" dxfId="3706" priority="290">
      <formula>AND($D95&lt;&gt;"",$Z95="")</formula>
    </cfRule>
  </conditionalFormatting>
  <conditionalFormatting sqref="AB95:AC95">
    <cfRule type="expression" dxfId="3705" priority="289">
      <formula>AND($D95&lt;&gt;"",$AB95="")</formula>
    </cfRule>
  </conditionalFormatting>
  <conditionalFormatting sqref="AD95:AE95">
    <cfRule type="expression" dxfId="3704" priority="288">
      <formula>AND($D95&lt;&gt;"",$AD95="")</formula>
    </cfRule>
  </conditionalFormatting>
  <conditionalFormatting sqref="AF95:AG95">
    <cfRule type="expression" dxfId="3703" priority="287">
      <formula>AND($D95&lt;&gt;"",$AF95="")</formula>
    </cfRule>
  </conditionalFormatting>
  <conditionalFormatting sqref="AH95:AI95">
    <cfRule type="expression" dxfId="3702" priority="286">
      <formula>AND($D95&lt;&gt;"",$AH95="")</formula>
    </cfRule>
  </conditionalFormatting>
  <conditionalFormatting sqref="AJ95:AK95">
    <cfRule type="expression" dxfId="3701" priority="285">
      <formula>AND($D95&lt;&gt;"",$AJ95="")</formula>
    </cfRule>
  </conditionalFormatting>
  <conditionalFormatting sqref="X96:Y96">
    <cfRule type="expression" dxfId="3700" priority="284">
      <formula>AND($D96&lt;&gt;"",$X96="")</formula>
    </cfRule>
  </conditionalFormatting>
  <conditionalFormatting sqref="Z96:AA96">
    <cfRule type="expression" dxfId="3699" priority="283">
      <formula>AND($D96&lt;&gt;"",$Z96="")</formula>
    </cfRule>
  </conditionalFormatting>
  <conditionalFormatting sqref="AB96:AC96">
    <cfRule type="expression" dxfId="3698" priority="282">
      <formula>AND($D96&lt;&gt;"",$AB96="")</formula>
    </cfRule>
  </conditionalFormatting>
  <conditionalFormatting sqref="AD96:AE96">
    <cfRule type="expression" dxfId="3697" priority="281">
      <formula>AND($D96&lt;&gt;"",$AD96="")</formula>
    </cfRule>
  </conditionalFormatting>
  <conditionalFormatting sqref="AF96:AG96">
    <cfRule type="expression" dxfId="3696" priority="280">
      <formula>AND($D96&lt;&gt;"",$AF96="")</formula>
    </cfRule>
  </conditionalFormatting>
  <conditionalFormatting sqref="AH96:AI96">
    <cfRule type="expression" dxfId="3695" priority="279">
      <formula>AND($D96&lt;&gt;"",$AH96="")</formula>
    </cfRule>
  </conditionalFormatting>
  <conditionalFormatting sqref="AJ96:AK96">
    <cfRule type="expression" dxfId="3694" priority="278">
      <formula>AND($D96&lt;&gt;"",$AJ96="")</formula>
    </cfRule>
  </conditionalFormatting>
  <conditionalFormatting sqref="X105:Y105">
    <cfRule type="expression" dxfId="3693" priority="237">
      <formula>AND($D105&lt;&gt;"",$X105="")</formula>
    </cfRule>
  </conditionalFormatting>
  <conditionalFormatting sqref="Z105:AA105">
    <cfRule type="expression" dxfId="3692" priority="236">
      <formula>AND($D105&lt;&gt;"",$Z105="")</formula>
    </cfRule>
  </conditionalFormatting>
  <conditionalFormatting sqref="AB105:AC105">
    <cfRule type="expression" dxfId="3691" priority="235">
      <formula>AND($D105&lt;&gt;"",$AB105="")</formula>
    </cfRule>
  </conditionalFormatting>
  <conditionalFormatting sqref="AD105:AE105">
    <cfRule type="expression" dxfId="3690" priority="234">
      <formula>AND($D105&lt;&gt;"",$AD105="")</formula>
    </cfRule>
  </conditionalFormatting>
  <conditionalFormatting sqref="AF105:AG105">
    <cfRule type="expression" dxfId="3689" priority="233">
      <formula>AND($D105&lt;&gt;"",$AF105="")</formula>
    </cfRule>
  </conditionalFormatting>
  <conditionalFormatting sqref="AH105:AI105">
    <cfRule type="expression" dxfId="3688" priority="232">
      <formula>AND($D105&lt;&gt;"",$AH105="")</formula>
    </cfRule>
  </conditionalFormatting>
  <conditionalFormatting sqref="AJ105:AK105">
    <cfRule type="expression" dxfId="3687" priority="231">
      <formula>AND($D105&lt;&gt;"",$AJ105="")</formula>
    </cfRule>
  </conditionalFormatting>
  <conditionalFormatting sqref="X104:Y104">
    <cfRule type="expression" dxfId="3686" priority="244">
      <formula>AND($D104&lt;&gt;"",$X104="")</formula>
    </cfRule>
  </conditionalFormatting>
  <conditionalFormatting sqref="Z104:AA104">
    <cfRule type="expression" dxfId="3685" priority="243">
      <formula>AND($D104&lt;&gt;"",$Z104="")</formula>
    </cfRule>
  </conditionalFormatting>
  <conditionalFormatting sqref="AB104:AC104">
    <cfRule type="expression" dxfId="3684" priority="242">
      <formula>AND($D104&lt;&gt;"",$AB104="")</formula>
    </cfRule>
  </conditionalFormatting>
  <conditionalFormatting sqref="AD104:AE104">
    <cfRule type="expression" dxfId="3683" priority="241">
      <formula>AND($D104&lt;&gt;"",$AD104="")</formula>
    </cfRule>
  </conditionalFormatting>
  <conditionalFormatting sqref="AF104:AG104">
    <cfRule type="expression" dxfId="3682" priority="240">
      <formula>AND($D104&lt;&gt;"",$AF104="")</formula>
    </cfRule>
  </conditionalFormatting>
  <conditionalFormatting sqref="AH104:AI104">
    <cfRule type="expression" dxfId="3681" priority="239">
      <formula>AND($D104&lt;&gt;"",$AH104="")</formula>
    </cfRule>
  </conditionalFormatting>
  <conditionalFormatting sqref="AJ104:AK104">
    <cfRule type="expression" dxfId="3680" priority="238">
      <formula>AND($D104&lt;&gt;"",$AJ104="")</formula>
    </cfRule>
  </conditionalFormatting>
  <conditionalFormatting sqref="X106:Y106">
    <cfRule type="expression" dxfId="3679" priority="230">
      <formula>AND($D106&lt;&gt;"",$X106="")</formula>
    </cfRule>
  </conditionalFormatting>
  <conditionalFormatting sqref="Z106:AA106">
    <cfRule type="expression" dxfId="3678" priority="229">
      <formula>AND($D106&lt;&gt;"",$Z106="")</formula>
    </cfRule>
  </conditionalFormatting>
  <conditionalFormatting sqref="AB106:AC106">
    <cfRule type="expression" dxfId="3677" priority="228">
      <formula>AND($D106&lt;&gt;"",$AB106="")</formula>
    </cfRule>
  </conditionalFormatting>
  <conditionalFormatting sqref="AD106:AE106">
    <cfRule type="expression" dxfId="3676" priority="227">
      <formula>AND($D106&lt;&gt;"",$AD106="")</formula>
    </cfRule>
  </conditionalFormatting>
  <conditionalFormatting sqref="AF106:AG106">
    <cfRule type="expression" dxfId="3675" priority="226">
      <formula>AND($D106&lt;&gt;"",$AF106="")</formula>
    </cfRule>
  </conditionalFormatting>
  <conditionalFormatting sqref="AH106:AI106">
    <cfRule type="expression" dxfId="3674" priority="225">
      <formula>AND($D106&lt;&gt;"",$AH106="")</formula>
    </cfRule>
  </conditionalFormatting>
  <conditionalFormatting sqref="AJ106:AK106">
    <cfRule type="expression" dxfId="3673" priority="224">
      <formula>AND($D106&lt;&gt;"",$AJ106="")</formula>
    </cfRule>
  </conditionalFormatting>
  <conditionalFormatting sqref="X107:Y107">
    <cfRule type="expression" dxfId="3672" priority="223">
      <formula>AND($D107&lt;&gt;"",$X107="")</formula>
    </cfRule>
  </conditionalFormatting>
  <conditionalFormatting sqref="Z107:AA107">
    <cfRule type="expression" dxfId="3671" priority="222">
      <formula>AND($D107&lt;&gt;"",$Z107="")</formula>
    </cfRule>
  </conditionalFormatting>
  <conditionalFormatting sqref="AB107:AC107">
    <cfRule type="expression" dxfId="3670" priority="221">
      <formula>AND($D107&lt;&gt;"",$AB107="")</formula>
    </cfRule>
  </conditionalFormatting>
  <conditionalFormatting sqref="AD107:AE107">
    <cfRule type="expression" dxfId="3669" priority="220">
      <formula>AND($D107&lt;&gt;"",$AD107="")</formula>
    </cfRule>
  </conditionalFormatting>
  <conditionalFormatting sqref="AF107:AG107">
    <cfRule type="expression" dxfId="3668" priority="219">
      <formula>AND($D107&lt;&gt;"",$AF107="")</formula>
    </cfRule>
  </conditionalFormatting>
  <conditionalFormatting sqref="AH107:AI107">
    <cfRule type="expression" dxfId="3667" priority="218">
      <formula>AND($D107&lt;&gt;"",$AH107="")</formula>
    </cfRule>
  </conditionalFormatting>
  <conditionalFormatting sqref="AJ107:AK107">
    <cfRule type="expression" dxfId="3666" priority="217">
      <formula>AND($D107&lt;&gt;"",$AJ107="")</formula>
    </cfRule>
  </conditionalFormatting>
  <conditionalFormatting sqref="X108:Y108">
    <cfRule type="expression" dxfId="3665" priority="216">
      <formula>AND($D108&lt;&gt;"",$X108="")</formula>
    </cfRule>
  </conditionalFormatting>
  <conditionalFormatting sqref="Z108:AA108">
    <cfRule type="expression" dxfId="3664" priority="215">
      <formula>AND($D108&lt;&gt;"",$Z108="")</formula>
    </cfRule>
  </conditionalFormatting>
  <conditionalFormatting sqref="AB108:AC108">
    <cfRule type="expression" dxfId="3663" priority="214">
      <formula>AND($D108&lt;&gt;"",$AB108="")</formula>
    </cfRule>
  </conditionalFormatting>
  <conditionalFormatting sqref="AD108:AE108">
    <cfRule type="expression" dxfId="3662" priority="213">
      <formula>AND($D108&lt;&gt;"",$AD108="")</formula>
    </cfRule>
  </conditionalFormatting>
  <conditionalFormatting sqref="AF108:AG108">
    <cfRule type="expression" dxfId="3661" priority="212">
      <formula>AND($D108&lt;&gt;"",$AF108="")</formula>
    </cfRule>
  </conditionalFormatting>
  <conditionalFormatting sqref="AH108:AI108">
    <cfRule type="expression" dxfId="3660" priority="211">
      <formula>AND($D108&lt;&gt;"",$AH108="")</formula>
    </cfRule>
  </conditionalFormatting>
  <conditionalFormatting sqref="AJ108:AK108">
    <cfRule type="expression" dxfId="3659" priority="210">
      <formula>AND($D108&lt;&gt;"",$AJ108="")</formula>
    </cfRule>
  </conditionalFormatting>
  <conditionalFormatting sqref="X109:Y109">
    <cfRule type="expression" dxfId="3658" priority="209">
      <formula>AND($D109&lt;&gt;"",$X109="")</formula>
    </cfRule>
  </conditionalFormatting>
  <conditionalFormatting sqref="Z109:AA109">
    <cfRule type="expression" dxfId="3657" priority="208">
      <formula>AND($D109&lt;&gt;"",$Z109="")</formula>
    </cfRule>
  </conditionalFormatting>
  <conditionalFormatting sqref="AB109:AC109">
    <cfRule type="expression" dxfId="3656" priority="207">
      <formula>AND($D109&lt;&gt;"",$AB109="")</formula>
    </cfRule>
  </conditionalFormatting>
  <conditionalFormatting sqref="AD109:AE109">
    <cfRule type="expression" dxfId="3655" priority="206">
      <formula>AND($D109&lt;&gt;"",$AD109="")</formula>
    </cfRule>
  </conditionalFormatting>
  <conditionalFormatting sqref="AF109:AG109">
    <cfRule type="expression" dxfId="3654" priority="205">
      <formula>AND($D109&lt;&gt;"",$AF109="")</formula>
    </cfRule>
  </conditionalFormatting>
  <conditionalFormatting sqref="AH109:AI109">
    <cfRule type="expression" dxfId="3653" priority="204">
      <formula>AND($D109&lt;&gt;"",$AH109="")</formula>
    </cfRule>
  </conditionalFormatting>
  <conditionalFormatting sqref="AJ109:AK109">
    <cfRule type="expression" dxfId="3652" priority="203">
      <formula>AND($D109&lt;&gt;"",$AJ109="")</formula>
    </cfRule>
  </conditionalFormatting>
  <conditionalFormatting sqref="X110:Y110">
    <cfRule type="expression" dxfId="3651" priority="202">
      <formula>AND($D110&lt;&gt;"",$X110="")</formula>
    </cfRule>
  </conditionalFormatting>
  <conditionalFormatting sqref="Z110:AA110">
    <cfRule type="expression" dxfId="3650" priority="201">
      <formula>AND($D110&lt;&gt;"",$Z110="")</formula>
    </cfRule>
  </conditionalFormatting>
  <conditionalFormatting sqref="AB110:AC110">
    <cfRule type="expression" dxfId="3649" priority="200">
      <formula>AND($D110&lt;&gt;"",$AB110="")</formula>
    </cfRule>
  </conditionalFormatting>
  <conditionalFormatting sqref="AD110:AE110">
    <cfRule type="expression" dxfId="3648" priority="199">
      <formula>AND($D110&lt;&gt;"",$AD110="")</formula>
    </cfRule>
  </conditionalFormatting>
  <conditionalFormatting sqref="AF110:AG110">
    <cfRule type="expression" dxfId="3647" priority="198">
      <formula>AND($D110&lt;&gt;"",$AF110="")</formula>
    </cfRule>
  </conditionalFormatting>
  <conditionalFormatting sqref="AH110:AI110">
    <cfRule type="expression" dxfId="3646" priority="197">
      <formula>AND($D110&lt;&gt;"",$AH110="")</formula>
    </cfRule>
  </conditionalFormatting>
  <conditionalFormatting sqref="AJ110:AK110">
    <cfRule type="expression" dxfId="3645" priority="196">
      <formula>AND($D110&lt;&gt;"",$AJ110="")</formula>
    </cfRule>
  </conditionalFormatting>
  <conditionalFormatting sqref="X111:Y111">
    <cfRule type="expression" dxfId="3644" priority="195">
      <formula>AND($D111&lt;&gt;"",$X111="")</formula>
    </cfRule>
  </conditionalFormatting>
  <conditionalFormatting sqref="Z111:AA111">
    <cfRule type="expression" dxfId="3643" priority="194">
      <formula>AND($D111&lt;&gt;"",$Z111="")</formula>
    </cfRule>
  </conditionalFormatting>
  <conditionalFormatting sqref="AB111:AC111">
    <cfRule type="expression" dxfId="3642" priority="193">
      <formula>AND($D111&lt;&gt;"",$AB111="")</formula>
    </cfRule>
  </conditionalFormatting>
  <conditionalFormatting sqref="AD111:AE111">
    <cfRule type="expression" dxfId="3641" priority="192">
      <formula>AND($D111&lt;&gt;"",$AD111="")</formula>
    </cfRule>
  </conditionalFormatting>
  <conditionalFormatting sqref="AF111:AG111">
    <cfRule type="expression" dxfId="3640" priority="191">
      <formula>AND($D111&lt;&gt;"",$AF111="")</formula>
    </cfRule>
  </conditionalFormatting>
  <conditionalFormatting sqref="AH111:AI111">
    <cfRule type="expression" dxfId="3639" priority="190">
      <formula>AND($D111&lt;&gt;"",$AH111="")</formula>
    </cfRule>
  </conditionalFormatting>
  <conditionalFormatting sqref="AJ111:AK111">
    <cfRule type="expression" dxfId="3638" priority="189">
      <formula>AND($D111&lt;&gt;"",$AJ111="")</formula>
    </cfRule>
  </conditionalFormatting>
  <conditionalFormatting sqref="S144:W146">
    <cfRule type="expression" dxfId="3637" priority="40">
      <formula>$AM$145=x</formula>
    </cfRule>
  </conditionalFormatting>
  <conditionalFormatting sqref="AL144:AR146">
    <cfRule type="expression" dxfId="3636" priority="39">
      <formula>$T$145=x</formula>
    </cfRule>
  </conditionalFormatting>
  <conditionalFormatting sqref="R69:W73 R123:W127 R76:W80 R130:W134">
    <cfRule type="expression" dxfId="3635" priority="398">
      <formula>$BL$231=1</formula>
    </cfRule>
  </conditionalFormatting>
  <conditionalFormatting sqref="AK13">
    <cfRule type="expression" dxfId="3634" priority="399">
      <formula>$BL$231=1</formula>
    </cfRule>
  </conditionalFormatting>
  <conditionalFormatting sqref="BF19">
    <cfRule type="expression" dxfId="3633" priority="37">
      <formula>$BL$231=1</formula>
    </cfRule>
  </conditionalFormatting>
  <conditionalFormatting sqref="X88:Y88">
    <cfRule type="expression" dxfId="3632" priority="36">
      <formula>AND($D88&lt;&gt;"",$X88="")</formula>
    </cfRule>
  </conditionalFormatting>
  <conditionalFormatting sqref="Z88:AA88">
    <cfRule type="expression" dxfId="3631" priority="35">
      <formula>AND($D88&lt;&gt;"",$Z88="")</formula>
    </cfRule>
  </conditionalFormatting>
  <conditionalFormatting sqref="AB88:AC88">
    <cfRule type="expression" dxfId="3630" priority="34">
      <formula>AND($D88&lt;&gt;"",$AB88="")</formula>
    </cfRule>
  </conditionalFormatting>
  <conditionalFormatting sqref="AD88:AE88">
    <cfRule type="expression" dxfId="3629" priority="33">
      <formula>AND($D88&lt;&gt;"",$AD88="")</formula>
    </cfRule>
  </conditionalFormatting>
  <conditionalFormatting sqref="AF88:AG88">
    <cfRule type="expression" dxfId="3628" priority="32">
      <formula>AND($D88&lt;&gt;"",$AF88="")</formula>
    </cfRule>
  </conditionalFormatting>
  <conditionalFormatting sqref="AH88:AI88">
    <cfRule type="expression" dxfId="3627" priority="31">
      <formula>AND($D88&lt;&gt;"",$AH88="")</formula>
    </cfRule>
  </conditionalFormatting>
  <conditionalFormatting sqref="AJ88:AK88">
    <cfRule type="expression" dxfId="3626" priority="30">
      <formula>AND($D88&lt;&gt;"",$AJ88="")</formula>
    </cfRule>
  </conditionalFormatting>
  <conditionalFormatting sqref="X102:Y102">
    <cfRule type="expression" dxfId="3625" priority="29">
      <formula>AND($D102&lt;&gt;"",$X102="")</formula>
    </cfRule>
  </conditionalFormatting>
  <conditionalFormatting sqref="Z102:AA102">
    <cfRule type="expression" dxfId="3624" priority="28">
      <formula>AND($D102&lt;&gt;"",$Z102="")</formula>
    </cfRule>
  </conditionalFormatting>
  <conditionalFormatting sqref="AB102:AC102">
    <cfRule type="expression" dxfId="3623" priority="27">
      <formula>AND($D102&lt;&gt;"",$AB102="")</formula>
    </cfRule>
  </conditionalFormatting>
  <conditionalFormatting sqref="AD102:AE102">
    <cfRule type="expression" dxfId="3622" priority="26">
      <formula>AND($D102&lt;&gt;"",$AD102="")</formula>
    </cfRule>
  </conditionalFormatting>
  <conditionalFormatting sqref="AF102:AG102">
    <cfRule type="expression" dxfId="3621" priority="25">
      <formula>AND($D102&lt;&gt;"",$AF102="")</formula>
    </cfRule>
  </conditionalFormatting>
  <conditionalFormatting sqref="AH102:AI102">
    <cfRule type="expression" dxfId="3620" priority="24">
      <formula>AND($D102&lt;&gt;"",$AH102="")</formula>
    </cfRule>
  </conditionalFormatting>
  <conditionalFormatting sqref="AJ102:AK102">
    <cfRule type="expression" dxfId="3619" priority="23">
      <formula>AND($D102&lt;&gt;"",$AJ102="")</formula>
    </cfRule>
  </conditionalFormatting>
  <conditionalFormatting sqref="X103:Y103">
    <cfRule type="expression" dxfId="3618" priority="22">
      <formula>AND($D103&lt;&gt;"",$X103="")</formula>
    </cfRule>
  </conditionalFormatting>
  <conditionalFormatting sqref="Z103:AA103">
    <cfRule type="expression" dxfId="3617" priority="21">
      <formula>AND($D103&lt;&gt;"",$Z103="")</formula>
    </cfRule>
  </conditionalFormatting>
  <conditionalFormatting sqref="AB103:AC103">
    <cfRule type="expression" dxfId="3616" priority="20">
      <formula>AND($D103&lt;&gt;"",$AB103="")</formula>
    </cfRule>
  </conditionalFormatting>
  <conditionalFormatting sqref="AD103:AE103">
    <cfRule type="expression" dxfId="3615" priority="19">
      <formula>AND($D103&lt;&gt;"",$AD103="")</formula>
    </cfRule>
  </conditionalFormatting>
  <conditionalFormatting sqref="AF103:AG103">
    <cfRule type="expression" dxfId="3614" priority="18">
      <formula>AND($D103&lt;&gt;"",$AF103="")</formula>
    </cfRule>
  </conditionalFormatting>
  <conditionalFormatting sqref="AH103:AI103">
    <cfRule type="expression" dxfId="3613" priority="17">
      <formula>AND($D103&lt;&gt;"",$AH103="")</formula>
    </cfRule>
  </conditionalFormatting>
  <conditionalFormatting sqref="AJ103:AK103">
    <cfRule type="expression" dxfId="3612" priority="16">
      <formula>AND($D103&lt;&gt;"",$AJ103="")</formula>
    </cfRule>
  </conditionalFormatting>
  <conditionalFormatting sqref="D177:BG179 D190:AZ199 E181:AZ189 D180:AZ180">
    <cfRule type="expression" dxfId="3611" priority="15">
      <formula>$AM$145=x</formula>
    </cfRule>
  </conditionalFormatting>
  <conditionalFormatting sqref="BA180:BF189">
    <cfRule type="expression" dxfId="3610" priority="9">
      <formula>$AM$145=x</formula>
    </cfRule>
  </conditionalFormatting>
  <conditionalFormatting sqref="BA190:BF199">
    <cfRule type="expression" dxfId="3609" priority="8">
      <formula>$AM$145=x</formula>
    </cfRule>
  </conditionalFormatting>
  <conditionalFormatting sqref="BG181:BG199">
    <cfRule type="expression" dxfId="3608" priority="7">
      <formula>$AM$145=x</formula>
    </cfRule>
  </conditionalFormatting>
  <conditionalFormatting sqref="BG181:BG189">
    <cfRule type="expression" dxfId="3607" priority="6">
      <formula>$AM$145=x</formula>
    </cfRule>
  </conditionalFormatting>
  <conditionalFormatting sqref="BG180:BG189">
    <cfRule type="expression" dxfId="3606" priority="5">
      <formula>$AM$145=x</formula>
    </cfRule>
  </conditionalFormatting>
  <conditionalFormatting sqref="BG180:BG189">
    <cfRule type="expression" dxfId="3605" priority="4">
      <formula>$AM$145=x</formula>
    </cfRule>
  </conditionalFormatting>
  <conditionalFormatting sqref="BG190:BG199">
    <cfRule type="expression" dxfId="3604" priority="3">
      <formula>$AM$145=x</formula>
    </cfRule>
  </conditionalFormatting>
  <conditionalFormatting sqref="BG190:BG199">
    <cfRule type="expression" dxfId="3603" priority="2">
      <formula>$AM$145=x</formula>
    </cfRule>
  </conditionalFormatting>
  <conditionalFormatting sqref="BG190:BG199">
    <cfRule type="expression" dxfId="3602" priority="1">
      <formula>$AM$145=x</formula>
    </cfRule>
  </conditionalFormatting>
  <dataValidations count="26">
    <dataValidation type="list" allowBlank="1" showInputMessage="1" showErrorMessage="1" sqref="E190:U199" xr:uid="{00000000-0002-0000-1100-000000000000}">
      <formula1>$BK$189:$BK$199</formula1>
    </dataValidation>
    <dataValidation type="list" allowBlank="1" showInputMessage="1" sqref="J51:AB60" xr:uid="{00000000-0002-0000-1100-000001000000}">
      <formula1>IF($AK$13=1,Amenazas_contexto_proceso,IF($AK$13=2,$CG$20:$CG$41,IF($AK$13=3,Amenazas_contexto_proceso,IF($AK$13=4,Amenazas_contexto_proceso,IF($AK$13=5,Oportunidades)))))</formula1>
    </dataValidation>
    <dataValidation type="list" allowBlank="1" showInputMessage="1" sqref="J39:AB48" xr:uid="{00000000-0002-0000-1100-000002000000}">
      <formula1>IF($AK$13=1,Debilidades_contexto_proceso,IF($AK$13=2,$BQ$20:$BQ$41,IF($AK$13=3,Debilidades_contexto_proceso,IF($AK$13=4,Debilidades_contexto_proceso,IF($AK$13=5,$BY$20:$BY$41)))))</formula1>
    </dataValidation>
    <dataValidation type="list" allowBlank="1" showInputMessage="1" showErrorMessage="1" sqref="AT27 AY24:AY25" xr:uid="{00000000-0002-0000-1100-000003000000}">
      <formula1>Clase_riesgo</formula1>
    </dataValidation>
    <dataValidation type="list" allowBlank="1" showInputMessage="1" showErrorMessage="1" sqref="AN87:AQ96 AN102:AQ111" xr:uid="{00000000-0002-0000-1100-000004000000}">
      <formula1>IF($D87&lt;&gt;"",Pregunta8)</formula1>
    </dataValidation>
    <dataValidation type="list" allowBlank="1" showInputMessage="1" showErrorMessage="1" sqref="AJ87:AK96 AJ102:AK111" xr:uid="{00000000-0002-0000-1100-000005000000}">
      <formula1>IF($D87&lt;&gt;"",Pregunta7)</formula1>
    </dataValidation>
    <dataValidation type="list" allowBlank="1" showInputMessage="1" showErrorMessage="1" sqref="AH87:AI96 AH102:AI111" xr:uid="{00000000-0002-0000-1100-000006000000}">
      <formula1>IF($D87&lt;&gt;"",Pregunta6)</formula1>
    </dataValidation>
    <dataValidation type="list" allowBlank="1" showInputMessage="1" showErrorMessage="1" sqref="AF87:AG96 AF102:AG111" xr:uid="{00000000-0002-0000-1100-000007000000}">
      <formula1>IF($D87&lt;&gt;"",Pregunta5)</formula1>
    </dataValidation>
    <dataValidation type="list" allowBlank="1" showInputMessage="1" showErrorMessage="1" sqref="AD87:AE96 AD102:AE111" xr:uid="{00000000-0002-0000-1100-000008000000}">
      <formula1>IF($D87&lt;&gt;"",Pregunta4)</formula1>
    </dataValidation>
    <dataValidation type="list" allowBlank="1" showInputMessage="1" showErrorMessage="1" sqref="AB87:AC96 AB102:AC111" xr:uid="{00000000-0002-0000-1100-000009000000}">
      <formula1>IF($D87&lt;&gt;"",Pregunta3)</formula1>
    </dataValidation>
    <dataValidation type="list" allowBlank="1" showInputMessage="1" showErrorMessage="1" sqref="Z87:AA96 Z102:AA111" xr:uid="{00000000-0002-0000-1100-00000A000000}">
      <formula1>IF($D87&lt;&gt;"",Pregunta2)</formula1>
    </dataValidation>
    <dataValidation type="list" allowBlank="1" showInputMessage="1" showErrorMessage="1" sqref="X87:Y96 X102:Y111" xr:uid="{00000000-0002-0000-1100-00000B000000}">
      <formula1>IF($D87&lt;&gt;"",Pregunta1)</formula1>
    </dataValidation>
    <dataValidation type="list" allowBlank="1" showErrorMessage="1" promptTitle="Seleccione según corresponda" sqref="D29:AB34" xr:uid="{00000000-0002-0000-1100-00000C000000}">
      <formula1>IF($AK$13=1,Trámites_y_OPAS_afectados,IF($AK$13=2,Objetivos_estratégicos,IF($AK$13=3,Trámites_y_OPAS_afectados,IF($AK$13=4,Trámites_y_OPAS_afectados,IF($AK$13=5,Objetivos_estratégicos)))))</formula1>
    </dataValidation>
    <dataValidation allowBlank="1" showInputMessage="1" sqref="X18" xr:uid="{00000000-0002-0000-1100-00000D000000}"/>
    <dataValidation showInputMessage="1" showErrorMessage="1" sqref="D205:D214" xr:uid="{00000000-0002-0000-1100-00000E000000}"/>
    <dataValidation type="list" allowBlank="1" showInputMessage="1" showErrorMessage="1" sqref="T145 AM145" xr:uid="{00000000-0002-0000-1100-00000F000000}">
      <formula1>x</formula1>
    </dataValidation>
    <dataValidation type="list" allowBlank="1" showInputMessage="1" showErrorMessage="1" sqref="D51:I60" xr:uid="{00000000-0002-0000-1100-000010000000}">
      <formula1>Agente_generador_externas</formula1>
    </dataValidation>
    <dataValidation type="list" allowBlank="1" showInputMessage="1" showErrorMessage="1" sqref="D39:I48" xr:uid="{00000000-0002-0000-1100-000011000000}">
      <formula1>Agente_generador_internas</formula1>
    </dataValidation>
    <dataValidation type="list" allowBlank="1" showInputMessage="1" showErrorMessage="1" sqref="V13" xr:uid="{00000000-0002-0000-1100-000012000000}">
      <formula1>Enfoque</formula1>
    </dataValidation>
    <dataValidation type="list" allowBlank="1" showInputMessage="1" showErrorMessage="1" sqref="S18" xr:uid="{00000000-0002-0000-1100-000013000000}">
      <formula1>Preposiciones</formula1>
    </dataValidation>
    <dataValidation type="list" allowBlank="1" showInputMessage="1" showErrorMessage="1" promptTitle="Categorías" prompt="Las categorías establecidas para riesgos u oportunidades están descritas al final de la Hoja de Contexto del Proceso." sqref="D18:Q18" xr:uid="{00000000-0002-0000-1100-000014000000}">
      <formula1>IF(AK13=1,Categoría_corrupción,IF(AK13=2,Categoría_estratégica,IF(AK13=3, Categoría_gestión_procesos,IF(AK13=4, Categoría_seguridad_información,IF(AK13=5, Categoría_oportunidad)))))</formula1>
    </dataValidation>
    <dataValidation type="list" showInputMessage="1" showErrorMessage="1" sqref="E180:U189" xr:uid="{00000000-0002-0000-1100-000015000000}">
      <formula1>$BK$177:$BK$187</formula1>
    </dataValidation>
    <dataValidation type="list" allowBlank="1" showInputMessage="1" showErrorMessage="1" errorTitle="Seleccionar de lista" error="Por favor seleccionar de la lista desplegable. Gracias." sqref="AD29:BF34" xr:uid="{00000000-0002-0000-1100-000016000000}">
      <formula1>IF($AK$13=1,Otros_procesos_afectados,IF($AK$13=2,Otros_procesos_afectados,IF($AK$13=3,Otros_procesos_afectados,IF($AK$13=4,Otros_procesos_afectados,IF($AK$13=5,Otros_procesos_afectados)))))</formula1>
    </dataValidation>
    <dataValidation type="date" operator="greaterThanOrEqual" allowBlank="1" showInputMessage="1" showErrorMessage="1" errorTitle="Error de fecha" error="-La fecha final debe ser mayor o igual a la inicial._x000a__x000a_-La fecha debe estar en formato dd/mm/aaaa." sqref="BG155:BG174 BG180:BG199" xr:uid="{00000000-0002-0000-1100-000017000000}">
      <formula1>BA155</formula1>
    </dataValidation>
    <dataValidation type="date" allowBlank="1" showInputMessage="1" showErrorMessage="1" errorTitle="FORMATO DE FECHA" error="La fecha debe estar en formato dd/mm/aaaa." sqref="BA155:BF174 BA180:BF199" xr:uid="{00000000-0002-0000-1100-000018000000}">
      <formula1>1</formula1>
      <formula2>2958465</formula2>
    </dataValidation>
    <dataValidation type="date" allowBlank="1" showInputMessage="1" showErrorMessage="1" errorTitle="FORMATO FECHA" error="Ingresar fecha en formato dd/mm/aaaa. Gracias." sqref="AX10:BF10" xr:uid="{00000000-0002-0000-1100-000019000000}">
      <formula1>42370</formula1>
      <formula2>43830</formula2>
    </dataValidation>
  </dataValidations>
  <hyperlinks>
    <hyperlink ref="E75:H75" location="Enc_Imp_Corrupción!R3" display="Enc_Imp_Corrupción!R3" xr:uid="{00000000-0004-0000-1100-000000000000}"/>
    <hyperlink ref="I75:L75" location="Imp_Est_Pro_Seg!C33" display="Imp_Est_Pro_Seg!C33" xr:uid="{00000000-0004-0000-1100-000001000000}"/>
    <hyperlink ref="M75:P75" location="Imp_Est_Pro_Seg!C33" display="G. Procesos" xr:uid="{00000000-0004-0000-1100-000002000000}"/>
    <hyperlink ref="E76:H76" location="'Seguridad Información'!A1" display="Seguridad Inf." xr:uid="{00000000-0004-0000-1100-000003000000}"/>
    <hyperlink ref="I76:L76" location="Imp_oportunidad!C33" display="Imp_oportunidad!C33" xr:uid="{00000000-0004-0000-1100-000004000000}"/>
    <hyperlink ref="E66:H66" location="Frecuencia!C33" display="Frecuencia" xr:uid="{00000000-0004-0000-1100-000005000000}"/>
    <hyperlink ref="E67:H67" location="Factibilidad!C26" display="Factibilidad" xr:uid="{00000000-0004-0000-1100-000006000000}"/>
  </hyperlinks>
  <printOptions horizontalCentered="1" verticalCentered="1"/>
  <pageMargins left="0.19685039370078741" right="0.23622047244094491" top="0.19685039370078741" bottom="0.19685039370078741" header="0.31496062992125984" footer="0.31496062992125984"/>
  <pageSetup paperSize="14" scale="29" orientation="portrait" horizontalDpi="4294967294" verticalDpi="4294967294" r:id="rId1"/>
  <headerFooter>
    <oddFooter>&amp;R&amp;"Arial Narrow,Normal"&amp;7Fecha de versión: 08 de abril de 2019</oddFooter>
  </headerFooter>
  <rowBreaks count="1" manualBreakCount="1">
    <brk id="113" max="58" man="1"/>
  </rowBreaks>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16</xdr:col>
                    <xdr:colOff>104775</xdr:colOff>
                    <xdr:row>25</xdr:row>
                    <xdr:rowOff>47625</xdr:rowOff>
                  </from>
                  <to>
                    <xdr:col>17</xdr:col>
                    <xdr:colOff>104775</xdr:colOff>
                    <xdr:row>25</xdr:row>
                    <xdr:rowOff>352425</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from>
                    <xdr:col>19</xdr:col>
                    <xdr:colOff>57150</xdr:colOff>
                    <xdr:row>25</xdr:row>
                    <xdr:rowOff>66675</xdr:rowOff>
                  </from>
                  <to>
                    <xdr:col>20</xdr:col>
                    <xdr:colOff>142875</xdr:colOff>
                    <xdr:row>25</xdr:row>
                    <xdr:rowOff>352425</xdr:rowOff>
                  </to>
                </anchor>
              </controlPr>
            </control>
          </mc:Choice>
        </mc:AlternateContent>
        <mc:AlternateContent xmlns:mc="http://schemas.openxmlformats.org/markup-compatibility/2006">
          <mc:Choice Requires="x14">
            <control shapeId="15363" r:id="rId6" name="Check Box 3">
              <controlPr defaultSize="0" autoFill="0" autoLine="0" autoPict="0">
                <anchor moveWithCells="1">
                  <from>
                    <xdr:col>29</xdr:col>
                    <xdr:colOff>276225</xdr:colOff>
                    <xdr:row>25</xdr:row>
                    <xdr:rowOff>47625</xdr:rowOff>
                  </from>
                  <to>
                    <xdr:col>30</xdr:col>
                    <xdr:colOff>219075</xdr:colOff>
                    <xdr:row>25</xdr:row>
                    <xdr:rowOff>352425</xdr:rowOff>
                  </to>
                </anchor>
              </controlPr>
            </control>
          </mc:Choice>
        </mc:AlternateContent>
        <mc:AlternateContent xmlns:mc="http://schemas.openxmlformats.org/markup-compatibility/2006">
          <mc:Choice Requires="x14">
            <control shapeId="15364" r:id="rId7" name="Check Box 4">
              <controlPr defaultSize="0" autoFill="0" autoLine="0" autoPict="0">
                <anchor moveWithCells="1">
                  <from>
                    <xdr:col>31</xdr:col>
                    <xdr:colOff>352425</xdr:colOff>
                    <xdr:row>25</xdr:row>
                    <xdr:rowOff>57150</xdr:rowOff>
                  </from>
                  <to>
                    <xdr:col>32</xdr:col>
                    <xdr:colOff>257175</xdr:colOff>
                    <xdr:row>25</xdr:row>
                    <xdr:rowOff>342900</xdr:rowOff>
                  </to>
                </anchor>
              </controlPr>
            </control>
          </mc:Choice>
        </mc:AlternateContent>
        <mc:AlternateContent xmlns:mc="http://schemas.openxmlformats.org/markup-compatibility/2006">
          <mc:Choice Requires="x14">
            <control shapeId="15365" r:id="rId8" name="Check Box 5">
              <controlPr defaultSize="0" autoFill="0" autoLine="0" autoPict="0">
                <anchor moveWithCells="1">
                  <from>
                    <xdr:col>44</xdr:col>
                    <xdr:colOff>247650</xdr:colOff>
                    <xdr:row>25</xdr:row>
                    <xdr:rowOff>47625</xdr:rowOff>
                  </from>
                  <to>
                    <xdr:col>45</xdr:col>
                    <xdr:colOff>104775</xdr:colOff>
                    <xdr:row>25</xdr:row>
                    <xdr:rowOff>371475</xdr:rowOff>
                  </to>
                </anchor>
              </controlPr>
            </control>
          </mc:Choice>
        </mc:AlternateContent>
        <mc:AlternateContent xmlns:mc="http://schemas.openxmlformats.org/markup-compatibility/2006">
          <mc:Choice Requires="x14">
            <control shapeId="15366" r:id="rId9" name="Check Box 6">
              <controlPr defaultSize="0" autoFill="0" autoLine="0" autoPict="0">
                <anchor moveWithCells="1">
                  <from>
                    <xdr:col>48</xdr:col>
                    <xdr:colOff>19050</xdr:colOff>
                    <xdr:row>25</xdr:row>
                    <xdr:rowOff>57150</xdr:rowOff>
                  </from>
                  <to>
                    <xdr:col>49</xdr:col>
                    <xdr:colOff>104775</xdr:colOff>
                    <xdr:row>25</xdr:row>
                    <xdr:rowOff>342900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94" id="{FC008834-4AD3-4B4D-99FA-152F84A59D7D}">
            <xm:f>OR($AP$68=Datos!$S$5,$AP$68=Datos!$T$5)</xm:f>
            <x14:dxf>
              <fill>
                <patternFill>
                  <bgColor rgb="FF92D050"/>
                </patternFill>
              </fill>
            </x14:dxf>
          </x14:cfRule>
          <x14:cfRule type="expression" priority="395" id="{2843B271-1D42-476C-AE8C-31AD808AD03E}">
            <xm:f>OR($AP$68=Datos!$S$4,$AP$68=Datos!$T$4)</xm:f>
            <x14:dxf>
              <fill>
                <patternFill>
                  <bgColor rgb="FFFFFF00"/>
                </patternFill>
              </fill>
            </x14:dxf>
          </x14:cfRule>
          <x14:cfRule type="expression" priority="396" id="{0E7B6CAA-462C-42A6-B6E5-BCC3891786BB}">
            <xm:f>OR($AP$68=Datos!$S$3,$AP$68=Datos!$T$3)</xm:f>
            <x14:dxf>
              <fill>
                <patternFill>
                  <bgColor rgb="FFFFC000"/>
                </patternFill>
              </fill>
            </x14:dxf>
          </x14:cfRule>
          <x14:cfRule type="expression" priority="397" id="{14A49402-92C1-4470-8756-F99ECD029B06}">
            <xm:f>OR($AP$68=Datos!$S$2,$AP$68=Datos!$T$2)</xm:f>
            <x14:dxf>
              <fill>
                <patternFill>
                  <bgColor rgb="FFFF0000"/>
                </patternFill>
              </fill>
            </x14:dxf>
          </x14:cfRule>
          <xm:sqref>AP68</xm:sqref>
        </x14:conditionalFormatting>
        <x14:conditionalFormatting xmlns:xm="http://schemas.microsoft.com/office/excel/2006/main">
          <x14:cfRule type="expression" priority="381" id="{4D9E0ABB-B59A-4F97-8EE6-729850A0FE14}">
            <xm:f>OR($AP$126=Datos!$S$2,$AP$126=Datos!$T$2)</xm:f>
            <x14:dxf>
              <fill>
                <patternFill>
                  <bgColor rgb="FFFF0000"/>
                </patternFill>
              </fill>
            </x14:dxf>
          </x14:cfRule>
          <x14:cfRule type="expression" priority="382" id="{1DFFC496-B9E4-4E94-A872-F5B168F3065D}">
            <xm:f>OR($AP$126=Datos!$S$3,$AP$126=Datos!$T$3)</xm:f>
            <x14:dxf>
              <fill>
                <patternFill>
                  <bgColor rgb="FFFFC000"/>
                </patternFill>
              </fill>
            </x14:dxf>
          </x14:cfRule>
          <x14:cfRule type="expression" priority="383" id="{2953E80E-C451-499C-8731-5E7ACA5C5816}">
            <xm:f>OR($AP$126=Datos!$S$4,$AP$126=Datos!$T$4)</xm:f>
            <x14:dxf>
              <fill>
                <patternFill>
                  <bgColor rgb="FFFFFF00"/>
                </patternFill>
              </fill>
            </x14:dxf>
          </x14:cfRule>
          <x14:cfRule type="expression" priority="384" id="{03BD5AB1-4267-489A-A9F6-E2FAE774E7E8}">
            <xm:f>OR($AP$126=Datos!$S$5,$AP$126=Datos!$T$5)</xm:f>
            <x14:dxf>
              <fill>
                <patternFill>
                  <bgColor rgb="FF92D050"/>
                </patternFill>
              </fill>
            </x14:dxf>
          </x14:cfRule>
          <xm:sqref>AP126</xm:sqref>
        </x14:conditionalFormatting>
        <x14:conditionalFormatting xmlns:xm="http://schemas.microsoft.com/office/excel/2006/main">
          <x14:cfRule type="cellIs" priority="277" operator="equal" id="{D55DAA4D-E07E-471B-850E-CC0F9DB777F2}">
            <xm:f>Datos!$AO$2</xm:f>
            <x14:dxf>
              <fill>
                <patternFill>
                  <bgColor rgb="FF92D050"/>
                </patternFill>
              </fill>
            </x14:dxf>
          </x14:cfRule>
          <x14:cfRule type="cellIs" priority="337" operator="equal" id="{5F5AEBF3-39A5-4759-9F28-72FAF05742BE}">
            <xm:f>Datos!$AO$4</xm:f>
            <x14:dxf>
              <fill>
                <patternFill>
                  <bgColor theme="5" tint="0.39994506668294322"/>
                </patternFill>
              </fill>
            </x14:dxf>
          </x14:cfRule>
          <x14:cfRule type="cellIs" priority="338" operator="equal" id="{A35EBC5A-7DDD-4833-8BFD-5BC007E6CAB1}">
            <xm:f>Datos!$AO$3</xm:f>
            <x14:dxf>
              <fill>
                <patternFill>
                  <bgColor rgb="FFFFFF00"/>
                </patternFill>
              </fill>
            </x14:dxf>
          </x14:cfRule>
          <xm:sqref>AL87</xm:sqref>
        </x14:conditionalFormatting>
        <x14:conditionalFormatting xmlns:xm="http://schemas.microsoft.com/office/excel/2006/main">
          <x14:cfRule type="cellIs" priority="274" operator="equal" id="{5072279C-0410-4D93-B7D6-BE247B2E62B9}">
            <xm:f>Datos!$AO$2</xm:f>
            <x14:dxf>
              <fill>
                <patternFill>
                  <bgColor rgb="FF92D050"/>
                </patternFill>
              </fill>
            </x14:dxf>
          </x14:cfRule>
          <x14:cfRule type="cellIs" priority="275" operator="equal" id="{9E9A8A7C-60FE-4CEA-85C0-0440EFBB9510}">
            <xm:f>Datos!$AO$4</xm:f>
            <x14:dxf>
              <fill>
                <patternFill>
                  <bgColor theme="5" tint="0.39994506668294322"/>
                </patternFill>
              </fill>
            </x14:dxf>
          </x14:cfRule>
          <x14:cfRule type="cellIs" priority="276" operator="equal" id="{2F981BE2-A486-47B7-A24A-E9C5EB6BBC86}">
            <xm:f>Datos!$AO$3</xm:f>
            <x14:dxf>
              <fill>
                <patternFill>
                  <bgColor rgb="FFFFFF00"/>
                </patternFill>
              </fill>
            </x14:dxf>
          </x14:cfRule>
          <xm:sqref>AL88</xm:sqref>
        </x14:conditionalFormatting>
        <x14:conditionalFormatting xmlns:xm="http://schemas.microsoft.com/office/excel/2006/main">
          <x14:cfRule type="cellIs" priority="271" operator="equal" id="{AEADC887-0D09-430E-9453-65D2B61F6FE5}">
            <xm:f>Datos!$AO$2</xm:f>
            <x14:dxf>
              <fill>
                <patternFill>
                  <bgColor rgb="FF92D050"/>
                </patternFill>
              </fill>
            </x14:dxf>
          </x14:cfRule>
          <x14:cfRule type="cellIs" priority="272" operator="equal" id="{835D22BB-B850-4504-B9C0-0EFE33EBD360}">
            <xm:f>Datos!$AO$4</xm:f>
            <x14:dxf>
              <fill>
                <patternFill>
                  <bgColor theme="5" tint="0.39994506668294322"/>
                </patternFill>
              </fill>
            </x14:dxf>
          </x14:cfRule>
          <x14:cfRule type="cellIs" priority="273" operator="equal" id="{2E6C66F2-227D-4555-8019-7496632B7C5D}">
            <xm:f>Datos!$AO$3</xm:f>
            <x14:dxf>
              <fill>
                <patternFill>
                  <bgColor rgb="FFFFFF00"/>
                </patternFill>
              </fill>
            </x14:dxf>
          </x14:cfRule>
          <xm:sqref>AL89</xm:sqref>
        </x14:conditionalFormatting>
        <x14:conditionalFormatting xmlns:xm="http://schemas.microsoft.com/office/excel/2006/main">
          <x14:cfRule type="cellIs" priority="268" operator="equal" id="{E12D7475-1735-4AA9-8061-6A397424B91B}">
            <xm:f>Datos!$AO$2</xm:f>
            <x14:dxf>
              <fill>
                <patternFill>
                  <bgColor rgb="FF92D050"/>
                </patternFill>
              </fill>
            </x14:dxf>
          </x14:cfRule>
          <x14:cfRule type="cellIs" priority="269" operator="equal" id="{D0BB4D2E-335A-4714-BE42-5EDA6100A528}">
            <xm:f>Datos!$AO$4</xm:f>
            <x14:dxf>
              <fill>
                <patternFill>
                  <bgColor theme="5" tint="0.39994506668294322"/>
                </patternFill>
              </fill>
            </x14:dxf>
          </x14:cfRule>
          <x14:cfRule type="cellIs" priority="270" operator="equal" id="{7BF40B68-07AF-415A-9C48-7AD86ABD3B04}">
            <xm:f>Datos!$AO$3</xm:f>
            <x14:dxf>
              <fill>
                <patternFill>
                  <bgColor rgb="FFFFFF00"/>
                </patternFill>
              </fill>
            </x14:dxf>
          </x14:cfRule>
          <xm:sqref>AL90</xm:sqref>
        </x14:conditionalFormatting>
        <x14:conditionalFormatting xmlns:xm="http://schemas.microsoft.com/office/excel/2006/main">
          <x14:cfRule type="cellIs" priority="265" operator="equal" id="{283DA7A9-461D-4CA0-AB6B-BBF6F41C88D6}">
            <xm:f>Datos!$AO$2</xm:f>
            <x14:dxf>
              <fill>
                <patternFill>
                  <bgColor rgb="FF92D050"/>
                </patternFill>
              </fill>
            </x14:dxf>
          </x14:cfRule>
          <x14:cfRule type="cellIs" priority="266" operator="equal" id="{75AE2E66-9540-4C87-930B-CC9E7899FBD0}">
            <xm:f>Datos!$AO$4</xm:f>
            <x14:dxf>
              <fill>
                <patternFill>
                  <bgColor theme="5" tint="0.39994506668294322"/>
                </patternFill>
              </fill>
            </x14:dxf>
          </x14:cfRule>
          <x14:cfRule type="cellIs" priority="267" operator="equal" id="{4FB1B8EB-46E1-4BAD-9564-2B7A0D708A3F}">
            <xm:f>Datos!$AO$3</xm:f>
            <x14:dxf>
              <fill>
                <patternFill>
                  <bgColor rgb="FFFFFF00"/>
                </patternFill>
              </fill>
            </x14:dxf>
          </x14:cfRule>
          <xm:sqref>AL91</xm:sqref>
        </x14:conditionalFormatting>
        <x14:conditionalFormatting xmlns:xm="http://schemas.microsoft.com/office/excel/2006/main">
          <x14:cfRule type="cellIs" priority="262" operator="equal" id="{9B0FB8E6-335E-402A-9A79-F572D05EEE56}">
            <xm:f>Datos!$AO$2</xm:f>
            <x14:dxf>
              <fill>
                <patternFill>
                  <bgColor rgb="FF92D050"/>
                </patternFill>
              </fill>
            </x14:dxf>
          </x14:cfRule>
          <x14:cfRule type="cellIs" priority="263" operator="equal" id="{BC728C63-E54D-4593-A70A-7AF6F8B7C296}">
            <xm:f>Datos!$AO$4</xm:f>
            <x14:dxf>
              <fill>
                <patternFill>
                  <bgColor theme="5" tint="0.39994506668294322"/>
                </patternFill>
              </fill>
            </x14:dxf>
          </x14:cfRule>
          <x14:cfRule type="cellIs" priority="264" operator="equal" id="{DECECC03-71C2-49A7-A9E2-34122D6E3064}">
            <xm:f>Datos!$AO$3</xm:f>
            <x14:dxf>
              <fill>
                <patternFill>
                  <bgColor rgb="FFFFFF00"/>
                </patternFill>
              </fill>
            </x14:dxf>
          </x14:cfRule>
          <xm:sqref>AL92</xm:sqref>
        </x14:conditionalFormatting>
        <x14:conditionalFormatting xmlns:xm="http://schemas.microsoft.com/office/excel/2006/main">
          <x14:cfRule type="cellIs" priority="259" operator="equal" id="{2088306A-7E93-40A4-89E2-93BDC67EC024}">
            <xm:f>Datos!$AO$2</xm:f>
            <x14:dxf>
              <fill>
                <patternFill>
                  <bgColor rgb="FF92D050"/>
                </patternFill>
              </fill>
            </x14:dxf>
          </x14:cfRule>
          <x14:cfRule type="cellIs" priority="260" operator="equal" id="{88C5E957-0529-4306-8F7B-29ED4FA22999}">
            <xm:f>Datos!$AO$4</xm:f>
            <x14:dxf>
              <fill>
                <patternFill>
                  <bgColor theme="5" tint="0.39994506668294322"/>
                </patternFill>
              </fill>
            </x14:dxf>
          </x14:cfRule>
          <x14:cfRule type="cellIs" priority="261" operator="equal" id="{A600E9CA-BEB4-45CB-BB75-9EAEFBA5524D}">
            <xm:f>Datos!$AO$3</xm:f>
            <x14:dxf>
              <fill>
                <patternFill>
                  <bgColor rgb="FFFFFF00"/>
                </patternFill>
              </fill>
            </x14:dxf>
          </x14:cfRule>
          <xm:sqref>AL93</xm:sqref>
        </x14:conditionalFormatting>
        <x14:conditionalFormatting xmlns:xm="http://schemas.microsoft.com/office/excel/2006/main">
          <x14:cfRule type="cellIs" priority="256" operator="equal" id="{4A3708A0-8A82-49D3-B0C1-A5708598C449}">
            <xm:f>Datos!$AO$2</xm:f>
            <x14:dxf>
              <fill>
                <patternFill>
                  <bgColor rgb="FF92D050"/>
                </patternFill>
              </fill>
            </x14:dxf>
          </x14:cfRule>
          <x14:cfRule type="cellIs" priority="257" operator="equal" id="{CF84FFDF-5637-4827-9E43-383A8FC36B48}">
            <xm:f>Datos!$AO$4</xm:f>
            <x14:dxf>
              <fill>
                <patternFill>
                  <bgColor theme="5" tint="0.39994506668294322"/>
                </patternFill>
              </fill>
            </x14:dxf>
          </x14:cfRule>
          <x14:cfRule type="cellIs" priority="258" operator="equal" id="{26778F2A-953E-488F-BD57-12AF80684863}">
            <xm:f>Datos!$AO$3</xm:f>
            <x14:dxf>
              <fill>
                <patternFill>
                  <bgColor rgb="FFFFFF00"/>
                </patternFill>
              </fill>
            </x14:dxf>
          </x14:cfRule>
          <xm:sqref>AL94</xm:sqref>
        </x14:conditionalFormatting>
        <x14:conditionalFormatting xmlns:xm="http://schemas.microsoft.com/office/excel/2006/main">
          <x14:cfRule type="cellIs" priority="253" operator="equal" id="{CAD5CF82-E644-4C6B-B3C2-D718AE7B5F98}">
            <xm:f>Datos!$AO$2</xm:f>
            <x14:dxf>
              <fill>
                <patternFill>
                  <bgColor rgb="FF92D050"/>
                </patternFill>
              </fill>
            </x14:dxf>
          </x14:cfRule>
          <x14:cfRule type="cellIs" priority="254" operator="equal" id="{A40A7365-8709-4E45-ACB2-5669164DD0A1}">
            <xm:f>Datos!$AO$4</xm:f>
            <x14:dxf>
              <fill>
                <patternFill>
                  <bgColor theme="5" tint="0.39994506668294322"/>
                </patternFill>
              </fill>
            </x14:dxf>
          </x14:cfRule>
          <x14:cfRule type="cellIs" priority="255" operator="equal" id="{1DB791B1-C299-4FD5-BE4E-B71F3D9E1C09}">
            <xm:f>Datos!$AO$3</xm:f>
            <x14:dxf>
              <fill>
                <patternFill>
                  <bgColor rgb="FFFFFF00"/>
                </patternFill>
              </fill>
            </x14:dxf>
          </x14:cfRule>
          <xm:sqref>AL95</xm:sqref>
        </x14:conditionalFormatting>
        <x14:conditionalFormatting xmlns:xm="http://schemas.microsoft.com/office/excel/2006/main">
          <x14:cfRule type="cellIs" priority="250" operator="equal" id="{4815F137-24E7-4319-ACCF-2927C61AD374}">
            <xm:f>Datos!$AO$2</xm:f>
            <x14:dxf>
              <fill>
                <patternFill>
                  <bgColor rgb="FF92D050"/>
                </patternFill>
              </fill>
            </x14:dxf>
          </x14:cfRule>
          <x14:cfRule type="cellIs" priority="251" operator="equal" id="{483404C3-349C-4765-97BC-BBCE8121C9D3}">
            <xm:f>Datos!$AO$4</xm:f>
            <x14:dxf>
              <fill>
                <patternFill>
                  <bgColor theme="5" tint="0.39994506668294322"/>
                </patternFill>
              </fill>
            </x14:dxf>
          </x14:cfRule>
          <x14:cfRule type="cellIs" priority="252" operator="equal" id="{A2CDB615-AD1A-4A0E-A08F-BDA6B1E9FAAF}">
            <xm:f>Datos!$AO$3</xm:f>
            <x14:dxf>
              <fill>
                <patternFill>
                  <bgColor rgb="FFFFFF00"/>
                </patternFill>
              </fill>
            </x14:dxf>
          </x14:cfRule>
          <xm:sqref>AL96</xm:sqref>
        </x14:conditionalFormatting>
        <x14:conditionalFormatting xmlns:xm="http://schemas.microsoft.com/office/excel/2006/main">
          <x14:cfRule type="cellIs" priority="247" operator="equal" id="{F2D80FC6-A2B1-48BB-B921-84A75827471E}">
            <xm:f>Datos!$AO$4</xm:f>
            <x14:dxf>
              <fill>
                <patternFill>
                  <bgColor theme="5" tint="0.39994506668294322"/>
                </patternFill>
              </fill>
            </x14:dxf>
          </x14:cfRule>
          <x14:cfRule type="cellIs" priority="248" operator="equal" id="{48C953B9-1496-4514-87A8-7D38446EAE63}">
            <xm:f>Datos!$AO$3</xm:f>
            <x14:dxf>
              <fill>
                <patternFill>
                  <bgColor rgb="FFFFFF00"/>
                </patternFill>
              </fill>
            </x14:dxf>
          </x14:cfRule>
          <x14:cfRule type="cellIs" priority="249" operator="equal" id="{52825D06-DBE5-441C-9370-A8058689E887}">
            <xm:f>Datos!$AO$2</xm:f>
            <x14:dxf>
              <fill>
                <patternFill>
                  <bgColor rgb="FF92D050"/>
                </patternFill>
              </fill>
            </x14:dxf>
          </x14:cfRule>
          <xm:sqref>AT88</xm:sqref>
        </x14:conditionalFormatting>
        <x14:conditionalFormatting xmlns:xm="http://schemas.microsoft.com/office/excel/2006/main">
          <x14:cfRule type="cellIs" priority="188" operator="equal" id="{C6D090D1-92CB-43E8-A8C3-53D9A984BF84}">
            <xm:f>Datos!$AO$2</xm:f>
            <x14:dxf>
              <fill>
                <patternFill>
                  <bgColor rgb="FF92D050"/>
                </patternFill>
              </fill>
            </x14:dxf>
          </x14:cfRule>
          <x14:cfRule type="cellIs" priority="245" operator="equal" id="{8DB95980-1C1B-4210-B8C7-02888B371625}">
            <xm:f>Datos!$AO$4</xm:f>
            <x14:dxf>
              <fill>
                <patternFill>
                  <bgColor theme="5" tint="0.39994506668294322"/>
                </patternFill>
              </fill>
            </x14:dxf>
          </x14:cfRule>
          <x14:cfRule type="cellIs" priority="246" operator="equal" id="{EAEF0FB0-6244-4280-87EB-2C14AC4E361D}">
            <xm:f>Datos!$AO$3</xm:f>
            <x14:dxf>
              <fill>
                <patternFill>
                  <bgColor rgb="FFFFFF00"/>
                </patternFill>
              </fill>
            </x14:dxf>
          </x14:cfRule>
          <xm:sqref>AL102</xm:sqref>
        </x14:conditionalFormatting>
        <x14:conditionalFormatting xmlns:xm="http://schemas.microsoft.com/office/excel/2006/main">
          <x14:cfRule type="cellIs" priority="185" operator="equal" id="{5ACE1E40-E282-41CE-A086-5ADBFC630CAA}">
            <xm:f>Datos!$AO$4</xm:f>
            <x14:dxf>
              <fill>
                <patternFill>
                  <bgColor theme="5" tint="0.39994506668294322"/>
                </patternFill>
              </fill>
            </x14:dxf>
          </x14:cfRule>
          <x14:cfRule type="cellIs" priority="186" operator="equal" id="{7C7143D7-AD16-40FC-A215-C8DD0F01609E}">
            <xm:f>Datos!$AO$3</xm:f>
            <x14:dxf>
              <fill>
                <patternFill>
                  <bgColor rgb="FFFFFF00"/>
                </patternFill>
              </fill>
            </x14:dxf>
          </x14:cfRule>
          <x14:cfRule type="cellIs" priority="187" operator="equal" id="{8371AB9D-C6D1-4DBF-9FE4-9ABD8A1D0663}">
            <xm:f>Datos!$AO$2</xm:f>
            <x14:dxf>
              <fill>
                <patternFill>
                  <bgColor rgb="FF92D050"/>
                </patternFill>
              </fill>
            </x14:dxf>
          </x14:cfRule>
          <xm:sqref>AR103</xm:sqref>
        </x14:conditionalFormatting>
        <x14:conditionalFormatting xmlns:xm="http://schemas.microsoft.com/office/excel/2006/main">
          <x14:cfRule type="cellIs" priority="182" operator="equal" id="{FC07A5CF-330F-415A-8426-E5A0771FDEA7}">
            <xm:f>Datos!$AO$4</xm:f>
            <x14:dxf>
              <fill>
                <patternFill>
                  <bgColor theme="5" tint="0.39994506668294322"/>
                </patternFill>
              </fill>
            </x14:dxf>
          </x14:cfRule>
          <x14:cfRule type="cellIs" priority="183" operator="equal" id="{6D14A263-0F0B-4A89-8454-0F1361F07E75}">
            <xm:f>Datos!$AO$3</xm:f>
            <x14:dxf>
              <fill>
                <patternFill>
                  <bgColor rgb="FFFFFF00"/>
                </patternFill>
              </fill>
            </x14:dxf>
          </x14:cfRule>
          <x14:cfRule type="cellIs" priority="184" operator="equal" id="{795E159A-4B6C-4F05-846F-6BCC019A5486}">
            <xm:f>Datos!$AO$2</xm:f>
            <x14:dxf>
              <fill>
                <patternFill>
                  <bgColor rgb="FF92D050"/>
                </patternFill>
              </fill>
            </x14:dxf>
          </x14:cfRule>
          <xm:sqref>AT103</xm:sqref>
        </x14:conditionalFormatting>
        <x14:conditionalFormatting xmlns:xm="http://schemas.microsoft.com/office/excel/2006/main">
          <x14:cfRule type="cellIs" priority="334" operator="equal" id="{2CCCA9B0-936C-40E3-B4D4-758D1BAA7062}">
            <xm:f>Datos!$AO$4</xm:f>
            <x14:dxf>
              <fill>
                <patternFill>
                  <bgColor theme="5" tint="0.39994506668294322"/>
                </patternFill>
              </fill>
            </x14:dxf>
          </x14:cfRule>
          <x14:cfRule type="cellIs" priority="335" operator="equal" id="{8E7EE3C4-179D-4660-A934-4420DB9B7177}">
            <xm:f>Datos!$AO$3</xm:f>
            <x14:dxf>
              <fill>
                <patternFill>
                  <bgColor rgb="FFFFFF00"/>
                </patternFill>
              </fill>
            </x14:dxf>
          </x14:cfRule>
          <x14:cfRule type="cellIs" priority="336" operator="equal" id="{AFFD1BAE-F2C4-4305-886E-CF752116BF16}">
            <xm:f>Datos!$AO2</xm:f>
            <x14:dxf>
              <fill>
                <patternFill>
                  <bgColor rgb="FF92D050"/>
                </patternFill>
              </fill>
            </x14:dxf>
          </x14:cfRule>
          <xm:sqref>AR87</xm:sqref>
        </x14:conditionalFormatting>
        <x14:conditionalFormatting xmlns:xm="http://schemas.microsoft.com/office/excel/2006/main">
          <x14:cfRule type="cellIs" priority="179" operator="equal" id="{0EBF72E9-E9AF-41DA-8587-F68C0F85EB0C}">
            <xm:f>Datos!$AO$4</xm:f>
            <x14:dxf>
              <fill>
                <patternFill>
                  <bgColor theme="5" tint="0.39994506668294322"/>
                </patternFill>
              </fill>
            </x14:dxf>
          </x14:cfRule>
          <x14:cfRule type="cellIs" priority="180" operator="equal" id="{714F3A4A-CF6A-4898-8606-823701D3D0A0}">
            <xm:f>Datos!$AO$3</xm:f>
            <x14:dxf>
              <fill>
                <patternFill>
                  <bgColor rgb="FFFFFF00"/>
                </patternFill>
              </fill>
            </x14:dxf>
          </x14:cfRule>
          <x14:cfRule type="cellIs" priority="181" operator="equal" id="{A3CEF335-50AE-4764-98B4-AE3744312D1C}">
            <xm:f>Datos!$AO$2</xm:f>
            <x14:dxf>
              <fill>
                <patternFill>
                  <bgColor rgb="FF92D050"/>
                </patternFill>
              </fill>
            </x14:dxf>
          </x14:cfRule>
          <xm:sqref>AR88</xm:sqref>
        </x14:conditionalFormatting>
        <x14:conditionalFormatting xmlns:xm="http://schemas.microsoft.com/office/excel/2006/main">
          <x14:cfRule type="cellIs" priority="176" operator="equal" id="{DE2BDF5A-3B8A-45FF-BD4E-B3E49576816F}">
            <xm:f>Datos!$AO$4</xm:f>
            <x14:dxf>
              <fill>
                <patternFill>
                  <bgColor theme="5" tint="0.39994506668294322"/>
                </patternFill>
              </fill>
            </x14:dxf>
          </x14:cfRule>
          <x14:cfRule type="cellIs" priority="177" operator="equal" id="{575BBE43-84E6-4A8B-88CB-3DC26BCACABA}">
            <xm:f>Datos!$AO$3</xm:f>
            <x14:dxf>
              <fill>
                <patternFill>
                  <bgColor rgb="FFFFFF00"/>
                </patternFill>
              </fill>
            </x14:dxf>
          </x14:cfRule>
          <x14:cfRule type="cellIs" priority="178" operator="equal" id="{FBC14412-D2C4-4171-A647-73674B856479}">
            <xm:f>Datos!$AO$2</xm:f>
            <x14:dxf>
              <fill>
                <patternFill>
                  <bgColor rgb="FF92D050"/>
                </patternFill>
              </fill>
            </x14:dxf>
          </x14:cfRule>
          <xm:sqref>AR89</xm:sqref>
        </x14:conditionalFormatting>
        <x14:conditionalFormatting xmlns:xm="http://schemas.microsoft.com/office/excel/2006/main">
          <x14:cfRule type="cellIs" priority="173" operator="equal" id="{4971E7B3-7934-4324-8205-C08172FC4E64}">
            <xm:f>Datos!$AO$4</xm:f>
            <x14:dxf>
              <fill>
                <patternFill>
                  <bgColor theme="5" tint="0.39994506668294322"/>
                </patternFill>
              </fill>
            </x14:dxf>
          </x14:cfRule>
          <x14:cfRule type="cellIs" priority="174" operator="equal" id="{1F211CD2-98A8-4CC2-974E-14303492131F}">
            <xm:f>Datos!$AO$3</xm:f>
            <x14:dxf>
              <fill>
                <patternFill>
                  <bgColor rgb="FFFFFF00"/>
                </patternFill>
              </fill>
            </x14:dxf>
          </x14:cfRule>
          <x14:cfRule type="cellIs" priority="175" operator="equal" id="{57D2267A-F088-413E-95A6-633C2B2A1DA5}">
            <xm:f>Datos!$AO$2</xm:f>
            <x14:dxf>
              <fill>
                <patternFill>
                  <bgColor rgb="FF92D050"/>
                </patternFill>
              </fill>
            </x14:dxf>
          </x14:cfRule>
          <xm:sqref>AR90</xm:sqref>
        </x14:conditionalFormatting>
        <x14:conditionalFormatting xmlns:xm="http://schemas.microsoft.com/office/excel/2006/main">
          <x14:cfRule type="cellIs" priority="170" operator="equal" id="{D325BB89-5CA5-49D7-B4DE-98F2432B3ADC}">
            <xm:f>Datos!$AO$4</xm:f>
            <x14:dxf>
              <fill>
                <patternFill>
                  <bgColor theme="5" tint="0.39994506668294322"/>
                </patternFill>
              </fill>
            </x14:dxf>
          </x14:cfRule>
          <x14:cfRule type="cellIs" priority="171" operator="equal" id="{96AE986C-4E0A-4272-8998-F285F7EE48FC}">
            <xm:f>Datos!$AO$3</xm:f>
            <x14:dxf>
              <fill>
                <patternFill>
                  <bgColor rgb="FFFFFF00"/>
                </patternFill>
              </fill>
            </x14:dxf>
          </x14:cfRule>
          <x14:cfRule type="cellIs" priority="172" operator="equal" id="{F9A64551-4E38-4428-A7C8-93DDDE6865F8}">
            <xm:f>Datos!$AO$2</xm:f>
            <x14:dxf>
              <fill>
                <patternFill>
                  <bgColor rgb="FF92D050"/>
                </patternFill>
              </fill>
            </x14:dxf>
          </x14:cfRule>
          <xm:sqref>AR91</xm:sqref>
        </x14:conditionalFormatting>
        <x14:conditionalFormatting xmlns:xm="http://schemas.microsoft.com/office/excel/2006/main">
          <x14:cfRule type="cellIs" priority="167" operator="equal" id="{F199C432-2904-4A31-99A4-55CD768718A1}">
            <xm:f>Datos!$AO$4</xm:f>
            <x14:dxf>
              <fill>
                <patternFill>
                  <bgColor theme="5" tint="0.39994506668294322"/>
                </patternFill>
              </fill>
            </x14:dxf>
          </x14:cfRule>
          <x14:cfRule type="cellIs" priority="168" operator="equal" id="{0C4FFE0B-DD2D-4D60-8B0B-78C58DA7159F}">
            <xm:f>Datos!$AO$3</xm:f>
            <x14:dxf>
              <fill>
                <patternFill>
                  <bgColor rgb="FFFFFF00"/>
                </patternFill>
              </fill>
            </x14:dxf>
          </x14:cfRule>
          <x14:cfRule type="cellIs" priority="169" operator="equal" id="{F7DCB372-2542-4DC6-B85C-089346D428C7}">
            <xm:f>Datos!$AO$2</xm:f>
            <x14:dxf>
              <fill>
                <patternFill>
                  <bgColor rgb="FF92D050"/>
                </patternFill>
              </fill>
            </x14:dxf>
          </x14:cfRule>
          <xm:sqref>AR92</xm:sqref>
        </x14:conditionalFormatting>
        <x14:conditionalFormatting xmlns:xm="http://schemas.microsoft.com/office/excel/2006/main">
          <x14:cfRule type="cellIs" priority="164" operator="equal" id="{C7D75B32-D121-4429-B6DB-371CF4B486EE}">
            <xm:f>Datos!$AO$4</xm:f>
            <x14:dxf>
              <fill>
                <patternFill>
                  <bgColor theme="5" tint="0.39994506668294322"/>
                </patternFill>
              </fill>
            </x14:dxf>
          </x14:cfRule>
          <x14:cfRule type="cellIs" priority="165" operator="equal" id="{B54ED5D4-F829-4454-9212-CC60EAFB63F0}">
            <xm:f>Datos!$AO$3</xm:f>
            <x14:dxf>
              <fill>
                <patternFill>
                  <bgColor rgb="FFFFFF00"/>
                </patternFill>
              </fill>
            </x14:dxf>
          </x14:cfRule>
          <x14:cfRule type="cellIs" priority="166" operator="equal" id="{E6BA105D-EE63-4796-8B0C-B6713D9AD76C}">
            <xm:f>Datos!$AO$2</xm:f>
            <x14:dxf>
              <fill>
                <patternFill>
                  <bgColor rgb="FF92D050"/>
                </patternFill>
              </fill>
            </x14:dxf>
          </x14:cfRule>
          <xm:sqref>AR93</xm:sqref>
        </x14:conditionalFormatting>
        <x14:conditionalFormatting xmlns:xm="http://schemas.microsoft.com/office/excel/2006/main">
          <x14:cfRule type="cellIs" priority="161" operator="equal" id="{FA293F4F-4C5E-4CDF-8BFA-A3D6212DDE04}">
            <xm:f>Datos!$AO$4</xm:f>
            <x14:dxf>
              <fill>
                <patternFill>
                  <bgColor theme="5" tint="0.39994506668294322"/>
                </patternFill>
              </fill>
            </x14:dxf>
          </x14:cfRule>
          <x14:cfRule type="cellIs" priority="162" operator="equal" id="{726090A2-AA68-4A39-BB4B-3BDE6ACC16F8}">
            <xm:f>Datos!$AO$3</xm:f>
            <x14:dxf>
              <fill>
                <patternFill>
                  <bgColor rgb="FFFFFF00"/>
                </patternFill>
              </fill>
            </x14:dxf>
          </x14:cfRule>
          <x14:cfRule type="cellIs" priority="163" operator="equal" id="{B1F26B66-11E6-4769-B4A3-B49C46E4539D}">
            <xm:f>Datos!$AO$2</xm:f>
            <x14:dxf>
              <fill>
                <patternFill>
                  <bgColor rgb="FF92D050"/>
                </patternFill>
              </fill>
            </x14:dxf>
          </x14:cfRule>
          <xm:sqref>AR94</xm:sqref>
        </x14:conditionalFormatting>
        <x14:conditionalFormatting xmlns:xm="http://schemas.microsoft.com/office/excel/2006/main">
          <x14:cfRule type="cellIs" priority="158" operator="equal" id="{1C90D225-67DE-4495-8D14-6A4BECDD4DD3}">
            <xm:f>Datos!$AO$4</xm:f>
            <x14:dxf>
              <fill>
                <patternFill>
                  <bgColor theme="5" tint="0.39994506668294322"/>
                </patternFill>
              </fill>
            </x14:dxf>
          </x14:cfRule>
          <x14:cfRule type="cellIs" priority="159" operator="equal" id="{A3B9DF75-4738-4A85-8C8A-802A5214E0C3}">
            <xm:f>Datos!$AO$3</xm:f>
            <x14:dxf>
              <fill>
                <patternFill>
                  <bgColor rgb="FFFFFF00"/>
                </patternFill>
              </fill>
            </x14:dxf>
          </x14:cfRule>
          <x14:cfRule type="cellIs" priority="160" operator="equal" id="{C4FDF150-7A40-4B02-99C2-631D859F3787}">
            <xm:f>Datos!$AO$2</xm:f>
            <x14:dxf>
              <fill>
                <patternFill>
                  <bgColor rgb="FF92D050"/>
                </patternFill>
              </fill>
            </x14:dxf>
          </x14:cfRule>
          <xm:sqref>AR95</xm:sqref>
        </x14:conditionalFormatting>
        <x14:conditionalFormatting xmlns:xm="http://schemas.microsoft.com/office/excel/2006/main">
          <x14:cfRule type="cellIs" priority="155" operator="equal" id="{EC639B6A-0D49-4D46-BEEB-D8BC8A4E7108}">
            <xm:f>Datos!$AO$4</xm:f>
            <x14:dxf>
              <fill>
                <patternFill>
                  <bgColor theme="5" tint="0.39994506668294322"/>
                </patternFill>
              </fill>
            </x14:dxf>
          </x14:cfRule>
          <x14:cfRule type="cellIs" priority="156" operator="equal" id="{4D4409F9-2AC5-4AB3-9ED6-1ADBE764476C}">
            <xm:f>Datos!$AO$3</xm:f>
            <x14:dxf>
              <fill>
                <patternFill>
                  <bgColor rgb="FFFFFF00"/>
                </patternFill>
              </fill>
            </x14:dxf>
          </x14:cfRule>
          <x14:cfRule type="cellIs" priority="157" operator="equal" id="{48334170-BDF1-4D88-B5E3-057EB70294EE}">
            <xm:f>Datos!$AO$2</xm:f>
            <x14:dxf>
              <fill>
                <patternFill>
                  <bgColor rgb="FF92D050"/>
                </patternFill>
              </fill>
            </x14:dxf>
          </x14:cfRule>
          <xm:sqref>AR96</xm:sqref>
        </x14:conditionalFormatting>
        <x14:conditionalFormatting xmlns:xm="http://schemas.microsoft.com/office/excel/2006/main">
          <x14:cfRule type="cellIs" priority="152" operator="equal" id="{80B09676-A8F8-4E43-9DB5-237191564506}">
            <xm:f>Datos!$AO$4</xm:f>
            <x14:dxf>
              <fill>
                <patternFill>
                  <bgColor theme="5" tint="0.39994506668294322"/>
                </patternFill>
              </fill>
            </x14:dxf>
          </x14:cfRule>
          <x14:cfRule type="cellIs" priority="153" operator="equal" id="{665C91ED-B172-4BC2-B184-3024A5EC9242}">
            <xm:f>Datos!$AO$3</xm:f>
            <x14:dxf>
              <fill>
                <patternFill>
                  <bgColor rgb="FFFFFF00"/>
                </patternFill>
              </fill>
            </x14:dxf>
          </x14:cfRule>
          <x14:cfRule type="cellIs" priority="154" operator="equal" id="{DD91565A-C7B7-4A01-B58B-DC68B47A1D38}">
            <xm:f>Datos!$AO$2</xm:f>
            <x14:dxf>
              <fill>
                <patternFill>
                  <bgColor rgb="FF92D050"/>
                </patternFill>
              </fill>
            </x14:dxf>
          </x14:cfRule>
          <xm:sqref>AT87</xm:sqref>
        </x14:conditionalFormatting>
        <x14:conditionalFormatting xmlns:xm="http://schemas.microsoft.com/office/excel/2006/main">
          <x14:cfRule type="cellIs" priority="149" operator="equal" id="{16E54844-33F3-4A77-A3F5-573CCA060E2E}">
            <xm:f>Datos!$AO$4</xm:f>
            <x14:dxf>
              <fill>
                <patternFill>
                  <bgColor theme="5" tint="0.39994506668294322"/>
                </patternFill>
              </fill>
            </x14:dxf>
          </x14:cfRule>
          <x14:cfRule type="cellIs" priority="150" operator="equal" id="{8C89D96A-0924-44D5-860D-FAA9BBB2322D}">
            <xm:f>Datos!$AO$3</xm:f>
            <x14:dxf>
              <fill>
                <patternFill>
                  <bgColor rgb="FFFFFF00"/>
                </patternFill>
              </fill>
            </x14:dxf>
          </x14:cfRule>
          <x14:cfRule type="cellIs" priority="151" operator="equal" id="{65A10703-D800-4B8D-A8A4-EDEBA8496658}">
            <xm:f>Datos!$AO$2</xm:f>
            <x14:dxf>
              <fill>
                <patternFill>
                  <bgColor rgb="FF92D050"/>
                </patternFill>
              </fill>
            </x14:dxf>
          </x14:cfRule>
          <xm:sqref>AT89</xm:sqref>
        </x14:conditionalFormatting>
        <x14:conditionalFormatting xmlns:xm="http://schemas.microsoft.com/office/excel/2006/main">
          <x14:cfRule type="cellIs" priority="146" operator="equal" id="{89FB5C3C-9577-4C35-99FA-34033A1576EA}">
            <xm:f>Datos!$AO$4</xm:f>
            <x14:dxf>
              <fill>
                <patternFill>
                  <bgColor theme="5" tint="0.39994506668294322"/>
                </patternFill>
              </fill>
            </x14:dxf>
          </x14:cfRule>
          <x14:cfRule type="cellIs" priority="147" operator="equal" id="{836FC197-5347-4B23-9136-19DFCF5DB2E7}">
            <xm:f>Datos!$AO$3</xm:f>
            <x14:dxf>
              <fill>
                <patternFill>
                  <bgColor rgb="FFFFFF00"/>
                </patternFill>
              </fill>
            </x14:dxf>
          </x14:cfRule>
          <x14:cfRule type="cellIs" priority="148" operator="equal" id="{02E0DAAB-B73E-4D0B-8045-666F23845D41}">
            <xm:f>Datos!$AO$2</xm:f>
            <x14:dxf>
              <fill>
                <patternFill>
                  <bgColor rgb="FF92D050"/>
                </patternFill>
              </fill>
            </x14:dxf>
          </x14:cfRule>
          <xm:sqref>AT90</xm:sqref>
        </x14:conditionalFormatting>
        <x14:conditionalFormatting xmlns:xm="http://schemas.microsoft.com/office/excel/2006/main">
          <x14:cfRule type="cellIs" priority="143" operator="equal" id="{189CC376-5782-4EA9-93AC-F120D9E299ED}">
            <xm:f>Datos!$AO$4</xm:f>
            <x14:dxf>
              <fill>
                <patternFill>
                  <bgColor theme="5" tint="0.39994506668294322"/>
                </patternFill>
              </fill>
            </x14:dxf>
          </x14:cfRule>
          <x14:cfRule type="cellIs" priority="144" operator="equal" id="{5A1EFB26-A072-4C79-AD9A-7853943A34EC}">
            <xm:f>Datos!$AO$3</xm:f>
            <x14:dxf>
              <fill>
                <patternFill>
                  <bgColor rgb="FFFFFF00"/>
                </patternFill>
              </fill>
            </x14:dxf>
          </x14:cfRule>
          <x14:cfRule type="cellIs" priority="145" operator="equal" id="{F560E8F1-D468-4521-AF8D-BF7FABD327AF}">
            <xm:f>Datos!$AO$2</xm:f>
            <x14:dxf>
              <fill>
                <patternFill>
                  <bgColor rgb="FF92D050"/>
                </patternFill>
              </fill>
            </x14:dxf>
          </x14:cfRule>
          <xm:sqref>AT91</xm:sqref>
        </x14:conditionalFormatting>
        <x14:conditionalFormatting xmlns:xm="http://schemas.microsoft.com/office/excel/2006/main">
          <x14:cfRule type="cellIs" priority="140" operator="equal" id="{92F73ADC-F5F2-45D0-8B2F-751D3E16DD53}">
            <xm:f>Datos!$AO$4</xm:f>
            <x14:dxf>
              <fill>
                <patternFill>
                  <bgColor theme="5" tint="0.39994506668294322"/>
                </patternFill>
              </fill>
            </x14:dxf>
          </x14:cfRule>
          <x14:cfRule type="cellIs" priority="141" operator="equal" id="{EA8F1652-546B-4BE3-9A61-67550E9E8DC1}">
            <xm:f>Datos!$AO$3</xm:f>
            <x14:dxf>
              <fill>
                <patternFill>
                  <bgColor rgb="FFFFFF00"/>
                </patternFill>
              </fill>
            </x14:dxf>
          </x14:cfRule>
          <x14:cfRule type="cellIs" priority="142" operator="equal" id="{2E30E2CF-E7AB-4D3B-9DFD-BBF41012A570}">
            <xm:f>Datos!$AO$2</xm:f>
            <x14:dxf>
              <fill>
                <patternFill>
                  <bgColor rgb="FF92D050"/>
                </patternFill>
              </fill>
            </x14:dxf>
          </x14:cfRule>
          <xm:sqref>AT92</xm:sqref>
        </x14:conditionalFormatting>
        <x14:conditionalFormatting xmlns:xm="http://schemas.microsoft.com/office/excel/2006/main">
          <x14:cfRule type="cellIs" priority="137" operator="equal" id="{D30AA2A1-E8A0-47D5-AD34-066AB108D8B5}">
            <xm:f>Datos!$AO$4</xm:f>
            <x14:dxf>
              <fill>
                <patternFill>
                  <bgColor theme="5" tint="0.39994506668294322"/>
                </patternFill>
              </fill>
            </x14:dxf>
          </x14:cfRule>
          <x14:cfRule type="cellIs" priority="138" operator="equal" id="{F1CDF040-FC46-4CDC-9786-F562A927D95D}">
            <xm:f>Datos!$AO$3</xm:f>
            <x14:dxf>
              <fill>
                <patternFill>
                  <bgColor rgb="FFFFFF00"/>
                </patternFill>
              </fill>
            </x14:dxf>
          </x14:cfRule>
          <x14:cfRule type="cellIs" priority="139" operator="equal" id="{EB3B62C4-6FDB-42CC-BEB9-9274607D6290}">
            <xm:f>Datos!$AO$2</xm:f>
            <x14:dxf>
              <fill>
                <patternFill>
                  <bgColor rgb="FF92D050"/>
                </patternFill>
              </fill>
            </x14:dxf>
          </x14:cfRule>
          <xm:sqref>AT93</xm:sqref>
        </x14:conditionalFormatting>
        <x14:conditionalFormatting xmlns:xm="http://schemas.microsoft.com/office/excel/2006/main">
          <x14:cfRule type="cellIs" priority="134" operator="equal" id="{081E6DCD-2F05-425D-91B0-47295AE40709}">
            <xm:f>Datos!$AO$4</xm:f>
            <x14:dxf>
              <fill>
                <patternFill>
                  <bgColor theme="5" tint="0.39994506668294322"/>
                </patternFill>
              </fill>
            </x14:dxf>
          </x14:cfRule>
          <x14:cfRule type="cellIs" priority="135" operator="equal" id="{15F20F5C-EEB8-4A47-A472-BF834723AD23}">
            <xm:f>Datos!$AO$3</xm:f>
            <x14:dxf>
              <fill>
                <patternFill>
                  <bgColor rgb="FFFFFF00"/>
                </patternFill>
              </fill>
            </x14:dxf>
          </x14:cfRule>
          <x14:cfRule type="cellIs" priority="136" operator="equal" id="{4220ECD6-4C18-4974-A51B-94D97E8ED46D}">
            <xm:f>Datos!$AO$2</xm:f>
            <x14:dxf>
              <fill>
                <patternFill>
                  <bgColor rgb="FF92D050"/>
                </patternFill>
              </fill>
            </x14:dxf>
          </x14:cfRule>
          <xm:sqref>AT94</xm:sqref>
        </x14:conditionalFormatting>
        <x14:conditionalFormatting xmlns:xm="http://schemas.microsoft.com/office/excel/2006/main">
          <x14:cfRule type="cellIs" priority="131" operator="equal" id="{F39D0A83-24D6-489F-9F15-371166EB0D3E}">
            <xm:f>Datos!$AO$4</xm:f>
            <x14:dxf>
              <fill>
                <patternFill>
                  <bgColor theme="5" tint="0.39994506668294322"/>
                </patternFill>
              </fill>
            </x14:dxf>
          </x14:cfRule>
          <x14:cfRule type="cellIs" priority="132" operator="equal" id="{BEA0B9CC-B437-439D-ABCA-0819F87ABB87}">
            <xm:f>Datos!$AO$3</xm:f>
            <x14:dxf>
              <fill>
                <patternFill>
                  <bgColor rgb="FFFFFF00"/>
                </patternFill>
              </fill>
            </x14:dxf>
          </x14:cfRule>
          <x14:cfRule type="cellIs" priority="133" operator="equal" id="{BC1AF8A5-F894-4662-AA90-DDD5170D6075}">
            <xm:f>Datos!$AO$2</xm:f>
            <x14:dxf>
              <fill>
                <patternFill>
                  <bgColor rgb="FF92D050"/>
                </patternFill>
              </fill>
            </x14:dxf>
          </x14:cfRule>
          <xm:sqref>AT95</xm:sqref>
        </x14:conditionalFormatting>
        <x14:conditionalFormatting xmlns:xm="http://schemas.microsoft.com/office/excel/2006/main">
          <x14:cfRule type="cellIs" priority="128" operator="equal" id="{953076D8-6129-431F-9755-FFE766813B1B}">
            <xm:f>Datos!$AO$4</xm:f>
            <x14:dxf>
              <fill>
                <patternFill>
                  <bgColor theme="5" tint="0.39994506668294322"/>
                </patternFill>
              </fill>
            </x14:dxf>
          </x14:cfRule>
          <x14:cfRule type="cellIs" priority="129" operator="equal" id="{F7FB7B0A-AF86-4A8E-90F7-D49023C56534}">
            <xm:f>Datos!$AO$3</xm:f>
            <x14:dxf>
              <fill>
                <patternFill>
                  <bgColor rgb="FFFFFF00"/>
                </patternFill>
              </fill>
            </x14:dxf>
          </x14:cfRule>
          <x14:cfRule type="cellIs" priority="130" operator="equal" id="{906A235A-1ABF-445E-9E91-747C6AAE1FCA}">
            <xm:f>Datos!$AO$2</xm:f>
            <x14:dxf>
              <fill>
                <patternFill>
                  <bgColor rgb="FF92D050"/>
                </patternFill>
              </fill>
            </x14:dxf>
          </x14:cfRule>
          <xm:sqref>AT96</xm:sqref>
        </x14:conditionalFormatting>
        <x14:conditionalFormatting xmlns:xm="http://schemas.microsoft.com/office/excel/2006/main">
          <x14:cfRule type="cellIs" priority="125" operator="equal" id="{09EA3ED7-5632-4AC9-A319-D9DBDB6A044E}">
            <xm:f>Datos!$AO$2</xm:f>
            <x14:dxf>
              <fill>
                <patternFill>
                  <bgColor rgb="FF92D050"/>
                </patternFill>
              </fill>
            </x14:dxf>
          </x14:cfRule>
          <x14:cfRule type="cellIs" priority="126" operator="equal" id="{C94C5470-418A-43E9-8219-2C5CF640F25F}">
            <xm:f>Datos!$AO$4</xm:f>
            <x14:dxf>
              <fill>
                <patternFill>
                  <bgColor theme="5" tint="0.39994506668294322"/>
                </patternFill>
              </fill>
            </x14:dxf>
          </x14:cfRule>
          <x14:cfRule type="cellIs" priority="127" operator="equal" id="{56FC9D0A-EB01-474F-BDEF-A7D2B8612D0D}">
            <xm:f>Datos!$AO$3</xm:f>
            <x14:dxf>
              <fill>
                <patternFill>
                  <bgColor rgb="FFFFFF00"/>
                </patternFill>
              </fill>
            </x14:dxf>
          </x14:cfRule>
          <xm:sqref>AL103</xm:sqref>
        </x14:conditionalFormatting>
        <x14:conditionalFormatting xmlns:xm="http://schemas.microsoft.com/office/excel/2006/main">
          <x14:cfRule type="cellIs" priority="122" operator="equal" id="{D27DCA40-120D-46A3-AC7A-356550DED4B3}">
            <xm:f>Datos!$AO$2</xm:f>
            <x14:dxf>
              <fill>
                <patternFill>
                  <bgColor rgb="FF92D050"/>
                </patternFill>
              </fill>
            </x14:dxf>
          </x14:cfRule>
          <x14:cfRule type="cellIs" priority="123" operator="equal" id="{98A905B9-1C35-4501-B2EB-EB08BDF05372}">
            <xm:f>Datos!$AO$4</xm:f>
            <x14:dxf>
              <fill>
                <patternFill>
                  <bgColor theme="5" tint="0.39994506668294322"/>
                </patternFill>
              </fill>
            </x14:dxf>
          </x14:cfRule>
          <x14:cfRule type="cellIs" priority="124" operator="equal" id="{AA9CF5CD-32E0-4FDE-B8C1-E49E90461FCB}">
            <xm:f>Datos!$AO$3</xm:f>
            <x14:dxf>
              <fill>
                <patternFill>
                  <bgColor rgb="FFFFFF00"/>
                </patternFill>
              </fill>
            </x14:dxf>
          </x14:cfRule>
          <xm:sqref>AL104</xm:sqref>
        </x14:conditionalFormatting>
        <x14:conditionalFormatting xmlns:xm="http://schemas.microsoft.com/office/excel/2006/main">
          <x14:cfRule type="cellIs" priority="119" operator="equal" id="{1AB9BF62-1A8C-4A87-9418-A2D2701D9394}">
            <xm:f>Datos!$AO$2</xm:f>
            <x14:dxf>
              <fill>
                <patternFill>
                  <bgColor rgb="FF92D050"/>
                </patternFill>
              </fill>
            </x14:dxf>
          </x14:cfRule>
          <x14:cfRule type="cellIs" priority="120" operator="equal" id="{23070FF2-5DCE-4667-9DBE-43D2D2A40C49}">
            <xm:f>Datos!$AO$4</xm:f>
            <x14:dxf>
              <fill>
                <patternFill>
                  <bgColor theme="5" tint="0.39994506668294322"/>
                </patternFill>
              </fill>
            </x14:dxf>
          </x14:cfRule>
          <x14:cfRule type="cellIs" priority="121" operator="equal" id="{655B33A4-3B9A-44EF-8668-C6715637A1FA}">
            <xm:f>Datos!$AO$3</xm:f>
            <x14:dxf>
              <fill>
                <patternFill>
                  <bgColor rgb="FFFFFF00"/>
                </patternFill>
              </fill>
            </x14:dxf>
          </x14:cfRule>
          <xm:sqref>AL105</xm:sqref>
        </x14:conditionalFormatting>
        <x14:conditionalFormatting xmlns:xm="http://schemas.microsoft.com/office/excel/2006/main">
          <x14:cfRule type="cellIs" priority="116" operator="equal" id="{7BF0F2DD-AF81-43C5-9206-A8AB80EC6344}">
            <xm:f>Datos!$AO$2</xm:f>
            <x14:dxf>
              <fill>
                <patternFill>
                  <bgColor rgb="FF92D050"/>
                </patternFill>
              </fill>
            </x14:dxf>
          </x14:cfRule>
          <x14:cfRule type="cellIs" priority="117" operator="equal" id="{D49553F0-74E3-461E-B617-3EA4F0CF323F}">
            <xm:f>Datos!$AO$4</xm:f>
            <x14:dxf>
              <fill>
                <patternFill>
                  <bgColor theme="5" tint="0.39994506668294322"/>
                </patternFill>
              </fill>
            </x14:dxf>
          </x14:cfRule>
          <x14:cfRule type="cellIs" priority="118" operator="equal" id="{1A1C09B5-4211-4115-BDE9-9BB2A84795B6}">
            <xm:f>Datos!$AO$3</xm:f>
            <x14:dxf>
              <fill>
                <patternFill>
                  <bgColor rgb="FFFFFF00"/>
                </patternFill>
              </fill>
            </x14:dxf>
          </x14:cfRule>
          <xm:sqref>AL106</xm:sqref>
        </x14:conditionalFormatting>
        <x14:conditionalFormatting xmlns:xm="http://schemas.microsoft.com/office/excel/2006/main">
          <x14:cfRule type="cellIs" priority="113" operator="equal" id="{6CD7723D-FAF4-45BA-BB2D-E0EE224ACAB9}">
            <xm:f>Datos!$AO$2</xm:f>
            <x14:dxf>
              <fill>
                <patternFill>
                  <bgColor rgb="FF92D050"/>
                </patternFill>
              </fill>
            </x14:dxf>
          </x14:cfRule>
          <x14:cfRule type="cellIs" priority="114" operator="equal" id="{4B30B415-C745-4A71-B848-17F1CFDE6A02}">
            <xm:f>Datos!$AO$4</xm:f>
            <x14:dxf>
              <fill>
                <patternFill>
                  <bgColor theme="5" tint="0.39994506668294322"/>
                </patternFill>
              </fill>
            </x14:dxf>
          </x14:cfRule>
          <x14:cfRule type="cellIs" priority="115" operator="equal" id="{E2FC5D8B-6AB5-4466-B096-F40C0EAB52DD}">
            <xm:f>Datos!$AO$3</xm:f>
            <x14:dxf>
              <fill>
                <patternFill>
                  <bgColor rgb="FFFFFF00"/>
                </patternFill>
              </fill>
            </x14:dxf>
          </x14:cfRule>
          <xm:sqref>AL107</xm:sqref>
        </x14:conditionalFormatting>
        <x14:conditionalFormatting xmlns:xm="http://schemas.microsoft.com/office/excel/2006/main">
          <x14:cfRule type="cellIs" priority="110" operator="equal" id="{3C33FFAB-64CD-4C3E-8606-53BC2C58D6FF}">
            <xm:f>Datos!$AO$2</xm:f>
            <x14:dxf>
              <fill>
                <patternFill>
                  <bgColor rgb="FF92D050"/>
                </patternFill>
              </fill>
            </x14:dxf>
          </x14:cfRule>
          <x14:cfRule type="cellIs" priority="111" operator="equal" id="{0CE0AC81-3FA5-49BA-9937-484F7C78DE0B}">
            <xm:f>Datos!$AO$4</xm:f>
            <x14:dxf>
              <fill>
                <patternFill>
                  <bgColor theme="5" tint="0.39994506668294322"/>
                </patternFill>
              </fill>
            </x14:dxf>
          </x14:cfRule>
          <x14:cfRule type="cellIs" priority="112" operator="equal" id="{5B1DAE4D-8133-422F-90D0-17BF8A861A2A}">
            <xm:f>Datos!$AO$3</xm:f>
            <x14:dxf>
              <fill>
                <patternFill>
                  <bgColor rgb="FFFFFF00"/>
                </patternFill>
              </fill>
            </x14:dxf>
          </x14:cfRule>
          <xm:sqref>AL108</xm:sqref>
        </x14:conditionalFormatting>
        <x14:conditionalFormatting xmlns:xm="http://schemas.microsoft.com/office/excel/2006/main">
          <x14:cfRule type="cellIs" priority="107" operator="equal" id="{0C4DD31C-2BB1-446A-BC3E-274175106EE0}">
            <xm:f>Datos!$AO$2</xm:f>
            <x14:dxf>
              <fill>
                <patternFill>
                  <bgColor rgb="FF92D050"/>
                </patternFill>
              </fill>
            </x14:dxf>
          </x14:cfRule>
          <x14:cfRule type="cellIs" priority="108" operator="equal" id="{DED3A3EA-2B91-465E-B074-82A9EBC1E6C0}">
            <xm:f>Datos!$AO$4</xm:f>
            <x14:dxf>
              <fill>
                <patternFill>
                  <bgColor theme="5" tint="0.39994506668294322"/>
                </patternFill>
              </fill>
            </x14:dxf>
          </x14:cfRule>
          <x14:cfRule type="cellIs" priority="109" operator="equal" id="{FE0917E4-3F55-4501-98B4-F723B46D0FAC}">
            <xm:f>Datos!$AO$3</xm:f>
            <x14:dxf>
              <fill>
                <patternFill>
                  <bgColor rgb="FFFFFF00"/>
                </patternFill>
              </fill>
            </x14:dxf>
          </x14:cfRule>
          <xm:sqref>AL109</xm:sqref>
        </x14:conditionalFormatting>
        <x14:conditionalFormatting xmlns:xm="http://schemas.microsoft.com/office/excel/2006/main">
          <x14:cfRule type="cellIs" priority="104" operator="equal" id="{6EBC9856-75A7-45EB-84E2-191DB6886651}">
            <xm:f>Datos!$AO$2</xm:f>
            <x14:dxf>
              <fill>
                <patternFill>
                  <bgColor rgb="FF92D050"/>
                </patternFill>
              </fill>
            </x14:dxf>
          </x14:cfRule>
          <x14:cfRule type="cellIs" priority="105" operator="equal" id="{F1B911D3-4A3B-4F2D-9729-3DB8BD8532D7}">
            <xm:f>Datos!$AO$4</xm:f>
            <x14:dxf>
              <fill>
                <patternFill>
                  <bgColor theme="5" tint="0.39994506668294322"/>
                </patternFill>
              </fill>
            </x14:dxf>
          </x14:cfRule>
          <x14:cfRule type="cellIs" priority="106" operator="equal" id="{E20FEFB2-AC86-469B-B54B-F38CD5BCF74D}">
            <xm:f>Datos!$AO$3</xm:f>
            <x14:dxf>
              <fill>
                <patternFill>
                  <bgColor rgb="FFFFFF00"/>
                </patternFill>
              </fill>
            </x14:dxf>
          </x14:cfRule>
          <xm:sqref>AL110</xm:sqref>
        </x14:conditionalFormatting>
        <x14:conditionalFormatting xmlns:xm="http://schemas.microsoft.com/office/excel/2006/main">
          <x14:cfRule type="cellIs" priority="101" operator="equal" id="{7FAEC9F1-B753-4B21-BEB0-AB5840065085}">
            <xm:f>Datos!$AO$2</xm:f>
            <x14:dxf>
              <fill>
                <patternFill>
                  <bgColor rgb="FF92D050"/>
                </patternFill>
              </fill>
            </x14:dxf>
          </x14:cfRule>
          <x14:cfRule type="cellIs" priority="102" operator="equal" id="{BEE9CF00-41C0-44C3-A397-779053A99E01}">
            <xm:f>Datos!$AO$4</xm:f>
            <x14:dxf>
              <fill>
                <patternFill>
                  <bgColor theme="5" tint="0.39994506668294322"/>
                </patternFill>
              </fill>
            </x14:dxf>
          </x14:cfRule>
          <x14:cfRule type="cellIs" priority="103" operator="equal" id="{505A7EC5-A255-4571-95CC-505D3C766220}">
            <xm:f>Datos!$AO$3</xm:f>
            <x14:dxf>
              <fill>
                <patternFill>
                  <bgColor rgb="FFFFFF00"/>
                </patternFill>
              </fill>
            </x14:dxf>
          </x14:cfRule>
          <xm:sqref>AL111</xm:sqref>
        </x14:conditionalFormatting>
        <x14:conditionalFormatting xmlns:xm="http://schemas.microsoft.com/office/excel/2006/main">
          <x14:cfRule type="cellIs" priority="98" operator="equal" id="{8CFD1852-B923-4E8E-9E59-279D72FF341A}">
            <xm:f>Datos!$AO$4</xm:f>
            <x14:dxf>
              <fill>
                <patternFill>
                  <bgColor theme="5" tint="0.39994506668294322"/>
                </patternFill>
              </fill>
            </x14:dxf>
          </x14:cfRule>
          <x14:cfRule type="cellIs" priority="99" operator="equal" id="{E95A5712-1105-4463-A51C-065B7AEBE5FD}">
            <xm:f>Datos!$AO$3</xm:f>
            <x14:dxf>
              <fill>
                <patternFill>
                  <bgColor rgb="FFFFFF00"/>
                </patternFill>
              </fill>
            </x14:dxf>
          </x14:cfRule>
          <x14:cfRule type="cellIs" priority="100" operator="equal" id="{C842D272-69DE-40EE-9329-1A7DC7F77C43}">
            <xm:f>Datos!$AO$2</xm:f>
            <x14:dxf>
              <fill>
                <patternFill>
                  <bgColor rgb="FF92D050"/>
                </patternFill>
              </fill>
            </x14:dxf>
          </x14:cfRule>
          <xm:sqref>AR102</xm:sqref>
        </x14:conditionalFormatting>
        <x14:conditionalFormatting xmlns:xm="http://schemas.microsoft.com/office/excel/2006/main">
          <x14:cfRule type="cellIs" priority="95" operator="equal" id="{DB112F5A-3681-4E8D-975F-EE7FAEC3B62C}">
            <xm:f>Datos!$AO$4</xm:f>
            <x14:dxf>
              <fill>
                <patternFill>
                  <bgColor theme="5" tint="0.39994506668294322"/>
                </patternFill>
              </fill>
            </x14:dxf>
          </x14:cfRule>
          <x14:cfRule type="cellIs" priority="96" operator="equal" id="{77F30857-B081-4DF9-BD50-D43C8A043DE9}">
            <xm:f>Datos!$AO$3</xm:f>
            <x14:dxf>
              <fill>
                <patternFill>
                  <bgColor rgb="FFFFFF00"/>
                </patternFill>
              </fill>
            </x14:dxf>
          </x14:cfRule>
          <x14:cfRule type="cellIs" priority="97" operator="equal" id="{9018BB89-4FD9-4B88-BF19-D0CB4E43A64F}">
            <xm:f>Datos!$AO$2</xm:f>
            <x14:dxf>
              <fill>
                <patternFill>
                  <bgColor rgb="FF92D050"/>
                </patternFill>
              </fill>
            </x14:dxf>
          </x14:cfRule>
          <xm:sqref>AR104</xm:sqref>
        </x14:conditionalFormatting>
        <x14:conditionalFormatting xmlns:xm="http://schemas.microsoft.com/office/excel/2006/main">
          <x14:cfRule type="cellIs" priority="92" operator="equal" id="{1959C218-678C-4AC8-A317-1132695CA4B1}">
            <xm:f>Datos!$AO$4</xm:f>
            <x14:dxf>
              <fill>
                <patternFill>
                  <bgColor theme="5" tint="0.39994506668294322"/>
                </patternFill>
              </fill>
            </x14:dxf>
          </x14:cfRule>
          <x14:cfRule type="cellIs" priority="93" operator="equal" id="{A57CAC2A-B095-422D-984A-AB8D88731C81}">
            <xm:f>Datos!$AO$3</xm:f>
            <x14:dxf>
              <fill>
                <patternFill>
                  <bgColor rgb="FFFFFF00"/>
                </patternFill>
              </fill>
            </x14:dxf>
          </x14:cfRule>
          <x14:cfRule type="cellIs" priority="94" operator="equal" id="{11EA39DC-20D4-4DCD-BB54-4A39FD079DA1}">
            <xm:f>Datos!$AO$2</xm:f>
            <x14:dxf>
              <fill>
                <patternFill>
                  <bgColor rgb="FF92D050"/>
                </patternFill>
              </fill>
            </x14:dxf>
          </x14:cfRule>
          <xm:sqref>AR105</xm:sqref>
        </x14:conditionalFormatting>
        <x14:conditionalFormatting xmlns:xm="http://schemas.microsoft.com/office/excel/2006/main">
          <x14:cfRule type="cellIs" priority="89" operator="equal" id="{81276A50-E408-4E84-9406-23FE67E4D5F5}">
            <xm:f>Datos!$AO$4</xm:f>
            <x14:dxf>
              <fill>
                <patternFill>
                  <bgColor theme="5" tint="0.39994506668294322"/>
                </patternFill>
              </fill>
            </x14:dxf>
          </x14:cfRule>
          <x14:cfRule type="cellIs" priority="90" operator="equal" id="{8C287932-96CB-4BDC-9095-EADA2C2967D1}">
            <xm:f>Datos!$AO$3</xm:f>
            <x14:dxf>
              <fill>
                <patternFill>
                  <bgColor rgb="FFFFFF00"/>
                </patternFill>
              </fill>
            </x14:dxf>
          </x14:cfRule>
          <x14:cfRule type="cellIs" priority="91" operator="equal" id="{041CCC25-C3A7-464B-A52A-DC7849447330}">
            <xm:f>Datos!$AO$2</xm:f>
            <x14:dxf>
              <fill>
                <patternFill>
                  <bgColor rgb="FF92D050"/>
                </patternFill>
              </fill>
            </x14:dxf>
          </x14:cfRule>
          <xm:sqref>AR106</xm:sqref>
        </x14:conditionalFormatting>
        <x14:conditionalFormatting xmlns:xm="http://schemas.microsoft.com/office/excel/2006/main">
          <x14:cfRule type="cellIs" priority="86" operator="equal" id="{D0F0643F-6C64-4E02-AEFB-508EA417E3F0}">
            <xm:f>Datos!$AO$4</xm:f>
            <x14:dxf>
              <fill>
                <patternFill>
                  <bgColor theme="5" tint="0.39994506668294322"/>
                </patternFill>
              </fill>
            </x14:dxf>
          </x14:cfRule>
          <x14:cfRule type="cellIs" priority="87" operator="equal" id="{C08A63C0-8277-4195-BBDC-2A39898D4A5E}">
            <xm:f>Datos!$AO$3</xm:f>
            <x14:dxf>
              <fill>
                <patternFill>
                  <bgColor rgb="FFFFFF00"/>
                </patternFill>
              </fill>
            </x14:dxf>
          </x14:cfRule>
          <x14:cfRule type="cellIs" priority="88" operator="equal" id="{26C0DD67-6C67-4AF5-9D6B-930619713267}">
            <xm:f>Datos!$AO$2</xm:f>
            <x14:dxf>
              <fill>
                <patternFill>
                  <bgColor rgb="FF92D050"/>
                </patternFill>
              </fill>
            </x14:dxf>
          </x14:cfRule>
          <xm:sqref>AR107</xm:sqref>
        </x14:conditionalFormatting>
        <x14:conditionalFormatting xmlns:xm="http://schemas.microsoft.com/office/excel/2006/main">
          <x14:cfRule type="cellIs" priority="83" operator="equal" id="{3E664954-13CB-4945-B066-47D7E48B462C}">
            <xm:f>Datos!$AO$4</xm:f>
            <x14:dxf>
              <fill>
                <patternFill>
                  <bgColor theme="5" tint="0.39994506668294322"/>
                </patternFill>
              </fill>
            </x14:dxf>
          </x14:cfRule>
          <x14:cfRule type="cellIs" priority="84" operator="equal" id="{BF383391-B674-498A-8BF1-15D6DBA96F72}">
            <xm:f>Datos!$AO$3</xm:f>
            <x14:dxf>
              <fill>
                <patternFill>
                  <bgColor rgb="FFFFFF00"/>
                </patternFill>
              </fill>
            </x14:dxf>
          </x14:cfRule>
          <x14:cfRule type="cellIs" priority="85" operator="equal" id="{1C9B8065-C41A-4584-B5B8-D6050E28BCBE}">
            <xm:f>Datos!$AO$2</xm:f>
            <x14:dxf>
              <fill>
                <patternFill>
                  <bgColor rgb="FF92D050"/>
                </patternFill>
              </fill>
            </x14:dxf>
          </x14:cfRule>
          <xm:sqref>AR108</xm:sqref>
        </x14:conditionalFormatting>
        <x14:conditionalFormatting xmlns:xm="http://schemas.microsoft.com/office/excel/2006/main">
          <x14:cfRule type="cellIs" priority="80" operator="equal" id="{F19C03F7-1488-403D-9413-AEED3196C0CC}">
            <xm:f>Datos!$AO$4</xm:f>
            <x14:dxf>
              <fill>
                <patternFill>
                  <bgColor theme="5" tint="0.39994506668294322"/>
                </patternFill>
              </fill>
            </x14:dxf>
          </x14:cfRule>
          <x14:cfRule type="cellIs" priority="81" operator="equal" id="{9D3E9BF6-A31C-4725-831E-2B4FE1E18973}">
            <xm:f>Datos!$AO$3</xm:f>
            <x14:dxf>
              <fill>
                <patternFill>
                  <bgColor rgb="FFFFFF00"/>
                </patternFill>
              </fill>
            </x14:dxf>
          </x14:cfRule>
          <x14:cfRule type="cellIs" priority="82" operator="equal" id="{C2E6829E-6654-4C14-B622-A0C86FE7480A}">
            <xm:f>Datos!$AO$2</xm:f>
            <x14:dxf>
              <fill>
                <patternFill>
                  <bgColor rgb="FF92D050"/>
                </patternFill>
              </fill>
            </x14:dxf>
          </x14:cfRule>
          <xm:sqref>AR109</xm:sqref>
        </x14:conditionalFormatting>
        <x14:conditionalFormatting xmlns:xm="http://schemas.microsoft.com/office/excel/2006/main">
          <x14:cfRule type="cellIs" priority="77" operator="equal" id="{65ED8BE8-19A8-4E0E-AECB-6697E495525C}">
            <xm:f>Datos!$AO$4</xm:f>
            <x14:dxf>
              <fill>
                <patternFill>
                  <bgColor theme="5" tint="0.39994506668294322"/>
                </patternFill>
              </fill>
            </x14:dxf>
          </x14:cfRule>
          <x14:cfRule type="cellIs" priority="78" operator="equal" id="{F396D7A9-8D01-4064-A1F3-A45875B39011}">
            <xm:f>Datos!$AO$3</xm:f>
            <x14:dxf>
              <fill>
                <patternFill>
                  <bgColor rgb="FFFFFF00"/>
                </patternFill>
              </fill>
            </x14:dxf>
          </x14:cfRule>
          <x14:cfRule type="cellIs" priority="79" operator="equal" id="{803944C4-92CB-4995-8402-3A22B72F4BBC}">
            <xm:f>Datos!$AO$2</xm:f>
            <x14:dxf>
              <fill>
                <patternFill>
                  <bgColor rgb="FF92D050"/>
                </patternFill>
              </fill>
            </x14:dxf>
          </x14:cfRule>
          <xm:sqref>AR110</xm:sqref>
        </x14:conditionalFormatting>
        <x14:conditionalFormatting xmlns:xm="http://schemas.microsoft.com/office/excel/2006/main">
          <x14:cfRule type="cellIs" priority="74" operator="equal" id="{C917D6DF-999E-44FF-A4C2-7B76C47C6CC5}">
            <xm:f>Datos!$AO$4</xm:f>
            <x14:dxf>
              <fill>
                <patternFill>
                  <bgColor theme="5" tint="0.39994506668294322"/>
                </patternFill>
              </fill>
            </x14:dxf>
          </x14:cfRule>
          <x14:cfRule type="cellIs" priority="75" operator="equal" id="{D0A6E19E-83D1-41FA-BCA2-06C30D06A230}">
            <xm:f>Datos!$AO$3</xm:f>
            <x14:dxf>
              <fill>
                <patternFill>
                  <bgColor rgb="FFFFFF00"/>
                </patternFill>
              </fill>
            </x14:dxf>
          </x14:cfRule>
          <x14:cfRule type="cellIs" priority="76" operator="equal" id="{B9633B11-CC5C-4627-BB34-3EAAFC55B62D}">
            <xm:f>Datos!$AO$2</xm:f>
            <x14:dxf>
              <fill>
                <patternFill>
                  <bgColor rgb="FF92D050"/>
                </patternFill>
              </fill>
            </x14:dxf>
          </x14:cfRule>
          <xm:sqref>AR111</xm:sqref>
        </x14:conditionalFormatting>
        <x14:conditionalFormatting xmlns:xm="http://schemas.microsoft.com/office/excel/2006/main">
          <x14:cfRule type="cellIs" priority="71" operator="equal" id="{05C21B53-FB5F-42D9-91B6-D5191DC2510C}">
            <xm:f>Datos!$AO$4</xm:f>
            <x14:dxf>
              <fill>
                <patternFill>
                  <bgColor theme="5" tint="0.39994506668294322"/>
                </patternFill>
              </fill>
            </x14:dxf>
          </x14:cfRule>
          <x14:cfRule type="cellIs" priority="72" operator="equal" id="{33C4A458-70E1-4963-B1FC-6C6A32B4C656}">
            <xm:f>Datos!$AO$3</xm:f>
            <x14:dxf>
              <fill>
                <patternFill>
                  <bgColor rgb="FFFFFF00"/>
                </patternFill>
              </fill>
            </x14:dxf>
          </x14:cfRule>
          <x14:cfRule type="cellIs" priority="73" operator="equal" id="{738A90F1-29AE-41E7-805C-6C99C7FF5085}">
            <xm:f>Datos!$AO$2</xm:f>
            <x14:dxf>
              <fill>
                <patternFill>
                  <bgColor rgb="FF92D050"/>
                </patternFill>
              </fill>
            </x14:dxf>
          </x14:cfRule>
          <xm:sqref>AT102</xm:sqref>
        </x14:conditionalFormatting>
        <x14:conditionalFormatting xmlns:xm="http://schemas.microsoft.com/office/excel/2006/main">
          <x14:cfRule type="cellIs" priority="68" operator="equal" id="{7F43603E-AB3C-443E-B2F6-3723FD4C5756}">
            <xm:f>Datos!$AO$4</xm:f>
            <x14:dxf>
              <fill>
                <patternFill>
                  <bgColor theme="5" tint="0.39994506668294322"/>
                </patternFill>
              </fill>
            </x14:dxf>
          </x14:cfRule>
          <x14:cfRule type="cellIs" priority="69" operator="equal" id="{AF12DEA6-A369-4151-A72E-B8EE65B23BE2}">
            <xm:f>Datos!$AO$3</xm:f>
            <x14:dxf>
              <fill>
                <patternFill>
                  <bgColor rgb="FFFFFF00"/>
                </patternFill>
              </fill>
            </x14:dxf>
          </x14:cfRule>
          <x14:cfRule type="cellIs" priority="70" operator="equal" id="{F37952B1-AED2-4078-99B2-07003C475E1A}">
            <xm:f>Datos!$AO$2</xm:f>
            <x14:dxf>
              <fill>
                <patternFill>
                  <bgColor rgb="FF92D050"/>
                </patternFill>
              </fill>
            </x14:dxf>
          </x14:cfRule>
          <xm:sqref>AT104</xm:sqref>
        </x14:conditionalFormatting>
        <x14:conditionalFormatting xmlns:xm="http://schemas.microsoft.com/office/excel/2006/main">
          <x14:cfRule type="cellIs" priority="65" operator="equal" id="{47CD4662-3F7F-4F46-A935-A21B1C81D6E3}">
            <xm:f>Datos!$AO$4</xm:f>
            <x14:dxf>
              <fill>
                <patternFill>
                  <bgColor theme="5" tint="0.39994506668294322"/>
                </patternFill>
              </fill>
            </x14:dxf>
          </x14:cfRule>
          <x14:cfRule type="cellIs" priority="66" operator="equal" id="{49B3A7F6-2278-4D37-93C8-A80666C59D98}">
            <xm:f>Datos!$AO$3</xm:f>
            <x14:dxf>
              <fill>
                <patternFill>
                  <bgColor rgb="FFFFFF00"/>
                </patternFill>
              </fill>
            </x14:dxf>
          </x14:cfRule>
          <x14:cfRule type="cellIs" priority="67" operator="equal" id="{71B663A7-7162-498D-A60C-E2C129E79B72}">
            <xm:f>Datos!$AO$2</xm:f>
            <x14:dxf>
              <fill>
                <patternFill>
                  <bgColor rgb="FF92D050"/>
                </patternFill>
              </fill>
            </x14:dxf>
          </x14:cfRule>
          <xm:sqref>AT105</xm:sqref>
        </x14:conditionalFormatting>
        <x14:conditionalFormatting xmlns:xm="http://schemas.microsoft.com/office/excel/2006/main">
          <x14:cfRule type="cellIs" priority="62" operator="equal" id="{10866644-B9CD-4A52-A37C-271F7DD76A58}">
            <xm:f>Datos!$AO$4</xm:f>
            <x14:dxf>
              <fill>
                <patternFill>
                  <bgColor theme="5" tint="0.39994506668294322"/>
                </patternFill>
              </fill>
            </x14:dxf>
          </x14:cfRule>
          <x14:cfRule type="cellIs" priority="63" operator="equal" id="{1C4B3691-9D9A-4562-A315-63FEC18A2D5C}">
            <xm:f>Datos!$AO$3</xm:f>
            <x14:dxf>
              <fill>
                <patternFill>
                  <bgColor rgb="FFFFFF00"/>
                </patternFill>
              </fill>
            </x14:dxf>
          </x14:cfRule>
          <x14:cfRule type="cellIs" priority="64" operator="equal" id="{EEF7B6E2-FD13-4EB2-8C71-3A81C5E81A8E}">
            <xm:f>Datos!$AO$2</xm:f>
            <x14:dxf>
              <fill>
                <patternFill>
                  <bgColor rgb="FF92D050"/>
                </patternFill>
              </fill>
            </x14:dxf>
          </x14:cfRule>
          <xm:sqref>AT106</xm:sqref>
        </x14:conditionalFormatting>
        <x14:conditionalFormatting xmlns:xm="http://schemas.microsoft.com/office/excel/2006/main">
          <x14:cfRule type="cellIs" priority="59" operator="equal" id="{090F56E9-DC5E-4B96-8213-32D93D36D0F3}">
            <xm:f>Datos!$AO$4</xm:f>
            <x14:dxf>
              <fill>
                <patternFill>
                  <bgColor theme="5" tint="0.39994506668294322"/>
                </patternFill>
              </fill>
            </x14:dxf>
          </x14:cfRule>
          <x14:cfRule type="cellIs" priority="60" operator="equal" id="{5FF3E231-7859-4BA9-8D15-A4A1A439D71D}">
            <xm:f>Datos!$AO$3</xm:f>
            <x14:dxf>
              <fill>
                <patternFill>
                  <bgColor rgb="FFFFFF00"/>
                </patternFill>
              </fill>
            </x14:dxf>
          </x14:cfRule>
          <x14:cfRule type="cellIs" priority="61" operator="equal" id="{47459CA2-0293-448D-8EC1-07FDBBACC4F9}">
            <xm:f>Datos!$AO$2</xm:f>
            <x14:dxf>
              <fill>
                <patternFill>
                  <bgColor rgb="FF92D050"/>
                </patternFill>
              </fill>
            </x14:dxf>
          </x14:cfRule>
          <xm:sqref>AT107</xm:sqref>
        </x14:conditionalFormatting>
        <x14:conditionalFormatting xmlns:xm="http://schemas.microsoft.com/office/excel/2006/main">
          <x14:cfRule type="cellIs" priority="56" operator="equal" id="{BF98B8C1-092B-46B4-872E-22D92788C3F1}">
            <xm:f>Datos!$AO$4</xm:f>
            <x14:dxf>
              <fill>
                <patternFill>
                  <bgColor theme="5" tint="0.39994506668294322"/>
                </patternFill>
              </fill>
            </x14:dxf>
          </x14:cfRule>
          <x14:cfRule type="cellIs" priority="57" operator="equal" id="{7A93E6CE-251C-43DC-BD77-FF654DA48256}">
            <xm:f>Datos!$AO$3</xm:f>
            <x14:dxf>
              <fill>
                <patternFill>
                  <bgColor rgb="FFFFFF00"/>
                </patternFill>
              </fill>
            </x14:dxf>
          </x14:cfRule>
          <x14:cfRule type="cellIs" priority="58" operator="equal" id="{A62F7392-9B89-464C-A27F-635B7F66441F}">
            <xm:f>Datos!$AO$2</xm:f>
            <x14:dxf>
              <fill>
                <patternFill>
                  <bgColor rgb="FF92D050"/>
                </patternFill>
              </fill>
            </x14:dxf>
          </x14:cfRule>
          <xm:sqref>AT108</xm:sqref>
        </x14:conditionalFormatting>
        <x14:conditionalFormatting xmlns:xm="http://schemas.microsoft.com/office/excel/2006/main">
          <x14:cfRule type="cellIs" priority="53" operator="equal" id="{964C800C-31EC-45A4-86C9-47678170C7E8}">
            <xm:f>Datos!$AO$4</xm:f>
            <x14:dxf>
              <fill>
                <patternFill>
                  <bgColor theme="5" tint="0.39994506668294322"/>
                </patternFill>
              </fill>
            </x14:dxf>
          </x14:cfRule>
          <x14:cfRule type="cellIs" priority="54" operator="equal" id="{55F54EA3-E536-4F30-86F7-B391E7A81AB0}">
            <xm:f>Datos!$AO$3</xm:f>
            <x14:dxf>
              <fill>
                <patternFill>
                  <bgColor rgb="FFFFFF00"/>
                </patternFill>
              </fill>
            </x14:dxf>
          </x14:cfRule>
          <x14:cfRule type="cellIs" priority="55" operator="equal" id="{2AC2F8DD-7CC2-4BF9-B609-1CE8C201B49D}">
            <xm:f>Datos!$AO$2</xm:f>
            <x14:dxf>
              <fill>
                <patternFill>
                  <bgColor rgb="FF92D050"/>
                </patternFill>
              </fill>
            </x14:dxf>
          </x14:cfRule>
          <xm:sqref>AT109</xm:sqref>
        </x14:conditionalFormatting>
        <x14:conditionalFormatting xmlns:xm="http://schemas.microsoft.com/office/excel/2006/main">
          <x14:cfRule type="cellIs" priority="50" operator="equal" id="{81BB5450-A08B-4A60-B6E3-AD2AEC7397A2}">
            <xm:f>Datos!$AO$4</xm:f>
            <x14:dxf>
              <fill>
                <patternFill>
                  <bgColor theme="5" tint="0.39994506668294322"/>
                </patternFill>
              </fill>
            </x14:dxf>
          </x14:cfRule>
          <x14:cfRule type="cellIs" priority="51" operator="equal" id="{618BDBB3-F638-4C77-8A32-AE39FE132B66}">
            <xm:f>Datos!$AO$3</xm:f>
            <x14:dxf>
              <fill>
                <patternFill>
                  <bgColor rgb="FFFFFF00"/>
                </patternFill>
              </fill>
            </x14:dxf>
          </x14:cfRule>
          <x14:cfRule type="cellIs" priority="52" operator="equal" id="{E93C4D62-9963-45C2-A80B-7A61CB029624}">
            <xm:f>Datos!$AO$2</xm:f>
            <x14:dxf>
              <fill>
                <patternFill>
                  <bgColor rgb="FF92D050"/>
                </patternFill>
              </fill>
            </x14:dxf>
          </x14:cfRule>
          <xm:sqref>AT110</xm:sqref>
        </x14:conditionalFormatting>
        <x14:conditionalFormatting xmlns:xm="http://schemas.microsoft.com/office/excel/2006/main">
          <x14:cfRule type="cellIs" priority="47" operator="equal" id="{5AE4E55E-603A-4508-9942-B04751B592D2}">
            <xm:f>Datos!$AO$4</xm:f>
            <x14:dxf>
              <fill>
                <patternFill>
                  <bgColor theme="5" tint="0.39994506668294322"/>
                </patternFill>
              </fill>
            </x14:dxf>
          </x14:cfRule>
          <x14:cfRule type="cellIs" priority="48" operator="equal" id="{A09E8633-4264-495F-B9E8-055BC99410C6}">
            <xm:f>Datos!$AO$3</xm:f>
            <x14:dxf>
              <fill>
                <patternFill>
                  <bgColor rgb="FFFFFF00"/>
                </patternFill>
              </fill>
            </x14:dxf>
          </x14:cfRule>
          <x14:cfRule type="cellIs" priority="49" operator="equal" id="{0827AF2C-6AF7-4C06-83C7-9F80BF61E281}">
            <xm:f>Datos!$AO$2</xm:f>
            <x14:dxf>
              <fill>
                <patternFill>
                  <bgColor rgb="FF92D050"/>
                </patternFill>
              </fill>
            </x14:dxf>
          </x14:cfRule>
          <xm:sqref>AT111</xm:sqref>
        </x14:conditionalFormatting>
        <x14:conditionalFormatting xmlns:xm="http://schemas.microsoft.com/office/excel/2006/main">
          <x14:cfRule type="cellIs" priority="44" operator="equal" id="{A39DDE8F-B4DC-4DDA-AC59-7B96C4776BBA}">
            <xm:f>Datos!$AO$4</xm:f>
            <x14:dxf>
              <fill>
                <patternFill>
                  <bgColor theme="5" tint="0.39994506668294322"/>
                </patternFill>
              </fill>
            </x14:dxf>
          </x14:cfRule>
          <x14:cfRule type="cellIs" priority="45" operator="equal" id="{832A66EB-9AFF-4834-A2C2-906E32990B89}">
            <xm:f>Datos!$AO$3</xm:f>
            <x14:dxf>
              <fill>
                <patternFill>
                  <bgColor rgb="FFFFFF00"/>
                </patternFill>
              </fill>
            </x14:dxf>
          </x14:cfRule>
          <x14:cfRule type="cellIs" priority="46" operator="equal" id="{CD6B1D6F-4CD3-4BAD-88EC-90B9F5143970}">
            <xm:f>Datos!$AO$2</xm:f>
            <x14:dxf>
              <fill>
                <patternFill>
                  <bgColor rgb="FF92D050"/>
                </patternFill>
              </fill>
            </x14:dxf>
          </x14:cfRule>
          <xm:sqref>AW87</xm:sqref>
        </x14:conditionalFormatting>
        <x14:conditionalFormatting xmlns:xm="http://schemas.microsoft.com/office/excel/2006/main">
          <x14:cfRule type="cellIs" priority="41" operator="equal" id="{073E9864-01B5-40F9-BF78-6C51A2185BBD}">
            <xm:f>Datos!$AO$4</xm:f>
            <x14:dxf>
              <fill>
                <patternFill>
                  <bgColor theme="5" tint="0.39994506668294322"/>
                </patternFill>
              </fill>
            </x14:dxf>
          </x14:cfRule>
          <x14:cfRule type="cellIs" priority="42" operator="equal" id="{08CEDFBD-E995-4108-97A2-84EB5A06D218}">
            <xm:f>Datos!$AO$3</xm:f>
            <x14:dxf>
              <fill>
                <patternFill>
                  <bgColor rgb="FFFFFF00"/>
                </patternFill>
              </fill>
            </x14:dxf>
          </x14:cfRule>
          <x14:cfRule type="cellIs" priority="43" operator="equal" id="{B394DDE6-65A9-4A54-A909-7C152A77C3D6}">
            <xm:f>Datos!$AO$2</xm:f>
            <x14:dxf>
              <fill>
                <patternFill>
                  <bgColor rgb="FF92D050"/>
                </patternFill>
              </fill>
            </x14:dxf>
          </x14:cfRule>
          <xm:sqref>AW102</xm:sqref>
        </x14:conditionalFormatting>
        <x14:conditionalFormatting xmlns:xm="http://schemas.microsoft.com/office/excel/2006/main">
          <x14:cfRule type="expression" priority="38" id="{0C9E6C5D-D463-43B3-A64C-D0429A544E06}">
            <xm:f>AND($AP$126&lt;&gt;Datos!$S$5,$AP$126&lt;&gt;Datos!$T$5)</xm:f>
            <x14:dxf>
              <font>
                <color theme="0"/>
              </font>
              <fill>
                <patternFill patternType="none">
                  <bgColor auto="1"/>
                </patternFill>
              </fill>
              <border>
                <left/>
                <right/>
                <top/>
                <bottom/>
              </border>
            </x14:dxf>
          </x14:cfRule>
          <xm:sqref>AL144:AR146</xm:sqref>
        </x14:conditionalFormatting>
        <x14:conditionalFormatting xmlns:xm="http://schemas.microsoft.com/office/excel/2006/main">
          <x14:cfRule type="cellIs" priority="13" operator="equal" id="{CCCA31E3-8D97-4954-A36C-740E5177B11F}">
            <xm:f>Datos!$AQ$3</xm:f>
            <x14:dxf>
              <fill>
                <patternFill>
                  <bgColor theme="5" tint="0.39994506668294322"/>
                </patternFill>
              </fill>
            </x14:dxf>
          </x14:cfRule>
          <x14:cfRule type="cellIs" priority="14" operator="equal" id="{44E12129-8C3B-4A0F-8CD1-E511A170847C}">
            <xm:f>Datos!$AQ$2</xm:f>
            <x14:dxf>
              <fill>
                <patternFill>
                  <bgColor rgb="FF92D050"/>
                </patternFill>
              </fill>
            </x14:dxf>
          </x14:cfRule>
          <xm:sqref>AZ87:BB96</xm:sqref>
        </x14:conditionalFormatting>
        <x14:conditionalFormatting xmlns:xm="http://schemas.microsoft.com/office/excel/2006/main">
          <x14:cfRule type="cellIs" priority="10" operator="equal" id="{F9F6E777-34D6-4BE1-931C-359029C4C93A}">
            <xm:f>Datos!$AR$4</xm:f>
            <x14:dxf>
              <fill>
                <patternFill>
                  <bgColor theme="5" tint="0.39994506668294322"/>
                </patternFill>
              </fill>
            </x14:dxf>
          </x14:cfRule>
          <x14:cfRule type="cellIs" priority="11" operator="equal" id="{EA8F1AB2-3FB9-4025-835A-4E374F044DCA}">
            <xm:f>Datos!$AR$3</xm:f>
            <x14:dxf>
              <fill>
                <patternFill>
                  <bgColor rgb="FFFFFF00"/>
                </patternFill>
              </fill>
            </x14:dxf>
          </x14:cfRule>
          <x14:cfRule type="cellIs" priority="12" operator="equal" id="{577527A3-258B-4806-9EC4-0A461019ABF4}">
            <xm:f>Datos!$AR$2</xm:f>
            <x14:dxf>
              <fill>
                <patternFill>
                  <bgColor rgb="FF92D050"/>
                </patternFill>
              </fill>
            </x14:dxf>
          </x14:cfRule>
          <xm:sqref>AZ102</xm:sqref>
        </x14:conditionalFormatting>
      </x14:conditionalFormatting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20">
    <tabColor rgb="FF0070C0"/>
  </sheetPr>
  <dimension ref="A1:CH232"/>
  <sheetViews>
    <sheetView showGridLines="0" view="pageBreakPreview" zoomScale="75" zoomScaleNormal="100" zoomScaleSheetLayoutView="75" workbookViewId="0">
      <selection activeCell="C14" sqref="A14:J15"/>
    </sheetView>
  </sheetViews>
  <sheetFormatPr defaultColWidth="11.5703125" defaultRowHeight="15"/>
  <cols>
    <col min="1" max="6" width="2.7109375" style="11" customWidth="1"/>
    <col min="7" max="7" width="3.140625" style="11" customWidth="1"/>
    <col min="8" max="8" width="4.42578125" style="11" customWidth="1"/>
    <col min="9" max="9" width="3.7109375" style="11" customWidth="1"/>
    <col min="10" max="11" width="2.7109375" style="11" customWidth="1"/>
    <col min="12" max="12" width="3.42578125" style="11" customWidth="1"/>
    <col min="13" max="15" width="2.7109375" style="11" customWidth="1"/>
    <col min="16" max="17" width="4.7109375" style="11" customWidth="1"/>
    <col min="18" max="20" width="2.7109375" style="11" customWidth="1"/>
    <col min="21" max="21" width="4.28515625" style="11" customWidth="1"/>
    <col min="22" max="22" width="7.42578125" style="11" customWidth="1"/>
    <col min="23" max="23" width="5.28515625" style="11" customWidth="1"/>
    <col min="24" max="25" width="5" style="11" customWidth="1"/>
    <col min="26" max="26" width="6.28515625" style="11" customWidth="1"/>
    <col min="27" max="27" width="5" style="11" customWidth="1"/>
    <col min="28" max="37" width="5.42578125" style="11" customWidth="1"/>
    <col min="38" max="38" width="3.5703125" style="11" customWidth="1"/>
    <col min="39" max="39" width="5.28515625" style="11" customWidth="1"/>
    <col min="40" max="44" width="2.7109375" style="11" customWidth="1"/>
    <col min="45" max="45" width="6.85546875" style="11" customWidth="1"/>
    <col min="46" max="47" width="2.7109375" style="11" customWidth="1"/>
    <col min="48" max="48" width="4.7109375" style="11" customWidth="1"/>
    <col min="49" max="50" width="2.7109375" style="11" customWidth="1"/>
    <col min="51" max="51" width="4" style="11" customWidth="1"/>
    <col min="52" max="53" width="2.7109375" style="11" customWidth="1"/>
    <col min="54" max="54" width="7.42578125" style="11" customWidth="1"/>
    <col min="55" max="58" width="2.7109375" style="11" customWidth="1"/>
    <col min="59" max="59" width="37.85546875" style="11" customWidth="1"/>
    <col min="60" max="62" width="2.7109375" style="11" hidden="1" customWidth="1"/>
    <col min="63" max="63" width="31.140625" style="11" hidden="1" customWidth="1"/>
    <col min="64" max="68" width="27.85546875" style="11" hidden="1" customWidth="1"/>
    <col min="69" max="69" width="37.5703125" style="11" hidden="1" customWidth="1"/>
    <col min="70" max="70" width="11.5703125" style="11" hidden="1" customWidth="1"/>
    <col min="71" max="71" width="33.7109375" style="11" hidden="1" customWidth="1"/>
    <col min="72" max="72" width="24.5703125" style="11" hidden="1" customWidth="1"/>
    <col min="73" max="73" width="22" style="11" hidden="1" customWidth="1"/>
    <col min="74" max="74" width="22.42578125" style="11" hidden="1" customWidth="1"/>
    <col min="75" max="76" width="11.5703125" style="11" hidden="1" customWidth="1"/>
    <col min="77" max="77" width="40.42578125" style="11" hidden="1" customWidth="1"/>
    <col min="78" max="78" width="13.140625" style="11" hidden="1" customWidth="1"/>
    <col min="79" max="84" width="11.5703125" style="11" hidden="1" customWidth="1"/>
    <col min="85" max="85" width="36.7109375" style="11" hidden="1" customWidth="1"/>
    <col min="86" max="86" width="11.5703125" style="11" hidden="1" customWidth="1"/>
    <col min="87" max="91" width="11.5703125" style="11" customWidth="1"/>
    <col min="92" max="16384" width="11.5703125" style="11"/>
  </cols>
  <sheetData>
    <row r="1" spans="1:64" ht="15.6" customHeight="1">
      <c r="A1" s="440"/>
      <c r="B1" s="441"/>
      <c r="C1" s="441"/>
      <c r="D1" s="441"/>
      <c r="E1" s="441"/>
      <c r="F1" s="441"/>
      <c r="G1" s="441"/>
      <c r="H1" s="441"/>
      <c r="I1" s="441"/>
      <c r="J1" s="441"/>
      <c r="K1" s="9"/>
      <c r="L1" s="9"/>
      <c r="M1" s="9"/>
      <c r="N1" s="9"/>
      <c r="O1" s="10"/>
      <c r="P1" s="446" t="s">
        <v>350</v>
      </c>
      <c r="Q1" s="447"/>
      <c r="R1" s="447"/>
      <c r="S1" s="447"/>
      <c r="T1" s="447"/>
      <c r="U1" s="448"/>
      <c r="V1" s="580" t="s">
        <v>422</v>
      </c>
      <c r="W1" s="581"/>
      <c r="X1" s="581"/>
      <c r="Y1" s="581"/>
      <c r="Z1" s="581"/>
      <c r="AA1" s="581"/>
      <c r="AB1" s="581"/>
      <c r="AC1" s="581"/>
      <c r="AD1" s="581"/>
      <c r="AE1" s="581"/>
      <c r="AF1" s="581"/>
      <c r="AG1" s="581"/>
      <c r="AH1" s="581"/>
      <c r="AI1" s="581"/>
      <c r="AJ1" s="581"/>
      <c r="AK1" s="581"/>
      <c r="AL1" s="581"/>
      <c r="AM1" s="581"/>
      <c r="AN1" s="581"/>
      <c r="AO1" s="581"/>
      <c r="AP1" s="581"/>
      <c r="AQ1" s="581"/>
      <c r="AR1" s="581"/>
      <c r="AS1" s="581"/>
      <c r="AT1" s="581"/>
      <c r="AU1" s="581"/>
      <c r="AV1" s="581"/>
      <c r="AW1" s="581"/>
      <c r="AX1" s="581"/>
      <c r="AY1" s="581"/>
      <c r="AZ1" s="582"/>
      <c r="BA1" s="568" t="s">
        <v>423</v>
      </c>
      <c r="BB1" s="569"/>
      <c r="BC1" s="569"/>
      <c r="BD1" s="569"/>
      <c r="BE1" s="569"/>
      <c r="BF1" s="570"/>
      <c r="BG1" s="565" t="s">
        <v>424</v>
      </c>
    </row>
    <row r="2" spans="1:64" ht="15.6" customHeight="1">
      <c r="A2" s="442"/>
      <c r="B2" s="443"/>
      <c r="C2" s="443"/>
      <c r="D2" s="443"/>
      <c r="E2" s="443"/>
      <c r="F2" s="443"/>
      <c r="G2" s="443"/>
      <c r="H2" s="443"/>
      <c r="I2" s="443"/>
      <c r="J2" s="443"/>
      <c r="K2" s="12"/>
      <c r="L2" s="12"/>
      <c r="M2" s="12"/>
      <c r="N2" s="12"/>
      <c r="O2" s="13"/>
      <c r="P2" s="449"/>
      <c r="Q2" s="450"/>
      <c r="R2" s="450"/>
      <c r="S2" s="450"/>
      <c r="T2" s="450"/>
      <c r="U2" s="451"/>
      <c r="V2" s="583"/>
      <c r="W2" s="584"/>
      <c r="X2" s="584"/>
      <c r="Y2" s="584"/>
      <c r="Z2" s="584"/>
      <c r="AA2" s="584"/>
      <c r="AB2" s="584"/>
      <c r="AC2" s="584"/>
      <c r="AD2" s="584"/>
      <c r="AE2" s="584"/>
      <c r="AF2" s="584"/>
      <c r="AG2" s="584"/>
      <c r="AH2" s="584"/>
      <c r="AI2" s="584"/>
      <c r="AJ2" s="584"/>
      <c r="AK2" s="584"/>
      <c r="AL2" s="584"/>
      <c r="AM2" s="584"/>
      <c r="AN2" s="584"/>
      <c r="AO2" s="584"/>
      <c r="AP2" s="584"/>
      <c r="AQ2" s="584"/>
      <c r="AR2" s="584"/>
      <c r="AS2" s="584"/>
      <c r="AT2" s="584"/>
      <c r="AU2" s="584"/>
      <c r="AV2" s="584"/>
      <c r="AW2" s="584"/>
      <c r="AX2" s="584"/>
      <c r="AY2" s="584"/>
      <c r="AZ2" s="585"/>
      <c r="BA2" s="571"/>
      <c r="BB2" s="572"/>
      <c r="BC2" s="572"/>
      <c r="BD2" s="572"/>
      <c r="BE2" s="572"/>
      <c r="BF2" s="573"/>
      <c r="BG2" s="566"/>
    </row>
    <row r="3" spans="1:64" ht="15.6" customHeight="1">
      <c r="A3" s="442"/>
      <c r="B3" s="443"/>
      <c r="C3" s="443"/>
      <c r="D3" s="443"/>
      <c r="E3" s="443"/>
      <c r="F3" s="443"/>
      <c r="G3" s="443"/>
      <c r="H3" s="443"/>
      <c r="I3" s="443"/>
      <c r="J3" s="443"/>
      <c r="K3" s="12"/>
      <c r="L3" s="12"/>
      <c r="M3" s="12"/>
      <c r="N3" s="12"/>
      <c r="O3" s="13"/>
      <c r="P3" s="449" t="s">
        <v>425</v>
      </c>
      <c r="Q3" s="450"/>
      <c r="R3" s="450"/>
      <c r="S3" s="450"/>
      <c r="T3" s="450"/>
      <c r="U3" s="451"/>
      <c r="V3" s="586" t="s">
        <v>426</v>
      </c>
      <c r="W3" s="587"/>
      <c r="X3" s="587"/>
      <c r="Y3" s="587"/>
      <c r="Z3" s="587"/>
      <c r="AA3" s="587"/>
      <c r="AB3" s="587"/>
      <c r="AC3" s="587"/>
      <c r="AD3" s="587"/>
      <c r="AE3" s="587"/>
      <c r="AF3" s="587"/>
      <c r="AG3" s="587"/>
      <c r="AH3" s="587"/>
      <c r="AI3" s="587"/>
      <c r="AJ3" s="587"/>
      <c r="AK3" s="587"/>
      <c r="AL3" s="587"/>
      <c r="AM3" s="587"/>
      <c r="AN3" s="587"/>
      <c r="AO3" s="587"/>
      <c r="AP3" s="587"/>
      <c r="AQ3" s="587"/>
      <c r="AR3" s="587"/>
      <c r="AS3" s="587"/>
      <c r="AT3" s="587"/>
      <c r="AU3" s="587"/>
      <c r="AV3" s="587"/>
      <c r="AW3" s="587"/>
      <c r="AX3" s="587"/>
      <c r="AY3" s="587"/>
      <c r="AZ3" s="588"/>
      <c r="BA3" s="574" t="s">
        <v>427</v>
      </c>
      <c r="BB3" s="575"/>
      <c r="BC3" s="575"/>
      <c r="BD3" s="575"/>
      <c r="BE3" s="575"/>
      <c r="BF3" s="576"/>
      <c r="BG3" s="566" t="str">
        <f>+"06"</f>
        <v>06</v>
      </c>
    </row>
    <row r="4" spans="1:64" ht="15.6" customHeight="1" thickBot="1">
      <c r="A4" s="444"/>
      <c r="B4" s="445"/>
      <c r="C4" s="445"/>
      <c r="D4" s="445"/>
      <c r="E4" s="445"/>
      <c r="F4" s="445"/>
      <c r="G4" s="445"/>
      <c r="H4" s="445"/>
      <c r="I4" s="445"/>
      <c r="J4" s="445"/>
      <c r="K4" s="14"/>
      <c r="L4" s="14"/>
      <c r="M4" s="14"/>
      <c r="N4" s="14"/>
      <c r="O4" s="15"/>
      <c r="P4" s="452"/>
      <c r="Q4" s="453"/>
      <c r="R4" s="453"/>
      <c r="S4" s="453"/>
      <c r="T4" s="453"/>
      <c r="U4" s="454"/>
      <c r="V4" s="589"/>
      <c r="W4" s="590"/>
      <c r="X4" s="590"/>
      <c r="Y4" s="590"/>
      <c r="Z4" s="590"/>
      <c r="AA4" s="590"/>
      <c r="AB4" s="590"/>
      <c r="AC4" s="590"/>
      <c r="AD4" s="590"/>
      <c r="AE4" s="590"/>
      <c r="AF4" s="590"/>
      <c r="AG4" s="590"/>
      <c r="AH4" s="590"/>
      <c r="AI4" s="590"/>
      <c r="AJ4" s="590"/>
      <c r="AK4" s="590"/>
      <c r="AL4" s="590"/>
      <c r="AM4" s="590"/>
      <c r="AN4" s="590"/>
      <c r="AO4" s="590"/>
      <c r="AP4" s="590"/>
      <c r="AQ4" s="590"/>
      <c r="AR4" s="590"/>
      <c r="AS4" s="590"/>
      <c r="AT4" s="590"/>
      <c r="AU4" s="590"/>
      <c r="AV4" s="590"/>
      <c r="AW4" s="590"/>
      <c r="AX4" s="590"/>
      <c r="AY4" s="590"/>
      <c r="AZ4" s="591"/>
      <c r="BA4" s="577"/>
      <c r="BB4" s="578"/>
      <c r="BC4" s="578"/>
      <c r="BD4" s="578"/>
      <c r="BE4" s="578"/>
      <c r="BF4" s="579"/>
      <c r="BG4" s="567"/>
    </row>
    <row r="5" spans="1:64" ht="15.6" customHeight="1">
      <c r="A5" s="18"/>
      <c r="BG5" s="20"/>
    </row>
    <row r="6" spans="1:64" ht="31.15" customHeight="1">
      <c r="A6" s="18"/>
      <c r="C6" s="19"/>
      <c r="D6" s="488" t="s">
        <v>2</v>
      </c>
      <c r="E6" s="488"/>
      <c r="F6" s="488"/>
      <c r="G6" s="488"/>
      <c r="J6" s="19"/>
      <c r="K6" s="596" t="str">
        <f>IF('Contexto Proceso'!$B$2="","",'Contexto Proceso'!$B$2)</f>
        <v>Planeación del Sistema de Gestión Integrado</v>
      </c>
      <c r="L6" s="596"/>
      <c r="M6" s="596"/>
      <c r="N6" s="596"/>
      <c r="O6" s="596"/>
      <c r="P6" s="596"/>
      <c r="Q6" s="596"/>
      <c r="R6" s="596"/>
      <c r="S6" s="596"/>
      <c r="T6" s="596"/>
      <c r="U6" s="596"/>
      <c r="V6" s="596"/>
      <c r="W6" s="596"/>
      <c r="X6" s="596"/>
      <c r="Y6" s="596"/>
      <c r="Z6" s="596"/>
      <c r="AA6" s="596"/>
      <c r="AB6" s="596"/>
      <c r="AC6" s="596"/>
      <c r="AD6" s="596"/>
      <c r="AE6" s="596"/>
      <c r="AF6" s="596"/>
      <c r="AG6" s="596"/>
      <c r="AH6" s="596"/>
      <c r="AI6" s="596"/>
      <c r="AJ6" s="596"/>
      <c r="AK6" s="596"/>
      <c r="AL6" s="596"/>
      <c r="AM6" s="596"/>
      <c r="AN6" s="596"/>
      <c r="AO6" s="596"/>
      <c r="AP6" s="596"/>
      <c r="AQ6" s="596"/>
      <c r="AR6" s="596"/>
      <c r="AS6" s="596"/>
      <c r="AT6" s="596"/>
      <c r="AU6" s="596"/>
      <c r="AV6" s="596"/>
      <c r="AW6" s="596"/>
      <c r="AX6" s="596"/>
      <c r="AY6" s="596"/>
      <c r="AZ6" s="596"/>
      <c r="BA6" s="596"/>
      <c r="BB6" s="596"/>
      <c r="BC6" s="596"/>
      <c r="BD6" s="596"/>
      <c r="BE6" s="596"/>
      <c r="BF6" s="596"/>
      <c r="BG6" s="20"/>
    </row>
    <row r="7" spans="1:64" ht="11.45" customHeight="1">
      <c r="A7" s="18"/>
      <c r="C7" s="19"/>
      <c r="D7" s="19"/>
      <c r="E7" s="19"/>
      <c r="F7" s="19"/>
      <c r="H7" s="19"/>
      <c r="I7" s="19"/>
      <c r="J7" s="19"/>
      <c r="O7" s="19"/>
      <c r="P7" s="176"/>
      <c r="Q7" s="176"/>
      <c r="R7" s="176"/>
      <c r="S7" s="176"/>
      <c r="T7" s="19"/>
      <c r="U7" s="19"/>
      <c r="V7" s="21"/>
      <c r="W7" s="21"/>
      <c r="X7" s="21"/>
      <c r="Y7" s="21"/>
      <c r="Z7" s="21"/>
      <c r="AA7" s="21"/>
      <c r="AB7" s="21"/>
      <c r="AC7" s="21"/>
      <c r="AD7" s="21"/>
      <c r="AE7" s="21"/>
      <c r="AF7" s="21"/>
      <c r="AG7" s="21"/>
      <c r="AH7" s="21"/>
      <c r="AI7" s="21"/>
      <c r="AJ7" s="21"/>
      <c r="AK7" s="21"/>
      <c r="AL7" s="21"/>
      <c r="AM7" s="21"/>
      <c r="AN7" s="21"/>
      <c r="AO7" s="21"/>
      <c r="AP7" s="21"/>
      <c r="BG7" s="20"/>
    </row>
    <row r="8" spans="1:64" ht="31.15" customHeight="1">
      <c r="A8" s="18"/>
      <c r="C8" s="19"/>
      <c r="D8" s="488" t="s">
        <v>360</v>
      </c>
      <c r="E8" s="488"/>
      <c r="F8" s="488"/>
      <c r="G8" s="488"/>
      <c r="J8" s="22"/>
      <c r="K8" s="596" t="str">
        <f>IF('Contexto Proceso'!$B$10="","",'Contexto Proceso'!$B$10)</f>
        <v>Realizar una adecuada planeación del sistema de gestión integrado mediante la identificación de requisitos de las normas de calidad y medio ambiente necesarios para el establecidmiento de la información documentada requerida, con el fin de contribuir con la eficacia y efectividad institucional</v>
      </c>
      <c r="L8" s="596"/>
      <c r="M8" s="596"/>
      <c r="N8" s="596"/>
      <c r="O8" s="596"/>
      <c r="P8" s="596"/>
      <c r="Q8" s="596"/>
      <c r="R8" s="596"/>
      <c r="S8" s="596"/>
      <c r="T8" s="596"/>
      <c r="U8" s="596"/>
      <c r="V8" s="596"/>
      <c r="W8" s="596"/>
      <c r="X8" s="596"/>
      <c r="Y8" s="596"/>
      <c r="Z8" s="596"/>
      <c r="AA8" s="596"/>
      <c r="AB8" s="596"/>
      <c r="AC8" s="596"/>
      <c r="AD8" s="596"/>
      <c r="AE8" s="596"/>
      <c r="AF8" s="596"/>
      <c r="AG8" s="596"/>
      <c r="AH8" s="596"/>
      <c r="AI8" s="596"/>
      <c r="AJ8" s="596"/>
      <c r="AK8" s="596"/>
      <c r="AL8" s="596"/>
      <c r="AM8" s="596"/>
      <c r="AN8" s="596"/>
      <c r="AO8" s="596"/>
      <c r="AP8" s="596"/>
      <c r="AQ8" s="596"/>
      <c r="AR8" s="596"/>
      <c r="AS8" s="596"/>
      <c r="AT8" s="596"/>
      <c r="AU8" s="596"/>
      <c r="AV8" s="596"/>
      <c r="AW8" s="596"/>
      <c r="AX8" s="596"/>
      <c r="AY8" s="596"/>
      <c r="AZ8" s="596"/>
      <c r="BA8" s="596"/>
      <c r="BB8" s="596"/>
      <c r="BC8" s="596"/>
      <c r="BD8" s="596"/>
      <c r="BE8" s="596"/>
      <c r="BF8" s="596"/>
      <c r="BG8" s="20"/>
    </row>
    <row r="9" spans="1:64" ht="11.45" customHeight="1">
      <c r="A9" s="18"/>
      <c r="C9" s="19"/>
      <c r="D9" s="176"/>
      <c r="E9" s="176"/>
      <c r="F9" s="176"/>
      <c r="G9" s="176"/>
      <c r="J9" s="22"/>
      <c r="K9" s="177"/>
      <c r="L9" s="177"/>
      <c r="M9" s="177"/>
      <c r="N9" s="177"/>
      <c r="O9" s="177"/>
      <c r="P9" s="177"/>
      <c r="Q9" s="177"/>
      <c r="R9" s="177"/>
      <c r="S9" s="177"/>
      <c r="T9" s="177"/>
      <c r="U9" s="177"/>
      <c r="V9" s="177"/>
      <c r="W9" s="177"/>
      <c r="X9" s="177"/>
      <c r="Y9" s="177"/>
      <c r="Z9" s="177"/>
      <c r="AA9" s="177"/>
      <c r="AB9" s="177"/>
      <c r="AC9" s="177"/>
      <c r="AD9" s="177"/>
      <c r="AE9" s="177"/>
      <c r="AF9" s="177"/>
      <c r="AG9" s="177"/>
      <c r="AH9" s="177"/>
      <c r="AI9" s="177"/>
      <c r="AJ9" s="177"/>
      <c r="AK9" s="177"/>
      <c r="AL9" s="177"/>
      <c r="AM9" s="177"/>
      <c r="AN9" s="177"/>
      <c r="AO9" s="177"/>
      <c r="AP9" s="177"/>
      <c r="AQ9" s="177"/>
      <c r="AR9" s="177"/>
      <c r="AS9" s="177"/>
      <c r="AT9" s="177"/>
      <c r="AU9" s="177"/>
      <c r="AV9" s="177"/>
      <c r="AW9" s="177"/>
      <c r="AX9" s="177"/>
      <c r="AY9" s="177"/>
      <c r="AZ9" s="177"/>
      <c r="BA9" s="177"/>
      <c r="BB9" s="177"/>
      <c r="BG9" s="20"/>
    </row>
    <row r="10" spans="1:64" ht="31.15" customHeight="1">
      <c r="A10" s="18"/>
      <c r="C10" s="19"/>
      <c r="D10" s="488" t="s">
        <v>428</v>
      </c>
      <c r="E10" s="488"/>
      <c r="F10" s="488"/>
      <c r="G10" s="488"/>
      <c r="H10" s="488"/>
      <c r="I10" s="488"/>
      <c r="J10" s="22"/>
      <c r="K10" s="497"/>
      <c r="L10" s="498"/>
      <c r="M10" s="498"/>
      <c r="N10" s="498"/>
      <c r="O10" s="498"/>
      <c r="P10" s="498"/>
      <c r="Q10" s="498"/>
      <c r="R10" s="498"/>
      <c r="S10" s="498"/>
      <c r="T10" s="498"/>
      <c r="U10" s="498"/>
      <c r="V10" s="498"/>
      <c r="W10" s="498"/>
      <c r="X10" s="498"/>
      <c r="Y10" s="498"/>
      <c r="Z10" s="498"/>
      <c r="AA10" s="498"/>
      <c r="AB10" s="498"/>
      <c r="AC10" s="498"/>
      <c r="AD10" s="498"/>
      <c r="AE10" s="498"/>
      <c r="AF10" s="498"/>
      <c r="AG10" s="498"/>
      <c r="AH10" s="498"/>
      <c r="AI10" s="498"/>
      <c r="AJ10" s="499"/>
      <c r="AK10" s="101"/>
      <c r="AL10" s="22"/>
      <c r="AM10" s="22"/>
      <c r="AN10" s="22"/>
      <c r="AO10" s="22"/>
      <c r="AP10" s="22"/>
      <c r="AQ10" s="500" t="s">
        <v>430</v>
      </c>
      <c r="AR10" s="500"/>
      <c r="AS10" s="500"/>
      <c r="AT10" s="500"/>
      <c r="AU10" s="500"/>
      <c r="AV10" s="500"/>
      <c r="AW10" s="595"/>
      <c r="AX10" s="592"/>
      <c r="AY10" s="593"/>
      <c r="AZ10" s="593"/>
      <c r="BA10" s="593"/>
      <c r="BB10" s="593"/>
      <c r="BC10" s="593"/>
      <c r="BD10" s="593"/>
      <c r="BE10" s="593"/>
      <c r="BF10" s="594"/>
      <c r="BG10" s="20"/>
    </row>
    <row r="11" spans="1:64" ht="21" customHeight="1">
      <c r="A11" s="18"/>
      <c r="C11" s="19"/>
      <c r="D11" s="19"/>
      <c r="E11" s="19"/>
      <c r="F11" s="176"/>
      <c r="G11" s="176"/>
      <c r="H11" s="176"/>
      <c r="I11" s="176"/>
      <c r="J11" s="22"/>
      <c r="K11" s="177"/>
      <c r="L11" s="177"/>
      <c r="M11" s="177"/>
      <c r="N11" s="177"/>
      <c r="O11" s="177"/>
      <c r="P11" s="177"/>
      <c r="Q11" s="177"/>
      <c r="R11" s="177"/>
      <c r="S11" s="177"/>
      <c r="T11" s="177"/>
      <c r="U11" s="177"/>
      <c r="V11" s="177"/>
      <c r="W11" s="177"/>
      <c r="X11" s="177"/>
      <c r="Y11" s="177"/>
      <c r="Z11" s="177"/>
      <c r="AA11" s="177"/>
      <c r="AB11" s="177"/>
      <c r="AC11" s="177"/>
      <c r="AD11" s="177"/>
      <c r="AE11" s="177"/>
      <c r="AF11" s="177"/>
      <c r="AG11" s="177"/>
      <c r="AH11" s="177"/>
      <c r="AI11" s="177"/>
      <c r="AJ11" s="177"/>
      <c r="AK11" s="177"/>
      <c r="AL11" s="177"/>
      <c r="AM11" s="177"/>
      <c r="AN11" s="177"/>
      <c r="AO11" s="177"/>
      <c r="AP11" s="177"/>
      <c r="AQ11" s="177"/>
      <c r="AR11" s="177"/>
      <c r="AS11" s="177"/>
      <c r="AT11" s="495" t="s">
        <v>431</v>
      </c>
      <c r="AU11" s="495"/>
      <c r="AV11" s="495"/>
      <c r="AW11" s="495"/>
      <c r="AX11" s="495"/>
      <c r="AY11" s="495"/>
      <c r="AZ11" s="495"/>
      <c r="BA11" s="495"/>
      <c r="BB11" s="495"/>
      <c r="BC11" s="495"/>
      <c r="BG11" s="20"/>
    </row>
    <row r="12" spans="1:64" ht="23.45" customHeight="1">
      <c r="A12" s="18"/>
      <c r="C12" s="19"/>
      <c r="D12" s="19"/>
      <c r="E12" s="19"/>
      <c r="F12" s="176"/>
      <c r="G12" s="176"/>
      <c r="H12" s="176"/>
      <c r="I12" s="176"/>
      <c r="J12" s="22"/>
      <c r="K12" s="177"/>
      <c r="L12" s="177"/>
      <c r="M12" s="177"/>
      <c r="N12" s="177"/>
      <c r="O12" s="177"/>
      <c r="P12" s="177"/>
      <c r="Q12" s="177"/>
      <c r="R12" s="177"/>
      <c r="S12" s="177"/>
      <c r="T12" s="177"/>
      <c r="U12" s="177"/>
      <c r="V12" s="177"/>
      <c r="W12" s="177"/>
      <c r="X12" s="177"/>
      <c r="Y12" s="177"/>
      <c r="Z12" s="177"/>
      <c r="AA12" s="177"/>
      <c r="AB12" s="177"/>
      <c r="AC12" s="177"/>
      <c r="AD12" s="177"/>
      <c r="AE12" s="177"/>
      <c r="AF12" s="177"/>
      <c r="AG12" s="177"/>
      <c r="AH12" s="177"/>
      <c r="AI12" s="177"/>
      <c r="AJ12" s="177"/>
      <c r="AK12" s="177"/>
      <c r="AL12" s="177"/>
      <c r="AM12" s="177"/>
      <c r="AN12" s="177"/>
      <c r="AO12" s="177"/>
      <c r="AP12" s="177"/>
      <c r="AQ12" s="177"/>
      <c r="AR12" s="177"/>
      <c r="AS12" s="177"/>
      <c r="AT12" s="23"/>
      <c r="AU12" s="23"/>
      <c r="AV12" s="23"/>
      <c r="AW12" s="23"/>
      <c r="AX12" s="23"/>
      <c r="AY12" s="23"/>
      <c r="AZ12" s="23"/>
      <c r="BA12" s="23"/>
      <c r="BB12" s="23"/>
      <c r="BC12" s="23"/>
      <c r="BG12" s="20"/>
      <c r="BJ12" s="104" t="s">
        <v>0</v>
      </c>
      <c r="BK12" s="24" t="s">
        <v>432</v>
      </c>
    </row>
    <row r="13" spans="1:64" ht="31.15" customHeight="1">
      <c r="A13" s="18"/>
      <c r="C13" s="19"/>
      <c r="E13" s="22"/>
      <c r="F13" s="22"/>
      <c r="G13" s="22"/>
      <c r="H13" s="22"/>
      <c r="I13" s="22"/>
      <c r="J13" s="22"/>
      <c r="L13" s="22"/>
      <c r="M13" s="500" t="s">
        <v>1</v>
      </c>
      <c r="N13" s="500"/>
      <c r="O13" s="500"/>
      <c r="P13" s="500"/>
      <c r="Q13" s="500"/>
      <c r="R13" s="500"/>
      <c r="S13" s="500"/>
      <c r="T13" s="500"/>
      <c r="U13" s="22"/>
      <c r="V13" s="497"/>
      <c r="W13" s="498"/>
      <c r="X13" s="498"/>
      <c r="Y13" s="498"/>
      <c r="Z13" s="498"/>
      <c r="AA13" s="498"/>
      <c r="AB13" s="498"/>
      <c r="AC13" s="498"/>
      <c r="AD13" s="498"/>
      <c r="AE13" s="498"/>
      <c r="AF13" s="498"/>
      <c r="AG13" s="498"/>
      <c r="AH13" s="498"/>
      <c r="AI13" s="498"/>
      <c r="AJ13" s="499"/>
      <c r="AK13" s="25" t="str">
        <f>IF(V13=Datos!B2,1,IF(V13=Datos!B3,2,IF(V13=Datos!B4,3,IF(V13=Datos!B5,4,IF(V13=Datos!B6,5,"")))))</f>
        <v/>
      </c>
      <c r="AU13" s="177"/>
      <c r="AV13" s="177"/>
      <c r="AW13" s="177"/>
      <c r="AX13" s="177"/>
      <c r="AY13" s="177"/>
      <c r="AZ13" s="177"/>
      <c r="BA13" s="177"/>
      <c r="BB13" s="177"/>
      <c r="BG13" s="20"/>
      <c r="BJ13" s="26">
        <v>1</v>
      </c>
      <c r="BK13" s="26" t="s">
        <v>433</v>
      </c>
      <c r="BL13" s="11" t="s">
        <v>434</v>
      </c>
    </row>
    <row r="14" spans="1:64" ht="30" customHeight="1" thickBot="1">
      <c r="A14" s="34"/>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BG14" s="20"/>
      <c r="BJ14" s="26">
        <v>2</v>
      </c>
      <c r="BK14" s="26" t="s">
        <v>156</v>
      </c>
      <c r="BL14" s="11" t="s">
        <v>435</v>
      </c>
    </row>
    <row r="15" spans="1:64" ht="32.450000000000003" customHeight="1" thickBot="1">
      <c r="A15" s="380" t="str">
        <f>IF(AK13=Datos!$A$6,"IDENTIFICACIÓN DE LA OPORTUNIDAD","IDENTIFICACIÓN DEL RIESGO")</f>
        <v>IDENTIFICACIÓN DEL RIESGO</v>
      </c>
      <c r="B15" s="381"/>
      <c r="C15" s="381"/>
      <c r="D15" s="381"/>
      <c r="E15" s="381"/>
      <c r="F15" s="381"/>
      <c r="G15" s="381"/>
      <c r="H15" s="381"/>
      <c r="I15" s="381"/>
      <c r="J15" s="382"/>
      <c r="K15" s="27"/>
      <c r="L15" s="27"/>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7"/>
      <c r="BJ15" s="26">
        <v>3</v>
      </c>
      <c r="BK15" s="26" t="s">
        <v>436</v>
      </c>
      <c r="BL15" s="11" t="s">
        <v>437</v>
      </c>
    </row>
    <row r="16" spans="1:64" ht="15.6" customHeight="1">
      <c r="A16" s="18"/>
      <c r="B16" s="28"/>
      <c r="C16" s="28"/>
      <c r="D16" s="28"/>
      <c r="E16" s="28"/>
      <c r="F16" s="28"/>
      <c r="G16" s="28"/>
      <c r="H16" s="28"/>
      <c r="I16" s="28"/>
      <c r="J16" s="28"/>
      <c r="BG16" s="20"/>
      <c r="BJ16" s="26">
        <v>4</v>
      </c>
      <c r="BK16" s="26" t="s">
        <v>438</v>
      </c>
      <c r="BL16" s="11" t="s">
        <v>439</v>
      </c>
    </row>
    <row r="17" spans="1:85" ht="15.6" customHeight="1">
      <c r="A17" s="18"/>
      <c r="B17" s="28"/>
      <c r="C17" s="28"/>
      <c r="D17" s="455" t="s">
        <v>440</v>
      </c>
      <c r="E17" s="455"/>
      <c r="F17" s="455"/>
      <c r="G17" s="455"/>
      <c r="H17" s="455"/>
      <c r="I17" s="455"/>
      <c r="J17" s="455"/>
      <c r="K17" s="455"/>
      <c r="L17" s="455"/>
      <c r="M17" s="455"/>
      <c r="N17" s="455"/>
      <c r="O17" s="455"/>
      <c r="P17" s="455"/>
      <c r="Q17" s="455"/>
      <c r="S17" s="455" t="s">
        <v>441</v>
      </c>
      <c r="T17" s="455"/>
      <c r="U17" s="455"/>
      <c r="V17" s="455"/>
      <c r="X17" s="455" t="s">
        <v>442</v>
      </c>
      <c r="Y17" s="455"/>
      <c r="Z17" s="455"/>
      <c r="AA17" s="455"/>
      <c r="AB17" s="455"/>
      <c r="AC17" s="455"/>
      <c r="AD17" s="455"/>
      <c r="AE17" s="455"/>
      <c r="AF17" s="455"/>
      <c r="AG17" s="455"/>
      <c r="AH17" s="455"/>
      <c r="AI17" s="455"/>
      <c r="AJ17" s="455"/>
      <c r="AK17" s="455"/>
      <c r="AL17" s="455"/>
      <c r="AM17" s="455"/>
      <c r="AN17" s="455"/>
      <c r="AO17" s="455"/>
      <c r="AP17" s="455"/>
      <c r="AQ17" s="455"/>
      <c r="AR17" s="455"/>
      <c r="AS17" s="455"/>
      <c r="AT17" s="455"/>
      <c r="AU17" s="455"/>
      <c r="AV17" s="455"/>
      <c r="AW17" s="455"/>
      <c r="AX17" s="455"/>
      <c r="AY17" s="455"/>
      <c r="AZ17" s="455"/>
      <c r="BA17" s="455"/>
      <c r="BB17" s="455"/>
      <c r="BG17" s="20"/>
      <c r="BJ17" s="26">
        <v>5</v>
      </c>
      <c r="BK17" s="26" t="s">
        <v>171</v>
      </c>
      <c r="BL17" s="11" t="s">
        <v>443</v>
      </c>
    </row>
    <row r="18" spans="1:85" ht="31.15" customHeight="1">
      <c r="A18" s="18"/>
      <c r="D18" s="456"/>
      <c r="E18" s="456"/>
      <c r="F18" s="456"/>
      <c r="G18" s="456"/>
      <c r="H18" s="456"/>
      <c r="I18" s="456"/>
      <c r="J18" s="456"/>
      <c r="K18" s="456"/>
      <c r="L18" s="456"/>
      <c r="M18" s="456"/>
      <c r="N18" s="456"/>
      <c r="O18" s="456"/>
      <c r="P18" s="456"/>
      <c r="Q18" s="456"/>
      <c r="S18" s="456"/>
      <c r="T18" s="456"/>
      <c r="U18" s="456"/>
      <c r="V18" s="456"/>
      <c r="X18" s="456"/>
      <c r="Y18" s="456"/>
      <c r="Z18" s="456"/>
      <c r="AA18" s="456"/>
      <c r="AB18" s="456"/>
      <c r="AC18" s="456"/>
      <c r="AD18" s="456"/>
      <c r="AE18" s="456"/>
      <c r="AF18" s="456"/>
      <c r="AG18" s="456"/>
      <c r="AH18" s="456"/>
      <c r="AI18" s="456"/>
      <c r="AJ18" s="456"/>
      <c r="AK18" s="456"/>
      <c r="AL18" s="456"/>
      <c r="AM18" s="456"/>
      <c r="AN18" s="456"/>
      <c r="AO18" s="456"/>
      <c r="AP18" s="456"/>
      <c r="AQ18" s="456"/>
      <c r="AR18" s="456"/>
      <c r="AS18" s="456"/>
      <c r="AT18" s="456"/>
      <c r="AU18" s="456"/>
      <c r="AV18" s="456"/>
      <c r="AW18" s="456"/>
      <c r="AX18" s="456"/>
      <c r="AY18" s="456"/>
      <c r="AZ18" s="456"/>
      <c r="BA18" s="456"/>
      <c r="BB18" s="456"/>
      <c r="BC18" s="456"/>
      <c r="BD18" s="456"/>
      <c r="BE18" s="456"/>
      <c r="BF18" s="456"/>
      <c r="BG18" s="20"/>
    </row>
    <row r="19" spans="1:85" ht="15.6" customHeight="1">
      <c r="A19" s="18"/>
      <c r="B19" s="39"/>
      <c r="C19" s="39"/>
      <c r="D19" s="39"/>
      <c r="E19" s="39"/>
      <c r="BF19" s="140"/>
      <c r="BG19" s="102" t="s">
        <v>22</v>
      </c>
      <c r="BK19" s="11" t="s">
        <v>445</v>
      </c>
      <c r="BL19" s="11" t="s">
        <v>446</v>
      </c>
      <c r="BM19" s="11" t="s">
        <v>447</v>
      </c>
      <c r="BN19" s="11" t="s">
        <v>448</v>
      </c>
      <c r="BO19" s="11" t="s">
        <v>449</v>
      </c>
      <c r="BP19" s="11" t="s">
        <v>450</v>
      </c>
      <c r="BQ19" s="11" t="s">
        <v>451</v>
      </c>
      <c r="BS19" s="11" t="s">
        <v>452</v>
      </c>
      <c r="BT19" s="11" t="s">
        <v>453</v>
      </c>
      <c r="BU19" s="11" t="s">
        <v>454</v>
      </c>
      <c r="BV19" s="11" t="s">
        <v>455</v>
      </c>
      <c r="BW19" s="11" t="s">
        <v>456</v>
      </c>
      <c r="BX19" s="11" t="s">
        <v>457</v>
      </c>
      <c r="BY19" s="11" t="s">
        <v>458</v>
      </c>
      <c r="CA19" s="11" t="s">
        <v>459</v>
      </c>
      <c r="CB19" s="11" t="s">
        <v>460</v>
      </c>
      <c r="CC19" s="11" t="s">
        <v>461</v>
      </c>
      <c r="CD19" s="11" t="s">
        <v>462</v>
      </c>
      <c r="CE19" s="11" t="s">
        <v>463</v>
      </c>
      <c r="CF19" s="11" t="s">
        <v>464</v>
      </c>
      <c r="CG19" s="11" t="s">
        <v>465</v>
      </c>
    </row>
    <row r="20" spans="1:85" ht="15.6" customHeight="1">
      <c r="A20" s="18"/>
      <c r="B20" s="39"/>
      <c r="C20" s="39"/>
      <c r="D20" s="496" t="str">
        <f>IF(AK13=Datos!$A$6,"Nombre de la oportunidad","Nombre del riesgo")</f>
        <v>Nombre del riesgo</v>
      </c>
      <c r="E20" s="496"/>
      <c r="F20" s="496"/>
      <c r="G20" s="496"/>
      <c r="H20" s="496"/>
      <c r="I20" s="496"/>
      <c r="J20" s="496"/>
      <c r="K20" s="496"/>
      <c r="L20" s="496"/>
      <c r="M20" s="496"/>
      <c r="N20" s="496"/>
      <c r="O20" s="496"/>
      <c r="P20" s="496"/>
      <c r="Q20" s="496"/>
      <c r="R20" s="496"/>
      <c r="S20" s="496"/>
      <c r="T20" s="496"/>
      <c r="U20" s="496"/>
      <c r="V20" s="496"/>
      <c r="W20" s="496"/>
      <c r="X20" s="496"/>
      <c r="Y20" s="496"/>
      <c r="Z20" s="496"/>
      <c r="AA20" s="496"/>
      <c r="AB20" s="496"/>
      <c r="AC20" s="496"/>
      <c r="AD20" s="496"/>
      <c r="AE20" s="496"/>
      <c r="AF20" s="496"/>
      <c r="AG20" s="496"/>
      <c r="AH20" s="496"/>
      <c r="AI20" s="496"/>
      <c r="AJ20" s="496"/>
      <c r="AK20" s="496"/>
      <c r="AL20" s="496"/>
      <c r="AM20" s="496"/>
      <c r="AN20" s="496"/>
      <c r="AO20" s="496"/>
      <c r="AP20" s="496"/>
      <c r="AQ20" s="496"/>
      <c r="AR20" s="496"/>
      <c r="AS20" s="496"/>
      <c r="AT20" s="496"/>
      <c r="AU20" s="496"/>
      <c r="AV20" s="496"/>
      <c r="AW20" s="496"/>
      <c r="AX20" s="496"/>
      <c r="AY20" s="496"/>
      <c r="AZ20" s="496"/>
      <c r="BA20" s="496"/>
      <c r="BB20" s="496"/>
      <c r="BC20" s="496"/>
      <c r="BG20" s="20"/>
      <c r="BK20" s="26" t="str">
        <f>IF('Contexto Estrat. Ins'!$C$7&lt;&gt;"",'Contexto Estrat. Ins'!$C$6,"")</f>
        <v>Planta de personal autorizada insuficiente frente al crecimiento de requerimientos por parte de las partes interesadas</v>
      </c>
      <c r="BL20" s="26" t="str">
        <f>IF('Contexto Estrat. Ins'!$C$8&lt;&gt;"",'Contexto Estrat. Ins'!$C$6,"")</f>
        <v>Planta de personal autorizada insuficiente frente al crecimiento de requerimientos por parte de las partes interesadas</v>
      </c>
      <c r="BM20" s="26" t="str">
        <f>IF('Contexto Estrat. Ins'!$C$9&lt;&gt;"",'Contexto Estrat. Ins'!$C$6,"")</f>
        <v>Planta de personal autorizada insuficiente frente al crecimiento de requerimientos por parte de las partes interesadas</v>
      </c>
      <c r="BN20" s="26" t="str">
        <f>IF('Contexto Estrat. Ins'!$C$10&lt;&gt;"",'Contexto Estrat. Ins'!$C$6,"")</f>
        <v>Planta de personal autorizada insuficiente frente al crecimiento de requerimientos por parte de las partes interesadas</v>
      </c>
      <c r="BO20" s="26" t="str">
        <f>IF('Contexto Estrat. Ins'!$C$11&lt;&gt;"",'Contexto Estrat. Ins'!$C$6,"")</f>
        <v/>
      </c>
      <c r="BP20" s="26" t="str">
        <f>IF('Contexto Estrat. Ins'!$C$12&lt;&gt;"",'Contexto Estrat. Ins'!$C$6,"")</f>
        <v/>
      </c>
      <c r="BQ20" s="26" t="str">
        <f>IF($D$29='Contexto Estrat. Ins'!$B$7,BK20,IF($D$29='Contexto Estrat. Ins'!$B$8,BL20,IF($D$29='Contexto Estrat. Ins'!$B$9,BM20,IF($D$29='Contexto Estrat. Ins'!$B$10,BN20,IF($D$29='Contexto Estrat. Ins'!$B$11,BO20,IF($D$29='Contexto Estrat. Ins'!$B$12,BP20,""))))))</f>
        <v/>
      </c>
      <c r="BS20" s="26" t="str">
        <f>IF('Contexto Estrat. Ins'!$C$37&lt;&gt;"",'Contexto Estrat. Ins'!$C$36,"")</f>
        <v>Definición y aplicación de los modelos de riesgo sanitario IVC-SOA e IVC-SOA PAPF</v>
      </c>
      <c r="BT20" s="26" t="str">
        <f>IF('Contexto Estrat. Ins'!$C$38&lt;&gt;"",'Contexto Estrat. Ins'!$C$36,"")</f>
        <v/>
      </c>
      <c r="BU20" s="26" t="str">
        <f>IF('Contexto Estrat. Ins'!$C$39&lt;&gt;"",'Contexto Estrat. Ins'!$C$36,"")</f>
        <v/>
      </c>
      <c r="BV20" s="26" t="str">
        <f>IF('Contexto Estrat. Ins'!$C$40&lt;&gt;"",'Contexto Estrat. Ins'!$C$36,"")</f>
        <v>Definición y aplicación de los modelos de riesgo sanitario IVC-SOA e IVC-SOA PAPF</v>
      </c>
      <c r="BW20" s="26" t="str">
        <f>IF('Contexto Estrat. Ins'!$C$41&lt;&gt;"",'Contexto Estrat. Ins'!$C$36,"")</f>
        <v/>
      </c>
      <c r="BX20" s="26" t="str">
        <f>IF('Contexto Estrat. Ins'!$C$42&lt;&gt;"",'Contexto Estrat. Ins'!$C$36,"")</f>
        <v/>
      </c>
      <c r="BY20" s="26" t="str">
        <f>IF($D$29='Contexto Estrat. Ins'!$B$37,BS20,IF($D$29='Contexto Estrat. Ins'!$B$38,BT20,IF($D$29='Contexto Estrat. Ins'!$B$39,BU20,IF($D$29='Contexto Estrat. Ins'!$B$40,BV20,IF($D$29='Contexto Estrat. Ins'!$B$41,BW20,IF($D$29='Contexto Estrat. Ins'!$B$42,BX20,""))))))</f>
        <v/>
      </c>
      <c r="CA20" s="26" t="str">
        <f>IF('Contexto Estrat. Ins'!$C$17&lt;&gt;"",'Contexto Estrat. Ins'!$C$16,"")</f>
        <v>Aprobación de presupuesto inferior a las necesidades del Invima</v>
      </c>
      <c r="CB20" s="26" t="str">
        <f>IF('Contexto Estrat. Ins'!$C$18&lt;&gt;"",'Contexto Estrat. Ins'!$C$16,"")</f>
        <v>Aprobación de presupuesto inferior a las necesidades del Invima</v>
      </c>
      <c r="CC20" s="26" t="str">
        <f>IF('Contexto Estrat. Ins'!$C$19&lt;&gt;"",'Contexto Estrat. Ins'!$C$16,"")</f>
        <v>Aprobación de presupuesto inferior a las necesidades del Invima</v>
      </c>
      <c r="CD20" s="26" t="str">
        <f>IF('Contexto Estrat. Ins'!$C$20&lt;&gt;"",'Contexto Estrat. Ins'!$C$16,"")</f>
        <v>Aprobación de presupuesto inferior a las necesidades del Invima</v>
      </c>
      <c r="CE20" s="26" t="str">
        <f>IF('Contexto Estrat. Ins'!$C$21&lt;&gt;"",'Contexto Estrat. Ins'!$C$16,"")</f>
        <v/>
      </c>
      <c r="CF20" s="26" t="str">
        <f>IF('Contexto Estrat. Ins'!$C$22&lt;&gt;"",'Contexto Estrat. Ins'!$C$16,"")</f>
        <v/>
      </c>
      <c r="CG20" s="26" t="str">
        <f>IF($D$29='Contexto Estrat. Ins'!$B$17,CA20,IF($D$29='Contexto Estrat. Ins'!$B$18,CB20,IF($D$29='Contexto Estrat. Ins'!$B$19,CC20,IF($D$29='Contexto Estrat. Ins'!$B$20,CD20,IF($D$29='Contexto Estrat. Ins'!$B$21,CE20,IF($D$29='Contexto Estrat. Ins'!$B$22,CF20,""))))))</f>
        <v/>
      </c>
    </row>
    <row r="21" spans="1:85" ht="31.9" customHeight="1">
      <c r="A21" s="18"/>
      <c r="B21" s="39"/>
      <c r="C21" s="39"/>
      <c r="D21" s="489" t="str">
        <f>IF(X18="","",CONCATENATE(D18," ",S18," ",X18))</f>
        <v/>
      </c>
      <c r="E21" s="489"/>
      <c r="F21" s="489"/>
      <c r="G21" s="489"/>
      <c r="H21" s="489"/>
      <c r="I21" s="489"/>
      <c r="J21" s="489"/>
      <c r="K21" s="489"/>
      <c r="L21" s="489"/>
      <c r="M21" s="489"/>
      <c r="N21" s="489"/>
      <c r="O21" s="489"/>
      <c r="P21" s="489"/>
      <c r="Q21" s="489"/>
      <c r="R21" s="489"/>
      <c r="S21" s="489"/>
      <c r="T21" s="489"/>
      <c r="U21" s="489"/>
      <c r="V21" s="489"/>
      <c r="W21" s="489"/>
      <c r="X21" s="489"/>
      <c r="Y21" s="489"/>
      <c r="Z21" s="489"/>
      <c r="AA21" s="489"/>
      <c r="AB21" s="489"/>
      <c r="AC21" s="489"/>
      <c r="AD21" s="489"/>
      <c r="AE21" s="489"/>
      <c r="AF21" s="489"/>
      <c r="AG21" s="489"/>
      <c r="AH21" s="489"/>
      <c r="AI21" s="489"/>
      <c r="AJ21" s="489"/>
      <c r="AK21" s="489"/>
      <c r="AL21" s="489"/>
      <c r="AM21" s="489"/>
      <c r="AN21" s="489"/>
      <c r="AO21" s="489"/>
      <c r="AP21" s="489"/>
      <c r="AQ21" s="489"/>
      <c r="AR21" s="489"/>
      <c r="AS21" s="489"/>
      <c r="AT21" s="489"/>
      <c r="AU21" s="489"/>
      <c r="AV21" s="489"/>
      <c r="AW21" s="489"/>
      <c r="AX21" s="489"/>
      <c r="AY21" s="489"/>
      <c r="AZ21" s="489"/>
      <c r="BA21" s="489"/>
      <c r="BB21" s="489"/>
      <c r="BC21" s="489"/>
      <c r="BD21" s="489"/>
      <c r="BE21" s="489"/>
      <c r="BF21" s="489"/>
      <c r="BG21" s="20"/>
      <c r="BK21" s="26" t="str">
        <f>IF('Contexto Estrat. Ins'!$D$7&lt;&gt;"",'Contexto Estrat. Ins'!$D$6,"")</f>
        <v>Rotación de personal</v>
      </c>
      <c r="BL21" s="26" t="str">
        <f>IF('Contexto Estrat. Ins'!$D$8&lt;&gt;"",'Contexto Estrat. Ins'!$D$6,"")</f>
        <v>Rotación de personal</v>
      </c>
      <c r="BM21" s="26" t="str">
        <f>IF('Contexto Estrat. Ins'!$D$9&lt;&gt;"",'Contexto Estrat. Ins'!$D$6,"")</f>
        <v>Rotación de personal</v>
      </c>
      <c r="BN21" s="26" t="str">
        <f>IF('Contexto Estrat. Ins'!$D$10&lt;&gt;"",'Contexto Estrat. Ins'!$D$6,"")</f>
        <v/>
      </c>
      <c r="BO21" s="26" t="str">
        <f>IF('Contexto Estrat. Ins'!$D$11&lt;&gt;"",'Contexto Estrat. Ins'!$D$6,"")</f>
        <v/>
      </c>
      <c r="BP21" s="26" t="str">
        <f>IF('Contexto Estrat. Ins'!$D$12&lt;&gt;"",'Contexto Estrat. Ins'!$D$6,"")</f>
        <v/>
      </c>
      <c r="BQ21" s="26" t="str">
        <f>IF($D$29='Contexto Estrat. Ins'!$B$7,BK21,IF($D$29='Contexto Estrat. Ins'!$B$8,BL21,IF($D$29='Contexto Estrat. Ins'!$B$9,BM21,IF($D$29='Contexto Estrat. Ins'!$B$10,BN21,IF($D$29='Contexto Estrat. Ins'!$B$11,BO21,IF($D$29='Contexto Estrat. Ins'!$B$12,BP21,""))))))</f>
        <v/>
      </c>
      <c r="BS21" s="26" t="str">
        <f>IF('Contexto Estrat. Ins'!$D$37&lt;&gt;"",'Contexto Estrat. Ins'!$D$36,"")</f>
        <v>Conocimiento técnico del personal del Instituto</v>
      </c>
      <c r="BT21" s="26" t="str">
        <f>IF('Contexto Estrat. Ins'!$D$38&lt;&gt;"",'Contexto Estrat. Ins'!$D$36,"")</f>
        <v>Conocimiento técnico del personal del Instituto</v>
      </c>
      <c r="BU21" s="26" t="str">
        <f>IF('Contexto Estrat. Ins'!$D$39&lt;&gt;"",'Contexto Estrat. Ins'!$D$36,"")</f>
        <v>Conocimiento técnico del personal del Instituto</v>
      </c>
      <c r="BV21" s="26" t="str">
        <f>IF('Contexto Estrat. Ins'!$D$40&lt;&gt;"",'Contexto Estrat. Ins'!$D$36,"")</f>
        <v>Conocimiento técnico del personal del Instituto</v>
      </c>
      <c r="BW21" s="26" t="str">
        <f>IF('Contexto Estrat. Ins'!$D$41&lt;&gt;"",'Contexto Estrat. Ins'!$D$36,"")</f>
        <v/>
      </c>
      <c r="BX21" s="26" t="str">
        <f>IF('Contexto Estrat. Ins'!$D$42&lt;&gt;"",'Contexto Estrat. Ins'!$D$36,"")</f>
        <v/>
      </c>
      <c r="BY21" s="26" t="str">
        <f>IF($D$29='Contexto Estrat. Ins'!$B$37,BS21,IF($D$29='Contexto Estrat. Ins'!$B$38,BT21,IF($D$29='Contexto Estrat. Ins'!$B$39,BU21,IF($D$29='Contexto Estrat. Ins'!$B$40,BV21,IF($D$29='Contexto Estrat. Ins'!$B$41,BW21,IF($D$29='Contexto Estrat. Ins'!$B$42,BX21,""))))))</f>
        <v/>
      </c>
      <c r="CA21" s="26" t="str">
        <f>IF('Contexto Estrat. Ins'!$D$17&lt;&gt;"",'Contexto Estrat. Ins'!$D$16,"")</f>
        <v>Exceso de legislación sanitaria vigente y cambios continuos en la misma</v>
      </c>
      <c r="CB21" s="26" t="str">
        <f>IF('Contexto Estrat. Ins'!$D$18&lt;&gt;"",'Contexto Estrat. Ins'!$D$16,"")</f>
        <v/>
      </c>
      <c r="CC21" s="26" t="str">
        <f>IF('Contexto Estrat. Ins'!$D$19&lt;&gt;"",'Contexto Estrat. Ins'!$D$16,"")</f>
        <v/>
      </c>
      <c r="CD21" s="26" t="str">
        <f>IF('Contexto Estrat. Ins'!$D$20&lt;&gt;"",'Contexto Estrat. Ins'!$D$16,"")</f>
        <v/>
      </c>
      <c r="CE21" s="26" t="str">
        <f>IF('Contexto Estrat. Ins'!$D$21&lt;&gt;"",'Contexto Estrat. Ins'!$D$16,"")</f>
        <v/>
      </c>
      <c r="CF21" s="26" t="str">
        <f>IF('Contexto Estrat. Ins'!$D$22&lt;&gt;"",'Contexto Estrat. Ins'!$D$16,"")</f>
        <v/>
      </c>
      <c r="CG21" s="26" t="str">
        <f>IF($D$29='Contexto Estrat. Ins'!$B$17,CA21,IF($D$29='Contexto Estrat. Ins'!$B$18,CB21,IF($D$29='Contexto Estrat. Ins'!$B$19,CC21,IF($D$29='Contexto Estrat. Ins'!$B$20,CD21,IF($D$29='Contexto Estrat. Ins'!$B$21,CE21,IF($D$29='Contexto Estrat. Ins'!$B$22,CF21,""))))))</f>
        <v/>
      </c>
    </row>
    <row r="22" spans="1:85" ht="15" customHeight="1">
      <c r="A22" s="18"/>
      <c r="D22" s="492" t="s">
        <v>466</v>
      </c>
      <c r="E22" s="492"/>
      <c r="F22" s="492"/>
      <c r="G22" s="492"/>
      <c r="H22" s="492"/>
      <c r="I22" s="492"/>
      <c r="J22" s="492"/>
      <c r="K22" s="492"/>
      <c r="L22" s="492"/>
      <c r="M22" s="492"/>
      <c r="N22" s="492"/>
      <c r="O22" s="492"/>
      <c r="P22" s="492"/>
      <c r="Q22" s="492"/>
      <c r="R22" s="492"/>
      <c r="S22" s="492"/>
      <c r="T22" s="492"/>
      <c r="U22" s="492"/>
      <c r="V22" s="492"/>
      <c r="W22" s="492"/>
      <c r="X22" s="492"/>
      <c r="Y22" s="492"/>
      <c r="Z22" s="492"/>
      <c r="AA22" s="492"/>
      <c r="AB22" s="492"/>
      <c r="AC22" s="492"/>
      <c r="AD22" s="492"/>
      <c r="AE22" s="492"/>
      <c r="AF22" s="492"/>
      <c r="AG22" s="492"/>
      <c r="AH22" s="492"/>
      <c r="AI22" s="492"/>
      <c r="AJ22" s="492"/>
      <c r="AK22" s="492"/>
      <c r="AL22" s="492"/>
      <c r="AM22" s="492"/>
      <c r="AN22" s="492"/>
      <c r="AO22" s="492"/>
      <c r="AP22" s="492"/>
      <c r="AQ22" s="492"/>
      <c r="AR22" s="492"/>
      <c r="AS22" s="492"/>
      <c r="AT22" s="492"/>
      <c r="AU22" s="492"/>
      <c r="AV22" s="492"/>
      <c r="AW22" s="492"/>
      <c r="AX22" s="492"/>
      <c r="AY22" s="492"/>
      <c r="AZ22" s="492"/>
      <c r="BA22" s="492"/>
      <c r="BB22" s="492"/>
      <c r="BC22" s="492"/>
      <c r="BD22" s="492"/>
      <c r="BE22" s="492"/>
      <c r="BF22" s="492"/>
      <c r="BG22" s="20"/>
      <c r="BK22" s="26" t="str">
        <f>IF('Contexto Estrat. Ins'!$E$7&lt;&gt;"",'Contexto Estrat. Ins'!$E$6,"")</f>
        <v>Sistemas de información y plataforma tecnológica obsoleta y vulnerable</v>
      </c>
      <c r="BL22" s="26" t="str">
        <f>IF('Contexto Estrat. Ins'!$E$8&lt;&gt;"",'Contexto Estrat. Ins'!$E$6,"")</f>
        <v>Sistemas de información y plataforma tecnológica obsoleta y vulnerable</v>
      </c>
      <c r="BM22" s="26" t="str">
        <f>IF('Contexto Estrat. Ins'!$E$9&lt;&gt;"",'Contexto Estrat. Ins'!$E$6,"")</f>
        <v>Sistemas de información y plataforma tecnológica obsoleta y vulnerable</v>
      </c>
      <c r="BN22" s="26" t="str">
        <f>IF('Contexto Estrat. Ins'!$E$10&lt;&gt;"",'Contexto Estrat. Ins'!$E$6,"")</f>
        <v>Sistemas de información y plataforma tecnológica obsoleta y vulnerable</v>
      </c>
      <c r="BO22" s="26" t="str">
        <f>IF('Contexto Estrat. Ins'!$E$11&lt;&gt;"",'Contexto Estrat. Ins'!$E$6,"")</f>
        <v/>
      </c>
      <c r="BP22" s="26" t="str">
        <f>IF('Contexto Estrat. Ins'!$E$12&lt;&gt;"",'Contexto Estrat. Ins'!$E$6,"")</f>
        <v/>
      </c>
      <c r="BQ22" s="26" t="str">
        <f>IF($D$29='Contexto Estrat. Ins'!$B$7,BK22,IF($D$29='Contexto Estrat. Ins'!$B$8,BL22,IF($D$29='Contexto Estrat. Ins'!$B$9,BM22,IF($D$29='Contexto Estrat. Ins'!$B$10,BN22,IF($D$29='Contexto Estrat. Ins'!$B$11,BO22,IF($D$29='Contexto Estrat. Ins'!$B$12,BP22,""))))))</f>
        <v/>
      </c>
      <c r="BS22" s="26" t="str">
        <f>IF('Contexto Estrat. Ins'!$E$37&lt;&gt;"",'Contexto Estrat. Ins'!$E$36,"")</f>
        <v/>
      </c>
      <c r="BT22" s="26" t="str">
        <f>IF('Contexto Estrat. Ins'!$E$38&lt;&gt;"",'Contexto Estrat. Ins'!$E$36,"")</f>
        <v>Racionalización de trámites de acuerdo a la normatividad vigente</v>
      </c>
      <c r="BU22" s="26" t="str">
        <f>IF('Contexto Estrat. Ins'!$E$39&lt;&gt;"",'Contexto Estrat. Ins'!$E$36,"")</f>
        <v/>
      </c>
      <c r="BV22" s="26" t="str">
        <f>IF('Contexto Estrat. Ins'!$E$40&lt;&gt;"",'Contexto Estrat. Ins'!$E$36,"")</f>
        <v>Racionalización de trámites de acuerdo a la normatividad vigente</v>
      </c>
      <c r="BW22" s="26" t="str">
        <f>IF('Contexto Estrat. Ins'!$E$41&lt;&gt;"",'Contexto Estrat. Ins'!$E$36,"")</f>
        <v/>
      </c>
      <c r="BX22" s="26" t="str">
        <f>IF('Contexto Estrat. Ins'!$E$42&lt;&gt;"",'Contexto Estrat. Ins'!$E$36,"")</f>
        <v/>
      </c>
      <c r="BY22" s="26" t="str">
        <f>IF($D$29='Contexto Estrat. Ins'!$B$37,BS22,IF($D$29='Contexto Estrat. Ins'!$B$38,BT22,IF($D$29='Contexto Estrat. Ins'!$B$39,BU22,IF($D$29='Contexto Estrat. Ins'!$B$40,BV22,IF($D$29='Contexto Estrat. Ins'!$B$41,BW22,IF($D$29='Contexto Estrat. Ins'!$B$42,BX22,""))))))</f>
        <v/>
      </c>
      <c r="CA22" s="26" t="str">
        <f>IF('Contexto Estrat. Ins'!$E$17&lt;&gt;"",'Contexto Estrat. Ins'!$E$16,"")</f>
        <v>Capacidad de respuesta limitada en la Red Nacional de Laboratorios</v>
      </c>
      <c r="CB22" s="26" t="str">
        <f>IF('Contexto Estrat. Ins'!$E$18&lt;&gt;"",'Contexto Estrat. Ins'!$E$16,"")</f>
        <v/>
      </c>
      <c r="CC22" s="26" t="str">
        <f>IF('Contexto Estrat. Ins'!$E$19&lt;&gt;"",'Contexto Estrat. Ins'!$E$16,"")</f>
        <v/>
      </c>
      <c r="CD22" s="26" t="str">
        <f>IF('Contexto Estrat. Ins'!$E$20&lt;&gt;"",'Contexto Estrat. Ins'!$E$16,"")</f>
        <v/>
      </c>
      <c r="CE22" s="26" t="str">
        <f>IF('Contexto Estrat. Ins'!$E$21&lt;&gt;"",'Contexto Estrat. Ins'!$E$16,"")</f>
        <v/>
      </c>
      <c r="CF22" s="26" t="str">
        <f>IF('Contexto Estrat. Ins'!$E$22&lt;&gt;"",'Contexto Estrat. Ins'!$E$16,"")</f>
        <v/>
      </c>
      <c r="CG22" s="26" t="str">
        <f>IF($D$29='Contexto Estrat. Ins'!$B$17,CA22,IF($D$29='Contexto Estrat. Ins'!$B$18,CB22,IF($D$29='Contexto Estrat. Ins'!$B$19,CC22,IF($D$29='Contexto Estrat. Ins'!$B$20,CD22,IF($D$29='Contexto Estrat. Ins'!$B$21,CE22,IF($D$29='Contexto Estrat. Ins'!$B$22,CF22,""))))))</f>
        <v/>
      </c>
    </row>
    <row r="23" spans="1:85" ht="15" customHeight="1">
      <c r="A23" s="18"/>
      <c r="D23" s="496" t="str">
        <f>IF(AK13=Datos!$A$6,"Explicación de la oportunidad","Explicación del riesgo")</f>
        <v>Explicación del riesgo</v>
      </c>
      <c r="E23" s="496"/>
      <c r="F23" s="496"/>
      <c r="G23" s="496"/>
      <c r="H23" s="496"/>
      <c r="I23" s="496"/>
      <c r="J23" s="496"/>
      <c r="K23" s="496"/>
      <c r="L23" s="496"/>
      <c r="M23" s="496"/>
      <c r="N23" s="496"/>
      <c r="O23" s="496"/>
      <c r="P23" s="496"/>
      <c r="Q23" s="496"/>
      <c r="R23" s="496"/>
      <c r="S23" s="496"/>
      <c r="T23" s="496"/>
      <c r="U23" s="496"/>
      <c r="V23" s="496"/>
      <c r="W23" s="496"/>
      <c r="X23" s="496"/>
      <c r="Y23" s="496"/>
      <c r="Z23" s="496"/>
      <c r="AA23" s="496"/>
      <c r="AB23" s="496"/>
      <c r="AC23" s="496"/>
      <c r="AD23" s="496"/>
      <c r="AE23" s="496"/>
      <c r="AF23" s="496"/>
      <c r="AG23" s="496"/>
      <c r="AH23" s="496"/>
      <c r="AI23" s="496"/>
      <c r="AJ23" s="496"/>
      <c r="AK23" s="496"/>
      <c r="AL23" s="496"/>
      <c r="AM23" s="496"/>
      <c r="AN23" s="496"/>
      <c r="AO23" s="496"/>
      <c r="AP23" s="496"/>
      <c r="AQ23" s="496"/>
      <c r="AR23" s="496"/>
      <c r="AS23" s="30"/>
      <c r="AT23" s="30"/>
      <c r="AU23" s="30"/>
      <c r="AV23" s="30"/>
      <c r="AW23" s="30"/>
      <c r="AX23" s="30"/>
      <c r="AY23" s="490" t="str">
        <f>IF(AK13=Datos!$A$6,"Clase de oportunidad","Clase de riesgo")</f>
        <v>Clase de riesgo</v>
      </c>
      <c r="AZ23" s="490"/>
      <c r="BA23" s="490"/>
      <c r="BB23" s="490"/>
      <c r="BC23" s="490"/>
      <c r="BD23" s="490"/>
      <c r="BE23" s="490"/>
      <c r="BF23" s="490"/>
      <c r="BG23" s="20"/>
      <c r="BK23" s="26" t="str">
        <f>IF('Contexto Estrat. Ins'!$F$7&lt;&gt;"",'Contexto Estrat. Ins'!$F$6,"")</f>
        <v>Información sujeta a divulgación o modificación no autorizada</v>
      </c>
      <c r="BL23" s="26" t="str">
        <f>IF('Contexto Estrat. Ins'!$F$8&lt;&gt;"",'Contexto Estrat. Ins'!$F$6,"")</f>
        <v>Información sujeta a divulgación o modificación no autorizada</v>
      </c>
      <c r="BM23" s="26" t="str">
        <f>IF('Contexto Estrat. Ins'!$F$9&lt;&gt;"",'Contexto Estrat. Ins'!$F$6,"")</f>
        <v>Información sujeta a divulgación o modificación no autorizada</v>
      </c>
      <c r="BN23" s="26" t="str">
        <f>IF('Contexto Estrat. Ins'!$F$10&lt;&gt;"",'Contexto Estrat. Ins'!$F$6,"")</f>
        <v>Información sujeta a divulgación o modificación no autorizada</v>
      </c>
      <c r="BO23" s="26" t="str">
        <f>IF('Contexto Estrat. Ins'!$F$11&lt;&gt;"",'Contexto Estrat. Ins'!$F$6,"")</f>
        <v/>
      </c>
      <c r="BP23" s="26" t="str">
        <f>IF('Contexto Estrat. Ins'!$F$12&lt;&gt;"",'Contexto Estrat. Ins'!$F$6,"")</f>
        <v/>
      </c>
      <c r="BQ23" s="26" t="str">
        <f>IF($D$29='Contexto Estrat. Ins'!$B$7,BK23,IF($D$29='Contexto Estrat. Ins'!$B$8,BL23,IF($D$29='Contexto Estrat. Ins'!$B$9,BM23,IF($D$29='Contexto Estrat. Ins'!$B$10,BN23,IF($D$29='Contexto Estrat. Ins'!$B$11,BO23,IF($D$29='Contexto Estrat. Ins'!$B$12,BP23,""))))))</f>
        <v/>
      </c>
      <c r="BS23" s="26" t="str">
        <f>IF('Contexto Estrat. Ins'!$F$37&lt;&gt;"",'Contexto Estrat. Ins'!$F$36,"")</f>
        <v/>
      </c>
      <c r="BT23" s="26" t="str">
        <f>IF('Contexto Estrat. Ins'!$F$38&lt;&gt;"",'Contexto Estrat. Ins'!$F$36,"")</f>
        <v>Generación de recursos propios por concepto de tarifas y sanciones</v>
      </c>
      <c r="BU23" s="26" t="str">
        <f>IF('Contexto Estrat. Ins'!$F$39&lt;&gt;"",'Contexto Estrat. Ins'!$F$36,"")</f>
        <v/>
      </c>
      <c r="BV23" s="26" t="str">
        <f>IF('Contexto Estrat. Ins'!$F$40&lt;&gt;"",'Contexto Estrat. Ins'!$F$36,"")</f>
        <v/>
      </c>
      <c r="BW23" s="26" t="str">
        <f>IF('Contexto Estrat. Ins'!$F$41&lt;&gt;"",'Contexto Estrat. Ins'!$F$36,"")</f>
        <v/>
      </c>
      <c r="BX23" s="26" t="str">
        <f>IF('Contexto Estrat. Ins'!$F$42&lt;&gt;"",'Contexto Estrat. Ins'!$F$36,"")</f>
        <v/>
      </c>
      <c r="BY23" s="26" t="str">
        <f>IF($D$29='Contexto Estrat. Ins'!$B$37,BS23,IF($D$29='Contexto Estrat. Ins'!$B$38,BT23,IF($D$29='Contexto Estrat. Ins'!$B$39,BU23,IF($D$29='Contexto Estrat. Ins'!$B$40,BV23,IF($D$29='Contexto Estrat. Ins'!$B$41,BW23,IF($D$29='Contexto Estrat. Ins'!$B$42,BX23,""))))))</f>
        <v/>
      </c>
      <c r="CA23" s="26" t="str">
        <f>IF('Contexto Estrat. Ins'!$F$17&lt;&gt;"",'Contexto Estrat. Ins'!$F$16,"")</f>
        <v>Opinión neutral de los ciudadanos con respecto al Invima</v>
      </c>
      <c r="CB23" s="26" t="str">
        <f>IF('Contexto Estrat. Ins'!$F$18&lt;&gt;"",'Contexto Estrat. Ins'!$F$16,"")</f>
        <v>Opinión neutral de los ciudadanos con respecto al Invima</v>
      </c>
      <c r="CC23" s="26" t="str">
        <f>IF('Contexto Estrat. Ins'!$F$19&lt;&gt;"",'Contexto Estrat. Ins'!$F$16,"")</f>
        <v/>
      </c>
      <c r="CD23" s="26" t="str">
        <f>IF('Contexto Estrat. Ins'!$F$20&lt;&gt;"",'Contexto Estrat. Ins'!$F$16,"")</f>
        <v>Opinión neutral de los ciudadanos con respecto al Invima</v>
      </c>
      <c r="CE23" s="26" t="str">
        <f>IF('Contexto Estrat. Ins'!$F$21&lt;&gt;"",'Contexto Estrat. Ins'!$F$16,"")</f>
        <v/>
      </c>
      <c r="CF23" s="26" t="str">
        <f>IF('Contexto Estrat. Ins'!$F$22&lt;&gt;"",'Contexto Estrat. Ins'!$F$16,"")</f>
        <v/>
      </c>
      <c r="CG23" s="26" t="str">
        <f>IF($D$29='Contexto Estrat. Ins'!$B$17,CA23,IF($D$29='Contexto Estrat. Ins'!$B$18,CB23,IF($D$29='Contexto Estrat. Ins'!$B$19,CC23,IF($D$29='Contexto Estrat. Ins'!$B$20,CD23,IF($D$29='Contexto Estrat. Ins'!$B$21,CE23,IF($D$29='Contexto Estrat. Ins'!$B$22,CF23,""))))))</f>
        <v/>
      </c>
    </row>
    <row r="24" spans="1:85" ht="31.15" customHeight="1">
      <c r="A24" s="18"/>
      <c r="D24" s="491"/>
      <c r="E24" s="491"/>
      <c r="F24" s="491"/>
      <c r="G24" s="491"/>
      <c r="H24" s="491"/>
      <c r="I24" s="491"/>
      <c r="J24" s="491"/>
      <c r="K24" s="491"/>
      <c r="L24" s="491"/>
      <c r="M24" s="491"/>
      <c r="N24" s="491"/>
      <c r="O24" s="491"/>
      <c r="P24" s="491"/>
      <c r="Q24" s="491"/>
      <c r="R24" s="491"/>
      <c r="S24" s="491"/>
      <c r="T24" s="491"/>
      <c r="U24" s="491"/>
      <c r="V24" s="491"/>
      <c r="W24" s="491"/>
      <c r="X24" s="491"/>
      <c r="Y24" s="491"/>
      <c r="Z24" s="491"/>
      <c r="AA24" s="491"/>
      <c r="AB24" s="491"/>
      <c r="AC24" s="491"/>
      <c r="AD24" s="491"/>
      <c r="AE24" s="491"/>
      <c r="AF24" s="491"/>
      <c r="AG24" s="491"/>
      <c r="AH24" s="491"/>
      <c r="AI24" s="491"/>
      <c r="AJ24" s="491"/>
      <c r="AK24" s="491"/>
      <c r="AL24" s="491"/>
      <c r="AM24" s="491"/>
      <c r="AN24" s="491"/>
      <c r="AO24" s="491"/>
      <c r="AP24" s="491"/>
      <c r="AQ24" s="491"/>
      <c r="AR24" s="491"/>
      <c r="AS24" s="491"/>
      <c r="AT24" s="491"/>
      <c r="AU24" s="491"/>
      <c r="AV24" s="491"/>
      <c r="AW24" s="141"/>
      <c r="AX24" s="141"/>
      <c r="AY24" s="456"/>
      <c r="AZ24" s="456"/>
      <c r="BA24" s="456"/>
      <c r="BB24" s="456"/>
      <c r="BC24" s="456"/>
      <c r="BD24" s="456"/>
      <c r="BE24" s="456"/>
      <c r="BF24" s="456"/>
      <c r="BG24" s="20"/>
      <c r="BK24" s="26" t="str">
        <f>IF('Contexto Estrat. Ins'!$G$7&lt;&gt;"",'Contexto Estrat. Ins'!$G$6,"")</f>
        <v>Inoportunidad en la respuesta a trámites y capacidad de respuesta limitada en los laboratorios del Invima</v>
      </c>
      <c r="BL24" s="26" t="str">
        <f>IF('Contexto Estrat. Ins'!$G$8&lt;&gt;"",'Contexto Estrat. Ins'!$G$6,"")</f>
        <v>Inoportunidad en la respuesta a trámites y capacidad de respuesta limitada en los laboratorios del Invima</v>
      </c>
      <c r="BM24" s="26" t="str">
        <f>IF('Contexto Estrat. Ins'!$G$9&lt;&gt;"",'Contexto Estrat. Ins'!$G$6,"")</f>
        <v/>
      </c>
      <c r="BN24" s="26" t="str">
        <f>IF('Contexto Estrat. Ins'!$G$10&lt;&gt;"",'Contexto Estrat. Ins'!$G$6,"")</f>
        <v>Inoportunidad en la respuesta a trámites y capacidad de respuesta limitada en los laboratorios del Invima</v>
      </c>
      <c r="BO24" s="26" t="str">
        <f>IF('Contexto Estrat. Ins'!$G$11&lt;&gt;"",'Contexto Estrat. Ins'!$G$6,"")</f>
        <v/>
      </c>
      <c r="BP24" s="26" t="str">
        <f>IF('Contexto Estrat. Ins'!$G$12&lt;&gt;"",'Contexto Estrat. Ins'!$G$6,"")</f>
        <v/>
      </c>
      <c r="BQ24" s="26" t="str">
        <f>IF($D$29='Contexto Estrat. Ins'!$B$7,BK24,IF($D$29='Contexto Estrat. Ins'!$B$8,BL24,IF($D$29='Contexto Estrat. Ins'!$B$9,BM24,IF($D$29='Contexto Estrat. Ins'!$B$10,BN24,IF($D$29='Contexto Estrat. Ins'!$B$11,BO24,IF($D$29='Contexto Estrat. Ins'!$B$12,BP24,""))))))</f>
        <v/>
      </c>
      <c r="BS24" s="26" t="str">
        <f>IF('Contexto Estrat. Ins'!$G$37&lt;&gt;"",'Contexto Estrat. Ins'!$G$36,"")</f>
        <v>Mantenimiento del Sistema de Gestión Integrado</v>
      </c>
      <c r="BT24" s="26" t="str">
        <f>IF('Contexto Estrat. Ins'!$G$38&lt;&gt;"",'Contexto Estrat. Ins'!$G$36,"")</f>
        <v>Mantenimiento del Sistema de Gestión Integrado</v>
      </c>
      <c r="BU24" s="26" t="str">
        <f>IF('Contexto Estrat. Ins'!$G$39&lt;&gt;"",'Contexto Estrat. Ins'!$G$36,"")</f>
        <v>Mantenimiento del Sistema de Gestión Integrado</v>
      </c>
      <c r="BV24" s="26" t="str">
        <f>IF('Contexto Estrat. Ins'!$G$40&lt;&gt;"",'Contexto Estrat. Ins'!$G$36,"")</f>
        <v>Mantenimiento del Sistema de Gestión Integrado</v>
      </c>
      <c r="BW24" s="26" t="str">
        <f>IF('Contexto Estrat. Ins'!$G$41&lt;&gt;"",'Contexto Estrat. Ins'!$G$36,"")</f>
        <v/>
      </c>
      <c r="BX24" s="26" t="str">
        <f>IF('Contexto Estrat. Ins'!$G$42&lt;&gt;"",'Contexto Estrat. Ins'!$G$36,"")</f>
        <v/>
      </c>
      <c r="BY24" s="26" t="str">
        <f>IF($D$29='Contexto Estrat. Ins'!$B$37,BS24,IF($D$29='Contexto Estrat. Ins'!$B$38,BT24,IF($D$29='Contexto Estrat. Ins'!$B$39,BU24,IF($D$29='Contexto Estrat. Ins'!$B$40,BV24,IF($D$29='Contexto Estrat. Ins'!$B$41,BW24,IF($D$29='Contexto Estrat. Ins'!$B$42,BX24,""))))))</f>
        <v/>
      </c>
      <c r="CA24" s="26" t="str">
        <f>IF('Contexto Estrat. Ins'!$G$17&lt;&gt;"",'Contexto Estrat. Ins'!$G$16,"")</f>
        <v/>
      </c>
      <c r="CB24" s="26" t="str">
        <f>IF('Contexto Estrat. Ins'!$G$18&lt;&gt;"",'Contexto Estrat. Ins'!$G$16,"")</f>
        <v/>
      </c>
      <c r="CC24" s="26" t="str">
        <f>IF('Contexto Estrat. Ins'!$G$19&lt;&gt;"",'Contexto Estrat. Ins'!$G$16,"")</f>
        <v/>
      </c>
      <c r="CD24" s="26" t="str">
        <f>IF('Contexto Estrat. Ins'!$G$20&lt;&gt;"",'Contexto Estrat. Ins'!$G$16,"")</f>
        <v>Percepción negativa por parte de las partes interesadas con respecto a la transparencia de la Entidad</v>
      </c>
      <c r="CE24" s="26" t="str">
        <f>IF('Contexto Estrat. Ins'!$G$21&lt;&gt;"",'Contexto Estrat. Ins'!$G$16,"")</f>
        <v/>
      </c>
      <c r="CF24" s="26" t="str">
        <f>IF('Contexto Estrat. Ins'!$G$22&lt;&gt;"",'Contexto Estrat. Ins'!$G$16,"")</f>
        <v/>
      </c>
      <c r="CG24" s="26" t="str">
        <f>IF($D$29='Contexto Estrat. Ins'!$B$17,CA24,IF($D$29='Contexto Estrat. Ins'!$B$18,CB24,IF($D$29='Contexto Estrat. Ins'!$B$19,CC24,IF($D$29='Contexto Estrat. Ins'!$B$20,CD24,IF($D$29='Contexto Estrat. Ins'!$B$21,CE24,IF($D$29='Contexto Estrat. Ins'!$B$22,CF24,""))))))</f>
        <v/>
      </c>
    </row>
    <row r="25" spans="1:85" s="239" customFormat="1" ht="20.25" customHeight="1">
      <c r="A25" s="241"/>
      <c r="D25" s="240"/>
      <c r="E25" s="240"/>
      <c r="F25" s="240"/>
      <c r="G25" s="240"/>
      <c r="H25" s="240"/>
      <c r="I25" s="240"/>
      <c r="J25" s="240"/>
      <c r="K25" s="240"/>
      <c r="L25" s="240"/>
      <c r="M25" s="240"/>
      <c r="N25" s="240"/>
      <c r="O25" s="240"/>
      <c r="P25" s="240"/>
      <c r="Q25" s="236"/>
      <c r="R25" s="240"/>
      <c r="S25" s="236"/>
      <c r="T25" s="236"/>
      <c r="U25" s="236"/>
      <c r="V25" s="236"/>
      <c r="W25" s="240"/>
      <c r="X25" s="240"/>
      <c r="Y25" s="240"/>
      <c r="Z25" s="240"/>
      <c r="AA25" s="240"/>
      <c r="AB25" s="240"/>
      <c r="AC25" s="240"/>
      <c r="AD25" s="240"/>
      <c r="AE25" s="236"/>
      <c r="AF25" s="240"/>
      <c r="AG25" s="236"/>
      <c r="AH25" s="240"/>
      <c r="AI25" s="240"/>
      <c r="AJ25" s="240"/>
      <c r="AK25" s="240"/>
      <c r="AL25" s="240"/>
      <c r="AM25" s="240"/>
      <c r="AN25" s="240"/>
      <c r="AO25" s="240"/>
      <c r="AP25" s="240"/>
      <c r="AQ25" s="240"/>
      <c r="AR25" s="240"/>
      <c r="AS25" s="240"/>
      <c r="AT25" s="236"/>
      <c r="AU25" s="240"/>
      <c r="AV25" s="240"/>
      <c r="AW25" s="237"/>
      <c r="AX25" s="237"/>
      <c r="AY25" s="238"/>
      <c r="AZ25" s="238"/>
      <c r="BA25" s="238"/>
      <c r="BB25" s="238"/>
      <c r="BC25" s="238"/>
      <c r="BD25" s="238"/>
      <c r="BE25" s="238"/>
      <c r="BF25" s="238"/>
      <c r="BG25" s="242"/>
      <c r="BK25" s="243"/>
      <c r="BL25" s="243"/>
      <c r="BM25" s="243"/>
      <c r="BN25" s="243"/>
      <c r="BO25" s="243"/>
      <c r="BP25" s="243"/>
      <c r="BQ25" s="243"/>
      <c r="BS25" s="243"/>
      <c r="BT25" s="243"/>
      <c r="BU25" s="243"/>
      <c r="BV25" s="243"/>
      <c r="BW25" s="243"/>
      <c r="BX25" s="243"/>
      <c r="BY25" s="243"/>
      <c r="CA25" s="243"/>
      <c r="CB25" s="243"/>
      <c r="CC25" s="243"/>
      <c r="CD25" s="243"/>
      <c r="CE25" s="243"/>
      <c r="CF25" s="243"/>
      <c r="CG25" s="243"/>
    </row>
    <row r="26" spans="1:85" ht="31.15" customHeight="1">
      <c r="A26" s="18"/>
      <c r="C26" s="239"/>
      <c r="D26" s="647" t="s">
        <v>468</v>
      </c>
      <c r="E26" s="648"/>
      <c r="F26" s="648"/>
      <c r="G26" s="648"/>
      <c r="H26" s="648"/>
      <c r="I26" s="648"/>
      <c r="J26" s="648"/>
      <c r="K26" s="648"/>
      <c r="L26" s="648"/>
      <c r="M26" s="648"/>
      <c r="N26" s="648"/>
      <c r="O26" s="648"/>
      <c r="P26" s="249" t="s">
        <v>469</v>
      </c>
      <c r="Q26" s="245"/>
      <c r="R26" s="646" t="s">
        <v>470</v>
      </c>
      <c r="S26" s="646"/>
      <c r="T26" s="245"/>
      <c r="U26" s="246"/>
      <c r="V26" s="236"/>
      <c r="W26" s="647" t="s">
        <v>471</v>
      </c>
      <c r="X26" s="648"/>
      <c r="Y26" s="648"/>
      <c r="Z26" s="648"/>
      <c r="AA26" s="648"/>
      <c r="AB26" s="648"/>
      <c r="AC26" s="648"/>
      <c r="AD26" s="244" t="s">
        <v>469</v>
      </c>
      <c r="AE26" s="245"/>
      <c r="AF26" s="244" t="s">
        <v>470</v>
      </c>
      <c r="AG26" s="246"/>
      <c r="AH26" s="30"/>
      <c r="AI26" s="647" t="s">
        <v>472</v>
      </c>
      <c r="AJ26" s="648"/>
      <c r="AK26" s="648"/>
      <c r="AL26" s="648"/>
      <c r="AM26" s="648"/>
      <c r="AN26" s="648"/>
      <c r="AO26" s="648"/>
      <c r="AP26" s="648"/>
      <c r="AQ26" s="648"/>
      <c r="AR26" s="648"/>
      <c r="AS26" s="244" t="s">
        <v>469</v>
      </c>
      <c r="AT26" s="245"/>
      <c r="AU26" s="645" t="s">
        <v>470</v>
      </c>
      <c r="AV26" s="645"/>
      <c r="AW26" s="247"/>
      <c r="AX26" s="248"/>
      <c r="AY26" s="238"/>
      <c r="AZ26" s="238"/>
      <c r="BA26" s="238"/>
      <c r="BB26" s="238"/>
      <c r="BC26" s="238"/>
      <c r="BD26" s="238"/>
      <c r="BE26" s="238"/>
      <c r="BF26" s="238"/>
      <c r="BG26" s="20"/>
      <c r="BK26" s="26"/>
      <c r="BL26" s="26"/>
      <c r="BM26" s="26"/>
      <c r="BN26" s="26"/>
      <c r="BO26" s="26"/>
      <c r="BP26" s="26"/>
      <c r="BQ26" s="26"/>
      <c r="BS26" s="26"/>
      <c r="BT26" s="26"/>
      <c r="BU26" s="26"/>
      <c r="BV26" s="26"/>
      <c r="BW26" s="26"/>
      <c r="BX26" s="26"/>
      <c r="BY26" s="26"/>
      <c r="CA26" s="26"/>
      <c r="CB26" s="26"/>
      <c r="CC26" s="26"/>
      <c r="CD26" s="26"/>
      <c r="CE26" s="26"/>
      <c r="CF26" s="26"/>
      <c r="CG26" s="26"/>
    </row>
    <row r="27" spans="1:85" ht="15.6" customHeight="1">
      <c r="A27" s="18"/>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29"/>
      <c r="AT27" s="32"/>
      <c r="AU27" s="32"/>
      <c r="AV27" s="32"/>
      <c r="AW27" s="32"/>
      <c r="AX27" s="32"/>
      <c r="AY27" s="32"/>
      <c r="AZ27" s="32"/>
      <c r="BA27" s="32"/>
      <c r="BB27" s="32"/>
      <c r="BG27" s="20"/>
      <c r="BK27" s="26" t="str">
        <f>IF('Contexto Estrat. Ins'!$H$7&lt;&gt;"",'Contexto Estrat. Ins'!$H$6,"")</f>
        <v>Cultura de servicio y herramientas de atención al ciudadano limitadas</v>
      </c>
      <c r="BL27" s="26" t="str">
        <f>IF('Contexto Estrat. Ins'!$H$8&lt;&gt;"",'Contexto Estrat. Ins'!$H$6,"")</f>
        <v>Cultura de servicio y herramientas de atención al ciudadano limitadas</v>
      </c>
      <c r="BM27" s="26" t="str">
        <f>IF('Contexto Estrat. Ins'!$H$9&lt;&gt;"",'Contexto Estrat. Ins'!$H$6,"")</f>
        <v/>
      </c>
      <c r="BN27" s="26" t="str">
        <f>IF('Contexto Estrat. Ins'!$H$10&lt;&gt;"",'Contexto Estrat. Ins'!$H$6,"")</f>
        <v/>
      </c>
      <c r="BO27" s="26" t="str">
        <f>IF('Contexto Estrat. Ins'!$H$11&lt;&gt;"",'Contexto Estrat. Ins'!$H$6,"")</f>
        <v/>
      </c>
      <c r="BP27" s="26" t="str">
        <f>IF('Contexto Estrat. Ins'!$H$12&lt;&gt;"",'Contexto Estrat. Ins'!$H$6,"")</f>
        <v/>
      </c>
      <c r="BQ27" s="26" t="str">
        <f>IF($D$29='Contexto Estrat. Ins'!$B$7,BK27,IF($D$29='Contexto Estrat. Ins'!$B$8,BL27,IF($D$29='Contexto Estrat. Ins'!$B$9,BM27,IF($D$29='Contexto Estrat. Ins'!$B$10,BN27,IF($D$29='Contexto Estrat. Ins'!$B$11,BO27,IF($D$29='Contexto Estrat. Ins'!$B$12,BP27,""))))))</f>
        <v/>
      </c>
      <c r="BS27" s="26" t="str">
        <f>IF('Contexto Estrat. Ins'!$H$37&lt;&gt;"",'Contexto Estrat. Ins'!$H$36,"")</f>
        <v>Enfoque de mejoramiento continuo para el cumplimiento de requisitos legales en seguridad y salud en el trabajo y gestión ambiental</v>
      </c>
      <c r="BT27" s="26" t="str">
        <f>IF('Contexto Estrat. Ins'!$H$38&lt;&gt;"",'Contexto Estrat. Ins'!$H$36,"")</f>
        <v>Enfoque de mejoramiento continuo para el cumplimiento de requisitos legales en seguridad y salud en el trabajo y gestión ambiental</v>
      </c>
      <c r="BU27" s="26" t="str">
        <f>IF('Contexto Estrat. Ins'!$H$39&lt;&gt;"",'Contexto Estrat. Ins'!$H$36,"")</f>
        <v>Enfoque de mejoramiento continuo para el cumplimiento de requisitos legales en seguridad y salud en el trabajo y gestión ambiental</v>
      </c>
      <c r="BV27" s="26" t="str">
        <f>IF('Contexto Estrat. Ins'!$H$40&lt;&gt;"",'Contexto Estrat. Ins'!$H$36,"")</f>
        <v>Enfoque de mejoramiento continuo para el cumplimiento de requisitos legales en seguridad y salud en el trabajo y gestión ambiental</v>
      </c>
      <c r="BW27" s="26" t="str">
        <f>IF('Contexto Estrat. Ins'!$H$41&lt;&gt;"",'Contexto Estrat. Ins'!$H$36,"")</f>
        <v/>
      </c>
      <c r="BX27" s="26" t="str">
        <f>IF('Contexto Estrat. Ins'!$H$42&lt;&gt;"",'Contexto Estrat. Ins'!$H$36,"")</f>
        <v/>
      </c>
      <c r="BY27" s="26" t="str">
        <f>IF($D$29='Contexto Estrat. Ins'!$B$37,BS27,IF($D$29='Contexto Estrat. Ins'!$B$38,BT27,IF($D$29='Contexto Estrat. Ins'!$B$39,BU27,IF($D$29='Contexto Estrat. Ins'!$B$40,BV27,IF($D$29='Contexto Estrat. Ins'!$B$41,BW27,IF($D$29='Contexto Estrat. Ins'!$B$42,BX27,""))))))</f>
        <v/>
      </c>
      <c r="CA27" s="26" t="str">
        <f>IF('Contexto Estrat. Ins'!$H$17&lt;&gt;"",'Contexto Estrat. Ins'!$H$16,"")</f>
        <v>Actos de corrupción e ilegalidad o presión de los diferentes grupos de interés como gremios, actores políticos, usuarios, entidades gubernamentales e internacionales</v>
      </c>
      <c r="CB27" s="26" t="str">
        <f>IF('Contexto Estrat. Ins'!$H$18&lt;&gt;"",'Contexto Estrat. Ins'!$H$16,"")</f>
        <v>Actos de corrupción e ilegalidad o presión de los diferentes grupos de interés como gremios, actores políticos, usuarios, entidades gubernamentales e internacionales</v>
      </c>
      <c r="CC27" s="26" t="str">
        <f>IF('Contexto Estrat. Ins'!$H$19&lt;&gt;"",'Contexto Estrat. Ins'!$H$16,"")</f>
        <v/>
      </c>
      <c r="CD27" s="26" t="str">
        <f>IF('Contexto Estrat. Ins'!$H$20&lt;&gt;"",'Contexto Estrat. Ins'!$H$16,"")</f>
        <v>Actos de corrupción e ilegalidad o presión de los diferentes grupos de interés como gremios, actores políticos, usuarios, entidades gubernamentales e internacionales</v>
      </c>
      <c r="CE27" s="26" t="str">
        <f>IF('Contexto Estrat. Ins'!$H$21&lt;&gt;"",'Contexto Estrat. Ins'!$H$16,"")</f>
        <v/>
      </c>
      <c r="CF27" s="26" t="str">
        <f>IF('Contexto Estrat. Ins'!$H$22&lt;&gt;"",'Contexto Estrat. Ins'!$H$16,"")</f>
        <v/>
      </c>
      <c r="CG27" s="26" t="str">
        <f>IF($D$29='Contexto Estrat. Ins'!$B$17,CA27,IF($D$29='Contexto Estrat. Ins'!$B$18,CB27,IF($D$29='Contexto Estrat. Ins'!$B$19,CC27,IF($D$29='Contexto Estrat. Ins'!$B$20,CD27,IF($D$29='Contexto Estrat. Ins'!$B$21,CE27,IF($D$29='Contexto Estrat. Ins'!$B$22,CF27,""))))))</f>
        <v/>
      </c>
    </row>
    <row r="28" spans="1:85" ht="34.9" customHeight="1">
      <c r="A28" s="18"/>
      <c r="D28" s="376" t="str">
        <f>IF(OR(AK13=Datos!A2,AK13=Datos!A4,AK13=Datos!A5),"Seleccione los Trámites y OPA's posiblemente afectados",IF(AK13=Datos!A3,"Seleccione los Objetivos Estratégicos posiblemente afectados, inciando por el directamente relacionado",IF(AK13=Datos!A6,"Seleccione los Objetivos Estratégicos posiblemente favorecidos, iniciando por el directamente relacionado","")))</f>
        <v/>
      </c>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0"/>
      <c r="AD28" s="493" t="str">
        <f>IF(OR(AK13=Datos!A2,AK13=Datos!A3,AK13=Datos!A4,AK13=Datos!A5),"Seleccione o mencione otros procesos del SIG posiblemente afectados",IF(AK13=Datos!A6,"Seleccione o mencione otros procesos del SIG posiblemente favorecidos",""))</f>
        <v/>
      </c>
      <c r="AE28" s="493"/>
      <c r="AF28" s="493"/>
      <c r="AG28" s="493"/>
      <c r="AH28" s="493"/>
      <c r="AI28" s="493"/>
      <c r="AJ28" s="493"/>
      <c r="AK28" s="493"/>
      <c r="AL28" s="493"/>
      <c r="AM28" s="493"/>
      <c r="AN28" s="493"/>
      <c r="AO28" s="493"/>
      <c r="AP28" s="493"/>
      <c r="AQ28" s="493"/>
      <c r="AR28" s="493"/>
      <c r="AS28" s="493"/>
      <c r="AT28" s="493"/>
      <c r="AU28" s="493"/>
      <c r="AV28" s="493"/>
      <c r="AW28" s="493"/>
      <c r="AX28" s="493"/>
      <c r="AY28" s="493"/>
      <c r="AZ28" s="493"/>
      <c r="BA28" s="493"/>
      <c r="BB28" s="493"/>
      <c r="BC28" s="493"/>
      <c r="BD28" s="493"/>
      <c r="BE28" s="493"/>
      <c r="BF28" s="493"/>
      <c r="BG28" s="20"/>
      <c r="BK28" s="26" t="str">
        <f>IF('Contexto Estrat. Ins'!$I$7&lt;&gt;"",'Contexto Estrat. Ins'!$I$6,"")</f>
        <v/>
      </c>
      <c r="BL28" s="26" t="str">
        <f>IF('Contexto Estrat. Ins'!$I$8&lt;&gt;"",'Contexto Estrat. Ins'!$I$6,"")</f>
        <v/>
      </c>
      <c r="BM28" s="26" t="str">
        <f>IF('Contexto Estrat. Ins'!$I$9&lt;&gt;"",'Contexto Estrat. Ins'!$I$6,"")</f>
        <v>Divulgación de la plataforma estratégica y otros temas de interés inoportuna y que no cubre a la totalidad de los funcionarios y contratistas</v>
      </c>
      <c r="BN28" s="26" t="str">
        <f>IF('Contexto Estrat. Ins'!$I$10&lt;&gt;"",'Contexto Estrat. Ins'!$I$6,"")</f>
        <v/>
      </c>
      <c r="BO28" s="26" t="str">
        <f>IF('Contexto Estrat. Ins'!$I$11&lt;&gt;"",'Contexto Estrat. Ins'!$I$6,"")</f>
        <v/>
      </c>
      <c r="BP28" s="26" t="str">
        <f>IF('Contexto Estrat. Ins'!$I$12&lt;&gt;"",'Contexto Estrat. Ins'!$I$6,"")</f>
        <v/>
      </c>
      <c r="BQ28" s="26" t="str">
        <f>IF($D$29='Contexto Estrat. Ins'!$B$7,BK28,IF($D$29='Contexto Estrat. Ins'!$B$8,BL28,IF($D$29='Contexto Estrat. Ins'!$B$9,BM28,IF($D$29='Contexto Estrat. Ins'!$B$10,BN28,IF($D$29='Contexto Estrat. Ins'!$B$11,BO28,IF($D$29='Contexto Estrat. Ins'!$B$12,BP28,""))))))</f>
        <v/>
      </c>
      <c r="BS28" s="26" t="str">
        <f>IF('Contexto Estrat. Ins'!$I$37&lt;&gt;"",'Contexto Estrat. Ins'!$I$36,"")</f>
        <v>Implementación de nuevos mecanismos de atención a las partes interesadas</v>
      </c>
      <c r="BT28" s="26" t="str">
        <f>IF('Contexto Estrat. Ins'!$I$38&lt;&gt;"",'Contexto Estrat. Ins'!$I$36,"")</f>
        <v>Implementación de nuevos mecanismos de atención a las partes interesadas</v>
      </c>
      <c r="BU28" s="26" t="str">
        <f>IF('Contexto Estrat. Ins'!$I$39&lt;&gt;"",'Contexto Estrat. Ins'!$I$36,"")</f>
        <v/>
      </c>
      <c r="BV28" s="26" t="str">
        <f>IF('Contexto Estrat. Ins'!$I$40&lt;&gt;"",'Contexto Estrat. Ins'!$I$36,"")</f>
        <v>Implementación de nuevos mecanismos de atención a las partes interesadas</v>
      </c>
      <c r="BW28" s="26" t="str">
        <f>IF('Contexto Estrat. Ins'!$I$41&lt;&gt;"",'Contexto Estrat. Ins'!$I$36,"")</f>
        <v/>
      </c>
      <c r="BX28" s="26" t="str">
        <f>IF('Contexto Estrat. Ins'!$I$42&lt;&gt;"",'Contexto Estrat. Ins'!$I$36,"")</f>
        <v/>
      </c>
      <c r="BY28" s="26" t="str">
        <f>IF($D$29='Contexto Estrat. Ins'!$B$37,BS28,IF($D$29='Contexto Estrat. Ins'!$B$38,BT28,IF($D$29='Contexto Estrat. Ins'!$B$39,BU28,IF($D$29='Contexto Estrat. Ins'!$B$40,BV28,IF($D$29='Contexto Estrat. Ins'!$B$41,BW28,IF($D$29='Contexto Estrat. Ins'!$B$42,BX28,""))))))</f>
        <v/>
      </c>
      <c r="CA28" s="26" t="str">
        <f>IF('Contexto Estrat. Ins'!$I$17&lt;&gt;"",'Contexto Estrat. Ins'!$I$16,"")</f>
        <v/>
      </c>
      <c r="CB28" s="26" t="str">
        <f>IF('Contexto Estrat. Ins'!$I$18&lt;&gt;"",'Contexto Estrat. Ins'!$I$16,"")</f>
        <v/>
      </c>
      <c r="CC28" s="26" t="str">
        <f>IF('Contexto Estrat. Ins'!$I$19&lt;&gt;"",'Contexto Estrat. Ins'!$I$16,"")</f>
        <v/>
      </c>
      <c r="CD28" s="26" t="str">
        <f>IF('Contexto Estrat. Ins'!$I$20&lt;&gt;"",'Contexto Estrat. Ins'!$I$16,"")</f>
        <v/>
      </c>
      <c r="CE28" s="26" t="str">
        <f>IF('Contexto Estrat. Ins'!$I$21&lt;&gt;"",'Contexto Estrat. Ins'!$I$16,"")</f>
        <v/>
      </c>
      <c r="CF28" s="26" t="str">
        <f>IF('Contexto Estrat. Ins'!$I$22&lt;&gt;"",'Contexto Estrat. Ins'!$I$16,"")</f>
        <v/>
      </c>
      <c r="CG28" s="26" t="str">
        <f>IF($D$29='Contexto Estrat. Ins'!$B$17,CA28,IF($D$29='Contexto Estrat. Ins'!$B$18,CB28,IF($D$29='Contexto Estrat. Ins'!$B$19,CC28,IF($D$29='Contexto Estrat. Ins'!$B$20,CD28,IF($D$29='Contexto Estrat. Ins'!$B$21,CE28,IF($D$29='Contexto Estrat. Ins'!$B$22,CF28,""))))))</f>
        <v/>
      </c>
    </row>
    <row r="29" spans="1:85" ht="31.15" customHeight="1">
      <c r="A29" s="18"/>
      <c r="D29" s="373"/>
      <c r="E29" s="374"/>
      <c r="F29" s="374"/>
      <c r="G29" s="374"/>
      <c r="H29" s="374"/>
      <c r="I29" s="374"/>
      <c r="J29" s="374"/>
      <c r="K29" s="374"/>
      <c r="L29" s="374"/>
      <c r="M29" s="374"/>
      <c r="N29" s="374"/>
      <c r="O29" s="374"/>
      <c r="P29" s="374"/>
      <c r="Q29" s="374"/>
      <c r="R29" s="374"/>
      <c r="S29" s="374"/>
      <c r="T29" s="374"/>
      <c r="U29" s="374"/>
      <c r="V29" s="374"/>
      <c r="W29" s="374"/>
      <c r="X29" s="374"/>
      <c r="Y29" s="374"/>
      <c r="Z29" s="374"/>
      <c r="AA29" s="374"/>
      <c r="AB29" s="375"/>
      <c r="AC29" s="33"/>
      <c r="AD29" s="494"/>
      <c r="AE29" s="494"/>
      <c r="AF29" s="494"/>
      <c r="AG29" s="494"/>
      <c r="AH29" s="494"/>
      <c r="AI29" s="494"/>
      <c r="AJ29" s="494"/>
      <c r="AK29" s="494"/>
      <c r="AL29" s="494"/>
      <c r="AM29" s="494"/>
      <c r="AN29" s="494"/>
      <c r="AO29" s="494"/>
      <c r="AP29" s="494"/>
      <c r="AQ29" s="494"/>
      <c r="AR29" s="494"/>
      <c r="AS29" s="494"/>
      <c r="AT29" s="494"/>
      <c r="AU29" s="494"/>
      <c r="AV29" s="494"/>
      <c r="AW29" s="494"/>
      <c r="AX29" s="494"/>
      <c r="AY29" s="494"/>
      <c r="AZ29" s="494"/>
      <c r="BA29" s="494"/>
      <c r="BB29" s="494"/>
      <c r="BC29" s="494"/>
      <c r="BD29" s="494"/>
      <c r="BE29" s="494"/>
      <c r="BF29" s="494"/>
      <c r="BG29" s="20"/>
      <c r="BK29" s="26" t="str">
        <f>IF('Contexto Estrat. Ins'!$J$7&lt;&gt;"",'Contexto Estrat. Ins'!$J$6,"")</f>
        <v/>
      </c>
      <c r="BL29" s="26" t="str">
        <f>IF('Contexto Estrat. Ins'!$J$8&lt;&gt;"",'Contexto Estrat. Ins'!$J$6,"")</f>
        <v/>
      </c>
      <c r="BM29" s="26" t="str">
        <f>IF('Contexto Estrat. Ins'!$J$9&lt;&gt;"",'Contexto Estrat. Ins'!$J$6,"")</f>
        <v>Desconocimiento de los funcionarios de las herramientas de gestión y evaluación</v>
      </c>
      <c r="BN29" s="26" t="str">
        <f>IF('Contexto Estrat. Ins'!$J$10&lt;&gt;"",'Contexto Estrat. Ins'!$J$6,"")</f>
        <v>Desconocimiento de los funcionarios de las herramientas de gestión y evaluación</v>
      </c>
      <c r="BO29" s="26" t="str">
        <f>IF('Contexto Estrat. Ins'!$J$11&lt;&gt;"",'Contexto Estrat. Ins'!$J$6,"")</f>
        <v/>
      </c>
      <c r="BP29" s="26" t="str">
        <f>IF('Contexto Estrat. Ins'!$J$12&lt;&gt;"",'Contexto Estrat. Ins'!$J$6,"")</f>
        <v/>
      </c>
      <c r="BQ29" s="26" t="str">
        <f>IF($D$29='Contexto Estrat. Ins'!$B$7,BK29,IF($D$29='Contexto Estrat. Ins'!$B$8,BL29,IF($D$29='Contexto Estrat. Ins'!$B$9,BM29,IF($D$29='Contexto Estrat. Ins'!$B$10,BN29,IF($D$29='Contexto Estrat. Ins'!$B$11,BO29,IF($D$29='Contexto Estrat. Ins'!$B$12,BP29,""))))))</f>
        <v/>
      </c>
      <c r="BS29" s="26" t="str">
        <f>IF('Contexto Estrat. Ins'!$J$37&lt;&gt;"",'Contexto Estrat. Ins'!$J$36,"")</f>
        <v>Reconocimiento como autoridad sanitaria de referencia a nivel nacional e internacional</v>
      </c>
      <c r="BT29" s="26" t="str">
        <f>IF('Contexto Estrat. Ins'!$J$38&lt;&gt;"",'Contexto Estrat. Ins'!$J$36,"")</f>
        <v/>
      </c>
      <c r="BU29" s="26" t="str">
        <f>IF('Contexto Estrat. Ins'!$J$39&lt;&gt;"",'Contexto Estrat. Ins'!$J$36,"")</f>
        <v/>
      </c>
      <c r="BV29" s="26" t="str">
        <f>IF('Contexto Estrat. Ins'!$J$40&lt;&gt;"",'Contexto Estrat. Ins'!$J$36,"")</f>
        <v/>
      </c>
      <c r="BW29" s="26" t="str">
        <f>IF('Contexto Estrat. Ins'!$J$41&lt;&gt;"",'Contexto Estrat. Ins'!$J$36,"")</f>
        <v/>
      </c>
      <c r="BX29" s="26" t="str">
        <f>IF('Contexto Estrat. Ins'!$J$42&lt;&gt;"",'Contexto Estrat. Ins'!$J$36,"")</f>
        <v/>
      </c>
      <c r="BY29" s="26" t="str">
        <f>IF($D$29='Contexto Estrat. Ins'!$B$37,BS29,IF($D$29='Contexto Estrat. Ins'!$B$38,BT29,IF($D$29='Contexto Estrat. Ins'!$B$39,BU29,IF($D$29='Contexto Estrat. Ins'!$B$40,BV29,IF($D$29='Contexto Estrat. Ins'!$B$41,BW29,IF($D$29='Contexto Estrat. Ins'!$B$42,BX29,""))))))</f>
        <v/>
      </c>
      <c r="CA29" s="26" t="str">
        <f>IF('Contexto Estrat. Ins'!$J$17&lt;&gt;"",'Contexto Estrat. Ins'!$J$16,"")</f>
        <v/>
      </c>
      <c r="CB29" s="26" t="str">
        <f>IF('Contexto Estrat. Ins'!$J$18&lt;&gt;"",'Contexto Estrat. Ins'!$J$16,"")</f>
        <v/>
      </c>
      <c r="CC29" s="26" t="str">
        <f>IF('Contexto Estrat. Ins'!$J$19&lt;&gt;"",'Contexto Estrat. Ins'!$J$16,"")</f>
        <v/>
      </c>
      <c r="CD29" s="26" t="str">
        <f>IF('Contexto Estrat. Ins'!$J$20&lt;&gt;"",'Contexto Estrat. Ins'!$J$16,"")</f>
        <v/>
      </c>
      <c r="CE29" s="26" t="str">
        <f>IF('Contexto Estrat. Ins'!$J$21&lt;&gt;"",'Contexto Estrat. Ins'!$J$16,"")</f>
        <v/>
      </c>
      <c r="CF29" s="26" t="str">
        <f>IF('Contexto Estrat. Ins'!$J$22&lt;&gt;"",'Contexto Estrat. Ins'!$J$16,"")</f>
        <v/>
      </c>
      <c r="CG29" s="26" t="str">
        <f>IF($D$29='Contexto Estrat. Ins'!$B$17,CA29,IF($D$29='Contexto Estrat. Ins'!$B$18,CB29,IF($D$29='Contexto Estrat. Ins'!$B$19,CC29,IF($D$29='Contexto Estrat. Ins'!$B$20,CD29,IF($D$29='Contexto Estrat. Ins'!$B$21,CE29,IF($D$29='Contexto Estrat. Ins'!$B$22,CF29,""))))))</f>
        <v/>
      </c>
    </row>
    <row r="30" spans="1:85" ht="31.15" customHeight="1">
      <c r="A30" s="18"/>
      <c r="D30" s="373"/>
      <c r="E30" s="374"/>
      <c r="F30" s="374"/>
      <c r="G30" s="374"/>
      <c r="H30" s="374"/>
      <c r="I30" s="374"/>
      <c r="J30" s="374"/>
      <c r="K30" s="374"/>
      <c r="L30" s="374"/>
      <c r="M30" s="374"/>
      <c r="N30" s="374"/>
      <c r="O30" s="374"/>
      <c r="P30" s="374"/>
      <c r="Q30" s="374"/>
      <c r="R30" s="374"/>
      <c r="S30" s="374"/>
      <c r="T30" s="374"/>
      <c r="U30" s="374"/>
      <c r="V30" s="374"/>
      <c r="W30" s="374"/>
      <c r="X30" s="374"/>
      <c r="Y30" s="374"/>
      <c r="Z30" s="374"/>
      <c r="AA30" s="374"/>
      <c r="AB30" s="375"/>
      <c r="AC30" s="33"/>
      <c r="AD30" s="494"/>
      <c r="AE30" s="494"/>
      <c r="AF30" s="494"/>
      <c r="AG30" s="494"/>
      <c r="AH30" s="494"/>
      <c r="AI30" s="494"/>
      <c r="AJ30" s="494"/>
      <c r="AK30" s="494"/>
      <c r="AL30" s="494"/>
      <c r="AM30" s="494"/>
      <c r="AN30" s="494"/>
      <c r="AO30" s="494"/>
      <c r="AP30" s="494"/>
      <c r="AQ30" s="494"/>
      <c r="AR30" s="494"/>
      <c r="AS30" s="494"/>
      <c r="AT30" s="494"/>
      <c r="AU30" s="494"/>
      <c r="AV30" s="494"/>
      <c r="AW30" s="494"/>
      <c r="AX30" s="494"/>
      <c r="AY30" s="494"/>
      <c r="AZ30" s="494"/>
      <c r="BA30" s="494"/>
      <c r="BB30" s="494"/>
      <c r="BC30" s="494"/>
      <c r="BD30" s="494"/>
      <c r="BE30" s="494"/>
      <c r="BF30" s="494"/>
      <c r="BG30" s="20"/>
      <c r="BK30" s="26" t="str">
        <f>IF('Contexto Estrat. Ins'!$K$7&lt;&gt;"",'Contexto Estrat. Ins'!$K$6,"")</f>
        <v>Modelo de gestión documental poco eficiente</v>
      </c>
      <c r="BL30" s="26" t="str">
        <f>IF('Contexto Estrat. Ins'!$K$8&lt;&gt;"",'Contexto Estrat. Ins'!$K$6,"")</f>
        <v>Modelo de gestión documental poco eficiente</v>
      </c>
      <c r="BM30" s="26" t="str">
        <f>IF('Contexto Estrat. Ins'!$K$9&lt;&gt;"",'Contexto Estrat. Ins'!$K$6,"")</f>
        <v>Modelo de gestión documental poco eficiente</v>
      </c>
      <c r="BN30" s="26" t="str">
        <f>IF('Contexto Estrat. Ins'!$K$10&lt;&gt;"",'Contexto Estrat. Ins'!$K$6,"")</f>
        <v>Modelo de gestión documental poco eficiente</v>
      </c>
      <c r="BO30" s="26" t="str">
        <f>IF('Contexto Estrat. Ins'!$K$11&lt;&gt;"",'Contexto Estrat. Ins'!$K$6,"")</f>
        <v/>
      </c>
      <c r="BP30" s="26" t="str">
        <f>IF('Contexto Estrat. Ins'!$K$12&lt;&gt;"",'Contexto Estrat. Ins'!$K$6,"")</f>
        <v/>
      </c>
      <c r="BQ30" s="26" t="str">
        <f>IF($D$29='Contexto Estrat. Ins'!$B$7,BK30,IF($D$29='Contexto Estrat. Ins'!$B$8,BL30,IF($D$29='Contexto Estrat. Ins'!$B$9,BM30,IF($D$29='Contexto Estrat. Ins'!$B$10,BN30,IF($D$29='Contexto Estrat. Ins'!$B$11,BO30,IF($D$29='Contexto Estrat. Ins'!$B$12,BP30,""))))))</f>
        <v/>
      </c>
      <c r="BS30" s="26" t="str">
        <f>IF('Contexto Estrat. Ins'!$K$37&lt;&gt;"",'Contexto Estrat. Ins'!$K$36,"")</f>
        <v>Acuerdos de cooperación con otros países</v>
      </c>
      <c r="BT30" s="26" t="str">
        <f>IF('Contexto Estrat. Ins'!$K$38&lt;&gt;"",'Contexto Estrat. Ins'!$K$36,"")</f>
        <v/>
      </c>
      <c r="BU30" s="26" t="str">
        <f>IF('Contexto Estrat. Ins'!$K$39&lt;&gt;"",'Contexto Estrat. Ins'!$K$36,"")</f>
        <v/>
      </c>
      <c r="BV30" s="26" t="str">
        <f>IF('Contexto Estrat. Ins'!$K$40&lt;&gt;"",'Contexto Estrat. Ins'!$K$36,"")</f>
        <v/>
      </c>
      <c r="BW30" s="26" t="str">
        <f>IF('Contexto Estrat. Ins'!$K$41&lt;&gt;"",'Contexto Estrat. Ins'!$K$36,"")</f>
        <v/>
      </c>
      <c r="BX30" s="26" t="str">
        <f>IF('Contexto Estrat. Ins'!$K$42&lt;&gt;"",'Contexto Estrat. Ins'!$K$36,"")</f>
        <v/>
      </c>
      <c r="BY30" s="26" t="str">
        <f>IF($D$29='Contexto Estrat. Ins'!$B$37,BS30,IF($D$29='Contexto Estrat. Ins'!$B$38,BT30,IF($D$29='Contexto Estrat. Ins'!$B$39,BU30,IF($D$29='Contexto Estrat. Ins'!$B$40,BV30,IF($D$29='Contexto Estrat. Ins'!$B$41,BW30,IF($D$29='Contexto Estrat. Ins'!$B$42,BX30,""))))))</f>
        <v/>
      </c>
      <c r="CA30" s="26" t="str">
        <f>IF('Contexto Estrat. Ins'!$K$17&lt;&gt;"",'Contexto Estrat. Ins'!$K$16,"")</f>
        <v/>
      </c>
      <c r="CB30" s="26" t="str">
        <f>IF('Contexto Estrat. Ins'!$K$18&lt;&gt;"",'Contexto Estrat. Ins'!$K$16,"")</f>
        <v/>
      </c>
      <c r="CC30" s="26" t="str">
        <f>IF('Contexto Estrat. Ins'!$K$19&lt;&gt;"",'Contexto Estrat. Ins'!$K$16,"")</f>
        <v/>
      </c>
      <c r="CD30" s="26" t="str">
        <f>IF('Contexto Estrat. Ins'!$K$20&lt;&gt;"",'Contexto Estrat. Ins'!$K$16,"")</f>
        <v/>
      </c>
      <c r="CE30" s="26" t="str">
        <f>IF('Contexto Estrat. Ins'!$K$21&lt;&gt;"",'Contexto Estrat. Ins'!$K$16,"")</f>
        <v/>
      </c>
      <c r="CF30" s="26" t="str">
        <f>IF('Contexto Estrat. Ins'!$K$22&lt;&gt;"",'Contexto Estrat. Ins'!$K$16,"")</f>
        <v/>
      </c>
      <c r="CG30" s="26" t="str">
        <f>IF($D$29='Contexto Estrat. Ins'!$B$17,CA30,IF($D$29='Contexto Estrat. Ins'!$B$18,CB30,IF($D$29='Contexto Estrat. Ins'!$B$19,CC30,IF($D$29='Contexto Estrat. Ins'!$B$20,CD30,IF($D$29='Contexto Estrat. Ins'!$B$21,CE30,IF($D$29='Contexto Estrat. Ins'!$B$22,CF30,""))))))</f>
        <v/>
      </c>
    </row>
    <row r="31" spans="1:85" ht="31.15" customHeight="1">
      <c r="A31" s="18"/>
      <c r="D31" s="373"/>
      <c r="E31" s="374"/>
      <c r="F31" s="374"/>
      <c r="G31" s="374"/>
      <c r="H31" s="374"/>
      <c r="I31" s="374"/>
      <c r="J31" s="374"/>
      <c r="K31" s="374"/>
      <c r="L31" s="374"/>
      <c r="M31" s="374"/>
      <c r="N31" s="374"/>
      <c r="O31" s="374"/>
      <c r="P31" s="374"/>
      <c r="Q31" s="374"/>
      <c r="R31" s="374"/>
      <c r="S31" s="374"/>
      <c r="T31" s="374"/>
      <c r="U31" s="374"/>
      <c r="V31" s="374"/>
      <c r="W31" s="374"/>
      <c r="X31" s="374"/>
      <c r="Y31" s="374"/>
      <c r="Z31" s="374"/>
      <c r="AA31" s="374"/>
      <c r="AB31" s="375"/>
      <c r="AC31" s="33"/>
      <c r="AD31" s="494"/>
      <c r="AE31" s="494"/>
      <c r="AF31" s="494"/>
      <c r="AG31" s="494"/>
      <c r="AH31" s="494"/>
      <c r="AI31" s="494"/>
      <c r="AJ31" s="494"/>
      <c r="AK31" s="494"/>
      <c r="AL31" s="494"/>
      <c r="AM31" s="494"/>
      <c r="AN31" s="494"/>
      <c r="AO31" s="494"/>
      <c r="AP31" s="494"/>
      <c r="AQ31" s="494"/>
      <c r="AR31" s="494"/>
      <c r="AS31" s="494"/>
      <c r="AT31" s="494"/>
      <c r="AU31" s="494"/>
      <c r="AV31" s="494"/>
      <c r="AW31" s="494"/>
      <c r="AX31" s="494"/>
      <c r="AY31" s="494"/>
      <c r="AZ31" s="494"/>
      <c r="BA31" s="494"/>
      <c r="BB31" s="494"/>
      <c r="BC31" s="494"/>
      <c r="BD31" s="494"/>
      <c r="BE31" s="494"/>
      <c r="BF31" s="494"/>
      <c r="BG31" s="20"/>
      <c r="BK31" s="26" t="str">
        <f>IF('Contexto Estrat. Ins'!$L$7&lt;&gt;"",'Contexto Estrat. Ins'!$L$6,"")</f>
        <v>Deficiencia en la identificación de controles para mitigación de los riesgos institucionales</v>
      </c>
      <c r="BL31" s="26" t="str">
        <f>IF('Contexto Estrat. Ins'!$L$8&lt;&gt;"",'Contexto Estrat. Ins'!$L$6,"")</f>
        <v>Deficiencia en la identificación de controles para mitigación de los riesgos institucionales</v>
      </c>
      <c r="BM31" s="26" t="str">
        <f>IF('Contexto Estrat. Ins'!$L$9&lt;&gt;"",'Contexto Estrat. Ins'!$L$6,"")</f>
        <v>Deficiencia en la identificación de controles para mitigación de los riesgos institucionales</v>
      </c>
      <c r="BN31" s="26" t="str">
        <f>IF('Contexto Estrat. Ins'!$L$10&lt;&gt;"",'Contexto Estrat. Ins'!$L$6,"")</f>
        <v>Deficiencia en la identificación de controles para mitigación de los riesgos institucionales</v>
      </c>
      <c r="BO31" s="26" t="str">
        <f>IF('Contexto Estrat. Ins'!$L$11&lt;&gt;"",'Contexto Estrat. Ins'!$L$6,"")</f>
        <v/>
      </c>
      <c r="BP31" s="26" t="str">
        <f>IF('Contexto Estrat. Ins'!$L$12&lt;&gt;"",'Contexto Estrat. Ins'!$L$6,"")</f>
        <v/>
      </c>
      <c r="BQ31" s="26" t="str">
        <f>IF($D$29='Contexto Estrat. Ins'!$B$7,BK31,IF($D$29='Contexto Estrat. Ins'!$B$8,BL31,IF($D$29='Contexto Estrat. Ins'!$B$9,BM31,IF($D$29='Contexto Estrat. Ins'!$B$10,BN31,IF($D$29='Contexto Estrat. Ins'!$B$11,BO31,IF($D$29='Contexto Estrat. Ins'!$B$12,BP31,""))))))</f>
        <v/>
      </c>
      <c r="BS31" s="26" t="str">
        <f>IF('Contexto Estrat. Ins'!$L$37&lt;&gt;"",'Contexto Estrat. Ins'!$L$36,"")</f>
        <v>Planeación en los programas y proyectos institucionales</v>
      </c>
      <c r="BT31" s="26" t="str">
        <f>IF('Contexto Estrat. Ins'!$L$38&lt;&gt;"",'Contexto Estrat. Ins'!$L$36,"")</f>
        <v>Planeación en los programas y proyectos institucionales</v>
      </c>
      <c r="BU31" s="26" t="str">
        <f>IF('Contexto Estrat. Ins'!$L$39&lt;&gt;"",'Contexto Estrat. Ins'!$L$36,"")</f>
        <v>Planeación en los programas y proyectos institucionales</v>
      </c>
      <c r="BV31" s="26" t="str">
        <f>IF('Contexto Estrat. Ins'!$L$40&lt;&gt;"",'Contexto Estrat. Ins'!$L$36,"")</f>
        <v>Planeación en los programas y proyectos institucionales</v>
      </c>
      <c r="BW31" s="26" t="str">
        <f>IF('Contexto Estrat. Ins'!$L$41&lt;&gt;"",'Contexto Estrat. Ins'!$L$36,"")</f>
        <v/>
      </c>
      <c r="BX31" s="26" t="str">
        <f>IF('Contexto Estrat. Ins'!$L$42&lt;&gt;"",'Contexto Estrat. Ins'!$L$36,"")</f>
        <v/>
      </c>
      <c r="BY31" s="26" t="str">
        <f>IF($D$29='Contexto Estrat. Ins'!$B$37,BS31,IF($D$29='Contexto Estrat. Ins'!$B$38,BT31,IF($D$29='Contexto Estrat. Ins'!$B$39,BU31,IF($D$29='Contexto Estrat. Ins'!$B$40,BV31,IF($D$29='Contexto Estrat. Ins'!$B$41,BW31,IF($D$29='Contexto Estrat. Ins'!$B$42,BX31,""))))))</f>
        <v/>
      </c>
      <c r="CA31" s="26" t="str">
        <f>IF('Contexto Estrat. Ins'!$L$17&lt;&gt;"",'Contexto Estrat. Ins'!$L$16,"")</f>
        <v/>
      </c>
      <c r="CB31" s="26" t="str">
        <f>IF('Contexto Estrat. Ins'!$L$18&lt;&gt;"",'Contexto Estrat. Ins'!$L$16,"")</f>
        <v/>
      </c>
      <c r="CC31" s="26" t="str">
        <f>IF('Contexto Estrat. Ins'!$L$19&lt;&gt;"",'Contexto Estrat. Ins'!$L$16,"")</f>
        <v/>
      </c>
      <c r="CD31" s="26" t="str">
        <f>IF('Contexto Estrat. Ins'!$L$20&lt;&gt;"",'Contexto Estrat. Ins'!$L$16,"")</f>
        <v/>
      </c>
      <c r="CE31" s="26" t="str">
        <f>IF('Contexto Estrat. Ins'!$L$21&lt;&gt;"",'Contexto Estrat. Ins'!$L$16,"")</f>
        <v/>
      </c>
      <c r="CF31" s="26" t="str">
        <f>IF('Contexto Estrat. Ins'!$L$22&lt;&gt;"",'Contexto Estrat. Ins'!$L$16,"")</f>
        <v/>
      </c>
      <c r="CG31" s="26" t="str">
        <f>IF($D$29='Contexto Estrat. Ins'!$B$17,CA31,IF($D$29='Contexto Estrat. Ins'!$B$18,CB31,IF($D$29='Contexto Estrat. Ins'!$B$19,CC31,IF($D$29='Contexto Estrat. Ins'!$B$20,CD31,IF($D$29='Contexto Estrat. Ins'!$B$21,CE31,IF($D$29='Contexto Estrat. Ins'!$B$22,CF31,""))))))</f>
        <v/>
      </c>
    </row>
    <row r="32" spans="1:85" ht="31.15" customHeight="1">
      <c r="A32" s="18"/>
      <c r="D32" s="373"/>
      <c r="E32" s="374"/>
      <c r="F32" s="374"/>
      <c r="G32" s="374"/>
      <c r="H32" s="374"/>
      <c r="I32" s="374"/>
      <c r="J32" s="374"/>
      <c r="K32" s="374"/>
      <c r="L32" s="374"/>
      <c r="M32" s="374"/>
      <c r="N32" s="374"/>
      <c r="O32" s="374"/>
      <c r="P32" s="374"/>
      <c r="Q32" s="374"/>
      <c r="R32" s="374"/>
      <c r="S32" s="374"/>
      <c r="T32" s="374"/>
      <c r="U32" s="374"/>
      <c r="V32" s="374"/>
      <c r="W32" s="374"/>
      <c r="X32" s="374"/>
      <c r="Y32" s="374"/>
      <c r="Z32" s="374"/>
      <c r="AA32" s="374"/>
      <c r="AB32" s="375"/>
      <c r="AC32" s="33"/>
      <c r="AD32" s="494"/>
      <c r="AE32" s="494"/>
      <c r="AF32" s="494"/>
      <c r="AG32" s="494"/>
      <c r="AH32" s="494"/>
      <c r="AI32" s="494"/>
      <c r="AJ32" s="494"/>
      <c r="AK32" s="494"/>
      <c r="AL32" s="494"/>
      <c r="AM32" s="494"/>
      <c r="AN32" s="494"/>
      <c r="AO32" s="494"/>
      <c r="AP32" s="494"/>
      <c r="AQ32" s="494"/>
      <c r="AR32" s="494"/>
      <c r="AS32" s="494"/>
      <c r="AT32" s="494"/>
      <c r="AU32" s="494"/>
      <c r="AV32" s="494"/>
      <c r="AW32" s="494"/>
      <c r="AX32" s="494"/>
      <c r="AY32" s="494"/>
      <c r="AZ32" s="494"/>
      <c r="BA32" s="494"/>
      <c r="BB32" s="494"/>
      <c r="BC32" s="494"/>
      <c r="BD32" s="494"/>
      <c r="BE32" s="494"/>
      <c r="BF32" s="494"/>
      <c r="BG32" s="20"/>
      <c r="BK32" s="26" t="str">
        <f>IF('Contexto Estrat. Ins'!$M$7&lt;&gt;"",'Contexto Estrat. Ins'!$M$6,"")</f>
        <v>Insuficiente unificación de criterios técnico y legal</v>
      </c>
      <c r="BL32" s="26" t="str">
        <f>IF('Contexto Estrat. Ins'!$M$8&lt;&gt;"",'Contexto Estrat. Ins'!$M$6,"")</f>
        <v>Insuficiente unificación de criterios técnico y legal</v>
      </c>
      <c r="BM32" s="26" t="str">
        <f>IF('Contexto Estrat. Ins'!$M$9&lt;&gt;"",'Contexto Estrat. Ins'!$M$6,"")</f>
        <v>Insuficiente unificación de criterios técnico y legal</v>
      </c>
      <c r="BN32" s="26" t="str">
        <f>IF('Contexto Estrat. Ins'!$M$10&lt;&gt;"",'Contexto Estrat. Ins'!$M$6,"")</f>
        <v>Insuficiente unificación de criterios técnico y legal</v>
      </c>
      <c r="BO32" s="26" t="str">
        <f>IF('Contexto Estrat. Ins'!$M$11&lt;&gt;"",'Contexto Estrat. Ins'!$M$6,"")</f>
        <v/>
      </c>
      <c r="BP32" s="26" t="str">
        <f>IF('Contexto Estrat. Ins'!$M$12&lt;&gt;"",'Contexto Estrat. Ins'!$M$6,"")</f>
        <v/>
      </c>
      <c r="BQ32" s="26" t="str">
        <f>IF($D$29='Contexto Estrat. Ins'!$B$7,BK32,IF($D$29='Contexto Estrat. Ins'!$B$8,BL32,IF($D$29='Contexto Estrat. Ins'!$B$9,BM32,IF($D$29='Contexto Estrat. Ins'!$B$10,BN32,IF($D$29='Contexto Estrat. Ins'!$B$11,BO32,IF($D$29='Contexto Estrat. Ins'!$B$12,BP32,""))))))</f>
        <v/>
      </c>
      <c r="BS32" s="26" t="str">
        <f>IF('Contexto Estrat. Ins'!$M$37&lt;&gt;"",'Contexto Estrat. Ins'!$M$36,"")</f>
        <v>Adecuada divulgación de la plataforma estratégica y otros temas de interés</v>
      </c>
      <c r="BT32" s="26" t="str">
        <f>IF('Contexto Estrat. Ins'!$M$38&lt;&gt;"",'Contexto Estrat. Ins'!$M$36,"")</f>
        <v/>
      </c>
      <c r="BU32" s="26" t="str">
        <f>IF('Contexto Estrat. Ins'!$M$39&lt;&gt;"",'Contexto Estrat. Ins'!$M$36,"")</f>
        <v/>
      </c>
      <c r="BV32" s="26" t="str">
        <f>IF('Contexto Estrat. Ins'!$M$40&lt;&gt;"",'Contexto Estrat. Ins'!$M$36,"")</f>
        <v>Adecuada divulgación de la plataforma estratégica y otros temas de interés</v>
      </c>
      <c r="BW32" s="26" t="str">
        <f>IF('Contexto Estrat. Ins'!$M$41&lt;&gt;"",'Contexto Estrat. Ins'!$M$36,"")</f>
        <v/>
      </c>
      <c r="BX32" s="26" t="str">
        <f>IF('Contexto Estrat. Ins'!$M$42&lt;&gt;"",'Contexto Estrat. Ins'!$M$36,"")</f>
        <v/>
      </c>
      <c r="BY32" s="26" t="str">
        <f>IF($D$29='Contexto Estrat. Ins'!$B$37,BS32,IF($D$29='Contexto Estrat. Ins'!$B$38,BT32,IF($D$29='Contexto Estrat. Ins'!$B$39,BU32,IF($D$29='Contexto Estrat. Ins'!$B$40,BV32,IF($D$29='Contexto Estrat. Ins'!$B$41,BW32,IF($D$29='Contexto Estrat. Ins'!$B$42,BX32,""))))))</f>
        <v/>
      </c>
      <c r="CA32" s="26" t="str">
        <f>IF('Contexto Estrat. Ins'!$M$17&lt;&gt;"",'Contexto Estrat. Ins'!$M$16,"")</f>
        <v/>
      </c>
      <c r="CB32" s="26" t="str">
        <f>IF('Contexto Estrat. Ins'!$M$18&lt;&gt;"",'Contexto Estrat. Ins'!$M$16,"")</f>
        <v/>
      </c>
      <c r="CC32" s="26" t="str">
        <f>IF('Contexto Estrat. Ins'!$M$19&lt;&gt;"",'Contexto Estrat. Ins'!$M$16,"")</f>
        <v/>
      </c>
      <c r="CD32" s="26" t="str">
        <f>IF('Contexto Estrat. Ins'!$M$20&lt;&gt;"",'Contexto Estrat. Ins'!$M$16,"")</f>
        <v/>
      </c>
      <c r="CE32" s="26" t="str">
        <f>IF('Contexto Estrat. Ins'!$M$21&lt;&gt;"",'Contexto Estrat. Ins'!$M$16,"")</f>
        <v/>
      </c>
      <c r="CF32" s="26" t="str">
        <f>IF('Contexto Estrat. Ins'!$M$22&lt;&gt;"",'Contexto Estrat. Ins'!$M$16,"")</f>
        <v/>
      </c>
      <c r="CG32" s="26" t="str">
        <f>IF($D$29='Contexto Estrat. Ins'!$B$17,CA32,IF($D$29='Contexto Estrat. Ins'!$B$18,CB32,IF($D$29='Contexto Estrat. Ins'!$B$19,CC32,IF($D$29='Contexto Estrat. Ins'!$B$20,CD32,IF($D$29='Contexto Estrat. Ins'!$B$21,CE32,IF($D$29='Contexto Estrat. Ins'!$B$22,CF32,""))))))</f>
        <v/>
      </c>
    </row>
    <row r="33" spans="1:86" ht="31.15" customHeight="1">
      <c r="A33" s="18"/>
      <c r="D33" s="373"/>
      <c r="E33" s="374"/>
      <c r="F33" s="374"/>
      <c r="G33" s="374"/>
      <c r="H33" s="374"/>
      <c r="I33" s="374"/>
      <c r="J33" s="374"/>
      <c r="K33" s="374"/>
      <c r="L33" s="374"/>
      <c r="M33" s="374"/>
      <c r="N33" s="374"/>
      <c r="O33" s="374"/>
      <c r="P33" s="374"/>
      <c r="Q33" s="374"/>
      <c r="R33" s="374"/>
      <c r="S33" s="374"/>
      <c r="T33" s="374"/>
      <c r="U33" s="374"/>
      <c r="V33" s="374"/>
      <c r="W33" s="374"/>
      <c r="X33" s="374"/>
      <c r="Y33" s="374"/>
      <c r="Z33" s="374"/>
      <c r="AA33" s="374"/>
      <c r="AB33" s="375"/>
      <c r="AC33" s="33"/>
      <c r="AD33" s="494"/>
      <c r="AE33" s="494"/>
      <c r="AF33" s="494"/>
      <c r="AG33" s="494"/>
      <c r="AH33" s="494"/>
      <c r="AI33" s="494"/>
      <c r="AJ33" s="494"/>
      <c r="AK33" s="494"/>
      <c r="AL33" s="494"/>
      <c r="AM33" s="494"/>
      <c r="AN33" s="494"/>
      <c r="AO33" s="494"/>
      <c r="AP33" s="494"/>
      <c r="AQ33" s="494"/>
      <c r="AR33" s="494"/>
      <c r="AS33" s="494"/>
      <c r="AT33" s="494"/>
      <c r="AU33" s="494"/>
      <c r="AV33" s="494"/>
      <c r="AW33" s="494"/>
      <c r="AX33" s="494"/>
      <c r="AY33" s="494"/>
      <c r="AZ33" s="494"/>
      <c r="BA33" s="494"/>
      <c r="BB33" s="494"/>
      <c r="BC33" s="494"/>
      <c r="BD33" s="494"/>
      <c r="BE33" s="494"/>
      <c r="BF33" s="494"/>
      <c r="BG33" s="20"/>
      <c r="BK33" s="26" t="str">
        <f>IF('Contexto Estrat. Ins'!$N$7&lt;&gt;"",'Contexto Estrat. Ins'!$N$6,"")</f>
        <v/>
      </c>
      <c r="BL33" s="26" t="str">
        <f>IF('Contexto Estrat. Ins'!$N$8&lt;&gt;"",'Contexto Estrat. Ins'!$N$6,"")</f>
        <v/>
      </c>
      <c r="BM33" s="26" t="str">
        <f>IF('Contexto Estrat. Ins'!$N$9&lt;&gt;"",'Contexto Estrat. Ins'!$N$6,"")</f>
        <v/>
      </c>
      <c r="BN33" s="26" t="str">
        <f>IF('Contexto Estrat. Ins'!$N$10&lt;&gt;"",'Contexto Estrat. Ins'!$N$6,"")</f>
        <v/>
      </c>
      <c r="BO33" s="26" t="str">
        <f>IF('Contexto Estrat. Ins'!$N$11&lt;&gt;"",'Contexto Estrat. Ins'!$N$6,"")</f>
        <v/>
      </c>
      <c r="BP33" s="26" t="str">
        <f>IF('Contexto Estrat. Ins'!$N$12&lt;&gt;"",'Contexto Estrat. Ins'!$N$6,"")</f>
        <v/>
      </c>
      <c r="BQ33" s="26" t="str">
        <f>IF($D$29='Contexto Estrat. Ins'!$B$7,BK33,IF($D$29='Contexto Estrat. Ins'!$B$8,BL33,IF($D$29='Contexto Estrat. Ins'!$B$9,BM33,IF($D$29='Contexto Estrat. Ins'!$B$10,BN33,IF($D$29='Contexto Estrat. Ins'!$B$11,BO33,IF($D$29='Contexto Estrat. Ins'!$B$12,BP33,""))))))</f>
        <v/>
      </c>
      <c r="BS33" s="26" t="str">
        <f>IF('Contexto Estrat. Ins'!$N$37&lt;&gt;"",'Contexto Estrat. Ins'!$N$36,"")</f>
        <v/>
      </c>
      <c r="BT33" s="26" t="str">
        <f>IF('Contexto Estrat. Ins'!$N$38&lt;&gt;"",'Contexto Estrat. Ins'!$N$36,"")</f>
        <v/>
      </c>
      <c r="BU33" s="26" t="str">
        <f>IF('Contexto Estrat. Ins'!$N$39&lt;&gt;"",'Contexto Estrat. Ins'!$N$36,"")</f>
        <v/>
      </c>
      <c r="BV33" s="26" t="str">
        <f>IF('Contexto Estrat. Ins'!$N$40&lt;&gt;"",'Contexto Estrat. Ins'!$N$36,"")</f>
        <v/>
      </c>
      <c r="BW33" s="26" t="str">
        <f>IF('Contexto Estrat. Ins'!$N$41&lt;&gt;"",'Contexto Estrat. Ins'!$N$36,"")</f>
        <v/>
      </c>
      <c r="BX33" s="26" t="str">
        <f>IF('Contexto Estrat. Ins'!$N$42&lt;&gt;"",'Contexto Estrat. Ins'!$N$36,"")</f>
        <v/>
      </c>
      <c r="BY33" s="26" t="str">
        <f>IF($D$29='Contexto Estrat. Ins'!$B$37,BS33,IF($D$29='Contexto Estrat. Ins'!$B$38,BT33,IF($D$29='Contexto Estrat. Ins'!$B$39,BU33,IF($D$29='Contexto Estrat. Ins'!$B$40,BV33,IF($D$29='Contexto Estrat. Ins'!$B$41,BW33,IF($D$29='Contexto Estrat. Ins'!$B$42,BX33,""))))))</f>
        <v/>
      </c>
      <c r="CA33" s="26" t="str">
        <f>IF('Contexto Estrat. Ins'!$N$17&lt;&gt;"",'Contexto Estrat. Ins'!$N$16,"")</f>
        <v/>
      </c>
      <c r="CB33" s="26" t="str">
        <f>IF('Contexto Estrat. Ins'!$N$18&lt;&gt;"",'Contexto Estrat. Ins'!$N$16,"")</f>
        <v/>
      </c>
      <c r="CC33" s="26" t="str">
        <f>IF('Contexto Estrat. Ins'!$N$19&lt;&gt;"",'Contexto Estrat. Ins'!$N$16,"")</f>
        <v/>
      </c>
      <c r="CD33" s="26" t="str">
        <f>IF('Contexto Estrat. Ins'!$N$20&lt;&gt;"",'Contexto Estrat. Ins'!$N$16,"")</f>
        <v/>
      </c>
      <c r="CE33" s="26" t="str">
        <f>IF('Contexto Estrat. Ins'!$N$21&lt;&gt;"",'Contexto Estrat. Ins'!$N$16,"")</f>
        <v/>
      </c>
      <c r="CF33" s="26" t="str">
        <f>IF('Contexto Estrat. Ins'!$N$22&lt;&gt;"",'Contexto Estrat. Ins'!$N$16,"")</f>
        <v/>
      </c>
      <c r="CG33" s="26" t="str">
        <f>IF($D$29='Contexto Estrat. Ins'!$B$17,CA33,IF($D$29='Contexto Estrat. Ins'!$B$18,CB33,IF($D$29='Contexto Estrat. Ins'!$B$19,CC33,IF($D$29='Contexto Estrat. Ins'!$B$20,CD33,IF($D$29='Contexto Estrat. Ins'!$B$21,CE33,IF($D$29='Contexto Estrat. Ins'!$B$22,CF33,""))))))</f>
        <v/>
      </c>
    </row>
    <row r="34" spans="1:86" ht="31.15" customHeight="1">
      <c r="A34" s="18"/>
      <c r="D34" s="373"/>
      <c r="E34" s="374"/>
      <c r="F34" s="374"/>
      <c r="G34" s="374"/>
      <c r="H34" s="374"/>
      <c r="I34" s="374"/>
      <c r="J34" s="374"/>
      <c r="K34" s="374"/>
      <c r="L34" s="374"/>
      <c r="M34" s="374"/>
      <c r="N34" s="374"/>
      <c r="O34" s="374"/>
      <c r="P34" s="374"/>
      <c r="Q34" s="374"/>
      <c r="R34" s="374"/>
      <c r="S34" s="374"/>
      <c r="T34" s="374"/>
      <c r="U34" s="374"/>
      <c r="V34" s="374"/>
      <c r="W34" s="374"/>
      <c r="X34" s="374"/>
      <c r="Y34" s="374"/>
      <c r="Z34" s="374"/>
      <c r="AA34" s="374"/>
      <c r="AB34" s="375"/>
      <c r="AC34" s="33"/>
      <c r="AD34" s="494"/>
      <c r="AE34" s="494"/>
      <c r="AF34" s="494"/>
      <c r="AG34" s="494"/>
      <c r="AH34" s="494"/>
      <c r="AI34" s="494"/>
      <c r="AJ34" s="494"/>
      <c r="AK34" s="494"/>
      <c r="AL34" s="494"/>
      <c r="AM34" s="494"/>
      <c r="AN34" s="494"/>
      <c r="AO34" s="494"/>
      <c r="AP34" s="494"/>
      <c r="AQ34" s="494"/>
      <c r="AR34" s="494"/>
      <c r="AS34" s="494"/>
      <c r="AT34" s="494"/>
      <c r="AU34" s="494"/>
      <c r="AV34" s="494"/>
      <c r="AW34" s="494"/>
      <c r="AX34" s="494"/>
      <c r="AY34" s="494"/>
      <c r="AZ34" s="494"/>
      <c r="BA34" s="494"/>
      <c r="BB34" s="494"/>
      <c r="BC34" s="494"/>
      <c r="BD34" s="494"/>
      <c r="BE34" s="494"/>
      <c r="BF34" s="494"/>
      <c r="BG34" s="20"/>
      <c r="BK34" s="26" t="str">
        <f>IF('Contexto Estrat. Ins'!$O$7&lt;&gt;"",'Contexto Estrat. Ins'!$O$6,"")</f>
        <v/>
      </c>
      <c r="BL34" s="26" t="str">
        <f>IF('Contexto Estrat. Ins'!$O$8&lt;&gt;"",'Contexto Estrat. Ins'!$O$6,"")</f>
        <v/>
      </c>
      <c r="BM34" s="26" t="str">
        <f>IF('Contexto Estrat. Ins'!$O$9&lt;&gt;"",'Contexto Estrat. Ins'!$O$6,"")</f>
        <v/>
      </c>
      <c r="BN34" s="26" t="str">
        <f>IF('Contexto Estrat. Ins'!$O$10&lt;&gt;"",'Contexto Estrat. Ins'!$O$6,"")</f>
        <v/>
      </c>
      <c r="BO34" s="26" t="str">
        <f>IF('Contexto Estrat. Ins'!$O$11&lt;&gt;"",'Contexto Estrat. Ins'!$O$6,"")</f>
        <v/>
      </c>
      <c r="BP34" s="26" t="str">
        <f>IF('Contexto Estrat. Ins'!$O$12&lt;&gt;"",'Contexto Estrat. Ins'!$O$6,"")</f>
        <v/>
      </c>
      <c r="BQ34" s="26" t="str">
        <f>IF($D$29='Contexto Estrat. Ins'!$B$7,BK34,IF($D$29='Contexto Estrat. Ins'!$B$8,BL34,IF($D$29='Contexto Estrat. Ins'!$B$9,BM34,IF($D$29='Contexto Estrat. Ins'!$B$10,BN34,IF($D$29='Contexto Estrat. Ins'!$B$11,BO34,IF($D$29='Contexto Estrat. Ins'!$B$12,BP34,""))))))</f>
        <v/>
      </c>
      <c r="BS34" s="26" t="str">
        <f>IF('Contexto Estrat. Ins'!$O$37&lt;&gt;"",'Contexto Estrat. Ins'!$O$36,"")</f>
        <v/>
      </c>
      <c r="BT34" s="26" t="str">
        <f>IF('Contexto Estrat. Ins'!$O$38&lt;&gt;"",'Contexto Estrat. Ins'!$O$36,"")</f>
        <v/>
      </c>
      <c r="BU34" s="26" t="str">
        <f>IF('Contexto Estrat. Ins'!$O$39&lt;&gt;"",'Contexto Estrat. Ins'!$O$36,"")</f>
        <v/>
      </c>
      <c r="BV34" s="26" t="str">
        <f>IF('Contexto Estrat. Ins'!$O$40&lt;&gt;"",'Contexto Estrat. Ins'!$O$36,"")</f>
        <v/>
      </c>
      <c r="BW34" s="26" t="str">
        <f>IF('Contexto Estrat. Ins'!$O$41&lt;&gt;"",'Contexto Estrat. Ins'!$O$36,"")</f>
        <v/>
      </c>
      <c r="BX34" s="26" t="str">
        <f>IF('Contexto Estrat. Ins'!$O$42&lt;&gt;"",'Contexto Estrat. Ins'!$O$36,"")</f>
        <v/>
      </c>
      <c r="BY34" s="26" t="str">
        <f>IF($D$29='Contexto Estrat. Ins'!$B$37,BS34,IF($D$29='Contexto Estrat. Ins'!$B$38,BT34,IF($D$29='Contexto Estrat. Ins'!$B$39,BU34,IF($D$29='Contexto Estrat. Ins'!$B$40,BV34,IF($D$29='Contexto Estrat. Ins'!$B$41,BW34,IF($D$29='Contexto Estrat. Ins'!$B$42,BX34,""))))))</f>
        <v/>
      </c>
      <c r="CA34" s="26" t="str">
        <f>IF('Contexto Estrat. Ins'!$O$17&lt;&gt;"",'Contexto Estrat. Ins'!$O$16,"")</f>
        <v/>
      </c>
      <c r="CB34" s="26" t="str">
        <f>IF('Contexto Estrat. Ins'!$O$18&lt;&gt;"",'Contexto Estrat. Ins'!$O$16,"")</f>
        <v/>
      </c>
      <c r="CC34" s="26" t="str">
        <f>IF('Contexto Estrat. Ins'!$O$19&lt;&gt;"",'Contexto Estrat. Ins'!$O$16,"")</f>
        <v/>
      </c>
      <c r="CD34" s="26" t="str">
        <f>IF('Contexto Estrat. Ins'!$O$20&lt;&gt;"",'Contexto Estrat. Ins'!$O$16,"")</f>
        <v/>
      </c>
      <c r="CE34" s="26" t="str">
        <f>IF('Contexto Estrat. Ins'!$O$21&lt;&gt;"",'Contexto Estrat. Ins'!$O$16,"")</f>
        <v/>
      </c>
      <c r="CF34" s="26" t="str">
        <f>IF('Contexto Estrat. Ins'!$O$22&lt;&gt;"",'Contexto Estrat. Ins'!$O$16,"")</f>
        <v/>
      </c>
      <c r="CG34" s="26" t="str">
        <f>IF($D$29='Contexto Estrat. Ins'!$B$17,CA34,IF($D$29='Contexto Estrat. Ins'!$B$18,CB34,IF($D$29='Contexto Estrat. Ins'!$B$19,CC34,IF($D$29='Contexto Estrat. Ins'!$B$20,CD34,IF($D$29='Contexto Estrat. Ins'!$B$21,CE34,IF($D$29='Contexto Estrat. Ins'!$B$22,CF34,""))))))</f>
        <v/>
      </c>
    </row>
    <row r="35" spans="1:86" ht="15.6" customHeight="1">
      <c r="A35" s="34"/>
      <c r="B35" s="35"/>
      <c r="C35" s="35"/>
      <c r="BG35" s="20"/>
      <c r="BK35" s="26" t="str">
        <f>IF('Contexto Estrat. Ins'!$P$7&lt;&gt;"",'Contexto Estrat. Ins'!$P$6,"")</f>
        <v/>
      </c>
      <c r="BL35" s="26" t="str">
        <f>IF('Contexto Estrat. Ins'!$P$8&lt;&gt;"",'Contexto Estrat. Ins'!$P$6,"")</f>
        <v/>
      </c>
      <c r="BM35" s="26" t="str">
        <f>IF('Contexto Estrat. Ins'!$P$9&lt;&gt;"",'Contexto Estrat. Ins'!$P$6,"")</f>
        <v/>
      </c>
      <c r="BN35" s="26" t="str">
        <f>IF('Contexto Estrat. Ins'!$P$10&lt;&gt;"",'Contexto Estrat. Ins'!$P$6,"")</f>
        <v/>
      </c>
      <c r="BO35" s="26" t="str">
        <f>IF('Contexto Estrat. Ins'!$P$11&lt;&gt;"",'Contexto Estrat. Ins'!$P$6,"")</f>
        <v/>
      </c>
      <c r="BP35" s="26" t="str">
        <f>IF('Contexto Estrat. Ins'!$P$12&lt;&gt;"",'Contexto Estrat. Ins'!$P$6,"")</f>
        <v/>
      </c>
      <c r="BQ35" s="26" t="str">
        <f>IF($D$29='Contexto Estrat. Ins'!$B$7,BK35,IF($D$29='Contexto Estrat. Ins'!$B$8,BL35,IF($D$29='Contexto Estrat. Ins'!$B$9,BM35,IF($D$29='Contexto Estrat. Ins'!$B$10,BN35,IF($D$29='Contexto Estrat. Ins'!$B$11,BO35,IF($D$29='Contexto Estrat. Ins'!$B$12,BP35,""))))))</f>
        <v/>
      </c>
      <c r="BS35" s="26" t="str">
        <f>IF('Contexto Estrat. Ins'!$P$37&lt;&gt;"",'Contexto Estrat. Ins'!$P$36,"")</f>
        <v/>
      </c>
      <c r="BT35" s="26" t="str">
        <f>IF('Contexto Estrat. Ins'!$P$38&lt;&gt;"",'Contexto Estrat. Ins'!$P$36,"")</f>
        <v/>
      </c>
      <c r="BU35" s="26" t="str">
        <f>IF('Contexto Estrat. Ins'!$P$39&lt;&gt;"",'Contexto Estrat. Ins'!$P$36,"")</f>
        <v/>
      </c>
      <c r="BV35" s="26" t="str">
        <f>IF('Contexto Estrat. Ins'!$P$40&lt;&gt;"",'Contexto Estrat. Ins'!$P$36,"")</f>
        <v/>
      </c>
      <c r="BW35" s="26" t="str">
        <f>IF('Contexto Estrat. Ins'!$P$41&lt;&gt;"",'Contexto Estrat. Ins'!$P$36,"")</f>
        <v/>
      </c>
      <c r="BX35" s="26" t="str">
        <f>IF('Contexto Estrat. Ins'!$P$42&lt;&gt;"",'Contexto Estrat. Ins'!$P$36,"")</f>
        <v/>
      </c>
      <c r="BY35" s="26" t="str">
        <f>IF($D$29='Contexto Estrat. Ins'!$B$37,BS35,IF($D$29='Contexto Estrat. Ins'!$B$38,BT35,IF($D$29='Contexto Estrat. Ins'!$B$39,BU35,IF($D$29='Contexto Estrat. Ins'!$B$40,BV35,IF($D$29='Contexto Estrat. Ins'!$B$41,BW35,IF($D$29='Contexto Estrat. Ins'!$B$42,BX35,""))))))</f>
        <v/>
      </c>
      <c r="CA35" s="26" t="str">
        <f>IF('Contexto Estrat. Ins'!$P$17&lt;&gt;"",'Contexto Estrat. Ins'!$P$16,"")</f>
        <v/>
      </c>
      <c r="CB35" s="26" t="str">
        <f>IF('Contexto Estrat. Ins'!$P$18&lt;&gt;"",'Contexto Estrat. Ins'!$P$16,"")</f>
        <v/>
      </c>
      <c r="CC35" s="26" t="str">
        <f>IF('Contexto Estrat. Ins'!$P$19&lt;&gt;"",'Contexto Estrat. Ins'!$P$16,"")</f>
        <v/>
      </c>
      <c r="CD35" s="26" t="str">
        <f>IF('Contexto Estrat. Ins'!$P$20&lt;&gt;"",'Contexto Estrat. Ins'!$P$16,"")</f>
        <v/>
      </c>
      <c r="CE35" s="26" t="str">
        <f>IF('Contexto Estrat. Ins'!$P$21&lt;&gt;"",'Contexto Estrat. Ins'!$P$16,"")</f>
        <v/>
      </c>
      <c r="CF35" s="26" t="str">
        <f>IF('Contexto Estrat. Ins'!$P$22&lt;&gt;"",'Contexto Estrat. Ins'!$P$16,"")</f>
        <v/>
      </c>
      <c r="CG35" s="26" t="str">
        <f>IF($D$29='Contexto Estrat. Ins'!$B$17,CA35,IF($D$29='Contexto Estrat. Ins'!$B$18,CB35,IF($D$29='Contexto Estrat. Ins'!$B$19,CC35,IF($D$29='Contexto Estrat. Ins'!$B$20,CD35,IF($D$29='Contexto Estrat. Ins'!$B$21,CE35,IF($D$29='Contexto Estrat. Ins'!$B$22,CF35,""))))))</f>
        <v/>
      </c>
    </row>
    <row r="36" spans="1:86" ht="15.6" customHeight="1">
      <c r="A36" s="18"/>
      <c r="D36" s="484" t="str">
        <f>IF(AK13=Datos!$A$6,"Causas de la oportunidad (factores de la oportunidad)","Causas del riesgo (factores del riesgo)")</f>
        <v>Causas del riesgo (factores del riesgo)</v>
      </c>
      <c r="E36" s="484"/>
      <c r="F36" s="484"/>
      <c r="G36" s="484"/>
      <c r="H36" s="484"/>
      <c r="I36" s="484"/>
      <c r="J36" s="484"/>
      <c r="K36" s="484"/>
      <c r="L36" s="484"/>
      <c r="M36" s="484"/>
      <c r="N36" s="484"/>
      <c r="O36" s="484"/>
      <c r="P36" s="484"/>
      <c r="Q36" s="484"/>
      <c r="R36" s="484"/>
      <c r="S36" s="484"/>
      <c r="T36" s="484"/>
      <c r="U36" s="484"/>
      <c r="V36" s="484"/>
      <c r="W36" s="484"/>
      <c r="X36" s="484"/>
      <c r="Y36" s="484"/>
      <c r="Z36" s="484"/>
      <c r="AA36" s="484"/>
      <c r="AB36" s="484"/>
      <c r="AC36" s="36"/>
      <c r="AD36" s="484" t="str">
        <f>IF(AK13=Datos!$A$6,"Consecuencias (efectos de la oportunidad)","Consecuencias (efectos del riesgo)")</f>
        <v>Consecuencias (efectos del riesgo)</v>
      </c>
      <c r="AE36" s="484"/>
      <c r="AF36" s="484"/>
      <c r="AG36" s="484"/>
      <c r="AH36" s="484"/>
      <c r="AI36" s="484"/>
      <c r="AJ36" s="484"/>
      <c r="AK36" s="484"/>
      <c r="AL36" s="484"/>
      <c r="AM36" s="484"/>
      <c r="AN36" s="484"/>
      <c r="AO36" s="484"/>
      <c r="AP36" s="484"/>
      <c r="AQ36" s="484"/>
      <c r="AR36" s="484"/>
      <c r="AS36" s="484"/>
      <c r="AT36" s="484"/>
      <c r="AU36" s="484"/>
      <c r="AV36" s="484"/>
      <c r="AW36" s="484"/>
      <c r="AX36" s="484"/>
      <c r="AY36" s="484"/>
      <c r="AZ36" s="484"/>
      <c r="BA36" s="484"/>
      <c r="BB36" s="484"/>
      <c r="BC36" s="484"/>
      <c r="BD36" s="484"/>
      <c r="BE36" s="484"/>
      <c r="BF36" s="484"/>
      <c r="BG36" s="20"/>
      <c r="BK36" s="26" t="str">
        <f>IF('Contexto Estrat. Ins'!$Q$7&lt;&gt;"",'Contexto Estrat. Ins'!$Q$6,"")</f>
        <v/>
      </c>
      <c r="BL36" s="26" t="str">
        <f>IF('Contexto Estrat. Ins'!$Q$8&lt;&gt;"",'Contexto Estrat. Ins'!$Q$6,"")</f>
        <v/>
      </c>
      <c r="BM36" s="26" t="str">
        <f>IF('Contexto Estrat. Ins'!$Q$9&lt;&gt;"",'Contexto Estrat. Ins'!$Q$6,"")</f>
        <v/>
      </c>
      <c r="BN36" s="26" t="str">
        <f>IF('Contexto Estrat. Ins'!$Q$10&lt;&gt;"",'Contexto Estrat. Ins'!$Q$6,"")</f>
        <v/>
      </c>
      <c r="BO36" s="26" t="str">
        <f>IF('Contexto Estrat. Ins'!$Q$11&lt;&gt;"",'Contexto Estrat. Ins'!$Q$6,"")</f>
        <v/>
      </c>
      <c r="BP36" s="26" t="str">
        <f>IF('Contexto Estrat. Ins'!$Q$12&lt;&gt;"",'Contexto Estrat. Ins'!$Q$6,"")</f>
        <v/>
      </c>
      <c r="BQ36" s="26" t="str">
        <f>IF($D$29='Contexto Estrat. Ins'!$B$7,BK36,IF($D$29='Contexto Estrat. Ins'!$B$8,BL36,IF($D$29='Contexto Estrat. Ins'!$B$9,BM36,IF($D$29='Contexto Estrat. Ins'!$B$10,BN36,IF($D$29='Contexto Estrat. Ins'!$B$11,BO36,IF($D$29='Contexto Estrat. Ins'!$B$12,BP36,""))))))</f>
        <v/>
      </c>
      <c r="BS36" s="26" t="str">
        <f>IF('Contexto Estrat. Ins'!$Q$37&lt;&gt;"",'Contexto Estrat. Ins'!$Q$36,"")</f>
        <v/>
      </c>
      <c r="BT36" s="26" t="str">
        <f>IF('Contexto Estrat. Ins'!$Q$38&lt;&gt;"",'Contexto Estrat. Ins'!$Q$36,"")</f>
        <v/>
      </c>
      <c r="BU36" s="26" t="str">
        <f>IF('Contexto Estrat. Ins'!$Q$39&lt;&gt;"",'Contexto Estrat. Ins'!$Q$36,"")</f>
        <v/>
      </c>
      <c r="BV36" s="26" t="str">
        <f>IF('Contexto Estrat. Ins'!$Q$40&lt;&gt;"",'Contexto Estrat. Ins'!$Q$36,"")</f>
        <v/>
      </c>
      <c r="BW36" s="26" t="str">
        <f>IF('Contexto Estrat. Ins'!$Q$41&lt;&gt;"",'Contexto Estrat. Ins'!$Q$36,"")</f>
        <v/>
      </c>
      <c r="BX36" s="26" t="str">
        <f>IF('Contexto Estrat. Ins'!$Q$42&lt;&gt;"",'Contexto Estrat. Ins'!$Q$36,"")</f>
        <v/>
      </c>
      <c r="BY36" s="26" t="str">
        <f>IF($D$29='Contexto Estrat. Ins'!$B$37,BS36,IF($D$29='Contexto Estrat. Ins'!$B$38,BT36,IF($D$29='Contexto Estrat. Ins'!$B$39,BU36,IF($D$29='Contexto Estrat. Ins'!$B$40,BV36,IF($D$29='Contexto Estrat. Ins'!$B$41,BW36,IF($D$29='Contexto Estrat. Ins'!$B$42,BX36,""))))))</f>
        <v/>
      </c>
      <c r="CA36" s="26" t="str">
        <f>IF('Contexto Estrat. Ins'!$Q$17&lt;&gt;"",'Contexto Estrat. Ins'!$Q$16,"")</f>
        <v/>
      </c>
      <c r="CB36" s="26" t="str">
        <f>IF('Contexto Estrat. Ins'!$Q$18&lt;&gt;"",'Contexto Estrat. Ins'!$Q$16,"")</f>
        <v/>
      </c>
      <c r="CC36" s="26" t="str">
        <f>IF('Contexto Estrat. Ins'!$Q$19&lt;&gt;"",'Contexto Estrat. Ins'!$Q$16,"")</f>
        <v/>
      </c>
      <c r="CD36" s="26" t="str">
        <f>IF('Contexto Estrat. Ins'!$Q$20&lt;&gt;"",'Contexto Estrat. Ins'!$Q$16,"")</f>
        <v/>
      </c>
      <c r="CE36" s="26" t="str">
        <f>IF('Contexto Estrat. Ins'!$Q$21&lt;&gt;"",'Contexto Estrat. Ins'!$Q$16,"")</f>
        <v/>
      </c>
      <c r="CF36" s="26" t="str">
        <f>IF('Contexto Estrat. Ins'!$Q$22&lt;&gt;"",'Contexto Estrat. Ins'!$Q$16,"")</f>
        <v/>
      </c>
      <c r="CG36" s="26" t="str">
        <f>IF($D$29='Contexto Estrat. Ins'!$B$17,CA36,IF($D$29='Contexto Estrat. Ins'!$B$18,CB36,IF($D$29='Contexto Estrat. Ins'!$B$19,CC36,IF($D$29='Contexto Estrat. Ins'!$B$20,CD36,IF($D$29='Contexto Estrat. Ins'!$B$21,CE36,IF($D$29='Contexto Estrat. Ins'!$B$22,CF36,""))))))</f>
        <v/>
      </c>
    </row>
    <row r="37" spans="1:86" ht="15.6" customHeight="1">
      <c r="A37" s="18"/>
      <c r="D37" s="483" t="s">
        <v>473</v>
      </c>
      <c r="E37" s="483"/>
      <c r="F37" s="483"/>
      <c r="G37" s="483"/>
      <c r="H37" s="483"/>
      <c r="I37" s="483"/>
      <c r="J37" s="483"/>
      <c r="K37" s="483"/>
      <c r="L37" s="483"/>
      <c r="M37" s="483"/>
      <c r="N37" s="483"/>
      <c r="O37" s="483"/>
      <c r="P37" s="483"/>
      <c r="Q37" s="483"/>
      <c r="R37" s="483"/>
      <c r="S37" s="483"/>
      <c r="T37" s="483"/>
      <c r="U37" s="483"/>
      <c r="V37" s="483"/>
      <c r="W37" s="483"/>
      <c r="X37" s="483"/>
      <c r="Y37" s="483"/>
      <c r="Z37" s="483"/>
      <c r="AA37" s="483"/>
      <c r="AB37" s="483"/>
      <c r="AD37" s="484"/>
      <c r="AE37" s="484"/>
      <c r="AF37" s="484"/>
      <c r="AG37" s="484"/>
      <c r="AH37" s="484"/>
      <c r="AI37" s="484"/>
      <c r="AJ37" s="484"/>
      <c r="AK37" s="484"/>
      <c r="AL37" s="484"/>
      <c r="AM37" s="484"/>
      <c r="AN37" s="484"/>
      <c r="AO37" s="484"/>
      <c r="AP37" s="484"/>
      <c r="AQ37" s="484"/>
      <c r="AR37" s="484"/>
      <c r="AS37" s="484"/>
      <c r="AT37" s="484"/>
      <c r="AU37" s="484"/>
      <c r="AV37" s="484"/>
      <c r="AW37" s="484"/>
      <c r="AX37" s="484"/>
      <c r="AY37" s="484"/>
      <c r="AZ37" s="484"/>
      <c r="BA37" s="484"/>
      <c r="BB37" s="484"/>
      <c r="BC37" s="484"/>
      <c r="BD37" s="484"/>
      <c r="BE37" s="484"/>
      <c r="BF37" s="484"/>
      <c r="BG37" s="20"/>
      <c r="BK37" s="26" t="str">
        <f>IF('Contexto Estrat. Ins'!$R$7&lt;&gt;"",'Contexto Estrat. Ins'!$R$6,"")</f>
        <v/>
      </c>
      <c r="BL37" s="26" t="str">
        <f>IF('Contexto Estrat. Ins'!$R$8&lt;&gt;"",'Contexto Estrat. Ins'!$R$6,"")</f>
        <v/>
      </c>
      <c r="BM37" s="26" t="str">
        <f>IF('Contexto Estrat. Ins'!$R$9&lt;&gt;"",'Contexto Estrat. Ins'!$R$6,"")</f>
        <v/>
      </c>
      <c r="BN37" s="26" t="str">
        <f>IF('Contexto Estrat. Ins'!$R$10&lt;&gt;"",'Contexto Estrat. Ins'!$R$6,"")</f>
        <v/>
      </c>
      <c r="BO37" s="26" t="str">
        <f>IF('Contexto Estrat. Ins'!$R$11&lt;&gt;"",'Contexto Estrat. Ins'!$R$6,"")</f>
        <v/>
      </c>
      <c r="BP37" s="26" t="str">
        <f>IF('Contexto Estrat. Ins'!$R$12&lt;&gt;"",'Contexto Estrat. Ins'!$R$6,"")</f>
        <v/>
      </c>
      <c r="BQ37" s="26" t="str">
        <f>IF($D$29='Contexto Estrat. Ins'!$B$7,BK37,IF($D$29='Contexto Estrat. Ins'!$B$8,BL37,IF($D$29='Contexto Estrat. Ins'!$B$9,BM37,IF($D$29='Contexto Estrat. Ins'!$B$10,BN37,IF($D$29='Contexto Estrat. Ins'!$B$11,BO37,IF($D$29='Contexto Estrat. Ins'!$B$12,BP37,""))))))</f>
        <v/>
      </c>
      <c r="BS37" s="26" t="str">
        <f>IF('Contexto Estrat. Ins'!$R$37&lt;&gt;"",'Contexto Estrat. Ins'!$R$36,"")</f>
        <v/>
      </c>
      <c r="BT37" s="26" t="str">
        <f>IF('Contexto Estrat. Ins'!$R$38&lt;&gt;"",'Contexto Estrat. Ins'!$R$36,"")</f>
        <v/>
      </c>
      <c r="BU37" s="26" t="str">
        <f>IF('Contexto Estrat. Ins'!$R$39&lt;&gt;"",'Contexto Estrat. Ins'!$R$36,"")</f>
        <v/>
      </c>
      <c r="BV37" s="26" t="str">
        <f>IF('Contexto Estrat. Ins'!$R$40&lt;&gt;"",'Contexto Estrat. Ins'!$R$36,"")</f>
        <v/>
      </c>
      <c r="BW37" s="26" t="str">
        <f>IF('Contexto Estrat. Ins'!$R$41&lt;&gt;"",'Contexto Estrat. Ins'!$R$36,"")</f>
        <v/>
      </c>
      <c r="BX37" s="26" t="str">
        <f>IF('Contexto Estrat. Ins'!$R$42&lt;&gt;"",'Contexto Estrat. Ins'!$R$36,"")</f>
        <v/>
      </c>
      <c r="BY37" s="26" t="str">
        <f>IF($D$29='Contexto Estrat. Ins'!$B$37,BS37,IF($D$29='Contexto Estrat. Ins'!$B$38,BT37,IF($D$29='Contexto Estrat. Ins'!$B$39,BU37,IF($D$29='Contexto Estrat. Ins'!$B$40,BV37,IF($D$29='Contexto Estrat. Ins'!$B$41,BW37,IF($D$29='Contexto Estrat. Ins'!$B$42,BX37,""))))))</f>
        <v/>
      </c>
      <c r="CA37" s="26" t="str">
        <f>IF('Contexto Estrat. Ins'!$R$17&lt;&gt;"",'Contexto Estrat. Ins'!$R$16,"")</f>
        <v/>
      </c>
      <c r="CB37" s="26" t="str">
        <f>IF('Contexto Estrat. Ins'!$R$18&lt;&gt;"",'Contexto Estrat. Ins'!$R$16,"")</f>
        <v/>
      </c>
      <c r="CC37" s="26" t="str">
        <f>IF('Contexto Estrat. Ins'!$R$19&lt;&gt;"",'Contexto Estrat. Ins'!$R$16,"")</f>
        <v/>
      </c>
      <c r="CD37" s="26" t="str">
        <f>IF('Contexto Estrat. Ins'!$R$20&lt;&gt;"",'Contexto Estrat. Ins'!$R$16,"")</f>
        <v/>
      </c>
      <c r="CE37" s="26" t="str">
        <f>IF('Contexto Estrat. Ins'!$R$21&lt;&gt;"",'Contexto Estrat. Ins'!$R$16,"")</f>
        <v/>
      </c>
      <c r="CF37" s="26" t="str">
        <f>IF('Contexto Estrat. Ins'!$R$22&lt;&gt;"",'Contexto Estrat. Ins'!$R$16,"")</f>
        <v/>
      </c>
      <c r="CG37" s="26" t="str">
        <f>IF($D$29='Contexto Estrat. Ins'!$B$17,CA37,IF($D$29='Contexto Estrat. Ins'!$B$18,CB37,IF($D$29='Contexto Estrat. Ins'!$B$19,CC37,IF($D$29='Contexto Estrat. Ins'!$B$20,CD37,IF($D$29='Contexto Estrat. Ins'!$B$21,CE37,IF($D$29='Contexto Estrat. Ins'!$B$22,CF37,""))))))</f>
        <v/>
      </c>
    </row>
    <row r="38" spans="1:86" ht="15.6" customHeight="1">
      <c r="A38" s="18"/>
      <c r="D38" s="483" t="s">
        <v>474</v>
      </c>
      <c r="E38" s="483"/>
      <c r="F38" s="483"/>
      <c r="G38" s="483"/>
      <c r="H38" s="483"/>
      <c r="I38" s="483"/>
      <c r="J38" s="483" t="s">
        <v>475</v>
      </c>
      <c r="K38" s="483"/>
      <c r="L38" s="483"/>
      <c r="M38" s="483"/>
      <c r="N38" s="483"/>
      <c r="O38" s="483"/>
      <c r="P38" s="483"/>
      <c r="Q38" s="483"/>
      <c r="R38" s="483"/>
      <c r="S38" s="483"/>
      <c r="T38" s="483"/>
      <c r="U38" s="483"/>
      <c r="V38" s="483"/>
      <c r="W38" s="483"/>
      <c r="X38" s="483"/>
      <c r="Y38" s="483"/>
      <c r="Z38" s="483"/>
      <c r="AA38" s="483"/>
      <c r="AB38" s="483"/>
      <c r="AD38" s="483" t="str">
        <f>IF(AK13=Datos!$A$6,"Puede presentarse la oportunidad, lo que generaría…","Puede presentarse el riesgo, lo que generaría…")</f>
        <v>Puede presentarse el riesgo, lo que generaría…</v>
      </c>
      <c r="AE38" s="483"/>
      <c r="AF38" s="483"/>
      <c r="AG38" s="483"/>
      <c r="AH38" s="483"/>
      <c r="AI38" s="483"/>
      <c r="AJ38" s="483"/>
      <c r="AK38" s="483"/>
      <c r="AL38" s="483"/>
      <c r="AM38" s="483"/>
      <c r="AN38" s="483"/>
      <c r="AO38" s="483"/>
      <c r="AP38" s="483"/>
      <c r="AQ38" s="483"/>
      <c r="AR38" s="483"/>
      <c r="AS38" s="483"/>
      <c r="AT38" s="483"/>
      <c r="AU38" s="483"/>
      <c r="AV38" s="483"/>
      <c r="AW38" s="483"/>
      <c r="AX38" s="483"/>
      <c r="AY38" s="483"/>
      <c r="AZ38" s="483"/>
      <c r="BA38" s="483"/>
      <c r="BB38" s="483"/>
      <c r="BC38" s="483"/>
      <c r="BD38" s="483"/>
      <c r="BE38" s="483"/>
      <c r="BF38" s="483"/>
      <c r="BG38" s="20"/>
      <c r="BK38" s="26" t="str">
        <f>IF('Contexto Estrat. Ins'!$S$7&lt;&gt;"",'Contexto Estrat. Ins'!$S$6,"")</f>
        <v/>
      </c>
      <c r="BL38" s="26" t="str">
        <f>IF('Contexto Estrat. Ins'!$S$8&lt;&gt;"",'Contexto Estrat. Ins'!$S$6,"")</f>
        <v/>
      </c>
      <c r="BM38" s="26" t="str">
        <f>IF('Contexto Estrat. Ins'!$S$9&lt;&gt;"",'Contexto Estrat. Ins'!$S$6,"")</f>
        <v/>
      </c>
      <c r="BN38" s="26" t="str">
        <f>IF('Contexto Estrat. Ins'!$S$10&lt;&gt;"",'Contexto Estrat. Ins'!$S$6,"")</f>
        <v/>
      </c>
      <c r="BO38" s="26" t="str">
        <f>IF('Contexto Estrat. Ins'!$S$11&lt;&gt;"",'Contexto Estrat. Ins'!$S$6,"")</f>
        <v/>
      </c>
      <c r="BP38" s="26" t="str">
        <f>IF('Contexto Estrat. Ins'!$S$12&lt;&gt;"",'Contexto Estrat. Ins'!$S$6,"")</f>
        <v/>
      </c>
      <c r="BQ38" s="26" t="str">
        <f>IF($D$29='Contexto Estrat. Ins'!$B$7,BK38,IF($D$29='Contexto Estrat. Ins'!$B$8,BL38,IF($D$29='Contexto Estrat. Ins'!$B$9,BM38,IF($D$29='Contexto Estrat. Ins'!$B$10,BN38,IF($D$29='Contexto Estrat. Ins'!$B$11,BO38,IF($D$29='Contexto Estrat. Ins'!$B$12,BP38,""))))))</f>
        <v/>
      </c>
      <c r="BS38" s="26" t="str">
        <f>IF('Contexto Estrat. Ins'!$S$37&lt;&gt;"",'Contexto Estrat. Ins'!$S$36,"")</f>
        <v/>
      </c>
      <c r="BT38" s="26" t="str">
        <f>IF('Contexto Estrat. Ins'!$S$38&lt;&gt;"",'Contexto Estrat. Ins'!$S$36,"")</f>
        <v/>
      </c>
      <c r="BU38" s="26" t="str">
        <f>IF('Contexto Estrat. Ins'!$S$39&lt;&gt;"",'Contexto Estrat. Ins'!$S$36,"")</f>
        <v/>
      </c>
      <c r="BV38" s="26" t="str">
        <f>IF('Contexto Estrat. Ins'!$S$40&lt;&gt;"",'Contexto Estrat. Ins'!$S$36,"")</f>
        <v/>
      </c>
      <c r="BW38" s="26" t="str">
        <f>IF('Contexto Estrat. Ins'!$S$41&lt;&gt;"",'Contexto Estrat. Ins'!$S$36,"")</f>
        <v/>
      </c>
      <c r="BX38" s="26" t="str">
        <f>IF('Contexto Estrat. Ins'!$S$42&lt;&gt;"",'Contexto Estrat. Ins'!$S$36,"")</f>
        <v/>
      </c>
      <c r="BY38" s="26" t="str">
        <f>IF($D$29='Contexto Estrat. Ins'!$B$37,BS38,IF($D$29='Contexto Estrat. Ins'!$B$38,BT38,IF($D$29='Contexto Estrat. Ins'!$B$39,BU38,IF($D$29='Contexto Estrat. Ins'!$B$40,BV38,IF($D$29='Contexto Estrat. Ins'!$B$41,BW38,IF($D$29='Contexto Estrat. Ins'!$B$42,BX38,""))))))</f>
        <v/>
      </c>
      <c r="CA38" s="26" t="str">
        <f>IF('Contexto Estrat. Ins'!$S$17&lt;&gt;"",'Contexto Estrat. Ins'!$S$16,"")</f>
        <v/>
      </c>
      <c r="CB38" s="26" t="str">
        <f>IF('Contexto Estrat. Ins'!$S$18&lt;&gt;"",'Contexto Estrat. Ins'!$S$16,"")</f>
        <v/>
      </c>
      <c r="CC38" s="26" t="str">
        <f>IF('Contexto Estrat. Ins'!$S$19&lt;&gt;"",'Contexto Estrat. Ins'!$S$16,"")</f>
        <v/>
      </c>
      <c r="CD38" s="26" t="str">
        <f>IF('Contexto Estrat. Ins'!$S$20&lt;&gt;"",'Contexto Estrat. Ins'!$S$16,"")</f>
        <v/>
      </c>
      <c r="CE38" s="26" t="str">
        <f>IF('Contexto Estrat. Ins'!$S$21&lt;&gt;"",'Contexto Estrat. Ins'!$S$16,"")</f>
        <v/>
      </c>
      <c r="CF38" s="26" t="str">
        <f>IF('Contexto Estrat. Ins'!$S$22&lt;&gt;"",'Contexto Estrat. Ins'!$S$16,"")</f>
        <v/>
      </c>
      <c r="CG38" s="26" t="str">
        <f>IF($D$29='Contexto Estrat. Ins'!$B$17,CA38,IF($D$29='Contexto Estrat. Ins'!$B$18,CB38,IF($D$29='Contexto Estrat. Ins'!$B$19,CC38,IF($D$29='Contexto Estrat. Ins'!$B$20,CD38,IF($D$29='Contexto Estrat. Ins'!$B$21,CE38,IF($D$29='Contexto Estrat. Ins'!$B$22,CF38,""))))))</f>
        <v/>
      </c>
    </row>
    <row r="39" spans="1:86" ht="15.6" customHeight="1">
      <c r="A39" s="18"/>
      <c r="D39" s="456"/>
      <c r="E39" s="456"/>
      <c r="F39" s="456"/>
      <c r="G39" s="456"/>
      <c r="H39" s="456"/>
      <c r="I39" s="456"/>
      <c r="J39" s="400" t="s">
        <v>625</v>
      </c>
      <c r="K39" s="400"/>
      <c r="L39" s="400"/>
      <c r="M39" s="400"/>
      <c r="N39" s="400"/>
      <c r="O39" s="400"/>
      <c r="P39" s="400"/>
      <c r="Q39" s="400"/>
      <c r="R39" s="400"/>
      <c r="S39" s="400"/>
      <c r="T39" s="400"/>
      <c r="U39" s="400"/>
      <c r="V39" s="400"/>
      <c r="W39" s="400"/>
      <c r="X39" s="400"/>
      <c r="Y39" s="400"/>
      <c r="Z39" s="400"/>
      <c r="AA39" s="400"/>
      <c r="AB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20"/>
      <c r="BK39" s="26" t="str">
        <f>IF('Contexto Estrat. Ins'!$T$7&lt;&gt;"",'Contexto Estrat. Ins'!$T$6,"")</f>
        <v/>
      </c>
      <c r="BL39" s="26" t="str">
        <f>IF('Contexto Estrat. Ins'!$T$8&lt;&gt;"",'Contexto Estrat. Ins'!$T$6,"")</f>
        <v/>
      </c>
      <c r="BM39" s="26" t="str">
        <f>IF('Contexto Estrat. Ins'!$T$9&lt;&gt;"",'Contexto Estrat. Ins'!$T$6,"")</f>
        <v/>
      </c>
      <c r="BN39" s="26" t="str">
        <f>IF('Contexto Estrat. Ins'!$T$10&lt;&gt;"",'Contexto Estrat. Ins'!$T$6,"")</f>
        <v/>
      </c>
      <c r="BO39" s="26" t="str">
        <f>IF('Contexto Estrat. Ins'!$T$11&lt;&gt;"",'Contexto Estrat. Ins'!$T$6,"")</f>
        <v/>
      </c>
      <c r="BP39" s="26" t="str">
        <f>IF('Contexto Estrat. Ins'!$T$12&lt;&gt;"",'Contexto Estrat. Ins'!$T$6,"")</f>
        <v/>
      </c>
      <c r="BQ39" s="26" t="str">
        <f>IF($D$29='Contexto Estrat. Ins'!$B$7,BK39,IF($D$29='Contexto Estrat. Ins'!$B$8,BL39,IF($D$29='Contexto Estrat. Ins'!$B$9,BM39,IF($D$29='Contexto Estrat. Ins'!$B$10,BN39,IF($D$29='Contexto Estrat. Ins'!$B$11,BO39,IF($D$29='Contexto Estrat. Ins'!$B$12,BP39,""))))))</f>
        <v/>
      </c>
      <c r="BR39" s="142"/>
      <c r="BS39" s="26" t="str">
        <f>IF('Contexto Estrat. Ins'!$T$37&lt;&gt;"",'Contexto Estrat. Ins'!$T$36,"")</f>
        <v/>
      </c>
      <c r="BT39" s="26" t="str">
        <f>IF('Contexto Estrat. Ins'!$T$38&lt;&gt;"",'Contexto Estrat. Ins'!$T$36,"")</f>
        <v/>
      </c>
      <c r="BU39" s="26" t="str">
        <f>IF('Contexto Estrat. Ins'!$T$39&lt;&gt;"",'Contexto Estrat. Ins'!$T$36,"")</f>
        <v/>
      </c>
      <c r="BV39" s="26" t="str">
        <f>IF('Contexto Estrat. Ins'!$T$40&lt;&gt;"",'Contexto Estrat. Ins'!$T$36,"")</f>
        <v/>
      </c>
      <c r="BW39" s="26" t="str">
        <f>IF('Contexto Estrat. Ins'!$T$41&lt;&gt;"",'Contexto Estrat. Ins'!$T$36,"")</f>
        <v/>
      </c>
      <c r="BX39" s="26" t="str">
        <f>IF('Contexto Estrat. Ins'!$T$42&lt;&gt;"",'Contexto Estrat. Ins'!$T$36,"")</f>
        <v/>
      </c>
      <c r="BY39" s="26" t="str">
        <f>IF($D$29='Contexto Estrat. Ins'!$B$37,BS39,IF($D$29='Contexto Estrat. Ins'!$B$38,BT39,IF($D$29='Contexto Estrat. Ins'!$B$39,BU39,IF($D$29='Contexto Estrat. Ins'!$B$40,BV39,IF($D$29='Contexto Estrat. Ins'!$B$41,BW39,IF($D$29='Contexto Estrat. Ins'!$B$42,BX39,""))))))</f>
        <v/>
      </c>
      <c r="BZ39" s="142"/>
      <c r="CA39" s="26" t="str">
        <f>IF('Contexto Estrat. Ins'!$T$17&lt;&gt;"",'Contexto Estrat. Ins'!$T$16,"")</f>
        <v/>
      </c>
      <c r="CB39" s="26" t="str">
        <f>IF('Contexto Estrat. Ins'!$T$18&lt;&gt;"",'Contexto Estrat. Ins'!$T$16,"")</f>
        <v/>
      </c>
      <c r="CC39" s="26" t="str">
        <f>IF('Contexto Estrat. Ins'!$T$19&lt;&gt;"",'Contexto Estrat. Ins'!$T$16,"")</f>
        <v/>
      </c>
      <c r="CD39" s="26" t="str">
        <f>IF('Contexto Estrat. Ins'!$T$20&lt;&gt;"",'Contexto Estrat. Ins'!$T$16,"")</f>
        <v/>
      </c>
      <c r="CE39" s="26" t="str">
        <f>IF('Contexto Estrat. Ins'!$T$21&lt;&gt;"",'Contexto Estrat. Ins'!$T$16,"")</f>
        <v/>
      </c>
      <c r="CF39" s="26" t="str">
        <f>IF('Contexto Estrat. Ins'!$T$22&lt;&gt;"",'Contexto Estrat. Ins'!$T$16,"")</f>
        <v/>
      </c>
      <c r="CG39" s="26" t="str">
        <f>IF($D$29='Contexto Estrat. Ins'!$B$17,CA39,IF($D$29='Contexto Estrat. Ins'!$B$18,CB39,IF($D$29='Contexto Estrat. Ins'!$B$19,CC39,IF($D$29='Contexto Estrat. Ins'!$B$20,CD39,IF($D$29='Contexto Estrat. Ins'!$B$21,CE39,IF($D$29='Contexto Estrat. Ins'!$B$22,CF39,""))))))</f>
        <v/>
      </c>
      <c r="CH39" s="142"/>
    </row>
    <row r="40" spans="1:86" ht="15.6" customHeight="1">
      <c r="A40" s="18"/>
      <c r="D40" s="456"/>
      <c r="E40" s="456"/>
      <c r="F40" s="456"/>
      <c r="G40" s="456"/>
      <c r="H40" s="456"/>
      <c r="I40" s="456"/>
      <c r="J40" s="400"/>
      <c r="K40" s="400"/>
      <c r="L40" s="400"/>
      <c r="M40" s="400"/>
      <c r="N40" s="400"/>
      <c r="O40" s="400"/>
      <c r="P40" s="400"/>
      <c r="Q40" s="400"/>
      <c r="R40" s="400"/>
      <c r="S40" s="400"/>
      <c r="T40" s="400"/>
      <c r="U40" s="400"/>
      <c r="V40" s="400"/>
      <c r="W40" s="400"/>
      <c r="X40" s="400"/>
      <c r="Y40" s="400"/>
      <c r="Z40" s="400"/>
      <c r="AA40" s="400"/>
      <c r="AB40" s="400"/>
      <c r="AD40" s="400"/>
      <c r="AE40" s="400"/>
      <c r="AF40" s="400"/>
      <c r="AG40" s="400"/>
      <c r="AH40" s="400"/>
      <c r="AI40" s="400"/>
      <c r="AJ40" s="400"/>
      <c r="AK40" s="400"/>
      <c r="AL40" s="400"/>
      <c r="AM40" s="400"/>
      <c r="AN40" s="400"/>
      <c r="AO40" s="400"/>
      <c r="AP40" s="400"/>
      <c r="AQ40" s="400"/>
      <c r="AR40" s="400"/>
      <c r="AS40" s="400"/>
      <c r="AT40" s="400"/>
      <c r="AU40" s="400"/>
      <c r="AV40" s="400"/>
      <c r="AW40" s="400"/>
      <c r="AX40" s="400"/>
      <c r="AY40" s="400"/>
      <c r="AZ40" s="400"/>
      <c r="BA40" s="400"/>
      <c r="BB40" s="400"/>
      <c r="BC40" s="400"/>
      <c r="BD40" s="400"/>
      <c r="BE40" s="400"/>
      <c r="BF40" s="400"/>
      <c r="BG40" s="20"/>
      <c r="BK40" s="26" t="str">
        <f>IF('Contexto Estrat. Ins'!$U$7&lt;&gt;"",'Contexto Estrat. Ins'!$U$6,"")</f>
        <v/>
      </c>
      <c r="BL40" s="26" t="str">
        <f>IF('Contexto Estrat. Ins'!$U$8&lt;&gt;"",'Contexto Estrat. Ins'!$U$6,"")</f>
        <v/>
      </c>
      <c r="BM40" s="26" t="str">
        <f>IF('Contexto Estrat. Ins'!$U$9&lt;&gt;"",'Contexto Estrat. Ins'!$U$6,"")</f>
        <v/>
      </c>
      <c r="BN40" s="26" t="str">
        <f>IF('Contexto Estrat. Ins'!$U$10&lt;&gt;"",'Contexto Estrat. Ins'!$U$6,"")</f>
        <v/>
      </c>
      <c r="BO40" s="26" t="str">
        <f>IF('Contexto Estrat. Ins'!$U$11&lt;&gt;"",'Contexto Estrat. Ins'!$U$6,"")</f>
        <v/>
      </c>
      <c r="BP40" s="26" t="str">
        <f>IF('Contexto Estrat. Ins'!$U$12&lt;&gt;"",'Contexto Estrat. Ins'!$U$6,"")</f>
        <v/>
      </c>
      <c r="BQ40" s="26" t="str">
        <f>IF($D$29='Contexto Estrat. Ins'!$B$7,BK40,IF($D$29='Contexto Estrat. Ins'!$B$8,BL40,IF($D$29='Contexto Estrat. Ins'!$B$9,BM40,IF($D$29='Contexto Estrat. Ins'!$B$10,BN40,IF($D$29='Contexto Estrat. Ins'!$B$11,BO40,IF($D$29='Contexto Estrat. Ins'!$B$12,BP40,""))))))</f>
        <v/>
      </c>
      <c r="BR40" s="142"/>
      <c r="BS40" s="26" t="str">
        <f>IF('Contexto Estrat. Ins'!$U$37&lt;&gt;"",'Contexto Estrat. Ins'!$U$36,"")</f>
        <v/>
      </c>
      <c r="BT40" s="26" t="str">
        <f>IF('Contexto Estrat. Ins'!$U$38&lt;&gt;"",'Contexto Estrat. Ins'!$U$36,"")</f>
        <v/>
      </c>
      <c r="BU40" s="26" t="str">
        <f>IF('Contexto Estrat. Ins'!$U$39&lt;&gt;"",'Contexto Estrat. Ins'!$U$36,"")</f>
        <v/>
      </c>
      <c r="BV40" s="26" t="str">
        <f>IF('Contexto Estrat. Ins'!$U$40&lt;&gt;"",'Contexto Estrat. Ins'!$U$36,"")</f>
        <v/>
      </c>
      <c r="BW40" s="26" t="str">
        <f>IF('Contexto Estrat. Ins'!$U$41&lt;&gt;"",'Contexto Estrat. Ins'!$U$36,"")</f>
        <v/>
      </c>
      <c r="BX40" s="26" t="str">
        <f>IF('Contexto Estrat. Ins'!$U$42&lt;&gt;"",'Contexto Estrat. Ins'!$U$36,"")</f>
        <v/>
      </c>
      <c r="BY40" s="26" t="str">
        <f>IF($D$29='Contexto Estrat. Ins'!$B$37,BS40,IF($D$29='Contexto Estrat. Ins'!$B$38,BT40,IF($D$29='Contexto Estrat. Ins'!$B$39,BU40,IF($D$29='Contexto Estrat. Ins'!$B$40,BV40,IF($D$29='Contexto Estrat. Ins'!$B$41,BW40,IF($D$29='Contexto Estrat. Ins'!$B$42,BX40,""))))))</f>
        <v/>
      </c>
      <c r="BZ40" s="142"/>
      <c r="CA40" s="26" t="str">
        <f>IF('Contexto Estrat. Ins'!$U$17&lt;&gt;"",'Contexto Estrat. Ins'!$U$16,"")</f>
        <v/>
      </c>
      <c r="CB40" s="26" t="str">
        <f>IF('Contexto Estrat. Ins'!$U$18&lt;&gt;"",'Contexto Estrat. Ins'!$U$16,"")</f>
        <v/>
      </c>
      <c r="CC40" s="26" t="str">
        <f>IF('Contexto Estrat. Ins'!$U$19&lt;&gt;"",'Contexto Estrat. Ins'!$U$16,"")</f>
        <v/>
      </c>
      <c r="CD40" s="26" t="str">
        <f>IF('Contexto Estrat. Ins'!$U$20&lt;&gt;"",'Contexto Estrat. Ins'!$U$16,"")</f>
        <v/>
      </c>
      <c r="CE40" s="26" t="str">
        <f>IF('Contexto Estrat. Ins'!$U$21&lt;&gt;"",'Contexto Estrat. Ins'!$U$16,"")</f>
        <v/>
      </c>
      <c r="CF40" s="26" t="str">
        <f>IF('Contexto Estrat. Ins'!$U$22&lt;&gt;"",'Contexto Estrat. Ins'!$U$16,"")</f>
        <v/>
      </c>
      <c r="CG40" s="26" t="str">
        <f>IF($D$29='Contexto Estrat. Ins'!$B$17,CA40,IF($D$29='Contexto Estrat. Ins'!$B$18,CB40,IF($D$29='Contexto Estrat. Ins'!$B$19,CC40,IF($D$29='Contexto Estrat. Ins'!$B$20,CD40,IF($D$29='Contexto Estrat. Ins'!$B$21,CE40,IF($D$29='Contexto Estrat. Ins'!$B$22,CF40,""))))))</f>
        <v/>
      </c>
      <c r="CH40" s="142"/>
    </row>
    <row r="41" spans="1:86" ht="15.6" customHeight="1">
      <c r="A41" s="18"/>
      <c r="D41" s="456"/>
      <c r="E41" s="456"/>
      <c r="F41" s="456"/>
      <c r="G41" s="456"/>
      <c r="H41" s="456"/>
      <c r="I41" s="456"/>
      <c r="J41" s="400"/>
      <c r="K41" s="400"/>
      <c r="L41" s="400"/>
      <c r="M41" s="400"/>
      <c r="N41" s="400"/>
      <c r="O41" s="400"/>
      <c r="P41" s="400"/>
      <c r="Q41" s="400"/>
      <c r="R41" s="400"/>
      <c r="S41" s="400"/>
      <c r="T41" s="400"/>
      <c r="U41" s="400"/>
      <c r="V41" s="400"/>
      <c r="W41" s="400"/>
      <c r="X41" s="400"/>
      <c r="Y41" s="400"/>
      <c r="Z41" s="400"/>
      <c r="AA41" s="400"/>
      <c r="AB41" s="400"/>
      <c r="AD41" s="400"/>
      <c r="AE41" s="400"/>
      <c r="AF41" s="400"/>
      <c r="AG41" s="400"/>
      <c r="AH41" s="400"/>
      <c r="AI41" s="400"/>
      <c r="AJ41" s="400"/>
      <c r="AK41" s="400"/>
      <c r="AL41" s="400"/>
      <c r="AM41" s="400"/>
      <c r="AN41" s="400"/>
      <c r="AO41" s="400"/>
      <c r="AP41" s="400"/>
      <c r="AQ41" s="400"/>
      <c r="AR41" s="400"/>
      <c r="AS41" s="400"/>
      <c r="AT41" s="400"/>
      <c r="AU41" s="400"/>
      <c r="AV41" s="400"/>
      <c r="AW41" s="400"/>
      <c r="AX41" s="400"/>
      <c r="AY41" s="400"/>
      <c r="AZ41" s="400"/>
      <c r="BA41" s="400"/>
      <c r="BB41" s="400"/>
      <c r="BC41" s="400"/>
      <c r="BD41" s="400"/>
      <c r="BE41" s="400"/>
      <c r="BF41" s="400"/>
      <c r="BG41" s="20"/>
      <c r="BK41" s="26" t="str">
        <f>IF('Contexto Estrat. Ins'!$V$7&lt;&gt;"",'Contexto Estrat. Ins'!$V$6,"")</f>
        <v/>
      </c>
      <c r="BL41" s="26" t="str">
        <f>IF('Contexto Estrat. Ins'!$V$8&lt;&gt;"",'Contexto Estrat. Ins'!$V$6,"")</f>
        <v/>
      </c>
      <c r="BM41" s="26" t="str">
        <f>IF('Contexto Estrat. Ins'!$V$9&lt;&gt;"",'Contexto Estrat. Ins'!$V$6,"")</f>
        <v/>
      </c>
      <c r="BN41" s="26" t="str">
        <f>IF('Contexto Estrat. Ins'!$V$10&lt;&gt;"",'Contexto Estrat. Ins'!$V$6,"")</f>
        <v/>
      </c>
      <c r="BO41" s="26" t="str">
        <f>IF('Contexto Estrat. Ins'!$V$11&lt;&gt;"",'Contexto Estrat. Ins'!$V$6,"")</f>
        <v/>
      </c>
      <c r="BP41" s="26" t="str">
        <f>IF('Contexto Estrat. Ins'!$V$12&lt;&gt;"",'Contexto Estrat. Ins'!$V$6,"")</f>
        <v/>
      </c>
      <c r="BQ41" s="26" t="str">
        <f>IF($D$29='Contexto Estrat. Ins'!$B$7,BK41,IF($D$29='Contexto Estrat. Ins'!$B$8,BL41,IF($D$29='Contexto Estrat. Ins'!$B$9,BM41,IF($D$29='Contexto Estrat. Ins'!$B$10,BN41,IF($D$29='Contexto Estrat. Ins'!$B$11,BO41,IF($D$29='Contexto Estrat. Ins'!$B$12,BP41,""))))))</f>
        <v/>
      </c>
      <c r="BR41" s="142"/>
      <c r="BS41" s="26" t="str">
        <f>IF('Contexto Estrat. Ins'!$V$37&lt;&gt;"",'Contexto Estrat. Ins'!$V$36,"")</f>
        <v/>
      </c>
      <c r="BT41" s="26" t="str">
        <f>IF('Contexto Estrat. Ins'!$V$38&lt;&gt;"",'Contexto Estrat. Ins'!$V$36,"")</f>
        <v/>
      </c>
      <c r="BU41" s="26" t="str">
        <f>IF('Contexto Estrat. Ins'!$V$39&lt;&gt;"",'Contexto Estrat. Ins'!$V$36,"")</f>
        <v/>
      </c>
      <c r="BV41" s="26" t="str">
        <f>IF('Contexto Estrat. Ins'!$V$40&lt;&gt;"",'Contexto Estrat. Ins'!$V$36,"")</f>
        <v/>
      </c>
      <c r="BW41" s="26" t="str">
        <f>IF('Contexto Estrat. Ins'!$V$41&lt;&gt;"",'Contexto Estrat. Ins'!$V$36,"")</f>
        <v/>
      </c>
      <c r="BX41" s="26" t="str">
        <f>IF('Contexto Estrat. Ins'!$V$42&lt;&gt;"",'Contexto Estrat. Ins'!$V$36,"")</f>
        <v/>
      </c>
      <c r="BY41" s="26" t="str">
        <f>IF($D$29='Contexto Estrat. Ins'!$B$37,BS41,IF($D$29='Contexto Estrat. Ins'!$B$38,BT41,IF($D$29='Contexto Estrat. Ins'!$B$39,BU41,IF($D$29='Contexto Estrat. Ins'!$B$40,BV41,IF($D$29='Contexto Estrat. Ins'!$B$41,BW41,IF($D$29='Contexto Estrat. Ins'!$B$42,BX41,""))))))</f>
        <v/>
      </c>
      <c r="BZ41" s="142"/>
      <c r="CA41" s="26" t="str">
        <f>IF('Contexto Estrat. Ins'!$V$17&lt;&gt;"",'Contexto Estrat. Ins'!$V$16,"")</f>
        <v/>
      </c>
      <c r="CB41" s="26" t="str">
        <f>IF('Contexto Estrat. Ins'!$V$18&lt;&gt;"",'Contexto Estrat. Ins'!$V$16,"")</f>
        <v/>
      </c>
      <c r="CC41" s="26" t="str">
        <f>IF('Contexto Estrat. Ins'!$V$19&lt;&gt;"",'Contexto Estrat. Ins'!$V$16,"")</f>
        <v/>
      </c>
      <c r="CD41" s="26" t="str">
        <f>IF('Contexto Estrat. Ins'!$V$20&lt;&gt;"",'Contexto Estrat. Ins'!$V$16,"")</f>
        <v/>
      </c>
      <c r="CE41" s="26" t="str">
        <f>IF('Contexto Estrat. Ins'!$V$21&lt;&gt;"",'Contexto Estrat. Ins'!$V$16,"")</f>
        <v/>
      </c>
      <c r="CF41" s="26" t="str">
        <f>IF('Contexto Estrat. Ins'!$V$22&lt;&gt;"",'Contexto Estrat. Ins'!$V$16,"")</f>
        <v/>
      </c>
      <c r="CG41" s="26" t="str">
        <f>IF($D$29='Contexto Estrat. Ins'!$B$17,CA41,IF($D$29='Contexto Estrat. Ins'!$B$18,CB41,IF($D$29='Contexto Estrat. Ins'!$B$19,CC41,IF($D$29='Contexto Estrat. Ins'!$B$20,CD41,IF($D$29='Contexto Estrat. Ins'!$B$21,CE41,IF($D$29='Contexto Estrat. Ins'!$B$22,CF41,""))))))</f>
        <v/>
      </c>
      <c r="CH41" s="142"/>
    </row>
    <row r="42" spans="1:86" ht="15.6" customHeight="1">
      <c r="A42" s="18"/>
      <c r="D42" s="456"/>
      <c r="E42" s="456"/>
      <c r="F42" s="456"/>
      <c r="G42" s="456"/>
      <c r="H42" s="456"/>
      <c r="I42" s="456"/>
      <c r="J42" s="400"/>
      <c r="K42" s="400"/>
      <c r="L42" s="400"/>
      <c r="M42" s="400"/>
      <c r="N42" s="400"/>
      <c r="O42" s="400"/>
      <c r="P42" s="400"/>
      <c r="Q42" s="400"/>
      <c r="R42" s="400"/>
      <c r="S42" s="400"/>
      <c r="T42" s="400"/>
      <c r="U42" s="400"/>
      <c r="V42" s="400"/>
      <c r="W42" s="400"/>
      <c r="X42" s="400"/>
      <c r="Y42" s="400"/>
      <c r="Z42" s="400"/>
      <c r="AA42" s="400"/>
      <c r="AB42" s="400"/>
      <c r="AD42" s="400"/>
      <c r="AE42" s="400"/>
      <c r="AF42" s="400"/>
      <c r="AG42" s="400"/>
      <c r="AH42" s="400"/>
      <c r="AI42" s="400"/>
      <c r="AJ42" s="400"/>
      <c r="AK42" s="400"/>
      <c r="AL42" s="400"/>
      <c r="AM42" s="400"/>
      <c r="AN42" s="400"/>
      <c r="AO42" s="400"/>
      <c r="AP42" s="400"/>
      <c r="AQ42" s="400"/>
      <c r="AR42" s="400"/>
      <c r="AS42" s="400"/>
      <c r="AT42" s="400"/>
      <c r="AU42" s="400"/>
      <c r="AV42" s="400"/>
      <c r="AW42" s="400"/>
      <c r="AX42" s="400"/>
      <c r="AY42" s="400"/>
      <c r="AZ42" s="400"/>
      <c r="BA42" s="400"/>
      <c r="BB42" s="400"/>
      <c r="BC42" s="400"/>
      <c r="BD42" s="400"/>
      <c r="BE42" s="400"/>
      <c r="BF42" s="400"/>
      <c r="BG42" s="20"/>
      <c r="BK42" s="142"/>
      <c r="BL42" s="142"/>
      <c r="BM42" s="142"/>
      <c r="BN42" s="142"/>
      <c r="BO42" s="142"/>
      <c r="BP42" s="142"/>
      <c r="BQ42" s="142"/>
      <c r="BR42" s="142"/>
      <c r="BS42" s="142"/>
      <c r="BT42" s="142"/>
      <c r="BU42" s="142"/>
      <c r="BV42" s="142"/>
      <c r="BW42" s="142"/>
      <c r="BX42" s="142"/>
      <c r="BY42" s="142"/>
      <c r="BZ42" s="142"/>
      <c r="CA42" s="142"/>
      <c r="CB42" s="142"/>
      <c r="CC42" s="142"/>
      <c r="CD42" s="142"/>
    </row>
    <row r="43" spans="1:86" ht="15.6" customHeight="1">
      <c r="A43" s="18"/>
      <c r="D43" s="456"/>
      <c r="E43" s="456"/>
      <c r="F43" s="456"/>
      <c r="G43" s="456"/>
      <c r="H43" s="456"/>
      <c r="I43" s="456"/>
      <c r="J43" s="400"/>
      <c r="K43" s="400"/>
      <c r="L43" s="400"/>
      <c r="M43" s="400"/>
      <c r="N43" s="400"/>
      <c r="O43" s="400"/>
      <c r="P43" s="400"/>
      <c r="Q43" s="400"/>
      <c r="R43" s="400"/>
      <c r="S43" s="400"/>
      <c r="T43" s="400"/>
      <c r="U43" s="400"/>
      <c r="V43" s="400"/>
      <c r="W43" s="400"/>
      <c r="X43" s="400"/>
      <c r="Y43" s="400"/>
      <c r="Z43" s="400"/>
      <c r="AA43" s="400"/>
      <c r="AB43" s="400"/>
      <c r="AD43" s="400"/>
      <c r="AE43" s="400"/>
      <c r="AF43" s="400"/>
      <c r="AG43" s="400"/>
      <c r="AH43" s="400"/>
      <c r="AI43" s="400"/>
      <c r="AJ43" s="400"/>
      <c r="AK43" s="400"/>
      <c r="AL43" s="400"/>
      <c r="AM43" s="400"/>
      <c r="AN43" s="400"/>
      <c r="AO43" s="400"/>
      <c r="AP43" s="400"/>
      <c r="AQ43" s="400"/>
      <c r="AR43" s="400"/>
      <c r="AS43" s="400"/>
      <c r="AT43" s="400"/>
      <c r="AU43" s="400"/>
      <c r="AV43" s="400"/>
      <c r="AW43" s="400"/>
      <c r="AX43" s="400"/>
      <c r="AY43" s="400"/>
      <c r="AZ43" s="400"/>
      <c r="BA43" s="400"/>
      <c r="BB43" s="400"/>
      <c r="BC43" s="400"/>
      <c r="BD43" s="400"/>
      <c r="BE43" s="400"/>
      <c r="BF43" s="400"/>
      <c r="BG43" s="20"/>
      <c r="BK43" s="142"/>
      <c r="BL43" s="142"/>
      <c r="BM43" s="142"/>
      <c r="BN43" s="142"/>
      <c r="BO43" s="142"/>
      <c r="BP43" s="142"/>
      <c r="BQ43" s="142"/>
      <c r="BR43" s="142"/>
      <c r="BS43" s="142"/>
      <c r="BT43" s="142"/>
      <c r="BU43" s="142"/>
      <c r="BV43" s="142"/>
      <c r="BW43" s="142"/>
      <c r="BX43" s="142"/>
      <c r="BY43" s="142"/>
      <c r="BZ43" s="142"/>
      <c r="CA43" s="142"/>
      <c r="CB43" s="142"/>
      <c r="CC43" s="142"/>
      <c r="CD43" s="142"/>
    </row>
    <row r="44" spans="1:86" ht="15.6" customHeight="1">
      <c r="A44" s="18"/>
      <c r="D44" s="456"/>
      <c r="E44" s="456"/>
      <c r="F44" s="456"/>
      <c r="G44" s="456"/>
      <c r="H44" s="456"/>
      <c r="I44" s="456"/>
      <c r="J44" s="400"/>
      <c r="K44" s="400"/>
      <c r="L44" s="400"/>
      <c r="M44" s="400"/>
      <c r="N44" s="400"/>
      <c r="O44" s="400"/>
      <c r="P44" s="400"/>
      <c r="Q44" s="400"/>
      <c r="R44" s="400"/>
      <c r="S44" s="400"/>
      <c r="T44" s="400"/>
      <c r="U44" s="400"/>
      <c r="V44" s="400"/>
      <c r="W44" s="400"/>
      <c r="X44" s="400"/>
      <c r="Y44" s="400"/>
      <c r="Z44" s="400"/>
      <c r="AA44" s="400"/>
      <c r="AB44" s="400"/>
      <c r="AD44" s="400"/>
      <c r="AE44" s="400"/>
      <c r="AF44" s="400"/>
      <c r="AG44" s="400"/>
      <c r="AH44" s="400"/>
      <c r="AI44" s="400"/>
      <c r="AJ44" s="400"/>
      <c r="AK44" s="400"/>
      <c r="AL44" s="400"/>
      <c r="AM44" s="400"/>
      <c r="AN44" s="400"/>
      <c r="AO44" s="400"/>
      <c r="AP44" s="400"/>
      <c r="AQ44" s="400"/>
      <c r="AR44" s="400"/>
      <c r="AS44" s="400"/>
      <c r="AT44" s="400"/>
      <c r="AU44" s="400"/>
      <c r="AV44" s="400"/>
      <c r="AW44" s="400"/>
      <c r="AX44" s="400"/>
      <c r="AY44" s="400"/>
      <c r="AZ44" s="400"/>
      <c r="BA44" s="400"/>
      <c r="BB44" s="400"/>
      <c r="BC44" s="400"/>
      <c r="BD44" s="400"/>
      <c r="BE44" s="400"/>
      <c r="BF44" s="400"/>
      <c r="BG44" s="20"/>
      <c r="BK44" s="142"/>
      <c r="BL44" s="142"/>
      <c r="BM44" s="142"/>
      <c r="BN44" s="142"/>
      <c r="BO44" s="142"/>
      <c r="BP44" s="142"/>
      <c r="BQ44" s="142"/>
      <c r="BR44" s="142"/>
      <c r="BS44" s="142"/>
      <c r="BT44" s="142"/>
      <c r="BU44" s="142"/>
      <c r="BV44" s="142"/>
      <c r="BW44" s="142"/>
      <c r="BX44" s="142"/>
      <c r="BY44" s="142"/>
      <c r="BZ44" s="142"/>
      <c r="CA44" s="142"/>
      <c r="CB44" s="142"/>
      <c r="CC44" s="142"/>
      <c r="CD44" s="142"/>
    </row>
    <row r="45" spans="1:86" ht="15.6" customHeight="1">
      <c r="A45" s="18"/>
      <c r="D45" s="456"/>
      <c r="E45" s="456"/>
      <c r="F45" s="456"/>
      <c r="G45" s="456"/>
      <c r="H45" s="456"/>
      <c r="I45" s="456"/>
      <c r="J45" s="400"/>
      <c r="K45" s="400"/>
      <c r="L45" s="400"/>
      <c r="M45" s="400"/>
      <c r="N45" s="400"/>
      <c r="O45" s="400"/>
      <c r="P45" s="400"/>
      <c r="Q45" s="400"/>
      <c r="R45" s="400"/>
      <c r="S45" s="400"/>
      <c r="T45" s="400"/>
      <c r="U45" s="400"/>
      <c r="V45" s="400"/>
      <c r="W45" s="400"/>
      <c r="X45" s="400"/>
      <c r="Y45" s="400"/>
      <c r="Z45" s="400"/>
      <c r="AA45" s="400"/>
      <c r="AB45" s="400"/>
      <c r="AD45" s="400"/>
      <c r="AE45" s="400"/>
      <c r="AF45" s="400"/>
      <c r="AG45" s="400"/>
      <c r="AH45" s="400"/>
      <c r="AI45" s="400"/>
      <c r="AJ45" s="400"/>
      <c r="AK45" s="400"/>
      <c r="AL45" s="400"/>
      <c r="AM45" s="400"/>
      <c r="AN45" s="400"/>
      <c r="AO45" s="400"/>
      <c r="AP45" s="400"/>
      <c r="AQ45" s="400"/>
      <c r="AR45" s="400"/>
      <c r="AS45" s="400"/>
      <c r="AT45" s="400"/>
      <c r="AU45" s="400"/>
      <c r="AV45" s="400"/>
      <c r="AW45" s="400"/>
      <c r="AX45" s="400"/>
      <c r="AY45" s="400"/>
      <c r="AZ45" s="400"/>
      <c r="BA45" s="400"/>
      <c r="BB45" s="400"/>
      <c r="BC45" s="400"/>
      <c r="BD45" s="400"/>
      <c r="BE45" s="400"/>
      <c r="BF45" s="400"/>
      <c r="BG45" s="20"/>
    </row>
    <row r="46" spans="1:86" ht="15.6" customHeight="1">
      <c r="A46" s="18"/>
      <c r="D46" s="456"/>
      <c r="E46" s="456"/>
      <c r="F46" s="456"/>
      <c r="G46" s="456"/>
      <c r="H46" s="456"/>
      <c r="I46" s="456"/>
      <c r="J46" s="400"/>
      <c r="K46" s="400"/>
      <c r="L46" s="400"/>
      <c r="M46" s="400"/>
      <c r="N46" s="400"/>
      <c r="O46" s="400"/>
      <c r="P46" s="400"/>
      <c r="Q46" s="400"/>
      <c r="R46" s="400"/>
      <c r="S46" s="400"/>
      <c r="T46" s="400"/>
      <c r="U46" s="400"/>
      <c r="V46" s="400"/>
      <c r="W46" s="400"/>
      <c r="X46" s="400"/>
      <c r="Y46" s="400"/>
      <c r="Z46" s="400"/>
      <c r="AA46" s="400"/>
      <c r="AB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c r="BA46" s="400"/>
      <c r="BB46" s="400"/>
      <c r="BC46" s="400"/>
      <c r="BD46" s="400"/>
      <c r="BE46" s="400"/>
      <c r="BF46" s="400"/>
      <c r="BG46" s="20"/>
    </row>
    <row r="47" spans="1:86" ht="15.6" customHeight="1">
      <c r="A47" s="18"/>
      <c r="D47" s="456"/>
      <c r="E47" s="456"/>
      <c r="F47" s="456"/>
      <c r="G47" s="456"/>
      <c r="H47" s="456"/>
      <c r="I47" s="456"/>
      <c r="J47" s="400"/>
      <c r="K47" s="400"/>
      <c r="L47" s="400"/>
      <c r="M47" s="400"/>
      <c r="N47" s="400"/>
      <c r="O47" s="400"/>
      <c r="P47" s="400"/>
      <c r="Q47" s="400"/>
      <c r="R47" s="400"/>
      <c r="S47" s="400"/>
      <c r="T47" s="400"/>
      <c r="U47" s="400"/>
      <c r="V47" s="400"/>
      <c r="W47" s="400"/>
      <c r="X47" s="400"/>
      <c r="Y47" s="400"/>
      <c r="Z47" s="400"/>
      <c r="AA47" s="400"/>
      <c r="AB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20"/>
    </row>
    <row r="48" spans="1:86" ht="15.6" customHeight="1">
      <c r="A48" s="18"/>
      <c r="D48" s="456"/>
      <c r="E48" s="456"/>
      <c r="F48" s="456"/>
      <c r="G48" s="456"/>
      <c r="H48" s="456"/>
      <c r="I48" s="456"/>
      <c r="J48" s="400"/>
      <c r="K48" s="400"/>
      <c r="L48" s="400"/>
      <c r="M48" s="400"/>
      <c r="N48" s="400"/>
      <c r="O48" s="400"/>
      <c r="P48" s="400"/>
      <c r="Q48" s="400"/>
      <c r="R48" s="400"/>
      <c r="S48" s="400"/>
      <c r="T48" s="400"/>
      <c r="U48" s="400"/>
      <c r="V48" s="400"/>
      <c r="W48" s="400"/>
      <c r="X48" s="400"/>
      <c r="Y48" s="400"/>
      <c r="Z48" s="400"/>
      <c r="AA48" s="400"/>
      <c r="AB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20"/>
    </row>
    <row r="49" spans="1:73" ht="15.6" customHeight="1">
      <c r="A49" s="18"/>
      <c r="D49" s="482" t="s">
        <v>480</v>
      </c>
      <c r="E49" s="482"/>
      <c r="F49" s="482"/>
      <c r="G49" s="482"/>
      <c r="H49" s="482"/>
      <c r="I49" s="482"/>
      <c r="J49" s="482"/>
      <c r="K49" s="482"/>
      <c r="L49" s="482"/>
      <c r="M49" s="482"/>
      <c r="N49" s="482"/>
      <c r="O49" s="482"/>
      <c r="P49" s="482"/>
      <c r="Q49" s="482"/>
      <c r="R49" s="482"/>
      <c r="S49" s="482"/>
      <c r="T49" s="482"/>
      <c r="U49" s="482"/>
      <c r="V49" s="482"/>
      <c r="W49" s="482"/>
      <c r="X49" s="482"/>
      <c r="Y49" s="482"/>
      <c r="Z49" s="482"/>
      <c r="AA49" s="482"/>
      <c r="AB49" s="482"/>
      <c r="AD49" s="400"/>
      <c r="AE49" s="400"/>
      <c r="AF49" s="400"/>
      <c r="AG49" s="400"/>
      <c r="AH49" s="400"/>
      <c r="AI49" s="400"/>
      <c r="AJ49" s="400"/>
      <c r="AK49" s="400"/>
      <c r="AL49" s="400"/>
      <c r="AM49" s="400"/>
      <c r="AN49" s="400"/>
      <c r="AO49" s="400"/>
      <c r="AP49" s="400"/>
      <c r="AQ49" s="400"/>
      <c r="AR49" s="400"/>
      <c r="AS49" s="400"/>
      <c r="AT49" s="400"/>
      <c r="AU49" s="400"/>
      <c r="AV49" s="400"/>
      <c r="AW49" s="400"/>
      <c r="AX49" s="400"/>
      <c r="AY49" s="400"/>
      <c r="AZ49" s="400"/>
      <c r="BA49" s="400"/>
      <c r="BB49" s="400"/>
      <c r="BC49" s="400"/>
      <c r="BD49" s="400"/>
      <c r="BE49" s="400"/>
      <c r="BF49" s="400"/>
      <c r="BG49" s="20"/>
    </row>
    <row r="50" spans="1:73" ht="15.6" customHeight="1">
      <c r="A50" s="18"/>
      <c r="D50" s="483" t="s">
        <v>474</v>
      </c>
      <c r="E50" s="483"/>
      <c r="F50" s="483"/>
      <c r="G50" s="483"/>
      <c r="H50" s="483"/>
      <c r="I50" s="483"/>
      <c r="J50" s="483" t="s">
        <v>475</v>
      </c>
      <c r="K50" s="483"/>
      <c r="L50" s="483"/>
      <c r="M50" s="483"/>
      <c r="N50" s="483"/>
      <c r="O50" s="483"/>
      <c r="P50" s="483"/>
      <c r="Q50" s="483"/>
      <c r="R50" s="483"/>
      <c r="S50" s="483"/>
      <c r="T50" s="483"/>
      <c r="U50" s="483"/>
      <c r="V50" s="483"/>
      <c r="W50" s="483"/>
      <c r="X50" s="483"/>
      <c r="Y50" s="483"/>
      <c r="Z50" s="483"/>
      <c r="AA50" s="483"/>
      <c r="AB50" s="483"/>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20"/>
    </row>
    <row r="51" spans="1:73" ht="15.6" customHeight="1">
      <c r="A51" s="18"/>
      <c r="D51" s="456"/>
      <c r="E51" s="456"/>
      <c r="F51" s="456"/>
      <c r="G51" s="456"/>
      <c r="H51" s="456"/>
      <c r="I51" s="456"/>
      <c r="J51" s="400"/>
      <c r="K51" s="400"/>
      <c r="L51" s="400"/>
      <c r="M51" s="400"/>
      <c r="N51" s="400"/>
      <c r="O51" s="400"/>
      <c r="P51" s="400"/>
      <c r="Q51" s="400"/>
      <c r="R51" s="400"/>
      <c r="S51" s="400"/>
      <c r="T51" s="400"/>
      <c r="U51" s="400"/>
      <c r="V51" s="400"/>
      <c r="W51" s="400"/>
      <c r="X51" s="400"/>
      <c r="Y51" s="400"/>
      <c r="Z51" s="400"/>
      <c r="AA51" s="400"/>
      <c r="AB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20"/>
    </row>
    <row r="52" spans="1:73" ht="15.6" customHeight="1">
      <c r="A52" s="18"/>
      <c r="D52" s="456"/>
      <c r="E52" s="456"/>
      <c r="F52" s="456"/>
      <c r="G52" s="456"/>
      <c r="H52" s="456"/>
      <c r="I52" s="456"/>
      <c r="J52" s="400"/>
      <c r="K52" s="400"/>
      <c r="L52" s="400"/>
      <c r="M52" s="400"/>
      <c r="N52" s="400"/>
      <c r="O52" s="400"/>
      <c r="P52" s="400"/>
      <c r="Q52" s="400"/>
      <c r="R52" s="400"/>
      <c r="S52" s="400"/>
      <c r="T52" s="400"/>
      <c r="U52" s="400"/>
      <c r="V52" s="400"/>
      <c r="W52" s="400"/>
      <c r="X52" s="400"/>
      <c r="Y52" s="400"/>
      <c r="Z52" s="400"/>
      <c r="AA52" s="400"/>
      <c r="AB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20"/>
    </row>
    <row r="53" spans="1:73" ht="15.6" customHeight="1">
      <c r="A53" s="18"/>
      <c r="D53" s="456"/>
      <c r="E53" s="456"/>
      <c r="F53" s="456"/>
      <c r="G53" s="456"/>
      <c r="H53" s="456"/>
      <c r="I53" s="456"/>
      <c r="J53" s="400"/>
      <c r="K53" s="400"/>
      <c r="L53" s="400"/>
      <c r="M53" s="400"/>
      <c r="N53" s="400"/>
      <c r="O53" s="400"/>
      <c r="P53" s="400"/>
      <c r="Q53" s="400"/>
      <c r="R53" s="400"/>
      <c r="S53" s="400"/>
      <c r="T53" s="400"/>
      <c r="U53" s="400"/>
      <c r="V53" s="400"/>
      <c r="W53" s="400"/>
      <c r="X53" s="400"/>
      <c r="Y53" s="400"/>
      <c r="Z53" s="400"/>
      <c r="AA53" s="400"/>
      <c r="AB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20"/>
    </row>
    <row r="54" spans="1:73" ht="15.6" customHeight="1">
      <c r="A54" s="18"/>
      <c r="D54" s="456"/>
      <c r="E54" s="456"/>
      <c r="F54" s="456"/>
      <c r="G54" s="456"/>
      <c r="H54" s="456"/>
      <c r="I54" s="456"/>
      <c r="J54" s="400"/>
      <c r="K54" s="400"/>
      <c r="L54" s="400"/>
      <c r="M54" s="400"/>
      <c r="N54" s="400"/>
      <c r="O54" s="400"/>
      <c r="P54" s="400"/>
      <c r="Q54" s="400"/>
      <c r="R54" s="400"/>
      <c r="S54" s="400"/>
      <c r="T54" s="400"/>
      <c r="U54" s="400"/>
      <c r="V54" s="400"/>
      <c r="W54" s="400"/>
      <c r="X54" s="400"/>
      <c r="Y54" s="400"/>
      <c r="Z54" s="400"/>
      <c r="AA54" s="400"/>
      <c r="AB54" s="400"/>
      <c r="AD54" s="400"/>
      <c r="AE54" s="400"/>
      <c r="AF54" s="400"/>
      <c r="AG54" s="400"/>
      <c r="AH54" s="400"/>
      <c r="AI54" s="400"/>
      <c r="AJ54" s="400"/>
      <c r="AK54" s="400"/>
      <c r="AL54" s="400"/>
      <c r="AM54" s="400"/>
      <c r="AN54" s="400"/>
      <c r="AO54" s="400"/>
      <c r="AP54" s="400"/>
      <c r="AQ54" s="400"/>
      <c r="AR54" s="400"/>
      <c r="AS54" s="400"/>
      <c r="AT54" s="400"/>
      <c r="AU54" s="400"/>
      <c r="AV54" s="400"/>
      <c r="AW54" s="400"/>
      <c r="AX54" s="400"/>
      <c r="AY54" s="400"/>
      <c r="AZ54" s="400"/>
      <c r="BA54" s="400"/>
      <c r="BB54" s="400"/>
      <c r="BC54" s="400"/>
      <c r="BD54" s="400"/>
      <c r="BE54" s="400"/>
      <c r="BF54" s="400"/>
      <c r="BG54" s="20"/>
    </row>
    <row r="55" spans="1:73" ht="15" customHeight="1">
      <c r="A55" s="18"/>
      <c r="D55" s="456"/>
      <c r="E55" s="456"/>
      <c r="F55" s="456"/>
      <c r="G55" s="456"/>
      <c r="H55" s="456"/>
      <c r="I55" s="456"/>
      <c r="J55" s="400"/>
      <c r="K55" s="400"/>
      <c r="L55" s="400"/>
      <c r="M55" s="400"/>
      <c r="N55" s="400"/>
      <c r="O55" s="400"/>
      <c r="P55" s="400"/>
      <c r="Q55" s="400"/>
      <c r="R55" s="400"/>
      <c r="S55" s="400"/>
      <c r="T55" s="400"/>
      <c r="U55" s="400"/>
      <c r="V55" s="400"/>
      <c r="W55" s="400"/>
      <c r="X55" s="400"/>
      <c r="Y55" s="400"/>
      <c r="Z55" s="400"/>
      <c r="AA55" s="400"/>
      <c r="AB55" s="400"/>
      <c r="AD55" s="400"/>
      <c r="AE55" s="400"/>
      <c r="AF55" s="400"/>
      <c r="AG55" s="400"/>
      <c r="AH55" s="400"/>
      <c r="AI55" s="400"/>
      <c r="AJ55" s="400"/>
      <c r="AK55" s="400"/>
      <c r="AL55" s="400"/>
      <c r="AM55" s="400"/>
      <c r="AN55" s="400"/>
      <c r="AO55" s="400"/>
      <c r="AP55" s="400"/>
      <c r="AQ55" s="400"/>
      <c r="AR55" s="400"/>
      <c r="AS55" s="400"/>
      <c r="AT55" s="400"/>
      <c r="AU55" s="400"/>
      <c r="AV55" s="400"/>
      <c r="AW55" s="400"/>
      <c r="AX55" s="400"/>
      <c r="AY55" s="400"/>
      <c r="AZ55" s="400"/>
      <c r="BA55" s="400"/>
      <c r="BB55" s="400"/>
      <c r="BC55" s="400"/>
      <c r="BD55" s="400"/>
      <c r="BE55" s="400"/>
      <c r="BF55" s="400"/>
      <c r="BG55" s="20"/>
    </row>
    <row r="56" spans="1:73" ht="15" customHeight="1">
      <c r="A56" s="18"/>
      <c r="D56" s="456"/>
      <c r="E56" s="456"/>
      <c r="F56" s="456"/>
      <c r="G56" s="456"/>
      <c r="H56" s="456"/>
      <c r="I56" s="456"/>
      <c r="J56" s="400"/>
      <c r="K56" s="400"/>
      <c r="L56" s="400"/>
      <c r="M56" s="400"/>
      <c r="N56" s="400"/>
      <c r="O56" s="400"/>
      <c r="P56" s="400"/>
      <c r="Q56" s="400"/>
      <c r="R56" s="400"/>
      <c r="S56" s="400"/>
      <c r="T56" s="400"/>
      <c r="U56" s="400"/>
      <c r="V56" s="400"/>
      <c r="W56" s="400"/>
      <c r="X56" s="400"/>
      <c r="Y56" s="400"/>
      <c r="Z56" s="400"/>
      <c r="AA56" s="400"/>
      <c r="AB56" s="400"/>
      <c r="AD56" s="400"/>
      <c r="AE56" s="400"/>
      <c r="AF56" s="400"/>
      <c r="AG56" s="400"/>
      <c r="AH56" s="400"/>
      <c r="AI56" s="400"/>
      <c r="AJ56" s="400"/>
      <c r="AK56" s="400"/>
      <c r="AL56" s="400"/>
      <c r="AM56" s="400"/>
      <c r="AN56" s="400"/>
      <c r="AO56" s="400"/>
      <c r="AP56" s="400"/>
      <c r="AQ56" s="400"/>
      <c r="AR56" s="400"/>
      <c r="AS56" s="400"/>
      <c r="AT56" s="400"/>
      <c r="AU56" s="400"/>
      <c r="AV56" s="400"/>
      <c r="AW56" s="400"/>
      <c r="AX56" s="400"/>
      <c r="AY56" s="400"/>
      <c r="AZ56" s="400"/>
      <c r="BA56" s="400"/>
      <c r="BB56" s="400"/>
      <c r="BC56" s="400"/>
      <c r="BD56" s="400"/>
      <c r="BE56" s="400"/>
      <c r="BF56" s="400"/>
      <c r="BG56" s="20"/>
    </row>
    <row r="57" spans="1:73" ht="15" customHeight="1">
      <c r="A57" s="18"/>
      <c r="D57" s="456"/>
      <c r="E57" s="456"/>
      <c r="F57" s="456"/>
      <c r="G57" s="456"/>
      <c r="H57" s="456"/>
      <c r="I57" s="456"/>
      <c r="J57" s="400"/>
      <c r="K57" s="400"/>
      <c r="L57" s="400"/>
      <c r="M57" s="400"/>
      <c r="N57" s="400"/>
      <c r="O57" s="400"/>
      <c r="P57" s="400"/>
      <c r="Q57" s="400"/>
      <c r="R57" s="400"/>
      <c r="S57" s="400"/>
      <c r="T57" s="400"/>
      <c r="U57" s="400"/>
      <c r="V57" s="400"/>
      <c r="W57" s="400"/>
      <c r="X57" s="400"/>
      <c r="Y57" s="400"/>
      <c r="Z57" s="400"/>
      <c r="AA57" s="400"/>
      <c r="AB57" s="400"/>
      <c r="AD57" s="400"/>
      <c r="AE57" s="400"/>
      <c r="AF57" s="400"/>
      <c r="AG57" s="400"/>
      <c r="AH57" s="400"/>
      <c r="AI57" s="400"/>
      <c r="AJ57" s="400"/>
      <c r="AK57" s="400"/>
      <c r="AL57" s="400"/>
      <c r="AM57" s="400"/>
      <c r="AN57" s="400"/>
      <c r="AO57" s="400"/>
      <c r="AP57" s="400"/>
      <c r="AQ57" s="400"/>
      <c r="AR57" s="400"/>
      <c r="AS57" s="400"/>
      <c r="AT57" s="400"/>
      <c r="AU57" s="400"/>
      <c r="AV57" s="400"/>
      <c r="AW57" s="400"/>
      <c r="AX57" s="400"/>
      <c r="AY57" s="400"/>
      <c r="AZ57" s="400"/>
      <c r="BA57" s="400"/>
      <c r="BB57" s="400"/>
      <c r="BC57" s="400"/>
      <c r="BD57" s="400"/>
      <c r="BE57" s="400"/>
      <c r="BF57" s="400"/>
      <c r="BG57" s="20"/>
    </row>
    <row r="58" spans="1:73" ht="15" customHeight="1">
      <c r="A58" s="18"/>
      <c r="D58" s="456"/>
      <c r="E58" s="456"/>
      <c r="F58" s="456"/>
      <c r="G58" s="456"/>
      <c r="H58" s="456"/>
      <c r="I58" s="456"/>
      <c r="J58" s="400"/>
      <c r="K58" s="400"/>
      <c r="L58" s="400"/>
      <c r="M58" s="400"/>
      <c r="N58" s="400"/>
      <c r="O58" s="400"/>
      <c r="P58" s="400"/>
      <c r="Q58" s="400"/>
      <c r="R58" s="400"/>
      <c r="S58" s="400"/>
      <c r="T58" s="400"/>
      <c r="U58" s="400"/>
      <c r="V58" s="400"/>
      <c r="W58" s="400"/>
      <c r="X58" s="400"/>
      <c r="Y58" s="400"/>
      <c r="Z58" s="400"/>
      <c r="AA58" s="400"/>
      <c r="AB58" s="400"/>
      <c r="AD58" s="400"/>
      <c r="AE58" s="400"/>
      <c r="AF58" s="400"/>
      <c r="AG58" s="400"/>
      <c r="AH58" s="400"/>
      <c r="AI58" s="400"/>
      <c r="AJ58" s="400"/>
      <c r="AK58" s="400"/>
      <c r="AL58" s="400"/>
      <c r="AM58" s="400"/>
      <c r="AN58" s="400"/>
      <c r="AO58" s="400"/>
      <c r="AP58" s="400"/>
      <c r="AQ58" s="400"/>
      <c r="AR58" s="400"/>
      <c r="AS58" s="400"/>
      <c r="AT58" s="400"/>
      <c r="AU58" s="400"/>
      <c r="AV58" s="400"/>
      <c r="AW58" s="400"/>
      <c r="AX58" s="400"/>
      <c r="AY58" s="400"/>
      <c r="AZ58" s="400"/>
      <c r="BA58" s="400"/>
      <c r="BB58" s="400"/>
      <c r="BC58" s="400"/>
      <c r="BD58" s="400"/>
      <c r="BE58" s="400"/>
      <c r="BF58" s="400"/>
      <c r="BG58" s="20"/>
    </row>
    <row r="59" spans="1:73">
      <c r="A59" s="18"/>
      <c r="D59" s="456"/>
      <c r="E59" s="456"/>
      <c r="F59" s="456"/>
      <c r="G59" s="456"/>
      <c r="H59" s="456"/>
      <c r="I59" s="456"/>
      <c r="J59" s="400"/>
      <c r="K59" s="400"/>
      <c r="L59" s="400"/>
      <c r="M59" s="400"/>
      <c r="N59" s="400"/>
      <c r="O59" s="400"/>
      <c r="P59" s="400"/>
      <c r="Q59" s="400"/>
      <c r="R59" s="400"/>
      <c r="S59" s="400"/>
      <c r="T59" s="400"/>
      <c r="U59" s="400"/>
      <c r="V59" s="400"/>
      <c r="W59" s="400"/>
      <c r="X59" s="400"/>
      <c r="Y59" s="400"/>
      <c r="Z59" s="400"/>
      <c r="AA59" s="400"/>
      <c r="AB59" s="400"/>
      <c r="AD59" s="400"/>
      <c r="AE59" s="400"/>
      <c r="AF59" s="400"/>
      <c r="AG59" s="400"/>
      <c r="AH59" s="400"/>
      <c r="AI59" s="400"/>
      <c r="AJ59" s="400"/>
      <c r="AK59" s="400"/>
      <c r="AL59" s="400"/>
      <c r="AM59" s="400"/>
      <c r="AN59" s="400"/>
      <c r="AO59" s="400"/>
      <c r="AP59" s="400"/>
      <c r="AQ59" s="400"/>
      <c r="AR59" s="400"/>
      <c r="AS59" s="400"/>
      <c r="AT59" s="400"/>
      <c r="AU59" s="400"/>
      <c r="AV59" s="400"/>
      <c r="AW59" s="400"/>
      <c r="AX59" s="400"/>
      <c r="AY59" s="400"/>
      <c r="AZ59" s="400"/>
      <c r="BA59" s="400"/>
      <c r="BB59" s="400"/>
      <c r="BC59" s="400"/>
      <c r="BD59" s="400"/>
      <c r="BE59" s="400"/>
      <c r="BF59" s="400"/>
      <c r="BG59" s="20"/>
      <c r="BL59" s="39"/>
      <c r="BM59" s="39"/>
      <c r="BN59" s="39"/>
      <c r="BO59" s="39"/>
    </row>
    <row r="60" spans="1:73">
      <c r="A60" s="18"/>
      <c r="D60" s="456"/>
      <c r="E60" s="456"/>
      <c r="F60" s="456"/>
      <c r="G60" s="456"/>
      <c r="H60" s="456"/>
      <c r="I60" s="456"/>
      <c r="J60" s="400"/>
      <c r="K60" s="400"/>
      <c r="L60" s="400"/>
      <c r="M60" s="400"/>
      <c r="N60" s="400"/>
      <c r="O60" s="400"/>
      <c r="P60" s="400"/>
      <c r="Q60" s="400"/>
      <c r="R60" s="400"/>
      <c r="S60" s="400"/>
      <c r="T60" s="400"/>
      <c r="U60" s="400"/>
      <c r="V60" s="400"/>
      <c r="W60" s="400"/>
      <c r="X60" s="400"/>
      <c r="Y60" s="400"/>
      <c r="Z60" s="400"/>
      <c r="AA60" s="400"/>
      <c r="AB60" s="400"/>
      <c r="AD60" s="400"/>
      <c r="AE60" s="400"/>
      <c r="AF60" s="400"/>
      <c r="AG60" s="400"/>
      <c r="AH60" s="400"/>
      <c r="AI60" s="400"/>
      <c r="AJ60" s="400"/>
      <c r="AK60" s="400"/>
      <c r="AL60" s="400"/>
      <c r="AM60" s="400"/>
      <c r="AN60" s="400"/>
      <c r="AO60" s="400"/>
      <c r="AP60" s="400"/>
      <c r="AQ60" s="400"/>
      <c r="AR60" s="400"/>
      <c r="AS60" s="400"/>
      <c r="AT60" s="400"/>
      <c r="AU60" s="400"/>
      <c r="AV60" s="400"/>
      <c r="AW60" s="400"/>
      <c r="AX60" s="400"/>
      <c r="AY60" s="400"/>
      <c r="AZ60" s="400"/>
      <c r="BA60" s="400"/>
      <c r="BB60" s="400"/>
      <c r="BC60" s="400"/>
      <c r="BD60" s="400"/>
      <c r="BE60" s="400"/>
      <c r="BF60" s="400"/>
      <c r="BG60" s="20"/>
      <c r="BK60" s="378" t="s">
        <v>481</v>
      </c>
      <c r="BL60" s="378"/>
      <c r="BM60" s="378"/>
      <c r="BN60" s="39"/>
      <c r="BO60" s="39"/>
    </row>
    <row r="61" spans="1:73" ht="30" customHeight="1" thickBot="1">
      <c r="A61" s="51"/>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c r="AM61" s="52"/>
      <c r="AN61" s="52"/>
      <c r="AO61" s="52"/>
      <c r="AP61" s="52"/>
      <c r="AQ61" s="52"/>
      <c r="AR61" s="52"/>
      <c r="AS61" s="52"/>
      <c r="AT61" s="52"/>
      <c r="AU61" s="52"/>
      <c r="AV61" s="52"/>
      <c r="AW61" s="52"/>
      <c r="AX61" s="52"/>
      <c r="AY61" s="52"/>
      <c r="AZ61" s="52"/>
      <c r="BA61" s="52"/>
      <c r="BB61" s="52"/>
      <c r="BC61" s="52"/>
      <c r="BD61" s="52"/>
      <c r="BE61" s="52"/>
      <c r="BF61" s="52"/>
      <c r="BG61" s="54"/>
      <c r="BK61" s="378"/>
      <c r="BL61" s="378"/>
      <c r="BM61" s="378"/>
      <c r="BN61" s="39"/>
      <c r="BO61" s="85"/>
      <c r="BP61" s="378" t="s">
        <v>482</v>
      </c>
      <c r="BQ61" s="378" t="s">
        <v>483</v>
      </c>
      <c r="BR61" s="85"/>
      <c r="BS61" s="85" t="s">
        <v>484</v>
      </c>
    </row>
    <row r="62" spans="1:73" ht="32.25" customHeight="1" thickBot="1">
      <c r="A62" s="380" t="str">
        <f>IF(AK13=Datos!$A$6,"ANÁLISIS DE LA OPORTUNIDAD","ANÁLISIS DEL RIESGO")</f>
        <v>ANÁLISIS DEL RIESGO</v>
      </c>
      <c r="B62" s="381"/>
      <c r="C62" s="381"/>
      <c r="D62" s="381"/>
      <c r="E62" s="381"/>
      <c r="F62" s="381"/>
      <c r="G62" s="381"/>
      <c r="H62" s="381"/>
      <c r="I62" s="381"/>
      <c r="J62" s="382"/>
      <c r="K62" s="27"/>
      <c r="L62" s="27"/>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7"/>
      <c r="BK62" s="85" t="s">
        <v>485</v>
      </c>
      <c r="BL62" s="86">
        <f>BS77</f>
        <v>0</v>
      </c>
      <c r="BM62" s="86" t="str">
        <f>IF(AND(I66="",I67=""),"",INDEX($R$69:$R$73,$BL$62,1))</f>
        <v/>
      </c>
      <c r="BO62" s="85"/>
      <c r="BP62" s="379"/>
      <c r="BQ62" s="379"/>
      <c r="BR62" s="85"/>
      <c r="BS62" s="85" t="s">
        <v>485</v>
      </c>
      <c r="BT62" s="86" t="str">
        <f>IF($AK$13&lt;&gt;"",BL62,"")</f>
        <v/>
      </c>
      <c r="BU62" s="86" t="str">
        <f>IF($AK$13&lt;&gt;"",$BM$62,"")</f>
        <v/>
      </c>
    </row>
    <row r="63" spans="1:73" ht="14.45" customHeight="1">
      <c r="A63" s="18"/>
      <c r="Z63" s="401" t="s">
        <v>486</v>
      </c>
      <c r="AA63" s="401"/>
      <c r="AB63" s="401"/>
      <c r="AC63" s="401"/>
      <c r="AD63" s="401"/>
      <c r="AE63" s="401"/>
      <c r="AF63" s="401"/>
      <c r="AG63" s="401"/>
      <c r="AH63" s="401"/>
      <c r="AI63" s="401"/>
      <c r="AJ63" s="401"/>
      <c r="AK63" s="401"/>
      <c r="BG63" s="20"/>
      <c r="BK63" s="85" t="s">
        <v>487</v>
      </c>
      <c r="BL63" s="86" t="str">
        <f>H82</f>
        <v/>
      </c>
      <c r="BM63" s="86" t="e">
        <f>INDEX($R$76:$R$80,$BL$63,1)</f>
        <v>#VALUE!</v>
      </c>
      <c r="BO63" s="85" t="s">
        <v>488</v>
      </c>
      <c r="BP63" s="86" t="e">
        <f>BL63-1</f>
        <v>#VALUE!</v>
      </c>
      <c r="BQ63" s="86" t="e">
        <f>BM63</f>
        <v>#VALUE!</v>
      </c>
      <c r="BR63" s="85"/>
      <c r="BS63" s="85" t="s">
        <v>487</v>
      </c>
      <c r="BT63" s="86" t="str">
        <f>IF($AK$13="","",IF($AK$13=1,$BP$63,$BL$63))</f>
        <v/>
      </c>
      <c r="BU63" s="86" t="str">
        <f>IF($AK$13="","",IF($AK$13=1,$BQ$63,$BM$63))</f>
        <v/>
      </c>
    </row>
    <row r="64" spans="1:73" ht="14.45" customHeight="1">
      <c r="A64" s="18"/>
      <c r="D64" s="455" t="s">
        <v>489</v>
      </c>
      <c r="E64" s="455"/>
      <c r="F64" s="455"/>
      <c r="G64" s="455"/>
      <c r="Z64" s="28"/>
      <c r="BG64" s="20"/>
    </row>
    <row r="65" spans="1:73" ht="14.45" customHeight="1">
      <c r="A65" s="18"/>
      <c r="E65" s="455" t="str">
        <f>IF(AK13=Datos!$A$6,"Seleccione la factibilidad o frecuencia de presencia de la oportunidad","Seleccione la factibilidad o frecuencia de presencia del riesgo")</f>
        <v>Seleccione la factibilidad o frecuencia de presencia del riesgo</v>
      </c>
      <c r="F65" s="455"/>
      <c r="G65" s="455"/>
      <c r="H65" s="455"/>
      <c r="I65" s="455"/>
      <c r="J65" s="455"/>
      <c r="K65" s="455"/>
      <c r="L65" s="455"/>
      <c r="M65" s="455"/>
      <c r="N65" s="455"/>
      <c r="O65" s="455"/>
      <c r="P65" s="455"/>
      <c r="Q65" s="455"/>
      <c r="R65" s="455"/>
      <c r="S65" s="455"/>
      <c r="T65" s="455"/>
      <c r="U65" s="455"/>
      <c r="V65" s="455"/>
      <c r="W65" s="455"/>
      <c r="X65" s="455"/>
      <c r="Y65" s="455"/>
      <c r="Z65" s="455"/>
      <c r="AB65" s="519" t="str">
        <f>IF(AK13=Datos!$A$6,"Escala de impacto-beneficio resultante","Escala de impacto resultante")</f>
        <v>Escala de impacto resultante</v>
      </c>
      <c r="AC65" s="432"/>
      <c r="AD65" s="432"/>
      <c r="AE65" s="432"/>
      <c r="AF65" s="432"/>
      <c r="AG65" s="432"/>
      <c r="AH65" s="432"/>
      <c r="AI65" s="432"/>
      <c r="AJ65" s="432"/>
      <c r="AK65" s="520"/>
      <c r="BG65" s="20"/>
      <c r="BK65" s="86"/>
      <c r="BL65" s="86" t="str">
        <f>IF($AK$13=1,Datos!$P$2,IF(OR($AK$13=2,$AK$13=3,$AK$13=4),Datos!$Q$2,IF($AK$13=5,Datos!$R$2,"")))</f>
        <v/>
      </c>
      <c r="BM65" s="86" t="str">
        <f>IF($AK$13=1,Datos!$P$3,IF(OR($AK$13=2,$AK$13=3,$AK$13=4),Datos!$Q$3,IF($AK$13=5,Datos!$R$3,"")))</f>
        <v/>
      </c>
      <c r="BN65" s="86" t="str">
        <f>IF($AK$13=1,Datos!$P$4,IF(OR($AK$13=2,$AK$13=3,$AK$13=4),Datos!$Q$4,IF($AK$13=5,Datos!$R$4,"")))</f>
        <v/>
      </c>
      <c r="BO65" s="86" t="str">
        <f>IF($AK$13=1,Datos!$P$5,IF(OR($AK$13=2,$AK$13=3,$AK$13=4),Datos!$Q$5,IF($AK$13=5,Datos!$R$5,"")))</f>
        <v/>
      </c>
      <c r="BP65" s="86" t="str">
        <f>IF($AK$13=1,Datos!$P$6,IF(OR($AK$13=2,$AK$13=3,$AK$13=4),Datos!$Q$6,IF($AK$13=5,Datos!$R$6,"")))</f>
        <v/>
      </c>
    </row>
    <row r="66" spans="1:73" ht="14.45" customHeight="1">
      <c r="A66" s="18"/>
      <c r="E66" s="477" t="s">
        <v>490</v>
      </c>
      <c r="F66" s="477"/>
      <c r="G66" s="477"/>
      <c r="H66" s="478"/>
      <c r="I66" s="517" t="str">
        <f>IF(Frecuencia!V36="","",Frecuencia!V36)</f>
        <v/>
      </c>
      <c r="J66" s="518"/>
      <c r="K66" s="518"/>
      <c r="L66" s="518"/>
      <c r="M66" s="518"/>
      <c r="N66" s="518"/>
      <c r="O66" s="518"/>
      <c r="P66" s="518"/>
      <c r="Q66" s="518"/>
      <c r="R66" s="518"/>
      <c r="S66" s="518"/>
      <c r="T66" s="518"/>
      <c r="U66" s="518"/>
      <c r="V66" s="518"/>
      <c r="W66" s="37"/>
      <c r="AB66" s="399">
        <f>IF($AK$13=1,"",IF($AK$13=5,5,1))</f>
        <v>1</v>
      </c>
      <c r="AC66" s="399"/>
      <c r="AD66" s="399">
        <f>IF($AK$13=1,"",IF($AK$13=5,4,2))</f>
        <v>2</v>
      </c>
      <c r="AE66" s="399"/>
      <c r="AF66" s="399">
        <f>IF($AK$13=1,1,IF($AK$13=5,3,3))</f>
        <v>3</v>
      </c>
      <c r="AG66" s="399"/>
      <c r="AH66" s="399">
        <f>IF($AK$13=1,2,IF($AK$13=5,2,4))</f>
        <v>4</v>
      </c>
      <c r="AI66" s="399"/>
      <c r="AJ66" s="399">
        <f>IF($AK$13=1,3,IF($AK$13=5,1,5))</f>
        <v>5</v>
      </c>
      <c r="AK66" s="399"/>
      <c r="BG66" s="20"/>
      <c r="BK66" s="86" t="str">
        <f>IF(OR($AK$13=1,$AK$13=2,$AK$13=3,$AK$13=4),Datos!O2,IF($AK$13=5,Datos!O6,""))</f>
        <v/>
      </c>
      <c r="BL66" s="86" t="str">
        <f>IF($AK$13=Datos!A2,"",IF($AK$13=Datos!A6,Datos!T5,Datos!$S$5))</f>
        <v>Baja</v>
      </c>
      <c r="BM66" s="86" t="str">
        <f>IF($AK$13=Datos!A2,"",IF($AK$13=Datos!A6,Datos!T5,Datos!$S$5))</f>
        <v>Baja</v>
      </c>
      <c r="BN66" s="86" t="str">
        <f>IF($AK$13=Datos!A6,Datos!T4,Datos!S4)</f>
        <v>Moderada</v>
      </c>
      <c r="BO66" s="86" t="str">
        <f>IF($AK$13=Datos!A6,Datos!T3,Datos!S3)</f>
        <v>Alta</v>
      </c>
      <c r="BP66" s="86" t="str">
        <f>IF($AK$13=Datos!A6,Datos!T2,Datos!S2)</f>
        <v>Extrema</v>
      </c>
    </row>
    <row r="67" spans="1:73" ht="14.45" customHeight="1">
      <c r="A67" s="18"/>
      <c r="E67" s="477" t="s">
        <v>491</v>
      </c>
      <c r="F67" s="477"/>
      <c r="G67" s="477"/>
      <c r="H67" s="478"/>
      <c r="I67" s="517" t="str">
        <f>IF(Factibilidad!P27="","",Factibilidad!P27)</f>
        <v/>
      </c>
      <c r="J67" s="518"/>
      <c r="K67" s="518"/>
      <c r="L67" s="518"/>
      <c r="M67" s="518"/>
      <c r="N67" s="518"/>
      <c r="O67" s="518"/>
      <c r="P67" s="518"/>
      <c r="Q67" s="518"/>
      <c r="R67" s="518"/>
      <c r="S67" s="518"/>
      <c r="T67" s="518"/>
      <c r="U67" s="518"/>
      <c r="V67" s="518"/>
      <c r="W67" s="37"/>
      <c r="Z67" s="402" t="s">
        <v>492</v>
      </c>
      <c r="AA67" s="479">
        <f>IF($AK$13=5,5,1)</f>
        <v>1</v>
      </c>
      <c r="AB67" s="383" t="str">
        <f>IF(ISERROR(BL72=TRUE),"",IF(BL72="","",BL72))</f>
        <v/>
      </c>
      <c r="AC67" s="384"/>
      <c r="AD67" s="383" t="str">
        <f>IF(ISERROR(BM72=TRUE),"",IF(BM72="","",BM72))</f>
        <v/>
      </c>
      <c r="AE67" s="384"/>
      <c r="AF67" s="387" t="str">
        <f>IF(ISERROR(BN72=TRUE),"",IF(BN72="","",BN72))</f>
        <v/>
      </c>
      <c r="AG67" s="388"/>
      <c r="AH67" s="391" t="str">
        <f>IF(ISERROR(BO72=TRUE),"",IF(BO72="","",BO72))</f>
        <v/>
      </c>
      <c r="AI67" s="392"/>
      <c r="AJ67" s="395" t="str">
        <f>IF(ISERROR(BP72=TRUE),"",IF(BP72="","",BP72))</f>
        <v/>
      </c>
      <c r="AK67" s="396"/>
      <c r="AP67" s="484" t="str">
        <f>IF(AK13=Datos!$A$6,"Zona de ubicación de la oportunidad","Zona de ubicación del riesgo")</f>
        <v>Zona de ubicación del riesgo</v>
      </c>
      <c r="AQ67" s="484"/>
      <c r="AR67" s="484"/>
      <c r="AS67" s="484"/>
      <c r="AT67" s="484"/>
      <c r="AU67" s="484"/>
      <c r="AV67" s="484"/>
      <c r="AW67" s="484"/>
      <c r="AX67" s="484"/>
      <c r="AY67" s="484"/>
      <c r="AZ67" s="484"/>
      <c r="BA67" s="484"/>
      <c r="BB67" s="484"/>
      <c r="BC67" s="484"/>
      <c r="BD67" s="484"/>
      <c r="BE67" s="484"/>
      <c r="BF67" s="484"/>
      <c r="BG67" s="20"/>
      <c r="BK67" s="86" t="str">
        <f>IF(OR($AK$13=1,$AK$13=2,$AK$13=3,$AK$13=4),Datos!O3,IF($AK$13=5,Datos!O5,""))</f>
        <v/>
      </c>
      <c r="BL67" s="86" t="str">
        <f>IF($AK$13=Datos!A2,"",IF($AK$13=Datos!A6,Datos!T5,Datos!$S$5))</f>
        <v>Baja</v>
      </c>
      <c r="BM67" s="86" t="str">
        <f>IF($AK$13=Datos!A2,"",IF($AK$13=Datos!A6,Datos!T5,Datos!$S$5))</f>
        <v>Baja</v>
      </c>
      <c r="BN67" s="86" t="str">
        <f>IF($AK$13=Datos!A6,Datos!T4,Datos!S4)</f>
        <v>Moderada</v>
      </c>
      <c r="BO67" s="86" t="str">
        <f>IF($AK$13=Datos!A6,Datos!T3,Datos!S3)</f>
        <v>Alta</v>
      </c>
      <c r="BP67" s="86" t="str">
        <f>IF($AK$13=Datos!A6,Datos!T2,Datos!S2)</f>
        <v>Extrema</v>
      </c>
      <c r="BQ67" s="85">
        <v>1</v>
      </c>
    </row>
    <row r="68" spans="1:73" ht="28.5" customHeight="1">
      <c r="A68" s="18"/>
      <c r="Z68" s="403"/>
      <c r="AA68" s="479"/>
      <c r="AB68" s="385"/>
      <c r="AC68" s="386"/>
      <c r="AD68" s="385"/>
      <c r="AE68" s="386"/>
      <c r="AF68" s="389"/>
      <c r="AG68" s="390"/>
      <c r="AH68" s="393"/>
      <c r="AI68" s="394"/>
      <c r="AJ68" s="397"/>
      <c r="AK68" s="398"/>
      <c r="AP68" s="516" t="str">
        <f>IF(OR(J72="",J79=""),"",INDEX($BK$65:$BP$70,MATCH($BM$62,$BK$65:$BK$70,0),MATCH($BM$63,$BK$65:$BP$65,0)))</f>
        <v/>
      </c>
      <c r="AQ68" s="516"/>
      <c r="AR68" s="516"/>
      <c r="AS68" s="516"/>
      <c r="AT68" s="516"/>
      <c r="AU68" s="516"/>
      <c r="AV68" s="516"/>
      <c r="AW68" s="516"/>
      <c r="AX68" s="516"/>
      <c r="AY68" s="516"/>
      <c r="AZ68" s="516"/>
      <c r="BA68" s="516"/>
      <c r="BB68" s="516"/>
      <c r="BC68" s="516"/>
      <c r="BD68" s="516"/>
      <c r="BE68" s="516"/>
      <c r="BF68" s="516"/>
      <c r="BG68" s="20"/>
      <c r="BK68" s="86" t="str">
        <f>IF(OR($AK$13=1,$AK$13=2,$AK$13=3,$AK$13=4),Datos!O4,IF($AK$13=5,Datos!O4,""))</f>
        <v/>
      </c>
      <c r="BL68" s="86" t="str">
        <f>IF($AK$13=Datos!A2,"",IF($AK$13=Datos!A6,Datos!T5,Datos!$S$5))</f>
        <v>Baja</v>
      </c>
      <c r="BM68" s="86" t="str">
        <f>IF($AK$13=Datos!A2,"",IF($AK$13=Datos!A6,Datos!T4,Datos!S4))</f>
        <v>Moderada</v>
      </c>
      <c r="BN68" s="86" t="str">
        <f>IF($AK$13=Datos!A6,Datos!T3,Datos!S3)</f>
        <v>Alta</v>
      </c>
      <c r="BO68" s="86" t="str">
        <f>IF($AK$13=Datos!A6,Datos!T2,Datos!S2)</f>
        <v>Extrema</v>
      </c>
      <c r="BP68" s="86" t="str">
        <f>IF($AK$13=Datos!A6,Datos!T2,Datos!S2)</f>
        <v>Extrema</v>
      </c>
    </row>
    <row r="69" spans="1:73" ht="28.5" customHeight="1">
      <c r="A69" s="18"/>
      <c r="R69" s="662" t="str">
        <f>IF(OR($AK$13=1,$AK$13=2,$AK$13=3,$AK$13=4),Datos!O2,IF($AK$13=5,Datos!O6,""))</f>
        <v/>
      </c>
      <c r="S69" s="662"/>
      <c r="T69" s="662"/>
      <c r="U69" s="662"/>
      <c r="V69" s="662"/>
      <c r="W69" s="662"/>
      <c r="Z69" s="403"/>
      <c r="AA69" s="479">
        <f>IF($AK$13=5,4,2)</f>
        <v>2</v>
      </c>
      <c r="AB69" s="383" t="str">
        <f>IF(ISERROR(BL73=TRUE),"",IF(BL73="","",BL73))</f>
        <v/>
      </c>
      <c r="AC69" s="384"/>
      <c r="AD69" s="383" t="str">
        <f>IF(ISERROR(BM73=TRUE),"",IF(BM73="","",BM73))</f>
        <v/>
      </c>
      <c r="AE69" s="384"/>
      <c r="AF69" s="387" t="str">
        <f>IF(ISERROR(BN73=TRUE),"",IF(BN73="","",BN73))</f>
        <v/>
      </c>
      <c r="AG69" s="388"/>
      <c r="AH69" s="391" t="str">
        <f>IF(ISERROR(BO73=TRUE),"",IF(BO73="","",BO73))</f>
        <v/>
      </c>
      <c r="AI69" s="392"/>
      <c r="AJ69" s="395" t="str">
        <f>IF(ISERROR(BP73=TRUE),"",IF(BP73="","",BP73))</f>
        <v/>
      </c>
      <c r="AK69" s="396"/>
      <c r="AP69" s="516"/>
      <c r="AQ69" s="516"/>
      <c r="AR69" s="516"/>
      <c r="AS69" s="516"/>
      <c r="AT69" s="516"/>
      <c r="AU69" s="516"/>
      <c r="AV69" s="516"/>
      <c r="AW69" s="516"/>
      <c r="AX69" s="516"/>
      <c r="AY69" s="516"/>
      <c r="AZ69" s="516"/>
      <c r="BA69" s="516"/>
      <c r="BB69" s="516"/>
      <c r="BC69" s="516"/>
      <c r="BD69" s="516"/>
      <c r="BE69" s="516"/>
      <c r="BF69" s="516"/>
      <c r="BG69" s="20"/>
      <c r="BK69" s="86" t="str">
        <f>IF(OR($AK$13=1,$AK$13=2,$AK$13=3,$AK$13=4),Datos!O5,IF($AK$13=5,Datos!O3,""))</f>
        <v/>
      </c>
      <c r="BL69" s="86" t="str">
        <f>IF($AK$13=Datos!A2,"",IF($AK$13=Datos!A6,Datos!T4,Datos!S4))</f>
        <v>Moderada</v>
      </c>
      <c r="BM69" s="86" t="str">
        <f>IF($AK$13=Datos!A2,"",IF($AK$13=Datos!A6,Datos!T3,Datos!S3))</f>
        <v>Alta</v>
      </c>
      <c r="BN69" s="86" t="str">
        <f>IF($AK$13=Datos!A6,Datos!T3,Datos!S3)</f>
        <v>Alta</v>
      </c>
      <c r="BO69" s="86" t="str">
        <f>IF($AK$13=Datos!A6,Datos!T2,Datos!S2)</f>
        <v>Extrema</v>
      </c>
      <c r="BP69" s="86" t="str">
        <f>IF($AK$13=Datos!A6,Datos!T2,Datos!S2)</f>
        <v>Extrema</v>
      </c>
    </row>
    <row r="70" spans="1:73" ht="14.45" customHeight="1">
      <c r="A70" s="18"/>
      <c r="E70" s="525" t="s">
        <v>492</v>
      </c>
      <c r="F70" s="525"/>
      <c r="G70" s="525"/>
      <c r="H70" s="525"/>
      <c r="I70" s="525"/>
      <c r="J70" s="525"/>
      <c r="K70" s="525"/>
      <c r="L70" s="525"/>
      <c r="M70" s="525"/>
      <c r="N70" s="525"/>
      <c r="O70" s="525"/>
      <c r="P70" s="525"/>
      <c r="R70" s="662" t="str">
        <f>IF(OR($AK$13=1,$AK$13=2,$AK$13=3,$AK$13=4),Datos!O3,IF($AK$13=5,Datos!O5,""))</f>
        <v/>
      </c>
      <c r="S70" s="662"/>
      <c r="T70" s="662"/>
      <c r="U70" s="662"/>
      <c r="V70" s="662"/>
      <c r="W70" s="662"/>
      <c r="Z70" s="403"/>
      <c r="AA70" s="479"/>
      <c r="AB70" s="385"/>
      <c r="AC70" s="386"/>
      <c r="AD70" s="385"/>
      <c r="AE70" s="386"/>
      <c r="AF70" s="389"/>
      <c r="AG70" s="390"/>
      <c r="AH70" s="393"/>
      <c r="AI70" s="394"/>
      <c r="AJ70" s="397"/>
      <c r="AK70" s="398"/>
      <c r="BG70" s="20"/>
      <c r="BK70" s="86" t="str">
        <f>IF(OR($AK$13=1,$AK$13=2,$AK$13=3,$AK$13=4),Datos!O6,IF($AK$13=5,Datos!O2,""))</f>
        <v/>
      </c>
      <c r="BL70" s="86" t="str">
        <f>IF($AK$13=Datos!A2,"",IF($AK$13=Datos!A6,Datos!T3,Datos!S3))</f>
        <v>Alta</v>
      </c>
      <c r="BM70" s="86" t="str">
        <f>IF($AK$13=Datos!A2,"",IF($AK$13=Datos!A6,Datos!T3,Datos!S3))</f>
        <v>Alta</v>
      </c>
      <c r="BN70" s="86" t="str">
        <f>IF($AK$13=Datos!A6,Datos!T2,Datos!S2)</f>
        <v>Extrema</v>
      </c>
      <c r="BO70" s="86" t="str">
        <f>IF($AK$13=Datos!A6,Datos!T2,Datos!S2)</f>
        <v>Extrema</v>
      </c>
      <c r="BP70" s="86" t="str">
        <f>IF($AK$13=Datos!A6,Datos!T2,Datos!S2)</f>
        <v>Extrema</v>
      </c>
      <c r="BR70" s="85"/>
      <c r="BS70" s="378" t="s">
        <v>493</v>
      </c>
      <c r="BT70" s="378" t="s">
        <v>494</v>
      </c>
      <c r="BU70" s="372"/>
    </row>
    <row r="71" spans="1:73" ht="14.45" customHeight="1">
      <c r="A71" s="18"/>
      <c r="J71" s="40"/>
      <c r="K71" s="41"/>
      <c r="L71" s="41"/>
      <c r="M71" s="41"/>
      <c r="N71" s="41"/>
      <c r="O71" s="41"/>
      <c r="P71" s="42"/>
      <c r="R71" s="662" t="str">
        <f>IF(OR($AK$13=1,$AK$13=2,$AK$13=3,$AK$13=4),Datos!O4,IF($AK$13=5,Datos!O4,""))</f>
        <v/>
      </c>
      <c r="S71" s="662"/>
      <c r="T71" s="662"/>
      <c r="U71" s="662"/>
      <c r="V71" s="662"/>
      <c r="W71" s="662"/>
      <c r="Z71" s="403"/>
      <c r="AA71" s="479">
        <f>IF($AK$13=5,3,3)</f>
        <v>3</v>
      </c>
      <c r="AB71" s="383" t="str">
        <f>IF(ISERROR(BL74=TRUE),"",IF(BL74="","",BL74))</f>
        <v/>
      </c>
      <c r="AC71" s="384"/>
      <c r="AD71" s="387" t="str">
        <f>IF(ISERROR(BM74=TRUE),"",IF(BM74="","",BM74))</f>
        <v/>
      </c>
      <c r="AE71" s="388"/>
      <c r="AF71" s="391" t="str">
        <f>IF(ISERROR(BN74=TRUE),"",IF(BN74="","",BN74))</f>
        <v/>
      </c>
      <c r="AG71" s="392"/>
      <c r="AH71" s="395" t="str">
        <f>IF(ISERROR(BO74=TRUE),"",IF(BO74="","",BO74))</f>
        <v/>
      </c>
      <c r="AI71" s="396"/>
      <c r="AJ71" s="395" t="str">
        <f>IF(ISERROR(BP74=TRUE),"",IF(BP74="","",BP74))</f>
        <v/>
      </c>
      <c r="AK71" s="396"/>
      <c r="AP71" s="484" t="s">
        <v>495</v>
      </c>
      <c r="AQ71" s="484"/>
      <c r="AR71" s="484"/>
      <c r="AS71" s="484"/>
      <c r="AT71" s="484"/>
      <c r="AU71" s="484"/>
      <c r="AV71" s="484"/>
      <c r="AW71" s="484"/>
      <c r="AX71" s="484"/>
      <c r="AY71" s="484"/>
      <c r="AZ71" s="484"/>
      <c r="BA71" s="484"/>
      <c r="BB71" s="484"/>
      <c r="BC71" s="484"/>
      <c r="BD71" s="484"/>
      <c r="BE71" s="484"/>
      <c r="BF71" s="484"/>
      <c r="BG71" s="20"/>
      <c r="BL71" s="11" t="s">
        <v>496</v>
      </c>
      <c r="BM71" s="11" t="s">
        <v>497</v>
      </c>
      <c r="BR71" s="85"/>
      <c r="BS71" s="379"/>
      <c r="BT71" s="379"/>
      <c r="BU71" s="372"/>
    </row>
    <row r="72" spans="1:73" ht="28.5" customHeight="1">
      <c r="A72" s="18"/>
      <c r="J72" s="667" t="str">
        <f>BM62</f>
        <v/>
      </c>
      <c r="K72" s="667"/>
      <c r="L72" s="667"/>
      <c r="M72" s="667"/>
      <c r="N72" s="667"/>
      <c r="O72" s="667"/>
      <c r="P72" s="667"/>
      <c r="R72" s="662" t="str">
        <f>IF(OR($AK$13=1,$AK$13=2,$AK$13=3,$AK$13=4),Datos!O5,IF($AK$13=5,Datos!O3,""))</f>
        <v/>
      </c>
      <c r="S72" s="662"/>
      <c r="T72" s="662"/>
      <c r="U72" s="662"/>
      <c r="V72" s="662"/>
      <c r="W72" s="662"/>
      <c r="Z72" s="403"/>
      <c r="AA72" s="479"/>
      <c r="AB72" s="385"/>
      <c r="AC72" s="386"/>
      <c r="AD72" s="389"/>
      <c r="AE72" s="390"/>
      <c r="AF72" s="393"/>
      <c r="AG72" s="394"/>
      <c r="AH72" s="397"/>
      <c r="AI72" s="398"/>
      <c r="AJ72" s="397"/>
      <c r="AK72" s="398"/>
      <c r="AP72" s="400"/>
      <c r="AQ72" s="400"/>
      <c r="AR72" s="400"/>
      <c r="AS72" s="400"/>
      <c r="AT72" s="400"/>
      <c r="AU72" s="400"/>
      <c r="AV72" s="400"/>
      <c r="AW72" s="400"/>
      <c r="AX72" s="400"/>
      <c r="AY72" s="400"/>
      <c r="AZ72" s="400"/>
      <c r="BA72" s="400"/>
      <c r="BB72" s="400"/>
      <c r="BC72" s="400"/>
      <c r="BD72" s="400"/>
      <c r="BE72" s="400"/>
      <c r="BF72" s="400"/>
      <c r="BG72" s="20"/>
      <c r="BK72" s="85">
        <f>AA67</f>
        <v>1</v>
      </c>
      <c r="BL72" s="86" t="str">
        <f>IF(AK13="","",IF(AND(BK66=$BU$62,$BL$65=$BU$63),"X",""))</f>
        <v/>
      </c>
      <c r="BM72" s="86" t="str">
        <f>IF(AK13="","",IF(AND(BK66=$BU$62,$BM$65=$BU$63),"X",""))</f>
        <v/>
      </c>
      <c r="BN72" s="86" t="str">
        <f>IF(AK13="","",IF(AND(BK66=$BU$62,$BN$65=$BU$63),"X",""))</f>
        <v/>
      </c>
      <c r="BO72" s="86" t="str">
        <f>IF(AK13="","",IF(AND(BK66=$BU$62,$BO$65=$BU$63),"X",""))</f>
        <v/>
      </c>
      <c r="BP72" s="86" t="str">
        <f>IF(AK13="","",IF(AND(BK66=$BU$62,$BP$65=$BU$63),"X",""))</f>
        <v/>
      </c>
      <c r="BR72" s="85" t="str">
        <f>AH67</f>
        <v/>
      </c>
      <c r="BS72" s="86">
        <f>IF(AND($AK$13&lt;&gt;Datos!$A$6,OR($I$66=Datos!M2,$I$67=Datos!N2)),1,0)</f>
        <v>0</v>
      </c>
      <c r="BT72" s="86">
        <f>IF(AND($AK$13=Datos!$A$6,OR($I$66=Datos!M2,$I$67=Datos!N2)),5,0)</f>
        <v>0</v>
      </c>
      <c r="BU72" s="37"/>
    </row>
    <row r="73" spans="1:73" ht="14.25" customHeight="1">
      <c r="A73" s="18"/>
      <c r="J73" s="43"/>
      <c r="K73" s="44"/>
      <c r="L73" s="44"/>
      <c r="M73" s="44"/>
      <c r="N73" s="44"/>
      <c r="O73" s="44"/>
      <c r="P73" s="45"/>
      <c r="R73" s="662" t="str">
        <f>IF(OR($AK$13=1,$AK$13=2,$AK$13=3,$AK$13=4),Datos!O6,IF($AK$13=5,Datos!O2,""))</f>
        <v/>
      </c>
      <c r="S73" s="662"/>
      <c r="T73" s="662"/>
      <c r="U73" s="662"/>
      <c r="V73" s="662"/>
      <c r="W73" s="662"/>
      <c r="Z73" s="403"/>
      <c r="AA73" s="479">
        <f>IF($AK$13=5,2,4)</f>
        <v>4</v>
      </c>
      <c r="AB73" s="387" t="str">
        <f>IF(ISERROR(BL75=TRUE),"",IF(BL75="","",BL75))</f>
        <v/>
      </c>
      <c r="AC73" s="388"/>
      <c r="AD73" s="391" t="str">
        <f>IF(ISERROR(BM75=TRUE),"",IF(BM75="","",BM75))</f>
        <v/>
      </c>
      <c r="AE73" s="392"/>
      <c r="AF73" s="391" t="str">
        <f>IF(ISERROR(BN75=TRUE),"",IF(BN75="","",BN75))</f>
        <v/>
      </c>
      <c r="AG73" s="392"/>
      <c r="AH73" s="395" t="str">
        <f>IF(ISERROR(BO75=TRUE),"",IF(BO75="","",BO75))</f>
        <v/>
      </c>
      <c r="AI73" s="396"/>
      <c r="AJ73" s="395" t="str">
        <f>IF(ISERROR(BP75=TRUE),"",IF(BP75="","",BP75))</f>
        <v/>
      </c>
      <c r="AK73" s="396"/>
      <c r="AP73" s="400"/>
      <c r="AQ73" s="400"/>
      <c r="AR73" s="400"/>
      <c r="AS73" s="400"/>
      <c r="AT73" s="400"/>
      <c r="AU73" s="400"/>
      <c r="AV73" s="400"/>
      <c r="AW73" s="400"/>
      <c r="AX73" s="400"/>
      <c r="AY73" s="400"/>
      <c r="AZ73" s="400"/>
      <c r="BA73" s="400"/>
      <c r="BB73" s="400"/>
      <c r="BC73" s="400"/>
      <c r="BD73" s="400"/>
      <c r="BE73" s="400"/>
      <c r="BF73" s="400"/>
      <c r="BG73" s="20"/>
      <c r="BK73" s="85">
        <f>AA69</f>
        <v>2</v>
      </c>
      <c r="BL73" s="86" t="str">
        <f>IF(AK13="","",IF(AND(BK67=$BU$62,$BL$65=$BU$63),"X",""))</f>
        <v/>
      </c>
      <c r="BM73" s="86" t="str">
        <f>IF(AK13="","",IF(AND(BK67=$BU$62,$BM$65=$BU$63),"X",""))</f>
        <v/>
      </c>
      <c r="BN73" s="86" t="str">
        <f>IF(AK13="","",IF(AND(BK67=$BU$62,$BN$65=$BU$63),"X",""))</f>
        <v/>
      </c>
      <c r="BO73" s="86" t="str">
        <f>IF(AK13="","",IF(AND(BK67=$BU$62,$BO$65=$BU$63),"X",""))</f>
        <v/>
      </c>
      <c r="BP73" s="86" t="str">
        <f>IF(AK13="","",IF(AND(BK67=$BU$62,$BP$65=$BU$63),"X",""))</f>
        <v/>
      </c>
      <c r="BR73" s="85" t="str">
        <f>AH69</f>
        <v/>
      </c>
      <c r="BS73" s="86">
        <f>IF(AND($AK$13&lt;&gt;Datos!$A$6,OR($I$66=Datos!M3,$I$67=Datos!N3)),2,0)</f>
        <v>0</v>
      </c>
      <c r="BT73" s="86">
        <f>IF(AND($AK$13=Datos!$A$6,OR($I$66=Datos!M3,$I$67=Datos!N3)),4,0)</f>
        <v>0</v>
      </c>
      <c r="BU73" s="37"/>
    </row>
    <row r="74" spans="1:73" ht="28.5" customHeight="1">
      <c r="A74" s="18"/>
      <c r="C74" s="523" t="s">
        <v>499</v>
      </c>
      <c r="D74" s="523"/>
      <c r="Z74" s="403"/>
      <c r="AA74" s="479"/>
      <c r="AB74" s="389"/>
      <c r="AC74" s="390"/>
      <c r="AD74" s="393"/>
      <c r="AE74" s="394"/>
      <c r="AF74" s="393"/>
      <c r="AG74" s="394"/>
      <c r="AH74" s="397"/>
      <c r="AI74" s="398"/>
      <c r="AJ74" s="397"/>
      <c r="AK74" s="398"/>
      <c r="AP74" s="400"/>
      <c r="AQ74" s="400"/>
      <c r="AR74" s="400"/>
      <c r="AS74" s="400"/>
      <c r="AT74" s="400"/>
      <c r="AU74" s="400"/>
      <c r="AV74" s="400"/>
      <c r="AW74" s="400"/>
      <c r="AX74" s="400"/>
      <c r="AY74" s="400"/>
      <c r="AZ74" s="400"/>
      <c r="BA74" s="400"/>
      <c r="BB74" s="400"/>
      <c r="BC74" s="400"/>
      <c r="BD74" s="400"/>
      <c r="BE74" s="400"/>
      <c r="BF74" s="400"/>
      <c r="BG74" s="20"/>
      <c r="BK74" s="85">
        <f>AA71</f>
        <v>3</v>
      </c>
      <c r="BL74" s="86" t="str">
        <f>IF(AK13="","",IF(AND(BK68=$BU$62,$BL$65=$BU$63),"X",""))</f>
        <v/>
      </c>
      <c r="BM74" s="86" t="str">
        <f>IF(AK13="","",IF(AND(BK68=$BU$62,$BM$65=$BU$63),"X",""))</f>
        <v/>
      </c>
      <c r="BN74" s="86" t="str">
        <f>IF(AK13="","",IF(AND(BK68=$BU$62,$BN$65=$BU$63),"X",""))</f>
        <v/>
      </c>
      <c r="BO74" s="86" t="str">
        <f>IF(AK13="","",IF(AND(BK68=$BU$62,$BO$65=$BU$63),"X",""))</f>
        <v/>
      </c>
      <c r="BP74" s="86" t="str">
        <f>IF(AK13="","",IF(AND(BK68=$BU$62,$BP$65=$BU$63),"X",""))</f>
        <v/>
      </c>
      <c r="BR74" s="85" t="str">
        <f>AH71</f>
        <v/>
      </c>
      <c r="BS74" s="86">
        <f>IF(AND($AK$13&lt;&gt;Datos!$A$6,OR($I$66=Datos!M4,$I$67=Datos!N4)),3,0)</f>
        <v>0</v>
      </c>
      <c r="BT74" s="86">
        <f>IF(AND($AK$13=Datos!$A$6,OR($I$66=Datos!M4,$I$67=Datos!N4)),3,0)</f>
        <v>0</v>
      </c>
      <c r="BU74" s="37"/>
    </row>
    <row r="75" spans="1:73" ht="28.5" customHeight="1">
      <c r="A75" s="18"/>
      <c r="C75" s="523"/>
      <c r="D75" s="523"/>
      <c r="E75" s="655" t="str">
        <f>Datos!B2</f>
        <v>Riesgo de Corrupción</v>
      </c>
      <c r="F75" s="656"/>
      <c r="G75" s="656"/>
      <c r="H75" s="657"/>
      <c r="I75" s="658" t="str">
        <f>Datos!B3</f>
        <v>Riesgo Estratégico</v>
      </c>
      <c r="J75" s="658"/>
      <c r="K75" s="658"/>
      <c r="L75" s="658"/>
      <c r="M75" s="658" t="s">
        <v>500</v>
      </c>
      <c r="N75" s="658"/>
      <c r="O75" s="658"/>
      <c r="P75" s="658"/>
      <c r="Q75" s="46"/>
      <c r="R75" s="46"/>
      <c r="S75" s="47"/>
      <c r="Z75" s="403"/>
      <c r="AA75" s="479">
        <f>IF($AK$13=5,1,5)</f>
        <v>5</v>
      </c>
      <c r="AB75" s="391" t="str">
        <f>IF(ISERROR(BL76=TRUE),"",IF(BL76="","",BL76))</f>
        <v/>
      </c>
      <c r="AC75" s="392"/>
      <c r="AD75" s="391" t="str">
        <f>IF(ISERROR(BM76=TRUE),"",IF(BM76="","",BM76))</f>
        <v/>
      </c>
      <c r="AE75" s="392"/>
      <c r="AF75" s="395" t="str">
        <f>IF(ISERROR(BN76=TRUE),"",IF(BN76="","",BN76))</f>
        <v/>
      </c>
      <c r="AG75" s="396"/>
      <c r="AH75" s="395" t="str">
        <f>IF(ISERROR(BO76=TRUE),"",IF(BO76="","",BO76))</f>
        <v/>
      </c>
      <c r="AI75" s="396"/>
      <c r="AJ75" s="395" t="str">
        <f>IF(ISERROR(BP76=TRUE),"",IF(BP76="","",BP76))</f>
        <v/>
      </c>
      <c r="AK75" s="396"/>
      <c r="AP75" s="400"/>
      <c r="AQ75" s="400"/>
      <c r="AR75" s="400"/>
      <c r="AS75" s="400"/>
      <c r="AT75" s="400"/>
      <c r="AU75" s="400"/>
      <c r="AV75" s="400"/>
      <c r="AW75" s="400"/>
      <c r="AX75" s="400"/>
      <c r="AY75" s="400"/>
      <c r="AZ75" s="400"/>
      <c r="BA75" s="400"/>
      <c r="BB75" s="400"/>
      <c r="BC75" s="400"/>
      <c r="BD75" s="400"/>
      <c r="BE75" s="400"/>
      <c r="BF75" s="400"/>
      <c r="BG75" s="20"/>
      <c r="BK75" s="85">
        <f>AA73</f>
        <v>4</v>
      </c>
      <c r="BL75" s="86" t="str">
        <f>IF(AK13="","",IF(AND(BK69=$BU$62,$BL$65=$BU$63),"X",""))</f>
        <v/>
      </c>
      <c r="BM75" s="86" t="str">
        <f>IF(AK13="","",IF(AND(BK69=$BU$62,$BM$65=$BU$63),"X",""))</f>
        <v/>
      </c>
      <c r="BN75" s="86" t="str">
        <f>IF(AK13="","",IF(AND(BK69=$BU$62,$BN$65=$BU$63),"X",""))</f>
        <v/>
      </c>
      <c r="BO75" s="86" t="str">
        <f>IF(AK13="","",IF(AND(BK69=$BU$62,$BO$65=$BU$63),"X",""))</f>
        <v/>
      </c>
      <c r="BP75" s="86" t="str">
        <f>IF(AK13="","",IF(AND(BK69=$BU$62,$BP$65=$BU$63),"X",""))</f>
        <v/>
      </c>
      <c r="BR75" s="85" t="str">
        <f>AH73</f>
        <v/>
      </c>
      <c r="BS75" s="86">
        <f>IF(AND($AK$13&lt;&gt;Datos!$A$6,OR($I$66=Datos!M5,$I$67=Datos!N5)),4,0)</f>
        <v>0</v>
      </c>
      <c r="BT75" s="86">
        <f>IF(AND($AK$13=Datos!$A$6,OR($I$66=Datos!M5,$I$67=Datos!N5)),2,0)</f>
        <v>0</v>
      </c>
      <c r="BU75" s="37"/>
    </row>
    <row r="76" spans="1:73" ht="36" customHeight="1">
      <c r="A76" s="18"/>
      <c r="C76" s="523"/>
      <c r="D76" s="523"/>
      <c r="E76" s="658" t="s">
        <v>501</v>
      </c>
      <c r="F76" s="658"/>
      <c r="G76" s="658"/>
      <c r="H76" s="658"/>
      <c r="I76" s="658" t="str">
        <f>Datos!B6</f>
        <v>Oportunidad</v>
      </c>
      <c r="J76" s="658"/>
      <c r="K76" s="658"/>
      <c r="L76" s="658"/>
      <c r="M76" s="671"/>
      <c r="N76" s="672"/>
      <c r="O76" s="672"/>
      <c r="P76" s="673"/>
      <c r="Q76" s="46"/>
      <c r="R76" s="666" t="str">
        <f>IF($AK$13=1,Datos!P2,IF(OR($AK$13=2,$AK$13=3),Imp_Est_Pro_Seg!AJ36,IF($AK$13=4,'Seguridad Información'!AJ36,IF($AK$13=5,Imp_oportunidad!AN36,""))))</f>
        <v/>
      </c>
      <c r="S76" s="666"/>
      <c r="T76" s="666"/>
      <c r="U76" s="666"/>
      <c r="V76" s="666"/>
      <c r="W76" s="666"/>
      <c r="Z76" s="404"/>
      <c r="AA76" s="479"/>
      <c r="AB76" s="393"/>
      <c r="AC76" s="394"/>
      <c r="AD76" s="393"/>
      <c r="AE76" s="394"/>
      <c r="AF76" s="397"/>
      <c r="AG76" s="398"/>
      <c r="AH76" s="397"/>
      <c r="AI76" s="398"/>
      <c r="AJ76" s="397"/>
      <c r="AK76" s="398"/>
      <c r="AP76" s="400"/>
      <c r="AQ76" s="400"/>
      <c r="AR76" s="400"/>
      <c r="AS76" s="400"/>
      <c r="AT76" s="400"/>
      <c r="AU76" s="400"/>
      <c r="AV76" s="400"/>
      <c r="AW76" s="400"/>
      <c r="AX76" s="400"/>
      <c r="AY76" s="400"/>
      <c r="AZ76" s="400"/>
      <c r="BA76" s="400"/>
      <c r="BB76" s="400"/>
      <c r="BC76" s="400"/>
      <c r="BD76" s="400"/>
      <c r="BE76" s="400"/>
      <c r="BF76" s="400"/>
      <c r="BG76" s="20"/>
      <c r="BK76" s="85">
        <f>AA75</f>
        <v>5</v>
      </c>
      <c r="BL76" s="86" t="str">
        <f>IF(AK13="","",IF(AND(BK70=$BU$62,$BL$65=$BU$63),"X",""))</f>
        <v/>
      </c>
      <c r="BM76" s="86" t="str">
        <f>IF(AK13="","",IF(AND(BK70=$BU$62,$BM$65=$BU$63),"X",""))</f>
        <v/>
      </c>
      <c r="BN76" s="86" t="str">
        <f>IF(AK13="","",IF(AND(BK70=$BU$62,$BN$65=$BU$63),"X",""))</f>
        <v/>
      </c>
      <c r="BO76" s="86" t="str">
        <f>IF(AK13="","",IF(AND(BK70=$BU$62,$BO$65=$BU$63),"X",""))</f>
        <v/>
      </c>
      <c r="BP76" s="86" t="str">
        <f>IF(AK13="","",IF(AND(BK70=$BU$62,$BP$65=$BU$63),"X",""))</f>
        <v/>
      </c>
      <c r="BR76" s="85" t="str">
        <f>AH75</f>
        <v/>
      </c>
      <c r="BS76" s="86">
        <f>IF(AND($AK$13&lt;&gt;Datos!$A$6,OR($I$66=Datos!M6,$I$67=Datos!N6)),5,0)</f>
        <v>0</v>
      </c>
      <c r="BT76" s="86">
        <f>IF(AND($AK$13=Datos!$A$6,OR($I$66=Datos!M6,$I$67=Datos!N6)),1,0)</f>
        <v>0</v>
      </c>
      <c r="BU76" s="37"/>
    </row>
    <row r="77" spans="1:73" ht="14.45" customHeight="1">
      <c r="A77" s="18"/>
      <c r="C77" s="523"/>
      <c r="D77" s="523"/>
      <c r="E77" s="455"/>
      <c r="F77" s="455"/>
      <c r="G77" s="455"/>
      <c r="H77" s="455"/>
      <c r="I77" s="455"/>
      <c r="J77" s="525"/>
      <c r="K77" s="525"/>
      <c r="L77" s="525"/>
      <c r="M77" s="525"/>
      <c r="N77" s="525"/>
      <c r="O77" s="525"/>
      <c r="P77" s="525"/>
      <c r="Q77" s="46"/>
      <c r="R77" s="659" t="str">
        <f>IF($AK$13=1,Datos!P3,IF(OR($AK$13=2,$AK$13=3),Imp_Est_Pro_Seg!AK36,IF($AK$13=4,'Seguridad Información'!AK36,IF($AK$13=5,Imp_oportunidad!AM36,""))))</f>
        <v/>
      </c>
      <c r="S77" s="659"/>
      <c r="T77" s="659"/>
      <c r="U77" s="659"/>
      <c r="V77" s="659"/>
      <c r="W77" s="659"/>
      <c r="Z77" s="48"/>
      <c r="AP77" s="143"/>
      <c r="AQ77" s="143"/>
      <c r="AR77" s="143"/>
      <c r="AS77" s="143"/>
      <c r="AT77" s="143"/>
      <c r="AU77" s="143"/>
      <c r="AV77" s="143"/>
      <c r="AW77" s="143"/>
      <c r="AX77" s="143"/>
      <c r="AY77" s="143"/>
      <c r="AZ77" s="143"/>
      <c r="BA77" s="143"/>
      <c r="BB77" s="143"/>
      <c r="BG77" s="20"/>
      <c r="BK77" s="85"/>
      <c r="BL77" s="85">
        <v>1</v>
      </c>
      <c r="BM77" s="85">
        <v>2</v>
      </c>
      <c r="BN77" s="85">
        <v>3</v>
      </c>
      <c r="BO77" s="85">
        <v>4</v>
      </c>
      <c r="BP77" s="85">
        <v>5</v>
      </c>
      <c r="BR77" s="85" t="s">
        <v>371</v>
      </c>
      <c r="BS77" s="86">
        <f>SUM(BS72:BT76)</f>
        <v>0</v>
      </c>
      <c r="BT77" s="85"/>
    </row>
    <row r="78" spans="1:73" ht="14.25" customHeight="1">
      <c r="A78" s="18"/>
      <c r="C78" s="523"/>
      <c r="D78" s="523"/>
      <c r="E78" s="660" t="str">
        <f>IF(AK13=Datos!$A$6,"Escala de impacto
(beneficio)","Escala de impacto")</f>
        <v>Escala de impacto</v>
      </c>
      <c r="F78" s="660"/>
      <c r="G78" s="660"/>
      <c r="H78" s="660"/>
      <c r="I78" s="661"/>
      <c r="J78" s="37"/>
      <c r="P78" s="38"/>
      <c r="R78" s="662" t="str">
        <f>IF($AK$13=1,Enc_Imp_Corrupción!$S$25,IF(OR($AK$13=2,$AK$13=3),Imp_Est_Pro_Seg!AL36,IF($AK$13=4,'Seguridad Información'!AL36,IF($AK$13=5,Imp_oportunidad!AL36,""))))</f>
        <v/>
      </c>
      <c r="S78" s="662"/>
      <c r="T78" s="662"/>
      <c r="U78" s="662"/>
      <c r="V78" s="662"/>
      <c r="W78" s="662"/>
      <c r="BG78" s="20"/>
      <c r="BR78" s="85"/>
      <c r="BS78" s="85"/>
      <c r="BT78" s="85"/>
    </row>
    <row r="79" spans="1:73" ht="28.5" customHeight="1">
      <c r="A79" s="18"/>
      <c r="E79" s="660"/>
      <c r="F79" s="660"/>
      <c r="G79" s="660"/>
      <c r="H79" s="660"/>
      <c r="I79" s="661"/>
      <c r="J79" s="663" t="str">
        <f>IF(J72="","", IF(ISERROR(BU63=TRUE),"",BU63))</f>
        <v/>
      </c>
      <c r="K79" s="664"/>
      <c r="L79" s="664"/>
      <c r="M79" s="664"/>
      <c r="N79" s="664"/>
      <c r="O79" s="664"/>
      <c r="P79" s="665"/>
      <c r="R79" s="662" t="str">
        <f>IF($AK$13=1,Enc_Imp_Corrupción!$S$26,IF(OR($AK$13=2,$AK$13=3),Imp_Est_Pro_Seg!AM36,IF($AK$13=4,'Seguridad Información'!AM36,IF($AK$13=5,Imp_oportunidad!AK36,""))))</f>
        <v/>
      </c>
      <c r="S79" s="662"/>
      <c r="T79" s="662"/>
      <c r="U79" s="662"/>
      <c r="V79" s="662"/>
      <c r="W79" s="662"/>
      <c r="Z79" s="49"/>
      <c r="BG79" s="20"/>
    </row>
    <row r="80" spans="1:73">
      <c r="A80" s="18"/>
      <c r="E80" s="660"/>
      <c r="F80" s="660"/>
      <c r="G80" s="660"/>
      <c r="H80" s="660"/>
      <c r="I80" s="661"/>
      <c r="J80" s="43"/>
      <c r="K80" s="44"/>
      <c r="L80" s="44"/>
      <c r="M80" s="44"/>
      <c r="N80" s="44"/>
      <c r="O80" s="44"/>
      <c r="P80" s="45"/>
      <c r="R80" s="662" t="str">
        <f>IF($AK$13=1,Enc_Imp_Corrupción!$S$27,IF(OR($AK$13=2,$AK$13=3),Imp_Est_Pro_Seg!AN36,IF($AK$13=4,'Seguridad Información'!AN36,IF($AK$13=5,Imp_oportunidad!AJ36,""))))</f>
        <v/>
      </c>
      <c r="S80" s="662"/>
      <c r="T80" s="662"/>
      <c r="U80" s="662"/>
      <c r="V80" s="662"/>
      <c r="W80" s="662"/>
      <c r="Z80" s="49"/>
      <c r="BG80" s="20"/>
    </row>
    <row r="81" spans="1:78" ht="30" hidden="1" customHeight="1">
      <c r="A81" s="18"/>
      <c r="F81" s="460" t="s">
        <v>502</v>
      </c>
      <c r="G81" s="460"/>
      <c r="H81" s="460" t="s">
        <v>503</v>
      </c>
      <c r="I81" s="460"/>
      <c r="Z81" s="49"/>
      <c r="BG81" s="20"/>
    </row>
    <row r="82" spans="1:78" ht="32.450000000000003" hidden="1" customHeight="1">
      <c r="A82" s="18"/>
      <c r="F82" s="50"/>
      <c r="G82" s="25"/>
      <c r="H82" s="87" t="str">
        <f>IF(R76&lt;&gt;"",1,IF(R77&lt;&gt;"",2,IF(R78&lt;&gt;"",3,IF(R79&lt;&gt;"",4,IF(R80&lt;&gt;"",5,"")))))</f>
        <v/>
      </c>
      <c r="I82" s="25"/>
      <c r="Z82" s="49"/>
      <c r="BG82" s="20"/>
      <c r="BL82" s="39"/>
      <c r="BM82" s="39"/>
      <c r="BN82" s="39"/>
      <c r="BO82" s="39"/>
    </row>
    <row r="83" spans="1:78" ht="30" customHeight="1" thickBot="1">
      <c r="A83" s="51"/>
      <c r="B83" s="52"/>
      <c r="C83" s="52"/>
      <c r="D83" s="52"/>
      <c r="E83" s="52"/>
      <c r="F83" s="52"/>
      <c r="G83" s="52"/>
      <c r="H83" s="52"/>
      <c r="I83" s="52"/>
      <c r="J83" s="52"/>
      <c r="K83" s="52"/>
      <c r="L83" s="52"/>
      <c r="M83" s="52"/>
      <c r="N83" s="52"/>
      <c r="O83" s="52"/>
      <c r="P83" s="52"/>
      <c r="Q83" s="52"/>
      <c r="R83" s="52"/>
      <c r="S83" s="52"/>
      <c r="T83" s="52"/>
      <c r="U83" s="52"/>
      <c r="V83" s="52"/>
      <c r="W83" s="52"/>
      <c r="X83" s="52"/>
      <c r="Y83" s="52"/>
      <c r="Z83" s="53"/>
      <c r="AA83" s="52"/>
      <c r="AB83" s="52"/>
      <c r="AC83" s="52"/>
      <c r="AD83" s="52"/>
      <c r="AE83" s="52"/>
      <c r="AF83" s="52"/>
      <c r="AG83" s="52"/>
      <c r="AH83" s="52"/>
      <c r="AI83" s="52"/>
      <c r="AJ83" s="52"/>
      <c r="AK83" s="52"/>
      <c r="AL83" s="52"/>
      <c r="AM83" s="52"/>
      <c r="AN83" s="52"/>
      <c r="AO83" s="52"/>
      <c r="AP83" s="52"/>
      <c r="AQ83" s="52"/>
      <c r="AR83" s="52"/>
      <c r="AS83" s="52"/>
      <c r="AT83" s="52"/>
      <c r="AU83" s="52"/>
      <c r="AV83" s="52"/>
      <c r="AW83" s="52"/>
      <c r="AX83" s="52"/>
      <c r="AY83" s="52"/>
      <c r="AZ83" s="52"/>
      <c r="BA83" s="52"/>
      <c r="BB83" s="52"/>
      <c r="BC83" s="52"/>
      <c r="BD83" s="52"/>
      <c r="BE83" s="52"/>
      <c r="BF83" s="52"/>
      <c r="BG83" s="54"/>
    </row>
    <row r="84" spans="1:78" ht="32.25" customHeight="1" thickBot="1">
      <c r="A84" s="380" t="s">
        <v>504</v>
      </c>
      <c r="B84" s="381"/>
      <c r="C84" s="381"/>
      <c r="D84" s="381"/>
      <c r="E84" s="381"/>
      <c r="F84" s="381"/>
      <c r="G84" s="381"/>
      <c r="H84" s="381"/>
      <c r="I84" s="381"/>
      <c r="J84" s="382"/>
      <c r="K84" s="27"/>
      <c r="L84" s="27"/>
      <c r="M84" s="16"/>
      <c r="N84" s="16"/>
      <c r="O84" s="16"/>
      <c r="P84" s="16"/>
      <c r="Q84" s="16"/>
      <c r="R84" s="16"/>
      <c r="S84" s="16"/>
      <c r="T84" s="16"/>
      <c r="U84" s="16"/>
      <c r="V84" s="16"/>
      <c r="W84" s="16"/>
      <c r="X84" s="529" t="s">
        <v>505</v>
      </c>
      <c r="Y84" s="530"/>
      <c r="Z84" s="530"/>
      <c r="AA84" s="530"/>
      <c r="AB84" s="530"/>
      <c r="AC84" s="530"/>
      <c r="AD84" s="530"/>
      <c r="AE84" s="530"/>
      <c r="AF84" s="530"/>
      <c r="AG84" s="530"/>
      <c r="AH84" s="530"/>
      <c r="AI84" s="530"/>
      <c r="AJ84" s="530"/>
      <c r="AK84" s="530"/>
      <c r="AL84" s="530"/>
      <c r="AM84" s="531"/>
      <c r="AN84" s="535" t="s">
        <v>506</v>
      </c>
      <c r="AO84" s="536"/>
      <c r="AP84" s="536"/>
      <c r="AQ84" s="536"/>
      <c r="AR84" s="536"/>
      <c r="AS84" s="537"/>
      <c r="AT84" s="16"/>
      <c r="AU84" s="98"/>
      <c r="AV84" s="98"/>
      <c r="AW84" s="16"/>
      <c r="AX84" s="16"/>
      <c r="AY84" s="16"/>
      <c r="AZ84" s="16"/>
      <c r="BA84" s="16"/>
      <c r="BB84" s="16"/>
      <c r="BC84" s="16"/>
      <c r="BD84" s="16"/>
      <c r="BE84" s="16"/>
      <c r="BF84" s="16"/>
      <c r="BG84" s="17"/>
    </row>
    <row r="85" spans="1:78" ht="15" customHeight="1">
      <c r="A85" s="18"/>
      <c r="X85" s="526" t="s">
        <v>507</v>
      </c>
      <c r="Y85" s="526"/>
      <c r="Z85" s="526"/>
      <c r="AA85" s="526"/>
      <c r="AB85" s="526" t="s">
        <v>508</v>
      </c>
      <c r="AC85" s="526"/>
      <c r="AD85" s="526" t="s">
        <v>509</v>
      </c>
      <c r="AE85" s="526"/>
      <c r="AF85" s="526" t="s">
        <v>510</v>
      </c>
      <c r="AG85" s="526"/>
      <c r="AH85" s="527" t="s">
        <v>511</v>
      </c>
      <c r="AI85" s="528"/>
      <c r="AJ85" s="526" t="s">
        <v>512</v>
      </c>
      <c r="AK85" s="526"/>
      <c r="AL85" s="532" t="s">
        <v>513</v>
      </c>
      <c r="AM85" s="532"/>
      <c r="AN85" s="538" t="s">
        <v>514</v>
      </c>
      <c r="AO85" s="538"/>
      <c r="AP85" s="538"/>
      <c r="AQ85" s="538"/>
      <c r="AR85" s="542" t="s">
        <v>515</v>
      </c>
      <c r="AS85" s="542"/>
      <c r="AT85" s="99"/>
      <c r="AU85" s="100"/>
      <c r="AV85" s="100"/>
      <c r="AZ85" s="93"/>
      <c r="BA85" s="93"/>
      <c r="BB85" s="93"/>
      <c r="BE85" s="44"/>
      <c r="BG85" s="20"/>
      <c r="BS85" s="556" t="s">
        <v>516</v>
      </c>
      <c r="BT85" s="557"/>
      <c r="BU85" s="558"/>
      <c r="BV85" s="556" t="s">
        <v>517</v>
      </c>
      <c r="BW85" s="557"/>
      <c r="BX85" s="558"/>
    </row>
    <row r="86" spans="1:78" ht="217.5" customHeight="1">
      <c r="A86" s="18"/>
      <c r="D86" s="484" t="s">
        <v>518</v>
      </c>
      <c r="E86" s="484"/>
      <c r="F86" s="484"/>
      <c r="G86" s="484"/>
      <c r="H86" s="484"/>
      <c r="I86" s="484"/>
      <c r="J86" s="484"/>
      <c r="K86" s="484"/>
      <c r="L86" s="484"/>
      <c r="M86" s="484"/>
      <c r="N86" s="484"/>
      <c r="O86" s="484"/>
      <c r="P86" s="484"/>
      <c r="Q86" s="484"/>
      <c r="R86" s="484"/>
      <c r="S86" s="484"/>
      <c r="T86" s="521" t="s">
        <v>519</v>
      </c>
      <c r="U86" s="521"/>
      <c r="V86" s="521"/>
      <c r="W86" s="521"/>
      <c r="X86" s="522" t="s">
        <v>520</v>
      </c>
      <c r="Y86" s="522"/>
      <c r="Z86" s="522" t="s">
        <v>521</v>
      </c>
      <c r="AA86" s="522"/>
      <c r="AB86" s="522" t="s">
        <v>522</v>
      </c>
      <c r="AC86" s="522"/>
      <c r="AD86" s="522" t="s">
        <v>523</v>
      </c>
      <c r="AE86" s="522"/>
      <c r="AF86" s="522" t="s">
        <v>524</v>
      </c>
      <c r="AG86" s="522"/>
      <c r="AH86" s="522" t="s">
        <v>525</v>
      </c>
      <c r="AI86" s="522"/>
      <c r="AJ86" s="522" t="s">
        <v>526</v>
      </c>
      <c r="AK86" s="522"/>
      <c r="AL86" s="532"/>
      <c r="AM86" s="532"/>
      <c r="AN86" s="539" t="s">
        <v>527</v>
      </c>
      <c r="AO86" s="540"/>
      <c r="AP86" s="540"/>
      <c r="AQ86" s="541"/>
      <c r="AR86" s="542"/>
      <c r="AS86" s="542"/>
      <c r="AT86" s="534" t="s">
        <v>528</v>
      </c>
      <c r="AU86" s="510"/>
      <c r="AV86" s="511"/>
      <c r="AW86" s="534" t="s">
        <v>529</v>
      </c>
      <c r="AX86" s="510"/>
      <c r="AY86" s="511"/>
      <c r="AZ86" s="559" t="str">
        <f>IF(AK13=Datos!A6,"¿El conjunto de controles ayuda a incrementar la probabilidad?","¿El conjunto de controles ayuda a disminunir el probabilidad?")</f>
        <v>¿El conjunto de controles ayuda a disminunir el probabilidad?</v>
      </c>
      <c r="BA86" s="560"/>
      <c r="BB86" s="561"/>
      <c r="BC86" s="562" t="s">
        <v>530</v>
      </c>
      <c r="BD86" s="563"/>
      <c r="BE86" s="563"/>
      <c r="BF86" s="563"/>
      <c r="BG86" s="564"/>
      <c r="BI86" s="55" t="str">
        <f>$X$85</f>
        <v>Responsable</v>
      </c>
      <c r="BJ86" s="55" t="str">
        <f>$X$85</f>
        <v>Responsable</v>
      </c>
      <c r="BK86" s="55" t="str">
        <f>$AB$85</f>
        <v>Periodicidad</v>
      </c>
      <c r="BL86" s="55" t="str">
        <f>$AD$85</f>
        <v>Propósito</v>
      </c>
      <c r="BM86" s="55" t="str">
        <f>$AF$85</f>
        <v>Realización</v>
      </c>
      <c r="BN86" s="55" t="str">
        <f>$AH$85</f>
        <v>Observación</v>
      </c>
      <c r="BO86" s="55" t="str">
        <f>$AJ$85</f>
        <v>Evidencia</v>
      </c>
      <c r="BP86" s="56" t="s">
        <v>531</v>
      </c>
      <c r="BQ86" s="89" t="s">
        <v>532</v>
      </c>
      <c r="BR86" s="89" t="s">
        <v>533</v>
      </c>
      <c r="BS86" s="86" t="str">
        <f>Datos!$AO$2</f>
        <v>Fuerte</v>
      </c>
      <c r="BT86" s="86" t="str">
        <f>Datos!$AO$3</f>
        <v>Moderado</v>
      </c>
      <c r="BU86" s="86" t="str">
        <f>Datos!$AO$4</f>
        <v>Débil</v>
      </c>
      <c r="BV86" s="86" t="s">
        <v>534</v>
      </c>
      <c r="BW86" s="86" t="s">
        <v>535</v>
      </c>
      <c r="BX86" s="86" t="s">
        <v>536</v>
      </c>
      <c r="BY86" s="86" t="s">
        <v>537</v>
      </c>
      <c r="BZ86" s="86" t="s">
        <v>538</v>
      </c>
    </row>
    <row r="87" spans="1:78" ht="26.25" customHeight="1">
      <c r="A87" s="18"/>
      <c r="D87" s="436"/>
      <c r="E87" s="436"/>
      <c r="F87" s="436"/>
      <c r="G87" s="436"/>
      <c r="H87" s="436"/>
      <c r="I87" s="436"/>
      <c r="J87" s="436"/>
      <c r="K87" s="436"/>
      <c r="L87" s="436"/>
      <c r="M87" s="436"/>
      <c r="N87" s="436"/>
      <c r="O87" s="436"/>
      <c r="P87" s="436"/>
      <c r="Q87" s="436"/>
      <c r="R87" s="436"/>
      <c r="S87" s="436"/>
      <c r="T87" s="437" t="str">
        <f t="shared" ref="T87:T96" si="0">IF(D87&lt;&gt;"","Preventivo","")</f>
        <v/>
      </c>
      <c r="U87" s="437"/>
      <c r="V87" s="437"/>
      <c r="W87" s="437"/>
      <c r="X87" s="438"/>
      <c r="Y87" s="439"/>
      <c r="Z87" s="438"/>
      <c r="AA87" s="439"/>
      <c r="AB87" s="438"/>
      <c r="AC87" s="439"/>
      <c r="AD87" s="438"/>
      <c r="AE87" s="439"/>
      <c r="AF87" s="438"/>
      <c r="AG87" s="439"/>
      <c r="AH87" s="438"/>
      <c r="AI87" s="439"/>
      <c r="AJ87" s="438"/>
      <c r="AK87" s="439"/>
      <c r="AL87" s="457" t="str">
        <f t="shared" ref="AL87:AL96" si="1">IF(D87&lt;&gt;"",BQ87,"")</f>
        <v/>
      </c>
      <c r="AM87" s="458"/>
      <c r="AN87" s="438"/>
      <c r="AO87" s="459"/>
      <c r="AP87" s="459"/>
      <c r="AQ87" s="439"/>
      <c r="AR87" s="457" t="str">
        <f>IF(AN87&lt;&gt;"",BR87,"")</f>
        <v/>
      </c>
      <c r="AS87" s="458"/>
      <c r="AT87" s="457" t="str">
        <f t="shared" ref="AT87:AT96" si="2">IF(BV87="","",BV87)</f>
        <v/>
      </c>
      <c r="AU87" s="533"/>
      <c r="AV87" s="458"/>
      <c r="AW87" s="547" t="str">
        <f>IF(OR(AT87="",BX97=""),"",BX97)</f>
        <v/>
      </c>
      <c r="AX87" s="548"/>
      <c r="AY87" s="549"/>
      <c r="AZ87" s="547" t="str">
        <f>IF(AW87="","",IF(BW$97&gt;=Datos!$AS$2,Datos!AQ2,Datos!AQ3))</f>
        <v/>
      </c>
      <c r="BA87" s="548"/>
      <c r="BB87" s="549"/>
      <c r="BC87" s="347"/>
      <c r="BD87" s="348"/>
      <c r="BE87" s="348"/>
      <c r="BF87" s="348"/>
      <c r="BG87" s="349"/>
      <c r="BI87" s="86" t="str">
        <f>IF(X87=Datos!$AH$2,15,"")</f>
        <v/>
      </c>
      <c r="BJ87" s="86" t="str">
        <f>IF(Z87=Datos!$AI$2,15,"")</f>
        <v/>
      </c>
      <c r="BK87" s="86" t="str">
        <f>IF(AB87=Datos!$AJ$2,15,"")</f>
        <v/>
      </c>
      <c r="BL87" s="86" t="str">
        <f>IF(AD87=Datos!$AK$2,15,"")</f>
        <v/>
      </c>
      <c r="BM87" s="86" t="str">
        <f>IF(AF87=Datos!$AL$2,15,"")</f>
        <v/>
      </c>
      <c r="BN87" s="86" t="str">
        <f>IF(AH87=Datos!$AM$2,15,"")</f>
        <v/>
      </c>
      <c r="BO87" s="86" t="str">
        <f>IF(AJ87=Datos!$AN$2,10,IF(AJ87=Datos!$AN$3,5,IF(AJ87=Datos!$AN$4,"","")))</f>
        <v/>
      </c>
      <c r="BP87" s="86">
        <f>SUM(BI87:BO87)</f>
        <v>0</v>
      </c>
      <c r="BQ87" s="86" t="str">
        <f>IF(D87="","",IF(BP87&gt;=96,Datos!$AO$2,IF(BP87&gt;=86,Datos!$AO$3,IF(BP87&lt;86,Datos!$AO$4,""))))</f>
        <v/>
      </c>
      <c r="BR87" s="86" t="str">
        <f>IF(AN87="","",IF(AN87=Datos!$AP$2,Datos!$AO$2,IF(AN87=Datos!$AP$3,Datos!$AO$3,IF(AN87=Datos!$AP$4,Datos!$AO$4,""))))</f>
        <v/>
      </c>
      <c r="BS87" s="86" t="str">
        <f>IF(AND(BQ87=$BS$86,BR87=$BS$86),$BS$86,"")</f>
        <v/>
      </c>
      <c r="BT87" s="86" t="str">
        <f>IF(AND(BQ87=$BS$86,BR87=$BT$86),$BT$86,IF(AND(BQ87=$BT$86,BR87=$BS$86),$BT$86,IF(AND(BQ87=$BT$86,BR87=$BT$86),$BT$86,"")))</f>
        <v/>
      </c>
      <c r="BU87" s="86" t="str">
        <f>IF(AND(BQ87=$BS$86,BR87=$BU$86),$BU$86,IF(AND(BQ87=$BT$86,BR87=$BU$86),$BU$86,IF(AND(BQ87=$BU$86,BR87=$BS$86),$BU$86,IF(AND(BQ87=$BU$86,BR87=$BT$86),$BU$86,IF(AND(BQ87=$BU$86,BR87=$BU$86),$BU$86,"")))))</f>
        <v/>
      </c>
      <c r="BV87" s="86" t="str">
        <f>IF(BS87&lt;&gt;"",BS87,IF(BT87&lt;&gt;"",BT87,IF(BU87&lt;&gt;"",BU87,"")))</f>
        <v/>
      </c>
      <c r="BW87" s="86" t="str">
        <f>IF(BV87=Datos!$AO$2,100,IF(BV87=Datos!$AO$3,50,IF(BV87=Datos!$AO$4,0,"")))</f>
        <v/>
      </c>
      <c r="BX87" s="92"/>
      <c r="BY87" s="94"/>
      <c r="BZ87" s="91"/>
    </row>
    <row r="88" spans="1:78" ht="26.25" customHeight="1">
      <c r="A88" s="18"/>
      <c r="D88" s="436"/>
      <c r="E88" s="436"/>
      <c r="F88" s="436"/>
      <c r="G88" s="436"/>
      <c r="H88" s="436"/>
      <c r="I88" s="436"/>
      <c r="J88" s="436"/>
      <c r="K88" s="436"/>
      <c r="L88" s="436"/>
      <c r="M88" s="436"/>
      <c r="N88" s="436"/>
      <c r="O88" s="436"/>
      <c r="P88" s="436"/>
      <c r="Q88" s="436"/>
      <c r="R88" s="436"/>
      <c r="S88" s="436"/>
      <c r="T88" s="437" t="str">
        <f t="shared" si="0"/>
        <v/>
      </c>
      <c r="U88" s="437"/>
      <c r="V88" s="437"/>
      <c r="W88" s="437"/>
      <c r="X88" s="438"/>
      <c r="Y88" s="439"/>
      <c r="Z88" s="438"/>
      <c r="AA88" s="439"/>
      <c r="AB88" s="438"/>
      <c r="AC88" s="439"/>
      <c r="AD88" s="438"/>
      <c r="AE88" s="439"/>
      <c r="AF88" s="438"/>
      <c r="AG88" s="439"/>
      <c r="AH88" s="438"/>
      <c r="AI88" s="439"/>
      <c r="AJ88" s="438"/>
      <c r="AK88" s="439"/>
      <c r="AL88" s="457" t="str">
        <f t="shared" si="1"/>
        <v/>
      </c>
      <c r="AM88" s="458"/>
      <c r="AN88" s="438"/>
      <c r="AO88" s="459"/>
      <c r="AP88" s="459"/>
      <c r="AQ88" s="439"/>
      <c r="AR88" s="457" t="str">
        <f t="shared" ref="AR88:AR96" si="3">IF(AN88&lt;&gt;"",BR88,"")</f>
        <v/>
      </c>
      <c r="AS88" s="458"/>
      <c r="AT88" s="457" t="str">
        <f t="shared" si="2"/>
        <v/>
      </c>
      <c r="AU88" s="533"/>
      <c r="AV88" s="458"/>
      <c r="AW88" s="550"/>
      <c r="AX88" s="551"/>
      <c r="AY88" s="552"/>
      <c r="AZ88" s="550"/>
      <c r="BA88" s="551"/>
      <c r="BB88" s="552"/>
      <c r="BC88" s="347"/>
      <c r="BD88" s="348"/>
      <c r="BE88" s="348"/>
      <c r="BF88" s="348"/>
      <c r="BG88" s="349"/>
      <c r="BI88" s="86" t="str">
        <f>IF(X88=Datos!$AH$2,15,"")</f>
        <v/>
      </c>
      <c r="BJ88" s="86" t="str">
        <f>IF(Z88=Datos!$AI$2,15,"")</f>
        <v/>
      </c>
      <c r="BK88" s="86" t="str">
        <f>IF(AB88=Datos!$AJ$2,15,"")</f>
        <v/>
      </c>
      <c r="BL88" s="86" t="str">
        <f>IF(AD88=Datos!$AK$2,15,"")</f>
        <v/>
      </c>
      <c r="BM88" s="86" t="str">
        <f>IF(AF88=Datos!$AL$2,15,"")</f>
        <v/>
      </c>
      <c r="BN88" s="86" t="str">
        <f>IF(AH88=Datos!$AM$2,15,"")</f>
        <v/>
      </c>
      <c r="BO88" s="86" t="str">
        <f>IF(AJ88=Datos!$AN$2,10,IF(AJ88=Datos!$AN$3,5,IF(AJ88=Datos!$AN$4,"","")))</f>
        <v/>
      </c>
      <c r="BP88" s="86">
        <f t="shared" ref="BP88:BP96" si="4">SUM(BI88:BO88)</f>
        <v>0</v>
      </c>
      <c r="BQ88" s="86" t="str">
        <f>IF(D88="","",IF(BP88&gt;=96,Datos!$AO$2,IF(BP88&gt;=86,Datos!$AO$3,IF(BP88&lt;86,Datos!$AO$4,""))))</f>
        <v/>
      </c>
      <c r="BR88" s="86" t="str">
        <f>IF(AN88="","",IF(AN88=Datos!$AP$2,Datos!$AO$2,IF(AN88=Datos!$AP$3,Datos!$AO$3,IF(AN88=Datos!$AP$4,Datos!$AO$4,""))))</f>
        <v/>
      </c>
      <c r="BS88" s="86" t="str">
        <f t="shared" ref="BS88:BS96" si="5">IF(AND(BQ88=$BS$86,BR88=$BS$86),$BS$86,"")</f>
        <v/>
      </c>
      <c r="BT88" s="86" t="str">
        <f t="shared" ref="BT88:BT96" si="6">IF(AND(BQ88=$BS$86,BR88=$BT$86),$BT$86,IF(AND(BQ88=$BT$86,BR88=$BS$86),$BT$86,IF(AND(BQ88=$BT$86,BR88=$BT$86),$BT$86,"")))</f>
        <v/>
      </c>
      <c r="BU88" s="86" t="str">
        <f t="shared" ref="BU88:BU96" si="7">IF(AND(BQ88=$BS$86,BR88=$BU$86),$BU$86,IF(AND(BQ88=$BT$86,BR88=$BU$86),$BU$86,IF(AND(BQ88=$BU$86,BR88=$BS$86),$BU$86,IF(AND(BQ88=$BU$86,BR88=$BT$86),$BU$86,IF(AND(BQ88=$BU$86,BR88=$BU$86),$BU$86,"")))))</f>
        <v/>
      </c>
      <c r="BV88" s="86" t="str">
        <f t="shared" ref="BV88:BV96" si="8">IF(BS88&lt;&gt;"",BS88,IF(BT88&lt;&gt;"",BT88,IF(BU88&lt;&gt;"",BU88,"")))</f>
        <v/>
      </c>
      <c r="BW88" s="86" t="str">
        <f>IF(BV88=Datos!$AO$2,100,IF(BV88=Datos!$AO$3,50,IF(BV88=Datos!$AO$4,0,"")))</f>
        <v/>
      </c>
      <c r="BX88" s="92"/>
      <c r="BY88" s="92"/>
      <c r="BZ88" s="91"/>
    </row>
    <row r="89" spans="1:78" ht="26.25" customHeight="1">
      <c r="A89" s="18"/>
      <c r="D89" s="436"/>
      <c r="E89" s="436"/>
      <c r="F89" s="436"/>
      <c r="G89" s="436"/>
      <c r="H89" s="436"/>
      <c r="I89" s="436"/>
      <c r="J89" s="436"/>
      <c r="K89" s="436"/>
      <c r="L89" s="436"/>
      <c r="M89" s="436"/>
      <c r="N89" s="436"/>
      <c r="O89" s="436"/>
      <c r="P89" s="436"/>
      <c r="Q89" s="436"/>
      <c r="R89" s="436"/>
      <c r="S89" s="436"/>
      <c r="T89" s="437" t="str">
        <f t="shared" si="0"/>
        <v/>
      </c>
      <c r="U89" s="437"/>
      <c r="V89" s="437"/>
      <c r="W89" s="437"/>
      <c r="X89" s="438"/>
      <c r="Y89" s="439"/>
      <c r="Z89" s="438"/>
      <c r="AA89" s="439"/>
      <c r="AB89" s="438"/>
      <c r="AC89" s="439"/>
      <c r="AD89" s="438"/>
      <c r="AE89" s="439"/>
      <c r="AF89" s="438"/>
      <c r="AG89" s="439"/>
      <c r="AH89" s="438"/>
      <c r="AI89" s="439"/>
      <c r="AJ89" s="438"/>
      <c r="AK89" s="439"/>
      <c r="AL89" s="457" t="str">
        <f t="shared" si="1"/>
        <v/>
      </c>
      <c r="AM89" s="458"/>
      <c r="AN89" s="438"/>
      <c r="AO89" s="459"/>
      <c r="AP89" s="459"/>
      <c r="AQ89" s="439"/>
      <c r="AR89" s="457" t="str">
        <f t="shared" si="3"/>
        <v/>
      </c>
      <c r="AS89" s="458"/>
      <c r="AT89" s="457" t="str">
        <f t="shared" si="2"/>
        <v/>
      </c>
      <c r="AU89" s="533"/>
      <c r="AV89" s="458"/>
      <c r="AW89" s="550"/>
      <c r="AX89" s="551"/>
      <c r="AY89" s="552"/>
      <c r="AZ89" s="550"/>
      <c r="BA89" s="551"/>
      <c r="BB89" s="552"/>
      <c r="BC89" s="347"/>
      <c r="BD89" s="348"/>
      <c r="BE89" s="348"/>
      <c r="BF89" s="348"/>
      <c r="BG89" s="349"/>
      <c r="BI89" s="86" t="str">
        <f>IF(X89=Datos!$AH$2,15,"")</f>
        <v/>
      </c>
      <c r="BJ89" s="86" t="str">
        <f>IF(Z89=Datos!$AI$2,15,"")</f>
        <v/>
      </c>
      <c r="BK89" s="86" t="str">
        <f>IF(AB89=Datos!$AJ$2,15,"")</f>
        <v/>
      </c>
      <c r="BL89" s="86" t="str">
        <f>IF(AD89=Datos!$AK$2,15,"")</f>
        <v/>
      </c>
      <c r="BM89" s="86" t="str">
        <f>IF(AF89=Datos!$AL$2,15,"")</f>
        <v/>
      </c>
      <c r="BN89" s="86" t="str">
        <f>IF(AH89=Datos!$AM$2,15,"")</f>
        <v/>
      </c>
      <c r="BO89" s="86" t="str">
        <f>IF(AJ89=Datos!$AN$2,10,IF(AJ89=Datos!$AN$3,5,IF(AJ89=Datos!$AN$4,"","")))</f>
        <v/>
      </c>
      <c r="BP89" s="86">
        <f t="shared" si="4"/>
        <v>0</v>
      </c>
      <c r="BQ89" s="86" t="str">
        <f>IF(D89="","",IF(BP89&gt;=96,Datos!$AO$2,IF(BP89&gt;=86,Datos!$AO$3,IF(BP89&lt;86,Datos!$AO$4,""))))</f>
        <v/>
      </c>
      <c r="BR89" s="86" t="str">
        <f>IF(AN89="","",IF(AN89=Datos!$AP$2,Datos!$AO$2,IF(AN89=Datos!$AP$3,Datos!$AO$3,IF(AN89=Datos!$AP$4,Datos!$AO$4,""))))</f>
        <v/>
      </c>
      <c r="BS89" s="86" t="str">
        <f t="shared" si="5"/>
        <v/>
      </c>
      <c r="BT89" s="86" t="str">
        <f t="shared" si="6"/>
        <v/>
      </c>
      <c r="BU89" s="86" t="str">
        <f t="shared" si="7"/>
        <v/>
      </c>
      <c r="BV89" s="86" t="str">
        <f t="shared" si="8"/>
        <v/>
      </c>
      <c r="BW89" s="86" t="str">
        <f>IF(BV89=Datos!$AO$2,100,IF(BV89=Datos!$AO$3,50,IF(BV89=Datos!$AO$4,0,"")))</f>
        <v/>
      </c>
      <c r="BX89" s="92"/>
      <c r="BY89" s="92"/>
      <c r="BZ89" s="91"/>
    </row>
    <row r="90" spans="1:78" ht="26.25" customHeight="1">
      <c r="A90" s="18"/>
      <c r="D90" s="436"/>
      <c r="E90" s="436"/>
      <c r="F90" s="436"/>
      <c r="G90" s="436"/>
      <c r="H90" s="436"/>
      <c r="I90" s="436"/>
      <c r="J90" s="436"/>
      <c r="K90" s="436"/>
      <c r="L90" s="436"/>
      <c r="M90" s="436"/>
      <c r="N90" s="436"/>
      <c r="O90" s="436"/>
      <c r="P90" s="436"/>
      <c r="Q90" s="436"/>
      <c r="R90" s="436"/>
      <c r="S90" s="436"/>
      <c r="T90" s="437" t="str">
        <f t="shared" si="0"/>
        <v/>
      </c>
      <c r="U90" s="437"/>
      <c r="V90" s="437"/>
      <c r="W90" s="437"/>
      <c r="X90" s="438"/>
      <c r="Y90" s="439"/>
      <c r="Z90" s="438"/>
      <c r="AA90" s="439"/>
      <c r="AB90" s="438"/>
      <c r="AC90" s="439"/>
      <c r="AD90" s="438"/>
      <c r="AE90" s="439"/>
      <c r="AF90" s="438"/>
      <c r="AG90" s="439"/>
      <c r="AH90" s="438"/>
      <c r="AI90" s="439"/>
      <c r="AJ90" s="438"/>
      <c r="AK90" s="439"/>
      <c r="AL90" s="457" t="str">
        <f t="shared" si="1"/>
        <v/>
      </c>
      <c r="AM90" s="458"/>
      <c r="AN90" s="438"/>
      <c r="AO90" s="459"/>
      <c r="AP90" s="459"/>
      <c r="AQ90" s="439"/>
      <c r="AR90" s="457" t="str">
        <f t="shared" si="3"/>
        <v/>
      </c>
      <c r="AS90" s="458"/>
      <c r="AT90" s="457" t="str">
        <f t="shared" si="2"/>
        <v/>
      </c>
      <c r="AU90" s="533"/>
      <c r="AV90" s="458"/>
      <c r="AW90" s="550"/>
      <c r="AX90" s="551"/>
      <c r="AY90" s="552"/>
      <c r="AZ90" s="550"/>
      <c r="BA90" s="551"/>
      <c r="BB90" s="552"/>
      <c r="BC90" s="347"/>
      <c r="BD90" s="348"/>
      <c r="BE90" s="348"/>
      <c r="BF90" s="348"/>
      <c r="BG90" s="349"/>
      <c r="BI90" s="86" t="str">
        <f>IF(X90=Datos!$AH$2,15,"")</f>
        <v/>
      </c>
      <c r="BJ90" s="86" t="str">
        <f>IF(Z90=Datos!$AI$2,15,"")</f>
        <v/>
      </c>
      <c r="BK90" s="86" t="str">
        <f>IF(AB90=Datos!$AJ$2,15,"")</f>
        <v/>
      </c>
      <c r="BL90" s="86" t="str">
        <f>IF(AD90=Datos!$AK$2,15,"")</f>
        <v/>
      </c>
      <c r="BM90" s="86" t="str">
        <f>IF(AF90=Datos!$AL$2,15,"")</f>
        <v/>
      </c>
      <c r="BN90" s="86" t="str">
        <f>IF(AH90=Datos!$AM$2,15,"")</f>
        <v/>
      </c>
      <c r="BO90" s="86" t="str">
        <f>IF(AJ90=Datos!$AN$2,10,IF(AJ90=Datos!$AN$3,5,IF(AJ90=Datos!$AN$4,"","")))</f>
        <v/>
      </c>
      <c r="BP90" s="86">
        <f t="shared" si="4"/>
        <v>0</v>
      </c>
      <c r="BQ90" s="86" t="str">
        <f>IF(D90="","",IF(BP90&gt;=96,Datos!$AO$2,IF(BP90&gt;=86,Datos!$AO$3,IF(BP90&lt;86,Datos!$AO$4,""))))</f>
        <v/>
      </c>
      <c r="BR90" s="86" t="str">
        <f>IF(AN90="","",IF(AN90=Datos!$AP$2,Datos!$AO$2,IF(AN90=Datos!$AP$3,Datos!$AO$3,IF(AN90=Datos!$AP$4,Datos!$AO$4,""))))</f>
        <v/>
      </c>
      <c r="BS90" s="86" t="str">
        <f t="shared" si="5"/>
        <v/>
      </c>
      <c r="BT90" s="86" t="str">
        <f t="shared" si="6"/>
        <v/>
      </c>
      <c r="BU90" s="86" t="str">
        <f t="shared" si="7"/>
        <v/>
      </c>
      <c r="BV90" s="86" t="str">
        <f t="shared" si="8"/>
        <v/>
      </c>
      <c r="BW90" s="86" t="str">
        <f>IF(BV90=Datos!$AO$2,100,IF(BV90=Datos!$AO$3,50,IF(BV90=Datos!$AO$4,0,"")))</f>
        <v/>
      </c>
      <c r="BX90" s="92"/>
      <c r="BY90" s="92"/>
      <c r="BZ90" s="91"/>
    </row>
    <row r="91" spans="1:78" ht="26.25" customHeight="1">
      <c r="A91" s="18"/>
      <c r="D91" s="436"/>
      <c r="E91" s="436"/>
      <c r="F91" s="436"/>
      <c r="G91" s="436"/>
      <c r="H91" s="436"/>
      <c r="I91" s="436"/>
      <c r="J91" s="436"/>
      <c r="K91" s="436"/>
      <c r="L91" s="436"/>
      <c r="M91" s="436"/>
      <c r="N91" s="436"/>
      <c r="O91" s="436"/>
      <c r="P91" s="436"/>
      <c r="Q91" s="436"/>
      <c r="R91" s="436"/>
      <c r="S91" s="436"/>
      <c r="T91" s="437" t="str">
        <f t="shared" si="0"/>
        <v/>
      </c>
      <c r="U91" s="437"/>
      <c r="V91" s="437"/>
      <c r="W91" s="437"/>
      <c r="X91" s="438"/>
      <c r="Y91" s="439"/>
      <c r="Z91" s="438"/>
      <c r="AA91" s="439"/>
      <c r="AB91" s="438"/>
      <c r="AC91" s="439"/>
      <c r="AD91" s="438"/>
      <c r="AE91" s="439"/>
      <c r="AF91" s="438"/>
      <c r="AG91" s="439"/>
      <c r="AH91" s="438"/>
      <c r="AI91" s="439"/>
      <c r="AJ91" s="438"/>
      <c r="AK91" s="439"/>
      <c r="AL91" s="457" t="str">
        <f t="shared" si="1"/>
        <v/>
      </c>
      <c r="AM91" s="458"/>
      <c r="AN91" s="438"/>
      <c r="AO91" s="459"/>
      <c r="AP91" s="459"/>
      <c r="AQ91" s="439"/>
      <c r="AR91" s="457" t="str">
        <f t="shared" si="3"/>
        <v/>
      </c>
      <c r="AS91" s="458"/>
      <c r="AT91" s="457" t="str">
        <f t="shared" si="2"/>
        <v/>
      </c>
      <c r="AU91" s="533"/>
      <c r="AV91" s="458"/>
      <c r="AW91" s="550"/>
      <c r="AX91" s="551"/>
      <c r="AY91" s="552"/>
      <c r="AZ91" s="550"/>
      <c r="BA91" s="551"/>
      <c r="BB91" s="552"/>
      <c r="BC91" s="347"/>
      <c r="BD91" s="348"/>
      <c r="BE91" s="348"/>
      <c r="BF91" s="348"/>
      <c r="BG91" s="349"/>
      <c r="BI91" s="86" t="str">
        <f>IF(X91=Datos!$AH$2,15,"")</f>
        <v/>
      </c>
      <c r="BJ91" s="86" t="str">
        <f>IF(Z91=Datos!$AI$2,15,"")</f>
        <v/>
      </c>
      <c r="BK91" s="86" t="str">
        <f>IF(AB91=Datos!$AJ$2,15,"")</f>
        <v/>
      </c>
      <c r="BL91" s="86" t="str">
        <f>IF(AD91=Datos!$AK$2,15,"")</f>
        <v/>
      </c>
      <c r="BM91" s="86" t="str">
        <f>IF(AF91=Datos!$AL$2,15,"")</f>
        <v/>
      </c>
      <c r="BN91" s="86" t="str">
        <f>IF(AH91=Datos!$AM$2,15,"")</f>
        <v/>
      </c>
      <c r="BO91" s="86" t="str">
        <f>IF(AJ91=Datos!$AN$2,10,IF(AJ91=Datos!$AN$3,5,IF(AJ91=Datos!$AN$4,"","")))</f>
        <v/>
      </c>
      <c r="BP91" s="86">
        <f t="shared" si="4"/>
        <v>0</v>
      </c>
      <c r="BQ91" s="86" t="str">
        <f>IF(D91="","",IF(BP91&gt;=96,Datos!$AO$2,IF(BP91&gt;=86,Datos!$AO$3,IF(BP91&lt;86,Datos!$AO$4,""))))</f>
        <v/>
      </c>
      <c r="BR91" s="86" t="str">
        <f>IF(AN91="","",IF(AN91=Datos!$AP$2,Datos!$AO$2,IF(AN91=Datos!$AP$3,Datos!$AO$3,IF(AN91=Datos!$AP$4,Datos!$AO$4,""))))</f>
        <v/>
      </c>
      <c r="BS91" s="86" t="str">
        <f t="shared" si="5"/>
        <v/>
      </c>
      <c r="BT91" s="86" t="str">
        <f t="shared" si="6"/>
        <v/>
      </c>
      <c r="BU91" s="86" t="str">
        <f t="shared" si="7"/>
        <v/>
      </c>
      <c r="BV91" s="86" t="str">
        <f t="shared" si="8"/>
        <v/>
      </c>
      <c r="BW91" s="86" t="str">
        <f>IF(BV91=Datos!$AO$2,100,IF(BV91=Datos!$AO$3,50,IF(BV91=Datos!$AO$4,0,"")))</f>
        <v/>
      </c>
      <c r="BX91" s="92"/>
      <c r="BY91" s="92"/>
      <c r="BZ91" s="91"/>
    </row>
    <row r="92" spans="1:78" ht="26.25" customHeight="1">
      <c r="A92" s="18"/>
      <c r="D92" s="436"/>
      <c r="E92" s="436"/>
      <c r="F92" s="436"/>
      <c r="G92" s="436"/>
      <c r="H92" s="436"/>
      <c r="I92" s="436"/>
      <c r="J92" s="436"/>
      <c r="K92" s="436"/>
      <c r="L92" s="436"/>
      <c r="M92" s="436"/>
      <c r="N92" s="436"/>
      <c r="O92" s="436"/>
      <c r="P92" s="436"/>
      <c r="Q92" s="436"/>
      <c r="R92" s="436"/>
      <c r="S92" s="436"/>
      <c r="T92" s="437" t="str">
        <f t="shared" si="0"/>
        <v/>
      </c>
      <c r="U92" s="437"/>
      <c r="V92" s="437"/>
      <c r="W92" s="437"/>
      <c r="X92" s="438"/>
      <c r="Y92" s="439"/>
      <c r="Z92" s="438"/>
      <c r="AA92" s="439"/>
      <c r="AB92" s="438"/>
      <c r="AC92" s="439"/>
      <c r="AD92" s="438"/>
      <c r="AE92" s="439"/>
      <c r="AF92" s="438"/>
      <c r="AG92" s="439"/>
      <c r="AH92" s="438"/>
      <c r="AI92" s="439"/>
      <c r="AJ92" s="438"/>
      <c r="AK92" s="439"/>
      <c r="AL92" s="457" t="str">
        <f t="shared" si="1"/>
        <v/>
      </c>
      <c r="AM92" s="458"/>
      <c r="AN92" s="438"/>
      <c r="AO92" s="459"/>
      <c r="AP92" s="459"/>
      <c r="AQ92" s="439"/>
      <c r="AR92" s="457" t="str">
        <f t="shared" si="3"/>
        <v/>
      </c>
      <c r="AS92" s="458"/>
      <c r="AT92" s="457" t="str">
        <f t="shared" si="2"/>
        <v/>
      </c>
      <c r="AU92" s="533"/>
      <c r="AV92" s="458"/>
      <c r="AW92" s="550"/>
      <c r="AX92" s="551"/>
      <c r="AY92" s="552"/>
      <c r="AZ92" s="550"/>
      <c r="BA92" s="551"/>
      <c r="BB92" s="552"/>
      <c r="BC92" s="347"/>
      <c r="BD92" s="348"/>
      <c r="BE92" s="348"/>
      <c r="BF92" s="348"/>
      <c r="BG92" s="349"/>
      <c r="BI92" s="86" t="str">
        <f>IF(X92=Datos!$AH$2,15,"")</f>
        <v/>
      </c>
      <c r="BJ92" s="86" t="str">
        <f>IF(Z92=Datos!$AI$2,15,"")</f>
        <v/>
      </c>
      <c r="BK92" s="86" t="str">
        <f>IF(AB92=Datos!$AJ$2,15,"")</f>
        <v/>
      </c>
      <c r="BL92" s="86" t="str">
        <f>IF(AD92=Datos!$AK$2,15,"")</f>
        <v/>
      </c>
      <c r="BM92" s="86" t="str">
        <f>IF(AF92=Datos!$AL$2,15,"")</f>
        <v/>
      </c>
      <c r="BN92" s="86" t="str">
        <f>IF(AH92=Datos!$AM$2,15,"")</f>
        <v/>
      </c>
      <c r="BO92" s="86" t="str">
        <f>IF(AJ92=Datos!$AN$2,10,IF(AJ92=Datos!$AN$3,5,IF(AJ92=Datos!$AN$4,"","")))</f>
        <v/>
      </c>
      <c r="BP92" s="86">
        <f t="shared" si="4"/>
        <v>0</v>
      </c>
      <c r="BQ92" s="86" t="str">
        <f>IF(D92="","",IF(BP92&gt;=96,Datos!$AO$2,IF(BP92&gt;=86,Datos!$AO$3,IF(BP92&lt;86,Datos!$AO$4,""))))</f>
        <v/>
      </c>
      <c r="BR92" s="86" t="str">
        <f>IF(AN92="","",IF(AN92=Datos!$AP$2,Datos!$AO$2,IF(AN92=Datos!$AP$3,Datos!$AO$3,IF(AN92=Datos!$AP$4,Datos!$AO$4,""))))</f>
        <v/>
      </c>
      <c r="BS92" s="86" t="str">
        <f t="shared" si="5"/>
        <v/>
      </c>
      <c r="BT92" s="86" t="str">
        <f t="shared" si="6"/>
        <v/>
      </c>
      <c r="BU92" s="86" t="str">
        <f t="shared" si="7"/>
        <v/>
      </c>
      <c r="BV92" s="86" t="str">
        <f t="shared" si="8"/>
        <v/>
      </c>
      <c r="BW92" s="86" t="str">
        <f>IF(BV92=Datos!$AO$2,100,IF(BV92=Datos!$AO$3,50,IF(BV92=Datos!$AO$4,0,"")))</f>
        <v/>
      </c>
      <c r="BX92" s="92"/>
      <c r="BY92" s="92"/>
      <c r="BZ92" s="91"/>
    </row>
    <row r="93" spans="1:78" ht="26.25" customHeight="1">
      <c r="A93" s="18"/>
      <c r="D93" s="436"/>
      <c r="E93" s="436"/>
      <c r="F93" s="436"/>
      <c r="G93" s="436"/>
      <c r="H93" s="436"/>
      <c r="I93" s="436"/>
      <c r="J93" s="436"/>
      <c r="K93" s="436"/>
      <c r="L93" s="436"/>
      <c r="M93" s="436"/>
      <c r="N93" s="436"/>
      <c r="O93" s="436"/>
      <c r="P93" s="436"/>
      <c r="Q93" s="436"/>
      <c r="R93" s="436"/>
      <c r="S93" s="436"/>
      <c r="T93" s="437" t="str">
        <f t="shared" si="0"/>
        <v/>
      </c>
      <c r="U93" s="437"/>
      <c r="V93" s="437"/>
      <c r="W93" s="437"/>
      <c r="X93" s="438"/>
      <c r="Y93" s="439"/>
      <c r="Z93" s="438"/>
      <c r="AA93" s="439"/>
      <c r="AB93" s="438"/>
      <c r="AC93" s="439"/>
      <c r="AD93" s="438"/>
      <c r="AE93" s="439"/>
      <c r="AF93" s="438"/>
      <c r="AG93" s="439"/>
      <c r="AH93" s="438"/>
      <c r="AI93" s="439"/>
      <c r="AJ93" s="438"/>
      <c r="AK93" s="439"/>
      <c r="AL93" s="457" t="str">
        <f t="shared" si="1"/>
        <v/>
      </c>
      <c r="AM93" s="458"/>
      <c r="AN93" s="438"/>
      <c r="AO93" s="459"/>
      <c r="AP93" s="459"/>
      <c r="AQ93" s="439"/>
      <c r="AR93" s="457" t="str">
        <f t="shared" si="3"/>
        <v/>
      </c>
      <c r="AS93" s="458"/>
      <c r="AT93" s="457" t="str">
        <f t="shared" si="2"/>
        <v/>
      </c>
      <c r="AU93" s="533"/>
      <c r="AV93" s="458"/>
      <c r="AW93" s="550"/>
      <c r="AX93" s="551"/>
      <c r="AY93" s="552"/>
      <c r="AZ93" s="550"/>
      <c r="BA93" s="551"/>
      <c r="BB93" s="552"/>
      <c r="BC93" s="347"/>
      <c r="BD93" s="348"/>
      <c r="BE93" s="348"/>
      <c r="BF93" s="348"/>
      <c r="BG93" s="349"/>
      <c r="BI93" s="86" t="str">
        <f>IF(X93=Datos!$AH$2,15,"")</f>
        <v/>
      </c>
      <c r="BJ93" s="86" t="str">
        <f>IF(Z93=Datos!$AI$2,15,"")</f>
        <v/>
      </c>
      <c r="BK93" s="86" t="str">
        <f>IF(AB93=Datos!$AJ$2,15,"")</f>
        <v/>
      </c>
      <c r="BL93" s="86" t="str">
        <f>IF(AD93=Datos!$AK$2,15,"")</f>
        <v/>
      </c>
      <c r="BM93" s="86" t="str">
        <f>IF(AF93=Datos!$AL$2,15,"")</f>
        <v/>
      </c>
      <c r="BN93" s="86" t="str">
        <f>IF(AH93=Datos!$AM$2,15,"")</f>
        <v/>
      </c>
      <c r="BO93" s="86" t="str">
        <f>IF(AJ93=Datos!$AN$2,10,IF(AJ93=Datos!$AN$3,5,IF(AJ93=Datos!$AN$4,"","")))</f>
        <v/>
      </c>
      <c r="BP93" s="86">
        <f t="shared" si="4"/>
        <v>0</v>
      </c>
      <c r="BQ93" s="86" t="str">
        <f>IF(D93="","",IF(BP93&gt;=96,Datos!$AO$2,IF(BP93&gt;=86,Datos!$AO$3,IF(BP93&lt;86,Datos!$AO$4,""))))</f>
        <v/>
      </c>
      <c r="BR93" s="86" t="str">
        <f>IF(AN93="","",IF(AN93=Datos!$AP$2,Datos!$AO$2,IF(AN93=Datos!$AP$3,Datos!$AO$3,IF(AN93=Datos!$AP$4,Datos!$AO$4,""))))</f>
        <v/>
      </c>
      <c r="BS93" s="86" t="str">
        <f t="shared" si="5"/>
        <v/>
      </c>
      <c r="BT93" s="86" t="str">
        <f t="shared" si="6"/>
        <v/>
      </c>
      <c r="BU93" s="86" t="str">
        <f t="shared" si="7"/>
        <v/>
      </c>
      <c r="BV93" s="86" t="str">
        <f t="shared" si="8"/>
        <v/>
      </c>
      <c r="BW93" s="86" t="str">
        <f>IF(BV93=Datos!$AO$2,100,IF(BV93=Datos!$AO$3,50,IF(BV93=Datos!$AO$4,0,"")))</f>
        <v/>
      </c>
      <c r="BX93" s="92"/>
      <c r="BY93" s="92"/>
      <c r="BZ93" s="91"/>
    </row>
    <row r="94" spans="1:78" ht="26.25" customHeight="1">
      <c r="A94" s="18"/>
      <c r="D94" s="436"/>
      <c r="E94" s="436"/>
      <c r="F94" s="436"/>
      <c r="G94" s="436"/>
      <c r="H94" s="436"/>
      <c r="I94" s="436"/>
      <c r="J94" s="436"/>
      <c r="K94" s="436"/>
      <c r="L94" s="436"/>
      <c r="M94" s="436"/>
      <c r="N94" s="436"/>
      <c r="O94" s="436"/>
      <c r="P94" s="436"/>
      <c r="Q94" s="436"/>
      <c r="R94" s="436"/>
      <c r="S94" s="436"/>
      <c r="T94" s="437" t="str">
        <f t="shared" si="0"/>
        <v/>
      </c>
      <c r="U94" s="437"/>
      <c r="V94" s="437"/>
      <c r="W94" s="437"/>
      <c r="X94" s="438"/>
      <c r="Y94" s="439"/>
      <c r="Z94" s="438"/>
      <c r="AA94" s="439"/>
      <c r="AB94" s="438"/>
      <c r="AC94" s="439"/>
      <c r="AD94" s="438"/>
      <c r="AE94" s="439"/>
      <c r="AF94" s="438"/>
      <c r="AG94" s="439"/>
      <c r="AH94" s="438"/>
      <c r="AI94" s="439"/>
      <c r="AJ94" s="438"/>
      <c r="AK94" s="439"/>
      <c r="AL94" s="457" t="str">
        <f t="shared" si="1"/>
        <v/>
      </c>
      <c r="AM94" s="458"/>
      <c r="AN94" s="438"/>
      <c r="AO94" s="459"/>
      <c r="AP94" s="459"/>
      <c r="AQ94" s="439"/>
      <c r="AR94" s="457" t="str">
        <f t="shared" si="3"/>
        <v/>
      </c>
      <c r="AS94" s="458"/>
      <c r="AT94" s="457" t="str">
        <f t="shared" si="2"/>
        <v/>
      </c>
      <c r="AU94" s="533"/>
      <c r="AV94" s="458"/>
      <c r="AW94" s="550"/>
      <c r="AX94" s="551"/>
      <c r="AY94" s="552"/>
      <c r="AZ94" s="550"/>
      <c r="BA94" s="551"/>
      <c r="BB94" s="552"/>
      <c r="BC94" s="347"/>
      <c r="BD94" s="348"/>
      <c r="BE94" s="348"/>
      <c r="BF94" s="348"/>
      <c r="BG94" s="349"/>
      <c r="BI94" s="86" t="str">
        <f>IF(X94=Datos!$AH$2,15,"")</f>
        <v/>
      </c>
      <c r="BJ94" s="86" t="str">
        <f>IF(Z94=Datos!$AI$2,15,"")</f>
        <v/>
      </c>
      <c r="BK94" s="86" t="str">
        <f>IF(AB94=Datos!$AJ$2,15,"")</f>
        <v/>
      </c>
      <c r="BL94" s="86" t="str">
        <f>IF(AD94=Datos!$AK$2,15,"")</f>
        <v/>
      </c>
      <c r="BM94" s="86" t="str">
        <f>IF(AF94=Datos!$AL$2,15,"")</f>
        <v/>
      </c>
      <c r="BN94" s="86" t="str">
        <f>IF(AH94=Datos!$AM$2,15,"")</f>
        <v/>
      </c>
      <c r="BO94" s="86" t="str">
        <f>IF(AJ94=Datos!$AN$2,10,IF(AJ94=Datos!$AN$3,5,IF(AJ94=Datos!$AN$4,"","")))</f>
        <v/>
      </c>
      <c r="BP94" s="86">
        <f t="shared" si="4"/>
        <v>0</v>
      </c>
      <c r="BQ94" s="86" t="str">
        <f>IF(D94="","",IF(BP94&gt;=96,Datos!$AO$2,IF(BP94&gt;=86,Datos!$AO$3,IF(BP94&lt;86,Datos!$AO$4,""))))</f>
        <v/>
      </c>
      <c r="BR94" s="86" t="str">
        <f>IF(AN94="","",IF(AN94=Datos!$AP$2,Datos!$AO$2,IF(AN94=Datos!$AP$3,Datos!$AO$3,IF(AN94=Datos!$AP$4,Datos!$AO$4,""))))</f>
        <v/>
      </c>
      <c r="BS94" s="86" t="str">
        <f t="shared" si="5"/>
        <v/>
      </c>
      <c r="BT94" s="86" t="str">
        <f t="shared" si="6"/>
        <v/>
      </c>
      <c r="BU94" s="86" t="str">
        <f t="shared" si="7"/>
        <v/>
      </c>
      <c r="BV94" s="86" t="str">
        <f t="shared" si="8"/>
        <v/>
      </c>
      <c r="BW94" s="86" t="str">
        <f>IF(BV94=Datos!$AO$2,100,IF(BV94=Datos!$AO$3,50,IF(BV94=Datos!$AO$4,0,"")))</f>
        <v/>
      </c>
      <c r="BX94" s="92"/>
      <c r="BY94" s="92"/>
      <c r="BZ94" s="91"/>
    </row>
    <row r="95" spans="1:78" ht="26.25" customHeight="1">
      <c r="A95" s="18"/>
      <c r="D95" s="436"/>
      <c r="E95" s="436"/>
      <c r="F95" s="436"/>
      <c r="G95" s="436"/>
      <c r="H95" s="436"/>
      <c r="I95" s="436"/>
      <c r="J95" s="436"/>
      <c r="K95" s="436"/>
      <c r="L95" s="436"/>
      <c r="M95" s="436"/>
      <c r="N95" s="436"/>
      <c r="O95" s="436"/>
      <c r="P95" s="436"/>
      <c r="Q95" s="436"/>
      <c r="R95" s="436"/>
      <c r="S95" s="436"/>
      <c r="T95" s="437" t="str">
        <f t="shared" si="0"/>
        <v/>
      </c>
      <c r="U95" s="437"/>
      <c r="V95" s="437"/>
      <c r="W95" s="437"/>
      <c r="X95" s="438"/>
      <c r="Y95" s="439"/>
      <c r="Z95" s="438"/>
      <c r="AA95" s="439"/>
      <c r="AB95" s="438"/>
      <c r="AC95" s="439"/>
      <c r="AD95" s="438"/>
      <c r="AE95" s="439"/>
      <c r="AF95" s="438"/>
      <c r="AG95" s="439"/>
      <c r="AH95" s="438"/>
      <c r="AI95" s="439"/>
      <c r="AJ95" s="438"/>
      <c r="AK95" s="439"/>
      <c r="AL95" s="457" t="str">
        <f t="shared" si="1"/>
        <v/>
      </c>
      <c r="AM95" s="458"/>
      <c r="AN95" s="438"/>
      <c r="AO95" s="459"/>
      <c r="AP95" s="459"/>
      <c r="AQ95" s="439"/>
      <c r="AR95" s="457" t="str">
        <f t="shared" si="3"/>
        <v/>
      </c>
      <c r="AS95" s="458"/>
      <c r="AT95" s="457" t="str">
        <f t="shared" si="2"/>
        <v/>
      </c>
      <c r="AU95" s="533"/>
      <c r="AV95" s="458"/>
      <c r="AW95" s="550"/>
      <c r="AX95" s="551"/>
      <c r="AY95" s="552"/>
      <c r="AZ95" s="550"/>
      <c r="BA95" s="551"/>
      <c r="BB95" s="552"/>
      <c r="BC95" s="347"/>
      <c r="BD95" s="348"/>
      <c r="BE95" s="348"/>
      <c r="BF95" s="348"/>
      <c r="BG95" s="349"/>
      <c r="BI95" s="86" t="str">
        <f>IF(X95=Datos!$AH$2,15,"")</f>
        <v/>
      </c>
      <c r="BJ95" s="86" t="str">
        <f>IF(Z95=Datos!$AI$2,15,"")</f>
        <v/>
      </c>
      <c r="BK95" s="86" t="str">
        <f>IF(AB95=Datos!$AJ$2,15,"")</f>
        <v/>
      </c>
      <c r="BL95" s="86" t="str">
        <f>IF(AD95=Datos!$AK$2,15,"")</f>
        <v/>
      </c>
      <c r="BM95" s="86" t="str">
        <f>IF(AF95=Datos!$AL$2,15,"")</f>
        <v/>
      </c>
      <c r="BN95" s="86" t="str">
        <f>IF(AH95=Datos!$AM$2,15,"")</f>
        <v/>
      </c>
      <c r="BO95" s="86" t="str">
        <f>IF(AJ95=Datos!$AN$2,10,IF(AJ95=Datos!$AN$3,5,IF(AJ95=Datos!$AN$4,"","")))</f>
        <v/>
      </c>
      <c r="BP95" s="86">
        <f t="shared" si="4"/>
        <v>0</v>
      </c>
      <c r="BQ95" s="86" t="str">
        <f>IF(D95="","",IF(BP95&gt;=96,Datos!$AO$2,IF(BP95&gt;=86,Datos!$AO$3,IF(BP95&lt;86,Datos!$AO$4,""))))</f>
        <v/>
      </c>
      <c r="BR95" s="86" t="str">
        <f>IF(AN95="","",IF(AN95=Datos!$AP$2,Datos!$AO$2,IF(AN95=Datos!$AP$3,Datos!$AO$3,IF(AN95=Datos!$AP$4,Datos!$AO$4,""))))</f>
        <v/>
      </c>
      <c r="BS95" s="86" t="str">
        <f t="shared" si="5"/>
        <v/>
      </c>
      <c r="BT95" s="86" t="str">
        <f t="shared" si="6"/>
        <v/>
      </c>
      <c r="BU95" s="86" t="str">
        <f t="shared" si="7"/>
        <v/>
      </c>
      <c r="BV95" s="86" t="str">
        <f t="shared" si="8"/>
        <v/>
      </c>
      <c r="BW95" s="86" t="str">
        <f>IF(BV95=Datos!$AO$2,100,IF(BV95=Datos!$AO$3,50,IF(BV95=Datos!$AO$4,0,"")))</f>
        <v/>
      </c>
      <c r="BX95" s="92"/>
      <c r="BY95" s="92"/>
      <c r="BZ95" s="91"/>
    </row>
    <row r="96" spans="1:78" ht="26.25" customHeight="1">
      <c r="A96" s="18"/>
      <c r="D96" s="436"/>
      <c r="E96" s="436"/>
      <c r="F96" s="436"/>
      <c r="G96" s="436"/>
      <c r="H96" s="436"/>
      <c r="I96" s="436"/>
      <c r="J96" s="436"/>
      <c r="K96" s="436"/>
      <c r="L96" s="436"/>
      <c r="M96" s="436"/>
      <c r="N96" s="436"/>
      <c r="O96" s="436"/>
      <c r="P96" s="436"/>
      <c r="Q96" s="436"/>
      <c r="R96" s="436"/>
      <c r="S96" s="436"/>
      <c r="T96" s="437" t="str">
        <f t="shared" si="0"/>
        <v/>
      </c>
      <c r="U96" s="437"/>
      <c r="V96" s="437"/>
      <c r="W96" s="437"/>
      <c r="X96" s="438"/>
      <c r="Y96" s="439"/>
      <c r="Z96" s="438"/>
      <c r="AA96" s="439"/>
      <c r="AB96" s="438"/>
      <c r="AC96" s="439"/>
      <c r="AD96" s="438"/>
      <c r="AE96" s="439"/>
      <c r="AF96" s="438"/>
      <c r="AG96" s="439"/>
      <c r="AH96" s="438"/>
      <c r="AI96" s="439"/>
      <c r="AJ96" s="438"/>
      <c r="AK96" s="439"/>
      <c r="AL96" s="457" t="str">
        <f t="shared" si="1"/>
        <v/>
      </c>
      <c r="AM96" s="458"/>
      <c r="AN96" s="438"/>
      <c r="AO96" s="459"/>
      <c r="AP96" s="459"/>
      <c r="AQ96" s="439"/>
      <c r="AR96" s="457" t="str">
        <f t="shared" si="3"/>
        <v/>
      </c>
      <c r="AS96" s="458"/>
      <c r="AT96" s="457" t="str">
        <f t="shared" si="2"/>
        <v/>
      </c>
      <c r="AU96" s="533"/>
      <c r="AV96" s="458"/>
      <c r="AW96" s="553"/>
      <c r="AX96" s="554"/>
      <c r="AY96" s="555"/>
      <c r="AZ96" s="553"/>
      <c r="BA96" s="554"/>
      <c r="BB96" s="555"/>
      <c r="BC96" s="347"/>
      <c r="BD96" s="348"/>
      <c r="BE96" s="348"/>
      <c r="BF96" s="348"/>
      <c r="BG96" s="349"/>
      <c r="BI96" s="86" t="str">
        <f>IF(X96=Datos!$AH$2,15,"")</f>
        <v/>
      </c>
      <c r="BJ96" s="86" t="str">
        <f>IF(Z96=Datos!$AI$2,15,"")</f>
        <v/>
      </c>
      <c r="BK96" s="86" t="str">
        <f>IF(AB96=Datos!$AJ$2,15,"")</f>
        <v/>
      </c>
      <c r="BL96" s="86" t="str">
        <f>IF(AD96=Datos!$AK$2,15,"")</f>
        <v/>
      </c>
      <c r="BM96" s="86" t="str">
        <f>IF(AF96=Datos!$AL$2,15,"")</f>
        <v/>
      </c>
      <c r="BN96" s="86" t="str">
        <f>IF(AH96=Datos!$AM$2,15,"")</f>
        <v/>
      </c>
      <c r="BO96" s="86" t="str">
        <f>IF(AJ96=Datos!$AN$2,10,IF(AJ96=Datos!$AN$3,5,IF(AJ96=Datos!$AN$4,"","")))</f>
        <v/>
      </c>
      <c r="BP96" s="86">
        <f t="shared" si="4"/>
        <v>0</v>
      </c>
      <c r="BQ96" s="86" t="str">
        <f>IF(D96="","",IF(BP96&gt;=96,Datos!$AO$2,IF(BP96&gt;=86,Datos!$AO$3,IF(BP96&lt;86,Datos!$AO$4,""))))</f>
        <v/>
      </c>
      <c r="BR96" s="86" t="str">
        <f>IF(AN96="","",IF(AN96=Datos!$AP$2,Datos!$AO$2,IF(AN96=Datos!$AP$3,Datos!$AO$3,IF(AN96=Datos!$AP$4,Datos!$AO$4,""))))</f>
        <v/>
      </c>
      <c r="BS96" s="86" t="str">
        <f t="shared" si="5"/>
        <v/>
      </c>
      <c r="BT96" s="86" t="str">
        <f t="shared" si="6"/>
        <v/>
      </c>
      <c r="BU96" s="86" t="str">
        <f t="shared" si="7"/>
        <v/>
      </c>
      <c r="BV96" s="86" t="str">
        <f t="shared" si="8"/>
        <v/>
      </c>
      <c r="BW96" s="86" t="str">
        <f>IF(BV96=Datos!$AO$2,100,IF(BV96=Datos!$AO$3,50,IF(BV96=Datos!$AO$4,0,"")))</f>
        <v/>
      </c>
      <c r="BX96" s="92"/>
      <c r="BY96" s="92"/>
      <c r="BZ96" s="91"/>
    </row>
    <row r="97" spans="1:78" ht="15" customHeight="1">
      <c r="A97" s="18"/>
      <c r="BE97" s="41"/>
      <c r="BG97" s="20"/>
      <c r="BI97" s="85"/>
      <c r="BJ97" s="85"/>
      <c r="BK97" s="85"/>
      <c r="BL97" s="85"/>
      <c r="BM97" s="85"/>
      <c r="BN97" s="85"/>
      <c r="BO97" s="85" t="s">
        <v>545</v>
      </c>
      <c r="BP97" s="85">
        <f>IF(COUNTA(D87:D96)=0,0,SUM(BP87:BP96)/(COUNTA(D87:D96)))</f>
        <v>0</v>
      </c>
      <c r="BV97" s="86" t="s">
        <v>546</v>
      </c>
      <c r="BW97" s="86">
        <f>IF(COUNTA(D87:D96)=0,0,SUM(BW87:BW96)/(COUNTA(D87:S96)))</f>
        <v>0</v>
      </c>
      <c r="BX97" s="90" t="str">
        <f>IF(BW97="","",IF(BW97=100,Datos!$AO$2,IF(BW97&gt;=50,Datos!$AO$3,Datos!$AO$4)))</f>
        <v>Débil</v>
      </c>
      <c r="BY97" s="90" t="str">
        <f>IF(AZ87="","",AZ87)</f>
        <v/>
      </c>
      <c r="BZ97" s="90" t="str">
        <f>IF(OR(BX97="",BY97=""),"",IF(AND(BX97=Datos!$AO$2,BY97=Datos!$AQ$2),2,IF(AND(BX97=Datos!$AO$2,BY97=Datos!$AQ$3),0,IF(AND(BX97=Datos!$AO$3,BY97=Datos!$AQ$2),1,IF(AND(BX97=Datos!$AO$3,BY97=Datos!$AQ$3),0,IF(BX97=Datos!$AO$4,0,""))))))</f>
        <v/>
      </c>
    </row>
    <row r="98" spans="1:78" ht="15" customHeight="1" thickBot="1">
      <c r="A98" s="18"/>
      <c r="BG98" s="20"/>
    </row>
    <row r="99" spans="1:78" ht="32.25" customHeight="1">
      <c r="A99" s="18"/>
      <c r="X99" s="529" t="s">
        <v>505</v>
      </c>
      <c r="Y99" s="530"/>
      <c r="Z99" s="530"/>
      <c r="AA99" s="530"/>
      <c r="AB99" s="530"/>
      <c r="AC99" s="530"/>
      <c r="AD99" s="530"/>
      <c r="AE99" s="530"/>
      <c r="AF99" s="530"/>
      <c r="AG99" s="530"/>
      <c r="AH99" s="530"/>
      <c r="AI99" s="530"/>
      <c r="AJ99" s="530"/>
      <c r="AK99" s="530"/>
      <c r="AL99" s="530"/>
      <c r="AM99" s="531"/>
      <c r="AN99" s="535" t="s">
        <v>506</v>
      </c>
      <c r="AO99" s="536"/>
      <c r="AP99" s="536"/>
      <c r="AQ99" s="536"/>
      <c r="AR99" s="536"/>
      <c r="AS99" s="537"/>
      <c r="BG99" s="20"/>
    </row>
    <row r="100" spans="1:78" ht="15" customHeight="1">
      <c r="A100" s="18"/>
      <c r="X100" s="526" t="s">
        <v>507</v>
      </c>
      <c r="Y100" s="526"/>
      <c r="Z100" s="526"/>
      <c r="AA100" s="526"/>
      <c r="AB100" s="526" t="s">
        <v>508</v>
      </c>
      <c r="AC100" s="526"/>
      <c r="AD100" s="526" t="s">
        <v>509</v>
      </c>
      <c r="AE100" s="526"/>
      <c r="AF100" s="526" t="s">
        <v>510</v>
      </c>
      <c r="AG100" s="526"/>
      <c r="AH100" s="527" t="s">
        <v>511</v>
      </c>
      <c r="AI100" s="528"/>
      <c r="AJ100" s="526" t="s">
        <v>512</v>
      </c>
      <c r="AK100" s="526"/>
      <c r="AL100" s="532" t="s">
        <v>513</v>
      </c>
      <c r="AM100" s="532"/>
      <c r="AN100" s="538" t="s">
        <v>514</v>
      </c>
      <c r="AO100" s="538"/>
      <c r="AP100" s="538"/>
      <c r="AQ100" s="538"/>
      <c r="AR100" s="542" t="s">
        <v>515</v>
      </c>
      <c r="AS100" s="542"/>
      <c r="BE100" s="44"/>
      <c r="BG100" s="20"/>
      <c r="BS100" s="556" t="s">
        <v>516</v>
      </c>
      <c r="BT100" s="557"/>
      <c r="BU100" s="558"/>
      <c r="BV100" s="556" t="s">
        <v>517</v>
      </c>
      <c r="BW100" s="557"/>
      <c r="BX100" s="558"/>
    </row>
    <row r="101" spans="1:78" ht="217.5" customHeight="1">
      <c r="A101" s="18"/>
      <c r="D101" s="543" t="s">
        <v>547</v>
      </c>
      <c r="E101" s="543"/>
      <c r="F101" s="543"/>
      <c r="G101" s="543"/>
      <c r="H101" s="543"/>
      <c r="I101" s="543"/>
      <c r="J101" s="543"/>
      <c r="K101" s="543"/>
      <c r="L101" s="543"/>
      <c r="M101" s="543"/>
      <c r="N101" s="543"/>
      <c r="O101" s="543"/>
      <c r="P101" s="543"/>
      <c r="Q101" s="543"/>
      <c r="R101" s="543"/>
      <c r="S101" s="543"/>
      <c r="T101" s="521" t="s">
        <v>519</v>
      </c>
      <c r="U101" s="521"/>
      <c r="V101" s="521"/>
      <c r="W101" s="521"/>
      <c r="X101" s="522" t="s">
        <v>520</v>
      </c>
      <c r="Y101" s="522"/>
      <c r="Z101" s="522" t="s">
        <v>521</v>
      </c>
      <c r="AA101" s="522"/>
      <c r="AB101" s="522" t="s">
        <v>522</v>
      </c>
      <c r="AC101" s="522"/>
      <c r="AD101" s="522" t="s">
        <v>523</v>
      </c>
      <c r="AE101" s="522"/>
      <c r="AF101" s="522" t="s">
        <v>524</v>
      </c>
      <c r="AG101" s="522"/>
      <c r="AH101" s="522" t="s">
        <v>525</v>
      </c>
      <c r="AI101" s="522"/>
      <c r="AJ101" s="522" t="s">
        <v>526</v>
      </c>
      <c r="AK101" s="522"/>
      <c r="AL101" s="532"/>
      <c r="AM101" s="532"/>
      <c r="AN101" s="539" t="s">
        <v>527</v>
      </c>
      <c r="AO101" s="540"/>
      <c r="AP101" s="540"/>
      <c r="AQ101" s="541"/>
      <c r="AR101" s="542"/>
      <c r="AS101" s="542"/>
      <c r="AT101" s="544" t="s">
        <v>528</v>
      </c>
      <c r="AU101" s="545"/>
      <c r="AV101" s="546"/>
      <c r="AW101" s="544" t="s">
        <v>529</v>
      </c>
      <c r="AX101" s="545"/>
      <c r="AY101" s="546"/>
      <c r="AZ101" s="559" t="str">
        <f>IF(AK13=Datos!A6,"¿El conjunto de controles ayuda a incrementar el impacto?","¿El conjunto de controles ayuda a disminunir la impacto?")</f>
        <v>¿El conjunto de controles ayuda a disminunir la impacto?</v>
      </c>
      <c r="BA101" s="560"/>
      <c r="BB101" s="561"/>
      <c r="BC101" s="562" t="s">
        <v>530</v>
      </c>
      <c r="BD101" s="563"/>
      <c r="BE101" s="563"/>
      <c r="BF101" s="563"/>
      <c r="BG101" s="564"/>
      <c r="BI101" s="55" t="str">
        <f>$X$85</f>
        <v>Responsable</v>
      </c>
      <c r="BJ101" s="55" t="str">
        <f>$X$85</f>
        <v>Responsable</v>
      </c>
      <c r="BK101" s="55" t="str">
        <f>$AB$85</f>
        <v>Periodicidad</v>
      </c>
      <c r="BL101" s="55" t="str">
        <f>$AD$85</f>
        <v>Propósito</v>
      </c>
      <c r="BM101" s="55" t="str">
        <f>$AF$85</f>
        <v>Realización</v>
      </c>
      <c r="BN101" s="55" t="str">
        <f>$AH$85</f>
        <v>Observación</v>
      </c>
      <c r="BO101" s="55" t="str">
        <f>$AJ$85</f>
        <v>Evidencia</v>
      </c>
      <c r="BP101" s="56" t="s">
        <v>531</v>
      </c>
      <c r="BQ101" s="89" t="s">
        <v>532</v>
      </c>
      <c r="BR101" s="89" t="s">
        <v>533</v>
      </c>
      <c r="BS101" s="86" t="str">
        <f>Datos!$AO$2</f>
        <v>Fuerte</v>
      </c>
      <c r="BT101" s="86" t="str">
        <f>Datos!$AO$3</f>
        <v>Moderado</v>
      </c>
      <c r="BU101" s="86" t="str">
        <f>Datos!$AO$4</f>
        <v>Débil</v>
      </c>
      <c r="BV101" s="86" t="s">
        <v>548</v>
      </c>
      <c r="BW101" s="86" t="s">
        <v>535</v>
      </c>
      <c r="BX101" s="86" t="s">
        <v>536</v>
      </c>
      <c r="BY101" s="86" t="s">
        <v>537</v>
      </c>
      <c r="BZ101" s="86" t="s">
        <v>538</v>
      </c>
    </row>
    <row r="102" spans="1:78" ht="26.25" customHeight="1">
      <c r="A102" s="18"/>
      <c r="D102" s="436"/>
      <c r="E102" s="436"/>
      <c r="F102" s="436"/>
      <c r="G102" s="436"/>
      <c r="H102" s="436"/>
      <c r="I102" s="436"/>
      <c r="J102" s="436"/>
      <c r="K102" s="436"/>
      <c r="L102" s="436"/>
      <c r="M102" s="436"/>
      <c r="N102" s="436"/>
      <c r="O102" s="436"/>
      <c r="P102" s="436"/>
      <c r="Q102" s="436"/>
      <c r="R102" s="436"/>
      <c r="S102" s="436"/>
      <c r="T102" s="437" t="str">
        <f>IF(D102&lt;&gt;"","Detectivo","")</f>
        <v/>
      </c>
      <c r="U102" s="437"/>
      <c r="V102" s="437"/>
      <c r="W102" s="437"/>
      <c r="X102" s="438"/>
      <c r="Y102" s="439"/>
      <c r="Z102" s="438"/>
      <c r="AA102" s="439"/>
      <c r="AB102" s="438"/>
      <c r="AC102" s="439"/>
      <c r="AD102" s="438"/>
      <c r="AE102" s="439"/>
      <c r="AF102" s="438"/>
      <c r="AG102" s="439"/>
      <c r="AH102" s="438"/>
      <c r="AI102" s="439"/>
      <c r="AJ102" s="438"/>
      <c r="AK102" s="439"/>
      <c r="AL102" s="457" t="str">
        <f t="shared" ref="AL102:AL111" si="9">IF(D102&lt;&gt;"",BQ102,"")</f>
        <v/>
      </c>
      <c r="AM102" s="458"/>
      <c r="AN102" s="438"/>
      <c r="AO102" s="459"/>
      <c r="AP102" s="459"/>
      <c r="AQ102" s="439"/>
      <c r="AR102" s="457" t="str">
        <f t="shared" ref="AR102:AR111" si="10">IF(AN102&lt;&gt;"",BR102,"")</f>
        <v/>
      </c>
      <c r="AS102" s="458"/>
      <c r="AT102" s="457" t="str">
        <f t="shared" ref="AT102:AT111" si="11">IF(BV102="","",BV102)</f>
        <v/>
      </c>
      <c r="AU102" s="533"/>
      <c r="AV102" s="458"/>
      <c r="AW102" s="547" t="str">
        <f>IF(OR(AT102="",BX112=""),"",BX112)</f>
        <v/>
      </c>
      <c r="AX102" s="548"/>
      <c r="AY102" s="549"/>
      <c r="AZ102" s="547" t="str">
        <f>IF(AW102="","",IF($AK$13=1,Datos!$AR$4,IF(BW$112&gt;=Datos!$AT$2,Datos!$AR$2,IF(BW$112&gt;=Datos!$AT$3,Datos!$AR$3,IF(BW$112&lt;Datos!$AT$3,Datos!$AR$4,"")))))</f>
        <v/>
      </c>
      <c r="BA102" s="548"/>
      <c r="BB102" s="549"/>
      <c r="BC102" s="347"/>
      <c r="BD102" s="348"/>
      <c r="BE102" s="348"/>
      <c r="BF102" s="348"/>
      <c r="BG102" s="349"/>
      <c r="BI102" s="86" t="str">
        <f>IF(X102=Datos!$AH$2,15,"")</f>
        <v/>
      </c>
      <c r="BJ102" s="86" t="str">
        <f>IF(Z102=Datos!$AI$2,15,"")</f>
        <v/>
      </c>
      <c r="BK102" s="86" t="str">
        <f>IF(AB102=Datos!$AJ$2,15,"")</f>
        <v/>
      </c>
      <c r="BL102" s="86" t="str">
        <f>IF(AD102=Datos!$AK$2,15,"")</f>
        <v/>
      </c>
      <c r="BM102" s="86" t="str">
        <f>IF(AF102=Datos!$AL$2,15,"")</f>
        <v/>
      </c>
      <c r="BN102" s="86" t="str">
        <f>IF(AH102=Datos!$AM$2,15,"")</f>
        <v/>
      </c>
      <c r="BO102" s="86" t="str">
        <f>IF(AJ102=Datos!$AN$2,10,IF(AJ102=Datos!$AN$3,5,IF(AJ102=Datos!$AN$4,"","")))</f>
        <v/>
      </c>
      <c r="BP102" s="86">
        <f>SUM(BI102:BO102)</f>
        <v>0</v>
      </c>
      <c r="BQ102" s="86" t="str">
        <f>IF(D102="","",IF(BP102&gt;=96,Datos!$AO$2,IF(BP102&gt;=86,Datos!$AO$3,IF(BP102&lt;86,Datos!$AO$4,""))))</f>
        <v/>
      </c>
      <c r="BR102" s="86" t="str">
        <f>IF(AN102="","",IF(AN102=Datos!$AP$2,Datos!$AO$2,IF(AN102=Datos!$AP$3,Datos!$AO$3,IF(AN102=Datos!$AP$4,Datos!$AO$4,""))))</f>
        <v/>
      </c>
      <c r="BS102" s="86" t="str">
        <f>IF(AND(BQ102=$BS$101,BR102=$BS$101),$BS$101,"")</f>
        <v/>
      </c>
      <c r="BT102" s="86" t="str">
        <f>IF(AND(BQ102=$BS$101,BR102=$BT$101),$BT$101,IF(AND(BQ102=$BT$101,BR102=$BS$101),$BT$101,IF(AND(BQ102=$BT$101,BR102=$BT$101),$BT$101,"")))</f>
        <v/>
      </c>
      <c r="BU102" s="86" t="str">
        <f>IF(AND(BQ102=$BS$101,BR102=$BU$101),$BU$101,IF(AND(BQ102=$BT$101,BR102=$BU$101),$BU$101,IF(AND(BQ102=$BU$101,BR102=$BS$101),$BU$101,IF(AND(BQ102=$BU$101,BR102=$BT$101),$BU$101,IF(AND(BQ102=$BU$101,BR102=$BU$101),$BU$101,"")))))</f>
        <v/>
      </c>
      <c r="BV102" s="86" t="str">
        <f>IF(BS102&lt;&gt;"",BS102,IF(BT102&lt;&gt;"",BT102,IF(BU102&lt;&gt;"",BU102,"")))</f>
        <v/>
      </c>
      <c r="BW102" s="86" t="str">
        <f>IF(BV102=Datos!$AO$2,100,IF(BV102=Datos!$AO$3,50,IF(BV102=Datos!$AO$4,0,"")))</f>
        <v/>
      </c>
      <c r="BX102" s="92"/>
      <c r="BY102" s="94"/>
      <c r="BZ102" s="91"/>
    </row>
    <row r="103" spans="1:78" ht="26.25" customHeight="1">
      <c r="A103" s="18"/>
      <c r="D103" s="436"/>
      <c r="E103" s="436"/>
      <c r="F103" s="436"/>
      <c r="G103" s="436"/>
      <c r="H103" s="436"/>
      <c r="I103" s="436"/>
      <c r="J103" s="436"/>
      <c r="K103" s="436"/>
      <c r="L103" s="436"/>
      <c r="M103" s="436"/>
      <c r="N103" s="436"/>
      <c r="O103" s="436"/>
      <c r="P103" s="436"/>
      <c r="Q103" s="436"/>
      <c r="R103" s="436"/>
      <c r="S103" s="436"/>
      <c r="T103" s="437" t="str">
        <f t="shared" ref="T103:T111" si="12">IF(D103&lt;&gt;"","Detectivo","")</f>
        <v/>
      </c>
      <c r="U103" s="437"/>
      <c r="V103" s="437"/>
      <c r="W103" s="437"/>
      <c r="X103" s="438"/>
      <c r="Y103" s="439"/>
      <c r="Z103" s="438"/>
      <c r="AA103" s="439"/>
      <c r="AB103" s="438"/>
      <c r="AC103" s="439"/>
      <c r="AD103" s="438"/>
      <c r="AE103" s="439"/>
      <c r="AF103" s="438"/>
      <c r="AG103" s="439"/>
      <c r="AH103" s="438"/>
      <c r="AI103" s="439"/>
      <c r="AJ103" s="438"/>
      <c r="AK103" s="439"/>
      <c r="AL103" s="457" t="str">
        <f t="shared" si="9"/>
        <v/>
      </c>
      <c r="AM103" s="458"/>
      <c r="AN103" s="438"/>
      <c r="AO103" s="459"/>
      <c r="AP103" s="459"/>
      <c r="AQ103" s="439"/>
      <c r="AR103" s="457" t="str">
        <f t="shared" si="10"/>
        <v/>
      </c>
      <c r="AS103" s="458"/>
      <c r="AT103" s="457" t="str">
        <f t="shared" si="11"/>
        <v/>
      </c>
      <c r="AU103" s="533"/>
      <c r="AV103" s="458"/>
      <c r="AW103" s="550"/>
      <c r="AX103" s="551"/>
      <c r="AY103" s="552"/>
      <c r="AZ103" s="550"/>
      <c r="BA103" s="551"/>
      <c r="BB103" s="552"/>
      <c r="BC103" s="347"/>
      <c r="BD103" s="348"/>
      <c r="BE103" s="348"/>
      <c r="BF103" s="348"/>
      <c r="BG103" s="349"/>
      <c r="BI103" s="86" t="str">
        <f>IF(X103=Datos!$AH$2,15,"")</f>
        <v/>
      </c>
      <c r="BJ103" s="86" t="str">
        <f>IF(Z103=Datos!$AI$2,15,"")</f>
        <v/>
      </c>
      <c r="BK103" s="86" t="str">
        <f>IF(AB103=Datos!$AJ$2,15,"")</f>
        <v/>
      </c>
      <c r="BL103" s="86" t="str">
        <f>IF(AD103=Datos!$AK$2,15,"")</f>
        <v/>
      </c>
      <c r="BM103" s="86" t="str">
        <f>IF(AF103=Datos!$AL$2,15,"")</f>
        <v/>
      </c>
      <c r="BN103" s="86" t="str">
        <f>IF(AH103=Datos!$AM$2,15,"")</f>
        <v/>
      </c>
      <c r="BO103" s="86" t="str">
        <f>IF(AJ103=Datos!$AN$2,10,IF(AJ103=Datos!$AN$3,5,IF(AJ103=Datos!$AN$4,"","")))</f>
        <v/>
      </c>
      <c r="BP103" s="86">
        <f t="shared" ref="BP103:BP111" si="13">SUM(BI103:BO103)</f>
        <v>0</v>
      </c>
      <c r="BQ103" s="86" t="str">
        <f>IF(D103="","",IF(BP103&gt;=96,Datos!$AO$2,IF(BP103&gt;=86,Datos!$AO$3,IF(BP103&lt;86,Datos!$AO$4,""))))</f>
        <v/>
      </c>
      <c r="BR103" s="86" t="str">
        <f>IF(AN103="","",IF(AN103=Datos!$AP$2,Datos!$AO$2,IF(AN103=Datos!$AP$3,Datos!$AO$3,IF(AN103=Datos!$AP$4,Datos!$AO$4,""))))</f>
        <v/>
      </c>
      <c r="BS103" s="86" t="str">
        <f t="shared" ref="BS103:BS111" si="14">IF(AND(BQ103=$BS$101,BR103=$BS$101),$BS$101,"")</f>
        <v/>
      </c>
      <c r="BT103" s="86" t="str">
        <f t="shared" ref="BT103:BT111" si="15">IF(AND(BQ103=$BS$101,BR103=$BT$101),$BT$101,IF(AND(BQ103=$BT$101,BR103=$BS$101),$BT$101,IF(AND(BQ103=$BT$101,BR103=$BT$101),$BT$101,"")))</f>
        <v/>
      </c>
      <c r="BU103" s="86" t="str">
        <f t="shared" ref="BU103:BU111" si="16">IF(AND(BQ103=$BS$101,BR103=$BU$101),$BU$101,IF(AND(BQ103=$BT$101,BR103=$BU$101),$BU$101,IF(AND(BQ103=$BU$101,BR103=$BS$101),$BU$101,IF(AND(BQ103=$BU$101,BR103=$BT$101),$BU$101,IF(AND(BQ103=$BU$101,BR103=$BU$101),$BU$101,"")))))</f>
        <v/>
      </c>
      <c r="BV103" s="86" t="str">
        <f t="shared" ref="BV103:BV111" si="17">IF(BS103&lt;&gt;"",BS103,IF(BT103&lt;&gt;"",BT103,IF(BU103&lt;&gt;"",BU103,"")))</f>
        <v/>
      </c>
      <c r="BW103" s="86" t="str">
        <f>IF(BV103=Datos!$AO$2,100,IF(BV103=Datos!$AO$3,50,IF(BV103=Datos!$AO$4,0,"")))</f>
        <v/>
      </c>
      <c r="BX103" s="92"/>
      <c r="BY103" s="92"/>
      <c r="BZ103" s="91"/>
    </row>
    <row r="104" spans="1:78" ht="26.25" customHeight="1">
      <c r="A104" s="18"/>
      <c r="D104" s="436"/>
      <c r="E104" s="436"/>
      <c r="F104" s="436"/>
      <c r="G104" s="436"/>
      <c r="H104" s="436"/>
      <c r="I104" s="436"/>
      <c r="J104" s="436"/>
      <c r="K104" s="436"/>
      <c r="L104" s="436"/>
      <c r="M104" s="436"/>
      <c r="N104" s="436"/>
      <c r="O104" s="436"/>
      <c r="P104" s="436"/>
      <c r="Q104" s="436"/>
      <c r="R104" s="436"/>
      <c r="S104" s="436"/>
      <c r="T104" s="437" t="str">
        <f t="shared" si="12"/>
        <v/>
      </c>
      <c r="U104" s="437"/>
      <c r="V104" s="437"/>
      <c r="W104" s="437"/>
      <c r="X104" s="438"/>
      <c r="Y104" s="439"/>
      <c r="Z104" s="438"/>
      <c r="AA104" s="439"/>
      <c r="AB104" s="438"/>
      <c r="AC104" s="439"/>
      <c r="AD104" s="438"/>
      <c r="AE104" s="439"/>
      <c r="AF104" s="438"/>
      <c r="AG104" s="439"/>
      <c r="AH104" s="438"/>
      <c r="AI104" s="439"/>
      <c r="AJ104" s="438"/>
      <c r="AK104" s="439"/>
      <c r="AL104" s="457" t="str">
        <f t="shared" si="9"/>
        <v/>
      </c>
      <c r="AM104" s="458"/>
      <c r="AN104" s="438"/>
      <c r="AO104" s="459"/>
      <c r="AP104" s="459"/>
      <c r="AQ104" s="439"/>
      <c r="AR104" s="457" t="str">
        <f t="shared" si="10"/>
        <v/>
      </c>
      <c r="AS104" s="458"/>
      <c r="AT104" s="457" t="str">
        <f t="shared" si="11"/>
        <v/>
      </c>
      <c r="AU104" s="533"/>
      <c r="AV104" s="458"/>
      <c r="AW104" s="550"/>
      <c r="AX104" s="551"/>
      <c r="AY104" s="552"/>
      <c r="AZ104" s="550"/>
      <c r="BA104" s="551"/>
      <c r="BB104" s="552"/>
      <c r="BC104" s="347"/>
      <c r="BD104" s="348"/>
      <c r="BE104" s="348"/>
      <c r="BF104" s="348"/>
      <c r="BG104" s="349"/>
      <c r="BI104" s="86" t="str">
        <f>IF(X104=Datos!$AH$2,15,"")</f>
        <v/>
      </c>
      <c r="BJ104" s="86" t="str">
        <f>IF(Z104=Datos!$AI$2,15,"")</f>
        <v/>
      </c>
      <c r="BK104" s="86" t="str">
        <f>IF(AB104=Datos!$AJ$2,15,"")</f>
        <v/>
      </c>
      <c r="BL104" s="86" t="str">
        <f>IF(AD104=Datos!$AK$2,15,"")</f>
        <v/>
      </c>
      <c r="BM104" s="86" t="str">
        <f>IF(AF104=Datos!$AL$2,15,"")</f>
        <v/>
      </c>
      <c r="BN104" s="86" t="str">
        <f>IF(AH104=Datos!$AM$2,15,"")</f>
        <v/>
      </c>
      <c r="BO104" s="86" t="str">
        <f>IF(AJ104=Datos!$AN$2,10,IF(AJ104=Datos!$AN$3,5,IF(AJ104=Datos!$AN$4,"","")))</f>
        <v/>
      </c>
      <c r="BP104" s="86">
        <f t="shared" si="13"/>
        <v>0</v>
      </c>
      <c r="BQ104" s="86" t="str">
        <f>IF(D104="","",IF(BP104&gt;=96,Datos!$AO$2,IF(BP104&gt;=86,Datos!$AO$3,IF(BP104&lt;86,Datos!$AO$4,""))))</f>
        <v/>
      </c>
      <c r="BR104" s="86" t="str">
        <f>IF(AN104="","",IF(AN104=Datos!$AP$2,Datos!$AO$2,IF(AN104=Datos!$AP$3,Datos!$AO$3,IF(AN104=Datos!$AP$4,Datos!$AO$4,""))))</f>
        <v/>
      </c>
      <c r="BS104" s="86" t="str">
        <f t="shared" si="14"/>
        <v/>
      </c>
      <c r="BT104" s="86" t="str">
        <f t="shared" si="15"/>
        <v/>
      </c>
      <c r="BU104" s="86" t="str">
        <f t="shared" si="16"/>
        <v/>
      </c>
      <c r="BV104" s="86" t="str">
        <f t="shared" si="17"/>
        <v/>
      </c>
      <c r="BW104" s="86" t="str">
        <f>IF(BV104=Datos!$AO$2,100,IF(BV104=Datos!$AO$3,50,IF(BV104=Datos!$AO$4,0,"")))</f>
        <v/>
      </c>
      <c r="BX104" s="92"/>
      <c r="BY104" s="92"/>
      <c r="BZ104" s="91"/>
    </row>
    <row r="105" spans="1:78" ht="26.25" customHeight="1">
      <c r="A105" s="18"/>
      <c r="D105" s="436"/>
      <c r="E105" s="436"/>
      <c r="F105" s="436"/>
      <c r="G105" s="436"/>
      <c r="H105" s="436"/>
      <c r="I105" s="436"/>
      <c r="J105" s="436"/>
      <c r="K105" s="436"/>
      <c r="L105" s="436"/>
      <c r="M105" s="436"/>
      <c r="N105" s="436"/>
      <c r="O105" s="436"/>
      <c r="P105" s="436"/>
      <c r="Q105" s="436"/>
      <c r="R105" s="436"/>
      <c r="S105" s="436"/>
      <c r="T105" s="437" t="str">
        <f t="shared" si="12"/>
        <v/>
      </c>
      <c r="U105" s="437"/>
      <c r="V105" s="437"/>
      <c r="W105" s="437"/>
      <c r="X105" s="438"/>
      <c r="Y105" s="439"/>
      <c r="Z105" s="438"/>
      <c r="AA105" s="439"/>
      <c r="AB105" s="438"/>
      <c r="AC105" s="439"/>
      <c r="AD105" s="438"/>
      <c r="AE105" s="439"/>
      <c r="AF105" s="438"/>
      <c r="AG105" s="439"/>
      <c r="AH105" s="438"/>
      <c r="AI105" s="439"/>
      <c r="AJ105" s="438"/>
      <c r="AK105" s="439"/>
      <c r="AL105" s="457" t="str">
        <f t="shared" si="9"/>
        <v/>
      </c>
      <c r="AM105" s="458"/>
      <c r="AN105" s="438"/>
      <c r="AO105" s="459"/>
      <c r="AP105" s="459"/>
      <c r="AQ105" s="439"/>
      <c r="AR105" s="457" t="str">
        <f t="shared" si="10"/>
        <v/>
      </c>
      <c r="AS105" s="458"/>
      <c r="AT105" s="457" t="str">
        <f t="shared" si="11"/>
        <v/>
      </c>
      <c r="AU105" s="533"/>
      <c r="AV105" s="458"/>
      <c r="AW105" s="550"/>
      <c r="AX105" s="551"/>
      <c r="AY105" s="552"/>
      <c r="AZ105" s="550"/>
      <c r="BA105" s="551"/>
      <c r="BB105" s="552"/>
      <c r="BC105" s="347"/>
      <c r="BD105" s="348"/>
      <c r="BE105" s="348"/>
      <c r="BF105" s="348"/>
      <c r="BG105" s="349"/>
      <c r="BI105" s="86" t="str">
        <f>IF(X105=Datos!$AH$2,15,"")</f>
        <v/>
      </c>
      <c r="BJ105" s="86" t="str">
        <f>IF(Z105=Datos!$AI$2,15,"")</f>
        <v/>
      </c>
      <c r="BK105" s="86" t="str">
        <f>IF(AB105=Datos!$AJ$2,15,"")</f>
        <v/>
      </c>
      <c r="BL105" s="86" t="str">
        <f>IF(AD105=Datos!$AK$2,15,"")</f>
        <v/>
      </c>
      <c r="BM105" s="86" t="str">
        <f>IF(AF105=Datos!$AL$2,15,"")</f>
        <v/>
      </c>
      <c r="BN105" s="86" t="str">
        <f>IF(AH105=Datos!$AM$2,15,"")</f>
        <v/>
      </c>
      <c r="BO105" s="86" t="str">
        <f>IF(AJ105=Datos!$AN$2,10,IF(AJ105=Datos!$AN$3,5,IF(AJ105=Datos!$AN$4,"","")))</f>
        <v/>
      </c>
      <c r="BP105" s="86">
        <f t="shared" si="13"/>
        <v>0</v>
      </c>
      <c r="BQ105" s="86" t="str">
        <f>IF(D105="","",IF(BP105&gt;=96,Datos!$AO$2,IF(BP105&gt;=86,Datos!$AO$3,IF(BP105&lt;86,Datos!$AO$4,""))))</f>
        <v/>
      </c>
      <c r="BR105" s="86" t="str">
        <f>IF(AN105="","",IF(AN105=Datos!$AP$2,Datos!$AO$2,IF(AN105=Datos!$AP$3,Datos!$AO$3,IF(AN105=Datos!$AP$4,Datos!$AO$4,""))))</f>
        <v/>
      </c>
      <c r="BS105" s="86" t="str">
        <f t="shared" si="14"/>
        <v/>
      </c>
      <c r="BT105" s="86" t="str">
        <f t="shared" si="15"/>
        <v/>
      </c>
      <c r="BU105" s="86" t="str">
        <f t="shared" si="16"/>
        <v/>
      </c>
      <c r="BV105" s="86" t="str">
        <f t="shared" si="17"/>
        <v/>
      </c>
      <c r="BW105" s="86" t="str">
        <f>IF(BV105=Datos!$AO$2,100,IF(BV105=Datos!$AO$3,50,IF(BV105=Datos!$AO$4,0,"")))</f>
        <v/>
      </c>
      <c r="BX105" s="92"/>
      <c r="BY105" s="92"/>
      <c r="BZ105" s="91"/>
    </row>
    <row r="106" spans="1:78" ht="26.25" customHeight="1">
      <c r="A106" s="18"/>
      <c r="D106" s="436"/>
      <c r="E106" s="436"/>
      <c r="F106" s="436"/>
      <c r="G106" s="436"/>
      <c r="H106" s="436"/>
      <c r="I106" s="436"/>
      <c r="J106" s="436"/>
      <c r="K106" s="436"/>
      <c r="L106" s="436"/>
      <c r="M106" s="436"/>
      <c r="N106" s="436"/>
      <c r="O106" s="436"/>
      <c r="P106" s="436"/>
      <c r="Q106" s="436"/>
      <c r="R106" s="436"/>
      <c r="S106" s="436"/>
      <c r="T106" s="437" t="str">
        <f t="shared" si="12"/>
        <v/>
      </c>
      <c r="U106" s="437"/>
      <c r="V106" s="437"/>
      <c r="W106" s="437"/>
      <c r="X106" s="438"/>
      <c r="Y106" s="439"/>
      <c r="Z106" s="438"/>
      <c r="AA106" s="439"/>
      <c r="AB106" s="438"/>
      <c r="AC106" s="439"/>
      <c r="AD106" s="438"/>
      <c r="AE106" s="439"/>
      <c r="AF106" s="438"/>
      <c r="AG106" s="439"/>
      <c r="AH106" s="438"/>
      <c r="AI106" s="439"/>
      <c r="AJ106" s="438"/>
      <c r="AK106" s="439"/>
      <c r="AL106" s="457" t="str">
        <f t="shared" si="9"/>
        <v/>
      </c>
      <c r="AM106" s="458"/>
      <c r="AN106" s="438"/>
      <c r="AO106" s="459"/>
      <c r="AP106" s="459"/>
      <c r="AQ106" s="439"/>
      <c r="AR106" s="457" t="str">
        <f t="shared" si="10"/>
        <v/>
      </c>
      <c r="AS106" s="458"/>
      <c r="AT106" s="457" t="str">
        <f t="shared" si="11"/>
        <v/>
      </c>
      <c r="AU106" s="533"/>
      <c r="AV106" s="458"/>
      <c r="AW106" s="550"/>
      <c r="AX106" s="551"/>
      <c r="AY106" s="552"/>
      <c r="AZ106" s="550"/>
      <c r="BA106" s="551"/>
      <c r="BB106" s="552"/>
      <c r="BC106" s="347"/>
      <c r="BD106" s="348"/>
      <c r="BE106" s="348"/>
      <c r="BF106" s="348"/>
      <c r="BG106" s="349"/>
      <c r="BI106" s="86" t="str">
        <f>IF(X106=Datos!$AH$2,15,"")</f>
        <v/>
      </c>
      <c r="BJ106" s="86" t="str">
        <f>IF(Z106=Datos!$AI$2,15,"")</f>
        <v/>
      </c>
      <c r="BK106" s="86" t="str">
        <f>IF(AB106=Datos!$AJ$2,15,"")</f>
        <v/>
      </c>
      <c r="BL106" s="86" t="str">
        <f>IF(AD106=Datos!$AK$2,15,"")</f>
        <v/>
      </c>
      <c r="BM106" s="86" t="str">
        <f>IF(AF106=Datos!$AL$2,15,"")</f>
        <v/>
      </c>
      <c r="BN106" s="86" t="str">
        <f>IF(AH106=Datos!$AM$2,15,"")</f>
        <v/>
      </c>
      <c r="BO106" s="86" t="str">
        <f>IF(AJ106=Datos!$AN$2,10,IF(AJ106=Datos!$AN$3,5,IF(AJ106=Datos!$AN$4,"","")))</f>
        <v/>
      </c>
      <c r="BP106" s="86">
        <f t="shared" si="13"/>
        <v>0</v>
      </c>
      <c r="BQ106" s="86" t="str">
        <f>IF(D106="","",IF(BP106&gt;=96,Datos!$AO$2,IF(BP106&gt;=86,Datos!$AO$3,IF(BP106&lt;86,Datos!$AO$4,""))))</f>
        <v/>
      </c>
      <c r="BR106" s="86" t="str">
        <f>IF(AN106="","",IF(AN106=Datos!$AP$2,Datos!$AO$2,IF(AN106=Datos!$AP$3,Datos!$AO$3,IF(AN106=Datos!$AP$4,Datos!$AO$4,""))))</f>
        <v/>
      </c>
      <c r="BS106" s="86" t="str">
        <f t="shared" si="14"/>
        <v/>
      </c>
      <c r="BT106" s="86" t="str">
        <f t="shared" si="15"/>
        <v/>
      </c>
      <c r="BU106" s="86" t="str">
        <f t="shared" si="16"/>
        <v/>
      </c>
      <c r="BV106" s="86" t="str">
        <f t="shared" si="17"/>
        <v/>
      </c>
      <c r="BW106" s="86" t="str">
        <f>IF(BV106=Datos!$AO$2,100,IF(BV106=Datos!$AO$3,50,IF(BV106=Datos!$AO$4,0,"")))</f>
        <v/>
      </c>
      <c r="BX106" s="92"/>
      <c r="BY106" s="92"/>
      <c r="BZ106" s="91"/>
    </row>
    <row r="107" spans="1:78" ht="26.25" customHeight="1">
      <c r="A107" s="18"/>
      <c r="D107" s="436"/>
      <c r="E107" s="436"/>
      <c r="F107" s="436"/>
      <c r="G107" s="436"/>
      <c r="H107" s="436"/>
      <c r="I107" s="436"/>
      <c r="J107" s="436"/>
      <c r="K107" s="436"/>
      <c r="L107" s="436"/>
      <c r="M107" s="436"/>
      <c r="N107" s="436"/>
      <c r="O107" s="436"/>
      <c r="P107" s="436"/>
      <c r="Q107" s="436"/>
      <c r="R107" s="436"/>
      <c r="S107" s="436"/>
      <c r="T107" s="437" t="str">
        <f t="shared" si="12"/>
        <v/>
      </c>
      <c r="U107" s="437"/>
      <c r="V107" s="437"/>
      <c r="W107" s="437"/>
      <c r="X107" s="438"/>
      <c r="Y107" s="439"/>
      <c r="Z107" s="438"/>
      <c r="AA107" s="439"/>
      <c r="AB107" s="438"/>
      <c r="AC107" s="439"/>
      <c r="AD107" s="438"/>
      <c r="AE107" s="439"/>
      <c r="AF107" s="438"/>
      <c r="AG107" s="439"/>
      <c r="AH107" s="438"/>
      <c r="AI107" s="439"/>
      <c r="AJ107" s="438"/>
      <c r="AK107" s="439"/>
      <c r="AL107" s="457" t="str">
        <f t="shared" si="9"/>
        <v/>
      </c>
      <c r="AM107" s="458"/>
      <c r="AN107" s="438"/>
      <c r="AO107" s="459"/>
      <c r="AP107" s="459"/>
      <c r="AQ107" s="439"/>
      <c r="AR107" s="457" t="str">
        <f t="shared" si="10"/>
        <v/>
      </c>
      <c r="AS107" s="458"/>
      <c r="AT107" s="457" t="str">
        <f t="shared" si="11"/>
        <v/>
      </c>
      <c r="AU107" s="533"/>
      <c r="AV107" s="458"/>
      <c r="AW107" s="550"/>
      <c r="AX107" s="551"/>
      <c r="AY107" s="552"/>
      <c r="AZ107" s="550"/>
      <c r="BA107" s="551"/>
      <c r="BB107" s="552"/>
      <c r="BC107" s="347"/>
      <c r="BD107" s="348"/>
      <c r="BE107" s="348"/>
      <c r="BF107" s="348"/>
      <c r="BG107" s="349"/>
      <c r="BI107" s="86" t="str">
        <f>IF(X107=Datos!$AH$2,15,"")</f>
        <v/>
      </c>
      <c r="BJ107" s="86" t="str">
        <f>IF(Z107=Datos!$AI$2,15,"")</f>
        <v/>
      </c>
      <c r="BK107" s="86" t="str">
        <f>IF(AB107=Datos!$AJ$2,15,"")</f>
        <v/>
      </c>
      <c r="BL107" s="86" t="str">
        <f>IF(AD107=Datos!$AK$2,15,"")</f>
        <v/>
      </c>
      <c r="BM107" s="86" t="str">
        <f>IF(AF107=Datos!$AL$2,15,"")</f>
        <v/>
      </c>
      <c r="BN107" s="86" t="str">
        <f>IF(AH107=Datos!$AM$2,15,"")</f>
        <v/>
      </c>
      <c r="BO107" s="86" t="str">
        <f>IF(AJ107=Datos!$AN$2,10,IF(AJ107=Datos!$AN$3,5,IF(AJ107=Datos!$AN$4,"","")))</f>
        <v/>
      </c>
      <c r="BP107" s="86">
        <f t="shared" si="13"/>
        <v>0</v>
      </c>
      <c r="BQ107" s="86" t="str">
        <f>IF(D107="","",IF(BP107&gt;=96,Datos!$AO$2,IF(BP107&gt;=86,Datos!$AO$3,IF(BP107&lt;86,Datos!$AO$4,""))))</f>
        <v/>
      </c>
      <c r="BR107" s="86" t="str">
        <f>IF(AN107="","",IF(AN107=Datos!$AP$2,Datos!$AO$2,IF(AN107=Datos!$AP$3,Datos!$AO$3,IF(AN107=Datos!$AP$4,Datos!$AO$4,""))))</f>
        <v/>
      </c>
      <c r="BS107" s="86" t="str">
        <f t="shared" si="14"/>
        <v/>
      </c>
      <c r="BT107" s="86" t="str">
        <f t="shared" si="15"/>
        <v/>
      </c>
      <c r="BU107" s="86" t="str">
        <f t="shared" si="16"/>
        <v/>
      </c>
      <c r="BV107" s="86" t="str">
        <f t="shared" si="17"/>
        <v/>
      </c>
      <c r="BW107" s="86" t="str">
        <f>IF(BV107=Datos!$AO$2,100,IF(BV107=Datos!$AO$3,50,IF(BV107=Datos!$AO$4,0,"")))</f>
        <v/>
      </c>
      <c r="BX107" s="92"/>
      <c r="BY107" s="92"/>
      <c r="BZ107" s="91"/>
    </row>
    <row r="108" spans="1:78" ht="26.25" customHeight="1">
      <c r="A108" s="18"/>
      <c r="D108" s="436"/>
      <c r="E108" s="436"/>
      <c r="F108" s="436"/>
      <c r="G108" s="436"/>
      <c r="H108" s="436"/>
      <c r="I108" s="436"/>
      <c r="J108" s="436"/>
      <c r="K108" s="436"/>
      <c r="L108" s="436"/>
      <c r="M108" s="436"/>
      <c r="N108" s="436"/>
      <c r="O108" s="436"/>
      <c r="P108" s="436"/>
      <c r="Q108" s="436"/>
      <c r="R108" s="436"/>
      <c r="S108" s="436"/>
      <c r="T108" s="437" t="str">
        <f t="shared" si="12"/>
        <v/>
      </c>
      <c r="U108" s="437"/>
      <c r="V108" s="437"/>
      <c r="W108" s="437"/>
      <c r="X108" s="438"/>
      <c r="Y108" s="439"/>
      <c r="Z108" s="438"/>
      <c r="AA108" s="439"/>
      <c r="AB108" s="438"/>
      <c r="AC108" s="439"/>
      <c r="AD108" s="438"/>
      <c r="AE108" s="439"/>
      <c r="AF108" s="438"/>
      <c r="AG108" s="439"/>
      <c r="AH108" s="438"/>
      <c r="AI108" s="439"/>
      <c r="AJ108" s="438"/>
      <c r="AK108" s="439"/>
      <c r="AL108" s="457" t="str">
        <f t="shared" si="9"/>
        <v/>
      </c>
      <c r="AM108" s="458"/>
      <c r="AN108" s="438"/>
      <c r="AO108" s="459"/>
      <c r="AP108" s="459"/>
      <c r="AQ108" s="439"/>
      <c r="AR108" s="457" t="str">
        <f t="shared" si="10"/>
        <v/>
      </c>
      <c r="AS108" s="458"/>
      <c r="AT108" s="457" t="str">
        <f t="shared" si="11"/>
        <v/>
      </c>
      <c r="AU108" s="533"/>
      <c r="AV108" s="458"/>
      <c r="AW108" s="550"/>
      <c r="AX108" s="551"/>
      <c r="AY108" s="552"/>
      <c r="AZ108" s="550"/>
      <c r="BA108" s="551"/>
      <c r="BB108" s="552"/>
      <c r="BC108" s="347"/>
      <c r="BD108" s="348"/>
      <c r="BE108" s="348"/>
      <c r="BF108" s="348"/>
      <c r="BG108" s="349"/>
      <c r="BI108" s="86" t="str">
        <f>IF(X108=Datos!$AH$2,15,"")</f>
        <v/>
      </c>
      <c r="BJ108" s="86" t="str">
        <f>IF(Z108=Datos!$AI$2,15,"")</f>
        <v/>
      </c>
      <c r="BK108" s="86" t="str">
        <f>IF(AB108=Datos!$AJ$2,15,"")</f>
        <v/>
      </c>
      <c r="BL108" s="86" t="str">
        <f>IF(AD108=Datos!$AK$2,15,"")</f>
        <v/>
      </c>
      <c r="BM108" s="86" t="str">
        <f>IF(AF108=Datos!$AL$2,15,"")</f>
        <v/>
      </c>
      <c r="BN108" s="86" t="str">
        <f>IF(AH108=Datos!$AM$2,15,"")</f>
        <v/>
      </c>
      <c r="BO108" s="86" t="str">
        <f>IF(AJ108=Datos!$AN$2,10,IF(AJ108=Datos!$AN$3,5,IF(AJ108=Datos!$AN$4,"","")))</f>
        <v/>
      </c>
      <c r="BP108" s="86">
        <f t="shared" si="13"/>
        <v>0</v>
      </c>
      <c r="BQ108" s="86" t="str">
        <f>IF(D108="","",IF(BP108&gt;=96,Datos!$AO$2,IF(BP108&gt;=86,Datos!$AO$3,IF(BP108&lt;86,Datos!$AO$4,""))))</f>
        <v/>
      </c>
      <c r="BR108" s="86" t="str">
        <f>IF(AN108="","",IF(AN108=Datos!$AP$2,Datos!$AO$2,IF(AN108=Datos!$AP$3,Datos!$AO$3,IF(AN108=Datos!$AP$4,Datos!$AO$4,""))))</f>
        <v/>
      </c>
      <c r="BS108" s="86" t="str">
        <f t="shared" si="14"/>
        <v/>
      </c>
      <c r="BT108" s="86" t="str">
        <f t="shared" si="15"/>
        <v/>
      </c>
      <c r="BU108" s="86" t="str">
        <f t="shared" si="16"/>
        <v/>
      </c>
      <c r="BV108" s="86" t="str">
        <f t="shared" si="17"/>
        <v/>
      </c>
      <c r="BW108" s="86" t="str">
        <f>IF(BV108=Datos!$AO$2,100,IF(BV108=Datos!$AO$3,50,IF(BV108=Datos!$AO$4,0,"")))</f>
        <v/>
      </c>
      <c r="BX108" s="92"/>
      <c r="BY108" s="92"/>
      <c r="BZ108" s="91"/>
    </row>
    <row r="109" spans="1:78" ht="26.25" customHeight="1">
      <c r="A109" s="18"/>
      <c r="D109" s="436"/>
      <c r="E109" s="436"/>
      <c r="F109" s="436"/>
      <c r="G109" s="436"/>
      <c r="H109" s="436"/>
      <c r="I109" s="436"/>
      <c r="J109" s="436"/>
      <c r="K109" s="436"/>
      <c r="L109" s="436"/>
      <c r="M109" s="436"/>
      <c r="N109" s="436"/>
      <c r="O109" s="436"/>
      <c r="P109" s="436"/>
      <c r="Q109" s="436"/>
      <c r="R109" s="436"/>
      <c r="S109" s="436"/>
      <c r="T109" s="437" t="str">
        <f t="shared" si="12"/>
        <v/>
      </c>
      <c r="U109" s="437"/>
      <c r="V109" s="437"/>
      <c r="W109" s="437"/>
      <c r="X109" s="438"/>
      <c r="Y109" s="439"/>
      <c r="Z109" s="438"/>
      <c r="AA109" s="439"/>
      <c r="AB109" s="438"/>
      <c r="AC109" s="439"/>
      <c r="AD109" s="438"/>
      <c r="AE109" s="439"/>
      <c r="AF109" s="438"/>
      <c r="AG109" s="439"/>
      <c r="AH109" s="438"/>
      <c r="AI109" s="439"/>
      <c r="AJ109" s="438"/>
      <c r="AK109" s="439"/>
      <c r="AL109" s="457" t="str">
        <f t="shared" si="9"/>
        <v/>
      </c>
      <c r="AM109" s="458"/>
      <c r="AN109" s="438"/>
      <c r="AO109" s="459"/>
      <c r="AP109" s="459"/>
      <c r="AQ109" s="439"/>
      <c r="AR109" s="457" t="str">
        <f t="shared" si="10"/>
        <v/>
      </c>
      <c r="AS109" s="458"/>
      <c r="AT109" s="457" t="str">
        <f t="shared" si="11"/>
        <v/>
      </c>
      <c r="AU109" s="533"/>
      <c r="AV109" s="458"/>
      <c r="AW109" s="550"/>
      <c r="AX109" s="551"/>
      <c r="AY109" s="552"/>
      <c r="AZ109" s="550"/>
      <c r="BA109" s="551"/>
      <c r="BB109" s="552"/>
      <c r="BC109" s="347"/>
      <c r="BD109" s="348"/>
      <c r="BE109" s="348"/>
      <c r="BF109" s="348"/>
      <c r="BG109" s="349"/>
      <c r="BI109" s="86" t="str">
        <f>IF(X109=Datos!$AH$2,15,"")</f>
        <v/>
      </c>
      <c r="BJ109" s="86" t="str">
        <f>IF(Z109=Datos!$AI$2,15,"")</f>
        <v/>
      </c>
      <c r="BK109" s="86" t="str">
        <f>IF(AB109=Datos!$AJ$2,15,"")</f>
        <v/>
      </c>
      <c r="BL109" s="86" t="str">
        <f>IF(AD109=Datos!$AK$2,15,"")</f>
        <v/>
      </c>
      <c r="BM109" s="86" t="str">
        <f>IF(AF109=Datos!$AL$2,15,"")</f>
        <v/>
      </c>
      <c r="BN109" s="86" t="str">
        <f>IF(AH109=Datos!$AM$2,15,"")</f>
        <v/>
      </c>
      <c r="BO109" s="86" t="str">
        <f>IF(AJ109=Datos!$AN$2,10,IF(AJ109=Datos!$AN$3,5,IF(AJ109=Datos!$AN$4,"","")))</f>
        <v/>
      </c>
      <c r="BP109" s="86">
        <f t="shared" si="13"/>
        <v>0</v>
      </c>
      <c r="BQ109" s="86" t="str">
        <f>IF(D109="","",IF(BP109&gt;=96,Datos!$AO$2,IF(BP109&gt;=86,Datos!$AO$3,IF(BP109&lt;86,Datos!$AO$4,""))))</f>
        <v/>
      </c>
      <c r="BR109" s="86" t="str">
        <f>IF(AN109="","",IF(AN109=Datos!$AP$2,Datos!$AO$2,IF(AN109=Datos!$AP$3,Datos!$AO$3,IF(AN109=Datos!$AP$4,Datos!$AO$4,""))))</f>
        <v/>
      </c>
      <c r="BS109" s="86" t="str">
        <f t="shared" si="14"/>
        <v/>
      </c>
      <c r="BT109" s="86" t="str">
        <f t="shared" si="15"/>
        <v/>
      </c>
      <c r="BU109" s="86" t="str">
        <f t="shared" si="16"/>
        <v/>
      </c>
      <c r="BV109" s="86" t="str">
        <f t="shared" si="17"/>
        <v/>
      </c>
      <c r="BW109" s="86" t="str">
        <f>IF(BV109=Datos!$AO$2,100,IF(BV109=Datos!$AO$3,50,IF(BV109=Datos!$AO$4,0,"")))</f>
        <v/>
      </c>
      <c r="BX109" s="92"/>
      <c r="BY109" s="92"/>
      <c r="BZ109" s="91"/>
    </row>
    <row r="110" spans="1:78" ht="26.25" customHeight="1">
      <c r="A110" s="18"/>
      <c r="D110" s="436"/>
      <c r="E110" s="436"/>
      <c r="F110" s="436"/>
      <c r="G110" s="436"/>
      <c r="H110" s="436"/>
      <c r="I110" s="436"/>
      <c r="J110" s="436"/>
      <c r="K110" s="436"/>
      <c r="L110" s="436"/>
      <c r="M110" s="436"/>
      <c r="N110" s="436"/>
      <c r="O110" s="436"/>
      <c r="P110" s="436"/>
      <c r="Q110" s="436"/>
      <c r="R110" s="436"/>
      <c r="S110" s="436"/>
      <c r="T110" s="437" t="str">
        <f t="shared" si="12"/>
        <v/>
      </c>
      <c r="U110" s="437"/>
      <c r="V110" s="437"/>
      <c r="W110" s="437"/>
      <c r="X110" s="438"/>
      <c r="Y110" s="439"/>
      <c r="Z110" s="438"/>
      <c r="AA110" s="439"/>
      <c r="AB110" s="438"/>
      <c r="AC110" s="439"/>
      <c r="AD110" s="438"/>
      <c r="AE110" s="439"/>
      <c r="AF110" s="438"/>
      <c r="AG110" s="439"/>
      <c r="AH110" s="438"/>
      <c r="AI110" s="439"/>
      <c r="AJ110" s="438"/>
      <c r="AK110" s="439"/>
      <c r="AL110" s="457" t="str">
        <f t="shared" si="9"/>
        <v/>
      </c>
      <c r="AM110" s="458"/>
      <c r="AN110" s="438"/>
      <c r="AO110" s="459"/>
      <c r="AP110" s="459"/>
      <c r="AQ110" s="439"/>
      <c r="AR110" s="457" t="str">
        <f t="shared" si="10"/>
        <v/>
      </c>
      <c r="AS110" s="458"/>
      <c r="AT110" s="457" t="str">
        <f t="shared" si="11"/>
        <v/>
      </c>
      <c r="AU110" s="533"/>
      <c r="AV110" s="458"/>
      <c r="AW110" s="550"/>
      <c r="AX110" s="551"/>
      <c r="AY110" s="552"/>
      <c r="AZ110" s="550"/>
      <c r="BA110" s="551"/>
      <c r="BB110" s="552"/>
      <c r="BC110" s="347"/>
      <c r="BD110" s="348"/>
      <c r="BE110" s="348"/>
      <c r="BF110" s="348"/>
      <c r="BG110" s="349"/>
      <c r="BI110" s="86" t="str">
        <f>IF(X110=Datos!$AH$2,15,"")</f>
        <v/>
      </c>
      <c r="BJ110" s="86" t="str">
        <f>IF(Z110=Datos!$AI$2,15,"")</f>
        <v/>
      </c>
      <c r="BK110" s="86" t="str">
        <f>IF(AB110=Datos!$AJ$2,15,"")</f>
        <v/>
      </c>
      <c r="BL110" s="86" t="str">
        <f>IF(AD110=Datos!$AK$2,15,"")</f>
        <v/>
      </c>
      <c r="BM110" s="86" t="str">
        <f>IF(AF110=Datos!$AL$2,15,"")</f>
        <v/>
      </c>
      <c r="BN110" s="86" t="str">
        <f>IF(AH110=Datos!$AM$2,15,"")</f>
        <v/>
      </c>
      <c r="BO110" s="86" t="str">
        <f>IF(AJ110=Datos!$AN$2,10,IF(AJ110=Datos!$AN$3,5,IF(AJ110=Datos!$AN$4,"","")))</f>
        <v/>
      </c>
      <c r="BP110" s="86">
        <f t="shared" si="13"/>
        <v>0</v>
      </c>
      <c r="BQ110" s="86" t="str">
        <f>IF(D110="","",IF(BP110&gt;=96,Datos!$AO$2,IF(BP110&gt;=86,Datos!$AO$3,IF(BP110&lt;86,Datos!$AO$4,""))))</f>
        <v/>
      </c>
      <c r="BR110" s="86" t="str">
        <f>IF(AN110="","",IF(AN110=Datos!$AP$2,Datos!$AO$2,IF(AN110=Datos!$AP$3,Datos!$AO$3,IF(AN110=Datos!$AP$4,Datos!$AO$4,""))))</f>
        <v/>
      </c>
      <c r="BS110" s="86" t="str">
        <f t="shared" si="14"/>
        <v/>
      </c>
      <c r="BT110" s="86" t="str">
        <f t="shared" si="15"/>
        <v/>
      </c>
      <c r="BU110" s="86" t="str">
        <f t="shared" si="16"/>
        <v/>
      </c>
      <c r="BV110" s="86" t="str">
        <f t="shared" si="17"/>
        <v/>
      </c>
      <c r="BW110" s="86" t="str">
        <f>IF(BV110=Datos!$AO$2,100,IF(BV110=Datos!$AO$3,50,IF(BV110=Datos!$AO$4,0,"")))</f>
        <v/>
      </c>
      <c r="BX110" s="92"/>
      <c r="BY110" s="92"/>
      <c r="BZ110" s="91"/>
    </row>
    <row r="111" spans="1:78" ht="26.25" customHeight="1">
      <c r="A111" s="18"/>
      <c r="D111" s="436"/>
      <c r="E111" s="436"/>
      <c r="F111" s="436"/>
      <c r="G111" s="436"/>
      <c r="H111" s="436"/>
      <c r="I111" s="436"/>
      <c r="J111" s="436"/>
      <c r="K111" s="436"/>
      <c r="L111" s="436"/>
      <c r="M111" s="436"/>
      <c r="N111" s="436"/>
      <c r="O111" s="436"/>
      <c r="P111" s="436"/>
      <c r="Q111" s="436"/>
      <c r="R111" s="436"/>
      <c r="S111" s="436"/>
      <c r="T111" s="437" t="str">
        <f t="shared" si="12"/>
        <v/>
      </c>
      <c r="U111" s="437"/>
      <c r="V111" s="437"/>
      <c r="W111" s="437"/>
      <c r="X111" s="438"/>
      <c r="Y111" s="439"/>
      <c r="Z111" s="438"/>
      <c r="AA111" s="439"/>
      <c r="AB111" s="438"/>
      <c r="AC111" s="439"/>
      <c r="AD111" s="438"/>
      <c r="AE111" s="439"/>
      <c r="AF111" s="438"/>
      <c r="AG111" s="439"/>
      <c r="AH111" s="438"/>
      <c r="AI111" s="439"/>
      <c r="AJ111" s="438"/>
      <c r="AK111" s="439"/>
      <c r="AL111" s="457" t="str">
        <f t="shared" si="9"/>
        <v/>
      </c>
      <c r="AM111" s="458"/>
      <c r="AN111" s="438"/>
      <c r="AO111" s="459"/>
      <c r="AP111" s="459"/>
      <c r="AQ111" s="439"/>
      <c r="AR111" s="457" t="str">
        <f t="shared" si="10"/>
        <v/>
      </c>
      <c r="AS111" s="458"/>
      <c r="AT111" s="457" t="str">
        <f t="shared" si="11"/>
        <v/>
      </c>
      <c r="AU111" s="533"/>
      <c r="AV111" s="458"/>
      <c r="AW111" s="553"/>
      <c r="AX111" s="554"/>
      <c r="AY111" s="555"/>
      <c r="AZ111" s="553"/>
      <c r="BA111" s="554"/>
      <c r="BB111" s="555"/>
      <c r="BC111" s="347"/>
      <c r="BD111" s="348"/>
      <c r="BE111" s="348"/>
      <c r="BF111" s="348"/>
      <c r="BG111" s="349"/>
      <c r="BI111" s="86" t="str">
        <f>IF(X111=Datos!$AH$2,15,"")</f>
        <v/>
      </c>
      <c r="BJ111" s="86" t="str">
        <f>IF(Z111=Datos!$AI$2,15,"")</f>
        <v/>
      </c>
      <c r="BK111" s="86" t="str">
        <f>IF(AB111=Datos!$AJ$2,15,"")</f>
        <v/>
      </c>
      <c r="BL111" s="86" t="str">
        <f>IF(AD111=Datos!$AK$2,15,"")</f>
        <v/>
      </c>
      <c r="BM111" s="86" t="str">
        <f>IF(AF111=Datos!$AL$2,15,"")</f>
        <v/>
      </c>
      <c r="BN111" s="86" t="str">
        <f>IF(AH111=Datos!$AM$2,15,"")</f>
        <v/>
      </c>
      <c r="BO111" s="86" t="str">
        <f>IF(AJ111=Datos!$AN$2,10,IF(AJ111=Datos!$AN$3,5,IF(AJ111=Datos!$AN$4,"","")))</f>
        <v/>
      </c>
      <c r="BP111" s="86">
        <f t="shared" si="13"/>
        <v>0</v>
      </c>
      <c r="BQ111" s="86" t="str">
        <f>IF(D111="","",IF(BP111&gt;=96,Datos!$AO$2,IF(BP111&gt;=86,Datos!$AO$3,IF(BP111&lt;86,Datos!$AO$4,""))))</f>
        <v/>
      </c>
      <c r="BR111" s="86" t="str">
        <f>IF(AN111="","",IF(AN111=Datos!$AP$2,Datos!$AO$2,IF(AN111=Datos!$AP$3,Datos!$AO$3,IF(AN111=Datos!$AP$4,Datos!$AO$4,""))))</f>
        <v/>
      </c>
      <c r="BS111" s="86" t="str">
        <f t="shared" si="14"/>
        <v/>
      </c>
      <c r="BT111" s="86" t="str">
        <f t="shared" si="15"/>
        <v/>
      </c>
      <c r="BU111" s="86" t="str">
        <f t="shared" si="16"/>
        <v/>
      </c>
      <c r="BV111" s="86" t="str">
        <f t="shared" si="17"/>
        <v/>
      </c>
      <c r="BW111" s="86" t="str">
        <f>IF(BV111=Datos!$AO$2,100,IF(BV111=Datos!$AO$3,50,IF(BV111=Datos!$AO$4,0,"")))</f>
        <v/>
      </c>
      <c r="BX111" s="92"/>
      <c r="BY111" s="92"/>
      <c r="BZ111" s="91"/>
    </row>
    <row r="112" spans="1:78" ht="15" customHeight="1">
      <c r="A112" s="18"/>
      <c r="BF112" s="41"/>
      <c r="BG112" s="20"/>
      <c r="BI112" s="85"/>
      <c r="BJ112" s="85"/>
      <c r="BK112" s="85"/>
      <c r="BL112" s="85"/>
      <c r="BM112" s="85"/>
      <c r="BN112" s="85"/>
      <c r="BO112" s="85" t="s">
        <v>545</v>
      </c>
      <c r="BP112" s="85">
        <f>IF(COUNTA(D102:D111)=0,0,SUM(BP102:BP111)/(COUNTA(D102:D111)))</f>
        <v>0</v>
      </c>
      <c r="BV112" s="86" t="s">
        <v>546</v>
      </c>
      <c r="BW112" s="86">
        <f>IF(COUNTA(D102:D111)=0,0,SUM(BW102:BW111)/(COUNTA(D102:S111)))</f>
        <v>0</v>
      </c>
      <c r="BX112" s="90" t="str">
        <f>IF(BW112="","",IF(BW112=100,Datos!$AO$2,IF(BW112&gt;=50,Datos!$AO$3,Datos!$AO$4)))</f>
        <v>Débil</v>
      </c>
      <c r="BY112" s="90" t="str">
        <f>IF(AZ102="","",AZ102)</f>
        <v/>
      </c>
      <c r="BZ112" s="90" t="str">
        <f>IF(OR(BX112="",BY112=""),"",IF($AK$13=1,0,IF(AND(BX112=Datos!$AO$2,BY112=Datos!$AR$2),2,IF(AND(BX112=Datos!$AO$2,BY112=Datos!$AR$3),1,IF(AND(BX112=Datos!$AO$2,BY112=Datos!$AR$4),0,IF(AND(BX112=Datos!$AO$3,BY112=Datos!$AR$2),1,IF(AND(BX112=Datos!$AO$3,BY112=Datos!$AR$3),0,IF(AND(BX112=Datos!$AO$3,BY112=Datos!$AR$4),0,IF(BX112=Datos!$AO$4,0,"")))))))))</f>
        <v/>
      </c>
    </row>
    <row r="113" spans="1:73" ht="15" customHeight="1" thickBot="1">
      <c r="A113" s="51"/>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52"/>
      <c r="AV113" s="52"/>
      <c r="AW113" s="52"/>
      <c r="AX113" s="52"/>
      <c r="AY113" s="52"/>
      <c r="AZ113" s="52"/>
      <c r="BA113" s="52"/>
      <c r="BB113" s="52"/>
      <c r="BC113" s="52"/>
      <c r="BD113" s="52"/>
      <c r="BE113" s="52"/>
      <c r="BF113" s="52"/>
      <c r="BG113" s="54"/>
    </row>
    <row r="114" spans="1:73" ht="32.25" customHeight="1" thickBot="1">
      <c r="A114" s="380" t="str">
        <f>IF(AK13=Datos!$A$6,"VALORACIÓN DE LA OPORTUNIDAD","VALORACIÓN DEL RIESGO")</f>
        <v>VALORACIÓN DEL RIESGO</v>
      </c>
      <c r="B114" s="381"/>
      <c r="C114" s="381"/>
      <c r="D114" s="381"/>
      <c r="E114" s="381"/>
      <c r="F114" s="381"/>
      <c r="G114" s="381"/>
      <c r="H114" s="381"/>
      <c r="I114" s="381"/>
      <c r="J114" s="382"/>
      <c r="K114" s="27"/>
      <c r="L114" s="27"/>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7"/>
      <c r="BO114" s="11" t="s">
        <v>545</v>
      </c>
      <c r="BP114" s="11">
        <f>IF(COUNTA(D102:S111)=0,0,SUM(BP102:BP106)/(COUNTA(D102:S111)))</f>
        <v>0</v>
      </c>
    </row>
    <row r="115" spans="1:73" ht="27" customHeight="1">
      <c r="A115" s="57"/>
      <c r="B115" s="175"/>
      <c r="C115" s="175"/>
      <c r="D115" s="175"/>
      <c r="E115" s="175"/>
      <c r="F115" s="175"/>
      <c r="G115" s="175"/>
      <c r="H115" s="175"/>
      <c r="I115" s="175"/>
      <c r="J115" s="175"/>
      <c r="K115" s="19"/>
      <c r="L115" s="19"/>
      <c r="BG115" s="20"/>
    </row>
    <row r="116" spans="1:73" ht="21" customHeight="1">
      <c r="A116" s="57"/>
      <c r="B116" s="175"/>
      <c r="C116" s="175"/>
      <c r="D116" s="175"/>
      <c r="E116" s="175"/>
      <c r="F116" s="175"/>
      <c r="G116" s="175"/>
      <c r="H116" s="175"/>
      <c r="I116" s="175"/>
      <c r="J116" s="175"/>
      <c r="K116" s="19"/>
      <c r="L116" s="19"/>
      <c r="U116" s="508" t="str">
        <f>IF(AK13=Datos!$A$6,"Número máximo de cuadrantes a aumentar","Número máximo de cuadrantes a disminuir")</f>
        <v>Número máximo de cuadrantes a disminuir</v>
      </c>
      <c r="V116" s="509"/>
      <c r="W116" s="510"/>
      <c r="X116" s="510"/>
      <c r="Y116" s="510"/>
      <c r="Z116" s="510"/>
      <c r="AA116" s="510"/>
      <c r="AB116" s="510"/>
      <c r="AC116" s="510"/>
      <c r="AD116" s="510"/>
      <c r="AE116" s="510"/>
      <c r="AF116" s="510"/>
      <c r="AG116" s="510"/>
      <c r="AH116" s="510"/>
      <c r="AI116" s="510"/>
      <c r="AJ116" s="510"/>
      <c r="AK116" s="511"/>
      <c r="BG116" s="20"/>
    </row>
    <row r="117" spans="1:73">
      <c r="A117" s="57"/>
      <c r="B117" s="175"/>
      <c r="C117" s="175"/>
      <c r="D117" s="175"/>
      <c r="E117" s="175"/>
      <c r="F117" s="175"/>
      <c r="G117" s="175"/>
      <c r="H117" s="175"/>
      <c r="I117" s="175"/>
      <c r="J117" s="175"/>
      <c r="K117" s="19"/>
      <c r="L117" s="19"/>
      <c r="U117" s="512" t="s">
        <v>485</v>
      </c>
      <c r="V117" s="513"/>
      <c r="W117" s="513"/>
      <c r="X117" s="513"/>
      <c r="Y117" s="513"/>
      <c r="Z117" s="514">
        <f>IF(COUNTA(D87:D96)=0,0,IF(BZ97=0,0,BZ97))</f>
        <v>0</v>
      </c>
      <c r="AA117" s="515"/>
      <c r="AE117" s="524" t="s">
        <v>487</v>
      </c>
      <c r="AF117" s="524"/>
      <c r="AG117" s="524"/>
      <c r="AH117" s="524"/>
      <c r="AI117" s="512"/>
      <c r="AJ117" s="516">
        <f>IF(COUNTA(D102:D111)=0,0,IF(BZ112=0,0,BZ112))</f>
        <v>0</v>
      </c>
      <c r="AK117" s="516"/>
      <c r="BG117" s="20"/>
    </row>
    <row r="118" spans="1:73">
      <c r="A118" s="57"/>
      <c r="B118" s="175"/>
      <c r="C118" s="175"/>
      <c r="D118" s="175"/>
      <c r="E118" s="175"/>
      <c r="F118" s="175"/>
      <c r="G118" s="175"/>
      <c r="H118" s="175"/>
      <c r="I118" s="175"/>
      <c r="J118" s="175"/>
      <c r="K118" s="19"/>
      <c r="L118" s="19"/>
      <c r="U118" s="32"/>
      <c r="V118" s="32"/>
      <c r="W118" s="32"/>
      <c r="X118" s="32"/>
      <c r="Y118" s="32"/>
      <c r="Z118" s="32"/>
      <c r="AA118" s="32"/>
      <c r="AE118" s="32"/>
      <c r="AF118" s="32"/>
      <c r="AG118" s="32"/>
      <c r="AH118" s="32"/>
      <c r="AI118" s="32"/>
      <c r="AJ118" s="32"/>
      <c r="AK118" s="32"/>
      <c r="BG118" s="20"/>
    </row>
    <row r="119" spans="1:73" ht="14.45" customHeight="1">
      <c r="A119" s="57"/>
      <c r="B119" s="175"/>
      <c r="C119" s="175"/>
      <c r="D119" s="175"/>
      <c r="E119" s="175"/>
      <c r="F119" s="175"/>
      <c r="G119" s="175"/>
      <c r="H119" s="175"/>
      <c r="I119" s="175"/>
      <c r="J119" s="175"/>
      <c r="K119" s="19"/>
      <c r="L119" s="19"/>
      <c r="BG119" s="20"/>
    </row>
    <row r="120" spans="1:73">
      <c r="A120" s="57"/>
      <c r="B120" s="175"/>
      <c r="C120" s="175"/>
      <c r="D120" s="175"/>
      <c r="E120" s="175"/>
      <c r="F120" s="175"/>
      <c r="G120" s="175"/>
      <c r="H120" s="175"/>
      <c r="I120" s="175"/>
      <c r="J120" s="175"/>
      <c r="K120" s="19"/>
      <c r="L120" s="19"/>
      <c r="BG120" s="20"/>
    </row>
    <row r="121" spans="1:73" ht="14.45" customHeight="1">
      <c r="A121" s="18"/>
      <c r="Z121" s="401" t="s">
        <v>486</v>
      </c>
      <c r="AA121" s="401"/>
      <c r="AB121" s="401"/>
      <c r="AC121" s="401"/>
      <c r="AD121" s="401"/>
      <c r="AE121" s="401"/>
      <c r="AF121" s="401"/>
      <c r="AG121" s="401"/>
      <c r="AH121" s="401"/>
      <c r="AI121" s="401"/>
      <c r="AJ121" s="401"/>
      <c r="AK121" s="401"/>
      <c r="BG121" s="20"/>
      <c r="BK121" s="372" t="s">
        <v>551</v>
      </c>
      <c r="BL121" s="372"/>
      <c r="BM121" s="372"/>
    </row>
    <row r="122" spans="1:73" ht="14.45" customHeight="1">
      <c r="A122" s="18"/>
      <c r="D122" s="455" t="s">
        <v>489</v>
      </c>
      <c r="E122" s="455"/>
      <c r="F122" s="455"/>
      <c r="G122" s="455"/>
      <c r="Z122" s="28"/>
      <c r="BG122" s="20"/>
      <c r="BK122" s="372"/>
      <c r="BL122" s="372"/>
      <c r="BM122" s="372"/>
      <c r="BN122" s="39"/>
      <c r="BO122" s="39"/>
      <c r="BP122" s="372" t="s">
        <v>482</v>
      </c>
      <c r="BQ122" s="372" t="s">
        <v>483</v>
      </c>
      <c r="BS122" s="11" t="s">
        <v>484</v>
      </c>
    </row>
    <row r="123" spans="1:73" ht="14.45" customHeight="1">
      <c r="A123" s="18"/>
      <c r="R123" s="460" t="str">
        <f>Datos!O2</f>
        <v>Rara vez   -  (1)</v>
      </c>
      <c r="S123" s="460"/>
      <c r="T123" s="460"/>
      <c r="U123" s="460"/>
      <c r="V123" s="460"/>
      <c r="W123" s="460"/>
      <c r="AB123" s="519" t="str">
        <f>IF(AK13=Datos!$A$6,"Escala de impacto-beneficio resultante","Escala de impacto resultante")</f>
        <v>Escala de impacto resultante</v>
      </c>
      <c r="AC123" s="432"/>
      <c r="AD123" s="432"/>
      <c r="AE123" s="432"/>
      <c r="AF123" s="432"/>
      <c r="AG123" s="432"/>
      <c r="AH123" s="432"/>
      <c r="AI123" s="432"/>
      <c r="AJ123" s="432"/>
      <c r="AK123" s="520"/>
      <c r="BG123" s="20"/>
      <c r="BK123" s="11" t="s">
        <v>485</v>
      </c>
      <c r="BL123" s="26" t="str">
        <f>IF(AK13=Datos!A6,BQ133,BL133)</f>
        <v/>
      </c>
      <c r="BM123" s="26" t="e">
        <f>INDEX($R$123:$W$127,$BL$123,1)</f>
        <v>#VALUE!</v>
      </c>
      <c r="BP123" s="399"/>
      <c r="BQ123" s="399"/>
      <c r="BS123" s="11" t="s">
        <v>485</v>
      </c>
      <c r="BT123" s="26" t="str">
        <f>IF($AK$13&lt;&gt;"",BL123,"")</f>
        <v/>
      </c>
      <c r="BU123" s="26" t="str">
        <f>IF($AK$13&lt;&gt;"",$BM$123,"")</f>
        <v/>
      </c>
    </row>
    <row r="124" spans="1:73" ht="14.45" customHeight="1">
      <c r="A124" s="18"/>
      <c r="R124" s="460" t="str">
        <f>Datos!O3</f>
        <v>Improbable   -  (2)</v>
      </c>
      <c r="S124" s="460"/>
      <c r="T124" s="460"/>
      <c r="U124" s="460"/>
      <c r="V124" s="460"/>
      <c r="W124" s="460"/>
      <c r="AB124" s="432">
        <f>AB66</f>
        <v>1</v>
      </c>
      <c r="AC124" s="432"/>
      <c r="AD124" s="432">
        <f>AD66</f>
        <v>2</v>
      </c>
      <c r="AE124" s="432"/>
      <c r="AF124" s="432">
        <f>AF66</f>
        <v>3</v>
      </c>
      <c r="AG124" s="432"/>
      <c r="AH124" s="432">
        <f>AH66</f>
        <v>4</v>
      </c>
      <c r="AI124" s="432"/>
      <c r="AJ124" s="432">
        <f>AJ66</f>
        <v>5</v>
      </c>
      <c r="AK124" s="432"/>
      <c r="BG124" s="20"/>
      <c r="BK124" s="11" t="s">
        <v>487</v>
      </c>
      <c r="BL124" s="26" t="str">
        <f>IF($AK$13&lt;&gt;"",(INDEX($BK$126:$BN$132,MATCH($BT$63,$BK$126:$BK$132,0),MATCH($AJ$117,$BK$127:$BN$127,0))),"")</f>
        <v/>
      </c>
      <c r="BM124" s="26" t="e">
        <f>INDEX($R$130:$W$134,$BL$124,1)</f>
        <v>#VALUE!</v>
      </c>
      <c r="BO124" s="11" t="s">
        <v>552</v>
      </c>
      <c r="BP124" s="26" t="str">
        <f>IF($AK$13&lt;&gt;"",(INDEX($BK$126:$BN$132,MATCH($BT$63,$BK$126:$BK$132,0),MATCH($AJ$117,$BK$127:$BN$127,0))),"")</f>
        <v/>
      </c>
      <c r="BQ124" s="26" t="e">
        <f>INDEX($R$130:$W$134,$BP$124+1,1)</f>
        <v>#VALUE!</v>
      </c>
      <c r="BS124" s="11" t="s">
        <v>487</v>
      </c>
      <c r="BT124" s="26" t="str">
        <f>IF($AK$13="","",IF($AK$13=1,$BP$124,$BL$124))</f>
        <v/>
      </c>
      <c r="BU124" s="26" t="str">
        <f>IF($AK$13="","",IF($AK$13=1,$BQ$124,$BM$124))</f>
        <v/>
      </c>
    </row>
    <row r="125" spans="1:73" ht="28.5" customHeight="1">
      <c r="A125" s="18"/>
      <c r="E125" s="525" t="s">
        <v>553</v>
      </c>
      <c r="F125" s="525"/>
      <c r="G125" s="525"/>
      <c r="H125" s="525"/>
      <c r="I125" s="525"/>
      <c r="J125" s="525"/>
      <c r="K125" s="525"/>
      <c r="L125" s="525"/>
      <c r="M125" s="525"/>
      <c r="N125" s="525"/>
      <c r="O125" s="525"/>
      <c r="P125" s="525"/>
      <c r="R125" s="460" t="str">
        <f>Datos!O4</f>
        <v>Posible   -  (3)</v>
      </c>
      <c r="S125" s="460"/>
      <c r="T125" s="460"/>
      <c r="U125" s="460"/>
      <c r="V125" s="460"/>
      <c r="W125" s="460"/>
      <c r="Z125" s="402" t="s">
        <v>492</v>
      </c>
      <c r="AA125" s="433">
        <f>AA67</f>
        <v>1</v>
      </c>
      <c r="AB125" s="383" t="str">
        <f>IF(ISERROR(BL140=TRUE),"",IF(BL140="","",BL140))</f>
        <v/>
      </c>
      <c r="AC125" s="384"/>
      <c r="AD125" s="383" t="str">
        <f>IF(ISERROR(BM140=TRUE),"",IF(BM140="","",BM140))</f>
        <v/>
      </c>
      <c r="AE125" s="384"/>
      <c r="AF125" s="387" t="str">
        <f>IF(ISERROR(BN140=TRUE),"",IF(BN140="","",BN140))</f>
        <v/>
      </c>
      <c r="AG125" s="388"/>
      <c r="AH125" s="391" t="str">
        <f>IF(ISERROR(BO140=TRUE),"",IF(BO140="","",BO140))</f>
        <v/>
      </c>
      <c r="AI125" s="392"/>
      <c r="AJ125" s="395" t="str">
        <f>IF(ISERROR(BP140=TRUE),"",IF(BP140="","",BP140))</f>
        <v/>
      </c>
      <c r="AK125" s="396"/>
      <c r="AP125" s="484" t="str">
        <f>IF(AK13=Datos!$A$6,"Zona de ubicación de la oportunidad","Zona de ubicación del riesgo")</f>
        <v>Zona de ubicación del riesgo</v>
      </c>
      <c r="AQ125" s="484"/>
      <c r="AR125" s="484"/>
      <c r="AS125" s="484"/>
      <c r="AT125" s="484"/>
      <c r="AU125" s="484"/>
      <c r="AV125" s="484"/>
      <c r="AW125" s="484"/>
      <c r="AX125" s="484"/>
      <c r="AY125" s="484"/>
      <c r="AZ125" s="484"/>
      <c r="BA125" s="484"/>
      <c r="BB125" s="484"/>
      <c r="BC125" s="484"/>
      <c r="BD125" s="484"/>
      <c r="BE125" s="484"/>
      <c r="BF125" s="484"/>
      <c r="BG125" s="20"/>
    </row>
    <row r="126" spans="1:73" ht="14.45" customHeight="1">
      <c r="A126" s="18"/>
      <c r="J126" s="40"/>
      <c r="K126" s="41"/>
      <c r="L126" s="41"/>
      <c r="M126" s="41"/>
      <c r="N126" s="41"/>
      <c r="O126" s="41"/>
      <c r="P126" s="42"/>
      <c r="R126" s="460" t="str">
        <f>Datos!O5</f>
        <v>Probable   -  (4)</v>
      </c>
      <c r="S126" s="460"/>
      <c r="T126" s="460"/>
      <c r="U126" s="460"/>
      <c r="V126" s="460"/>
      <c r="W126" s="460"/>
      <c r="Z126" s="403"/>
      <c r="AA126" s="433"/>
      <c r="AB126" s="385"/>
      <c r="AC126" s="386"/>
      <c r="AD126" s="385"/>
      <c r="AE126" s="386"/>
      <c r="AF126" s="389"/>
      <c r="AG126" s="390"/>
      <c r="AH126" s="393"/>
      <c r="AI126" s="394"/>
      <c r="AJ126" s="397"/>
      <c r="AK126" s="398"/>
      <c r="AP126" s="516" t="str">
        <f>IF(OR(J127="",J134=""),"",(INDEX($BK$65:$BP$70,MATCH($BU$123,$BK$65:$BK$70,0),MATCH($BU$124,$BK$65:$BP$65,0))))</f>
        <v/>
      </c>
      <c r="AQ126" s="516"/>
      <c r="AR126" s="516"/>
      <c r="AS126" s="516"/>
      <c r="AT126" s="516"/>
      <c r="AU126" s="516"/>
      <c r="AV126" s="516"/>
      <c r="AW126" s="516"/>
      <c r="AX126" s="516"/>
      <c r="AY126" s="516"/>
      <c r="AZ126" s="516"/>
      <c r="BA126" s="516"/>
      <c r="BB126" s="516"/>
      <c r="BC126" s="516"/>
      <c r="BD126" s="516"/>
      <c r="BE126" s="516"/>
      <c r="BF126" s="516"/>
      <c r="BG126" s="20"/>
      <c r="BK126" s="95"/>
      <c r="BL126" s="504" t="s">
        <v>554</v>
      </c>
      <c r="BM126" s="505"/>
      <c r="BN126" s="506"/>
      <c r="BP126" s="95"/>
      <c r="BQ126" s="504" t="s">
        <v>555</v>
      </c>
      <c r="BR126" s="505"/>
      <c r="BS126" s="506"/>
    </row>
    <row r="127" spans="1:73" ht="28.5" customHeight="1">
      <c r="A127" s="18"/>
      <c r="J127" s="507" t="str">
        <f>IF(J72="","",BU123)</f>
        <v/>
      </c>
      <c r="K127" s="507"/>
      <c r="L127" s="507"/>
      <c r="M127" s="507"/>
      <c r="N127" s="507"/>
      <c r="O127" s="507"/>
      <c r="P127" s="507"/>
      <c r="R127" s="460" t="str">
        <f>Datos!O6</f>
        <v>Casi seguro   -  (5)</v>
      </c>
      <c r="S127" s="460"/>
      <c r="T127" s="460"/>
      <c r="U127" s="460"/>
      <c r="V127" s="460"/>
      <c r="W127" s="460"/>
      <c r="Z127" s="403"/>
      <c r="AA127" s="433">
        <f>AA69</f>
        <v>2</v>
      </c>
      <c r="AB127" s="383" t="str">
        <f>IF(ISERROR(BL141=TRUE),"",IF(BL141="","",BL141))</f>
        <v/>
      </c>
      <c r="AC127" s="384"/>
      <c r="AD127" s="383" t="str">
        <f>IF(ISERROR(BM141=TRUE),"",IF(BM141="","",BM141))</f>
        <v/>
      </c>
      <c r="AE127" s="384"/>
      <c r="AF127" s="387" t="str">
        <f>IF(ISERROR(BN141=TRUE),"",IF(BN141="","",BN141))</f>
        <v/>
      </c>
      <c r="AG127" s="388"/>
      <c r="AH127" s="391" t="str">
        <f>IF(ISERROR(BO141=TRUE),"",IF(BO141="","",BO141))</f>
        <v/>
      </c>
      <c r="AI127" s="392"/>
      <c r="AJ127" s="395" t="str">
        <f>IF(ISERROR(BP141=TRUE),"",IF(BP141="","",BP141))</f>
        <v/>
      </c>
      <c r="AK127" s="396"/>
      <c r="AP127" s="516"/>
      <c r="AQ127" s="516"/>
      <c r="AR127" s="516"/>
      <c r="AS127" s="516"/>
      <c r="AT127" s="516"/>
      <c r="AU127" s="516"/>
      <c r="AV127" s="516"/>
      <c r="AW127" s="516"/>
      <c r="AX127" s="516"/>
      <c r="AY127" s="516"/>
      <c r="AZ127" s="516"/>
      <c r="BA127" s="516"/>
      <c r="BB127" s="516"/>
      <c r="BC127" s="516"/>
      <c r="BD127" s="516"/>
      <c r="BE127" s="516"/>
      <c r="BF127" s="516"/>
      <c r="BG127" s="20"/>
      <c r="BK127" s="96" t="s">
        <v>556</v>
      </c>
      <c r="BL127" s="96">
        <v>0</v>
      </c>
      <c r="BM127" s="96">
        <v>1</v>
      </c>
      <c r="BN127" s="96">
        <v>2</v>
      </c>
      <c r="BO127" s="37"/>
      <c r="BP127" s="96" t="s">
        <v>556</v>
      </c>
      <c r="BQ127" s="96">
        <v>0</v>
      </c>
      <c r="BR127" s="96">
        <v>1</v>
      </c>
      <c r="BS127" s="96">
        <v>2</v>
      </c>
    </row>
    <row r="128" spans="1:73" ht="14.45" customHeight="1">
      <c r="A128" s="18"/>
      <c r="J128" s="43"/>
      <c r="K128" s="44"/>
      <c r="L128" s="44"/>
      <c r="M128" s="44"/>
      <c r="N128" s="44"/>
      <c r="O128" s="44"/>
      <c r="P128" s="45"/>
      <c r="Z128" s="403"/>
      <c r="AA128" s="433"/>
      <c r="AB128" s="385"/>
      <c r="AC128" s="386"/>
      <c r="AD128" s="385"/>
      <c r="AE128" s="386"/>
      <c r="AF128" s="389"/>
      <c r="AG128" s="390"/>
      <c r="AH128" s="393"/>
      <c r="AI128" s="394"/>
      <c r="AJ128" s="397"/>
      <c r="AK128" s="398"/>
      <c r="BG128" s="20"/>
      <c r="BK128" s="96">
        <v>1</v>
      </c>
      <c r="BL128" s="96">
        <v>1</v>
      </c>
      <c r="BM128" s="96">
        <v>1</v>
      </c>
      <c r="BN128" s="96">
        <v>1</v>
      </c>
      <c r="BO128" s="37"/>
      <c r="BP128" s="96">
        <v>1</v>
      </c>
      <c r="BQ128" s="96">
        <v>1</v>
      </c>
      <c r="BR128" s="96">
        <v>2</v>
      </c>
      <c r="BS128" s="96">
        <v>3</v>
      </c>
    </row>
    <row r="129" spans="1:71" ht="14.45" customHeight="1">
      <c r="A129" s="18"/>
      <c r="R129" s="58"/>
      <c r="S129" s="58"/>
      <c r="Z129" s="403"/>
      <c r="AA129" s="433">
        <f>AA71</f>
        <v>3</v>
      </c>
      <c r="AB129" s="383" t="str">
        <f>IF(ISERROR(BL142=TRUE),"",IF(BL142="","",BL142))</f>
        <v/>
      </c>
      <c r="AC129" s="384"/>
      <c r="AD129" s="387" t="str">
        <f>IF(ISERROR(BM142=TRUE),"",IF(BM142="","",BM142))</f>
        <v/>
      </c>
      <c r="AE129" s="388"/>
      <c r="AF129" s="391" t="str">
        <f>IF(ISERROR(BN142=TRUE),"",IF(BN142="","",BN142))</f>
        <v/>
      </c>
      <c r="AG129" s="392"/>
      <c r="AH129" s="395" t="str">
        <f>IF(ISERROR(BO142=TRUE),"",IF(BO142="","",BO142))</f>
        <v/>
      </c>
      <c r="AI129" s="396"/>
      <c r="AJ129" s="395" t="str">
        <f>IF(ISERROR(BP142=TRUE),"",IF(BP142="","",BP142))</f>
        <v/>
      </c>
      <c r="AK129" s="396"/>
      <c r="AP129" s="484" t="s">
        <v>495</v>
      </c>
      <c r="AQ129" s="484"/>
      <c r="AR129" s="484"/>
      <c r="AS129" s="484"/>
      <c r="AT129" s="484"/>
      <c r="AU129" s="484"/>
      <c r="AV129" s="484"/>
      <c r="AW129" s="484"/>
      <c r="AX129" s="484"/>
      <c r="AY129" s="484"/>
      <c r="AZ129" s="484"/>
      <c r="BA129" s="484"/>
      <c r="BB129" s="484"/>
      <c r="BC129" s="484"/>
      <c r="BD129" s="484"/>
      <c r="BE129" s="484"/>
      <c r="BF129" s="484"/>
      <c r="BG129" s="20"/>
      <c r="BK129" s="96">
        <v>2</v>
      </c>
      <c r="BL129" s="96">
        <v>2</v>
      </c>
      <c r="BM129" s="96">
        <v>1</v>
      </c>
      <c r="BN129" s="96">
        <v>1</v>
      </c>
      <c r="BO129" s="37"/>
      <c r="BP129" s="96">
        <v>2</v>
      </c>
      <c r="BQ129" s="96">
        <v>2</v>
      </c>
      <c r="BR129" s="96">
        <v>3</v>
      </c>
      <c r="BS129" s="96">
        <v>4</v>
      </c>
    </row>
    <row r="130" spans="1:71" ht="28.5" customHeight="1">
      <c r="A130" s="18"/>
      <c r="R130" s="460" t="str">
        <f>IF($AK$13=1,Datos!P2,IF(OR($AK$13=2,$AK$13=3,$AK$13=4),Datos!Q2,IF($AK$13=5,Datos!R2,"")))</f>
        <v/>
      </c>
      <c r="S130" s="460"/>
      <c r="T130" s="460"/>
      <c r="U130" s="460"/>
      <c r="V130" s="460"/>
      <c r="W130" s="460"/>
      <c r="Z130" s="403"/>
      <c r="AA130" s="433"/>
      <c r="AB130" s="385"/>
      <c r="AC130" s="386"/>
      <c r="AD130" s="389"/>
      <c r="AE130" s="390"/>
      <c r="AF130" s="393"/>
      <c r="AG130" s="394"/>
      <c r="AH130" s="397"/>
      <c r="AI130" s="398"/>
      <c r="AJ130" s="397"/>
      <c r="AK130" s="398"/>
      <c r="AP130" s="400"/>
      <c r="AQ130" s="400"/>
      <c r="AR130" s="400"/>
      <c r="AS130" s="400"/>
      <c r="AT130" s="400"/>
      <c r="AU130" s="400"/>
      <c r="AV130" s="400"/>
      <c r="AW130" s="400"/>
      <c r="AX130" s="400"/>
      <c r="AY130" s="400"/>
      <c r="AZ130" s="400"/>
      <c r="BA130" s="400"/>
      <c r="BB130" s="400"/>
      <c r="BC130" s="400"/>
      <c r="BD130" s="400"/>
      <c r="BE130" s="400"/>
      <c r="BF130" s="400"/>
      <c r="BG130" s="20"/>
      <c r="BK130" s="96">
        <v>3</v>
      </c>
      <c r="BL130" s="96">
        <v>3</v>
      </c>
      <c r="BM130" s="96">
        <v>2</v>
      </c>
      <c r="BN130" s="96">
        <v>1</v>
      </c>
      <c r="BO130" s="37"/>
      <c r="BP130" s="96">
        <v>3</v>
      </c>
      <c r="BQ130" s="96">
        <v>3</v>
      </c>
      <c r="BR130" s="96">
        <v>4</v>
      </c>
      <c r="BS130" s="96">
        <v>5</v>
      </c>
    </row>
    <row r="131" spans="1:71" ht="14.45" customHeight="1">
      <c r="A131" s="18"/>
      <c r="R131" s="460" t="str">
        <f>IF($AK$13=1,Datos!P3,IF(OR($AK$13=2,$AK$13=3,$AK$13=4),Datos!Q3,IF($AK$13=5,Datos!R3,"")))</f>
        <v/>
      </c>
      <c r="S131" s="460"/>
      <c r="T131" s="460"/>
      <c r="U131" s="460"/>
      <c r="V131" s="460"/>
      <c r="W131" s="460"/>
      <c r="Z131" s="403"/>
      <c r="AA131" s="433">
        <f>AA73</f>
        <v>4</v>
      </c>
      <c r="AB131" s="387" t="str">
        <f>IF(ISERROR(BL143=TRUE),"",IF(BL143="","",BL143))</f>
        <v/>
      </c>
      <c r="AC131" s="388"/>
      <c r="AD131" s="391" t="str">
        <f>IF(ISERROR(BM143=TRUE),"",IF(BM143="","",BM143))</f>
        <v/>
      </c>
      <c r="AE131" s="392"/>
      <c r="AF131" s="391" t="str">
        <f>IF(ISERROR(BN143=TRUE),"",IF(BN143="","",BN143))</f>
        <v/>
      </c>
      <c r="AG131" s="392"/>
      <c r="AH131" s="395" t="str">
        <f>IF(ISERROR(BO143=TRUE),"",IF(BO143="","",BO143))</f>
        <v/>
      </c>
      <c r="AI131" s="396"/>
      <c r="AJ131" s="395" t="str">
        <f>IF(ISERROR(BP143=TRUE),"",IF(BP143="","",BP143))</f>
        <v/>
      </c>
      <c r="AK131" s="396"/>
      <c r="AP131" s="400"/>
      <c r="AQ131" s="400"/>
      <c r="AR131" s="400"/>
      <c r="AS131" s="400"/>
      <c r="AT131" s="400"/>
      <c r="AU131" s="400"/>
      <c r="AV131" s="400"/>
      <c r="AW131" s="400"/>
      <c r="AX131" s="400"/>
      <c r="AY131" s="400"/>
      <c r="AZ131" s="400"/>
      <c r="BA131" s="400"/>
      <c r="BB131" s="400"/>
      <c r="BC131" s="400"/>
      <c r="BD131" s="400"/>
      <c r="BE131" s="400"/>
      <c r="BF131" s="400"/>
      <c r="BG131" s="20"/>
      <c r="BK131" s="96">
        <v>4</v>
      </c>
      <c r="BL131" s="96">
        <v>4</v>
      </c>
      <c r="BM131" s="96">
        <v>3</v>
      </c>
      <c r="BN131" s="96">
        <v>2</v>
      </c>
      <c r="BO131" s="37"/>
      <c r="BP131" s="96">
        <v>4</v>
      </c>
      <c r="BQ131" s="96">
        <v>4</v>
      </c>
      <c r="BR131" s="96">
        <v>5</v>
      </c>
      <c r="BS131" s="96">
        <v>5</v>
      </c>
    </row>
    <row r="132" spans="1:71" ht="28.5" customHeight="1">
      <c r="A132" s="18"/>
      <c r="E132" s="97" t="str">
        <f>IF(AK13=Datos!$A$6,"Nueva escala de impacto-beneficio","Nueva escala de impacto")</f>
        <v>Nueva escala de impacto</v>
      </c>
      <c r="F132" s="97"/>
      <c r="G132" s="59"/>
      <c r="H132" s="59"/>
      <c r="I132" s="59"/>
      <c r="J132" s="59"/>
      <c r="K132" s="59"/>
      <c r="L132" s="59"/>
      <c r="M132" s="59"/>
      <c r="N132" s="59"/>
      <c r="O132" s="59"/>
      <c r="P132" s="59"/>
      <c r="R132" s="460" t="str">
        <f>IF($AK$13=1,Datos!P4,IF(OR($AK$13=2,$AK$13=3,$AK$13=4),Datos!Q4,IF($AK$13=5,Datos!R4,"")))</f>
        <v/>
      </c>
      <c r="S132" s="460"/>
      <c r="T132" s="460"/>
      <c r="U132" s="460"/>
      <c r="V132" s="460"/>
      <c r="W132" s="460"/>
      <c r="Z132" s="403"/>
      <c r="AA132" s="433"/>
      <c r="AB132" s="389"/>
      <c r="AC132" s="390"/>
      <c r="AD132" s="393"/>
      <c r="AE132" s="394"/>
      <c r="AF132" s="393"/>
      <c r="AG132" s="394"/>
      <c r="AH132" s="397"/>
      <c r="AI132" s="398"/>
      <c r="AJ132" s="397"/>
      <c r="AK132" s="398"/>
      <c r="AP132" s="400"/>
      <c r="AQ132" s="400"/>
      <c r="AR132" s="400"/>
      <c r="AS132" s="400"/>
      <c r="AT132" s="400"/>
      <c r="AU132" s="400"/>
      <c r="AV132" s="400"/>
      <c r="AW132" s="400"/>
      <c r="AX132" s="400"/>
      <c r="AY132" s="400"/>
      <c r="AZ132" s="400"/>
      <c r="BA132" s="400"/>
      <c r="BB132" s="400"/>
      <c r="BC132" s="400"/>
      <c r="BD132" s="400"/>
      <c r="BE132" s="400"/>
      <c r="BF132" s="400"/>
      <c r="BG132" s="20"/>
      <c r="BK132" s="96">
        <v>5</v>
      </c>
      <c r="BL132" s="96">
        <v>5</v>
      </c>
      <c r="BM132" s="96">
        <v>4</v>
      </c>
      <c r="BN132" s="96">
        <v>3</v>
      </c>
      <c r="BO132" s="37"/>
      <c r="BP132" s="96">
        <v>5</v>
      </c>
      <c r="BQ132" s="96">
        <v>5</v>
      </c>
      <c r="BR132" s="96">
        <v>5</v>
      </c>
      <c r="BS132" s="96">
        <v>5</v>
      </c>
    </row>
    <row r="133" spans="1:71" ht="14.45" customHeight="1">
      <c r="A133" s="18"/>
      <c r="J133" s="60"/>
      <c r="K133" s="61"/>
      <c r="L133" s="61"/>
      <c r="M133" s="61"/>
      <c r="N133" s="61"/>
      <c r="O133" s="61"/>
      <c r="P133" s="62"/>
      <c r="Q133" s="63"/>
      <c r="R133" s="460" t="str">
        <f>IF($AK$13=1,Datos!P5,IF(OR($AK$13=2,$AK$13=3,$AK$13=4),Datos!Q5,IF($AK$13=5,Datos!R5,"")))</f>
        <v/>
      </c>
      <c r="S133" s="460"/>
      <c r="T133" s="460"/>
      <c r="U133" s="460"/>
      <c r="V133" s="460"/>
      <c r="W133" s="460"/>
      <c r="Z133" s="403"/>
      <c r="AA133" s="433">
        <f>AA75</f>
        <v>5</v>
      </c>
      <c r="AB133" s="391" t="str">
        <f>IF(ISERROR(BL144=TRUE),"",IF(BL144="","",BL144))</f>
        <v/>
      </c>
      <c r="AC133" s="392"/>
      <c r="AD133" s="391" t="str">
        <f>IF(ISERROR(BM144=TRUE),"",IF(BM144="","",BM144))</f>
        <v/>
      </c>
      <c r="AE133" s="392"/>
      <c r="AF133" s="395" t="str">
        <f>IF(ISERROR(BN144=TRUE),"",IF(BN144="","",BN144))</f>
        <v/>
      </c>
      <c r="AG133" s="396"/>
      <c r="AH133" s="395" t="str">
        <f>IF(ISERROR(BO144=TRUE),"",IF(BO144="","",BO144))</f>
        <v/>
      </c>
      <c r="AI133" s="396"/>
      <c r="AJ133" s="395" t="str">
        <f>IF(ISERROR(BP144=TRUE),"",IF(BP144="","",BP144))</f>
        <v/>
      </c>
      <c r="AK133" s="396"/>
      <c r="AP133" s="400"/>
      <c r="AQ133" s="400"/>
      <c r="AR133" s="400"/>
      <c r="AS133" s="400"/>
      <c r="AT133" s="400"/>
      <c r="AU133" s="400"/>
      <c r="AV133" s="400"/>
      <c r="AW133" s="400"/>
      <c r="AX133" s="400"/>
      <c r="AY133" s="400"/>
      <c r="AZ133" s="400"/>
      <c r="BA133" s="400"/>
      <c r="BB133" s="400"/>
      <c r="BC133" s="400"/>
      <c r="BD133" s="400"/>
      <c r="BE133" s="400"/>
      <c r="BF133" s="400"/>
      <c r="BG133" s="20"/>
      <c r="BK133" s="11" t="s">
        <v>485</v>
      </c>
      <c r="BL133" s="86" t="str">
        <f>IF($AK$13="","",IF($AK$13&lt;&gt;Datos!A6,(INDEX($BK$126:$BN$132,MATCH($BT$62,$BK$126:$BK$132,0),MATCH($Z$117,$BK$127:$BN$127,0)))))</f>
        <v/>
      </c>
      <c r="BP133" s="11" t="s">
        <v>485</v>
      </c>
      <c r="BQ133" s="64" t="str">
        <f>IF($AK$13="","",IF($AK$13=Datos!A6,(INDEX(BP126:BS132,MATCH($BT$62,BP126:BP132,0),MATCH($Z$117,BP127:BS127,0)))))</f>
        <v/>
      </c>
    </row>
    <row r="134" spans="1:71" ht="28.5" customHeight="1">
      <c r="A134" s="18"/>
      <c r="J134" s="507" t="str">
        <f>IF(J79="","",BU124)</f>
        <v/>
      </c>
      <c r="K134" s="507"/>
      <c r="L134" s="507"/>
      <c r="M134" s="507"/>
      <c r="N134" s="507"/>
      <c r="O134" s="507"/>
      <c r="P134" s="507"/>
      <c r="R134" s="460" t="str">
        <f>IF($AK$13=1,Datos!P6,IF(OR($AK$13=2,$AK$13=3,$AK$13=4),Datos!Q6,IF($AK$13=5,Datos!R6,"")))</f>
        <v/>
      </c>
      <c r="S134" s="460"/>
      <c r="T134" s="460"/>
      <c r="U134" s="460"/>
      <c r="V134" s="460"/>
      <c r="W134" s="460"/>
      <c r="Z134" s="404"/>
      <c r="AA134" s="433"/>
      <c r="AB134" s="393"/>
      <c r="AC134" s="394"/>
      <c r="AD134" s="393"/>
      <c r="AE134" s="394"/>
      <c r="AF134" s="397"/>
      <c r="AG134" s="398"/>
      <c r="AH134" s="397"/>
      <c r="AI134" s="398"/>
      <c r="AJ134" s="397"/>
      <c r="AK134" s="398"/>
      <c r="AP134" s="400"/>
      <c r="AQ134" s="400"/>
      <c r="AR134" s="400"/>
      <c r="AS134" s="400"/>
      <c r="AT134" s="400"/>
      <c r="AU134" s="400"/>
      <c r="AV134" s="400"/>
      <c r="AW134" s="400"/>
      <c r="AX134" s="400"/>
      <c r="AY134" s="400"/>
      <c r="AZ134" s="400"/>
      <c r="BA134" s="400"/>
      <c r="BB134" s="400"/>
      <c r="BC134" s="400"/>
      <c r="BD134" s="400"/>
      <c r="BE134" s="400"/>
      <c r="BF134" s="400"/>
      <c r="BG134" s="20"/>
      <c r="BK134" s="11" t="s">
        <v>487</v>
      </c>
      <c r="BL134" s="26" t="str">
        <f>IF($AK$13="","",IF($AK$13&lt;&gt;Datos!A6,(INDEX($BK$126:$BN$132,MATCH($BT$63,$BK$126:$BK$132,0),MATCH($AJ$117,$BK$127:$BN$127,0)))))</f>
        <v/>
      </c>
      <c r="BP134" s="11" t="s">
        <v>487</v>
      </c>
      <c r="BQ134" s="64" t="str">
        <f>IF($AK$13="","",IF($AK$13=Datos!A6,(INDEX(BP126:BS132,MATCH($BT$63,BP126:BP132,0),MATCH($AJ$117,BP127:BS127,0)))))</f>
        <v/>
      </c>
    </row>
    <row r="135" spans="1:71" ht="15" customHeight="1">
      <c r="A135" s="18"/>
      <c r="J135" s="43"/>
      <c r="K135" s="44"/>
      <c r="L135" s="44"/>
      <c r="M135" s="44"/>
      <c r="N135" s="44"/>
      <c r="O135" s="44"/>
      <c r="P135" s="45"/>
      <c r="Z135" s="48"/>
      <c r="AP135" s="141"/>
      <c r="AQ135" s="141"/>
      <c r="AR135" s="141"/>
      <c r="AS135" s="141"/>
      <c r="AT135" s="141"/>
      <c r="AU135" s="141"/>
      <c r="AV135" s="141"/>
      <c r="AW135" s="141"/>
      <c r="AX135" s="141"/>
      <c r="AY135" s="141"/>
      <c r="AZ135" s="141"/>
      <c r="BA135" s="141"/>
      <c r="BB135" s="141"/>
      <c r="BG135" s="20"/>
    </row>
    <row r="136" spans="1:71" ht="15" hidden="1" customHeight="1">
      <c r="A136" s="18"/>
      <c r="AP136" s="141"/>
      <c r="AQ136" s="141"/>
      <c r="AR136" s="141"/>
      <c r="AS136" s="141"/>
      <c r="AT136" s="141"/>
      <c r="AU136" s="141"/>
      <c r="AV136" s="141"/>
      <c r="AW136" s="141"/>
      <c r="AX136" s="141"/>
      <c r="AY136" s="141"/>
      <c r="AZ136" s="141"/>
      <c r="BA136" s="141"/>
      <c r="BB136" s="141"/>
      <c r="BG136" s="20"/>
    </row>
    <row r="137" spans="1:71" ht="15" hidden="1" customHeight="1">
      <c r="A137" s="18"/>
      <c r="Z137" s="49"/>
      <c r="BG137" s="20"/>
    </row>
    <row r="138" spans="1:71" ht="15" hidden="1" customHeight="1">
      <c r="A138" s="18"/>
      <c r="J138" s="60"/>
      <c r="K138" s="61"/>
      <c r="L138" s="61"/>
      <c r="M138" s="61"/>
      <c r="N138" s="61"/>
      <c r="O138" s="61"/>
      <c r="P138" s="62"/>
      <c r="Z138" s="49"/>
      <c r="BG138" s="20"/>
    </row>
    <row r="139" spans="1:71" ht="15" customHeight="1">
      <c r="A139" s="18"/>
      <c r="Z139" s="49"/>
      <c r="BG139" s="20"/>
      <c r="BL139" s="11" t="s">
        <v>558</v>
      </c>
    </row>
    <row r="140" spans="1:71" ht="15" customHeight="1" thickBot="1">
      <c r="A140" s="51"/>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3"/>
      <c r="AA140" s="52"/>
      <c r="AB140" s="52"/>
      <c r="AC140" s="52"/>
      <c r="AD140" s="52"/>
      <c r="AE140" s="52"/>
      <c r="AF140" s="52"/>
      <c r="AG140" s="52"/>
      <c r="AH140" s="52"/>
      <c r="AI140" s="52"/>
      <c r="AJ140" s="52"/>
      <c r="AK140" s="52"/>
      <c r="AL140" s="52"/>
      <c r="AM140" s="52"/>
      <c r="AN140" s="52"/>
      <c r="AO140" s="52"/>
      <c r="AP140" s="52"/>
      <c r="AQ140" s="52"/>
      <c r="AR140" s="52"/>
      <c r="AS140" s="52"/>
      <c r="AT140" s="52"/>
      <c r="AU140" s="52"/>
      <c r="AV140" s="52"/>
      <c r="AW140" s="52"/>
      <c r="AX140" s="52"/>
      <c r="AY140" s="52"/>
      <c r="AZ140" s="52"/>
      <c r="BA140" s="52"/>
      <c r="BB140" s="52"/>
      <c r="BC140" s="52"/>
      <c r="BD140" s="52"/>
      <c r="BE140" s="52"/>
      <c r="BF140" s="52"/>
      <c r="BG140" s="54"/>
      <c r="BK140" s="11">
        <f>AA125</f>
        <v>1</v>
      </c>
      <c r="BL140" s="26" t="str">
        <f>IF(AK13="","",IF(AND(BK66=$BU$123,$BL$65=$BU$124),"X",""))</f>
        <v/>
      </c>
      <c r="BM140" s="26" t="str">
        <f>IF(AK13="","",IF(AND(BK66=$BU$123,$BM$65=$BU$124),"X",""))</f>
        <v/>
      </c>
      <c r="BN140" s="26" t="str">
        <f>IF(AK13="","",IF(AND(BK66=$BU$123,$BN$65=$BU$124),"X",""))</f>
        <v/>
      </c>
      <c r="BO140" s="26" t="str">
        <f>IF(AK13="","",IF(AND(BK66=$BU$123,$BO$65=$BU$124),"X",""))</f>
        <v/>
      </c>
      <c r="BP140" s="26" t="str">
        <f>IF(AK13="","",IF(AND(BK66=$BU$123,$BP$65=$BU$124),"X",""))</f>
        <v/>
      </c>
    </row>
    <row r="141" spans="1:71" ht="32.25" customHeight="1" thickBot="1">
      <c r="A141" s="501" t="str">
        <f>IF(AK13=Datos!$A$6,"TRATAMIENTO DE LA OPORTUNIDAD","TRATAMIENTO DEL RIESGO")</f>
        <v>TRATAMIENTO DEL RIESGO</v>
      </c>
      <c r="B141" s="502"/>
      <c r="C141" s="502"/>
      <c r="D141" s="502"/>
      <c r="E141" s="502"/>
      <c r="F141" s="502"/>
      <c r="G141" s="502"/>
      <c r="H141" s="502"/>
      <c r="I141" s="502"/>
      <c r="J141" s="503"/>
      <c r="BF141" s="16"/>
      <c r="BG141" s="20"/>
      <c r="BK141" s="11">
        <f>AA127</f>
        <v>2</v>
      </c>
      <c r="BL141" s="26" t="str">
        <f>IF(AK13="","",IF(AND(BK67=$BU$123,$BL$65=$BU$124),"X",""))</f>
        <v/>
      </c>
      <c r="BM141" s="26" t="str">
        <f>IF(AK13="","",IF(AND(BK67=$BU$123,$BM$65=$BU$124),"X",""))</f>
        <v/>
      </c>
      <c r="BN141" s="26" t="str">
        <f>IF(AK13="","",IF(AND(BK67=$BU$123,$BN$65=$BU$124),"X",""))</f>
        <v/>
      </c>
      <c r="BO141" s="26" t="str">
        <f>IF(AK13="","",IF(AND(BK67=$BU$123,$BO$65=$BU$124),"X",""))</f>
        <v/>
      </c>
      <c r="BP141" s="26" t="str">
        <f>IF(AK13="","",IF(AND(BK67=$BU$123,$BP$65=$BU$124),"X",""))</f>
        <v/>
      </c>
    </row>
    <row r="142" spans="1:71" ht="14.45" customHeight="1">
      <c r="A142" s="65"/>
      <c r="B142" s="66"/>
      <c r="C142" s="66"/>
      <c r="D142" s="67"/>
      <c r="E142" s="67"/>
      <c r="F142" s="67"/>
      <c r="G142" s="67"/>
      <c r="H142" s="67"/>
      <c r="I142" s="67"/>
      <c r="J142" s="67"/>
      <c r="BG142" s="20"/>
      <c r="BK142" s="11">
        <f>AA129</f>
        <v>3</v>
      </c>
      <c r="BL142" s="26" t="str">
        <f>IF(AK13="","",IF(AND(BK68=$BU$123,$BL$65=$BU$124),"X",""))</f>
        <v/>
      </c>
      <c r="BM142" s="26" t="str">
        <f>IF(AK13="","",IF(AND(BK68=$BU$123,$BM$65=$BU$124),"X",""))</f>
        <v/>
      </c>
      <c r="BN142" s="26" t="str">
        <f>IF(AK13="","",IF(AND(BK68=$BU$123,$BN$65=$BU$124),"X",""))</f>
        <v/>
      </c>
      <c r="BO142" s="26" t="str">
        <f>IF(AK13="","",IF(AND(BK68=$BU$123,$BO$65=$BU$124),"X",""))</f>
        <v/>
      </c>
      <c r="BP142" s="26" t="str">
        <f>IF(AK13="","",IF(AND(BK68=$BU$123,$BP$65=$BU$124),"X",""))</f>
        <v/>
      </c>
    </row>
    <row r="143" spans="1:71" ht="15.75" thickBot="1">
      <c r="A143" s="18"/>
      <c r="D143" s="40"/>
      <c r="E143" s="41"/>
      <c r="F143" s="41"/>
      <c r="G143" s="41"/>
      <c r="H143" s="41"/>
      <c r="I143" s="41"/>
      <c r="J143" s="41"/>
      <c r="K143" s="41"/>
      <c r="L143" s="41"/>
      <c r="M143" s="41"/>
      <c r="N143" s="41"/>
      <c r="O143" s="41"/>
      <c r="P143" s="41"/>
      <c r="Q143" s="41"/>
      <c r="R143" s="41"/>
      <c r="S143" s="41"/>
      <c r="T143" s="41"/>
      <c r="U143" s="41"/>
      <c r="V143" s="41"/>
      <c r="W143" s="41"/>
      <c r="X143" s="41"/>
      <c r="Y143" s="41"/>
      <c r="Z143" s="41"/>
      <c r="AA143" s="41"/>
      <c r="AB143" s="41"/>
      <c r="AC143" s="41"/>
      <c r="AD143" s="41"/>
      <c r="AE143" s="41"/>
      <c r="AF143" s="41"/>
      <c r="AG143" s="41"/>
      <c r="AH143" s="41"/>
      <c r="AI143" s="41"/>
      <c r="AJ143" s="41"/>
      <c r="AK143" s="41"/>
      <c r="AL143" s="41"/>
      <c r="AM143" s="41"/>
      <c r="AN143" s="41"/>
      <c r="AO143" s="41"/>
      <c r="AP143" s="41"/>
      <c r="AQ143" s="41"/>
      <c r="AR143" s="41"/>
      <c r="AS143" s="41"/>
      <c r="AT143" s="41"/>
      <c r="AU143" s="41"/>
      <c r="AV143" s="41"/>
      <c r="AW143" s="41"/>
      <c r="AX143" s="41"/>
      <c r="AY143" s="41"/>
      <c r="AZ143" s="41"/>
      <c r="BA143" s="41"/>
      <c r="BB143" s="41"/>
      <c r="BC143" s="41"/>
      <c r="BD143" s="41"/>
      <c r="BE143" s="41"/>
      <c r="BF143" s="42"/>
      <c r="BG143" s="20"/>
      <c r="BK143" s="11">
        <f>AA131</f>
        <v>4</v>
      </c>
      <c r="BL143" s="26" t="str">
        <f>IF(AK13="","",IF(AND(BK69=$BU$123,$BL$65=$BU$124),"X",""))</f>
        <v/>
      </c>
      <c r="BM143" s="26" t="str">
        <f>IF(AK13="","",IF(AND(BK69=$BU$123,$BM$65=$BU$124),"X",""))</f>
        <v/>
      </c>
      <c r="BN143" s="26" t="str">
        <f>IF(AK13="","",IF(AND(BK69=$BU$123,$BN$65=$BU$124),"X",""))</f>
        <v/>
      </c>
      <c r="BO143" s="26" t="str">
        <f>IF(AK13="","",IF(AND(BK69=$BU$123,$BO$65=$BU$124),"X",""))</f>
        <v/>
      </c>
      <c r="BP143" s="26" t="str">
        <f>IF(AK13="","",IF(AND(BK69=$BU$123,$BP$65=$BU$124),"X",""))</f>
        <v/>
      </c>
    </row>
    <row r="144" spans="1:71" ht="15" customHeight="1">
      <c r="A144" s="18"/>
      <c r="D144" s="37"/>
      <c r="F144" s="19"/>
      <c r="G144" s="603" t="str">
        <f>IF(AK13=Datos!$A$6,"Manejo de la oportunidad:","Manejo del riesgo:")</f>
        <v>Manejo del riesgo:</v>
      </c>
      <c r="H144" s="603"/>
      <c r="I144" s="603"/>
      <c r="J144" s="603"/>
      <c r="K144" s="603"/>
      <c r="S144" s="68"/>
      <c r="T144" s="69"/>
      <c r="U144" s="69"/>
      <c r="V144" s="69"/>
      <c r="W144" s="70"/>
      <c r="AL144" s="68"/>
      <c r="AM144" s="69"/>
      <c r="AN144" s="69"/>
      <c r="AO144" s="69"/>
      <c r="AP144" s="69"/>
      <c r="AQ144" s="69"/>
      <c r="AR144" s="70"/>
      <c r="BF144" s="38"/>
      <c r="BG144" s="20"/>
      <c r="BK144" s="11">
        <f>AA133</f>
        <v>5</v>
      </c>
      <c r="BL144" s="26" t="str">
        <f>IF(AK13="","",IF(AND(BK70=$BU$123,$BL$65=$BU$124),"X",""))</f>
        <v/>
      </c>
      <c r="BM144" s="26" t="str">
        <f>IF(AK13="","",IF(AND(BK70=$BU$123,$BM$65=$BU$124),"X",""))</f>
        <v/>
      </c>
      <c r="BN144" s="26" t="str">
        <f>IF(AK13="","",IF(AND(BK70=$BU$123,$BN$65=$BU$124),"X",""))</f>
        <v/>
      </c>
      <c r="BO144" s="26" t="str">
        <f>IF(AK13="","",IF(AND(BK70=$BU$123,$BO$65=$BU$124),"X",""))</f>
        <v/>
      </c>
      <c r="BP144" s="26" t="str">
        <f>IF(AK13="","",IF(AND(BK70=$BU$123,$BP$65=$BU$124),"X",""))</f>
        <v/>
      </c>
    </row>
    <row r="145" spans="1:68" ht="21.95" customHeight="1">
      <c r="A145" s="18"/>
      <c r="D145" s="71"/>
      <c r="E145" s="19"/>
      <c r="F145" s="19"/>
      <c r="G145" s="603"/>
      <c r="H145" s="603"/>
      <c r="I145" s="603"/>
      <c r="J145" s="603"/>
      <c r="K145" s="603"/>
      <c r="S145" s="72"/>
      <c r="T145" s="598"/>
      <c r="U145" s="599"/>
      <c r="V145" s="600" t="str">
        <f>IF(AK13=Datos!$A$6,"Fortalecer","Reducir")</f>
        <v>Reducir</v>
      </c>
      <c r="W145" s="601"/>
      <c r="AL145" s="72"/>
      <c r="AM145" s="602"/>
      <c r="AN145" s="602"/>
      <c r="AO145" s="600" t="str">
        <f>IF(AK13=Datos!$A$6,"Aceptar","Aceptar")</f>
        <v>Aceptar</v>
      </c>
      <c r="AP145" s="603"/>
      <c r="AQ145" s="603"/>
      <c r="AR145" s="601"/>
      <c r="BF145" s="38"/>
      <c r="BG145" s="20"/>
      <c r="BL145" s="11">
        <v>1</v>
      </c>
      <c r="BM145" s="11">
        <v>2</v>
      </c>
      <c r="BN145" s="11">
        <v>3</v>
      </c>
      <c r="BO145" s="11">
        <v>4</v>
      </c>
      <c r="BP145" s="11">
        <v>5</v>
      </c>
    </row>
    <row r="146" spans="1:68" ht="24" customHeight="1" thickBot="1">
      <c r="A146" s="18"/>
      <c r="D146" s="37"/>
      <c r="E146" s="19"/>
      <c r="F146" s="19"/>
      <c r="G146" s="603"/>
      <c r="H146" s="603"/>
      <c r="I146" s="603"/>
      <c r="J146" s="603"/>
      <c r="K146" s="603"/>
      <c r="S146" s="73"/>
      <c r="T146" s="74"/>
      <c r="U146" s="74"/>
      <c r="V146" s="74"/>
      <c r="W146" s="75"/>
      <c r="AL146" s="73"/>
      <c r="AM146" s="74"/>
      <c r="AN146" s="74"/>
      <c r="AO146" s="74"/>
      <c r="AP146" s="74"/>
      <c r="AQ146" s="74"/>
      <c r="AR146" s="75"/>
      <c r="BF146" s="38"/>
      <c r="BG146" s="20"/>
    </row>
    <row r="147" spans="1:68" ht="15.75" customHeight="1">
      <c r="A147" s="18"/>
      <c r="D147" s="43"/>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4"/>
      <c r="AH147" s="44"/>
      <c r="AI147" s="44"/>
      <c r="AJ147" s="44"/>
      <c r="AK147" s="44"/>
      <c r="AL147" s="44"/>
      <c r="AM147" s="44"/>
      <c r="AN147" s="44"/>
      <c r="AO147" s="44"/>
      <c r="AP147" s="44"/>
      <c r="AQ147" s="44"/>
      <c r="AR147" s="44"/>
      <c r="AS147" s="44"/>
      <c r="AT147" s="44"/>
      <c r="AU147" s="44"/>
      <c r="AV147" s="44"/>
      <c r="AW147" s="44"/>
      <c r="AX147" s="44"/>
      <c r="AY147" s="44"/>
      <c r="AZ147" s="44"/>
      <c r="BA147" s="44"/>
      <c r="BB147" s="44"/>
      <c r="BC147" s="44"/>
      <c r="BD147" s="44"/>
      <c r="BE147" s="44"/>
      <c r="BF147" s="45"/>
      <c r="BG147" s="20"/>
    </row>
    <row r="148" spans="1:68" ht="21.95" customHeight="1">
      <c r="A148" s="18"/>
      <c r="BG148" s="20"/>
    </row>
    <row r="149" spans="1:68" ht="90.6" customHeight="1">
      <c r="A149" s="18"/>
      <c r="D149" s="603" t="s">
        <v>559</v>
      </c>
      <c r="E149" s="603"/>
      <c r="F149" s="603"/>
      <c r="G149" s="603"/>
      <c r="H149" s="603"/>
      <c r="I149" s="603"/>
      <c r="J149" s="603"/>
      <c r="L149" s="644" t="s">
        <v>560</v>
      </c>
      <c r="M149" s="644"/>
      <c r="N149" s="644"/>
      <c r="O149" s="644"/>
      <c r="P149" s="644"/>
      <c r="Q149" s="644"/>
      <c r="R149" s="644"/>
      <c r="S149" s="644"/>
      <c r="T149" s="644"/>
      <c r="U149" s="644"/>
      <c r="V149" s="644"/>
      <c r="W149" s="644"/>
      <c r="X149" s="644"/>
      <c r="Y149" s="644"/>
      <c r="Z149" s="644"/>
      <c r="AA149" s="644"/>
      <c r="AB149" s="644"/>
      <c r="AC149" s="644"/>
      <c r="AD149" s="644"/>
      <c r="AE149" s="644"/>
      <c r="AF149" s="644"/>
      <c r="AG149" s="644"/>
      <c r="AH149" s="644"/>
      <c r="AI149" s="644"/>
      <c r="AJ149" s="644"/>
      <c r="AK149" s="644"/>
      <c r="AL149" s="644"/>
      <c r="AM149" s="644"/>
      <c r="AN149" s="644"/>
      <c r="AO149" s="644"/>
      <c r="AP149" s="644"/>
      <c r="AQ149" s="644"/>
      <c r="AR149" s="644"/>
      <c r="AS149" s="644"/>
      <c r="AT149" s="644"/>
      <c r="AU149" s="644"/>
      <c r="AV149" s="644"/>
      <c r="AW149" s="644"/>
      <c r="AX149" s="644"/>
      <c r="AY149" s="644"/>
      <c r="AZ149" s="644"/>
      <c r="BA149" s="644"/>
      <c r="BB149" s="644"/>
      <c r="BC149" s="644"/>
      <c r="BD149" s="644"/>
      <c r="BE149" s="644"/>
      <c r="BF149" s="644"/>
      <c r="BG149" s="20"/>
    </row>
    <row r="150" spans="1:68" ht="29.45" customHeight="1">
      <c r="A150" s="18"/>
      <c r="D150" s="603"/>
      <c r="E150" s="603"/>
      <c r="F150" s="603"/>
      <c r="G150" s="603"/>
      <c r="H150" s="603"/>
      <c r="I150" s="603"/>
      <c r="J150" s="603"/>
      <c r="L150" s="644"/>
      <c r="M150" s="644"/>
      <c r="N150" s="644"/>
      <c r="O150" s="644"/>
      <c r="P150" s="644"/>
      <c r="Q150" s="644"/>
      <c r="R150" s="644"/>
      <c r="S150" s="644"/>
      <c r="T150" s="644"/>
      <c r="U150" s="644"/>
      <c r="V150" s="644"/>
      <c r="W150" s="644"/>
      <c r="X150" s="644"/>
      <c r="Y150" s="644"/>
      <c r="Z150" s="644"/>
      <c r="AA150" s="644"/>
      <c r="AB150" s="644"/>
      <c r="AC150" s="644"/>
      <c r="AD150" s="644"/>
      <c r="AE150" s="644"/>
      <c r="AF150" s="644"/>
      <c r="AG150" s="644"/>
      <c r="AH150" s="644"/>
      <c r="AI150" s="644"/>
      <c r="AJ150" s="644"/>
      <c r="AK150" s="644"/>
      <c r="AL150" s="644"/>
      <c r="AM150" s="644"/>
      <c r="AN150" s="644"/>
      <c r="AO150" s="644"/>
      <c r="AP150" s="644"/>
      <c r="AQ150" s="644"/>
      <c r="AR150" s="644"/>
      <c r="AS150" s="644"/>
      <c r="AT150" s="644"/>
      <c r="AU150" s="644"/>
      <c r="AV150" s="644"/>
      <c r="AW150" s="644"/>
      <c r="AX150" s="644"/>
      <c r="AY150" s="644"/>
      <c r="AZ150" s="644"/>
      <c r="BA150" s="644"/>
      <c r="BB150" s="644"/>
      <c r="BC150" s="644"/>
      <c r="BD150" s="644"/>
      <c r="BE150" s="644"/>
      <c r="BF150" s="644"/>
      <c r="BG150" s="20"/>
    </row>
    <row r="151" spans="1:68" ht="15.95" customHeight="1">
      <c r="A151" s="18"/>
      <c r="BG151" s="20"/>
    </row>
    <row r="152" spans="1:68" ht="31.9" customHeight="1">
      <c r="A152" s="18"/>
      <c r="D152" s="493" t="s">
        <v>561</v>
      </c>
      <c r="E152" s="493"/>
      <c r="F152" s="493"/>
      <c r="G152" s="493"/>
      <c r="H152" s="493"/>
      <c r="I152" s="493"/>
      <c r="J152" s="493"/>
      <c r="K152" s="493"/>
      <c r="L152" s="493"/>
      <c r="M152" s="493"/>
      <c r="N152" s="493"/>
      <c r="O152" s="493"/>
      <c r="P152" s="493"/>
      <c r="Q152" s="493"/>
      <c r="R152" s="493"/>
      <c r="S152" s="493"/>
      <c r="T152" s="493"/>
      <c r="U152" s="493"/>
      <c r="V152" s="493"/>
      <c r="W152" s="493"/>
      <c r="X152" s="493"/>
      <c r="Y152" s="493"/>
      <c r="Z152" s="493"/>
      <c r="AA152" s="493"/>
      <c r="AB152" s="493"/>
      <c r="AC152" s="493"/>
      <c r="AD152" s="493"/>
      <c r="AE152" s="493"/>
      <c r="AF152" s="493"/>
      <c r="AG152" s="493"/>
      <c r="AH152" s="493"/>
      <c r="AI152" s="493"/>
      <c r="AJ152" s="493"/>
      <c r="AK152" s="493"/>
      <c r="AL152" s="493"/>
      <c r="AM152" s="493"/>
      <c r="AN152" s="493"/>
      <c r="AO152" s="493"/>
      <c r="AP152" s="493"/>
      <c r="AQ152" s="493"/>
      <c r="AR152" s="493"/>
      <c r="AS152" s="493"/>
      <c r="AT152" s="493"/>
      <c r="AU152" s="493"/>
      <c r="AV152" s="493"/>
      <c r="AW152" s="493"/>
      <c r="AX152" s="493"/>
      <c r="AY152" s="493"/>
      <c r="AZ152" s="493"/>
      <c r="BA152" s="493"/>
      <c r="BB152" s="493"/>
      <c r="BC152" s="493"/>
      <c r="BD152" s="493"/>
      <c r="BE152" s="493"/>
      <c r="BF152" s="493"/>
      <c r="BG152" s="651"/>
    </row>
    <row r="153" spans="1:68" ht="20.100000000000001" customHeight="1">
      <c r="A153" s="18"/>
      <c r="D153" s="605" t="s">
        <v>562</v>
      </c>
      <c r="E153" s="605"/>
      <c r="F153" s="605"/>
      <c r="G153" s="605"/>
      <c r="H153" s="605"/>
      <c r="I153" s="605"/>
      <c r="J153" s="605"/>
      <c r="K153" s="605"/>
      <c r="L153" s="605"/>
      <c r="M153" s="605"/>
      <c r="N153" s="605"/>
      <c r="O153" s="605"/>
      <c r="P153" s="605"/>
      <c r="Q153" s="605"/>
      <c r="R153" s="605"/>
      <c r="S153" s="605"/>
      <c r="T153" s="605"/>
      <c r="U153" s="605"/>
      <c r="V153" s="649" t="s">
        <v>563</v>
      </c>
      <c r="W153" s="649"/>
      <c r="X153" s="649"/>
      <c r="Y153" s="649"/>
      <c r="Z153" s="649"/>
      <c r="AA153" s="649"/>
      <c r="AB153" s="649"/>
      <c r="AC153" s="649"/>
      <c r="AD153" s="649"/>
      <c r="AE153" s="649"/>
      <c r="AF153" s="649"/>
      <c r="AG153" s="649"/>
      <c r="AH153" s="649"/>
      <c r="AI153" s="649"/>
      <c r="AJ153" s="649"/>
      <c r="AK153" s="649"/>
      <c r="AL153" s="649"/>
      <c r="AM153" s="649"/>
      <c r="AN153" s="649"/>
      <c r="AO153" s="649"/>
      <c r="AP153" s="649"/>
      <c r="AQ153" s="649"/>
      <c r="AR153" s="649"/>
      <c r="AS153" s="649"/>
      <c r="AT153" s="649"/>
      <c r="AU153" s="649"/>
      <c r="AV153" s="649"/>
      <c r="AW153" s="649"/>
      <c r="AX153" s="649"/>
      <c r="AY153" s="649"/>
      <c r="AZ153" s="649"/>
      <c r="BA153" s="649"/>
      <c r="BB153" s="649"/>
      <c r="BC153" s="649"/>
      <c r="BD153" s="649"/>
      <c r="BE153" s="649"/>
      <c r="BF153" s="649"/>
      <c r="BG153" s="650"/>
    </row>
    <row r="154" spans="1:68" ht="20.100000000000001" customHeight="1">
      <c r="A154" s="18"/>
      <c r="D154" s="606"/>
      <c r="E154" s="606"/>
      <c r="F154" s="606"/>
      <c r="G154" s="606"/>
      <c r="H154" s="606"/>
      <c r="I154" s="606"/>
      <c r="J154" s="606"/>
      <c r="K154" s="606"/>
      <c r="L154" s="606"/>
      <c r="M154" s="606"/>
      <c r="N154" s="606"/>
      <c r="O154" s="606"/>
      <c r="P154" s="606"/>
      <c r="Q154" s="606"/>
      <c r="R154" s="606"/>
      <c r="S154" s="606"/>
      <c r="T154" s="606"/>
      <c r="U154" s="606"/>
      <c r="V154" s="604" t="s">
        <v>564</v>
      </c>
      <c r="W154" s="604"/>
      <c r="X154" s="604"/>
      <c r="Y154" s="604"/>
      <c r="Z154" s="604"/>
      <c r="AA154" s="604"/>
      <c r="AB154" s="604"/>
      <c r="AC154" s="604"/>
      <c r="AD154" s="604"/>
      <c r="AE154" s="604"/>
      <c r="AF154" s="604"/>
      <c r="AG154" s="604"/>
      <c r="AH154" s="604" t="s">
        <v>565</v>
      </c>
      <c r="AI154" s="604"/>
      <c r="AJ154" s="604"/>
      <c r="AK154" s="604"/>
      <c r="AL154" s="604"/>
      <c r="AM154" s="604"/>
      <c r="AN154" s="604"/>
      <c r="AO154" s="604"/>
      <c r="AP154" s="604"/>
      <c r="AQ154" s="604" t="s">
        <v>566</v>
      </c>
      <c r="AR154" s="604"/>
      <c r="AS154" s="604"/>
      <c r="AT154" s="604"/>
      <c r="AU154" s="604"/>
      <c r="AV154" s="604"/>
      <c r="AW154" s="604"/>
      <c r="AX154" s="604"/>
      <c r="AY154" s="604"/>
      <c r="AZ154" s="604"/>
      <c r="BA154" s="604" t="s">
        <v>567</v>
      </c>
      <c r="BB154" s="604"/>
      <c r="BC154" s="604"/>
      <c r="BD154" s="604"/>
      <c r="BE154" s="604"/>
      <c r="BF154" s="604"/>
      <c r="BG154" s="182" t="s">
        <v>568</v>
      </c>
    </row>
    <row r="155" spans="1:68" ht="14.25" customHeight="1">
      <c r="A155" s="18"/>
      <c r="D155" s="408" t="s">
        <v>569</v>
      </c>
      <c r="E155" s="413" t="str">
        <f>IF(D87="","",IF(AT87&lt;&gt;Datos!$AO$2,D87,""))</f>
        <v/>
      </c>
      <c r="F155" s="414"/>
      <c r="G155" s="414"/>
      <c r="H155" s="414"/>
      <c r="I155" s="414"/>
      <c r="J155" s="414"/>
      <c r="K155" s="414"/>
      <c r="L155" s="414"/>
      <c r="M155" s="414"/>
      <c r="N155" s="414"/>
      <c r="O155" s="414"/>
      <c r="P155" s="414"/>
      <c r="Q155" s="414"/>
      <c r="R155" s="414"/>
      <c r="S155" s="414"/>
      <c r="T155" s="414"/>
      <c r="U155" s="415"/>
      <c r="V155" s="400"/>
      <c r="W155" s="400"/>
      <c r="X155" s="400"/>
      <c r="Y155" s="400"/>
      <c r="Z155" s="400"/>
      <c r="AA155" s="400"/>
      <c r="AB155" s="400"/>
      <c r="AC155" s="400"/>
      <c r="AD155" s="400"/>
      <c r="AE155" s="400"/>
      <c r="AF155" s="400"/>
      <c r="AG155" s="400"/>
      <c r="AH155" s="406"/>
      <c r="AI155" s="406"/>
      <c r="AJ155" s="406"/>
      <c r="AK155" s="406"/>
      <c r="AL155" s="406"/>
      <c r="AM155" s="406"/>
      <c r="AN155" s="406"/>
      <c r="AO155" s="406"/>
      <c r="AP155" s="428"/>
      <c r="AQ155" s="400"/>
      <c r="AR155" s="400"/>
      <c r="AS155" s="400"/>
      <c r="AT155" s="400"/>
      <c r="AU155" s="400"/>
      <c r="AV155" s="400"/>
      <c r="AW155" s="400"/>
      <c r="AX155" s="400"/>
      <c r="AY155" s="400"/>
      <c r="AZ155" s="400"/>
      <c r="BA155" s="400"/>
      <c r="BB155" s="400"/>
      <c r="BC155" s="400"/>
      <c r="BD155" s="400"/>
      <c r="BE155" s="400"/>
      <c r="BF155" s="400"/>
      <c r="BG155" s="400"/>
      <c r="BH155" s="400"/>
      <c r="BI155" s="400"/>
      <c r="BJ155" s="400"/>
      <c r="BK155" s="400"/>
      <c r="BL155" s="400"/>
    </row>
    <row r="156" spans="1:68" ht="14.25" customHeight="1">
      <c r="A156" s="18"/>
      <c r="D156" s="409"/>
      <c r="E156" s="413" t="str">
        <f>IF(D88="","",IF(AT88&lt;&gt;Datos!$AO$2,D88,""))</f>
        <v/>
      </c>
      <c r="F156" s="414"/>
      <c r="G156" s="414"/>
      <c r="H156" s="414"/>
      <c r="I156" s="414"/>
      <c r="J156" s="414"/>
      <c r="K156" s="414"/>
      <c r="L156" s="414"/>
      <c r="M156" s="414"/>
      <c r="N156" s="414"/>
      <c r="O156" s="414"/>
      <c r="P156" s="414"/>
      <c r="Q156" s="414"/>
      <c r="R156" s="414"/>
      <c r="S156" s="414"/>
      <c r="T156" s="414"/>
      <c r="U156" s="415"/>
      <c r="V156" s="400"/>
      <c r="W156" s="400"/>
      <c r="X156" s="400"/>
      <c r="Y156" s="400"/>
      <c r="Z156" s="400"/>
      <c r="AA156" s="400"/>
      <c r="AB156" s="400"/>
      <c r="AC156" s="400"/>
      <c r="AD156" s="400"/>
      <c r="AE156" s="400"/>
      <c r="AF156" s="400"/>
      <c r="AG156" s="400"/>
      <c r="AH156" s="406"/>
      <c r="AI156" s="406"/>
      <c r="AJ156" s="406"/>
      <c r="AK156" s="406"/>
      <c r="AL156" s="406"/>
      <c r="AM156" s="406"/>
      <c r="AN156" s="406"/>
      <c r="AO156" s="406"/>
      <c r="AP156" s="428"/>
      <c r="AQ156" s="400"/>
      <c r="AR156" s="400"/>
      <c r="AS156" s="400"/>
      <c r="AT156" s="400"/>
      <c r="AU156" s="400"/>
      <c r="AV156" s="400"/>
      <c r="AW156" s="400"/>
      <c r="AX156" s="400"/>
      <c r="AY156" s="400"/>
      <c r="AZ156" s="400"/>
      <c r="BA156" s="400"/>
      <c r="BB156" s="400"/>
      <c r="BC156" s="400"/>
      <c r="BD156" s="400"/>
      <c r="BE156" s="400"/>
      <c r="BF156" s="400"/>
      <c r="BG156" s="258"/>
    </row>
    <row r="157" spans="1:68" ht="14.25" customHeight="1">
      <c r="A157" s="18"/>
      <c r="D157" s="409"/>
      <c r="E157" s="413" t="str">
        <f>IF(D89="","",IF(AT89&lt;&gt;Datos!$AO$2,D89,""))</f>
        <v/>
      </c>
      <c r="F157" s="414"/>
      <c r="G157" s="414"/>
      <c r="H157" s="414"/>
      <c r="I157" s="414"/>
      <c r="J157" s="414"/>
      <c r="K157" s="414"/>
      <c r="L157" s="414"/>
      <c r="M157" s="414"/>
      <c r="N157" s="414"/>
      <c r="O157" s="414"/>
      <c r="P157" s="414"/>
      <c r="Q157" s="414"/>
      <c r="R157" s="414"/>
      <c r="S157" s="414"/>
      <c r="T157" s="414"/>
      <c r="U157" s="415"/>
      <c r="V157" s="400"/>
      <c r="W157" s="400"/>
      <c r="X157" s="400"/>
      <c r="Y157" s="400"/>
      <c r="Z157" s="400"/>
      <c r="AA157" s="400"/>
      <c r="AB157" s="400"/>
      <c r="AC157" s="400"/>
      <c r="AD157" s="400"/>
      <c r="AE157" s="400"/>
      <c r="AF157" s="400"/>
      <c r="AG157" s="400"/>
      <c r="AH157" s="406"/>
      <c r="AI157" s="406"/>
      <c r="AJ157" s="406"/>
      <c r="AK157" s="406"/>
      <c r="AL157" s="406"/>
      <c r="AM157" s="406"/>
      <c r="AN157" s="406"/>
      <c r="AO157" s="406"/>
      <c r="AP157" s="428"/>
      <c r="AQ157" s="400"/>
      <c r="AR157" s="400"/>
      <c r="AS157" s="400"/>
      <c r="AT157" s="400"/>
      <c r="AU157" s="400"/>
      <c r="AV157" s="400"/>
      <c r="AW157" s="400"/>
      <c r="AX157" s="400"/>
      <c r="AY157" s="400"/>
      <c r="AZ157" s="400"/>
      <c r="BA157" s="400"/>
      <c r="BB157" s="400"/>
      <c r="BC157" s="400"/>
      <c r="BD157" s="400"/>
      <c r="BE157" s="400"/>
      <c r="BF157" s="400"/>
      <c r="BG157" s="258"/>
    </row>
    <row r="158" spans="1:68" ht="14.25" customHeight="1">
      <c r="A158" s="18"/>
      <c r="D158" s="409"/>
      <c r="E158" s="413" t="str">
        <f>IF(D90="","",IF(AT90&lt;&gt;Datos!$AO$2,D90,""))</f>
        <v/>
      </c>
      <c r="F158" s="414"/>
      <c r="G158" s="414"/>
      <c r="H158" s="414"/>
      <c r="I158" s="414"/>
      <c r="J158" s="414"/>
      <c r="K158" s="414"/>
      <c r="L158" s="414"/>
      <c r="M158" s="414"/>
      <c r="N158" s="414"/>
      <c r="O158" s="414"/>
      <c r="P158" s="414"/>
      <c r="Q158" s="414"/>
      <c r="R158" s="414"/>
      <c r="S158" s="414"/>
      <c r="T158" s="414"/>
      <c r="U158" s="415"/>
      <c r="V158" s="400"/>
      <c r="W158" s="400"/>
      <c r="X158" s="400"/>
      <c r="Y158" s="400"/>
      <c r="Z158" s="400"/>
      <c r="AA158" s="400"/>
      <c r="AB158" s="400"/>
      <c r="AC158" s="400"/>
      <c r="AD158" s="400"/>
      <c r="AE158" s="400"/>
      <c r="AF158" s="400"/>
      <c r="AG158" s="400"/>
      <c r="AH158" s="406"/>
      <c r="AI158" s="406"/>
      <c r="AJ158" s="406"/>
      <c r="AK158" s="406"/>
      <c r="AL158" s="406"/>
      <c r="AM158" s="406"/>
      <c r="AN158" s="406"/>
      <c r="AO158" s="406"/>
      <c r="AP158" s="428"/>
      <c r="AQ158" s="400"/>
      <c r="AR158" s="400"/>
      <c r="AS158" s="400"/>
      <c r="AT158" s="400"/>
      <c r="AU158" s="400"/>
      <c r="AV158" s="400"/>
      <c r="AW158" s="400"/>
      <c r="AX158" s="400"/>
      <c r="AY158" s="400"/>
      <c r="AZ158" s="400"/>
      <c r="BA158" s="400"/>
      <c r="BB158" s="400"/>
      <c r="BC158" s="400"/>
      <c r="BD158" s="400"/>
      <c r="BE158" s="400"/>
      <c r="BF158" s="400"/>
      <c r="BG158" s="258"/>
    </row>
    <row r="159" spans="1:68" ht="14.25" customHeight="1">
      <c r="A159" s="18"/>
      <c r="D159" s="409"/>
      <c r="E159" s="413" t="str">
        <f>IF(D91="","",IF(AT91&lt;&gt;Datos!$AO$2,D91,""))</f>
        <v/>
      </c>
      <c r="F159" s="414"/>
      <c r="G159" s="414"/>
      <c r="H159" s="414"/>
      <c r="I159" s="414"/>
      <c r="J159" s="414"/>
      <c r="K159" s="414"/>
      <c r="L159" s="414"/>
      <c r="M159" s="414"/>
      <c r="N159" s="414"/>
      <c r="O159" s="414"/>
      <c r="P159" s="414"/>
      <c r="Q159" s="414"/>
      <c r="R159" s="414"/>
      <c r="S159" s="414"/>
      <c r="T159" s="414"/>
      <c r="U159" s="415"/>
      <c r="V159" s="400"/>
      <c r="W159" s="400"/>
      <c r="X159" s="400"/>
      <c r="Y159" s="400"/>
      <c r="Z159" s="400"/>
      <c r="AA159" s="400"/>
      <c r="AB159" s="400"/>
      <c r="AC159" s="400"/>
      <c r="AD159" s="400"/>
      <c r="AE159" s="400"/>
      <c r="AF159" s="400"/>
      <c r="AG159" s="400"/>
      <c r="AH159" s="406"/>
      <c r="AI159" s="406"/>
      <c r="AJ159" s="406"/>
      <c r="AK159" s="406"/>
      <c r="AL159" s="406"/>
      <c r="AM159" s="406"/>
      <c r="AN159" s="406"/>
      <c r="AO159" s="406"/>
      <c r="AP159" s="428"/>
      <c r="AQ159" s="400"/>
      <c r="AR159" s="400"/>
      <c r="AS159" s="400"/>
      <c r="AT159" s="400"/>
      <c r="AU159" s="400"/>
      <c r="AV159" s="400"/>
      <c r="AW159" s="400"/>
      <c r="AX159" s="400"/>
      <c r="AY159" s="400"/>
      <c r="AZ159" s="400"/>
      <c r="BA159" s="400"/>
      <c r="BB159" s="400"/>
      <c r="BC159" s="400"/>
      <c r="BD159" s="400"/>
      <c r="BE159" s="400"/>
      <c r="BF159" s="400"/>
      <c r="BG159" s="258"/>
    </row>
    <row r="160" spans="1:68" ht="14.25" customHeight="1">
      <c r="A160" s="18"/>
      <c r="D160" s="409"/>
      <c r="E160" s="413" t="str">
        <f>IF(D92="","",IF(AT92&lt;&gt;Datos!$AO$2,D92,""))</f>
        <v/>
      </c>
      <c r="F160" s="414"/>
      <c r="G160" s="414"/>
      <c r="H160" s="414"/>
      <c r="I160" s="414"/>
      <c r="J160" s="414"/>
      <c r="K160" s="414"/>
      <c r="L160" s="414"/>
      <c r="M160" s="414"/>
      <c r="N160" s="414"/>
      <c r="O160" s="414"/>
      <c r="P160" s="414"/>
      <c r="Q160" s="414"/>
      <c r="R160" s="414"/>
      <c r="S160" s="414"/>
      <c r="T160" s="414"/>
      <c r="U160" s="415"/>
      <c r="V160" s="400"/>
      <c r="W160" s="400"/>
      <c r="X160" s="400"/>
      <c r="Y160" s="400"/>
      <c r="Z160" s="400"/>
      <c r="AA160" s="400"/>
      <c r="AB160" s="400"/>
      <c r="AC160" s="400"/>
      <c r="AD160" s="400"/>
      <c r="AE160" s="400"/>
      <c r="AF160" s="400"/>
      <c r="AG160" s="400"/>
      <c r="AH160" s="406"/>
      <c r="AI160" s="406"/>
      <c r="AJ160" s="406"/>
      <c r="AK160" s="406"/>
      <c r="AL160" s="406"/>
      <c r="AM160" s="406"/>
      <c r="AN160" s="406"/>
      <c r="AO160" s="406"/>
      <c r="AP160" s="428"/>
      <c r="AQ160" s="400"/>
      <c r="AR160" s="400"/>
      <c r="AS160" s="400"/>
      <c r="AT160" s="400"/>
      <c r="AU160" s="400"/>
      <c r="AV160" s="400"/>
      <c r="AW160" s="400"/>
      <c r="AX160" s="400"/>
      <c r="AY160" s="400"/>
      <c r="AZ160" s="400"/>
      <c r="BA160" s="400"/>
      <c r="BB160" s="400"/>
      <c r="BC160" s="400"/>
      <c r="BD160" s="400"/>
      <c r="BE160" s="400"/>
      <c r="BF160" s="400"/>
      <c r="BG160" s="258"/>
    </row>
    <row r="161" spans="1:64" ht="14.25" customHeight="1">
      <c r="A161" s="18"/>
      <c r="D161" s="408"/>
      <c r="E161" s="413" t="str">
        <f>IF(D93="","",IF(AT93&lt;&gt;Datos!$AO$2,D93,""))</f>
        <v/>
      </c>
      <c r="F161" s="414"/>
      <c r="G161" s="414"/>
      <c r="H161" s="414"/>
      <c r="I161" s="414"/>
      <c r="J161" s="414"/>
      <c r="K161" s="414"/>
      <c r="L161" s="414"/>
      <c r="M161" s="414"/>
      <c r="N161" s="414"/>
      <c r="O161" s="414"/>
      <c r="P161" s="414"/>
      <c r="Q161" s="414"/>
      <c r="R161" s="414"/>
      <c r="S161" s="414"/>
      <c r="T161" s="414"/>
      <c r="U161" s="415"/>
      <c r="V161" s="400"/>
      <c r="W161" s="400"/>
      <c r="X161" s="400"/>
      <c r="Y161" s="400"/>
      <c r="Z161" s="400"/>
      <c r="AA161" s="400"/>
      <c r="AB161" s="400"/>
      <c r="AC161" s="400"/>
      <c r="AD161" s="400"/>
      <c r="AE161" s="400"/>
      <c r="AF161" s="400"/>
      <c r="AG161" s="400"/>
      <c r="AH161" s="406"/>
      <c r="AI161" s="406"/>
      <c r="AJ161" s="406"/>
      <c r="AK161" s="406"/>
      <c r="AL161" s="406"/>
      <c r="AM161" s="406"/>
      <c r="AN161" s="406"/>
      <c r="AO161" s="406"/>
      <c r="AP161" s="428"/>
      <c r="AQ161" s="400"/>
      <c r="AR161" s="400"/>
      <c r="AS161" s="400"/>
      <c r="AT161" s="400"/>
      <c r="AU161" s="400"/>
      <c r="AV161" s="400"/>
      <c r="AW161" s="400"/>
      <c r="AX161" s="400"/>
      <c r="AY161" s="400"/>
      <c r="AZ161" s="400"/>
      <c r="BA161" s="400"/>
      <c r="BB161" s="400"/>
      <c r="BC161" s="400"/>
      <c r="BD161" s="400"/>
      <c r="BE161" s="400"/>
      <c r="BF161" s="400"/>
      <c r="BG161" s="258"/>
    </row>
    <row r="162" spans="1:64" ht="14.25" customHeight="1">
      <c r="A162" s="18"/>
      <c r="D162" s="408"/>
      <c r="E162" s="413" t="str">
        <f>IF(D94="","",IF(AT94&lt;&gt;Datos!$AO$2,D94,""))</f>
        <v/>
      </c>
      <c r="F162" s="414"/>
      <c r="G162" s="414"/>
      <c r="H162" s="414"/>
      <c r="I162" s="414"/>
      <c r="J162" s="414"/>
      <c r="K162" s="414"/>
      <c r="L162" s="414"/>
      <c r="M162" s="414"/>
      <c r="N162" s="414"/>
      <c r="O162" s="414"/>
      <c r="P162" s="414"/>
      <c r="Q162" s="414"/>
      <c r="R162" s="414"/>
      <c r="S162" s="414"/>
      <c r="T162" s="414"/>
      <c r="U162" s="415"/>
      <c r="V162" s="400"/>
      <c r="W162" s="400"/>
      <c r="X162" s="400"/>
      <c r="Y162" s="400"/>
      <c r="Z162" s="400"/>
      <c r="AA162" s="400"/>
      <c r="AB162" s="400"/>
      <c r="AC162" s="400"/>
      <c r="AD162" s="400"/>
      <c r="AE162" s="400"/>
      <c r="AF162" s="400"/>
      <c r="AG162" s="400"/>
      <c r="AH162" s="406"/>
      <c r="AI162" s="406"/>
      <c r="AJ162" s="406"/>
      <c r="AK162" s="406"/>
      <c r="AL162" s="406"/>
      <c r="AM162" s="406"/>
      <c r="AN162" s="406"/>
      <c r="AO162" s="406"/>
      <c r="AP162" s="428"/>
      <c r="AQ162" s="400"/>
      <c r="AR162" s="400"/>
      <c r="AS162" s="400"/>
      <c r="AT162" s="400"/>
      <c r="AU162" s="400"/>
      <c r="AV162" s="400"/>
      <c r="AW162" s="400"/>
      <c r="AX162" s="400"/>
      <c r="AY162" s="400"/>
      <c r="AZ162" s="400"/>
      <c r="BA162" s="400"/>
      <c r="BB162" s="400"/>
      <c r="BC162" s="400"/>
      <c r="BD162" s="400"/>
      <c r="BE162" s="400"/>
      <c r="BF162" s="400"/>
      <c r="BG162" s="258"/>
    </row>
    <row r="163" spans="1:64" ht="14.25" customHeight="1">
      <c r="A163" s="18"/>
      <c r="D163" s="408"/>
      <c r="E163" s="413" t="str">
        <f>IF(D95="","",IF(AT95&lt;&gt;Datos!$AO$2,D95,""))</f>
        <v/>
      </c>
      <c r="F163" s="414"/>
      <c r="G163" s="414"/>
      <c r="H163" s="414"/>
      <c r="I163" s="414"/>
      <c r="J163" s="414"/>
      <c r="K163" s="414"/>
      <c r="L163" s="414"/>
      <c r="M163" s="414"/>
      <c r="N163" s="414"/>
      <c r="O163" s="414"/>
      <c r="P163" s="414"/>
      <c r="Q163" s="414"/>
      <c r="R163" s="414"/>
      <c r="S163" s="414"/>
      <c r="T163" s="414"/>
      <c r="U163" s="415"/>
      <c r="V163" s="400"/>
      <c r="W163" s="400"/>
      <c r="X163" s="400"/>
      <c r="Y163" s="400"/>
      <c r="Z163" s="400"/>
      <c r="AA163" s="400"/>
      <c r="AB163" s="400"/>
      <c r="AC163" s="400"/>
      <c r="AD163" s="400"/>
      <c r="AE163" s="400"/>
      <c r="AF163" s="400"/>
      <c r="AG163" s="400"/>
      <c r="AH163" s="406"/>
      <c r="AI163" s="406"/>
      <c r="AJ163" s="406"/>
      <c r="AK163" s="406"/>
      <c r="AL163" s="406"/>
      <c r="AM163" s="406"/>
      <c r="AN163" s="406"/>
      <c r="AO163" s="406"/>
      <c r="AP163" s="428"/>
      <c r="AQ163" s="400"/>
      <c r="AR163" s="400"/>
      <c r="AS163" s="400"/>
      <c r="AT163" s="400"/>
      <c r="AU163" s="400"/>
      <c r="AV163" s="400"/>
      <c r="AW163" s="400"/>
      <c r="AX163" s="400"/>
      <c r="AY163" s="400"/>
      <c r="AZ163" s="400"/>
      <c r="BA163" s="400"/>
      <c r="BB163" s="400"/>
      <c r="BC163" s="400"/>
      <c r="BD163" s="400"/>
      <c r="BE163" s="400"/>
      <c r="BF163" s="400"/>
      <c r="BG163" s="258"/>
    </row>
    <row r="164" spans="1:64" ht="14.25" customHeight="1" thickBot="1">
      <c r="A164" s="18"/>
      <c r="D164" s="410"/>
      <c r="E164" s="607" t="str">
        <f>IF(D96="","",IF(AT96&lt;&gt;Datos!$AO$2,D96,""))</f>
        <v/>
      </c>
      <c r="F164" s="608"/>
      <c r="G164" s="608"/>
      <c r="H164" s="608"/>
      <c r="I164" s="608"/>
      <c r="J164" s="608"/>
      <c r="K164" s="608"/>
      <c r="L164" s="608"/>
      <c r="M164" s="608"/>
      <c r="N164" s="608"/>
      <c r="O164" s="608"/>
      <c r="P164" s="608"/>
      <c r="Q164" s="608"/>
      <c r="R164" s="608"/>
      <c r="S164" s="608"/>
      <c r="T164" s="608"/>
      <c r="U164" s="609"/>
      <c r="V164" s="424"/>
      <c r="W164" s="424"/>
      <c r="X164" s="424"/>
      <c r="Y164" s="424"/>
      <c r="Z164" s="424"/>
      <c r="AA164" s="424"/>
      <c r="AB164" s="424"/>
      <c r="AC164" s="424"/>
      <c r="AD164" s="424"/>
      <c r="AE164" s="424"/>
      <c r="AF164" s="424"/>
      <c r="AG164" s="424"/>
      <c r="AH164" s="422"/>
      <c r="AI164" s="422"/>
      <c r="AJ164" s="422"/>
      <c r="AK164" s="422"/>
      <c r="AL164" s="422"/>
      <c r="AM164" s="422"/>
      <c r="AN164" s="422"/>
      <c r="AO164" s="422"/>
      <c r="AP164" s="423"/>
      <c r="AQ164" s="424"/>
      <c r="AR164" s="424"/>
      <c r="AS164" s="424"/>
      <c r="AT164" s="424"/>
      <c r="AU164" s="424"/>
      <c r="AV164" s="424"/>
      <c r="AW164" s="424"/>
      <c r="AX164" s="424"/>
      <c r="AY164" s="424"/>
      <c r="AZ164" s="424"/>
      <c r="BA164" s="424"/>
      <c r="BB164" s="424"/>
      <c r="BC164" s="424"/>
      <c r="BD164" s="424"/>
      <c r="BE164" s="424"/>
      <c r="BF164" s="424"/>
      <c r="BG164" s="424"/>
      <c r="BH164" s="424"/>
      <c r="BI164" s="424"/>
      <c r="BJ164" s="424"/>
      <c r="BK164" s="424"/>
      <c r="BL164" s="424"/>
    </row>
    <row r="165" spans="1:64" ht="14.25" customHeight="1" thickTop="1">
      <c r="A165" s="18"/>
      <c r="D165" s="411" t="s">
        <v>570</v>
      </c>
      <c r="E165" s="416" t="str">
        <f>IF(D102="","",IF(AT102&lt;&gt;Datos!$AO$2,D102,""))</f>
        <v/>
      </c>
      <c r="F165" s="417"/>
      <c r="G165" s="417"/>
      <c r="H165" s="417"/>
      <c r="I165" s="417"/>
      <c r="J165" s="417"/>
      <c r="K165" s="417"/>
      <c r="L165" s="417"/>
      <c r="M165" s="417"/>
      <c r="N165" s="417"/>
      <c r="O165" s="417"/>
      <c r="P165" s="417"/>
      <c r="Q165" s="417"/>
      <c r="R165" s="417"/>
      <c r="S165" s="417"/>
      <c r="T165" s="417"/>
      <c r="U165" s="418"/>
      <c r="V165" s="610"/>
      <c r="W165" s="610"/>
      <c r="X165" s="610"/>
      <c r="Y165" s="610"/>
      <c r="Z165" s="610"/>
      <c r="AA165" s="610"/>
      <c r="AB165" s="610"/>
      <c r="AC165" s="610"/>
      <c r="AD165" s="610"/>
      <c r="AE165" s="610"/>
      <c r="AF165" s="610"/>
      <c r="AG165" s="610"/>
      <c r="AH165" s="611"/>
      <c r="AI165" s="611"/>
      <c r="AJ165" s="611"/>
      <c r="AK165" s="611"/>
      <c r="AL165" s="611"/>
      <c r="AM165" s="611"/>
      <c r="AN165" s="611"/>
      <c r="AO165" s="611"/>
      <c r="AP165" s="612"/>
      <c r="AQ165" s="610"/>
      <c r="AR165" s="610"/>
      <c r="AS165" s="610"/>
      <c r="AT165" s="610"/>
      <c r="AU165" s="610"/>
      <c r="AV165" s="610"/>
      <c r="AW165" s="610"/>
      <c r="AX165" s="610"/>
      <c r="AY165" s="610"/>
      <c r="AZ165" s="610"/>
      <c r="BA165" s="610"/>
      <c r="BB165" s="610"/>
      <c r="BC165" s="610"/>
      <c r="BD165" s="610"/>
      <c r="BE165" s="610"/>
      <c r="BF165" s="610"/>
      <c r="BG165" s="259"/>
    </row>
    <row r="166" spans="1:64" ht="14.25" customHeight="1">
      <c r="A166" s="18"/>
      <c r="D166" s="411"/>
      <c r="E166" s="416" t="str">
        <f>IF(D103="","",IF(AT103&lt;&gt;Datos!$AO$2,D103,""))</f>
        <v/>
      </c>
      <c r="F166" s="417"/>
      <c r="G166" s="417"/>
      <c r="H166" s="417"/>
      <c r="I166" s="417"/>
      <c r="J166" s="417"/>
      <c r="K166" s="417"/>
      <c r="L166" s="417"/>
      <c r="M166" s="417"/>
      <c r="N166" s="417"/>
      <c r="O166" s="417"/>
      <c r="P166" s="417"/>
      <c r="Q166" s="417"/>
      <c r="R166" s="417"/>
      <c r="S166" s="417"/>
      <c r="T166" s="417"/>
      <c r="U166" s="418"/>
      <c r="V166" s="616"/>
      <c r="W166" s="616"/>
      <c r="X166" s="616"/>
      <c r="Y166" s="616"/>
      <c r="Z166" s="616"/>
      <c r="AA166" s="616"/>
      <c r="AB166" s="616"/>
      <c r="AC166" s="616"/>
      <c r="AD166" s="616"/>
      <c r="AE166" s="616"/>
      <c r="AF166" s="616"/>
      <c r="AG166" s="616"/>
      <c r="AH166" s="617"/>
      <c r="AI166" s="617"/>
      <c r="AJ166" s="617"/>
      <c r="AK166" s="617"/>
      <c r="AL166" s="617"/>
      <c r="AM166" s="617"/>
      <c r="AN166" s="617"/>
      <c r="AO166" s="617"/>
      <c r="AP166" s="618"/>
      <c r="AQ166" s="616"/>
      <c r="AR166" s="616"/>
      <c r="AS166" s="616"/>
      <c r="AT166" s="616"/>
      <c r="AU166" s="616"/>
      <c r="AV166" s="616"/>
      <c r="AW166" s="616"/>
      <c r="AX166" s="616"/>
      <c r="AY166" s="616"/>
      <c r="AZ166" s="616"/>
      <c r="BA166" s="616"/>
      <c r="BB166" s="616"/>
      <c r="BC166" s="616"/>
      <c r="BD166" s="616"/>
      <c r="BE166" s="616"/>
      <c r="BF166" s="616"/>
      <c r="BG166" s="260"/>
    </row>
    <row r="167" spans="1:64" ht="14.25" customHeight="1">
      <c r="A167" s="18"/>
      <c r="D167" s="411"/>
      <c r="E167" s="416" t="str">
        <f>IF(D104="","",IF(AT104&lt;&gt;Datos!$AO$2,D104,""))</f>
        <v/>
      </c>
      <c r="F167" s="417"/>
      <c r="G167" s="417"/>
      <c r="H167" s="417"/>
      <c r="I167" s="417"/>
      <c r="J167" s="417"/>
      <c r="K167" s="417"/>
      <c r="L167" s="417"/>
      <c r="M167" s="417"/>
      <c r="N167" s="417"/>
      <c r="O167" s="417"/>
      <c r="P167" s="417"/>
      <c r="Q167" s="417"/>
      <c r="R167" s="417"/>
      <c r="S167" s="417"/>
      <c r="T167" s="417"/>
      <c r="U167" s="418"/>
      <c r="V167" s="616"/>
      <c r="W167" s="616"/>
      <c r="X167" s="616"/>
      <c r="Y167" s="616"/>
      <c r="Z167" s="616"/>
      <c r="AA167" s="616"/>
      <c r="AB167" s="616"/>
      <c r="AC167" s="616"/>
      <c r="AD167" s="616"/>
      <c r="AE167" s="616"/>
      <c r="AF167" s="616"/>
      <c r="AG167" s="616"/>
      <c r="AH167" s="617"/>
      <c r="AI167" s="617"/>
      <c r="AJ167" s="617"/>
      <c r="AK167" s="617"/>
      <c r="AL167" s="617"/>
      <c r="AM167" s="617"/>
      <c r="AN167" s="617"/>
      <c r="AO167" s="617"/>
      <c r="AP167" s="618"/>
      <c r="AQ167" s="616"/>
      <c r="AR167" s="616"/>
      <c r="AS167" s="616"/>
      <c r="AT167" s="616"/>
      <c r="AU167" s="616"/>
      <c r="AV167" s="616"/>
      <c r="AW167" s="616"/>
      <c r="AX167" s="616"/>
      <c r="AY167" s="616"/>
      <c r="AZ167" s="616"/>
      <c r="BA167" s="616"/>
      <c r="BB167" s="616"/>
      <c r="BC167" s="616"/>
      <c r="BD167" s="616"/>
      <c r="BE167" s="616"/>
      <c r="BF167" s="616"/>
      <c r="BG167" s="260"/>
    </row>
    <row r="168" spans="1:64" ht="14.25" customHeight="1">
      <c r="A168" s="18"/>
      <c r="D168" s="411"/>
      <c r="E168" s="416" t="str">
        <f>IF(D105="","",IF(AT105&lt;&gt;Datos!$AO$2,D105,""))</f>
        <v/>
      </c>
      <c r="F168" s="417"/>
      <c r="G168" s="417"/>
      <c r="H168" s="417"/>
      <c r="I168" s="417"/>
      <c r="J168" s="417"/>
      <c r="K168" s="417"/>
      <c r="L168" s="417"/>
      <c r="M168" s="417"/>
      <c r="N168" s="417"/>
      <c r="O168" s="417"/>
      <c r="P168" s="417"/>
      <c r="Q168" s="417"/>
      <c r="R168" s="417"/>
      <c r="S168" s="417"/>
      <c r="T168" s="417"/>
      <c r="U168" s="418"/>
      <c r="V168" s="616"/>
      <c r="W168" s="616"/>
      <c r="X168" s="616"/>
      <c r="Y168" s="616"/>
      <c r="Z168" s="616"/>
      <c r="AA168" s="616"/>
      <c r="AB168" s="616"/>
      <c r="AC168" s="616"/>
      <c r="AD168" s="616"/>
      <c r="AE168" s="616"/>
      <c r="AF168" s="616"/>
      <c r="AG168" s="616"/>
      <c r="AH168" s="617"/>
      <c r="AI168" s="617"/>
      <c r="AJ168" s="617"/>
      <c r="AK168" s="617"/>
      <c r="AL168" s="617"/>
      <c r="AM168" s="617"/>
      <c r="AN168" s="617"/>
      <c r="AO168" s="617"/>
      <c r="AP168" s="618"/>
      <c r="AQ168" s="616"/>
      <c r="AR168" s="616"/>
      <c r="AS168" s="616"/>
      <c r="AT168" s="616"/>
      <c r="AU168" s="616"/>
      <c r="AV168" s="616"/>
      <c r="AW168" s="616"/>
      <c r="AX168" s="616"/>
      <c r="AY168" s="616"/>
      <c r="AZ168" s="616"/>
      <c r="BA168" s="616"/>
      <c r="BB168" s="616"/>
      <c r="BC168" s="616"/>
      <c r="BD168" s="616"/>
      <c r="BE168" s="616"/>
      <c r="BF168" s="616"/>
      <c r="BG168" s="260"/>
    </row>
    <row r="169" spans="1:64" ht="14.25" customHeight="1">
      <c r="A169" s="18"/>
      <c r="D169" s="411"/>
      <c r="E169" s="416" t="str">
        <f>IF(D106="","",IF(AT106&lt;&gt;Datos!$AO$2,D106,""))</f>
        <v/>
      </c>
      <c r="F169" s="417"/>
      <c r="G169" s="417"/>
      <c r="H169" s="417"/>
      <c r="I169" s="417"/>
      <c r="J169" s="417"/>
      <c r="K169" s="417"/>
      <c r="L169" s="417"/>
      <c r="M169" s="417"/>
      <c r="N169" s="417"/>
      <c r="O169" s="417"/>
      <c r="P169" s="417"/>
      <c r="Q169" s="417"/>
      <c r="R169" s="417"/>
      <c r="S169" s="417"/>
      <c r="T169" s="417"/>
      <c r="U169" s="418"/>
      <c r="V169" s="616"/>
      <c r="W169" s="616"/>
      <c r="X169" s="616"/>
      <c r="Y169" s="616"/>
      <c r="Z169" s="616"/>
      <c r="AA169" s="616"/>
      <c r="AB169" s="616"/>
      <c r="AC169" s="616"/>
      <c r="AD169" s="616"/>
      <c r="AE169" s="616"/>
      <c r="AF169" s="616"/>
      <c r="AG169" s="616"/>
      <c r="AH169" s="617"/>
      <c r="AI169" s="617"/>
      <c r="AJ169" s="617"/>
      <c r="AK169" s="617"/>
      <c r="AL169" s="617"/>
      <c r="AM169" s="617"/>
      <c r="AN169" s="617"/>
      <c r="AO169" s="617"/>
      <c r="AP169" s="618"/>
      <c r="AQ169" s="616"/>
      <c r="AR169" s="616"/>
      <c r="AS169" s="616"/>
      <c r="AT169" s="616"/>
      <c r="AU169" s="616"/>
      <c r="AV169" s="616"/>
      <c r="AW169" s="616"/>
      <c r="AX169" s="616"/>
      <c r="AY169" s="616"/>
      <c r="AZ169" s="616"/>
      <c r="BA169" s="616"/>
      <c r="BB169" s="616"/>
      <c r="BC169" s="616"/>
      <c r="BD169" s="616"/>
      <c r="BE169" s="616"/>
      <c r="BF169" s="616"/>
      <c r="BG169" s="260"/>
    </row>
    <row r="170" spans="1:64" ht="14.25" customHeight="1">
      <c r="A170" s="18"/>
      <c r="D170" s="411"/>
      <c r="E170" s="416" t="str">
        <f>IF(D107="","",IF(AT107&lt;&gt;Datos!$AO$2,D107,""))</f>
        <v/>
      </c>
      <c r="F170" s="417"/>
      <c r="G170" s="417"/>
      <c r="H170" s="417"/>
      <c r="I170" s="417"/>
      <c r="J170" s="417"/>
      <c r="K170" s="417"/>
      <c r="L170" s="417"/>
      <c r="M170" s="417"/>
      <c r="N170" s="417"/>
      <c r="O170" s="417"/>
      <c r="P170" s="417"/>
      <c r="Q170" s="417"/>
      <c r="R170" s="417"/>
      <c r="S170" s="417"/>
      <c r="T170" s="417"/>
      <c r="U170" s="418"/>
      <c r="V170" s="616"/>
      <c r="W170" s="616"/>
      <c r="X170" s="616"/>
      <c r="Y170" s="616"/>
      <c r="Z170" s="616"/>
      <c r="AA170" s="616"/>
      <c r="AB170" s="616"/>
      <c r="AC170" s="616"/>
      <c r="AD170" s="616"/>
      <c r="AE170" s="616"/>
      <c r="AF170" s="616"/>
      <c r="AG170" s="616"/>
      <c r="AH170" s="617"/>
      <c r="AI170" s="617"/>
      <c r="AJ170" s="617"/>
      <c r="AK170" s="617"/>
      <c r="AL170" s="617"/>
      <c r="AM170" s="617"/>
      <c r="AN170" s="617"/>
      <c r="AO170" s="617"/>
      <c r="AP170" s="618"/>
      <c r="AQ170" s="616"/>
      <c r="AR170" s="616"/>
      <c r="AS170" s="616"/>
      <c r="AT170" s="616"/>
      <c r="AU170" s="616"/>
      <c r="AV170" s="616"/>
      <c r="AW170" s="616"/>
      <c r="AX170" s="616"/>
      <c r="AY170" s="616"/>
      <c r="AZ170" s="616"/>
      <c r="BA170" s="616"/>
      <c r="BB170" s="616"/>
      <c r="BC170" s="616"/>
      <c r="BD170" s="616"/>
      <c r="BE170" s="616"/>
      <c r="BF170" s="616"/>
      <c r="BG170" s="260"/>
    </row>
    <row r="171" spans="1:64" ht="14.25" customHeight="1">
      <c r="A171" s="18"/>
      <c r="D171" s="411"/>
      <c r="E171" s="416" t="str">
        <f>IF(D108="","",IF(AT108&lt;&gt;Datos!$AO$2,D108,""))</f>
        <v/>
      </c>
      <c r="F171" s="417"/>
      <c r="G171" s="417"/>
      <c r="H171" s="417"/>
      <c r="I171" s="417"/>
      <c r="J171" s="417"/>
      <c r="K171" s="417"/>
      <c r="L171" s="417"/>
      <c r="M171" s="417"/>
      <c r="N171" s="417"/>
      <c r="O171" s="417"/>
      <c r="P171" s="417"/>
      <c r="Q171" s="417"/>
      <c r="R171" s="417"/>
      <c r="S171" s="417"/>
      <c r="T171" s="417"/>
      <c r="U171" s="418"/>
      <c r="V171" s="616"/>
      <c r="W171" s="616"/>
      <c r="X171" s="616"/>
      <c r="Y171" s="616"/>
      <c r="Z171" s="616"/>
      <c r="AA171" s="616"/>
      <c r="AB171" s="616"/>
      <c r="AC171" s="616"/>
      <c r="AD171" s="616"/>
      <c r="AE171" s="616"/>
      <c r="AF171" s="616"/>
      <c r="AG171" s="616"/>
      <c r="AH171" s="617"/>
      <c r="AI171" s="617"/>
      <c r="AJ171" s="617"/>
      <c r="AK171" s="617"/>
      <c r="AL171" s="617"/>
      <c r="AM171" s="617"/>
      <c r="AN171" s="617"/>
      <c r="AO171" s="617"/>
      <c r="AP171" s="618"/>
      <c r="AQ171" s="616"/>
      <c r="AR171" s="616"/>
      <c r="AS171" s="616"/>
      <c r="AT171" s="616"/>
      <c r="AU171" s="616"/>
      <c r="AV171" s="616"/>
      <c r="AW171" s="616"/>
      <c r="AX171" s="616"/>
      <c r="AY171" s="616"/>
      <c r="AZ171" s="616"/>
      <c r="BA171" s="616"/>
      <c r="BB171" s="616"/>
      <c r="BC171" s="616"/>
      <c r="BD171" s="616"/>
      <c r="BE171" s="616"/>
      <c r="BF171" s="616"/>
      <c r="BG171" s="260"/>
    </row>
    <row r="172" spans="1:64" ht="14.25" customHeight="1">
      <c r="A172" s="18"/>
      <c r="D172" s="411"/>
      <c r="E172" s="416" t="str">
        <f>IF(D109="","",IF(AT109&lt;&gt;Datos!$AO$2,D109,""))</f>
        <v/>
      </c>
      <c r="F172" s="417"/>
      <c r="G172" s="417"/>
      <c r="H172" s="417"/>
      <c r="I172" s="417"/>
      <c r="J172" s="417"/>
      <c r="K172" s="417"/>
      <c r="L172" s="417"/>
      <c r="M172" s="417"/>
      <c r="N172" s="417"/>
      <c r="O172" s="417"/>
      <c r="P172" s="417"/>
      <c r="Q172" s="417"/>
      <c r="R172" s="417"/>
      <c r="S172" s="417"/>
      <c r="T172" s="417"/>
      <c r="U172" s="418"/>
      <c r="V172" s="616"/>
      <c r="W172" s="616"/>
      <c r="X172" s="616"/>
      <c r="Y172" s="616"/>
      <c r="Z172" s="616"/>
      <c r="AA172" s="616"/>
      <c r="AB172" s="616"/>
      <c r="AC172" s="616"/>
      <c r="AD172" s="616"/>
      <c r="AE172" s="616"/>
      <c r="AF172" s="616"/>
      <c r="AG172" s="616"/>
      <c r="AH172" s="617"/>
      <c r="AI172" s="617"/>
      <c r="AJ172" s="617"/>
      <c r="AK172" s="617"/>
      <c r="AL172" s="617"/>
      <c r="AM172" s="617"/>
      <c r="AN172" s="617"/>
      <c r="AO172" s="617"/>
      <c r="AP172" s="618"/>
      <c r="AQ172" s="616"/>
      <c r="AR172" s="616"/>
      <c r="AS172" s="616"/>
      <c r="AT172" s="616"/>
      <c r="AU172" s="616"/>
      <c r="AV172" s="616"/>
      <c r="AW172" s="616"/>
      <c r="AX172" s="616"/>
      <c r="AY172" s="616"/>
      <c r="AZ172" s="616"/>
      <c r="BA172" s="616"/>
      <c r="BB172" s="616"/>
      <c r="BC172" s="616"/>
      <c r="BD172" s="616"/>
      <c r="BE172" s="616"/>
      <c r="BF172" s="616"/>
      <c r="BG172" s="260"/>
    </row>
    <row r="173" spans="1:64" ht="14.25" customHeight="1">
      <c r="A173" s="18"/>
      <c r="D173" s="412"/>
      <c r="E173" s="416" t="str">
        <f>IF(D110="","",IF(AT110&lt;&gt;Datos!$AO$2,D110,""))</f>
        <v/>
      </c>
      <c r="F173" s="417"/>
      <c r="G173" s="417"/>
      <c r="H173" s="417"/>
      <c r="I173" s="417"/>
      <c r="J173" s="417"/>
      <c r="K173" s="417"/>
      <c r="L173" s="417"/>
      <c r="M173" s="417"/>
      <c r="N173" s="417"/>
      <c r="O173" s="417"/>
      <c r="P173" s="417"/>
      <c r="Q173" s="417"/>
      <c r="R173" s="417"/>
      <c r="S173" s="417"/>
      <c r="T173" s="417"/>
      <c r="U173" s="418"/>
      <c r="V173" s="616"/>
      <c r="W173" s="616"/>
      <c r="X173" s="616"/>
      <c r="Y173" s="616"/>
      <c r="Z173" s="616"/>
      <c r="AA173" s="616"/>
      <c r="AB173" s="616"/>
      <c r="AC173" s="616"/>
      <c r="AD173" s="616"/>
      <c r="AE173" s="616"/>
      <c r="AF173" s="616"/>
      <c r="AG173" s="616"/>
      <c r="AH173" s="617"/>
      <c r="AI173" s="617"/>
      <c r="AJ173" s="617"/>
      <c r="AK173" s="617"/>
      <c r="AL173" s="617"/>
      <c r="AM173" s="617"/>
      <c r="AN173" s="617"/>
      <c r="AO173" s="617"/>
      <c r="AP173" s="618"/>
      <c r="AQ173" s="616"/>
      <c r="AR173" s="616"/>
      <c r="AS173" s="616"/>
      <c r="AT173" s="616"/>
      <c r="AU173" s="616"/>
      <c r="AV173" s="616"/>
      <c r="AW173" s="616"/>
      <c r="AX173" s="616"/>
      <c r="AY173" s="616"/>
      <c r="AZ173" s="616"/>
      <c r="BA173" s="616"/>
      <c r="BB173" s="616"/>
      <c r="BC173" s="616"/>
      <c r="BD173" s="616"/>
      <c r="BE173" s="616"/>
      <c r="BF173" s="616"/>
      <c r="BG173" s="260"/>
    </row>
    <row r="174" spans="1:64" ht="14.25" customHeight="1">
      <c r="A174" s="18"/>
      <c r="D174" s="412"/>
      <c r="E174" s="416" t="str">
        <f>IF(D111="","",IF(AT111&lt;&gt;Datos!$AO$2,D111,""))</f>
        <v/>
      </c>
      <c r="F174" s="417"/>
      <c r="G174" s="417"/>
      <c r="H174" s="417"/>
      <c r="I174" s="417"/>
      <c r="J174" s="417"/>
      <c r="K174" s="417"/>
      <c r="L174" s="417"/>
      <c r="M174" s="417"/>
      <c r="N174" s="417"/>
      <c r="O174" s="417"/>
      <c r="P174" s="417"/>
      <c r="Q174" s="417"/>
      <c r="R174" s="417"/>
      <c r="S174" s="417"/>
      <c r="T174" s="417"/>
      <c r="U174" s="418"/>
      <c r="V174" s="616"/>
      <c r="W174" s="616"/>
      <c r="X174" s="616"/>
      <c r="Y174" s="616"/>
      <c r="Z174" s="616"/>
      <c r="AA174" s="616"/>
      <c r="AB174" s="616"/>
      <c r="AC174" s="616"/>
      <c r="AD174" s="616"/>
      <c r="AE174" s="616"/>
      <c r="AF174" s="616"/>
      <c r="AG174" s="616"/>
      <c r="AH174" s="617"/>
      <c r="AI174" s="617"/>
      <c r="AJ174" s="617"/>
      <c r="AK174" s="617"/>
      <c r="AL174" s="617"/>
      <c r="AM174" s="617"/>
      <c r="AN174" s="617"/>
      <c r="AO174" s="617"/>
      <c r="AP174" s="618"/>
      <c r="AQ174" s="616"/>
      <c r="AR174" s="616"/>
      <c r="AS174" s="616"/>
      <c r="AT174" s="616"/>
      <c r="AU174" s="616"/>
      <c r="AV174" s="616"/>
      <c r="AW174" s="616"/>
      <c r="AX174" s="616"/>
      <c r="AY174" s="616"/>
      <c r="AZ174" s="616"/>
      <c r="BA174" s="616"/>
      <c r="BB174" s="616"/>
      <c r="BC174" s="616"/>
      <c r="BD174" s="616"/>
      <c r="BE174" s="616"/>
      <c r="BF174" s="616"/>
      <c r="BG174" s="260"/>
    </row>
    <row r="175" spans="1:64">
      <c r="A175" s="18"/>
      <c r="BG175" s="20"/>
    </row>
    <row r="176" spans="1:64" ht="15.75" customHeight="1">
      <c r="A176" s="18"/>
      <c r="D176" s="181"/>
      <c r="E176" s="181"/>
      <c r="F176" s="181"/>
      <c r="G176" s="181"/>
      <c r="H176" s="181"/>
      <c r="I176" s="181"/>
      <c r="J176" s="181"/>
      <c r="K176" s="181"/>
      <c r="L176" s="181"/>
      <c r="M176" s="181"/>
      <c r="N176" s="181"/>
      <c r="O176" s="181"/>
      <c r="P176" s="181"/>
      <c r="Q176" s="181"/>
      <c r="R176" s="181"/>
      <c r="S176" s="181"/>
      <c r="T176" s="181"/>
      <c r="U176" s="181"/>
      <c r="V176" s="181"/>
      <c r="W176" s="181"/>
      <c r="X176" s="181"/>
      <c r="Y176" s="181"/>
      <c r="Z176" s="181"/>
      <c r="AA176" s="181"/>
      <c r="AB176" s="181"/>
      <c r="AC176" s="181"/>
      <c r="AD176" s="181"/>
      <c r="AE176" s="181"/>
      <c r="AF176" s="181"/>
      <c r="AG176" s="181"/>
      <c r="AH176" s="181"/>
      <c r="AI176" s="181"/>
      <c r="AJ176" s="181"/>
      <c r="AK176" s="181"/>
      <c r="AL176" s="181"/>
      <c r="AM176" s="181"/>
      <c r="AN176" s="181"/>
      <c r="AO176" s="181"/>
      <c r="AP176" s="181"/>
      <c r="AQ176" s="181"/>
      <c r="AR176" s="181"/>
      <c r="AS176" s="181"/>
      <c r="AT176" s="181"/>
      <c r="AU176" s="181"/>
      <c r="AV176" s="181"/>
      <c r="AW176" s="181"/>
      <c r="AX176" s="181"/>
      <c r="AY176" s="181"/>
      <c r="AZ176" s="181"/>
      <c r="BA176" s="181"/>
      <c r="BB176" s="181"/>
      <c r="BG176" s="20"/>
      <c r="BK176" s="11" t="s">
        <v>574</v>
      </c>
    </row>
    <row r="177" spans="1:63" ht="31.9" customHeight="1">
      <c r="A177" s="18"/>
      <c r="D177" s="652" t="s">
        <v>575</v>
      </c>
      <c r="E177" s="652"/>
      <c r="F177" s="652"/>
      <c r="G177" s="652"/>
      <c r="H177" s="652"/>
      <c r="I177" s="652"/>
      <c r="J177" s="652"/>
      <c r="K177" s="652"/>
      <c r="L177" s="652"/>
      <c r="M177" s="652"/>
      <c r="N177" s="652"/>
      <c r="O177" s="652"/>
      <c r="P177" s="652"/>
      <c r="Q177" s="652"/>
      <c r="R177" s="652"/>
      <c r="S177" s="652"/>
      <c r="T177" s="652"/>
      <c r="U177" s="652"/>
      <c r="V177" s="652"/>
      <c r="W177" s="652"/>
      <c r="X177" s="652"/>
      <c r="Y177" s="652"/>
      <c r="Z177" s="652"/>
      <c r="AA177" s="652"/>
      <c r="AB177" s="652"/>
      <c r="AC177" s="652"/>
      <c r="AD177" s="652"/>
      <c r="AE177" s="652"/>
      <c r="AF177" s="652"/>
      <c r="AG177" s="652"/>
      <c r="AH177" s="652"/>
      <c r="AI177" s="652"/>
      <c r="AJ177" s="652"/>
      <c r="AK177" s="652"/>
      <c r="AL177" s="652"/>
      <c r="AM177" s="652"/>
      <c r="AN177" s="652"/>
      <c r="AO177" s="652"/>
      <c r="AP177" s="652"/>
      <c r="AQ177" s="652"/>
      <c r="AR177" s="652"/>
      <c r="AS177" s="652"/>
      <c r="AT177" s="652"/>
      <c r="AU177" s="652"/>
      <c r="AV177" s="652"/>
      <c r="AW177" s="652"/>
      <c r="AX177" s="652"/>
      <c r="AY177" s="652"/>
      <c r="AZ177" s="652"/>
      <c r="BA177" s="652"/>
      <c r="BB177" s="652"/>
      <c r="BC177" s="652"/>
      <c r="BD177" s="652"/>
      <c r="BE177" s="652"/>
      <c r="BF177" s="652"/>
      <c r="BG177" s="653"/>
      <c r="BK177" s="26" t="str">
        <f>IF(AT87=Datos!$AO$2,D87,"")</f>
        <v/>
      </c>
    </row>
    <row r="178" spans="1:63" ht="20.100000000000001" customHeight="1">
      <c r="A178" s="18"/>
      <c r="D178" s="654" t="s">
        <v>576</v>
      </c>
      <c r="E178" s="654"/>
      <c r="F178" s="654"/>
      <c r="G178" s="654"/>
      <c r="H178" s="654"/>
      <c r="I178" s="654"/>
      <c r="J178" s="654"/>
      <c r="K178" s="654"/>
      <c r="L178" s="654"/>
      <c r="M178" s="654"/>
      <c r="N178" s="654"/>
      <c r="O178" s="654"/>
      <c r="P178" s="654"/>
      <c r="Q178" s="654"/>
      <c r="R178" s="654"/>
      <c r="S178" s="654"/>
      <c r="T178" s="654"/>
      <c r="U178" s="654"/>
      <c r="V178" s="649" t="s">
        <v>563</v>
      </c>
      <c r="W178" s="649"/>
      <c r="X178" s="649"/>
      <c r="Y178" s="649"/>
      <c r="Z178" s="649"/>
      <c r="AA178" s="649"/>
      <c r="AB178" s="649"/>
      <c r="AC178" s="649"/>
      <c r="AD178" s="649"/>
      <c r="AE178" s="649"/>
      <c r="AF178" s="649"/>
      <c r="AG178" s="649"/>
      <c r="AH178" s="649"/>
      <c r="AI178" s="649"/>
      <c r="AJ178" s="649"/>
      <c r="AK178" s="649"/>
      <c r="AL178" s="649"/>
      <c r="AM178" s="649"/>
      <c r="AN178" s="649"/>
      <c r="AO178" s="649"/>
      <c r="AP178" s="649"/>
      <c r="AQ178" s="649"/>
      <c r="AR178" s="649"/>
      <c r="AS178" s="649"/>
      <c r="AT178" s="649"/>
      <c r="AU178" s="649"/>
      <c r="AV178" s="649"/>
      <c r="AW178" s="649"/>
      <c r="AX178" s="649"/>
      <c r="AY178" s="649"/>
      <c r="AZ178" s="649"/>
      <c r="BA178" s="649"/>
      <c r="BB178" s="649"/>
      <c r="BC178" s="649"/>
      <c r="BD178" s="649"/>
      <c r="BE178" s="649"/>
      <c r="BF178" s="649"/>
      <c r="BG178" s="650"/>
      <c r="BK178" s="26" t="str">
        <f>IF(AT88=Datos!$AO$2,D88,"")</f>
        <v/>
      </c>
    </row>
    <row r="179" spans="1:63" ht="25.15" customHeight="1">
      <c r="A179" s="18"/>
      <c r="D179" s="654"/>
      <c r="E179" s="654"/>
      <c r="F179" s="654"/>
      <c r="G179" s="654"/>
      <c r="H179" s="654"/>
      <c r="I179" s="654"/>
      <c r="J179" s="654"/>
      <c r="K179" s="654"/>
      <c r="L179" s="654"/>
      <c r="M179" s="654"/>
      <c r="N179" s="654"/>
      <c r="O179" s="654"/>
      <c r="P179" s="654"/>
      <c r="Q179" s="654"/>
      <c r="R179" s="654"/>
      <c r="S179" s="654"/>
      <c r="T179" s="654"/>
      <c r="U179" s="654"/>
      <c r="V179" s="604" t="s">
        <v>564</v>
      </c>
      <c r="W179" s="604"/>
      <c r="X179" s="604"/>
      <c r="Y179" s="604"/>
      <c r="Z179" s="604"/>
      <c r="AA179" s="604"/>
      <c r="AB179" s="604"/>
      <c r="AC179" s="604"/>
      <c r="AD179" s="604"/>
      <c r="AE179" s="604"/>
      <c r="AF179" s="604"/>
      <c r="AG179" s="604"/>
      <c r="AH179" s="604" t="s">
        <v>565</v>
      </c>
      <c r="AI179" s="604"/>
      <c r="AJ179" s="604"/>
      <c r="AK179" s="604"/>
      <c r="AL179" s="604"/>
      <c r="AM179" s="604"/>
      <c r="AN179" s="604"/>
      <c r="AO179" s="604"/>
      <c r="AP179" s="604"/>
      <c r="AQ179" s="604" t="s">
        <v>566</v>
      </c>
      <c r="AR179" s="604"/>
      <c r="AS179" s="604"/>
      <c r="AT179" s="604"/>
      <c r="AU179" s="604"/>
      <c r="AV179" s="604"/>
      <c r="AW179" s="604"/>
      <c r="AX179" s="604"/>
      <c r="AY179" s="604"/>
      <c r="AZ179" s="604"/>
      <c r="BA179" s="604" t="s">
        <v>567</v>
      </c>
      <c r="BB179" s="604"/>
      <c r="BC179" s="604"/>
      <c r="BD179" s="604"/>
      <c r="BE179" s="604"/>
      <c r="BF179" s="604"/>
      <c r="BG179" s="182" t="s">
        <v>568</v>
      </c>
      <c r="BK179" s="26" t="str">
        <f>IF(AT89=Datos!$AO$2,D89,"")</f>
        <v/>
      </c>
    </row>
    <row r="180" spans="1:63" ht="14.25" customHeight="1">
      <c r="A180" s="18"/>
      <c r="D180" s="429" t="s">
        <v>569</v>
      </c>
      <c r="E180" s="620"/>
      <c r="F180" s="620"/>
      <c r="G180" s="620"/>
      <c r="H180" s="620"/>
      <c r="I180" s="620"/>
      <c r="J180" s="620"/>
      <c r="K180" s="620"/>
      <c r="L180" s="620"/>
      <c r="M180" s="620"/>
      <c r="N180" s="620"/>
      <c r="O180" s="620"/>
      <c r="P180" s="620"/>
      <c r="Q180" s="620"/>
      <c r="R180" s="620"/>
      <c r="S180" s="620"/>
      <c r="T180" s="620"/>
      <c r="U180" s="620"/>
      <c r="V180" s="620"/>
      <c r="W180" s="620"/>
      <c r="X180" s="620"/>
      <c r="Y180" s="620"/>
      <c r="Z180" s="620"/>
      <c r="AA180" s="620"/>
      <c r="AB180" s="620"/>
      <c r="AC180" s="620"/>
      <c r="AD180" s="620"/>
      <c r="AE180" s="620"/>
      <c r="AF180" s="620"/>
      <c r="AG180" s="620"/>
      <c r="AH180" s="620"/>
      <c r="AI180" s="620"/>
      <c r="AJ180" s="620"/>
      <c r="AK180" s="620"/>
      <c r="AL180" s="620"/>
      <c r="AM180" s="620"/>
      <c r="AN180" s="620"/>
      <c r="AO180" s="620"/>
      <c r="AP180" s="620"/>
      <c r="AQ180" s="620"/>
      <c r="AR180" s="620"/>
      <c r="AS180" s="620"/>
      <c r="AT180" s="620"/>
      <c r="AU180" s="620"/>
      <c r="AV180" s="620"/>
      <c r="AW180" s="620"/>
      <c r="AX180" s="620"/>
      <c r="AY180" s="620"/>
      <c r="AZ180" s="620"/>
      <c r="BA180" s="624"/>
      <c r="BB180" s="625"/>
      <c r="BC180" s="625"/>
      <c r="BD180" s="625"/>
      <c r="BE180" s="625"/>
      <c r="BF180" s="626"/>
      <c r="BG180" s="261"/>
      <c r="BK180" s="26" t="str">
        <f>IF(AT90=Datos!$AO$2,D90,"")</f>
        <v/>
      </c>
    </row>
    <row r="181" spans="1:63" ht="14.25" customHeight="1">
      <c r="A181" s="18"/>
      <c r="D181" s="430"/>
      <c r="E181" s="620" t="str">
        <f>IF(D117="","",IF(AT117&lt;&gt;Datos!$AO$2,D117,""))</f>
        <v/>
      </c>
      <c r="F181" s="620"/>
      <c r="G181" s="620"/>
      <c r="H181" s="620"/>
      <c r="I181" s="620"/>
      <c r="J181" s="620"/>
      <c r="K181" s="620"/>
      <c r="L181" s="620"/>
      <c r="M181" s="620"/>
      <c r="N181" s="620"/>
      <c r="O181" s="620"/>
      <c r="P181" s="620"/>
      <c r="Q181" s="620"/>
      <c r="R181" s="620"/>
      <c r="S181" s="620"/>
      <c r="T181" s="620"/>
      <c r="U181" s="620"/>
      <c r="V181" s="620"/>
      <c r="W181" s="620"/>
      <c r="X181" s="620"/>
      <c r="Y181" s="620"/>
      <c r="Z181" s="620"/>
      <c r="AA181" s="620"/>
      <c r="AB181" s="620"/>
      <c r="AC181" s="620"/>
      <c r="AD181" s="620"/>
      <c r="AE181" s="620"/>
      <c r="AF181" s="620"/>
      <c r="AG181" s="620"/>
      <c r="AH181" s="620"/>
      <c r="AI181" s="620"/>
      <c r="AJ181" s="620"/>
      <c r="AK181" s="620"/>
      <c r="AL181" s="620"/>
      <c r="AM181" s="620"/>
      <c r="AN181" s="620"/>
      <c r="AO181" s="620"/>
      <c r="AP181" s="620"/>
      <c r="AQ181" s="620"/>
      <c r="AR181" s="620"/>
      <c r="AS181" s="620"/>
      <c r="AT181" s="620"/>
      <c r="AU181" s="620"/>
      <c r="AV181" s="620"/>
      <c r="AW181" s="620"/>
      <c r="AX181" s="620"/>
      <c r="AY181" s="620"/>
      <c r="AZ181" s="620"/>
      <c r="BA181" s="624"/>
      <c r="BB181" s="625"/>
      <c r="BC181" s="625"/>
      <c r="BD181" s="625"/>
      <c r="BE181" s="625"/>
      <c r="BF181" s="626"/>
      <c r="BG181" s="261"/>
      <c r="BK181" s="26" t="str">
        <f>IF(AT91=Datos!$AO$2,D91,"")</f>
        <v/>
      </c>
    </row>
    <row r="182" spans="1:63" ht="14.25" customHeight="1">
      <c r="A182" s="18"/>
      <c r="D182" s="430"/>
      <c r="E182" s="620" t="str">
        <f>IF(D118="","",IF(AT118&lt;&gt;Datos!$AO$2,D118,""))</f>
        <v/>
      </c>
      <c r="F182" s="620"/>
      <c r="G182" s="620"/>
      <c r="H182" s="620"/>
      <c r="I182" s="620"/>
      <c r="J182" s="620"/>
      <c r="K182" s="620"/>
      <c r="L182" s="620"/>
      <c r="M182" s="620"/>
      <c r="N182" s="620"/>
      <c r="O182" s="620"/>
      <c r="P182" s="620"/>
      <c r="Q182" s="620"/>
      <c r="R182" s="620"/>
      <c r="S182" s="620"/>
      <c r="T182" s="620"/>
      <c r="U182" s="620"/>
      <c r="V182" s="620"/>
      <c r="W182" s="620"/>
      <c r="X182" s="620"/>
      <c r="Y182" s="620"/>
      <c r="Z182" s="620"/>
      <c r="AA182" s="620"/>
      <c r="AB182" s="620"/>
      <c r="AC182" s="620"/>
      <c r="AD182" s="620"/>
      <c r="AE182" s="620"/>
      <c r="AF182" s="620"/>
      <c r="AG182" s="620"/>
      <c r="AH182" s="620"/>
      <c r="AI182" s="620"/>
      <c r="AJ182" s="620"/>
      <c r="AK182" s="620"/>
      <c r="AL182" s="620"/>
      <c r="AM182" s="620"/>
      <c r="AN182" s="620"/>
      <c r="AO182" s="620"/>
      <c r="AP182" s="620"/>
      <c r="AQ182" s="620"/>
      <c r="AR182" s="620"/>
      <c r="AS182" s="620"/>
      <c r="AT182" s="620"/>
      <c r="AU182" s="620"/>
      <c r="AV182" s="620"/>
      <c r="AW182" s="620"/>
      <c r="AX182" s="620"/>
      <c r="AY182" s="620"/>
      <c r="AZ182" s="620"/>
      <c r="BA182" s="624"/>
      <c r="BB182" s="625"/>
      <c r="BC182" s="625"/>
      <c r="BD182" s="625"/>
      <c r="BE182" s="625"/>
      <c r="BF182" s="626"/>
      <c r="BG182" s="261"/>
      <c r="BK182" s="26" t="str">
        <f>IF(AT92=Datos!$AO$2,D92,"")</f>
        <v/>
      </c>
    </row>
    <row r="183" spans="1:63" ht="14.25" customHeight="1">
      <c r="A183" s="18"/>
      <c r="D183" s="430"/>
      <c r="E183" s="620" t="str">
        <f>IF(D119="","",IF(AT119&lt;&gt;Datos!$AO$2,D119,""))</f>
        <v/>
      </c>
      <c r="F183" s="620"/>
      <c r="G183" s="620"/>
      <c r="H183" s="620"/>
      <c r="I183" s="620"/>
      <c r="J183" s="620"/>
      <c r="K183" s="620"/>
      <c r="L183" s="620"/>
      <c r="M183" s="620"/>
      <c r="N183" s="620"/>
      <c r="O183" s="620"/>
      <c r="P183" s="620"/>
      <c r="Q183" s="620"/>
      <c r="R183" s="620"/>
      <c r="S183" s="620"/>
      <c r="T183" s="620"/>
      <c r="U183" s="620"/>
      <c r="V183" s="620"/>
      <c r="W183" s="620"/>
      <c r="X183" s="620"/>
      <c r="Y183" s="620"/>
      <c r="Z183" s="620"/>
      <c r="AA183" s="620"/>
      <c r="AB183" s="620"/>
      <c r="AC183" s="620"/>
      <c r="AD183" s="620"/>
      <c r="AE183" s="620"/>
      <c r="AF183" s="620"/>
      <c r="AG183" s="620"/>
      <c r="AH183" s="620"/>
      <c r="AI183" s="620"/>
      <c r="AJ183" s="620"/>
      <c r="AK183" s="620"/>
      <c r="AL183" s="620"/>
      <c r="AM183" s="620"/>
      <c r="AN183" s="620"/>
      <c r="AO183" s="620"/>
      <c r="AP183" s="620"/>
      <c r="AQ183" s="620"/>
      <c r="AR183" s="620"/>
      <c r="AS183" s="620"/>
      <c r="AT183" s="620"/>
      <c r="AU183" s="620"/>
      <c r="AV183" s="620"/>
      <c r="AW183" s="620"/>
      <c r="AX183" s="620"/>
      <c r="AY183" s="620"/>
      <c r="AZ183" s="620"/>
      <c r="BA183" s="624"/>
      <c r="BB183" s="625"/>
      <c r="BC183" s="625"/>
      <c r="BD183" s="625"/>
      <c r="BE183" s="625"/>
      <c r="BF183" s="626"/>
      <c r="BG183" s="261"/>
      <c r="BK183" s="26" t="str">
        <f>IF(AT93=Datos!$AO$2,D93,"")</f>
        <v/>
      </c>
    </row>
    <row r="184" spans="1:63" ht="14.25" customHeight="1">
      <c r="A184" s="18"/>
      <c r="D184" s="430"/>
      <c r="E184" s="620" t="str">
        <f>IF(D120="","",IF(AT120&lt;&gt;Datos!$AO$2,D120,""))</f>
        <v/>
      </c>
      <c r="F184" s="620"/>
      <c r="G184" s="620"/>
      <c r="H184" s="620"/>
      <c r="I184" s="620"/>
      <c r="J184" s="620"/>
      <c r="K184" s="620"/>
      <c r="L184" s="620"/>
      <c r="M184" s="620"/>
      <c r="N184" s="620"/>
      <c r="O184" s="620"/>
      <c r="P184" s="620"/>
      <c r="Q184" s="620"/>
      <c r="R184" s="620"/>
      <c r="S184" s="620"/>
      <c r="T184" s="620"/>
      <c r="U184" s="620"/>
      <c r="V184" s="620"/>
      <c r="W184" s="620"/>
      <c r="X184" s="620"/>
      <c r="Y184" s="620"/>
      <c r="Z184" s="620"/>
      <c r="AA184" s="620"/>
      <c r="AB184" s="620"/>
      <c r="AC184" s="620"/>
      <c r="AD184" s="620"/>
      <c r="AE184" s="620"/>
      <c r="AF184" s="620"/>
      <c r="AG184" s="620"/>
      <c r="AH184" s="620"/>
      <c r="AI184" s="620"/>
      <c r="AJ184" s="620"/>
      <c r="AK184" s="620"/>
      <c r="AL184" s="620"/>
      <c r="AM184" s="620"/>
      <c r="AN184" s="620"/>
      <c r="AO184" s="620"/>
      <c r="AP184" s="620"/>
      <c r="AQ184" s="620"/>
      <c r="AR184" s="620"/>
      <c r="AS184" s="620"/>
      <c r="AT184" s="620"/>
      <c r="AU184" s="620"/>
      <c r="AV184" s="620"/>
      <c r="AW184" s="620"/>
      <c r="AX184" s="620"/>
      <c r="AY184" s="620"/>
      <c r="AZ184" s="620"/>
      <c r="BA184" s="624"/>
      <c r="BB184" s="625"/>
      <c r="BC184" s="625"/>
      <c r="BD184" s="625"/>
      <c r="BE184" s="625"/>
      <c r="BF184" s="626"/>
      <c r="BG184" s="261"/>
      <c r="BK184" s="26" t="str">
        <f>IF(AT94=Datos!$AO$2,D94,"")</f>
        <v/>
      </c>
    </row>
    <row r="185" spans="1:63" ht="14.25" customHeight="1">
      <c r="A185" s="18"/>
      <c r="D185" s="430"/>
      <c r="E185" s="620" t="str">
        <f>IF(D121="","",IF(AT121&lt;&gt;Datos!$AO$2,D121,""))</f>
        <v/>
      </c>
      <c r="F185" s="620"/>
      <c r="G185" s="620"/>
      <c r="H185" s="620"/>
      <c r="I185" s="620"/>
      <c r="J185" s="620"/>
      <c r="K185" s="620"/>
      <c r="L185" s="620"/>
      <c r="M185" s="620"/>
      <c r="N185" s="620"/>
      <c r="O185" s="620"/>
      <c r="P185" s="620"/>
      <c r="Q185" s="620"/>
      <c r="R185" s="620"/>
      <c r="S185" s="620"/>
      <c r="T185" s="620"/>
      <c r="U185" s="620"/>
      <c r="V185" s="620"/>
      <c r="W185" s="620"/>
      <c r="X185" s="620"/>
      <c r="Y185" s="620"/>
      <c r="Z185" s="620"/>
      <c r="AA185" s="620"/>
      <c r="AB185" s="620"/>
      <c r="AC185" s="620"/>
      <c r="AD185" s="620"/>
      <c r="AE185" s="620"/>
      <c r="AF185" s="620"/>
      <c r="AG185" s="620"/>
      <c r="AH185" s="620"/>
      <c r="AI185" s="620"/>
      <c r="AJ185" s="620"/>
      <c r="AK185" s="620"/>
      <c r="AL185" s="620"/>
      <c r="AM185" s="620"/>
      <c r="AN185" s="620"/>
      <c r="AO185" s="620"/>
      <c r="AP185" s="620"/>
      <c r="AQ185" s="620"/>
      <c r="AR185" s="620"/>
      <c r="AS185" s="620"/>
      <c r="AT185" s="620"/>
      <c r="AU185" s="620"/>
      <c r="AV185" s="620"/>
      <c r="AW185" s="620"/>
      <c r="AX185" s="620"/>
      <c r="AY185" s="620"/>
      <c r="AZ185" s="620"/>
      <c r="BA185" s="624"/>
      <c r="BB185" s="625"/>
      <c r="BC185" s="625"/>
      <c r="BD185" s="625"/>
      <c r="BE185" s="625"/>
      <c r="BF185" s="626"/>
      <c r="BG185" s="261"/>
      <c r="BK185" s="26" t="str">
        <f>IF(AT95=Datos!$AO$2,D95,"")</f>
        <v/>
      </c>
    </row>
    <row r="186" spans="1:63" ht="14.25" customHeight="1">
      <c r="A186" s="18"/>
      <c r="D186" s="430"/>
      <c r="E186" s="620"/>
      <c r="F186" s="620"/>
      <c r="G186" s="620"/>
      <c r="H186" s="620"/>
      <c r="I186" s="620"/>
      <c r="J186" s="620"/>
      <c r="K186" s="620"/>
      <c r="L186" s="620"/>
      <c r="M186" s="620"/>
      <c r="N186" s="620"/>
      <c r="O186" s="620"/>
      <c r="P186" s="620"/>
      <c r="Q186" s="620"/>
      <c r="R186" s="620"/>
      <c r="S186" s="620"/>
      <c r="T186" s="620"/>
      <c r="U186" s="620"/>
      <c r="V186" s="620"/>
      <c r="W186" s="620"/>
      <c r="X186" s="620"/>
      <c r="Y186" s="620"/>
      <c r="Z186" s="620"/>
      <c r="AA186" s="620"/>
      <c r="AB186" s="620"/>
      <c r="AC186" s="620"/>
      <c r="AD186" s="620"/>
      <c r="AE186" s="620"/>
      <c r="AF186" s="620"/>
      <c r="AG186" s="620"/>
      <c r="AH186" s="620"/>
      <c r="AI186" s="620"/>
      <c r="AJ186" s="620"/>
      <c r="AK186" s="620"/>
      <c r="AL186" s="620"/>
      <c r="AM186" s="620"/>
      <c r="AN186" s="620"/>
      <c r="AO186" s="620"/>
      <c r="AP186" s="620"/>
      <c r="AQ186" s="620"/>
      <c r="AR186" s="620"/>
      <c r="AS186" s="620"/>
      <c r="AT186" s="620"/>
      <c r="AU186" s="620"/>
      <c r="AV186" s="620"/>
      <c r="AW186" s="620"/>
      <c r="AX186" s="620"/>
      <c r="AY186" s="620"/>
      <c r="AZ186" s="620"/>
      <c r="BA186" s="624"/>
      <c r="BB186" s="625"/>
      <c r="BC186" s="625"/>
      <c r="BD186" s="625"/>
      <c r="BE186" s="625"/>
      <c r="BF186" s="626"/>
      <c r="BG186" s="261"/>
      <c r="BK186" s="26" t="str">
        <f>IF(AT96=Datos!$AO$2,D96,"")</f>
        <v/>
      </c>
    </row>
    <row r="187" spans="1:63" ht="14.25" customHeight="1">
      <c r="A187" s="18"/>
      <c r="D187" s="430"/>
      <c r="E187" s="620" t="str">
        <f>IF(D123="","",IF(AT123&lt;&gt;Datos!$AO$2,D123,""))</f>
        <v/>
      </c>
      <c r="F187" s="620"/>
      <c r="G187" s="620"/>
      <c r="H187" s="620"/>
      <c r="I187" s="620"/>
      <c r="J187" s="620"/>
      <c r="K187" s="620"/>
      <c r="L187" s="620"/>
      <c r="M187" s="620"/>
      <c r="N187" s="620"/>
      <c r="O187" s="620"/>
      <c r="P187" s="620"/>
      <c r="Q187" s="620"/>
      <c r="R187" s="620"/>
      <c r="S187" s="620"/>
      <c r="T187" s="620"/>
      <c r="U187" s="620"/>
      <c r="V187" s="620"/>
      <c r="W187" s="620"/>
      <c r="X187" s="620"/>
      <c r="Y187" s="620"/>
      <c r="Z187" s="620"/>
      <c r="AA187" s="620"/>
      <c r="AB187" s="620"/>
      <c r="AC187" s="620"/>
      <c r="AD187" s="620"/>
      <c r="AE187" s="620"/>
      <c r="AF187" s="620"/>
      <c r="AG187" s="620"/>
      <c r="AH187" s="620"/>
      <c r="AI187" s="620"/>
      <c r="AJ187" s="620"/>
      <c r="AK187" s="620"/>
      <c r="AL187" s="620"/>
      <c r="AM187" s="620"/>
      <c r="AN187" s="620"/>
      <c r="AO187" s="620"/>
      <c r="AP187" s="620"/>
      <c r="AQ187" s="620"/>
      <c r="AR187" s="620"/>
      <c r="AS187" s="620"/>
      <c r="AT187" s="620"/>
      <c r="AU187" s="620"/>
      <c r="AV187" s="620"/>
      <c r="AW187" s="620"/>
      <c r="AX187" s="620"/>
      <c r="AY187" s="620"/>
      <c r="AZ187" s="620"/>
      <c r="BA187" s="624"/>
      <c r="BB187" s="625"/>
      <c r="BC187" s="625"/>
      <c r="BD187" s="625"/>
      <c r="BE187" s="625"/>
      <c r="BF187" s="626"/>
      <c r="BG187" s="261"/>
      <c r="BK187" s="26" t="s">
        <v>580</v>
      </c>
    </row>
    <row r="188" spans="1:63" ht="14.25" customHeight="1">
      <c r="A188" s="18"/>
      <c r="D188" s="430"/>
      <c r="E188" s="620" t="str">
        <f>IF(D124="","",IF(AT124&lt;&gt;Datos!$AO$2,D124,""))</f>
        <v/>
      </c>
      <c r="F188" s="620"/>
      <c r="G188" s="620"/>
      <c r="H188" s="620"/>
      <c r="I188" s="620"/>
      <c r="J188" s="620"/>
      <c r="K188" s="620"/>
      <c r="L188" s="620"/>
      <c r="M188" s="620"/>
      <c r="N188" s="620"/>
      <c r="O188" s="620"/>
      <c r="P188" s="620"/>
      <c r="Q188" s="620"/>
      <c r="R188" s="620"/>
      <c r="S188" s="620"/>
      <c r="T188" s="620"/>
      <c r="U188" s="620"/>
      <c r="V188" s="620"/>
      <c r="W188" s="620"/>
      <c r="X188" s="620"/>
      <c r="Y188" s="620"/>
      <c r="Z188" s="620"/>
      <c r="AA188" s="620"/>
      <c r="AB188" s="620"/>
      <c r="AC188" s="620"/>
      <c r="AD188" s="620"/>
      <c r="AE188" s="620"/>
      <c r="AF188" s="620"/>
      <c r="AG188" s="620"/>
      <c r="AH188" s="620"/>
      <c r="AI188" s="620"/>
      <c r="AJ188" s="620"/>
      <c r="AK188" s="620"/>
      <c r="AL188" s="620"/>
      <c r="AM188" s="620"/>
      <c r="AN188" s="620"/>
      <c r="AO188" s="620"/>
      <c r="AP188" s="620"/>
      <c r="AQ188" s="620"/>
      <c r="AR188" s="620"/>
      <c r="AS188" s="620"/>
      <c r="AT188" s="620"/>
      <c r="AU188" s="620"/>
      <c r="AV188" s="620"/>
      <c r="AW188" s="620"/>
      <c r="AX188" s="620"/>
      <c r="AY188" s="620"/>
      <c r="AZ188" s="620"/>
      <c r="BA188" s="624"/>
      <c r="BB188" s="625"/>
      <c r="BC188" s="625"/>
      <c r="BD188" s="625"/>
      <c r="BE188" s="625"/>
      <c r="BF188" s="626"/>
      <c r="BG188" s="261"/>
      <c r="BK188" s="11" t="s">
        <v>581</v>
      </c>
    </row>
    <row r="189" spans="1:63" ht="14.25" customHeight="1" thickBot="1">
      <c r="A189" s="18"/>
      <c r="D189" s="431"/>
      <c r="E189" s="632"/>
      <c r="F189" s="633"/>
      <c r="G189" s="633"/>
      <c r="H189" s="633"/>
      <c r="I189" s="633"/>
      <c r="J189" s="633"/>
      <c r="K189" s="633"/>
      <c r="L189" s="633"/>
      <c r="M189" s="633"/>
      <c r="N189" s="633"/>
      <c r="O189" s="633"/>
      <c r="P189" s="633"/>
      <c r="Q189" s="633"/>
      <c r="R189" s="633"/>
      <c r="S189" s="633"/>
      <c r="T189" s="633"/>
      <c r="U189" s="634"/>
      <c r="V189" s="635"/>
      <c r="W189" s="635"/>
      <c r="X189" s="635"/>
      <c r="Y189" s="635"/>
      <c r="Z189" s="635"/>
      <c r="AA189" s="635"/>
      <c r="AB189" s="635"/>
      <c r="AC189" s="635"/>
      <c r="AD189" s="635"/>
      <c r="AE189" s="635"/>
      <c r="AF189" s="635"/>
      <c r="AG189" s="635"/>
      <c r="AH189" s="633"/>
      <c r="AI189" s="633"/>
      <c r="AJ189" s="633"/>
      <c r="AK189" s="633"/>
      <c r="AL189" s="633"/>
      <c r="AM189" s="633"/>
      <c r="AN189" s="633"/>
      <c r="AO189" s="633"/>
      <c r="AP189" s="634"/>
      <c r="AQ189" s="635"/>
      <c r="AR189" s="635"/>
      <c r="AS189" s="635"/>
      <c r="AT189" s="635"/>
      <c r="AU189" s="635"/>
      <c r="AV189" s="635"/>
      <c r="AW189" s="635"/>
      <c r="AX189" s="635"/>
      <c r="AY189" s="635"/>
      <c r="AZ189" s="635"/>
      <c r="BA189" s="636"/>
      <c r="BB189" s="637"/>
      <c r="BC189" s="637"/>
      <c r="BD189" s="637"/>
      <c r="BE189" s="637"/>
      <c r="BF189" s="638"/>
      <c r="BG189" s="262"/>
      <c r="BK189" s="26" t="str">
        <f>IF(AT102=Datos!$AO$2,D102,"")</f>
        <v/>
      </c>
    </row>
    <row r="190" spans="1:63" ht="14.25" customHeight="1" thickTop="1">
      <c r="A190" s="18"/>
      <c r="D190" s="411" t="s">
        <v>570</v>
      </c>
      <c r="E190" s="639" t="str">
        <f>IF(D131="","",IF(AT131&lt;&gt;Datos!$AO$2,D131,""))</f>
        <v/>
      </c>
      <c r="F190" s="640"/>
      <c r="G190" s="640"/>
      <c r="H190" s="640"/>
      <c r="I190" s="640"/>
      <c r="J190" s="640"/>
      <c r="K190" s="640"/>
      <c r="L190" s="640"/>
      <c r="M190" s="640"/>
      <c r="N190" s="640"/>
      <c r="O190" s="640"/>
      <c r="P190" s="640"/>
      <c r="Q190" s="640"/>
      <c r="R190" s="640"/>
      <c r="S190" s="640"/>
      <c r="T190" s="640"/>
      <c r="U190" s="641"/>
      <c r="V190" s="642"/>
      <c r="W190" s="642"/>
      <c r="X190" s="642"/>
      <c r="Y190" s="642"/>
      <c r="Z190" s="642"/>
      <c r="AA190" s="642"/>
      <c r="AB190" s="642"/>
      <c r="AC190" s="642"/>
      <c r="AD190" s="642"/>
      <c r="AE190" s="642"/>
      <c r="AF190" s="642"/>
      <c r="AG190" s="642"/>
      <c r="AH190" s="640"/>
      <c r="AI190" s="640"/>
      <c r="AJ190" s="640"/>
      <c r="AK190" s="640"/>
      <c r="AL190" s="640"/>
      <c r="AM190" s="640"/>
      <c r="AN190" s="640"/>
      <c r="AO190" s="640"/>
      <c r="AP190" s="641"/>
      <c r="AQ190" s="642"/>
      <c r="AR190" s="642"/>
      <c r="AS190" s="642"/>
      <c r="AT190" s="642"/>
      <c r="AU190" s="642"/>
      <c r="AV190" s="642"/>
      <c r="AW190" s="642"/>
      <c r="AX190" s="642"/>
      <c r="AY190" s="642"/>
      <c r="AZ190" s="642"/>
      <c r="BA190" s="631"/>
      <c r="BB190" s="631"/>
      <c r="BC190" s="631"/>
      <c r="BD190" s="631"/>
      <c r="BE190" s="631"/>
      <c r="BF190" s="631"/>
      <c r="BG190" s="186"/>
      <c r="BK190" s="26" t="str">
        <f>IF(AT103=Datos!$AO$2,D103,"")</f>
        <v/>
      </c>
    </row>
    <row r="191" spans="1:63" ht="14.25" customHeight="1">
      <c r="A191" s="18"/>
      <c r="D191" s="411"/>
      <c r="E191" s="630" t="str">
        <f>IF(D132="","",IF(AT132&lt;&gt;Datos!$AO$2,D132,""))</f>
        <v/>
      </c>
      <c r="F191" s="630"/>
      <c r="G191" s="630"/>
      <c r="H191" s="630"/>
      <c r="I191" s="630"/>
      <c r="J191" s="630"/>
      <c r="K191" s="630"/>
      <c r="L191" s="630"/>
      <c r="M191" s="630"/>
      <c r="N191" s="630"/>
      <c r="O191" s="630"/>
      <c r="P191" s="630"/>
      <c r="Q191" s="630"/>
      <c r="R191" s="630"/>
      <c r="S191" s="630"/>
      <c r="T191" s="630"/>
      <c r="U191" s="630"/>
      <c r="V191" s="630"/>
      <c r="W191" s="630"/>
      <c r="X191" s="630"/>
      <c r="Y191" s="630"/>
      <c r="Z191" s="630"/>
      <c r="AA191" s="630"/>
      <c r="AB191" s="630"/>
      <c r="AC191" s="630"/>
      <c r="AD191" s="630"/>
      <c r="AE191" s="630"/>
      <c r="AF191" s="630"/>
      <c r="AG191" s="630"/>
      <c r="AH191" s="630"/>
      <c r="AI191" s="630"/>
      <c r="AJ191" s="630"/>
      <c r="AK191" s="630"/>
      <c r="AL191" s="630"/>
      <c r="AM191" s="630"/>
      <c r="AN191" s="630"/>
      <c r="AO191" s="630"/>
      <c r="AP191" s="630"/>
      <c r="AQ191" s="630"/>
      <c r="AR191" s="630"/>
      <c r="AS191" s="630"/>
      <c r="AT191" s="630"/>
      <c r="AU191" s="630"/>
      <c r="AV191" s="630"/>
      <c r="AW191" s="630"/>
      <c r="AX191" s="630"/>
      <c r="AY191" s="630"/>
      <c r="AZ191" s="630"/>
      <c r="BA191" s="631"/>
      <c r="BB191" s="631"/>
      <c r="BC191" s="631"/>
      <c r="BD191" s="631"/>
      <c r="BE191" s="631"/>
      <c r="BF191" s="631"/>
      <c r="BG191" s="186"/>
      <c r="BK191" s="26" t="str">
        <f>IF(AT104=Datos!$AO$2,D104,"")</f>
        <v/>
      </c>
    </row>
    <row r="192" spans="1:63" ht="14.25" customHeight="1">
      <c r="A192" s="18"/>
      <c r="D192" s="411"/>
      <c r="E192" s="630" t="str">
        <f>IF(D133="","",IF(AT133&lt;&gt;Datos!$AO$2,D133,""))</f>
        <v/>
      </c>
      <c r="F192" s="630"/>
      <c r="G192" s="630"/>
      <c r="H192" s="630"/>
      <c r="I192" s="630"/>
      <c r="J192" s="630"/>
      <c r="K192" s="630"/>
      <c r="L192" s="630"/>
      <c r="M192" s="630"/>
      <c r="N192" s="630"/>
      <c r="O192" s="630"/>
      <c r="P192" s="630"/>
      <c r="Q192" s="630"/>
      <c r="R192" s="630"/>
      <c r="S192" s="630"/>
      <c r="T192" s="630"/>
      <c r="U192" s="630"/>
      <c r="V192" s="630"/>
      <c r="W192" s="630"/>
      <c r="X192" s="630"/>
      <c r="Y192" s="630"/>
      <c r="Z192" s="630"/>
      <c r="AA192" s="630"/>
      <c r="AB192" s="630"/>
      <c r="AC192" s="630"/>
      <c r="AD192" s="630"/>
      <c r="AE192" s="630"/>
      <c r="AF192" s="630"/>
      <c r="AG192" s="630"/>
      <c r="AH192" s="630"/>
      <c r="AI192" s="630"/>
      <c r="AJ192" s="630"/>
      <c r="AK192" s="630"/>
      <c r="AL192" s="630"/>
      <c r="AM192" s="630"/>
      <c r="AN192" s="630"/>
      <c r="AO192" s="630"/>
      <c r="AP192" s="630"/>
      <c r="AQ192" s="630"/>
      <c r="AR192" s="630"/>
      <c r="AS192" s="630"/>
      <c r="AT192" s="630"/>
      <c r="AU192" s="630"/>
      <c r="AV192" s="630"/>
      <c r="AW192" s="630"/>
      <c r="AX192" s="630"/>
      <c r="AY192" s="630"/>
      <c r="AZ192" s="630"/>
      <c r="BA192" s="631"/>
      <c r="BB192" s="631"/>
      <c r="BC192" s="631"/>
      <c r="BD192" s="631"/>
      <c r="BE192" s="631"/>
      <c r="BF192" s="631"/>
      <c r="BG192" s="186"/>
      <c r="BK192" s="26" t="str">
        <f>IF(AT105=Datos!$AO$2,D105,"")</f>
        <v/>
      </c>
    </row>
    <row r="193" spans="1:63" ht="14.25" customHeight="1">
      <c r="A193" s="18"/>
      <c r="D193" s="411"/>
      <c r="E193" s="630" t="str">
        <f>IF(D134="","",IF(AT134&lt;&gt;Datos!$AO$2,D134,""))</f>
        <v/>
      </c>
      <c r="F193" s="630"/>
      <c r="G193" s="630"/>
      <c r="H193" s="630"/>
      <c r="I193" s="630"/>
      <c r="J193" s="630"/>
      <c r="K193" s="630"/>
      <c r="L193" s="630"/>
      <c r="M193" s="630"/>
      <c r="N193" s="630"/>
      <c r="O193" s="630"/>
      <c r="P193" s="630"/>
      <c r="Q193" s="630"/>
      <c r="R193" s="630"/>
      <c r="S193" s="630"/>
      <c r="T193" s="630"/>
      <c r="U193" s="630"/>
      <c r="V193" s="630"/>
      <c r="W193" s="630"/>
      <c r="X193" s="630"/>
      <c r="Y193" s="630"/>
      <c r="Z193" s="630"/>
      <c r="AA193" s="630"/>
      <c r="AB193" s="630"/>
      <c r="AC193" s="630"/>
      <c r="AD193" s="630"/>
      <c r="AE193" s="630"/>
      <c r="AF193" s="630"/>
      <c r="AG193" s="630"/>
      <c r="AH193" s="630"/>
      <c r="AI193" s="630"/>
      <c r="AJ193" s="630"/>
      <c r="AK193" s="630"/>
      <c r="AL193" s="630"/>
      <c r="AM193" s="630"/>
      <c r="AN193" s="630"/>
      <c r="AO193" s="630"/>
      <c r="AP193" s="630"/>
      <c r="AQ193" s="630"/>
      <c r="AR193" s="630"/>
      <c r="AS193" s="630"/>
      <c r="AT193" s="630"/>
      <c r="AU193" s="630"/>
      <c r="AV193" s="630"/>
      <c r="AW193" s="630"/>
      <c r="AX193" s="630"/>
      <c r="AY193" s="630"/>
      <c r="AZ193" s="630"/>
      <c r="BA193" s="631"/>
      <c r="BB193" s="631"/>
      <c r="BC193" s="631"/>
      <c r="BD193" s="631"/>
      <c r="BE193" s="631"/>
      <c r="BF193" s="631"/>
      <c r="BG193" s="186"/>
      <c r="BK193" s="26" t="str">
        <f>IF(AT106=Datos!$AO$2,D106,"")</f>
        <v/>
      </c>
    </row>
    <row r="194" spans="1:63" ht="14.25" customHeight="1">
      <c r="A194" s="18"/>
      <c r="D194" s="411"/>
      <c r="E194" s="630" t="str">
        <f>IF(D135="","",IF(AT135&lt;&gt;Datos!$AO$2,D135,""))</f>
        <v/>
      </c>
      <c r="F194" s="630"/>
      <c r="G194" s="630"/>
      <c r="H194" s="630"/>
      <c r="I194" s="630"/>
      <c r="J194" s="630"/>
      <c r="K194" s="630"/>
      <c r="L194" s="630"/>
      <c r="M194" s="630"/>
      <c r="N194" s="630"/>
      <c r="O194" s="630"/>
      <c r="P194" s="630"/>
      <c r="Q194" s="630"/>
      <c r="R194" s="630"/>
      <c r="S194" s="630"/>
      <c r="T194" s="630"/>
      <c r="U194" s="630"/>
      <c r="V194" s="630"/>
      <c r="W194" s="630"/>
      <c r="X194" s="630"/>
      <c r="Y194" s="630"/>
      <c r="Z194" s="630"/>
      <c r="AA194" s="630"/>
      <c r="AB194" s="630"/>
      <c r="AC194" s="630"/>
      <c r="AD194" s="630"/>
      <c r="AE194" s="630"/>
      <c r="AF194" s="630"/>
      <c r="AG194" s="630"/>
      <c r="AH194" s="630"/>
      <c r="AI194" s="630"/>
      <c r="AJ194" s="630"/>
      <c r="AK194" s="630"/>
      <c r="AL194" s="630"/>
      <c r="AM194" s="630"/>
      <c r="AN194" s="630"/>
      <c r="AO194" s="630"/>
      <c r="AP194" s="630"/>
      <c r="AQ194" s="630"/>
      <c r="AR194" s="630"/>
      <c r="AS194" s="630"/>
      <c r="AT194" s="630"/>
      <c r="AU194" s="630"/>
      <c r="AV194" s="630"/>
      <c r="AW194" s="630"/>
      <c r="AX194" s="630"/>
      <c r="AY194" s="630"/>
      <c r="AZ194" s="630"/>
      <c r="BA194" s="631"/>
      <c r="BB194" s="631"/>
      <c r="BC194" s="631"/>
      <c r="BD194" s="631"/>
      <c r="BE194" s="631"/>
      <c r="BF194" s="631"/>
      <c r="BG194" s="186"/>
      <c r="BK194" s="26" t="str">
        <f>IF(AT107=Datos!$AO$2,D107,"")</f>
        <v/>
      </c>
    </row>
    <row r="195" spans="1:63" ht="14.25" customHeight="1">
      <c r="A195" s="18"/>
      <c r="D195" s="411"/>
      <c r="E195" s="630" t="str">
        <f>IF(D136="","",IF(AT136&lt;&gt;Datos!$AO$2,D136,""))</f>
        <v/>
      </c>
      <c r="F195" s="630"/>
      <c r="G195" s="630"/>
      <c r="H195" s="630"/>
      <c r="I195" s="630"/>
      <c r="J195" s="630"/>
      <c r="K195" s="630"/>
      <c r="L195" s="630"/>
      <c r="M195" s="630"/>
      <c r="N195" s="630"/>
      <c r="O195" s="630"/>
      <c r="P195" s="630"/>
      <c r="Q195" s="630"/>
      <c r="R195" s="630"/>
      <c r="S195" s="630"/>
      <c r="T195" s="630"/>
      <c r="U195" s="630"/>
      <c r="V195" s="630"/>
      <c r="W195" s="630"/>
      <c r="X195" s="630"/>
      <c r="Y195" s="630"/>
      <c r="Z195" s="630"/>
      <c r="AA195" s="630"/>
      <c r="AB195" s="630"/>
      <c r="AC195" s="630"/>
      <c r="AD195" s="630"/>
      <c r="AE195" s="630"/>
      <c r="AF195" s="630"/>
      <c r="AG195" s="630"/>
      <c r="AH195" s="630"/>
      <c r="AI195" s="630"/>
      <c r="AJ195" s="630"/>
      <c r="AK195" s="630"/>
      <c r="AL195" s="630"/>
      <c r="AM195" s="630"/>
      <c r="AN195" s="630"/>
      <c r="AO195" s="630"/>
      <c r="AP195" s="630"/>
      <c r="AQ195" s="630"/>
      <c r="AR195" s="630"/>
      <c r="AS195" s="630"/>
      <c r="AT195" s="630"/>
      <c r="AU195" s="630"/>
      <c r="AV195" s="630"/>
      <c r="AW195" s="630"/>
      <c r="AX195" s="630"/>
      <c r="AY195" s="630"/>
      <c r="AZ195" s="630"/>
      <c r="BA195" s="631"/>
      <c r="BB195" s="631"/>
      <c r="BC195" s="631"/>
      <c r="BD195" s="631"/>
      <c r="BE195" s="631"/>
      <c r="BF195" s="631"/>
      <c r="BG195" s="186"/>
      <c r="BK195" s="26" t="str">
        <f>IF(AT108=Datos!$AO$2,D108,"")</f>
        <v/>
      </c>
    </row>
    <row r="196" spans="1:63" ht="14.25" customHeight="1">
      <c r="A196" s="18"/>
      <c r="D196" s="411"/>
      <c r="E196" s="630" t="str">
        <f>IF(D137="","",IF(AT137&lt;&gt;Datos!$AO$2,D137,""))</f>
        <v/>
      </c>
      <c r="F196" s="630"/>
      <c r="G196" s="630"/>
      <c r="H196" s="630"/>
      <c r="I196" s="630"/>
      <c r="J196" s="630"/>
      <c r="K196" s="630"/>
      <c r="L196" s="630"/>
      <c r="M196" s="630"/>
      <c r="N196" s="630"/>
      <c r="O196" s="630"/>
      <c r="P196" s="630"/>
      <c r="Q196" s="630"/>
      <c r="R196" s="630"/>
      <c r="S196" s="630"/>
      <c r="T196" s="630"/>
      <c r="U196" s="630"/>
      <c r="V196" s="630"/>
      <c r="W196" s="630"/>
      <c r="X196" s="630"/>
      <c r="Y196" s="630"/>
      <c r="Z196" s="630"/>
      <c r="AA196" s="630"/>
      <c r="AB196" s="630"/>
      <c r="AC196" s="630"/>
      <c r="AD196" s="630"/>
      <c r="AE196" s="630"/>
      <c r="AF196" s="630"/>
      <c r="AG196" s="630"/>
      <c r="AH196" s="630"/>
      <c r="AI196" s="630"/>
      <c r="AJ196" s="630"/>
      <c r="AK196" s="630"/>
      <c r="AL196" s="630"/>
      <c r="AM196" s="630"/>
      <c r="AN196" s="630"/>
      <c r="AO196" s="630"/>
      <c r="AP196" s="630"/>
      <c r="AQ196" s="630"/>
      <c r="AR196" s="630"/>
      <c r="AS196" s="630"/>
      <c r="AT196" s="630"/>
      <c r="AU196" s="630"/>
      <c r="AV196" s="630"/>
      <c r="AW196" s="630"/>
      <c r="AX196" s="630"/>
      <c r="AY196" s="630"/>
      <c r="AZ196" s="630"/>
      <c r="BA196" s="631"/>
      <c r="BB196" s="631"/>
      <c r="BC196" s="631"/>
      <c r="BD196" s="631"/>
      <c r="BE196" s="631"/>
      <c r="BF196" s="631"/>
      <c r="BG196" s="186"/>
      <c r="BK196" s="26" t="str">
        <f>IF(AT109=Datos!$AO$2,D109,"")</f>
        <v/>
      </c>
    </row>
    <row r="197" spans="1:63" ht="14.25" customHeight="1">
      <c r="A197" s="18"/>
      <c r="D197" s="411"/>
      <c r="E197" s="630" t="str">
        <f>IF(D138="","",IF(AT138&lt;&gt;Datos!$AO$2,D138,""))</f>
        <v/>
      </c>
      <c r="F197" s="630"/>
      <c r="G197" s="630"/>
      <c r="H197" s="630"/>
      <c r="I197" s="630"/>
      <c r="J197" s="630"/>
      <c r="K197" s="630"/>
      <c r="L197" s="630"/>
      <c r="M197" s="630"/>
      <c r="N197" s="630"/>
      <c r="O197" s="630"/>
      <c r="P197" s="630"/>
      <c r="Q197" s="630"/>
      <c r="R197" s="630"/>
      <c r="S197" s="630"/>
      <c r="T197" s="630"/>
      <c r="U197" s="630"/>
      <c r="V197" s="630"/>
      <c r="W197" s="630"/>
      <c r="X197" s="630"/>
      <c r="Y197" s="630"/>
      <c r="Z197" s="630"/>
      <c r="AA197" s="630"/>
      <c r="AB197" s="630"/>
      <c r="AC197" s="630"/>
      <c r="AD197" s="630"/>
      <c r="AE197" s="630"/>
      <c r="AF197" s="630"/>
      <c r="AG197" s="630"/>
      <c r="AH197" s="630"/>
      <c r="AI197" s="630"/>
      <c r="AJ197" s="630"/>
      <c r="AK197" s="630"/>
      <c r="AL197" s="630"/>
      <c r="AM197" s="630"/>
      <c r="AN197" s="630"/>
      <c r="AO197" s="630"/>
      <c r="AP197" s="630"/>
      <c r="AQ197" s="630"/>
      <c r="AR197" s="630"/>
      <c r="AS197" s="630"/>
      <c r="AT197" s="630"/>
      <c r="AU197" s="630"/>
      <c r="AV197" s="630"/>
      <c r="AW197" s="630"/>
      <c r="AX197" s="630"/>
      <c r="AY197" s="630"/>
      <c r="AZ197" s="630"/>
      <c r="BA197" s="631"/>
      <c r="BB197" s="631"/>
      <c r="BC197" s="631"/>
      <c r="BD197" s="631"/>
      <c r="BE197" s="631"/>
      <c r="BF197" s="631"/>
      <c r="BG197" s="186"/>
      <c r="BK197" s="26" t="str">
        <f>IF(AT110=Datos!$AO$2,D110,"")</f>
        <v/>
      </c>
    </row>
    <row r="198" spans="1:63" ht="14.25" customHeight="1">
      <c r="A198" s="18"/>
      <c r="D198" s="412"/>
      <c r="E198" s="630" t="str">
        <f>IF(D139="","",IF(AT139&lt;&gt;Datos!$AO$2,D139,""))</f>
        <v/>
      </c>
      <c r="F198" s="630"/>
      <c r="G198" s="630"/>
      <c r="H198" s="630"/>
      <c r="I198" s="630"/>
      <c r="J198" s="630"/>
      <c r="K198" s="630"/>
      <c r="L198" s="630"/>
      <c r="M198" s="630"/>
      <c r="N198" s="630"/>
      <c r="O198" s="630"/>
      <c r="P198" s="630"/>
      <c r="Q198" s="630"/>
      <c r="R198" s="630"/>
      <c r="S198" s="630"/>
      <c r="T198" s="630"/>
      <c r="U198" s="630"/>
      <c r="V198" s="630"/>
      <c r="W198" s="630"/>
      <c r="X198" s="630"/>
      <c r="Y198" s="630"/>
      <c r="Z198" s="630"/>
      <c r="AA198" s="630"/>
      <c r="AB198" s="630"/>
      <c r="AC198" s="630"/>
      <c r="AD198" s="630"/>
      <c r="AE198" s="630"/>
      <c r="AF198" s="630"/>
      <c r="AG198" s="630"/>
      <c r="AH198" s="630"/>
      <c r="AI198" s="630"/>
      <c r="AJ198" s="630"/>
      <c r="AK198" s="630"/>
      <c r="AL198" s="630"/>
      <c r="AM198" s="630"/>
      <c r="AN198" s="630"/>
      <c r="AO198" s="630"/>
      <c r="AP198" s="630"/>
      <c r="AQ198" s="630"/>
      <c r="AR198" s="630"/>
      <c r="AS198" s="630"/>
      <c r="AT198" s="630"/>
      <c r="AU198" s="630"/>
      <c r="AV198" s="630"/>
      <c r="AW198" s="630"/>
      <c r="AX198" s="630"/>
      <c r="AY198" s="630"/>
      <c r="AZ198" s="630"/>
      <c r="BA198" s="631"/>
      <c r="BB198" s="631"/>
      <c r="BC198" s="631"/>
      <c r="BD198" s="631"/>
      <c r="BE198" s="631"/>
      <c r="BF198" s="631"/>
      <c r="BG198" s="186"/>
      <c r="BK198" s="26" t="str">
        <f>IF(AT111=Datos!$AO$2,D111,"")</f>
        <v/>
      </c>
    </row>
    <row r="199" spans="1:63" ht="14.25" customHeight="1">
      <c r="A199" s="18"/>
      <c r="D199" s="412"/>
      <c r="E199" s="630" t="str">
        <f>IF(D140="","",IF(AT140&lt;&gt;Datos!$AO$2,D140,""))</f>
        <v/>
      </c>
      <c r="F199" s="630"/>
      <c r="G199" s="630"/>
      <c r="H199" s="630"/>
      <c r="I199" s="630"/>
      <c r="J199" s="630"/>
      <c r="K199" s="630"/>
      <c r="L199" s="630"/>
      <c r="M199" s="630"/>
      <c r="N199" s="630"/>
      <c r="O199" s="630"/>
      <c r="P199" s="630"/>
      <c r="Q199" s="630"/>
      <c r="R199" s="630"/>
      <c r="S199" s="630"/>
      <c r="T199" s="630"/>
      <c r="U199" s="630"/>
      <c r="V199" s="630"/>
      <c r="W199" s="630"/>
      <c r="X199" s="630"/>
      <c r="Y199" s="630"/>
      <c r="Z199" s="630"/>
      <c r="AA199" s="630"/>
      <c r="AB199" s="630"/>
      <c r="AC199" s="630"/>
      <c r="AD199" s="630"/>
      <c r="AE199" s="630"/>
      <c r="AF199" s="630"/>
      <c r="AG199" s="630"/>
      <c r="AH199" s="630"/>
      <c r="AI199" s="630"/>
      <c r="AJ199" s="630"/>
      <c r="AK199" s="630"/>
      <c r="AL199" s="630"/>
      <c r="AM199" s="630"/>
      <c r="AN199" s="630"/>
      <c r="AO199" s="630"/>
      <c r="AP199" s="630"/>
      <c r="AQ199" s="630"/>
      <c r="AR199" s="630"/>
      <c r="AS199" s="630"/>
      <c r="AT199" s="630"/>
      <c r="AU199" s="630"/>
      <c r="AV199" s="630"/>
      <c r="AW199" s="630"/>
      <c r="AX199" s="630"/>
      <c r="AY199" s="630"/>
      <c r="AZ199" s="630"/>
      <c r="BA199" s="631"/>
      <c r="BB199" s="631"/>
      <c r="BC199" s="631"/>
      <c r="BD199" s="631"/>
      <c r="BE199" s="631"/>
      <c r="BF199" s="631"/>
      <c r="BG199" s="186"/>
      <c r="BK199" s="26" t="s">
        <v>580</v>
      </c>
    </row>
    <row r="200" spans="1:63" ht="14.25" customHeight="1">
      <c r="A200" s="18"/>
      <c r="D200" s="434" t="s">
        <v>582</v>
      </c>
      <c r="E200" s="434"/>
      <c r="F200" s="434"/>
      <c r="G200" s="434"/>
      <c r="H200" s="434"/>
      <c r="I200" s="434"/>
      <c r="J200" s="434"/>
      <c r="K200" s="434"/>
      <c r="L200" s="434"/>
      <c r="M200" s="434"/>
      <c r="N200" s="434"/>
      <c r="O200" s="434"/>
      <c r="P200" s="434"/>
      <c r="Q200" s="434"/>
      <c r="R200" s="434"/>
      <c r="S200" s="434"/>
      <c r="T200" s="434"/>
      <c r="U200" s="434"/>
      <c r="V200" s="434"/>
      <c r="W200" s="434"/>
      <c r="X200" s="434"/>
      <c r="Y200" s="434"/>
      <c r="Z200" s="434"/>
      <c r="AA200" s="434"/>
      <c r="AB200" s="434"/>
      <c r="AC200" s="434"/>
      <c r="AD200" s="434"/>
      <c r="AE200" s="434"/>
      <c r="AF200" s="434"/>
      <c r="AG200" s="434"/>
      <c r="AH200" s="434"/>
      <c r="AI200" s="434"/>
      <c r="AJ200" s="434"/>
      <c r="AK200" s="434"/>
      <c r="AL200" s="434"/>
      <c r="AM200" s="434"/>
      <c r="AN200" s="434"/>
      <c r="AO200" s="434"/>
      <c r="AP200" s="434"/>
      <c r="AQ200" s="434"/>
      <c r="AR200" s="434"/>
      <c r="AS200" s="434"/>
      <c r="AT200" s="434"/>
      <c r="AU200" s="434"/>
      <c r="AV200" s="434"/>
      <c r="AW200" s="434"/>
      <c r="AX200" s="434"/>
      <c r="AY200" s="434"/>
      <c r="AZ200" s="434"/>
      <c r="BA200" s="434"/>
      <c r="BB200" s="434"/>
      <c r="BC200" s="434"/>
      <c r="BD200" s="434"/>
      <c r="BE200" s="434"/>
      <c r="BF200" s="434"/>
      <c r="BG200" s="643"/>
    </row>
    <row r="201" spans="1:63" ht="15.75" customHeight="1">
      <c r="A201" s="18"/>
      <c r="D201" s="750"/>
      <c r="E201" s="750"/>
      <c r="F201" s="750"/>
      <c r="G201" s="750"/>
      <c r="H201" s="750"/>
      <c r="I201" s="750"/>
      <c r="J201" s="750"/>
      <c r="K201" s="750"/>
      <c r="L201" s="750"/>
      <c r="M201" s="750"/>
      <c r="N201" s="750"/>
      <c r="O201" s="750"/>
      <c r="P201" s="750"/>
      <c r="Q201" s="750"/>
      <c r="R201" s="750"/>
      <c r="S201" s="750"/>
      <c r="T201" s="750"/>
      <c r="U201" s="750"/>
      <c r="V201" s="750"/>
      <c r="W201" s="750"/>
      <c r="X201" s="750"/>
      <c r="Y201" s="750"/>
      <c r="Z201" s="750"/>
      <c r="AA201" s="750"/>
      <c r="AB201" s="750"/>
      <c r="AC201" s="750"/>
      <c r="AD201" s="750"/>
      <c r="AE201" s="750"/>
      <c r="AF201" s="750"/>
      <c r="AG201" s="750"/>
      <c r="AH201" s="750"/>
      <c r="AI201" s="750"/>
      <c r="AJ201" s="750"/>
      <c r="AK201" s="750"/>
      <c r="AL201" s="750"/>
      <c r="AM201" s="750"/>
      <c r="AN201" s="750"/>
      <c r="AO201" s="750"/>
      <c r="AP201" s="750"/>
      <c r="AQ201" s="750"/>
      <c r="AR201" s="750"/>
      <c r="AS201" s="750"/>
      <c r="AT201" s="750"/>
      <c r="AU201" s="750"/>
      <c r="AV201" s="750"/>
      <c r="AW201" s="750"/>
      <c r="AX201" s="750"/>
      <c r="AY201" s="750"/>
      <c r="AZ201" s="750"/>
      <c r="BA201" s="750"/>
      <c r="BB201" s="750"/>
      <c r="BG201" s="20"/>
    </row>
    <row r="202" spans="1:63" ht="15.75" customHeight="1">
      <c r="A202" s="18"/>
      <c r="BG202" s="20"/>
    </row>
    <row r="203" spans="1:63" ht="15" customHeight="1">
      <c r="A203" s="18"/>
      <c r="D203" s="627" t="s">
        <v>583</v>
      </c>
      <c r="E203" s="627"/>
      <c r="F203" s="627"/>
      <c r="G203" s="627"/>
      <c r="H203" s="627"/>
      <c r="I203" s="627"/>
      <c r="J203" s="627"/>
      <c r="K203" s="627"/>
      <c r="L203" s="627"/>
      <c r="M203" s="627"/>
      <c r="N203" s="627"/>
      <c r="O203" s="627"/>
      <c r="P203" s="627"/>
      <c r="Q203" s="627"/>
      <c r="R203" s="627"/>
      <c r="S203" s="627"/>
      <c r="T203" s="627"/>
      <c r="U203" s="627"/>
      <c r="V203" s="627"/>
      <c r="W203" s="627"/>
      <c r="X203" s="627"/>
      <c r="Y203" s="627"/>
      <c r="Z203" s="627"/>
      <c r="AA203" s="627"/>
      <c r="AB203" s="627"/>
      <c r="AC203" s="627"/>
      <c r="AD203" s="627"/>
      <c r="AE203" s="627"/>
      <c r="AF203" s="627"/>
      <c r="AG203" s="627"/>
      <c r="AH203" s="627"/>
      <c r="AI203" s="627"/>
      <c r="AJ203" s="627"/>
      <c r="AK203" s="627"/>
      <c r="AL203" s="627"/>
      <c r="AM203" s="627"/>
      <c r="AN203" s="627"/>
      <c r="AO203" s="627"/>
      <c r="AP203" s="627"/>
      <c r="AQ203" s="627"/>
      <c r="AR203" s="627"/>
      <c r="AS203" s="627"/>
      <c r="AT203" s="627"/>
      <c r="AU203" s="627"/>
      <c r="AV203" s="627"/>
      <c r="AW203" s="627"/>
      <c r="AX203" s="627"/>
      <c r="AY203" s="627"/>
      <c r="AZ203" s="627"/>
      <c r="BA203" s="627"/>
      <c r="BB203" s="627"/>
      <c r="BC203" s="627"/>
      <c r="BD203" s="627"/>
      <c r="BE203" s="627"/>
      <c r="BF203" s="627"/>
      <c r="BG203" s="628"/>
    </row>
    <row r="204" spans="1:63" ht="20.25" customHeight="1">
      <c r="A204" s="18"/>
      <c r="D204" s="435" t="s">
        <v>564</v>
      </c>
      <c r="E204" s="435"/>
      <c r="F204" s="435"/>
      <c r="G204" s="435"/>
      <c r="H204" s="435"/>
      <c r="I204" s="435"/>
      <c r="J204" s="435"/>
      <c r="K204" s="435"/>
      <c r="L204" s="435"/>
      <c r="M204" s="435"/>
      <c r="N204" s="435"/>
      <c r="O204" s="435"/>
      <c r="P204" s="435"/>
      <c r="Q204" s="435"/>
      <c r="R204" s="435"/>
      <c r="S204" s="435"/>
      <c r="T204" s="435"/>
      <c r="U204" s="435"/>
      <c r="V204" s="435" t="s">
        <v>565</v>
      </c>
      <c r="W204" s="435"/>
      <c r="X204" s="435"/>
      <c r="Y204" s="435"/>
      <c r="Z204" s="435"/>
      <c r="AA204" s="435"/>
      <c r="AB204" s="435"/>
      <c r="AC204" s="435"/>
      <c r="AD204" s="435"/>
      <c r="AE204" s="435"/>
      <c r="AF204" s="435"/>
      <c r="AG204" s="435"/>
      <c r="AH204" s="435"/>
      <c r="AI204" s="435"/>
      <c r="AJ204" s="435"/>
      <c r="AK204" s="435"/>
      <c r="AL204" s="435"/>
      <c r="AM204" s="435"/>
      <c r="AN204" s="435" t="s">
        <v>566</v>
      </c>
      <c r="AO204" s="435"/>
      <c r="AP204" s="435"/>
      <c r="AQ204" s="435"/>
      <c r="AR204" s="435"/>
      <c r="AS204" s="435"/>
      <c r="AT204" s="435"/>
      <c r="AU204" s="435"/>
      <c r="AV204" s="435"/>
      <c r="AW204" s="435"/>
      <c r="AX204" s="435"/>
      <c r="AY204" s="435"/>
      <c r="AZ204" s="435"/>
      <c r="BA204" s="435"/>
      <c r="BB204" s="435"/>
      <c r="BC204" s="435"/>
      <c r="BD204" s="435"/>
      <c r="BE204" s="435"/>
      <c r="BF204" s="435"/>
      <c r="BG204" s="629"/>
    </row>
    <row r="205" spans="1:63" ht="20.100000000000001" customHeight="1">
      <c r="A205" s="18"/>
      <c r="D205" s="400"/>
      <c r="E205" s="400"/>
      <c r="F205" s="400"/>
      <c r="G205" s="400"/>
      <c r="H205" s="400"/>
      <c r="I205" s="400"/>
      <c r="J205" s="400"/>
      <c r="K205" s="400"/>
      <c r="L205" s="400"/>
      <c r="M205" s="400"/>
      <c r="N205" s="400"/>
      <c r="O205" s="400"/>
      <c r="P205" s="400"/>
      <c r="Q205" s="400"/>
      <c r="R205" s="400"/>
      <c r="S205" s="400"/>
      <c r="T205" s="400"/>
      <c r="U205" s="400"/>
      <c r="V205" s="400"/>
      <c r="W205" s="400"/>
      <c r="X205" s="400"/>
      <c r="Y205" s="400"/>
      <c r="Z205" s="400"/>
      <c r="AA205" s="400"/>
      <c r="AB205" s="400"/>
      <c r="AC205" s="400"/>
      <c r="AD205" s="400"/>
      <c r="AE205" s="400"/>
      <c r="AF205" s="400"/>
      <c r="AG205" s="400"/>
      <c r="AH205" s="400"/>
      <c r="AI205" s="400"/>
      <c r="AJ205" s="400"/>
      <c r="AK205" s="400"/>
      <c r="AL205" s="400"/>
      <c r="AM205" s="400"/>
      <c r="AN205" s="400"/>
      <c r="AO205" s="400"/>
      <c r="AP205" s="400"/>
      <c r="AQ205" s="400"/>
      <c r="AR205" s="400"/>
      <c r="AS205" s="400"/>
      <c r="AT205" s="400"/>
      <c r="AU205" s="400"/>
      <c r="AV205" s="400"/>
      <c r="AW205" s="400"/>
      <c r="AX205" s="400"/>
      <c r="AY205" s="400"/>
      <c r="AZ205" s="400"/>
      <c r="BA205" s="400"/>
      <c r="BB205" s="400"/>
      <c r="BC205" s="400"/>
      <c r="BD205" s="400"/>
      <c r="BE205" s="400"/>
      <c r="BF205" s="400"/>
      <c r="BG205" s="619"/>
    </row>
    <row r="206" spans="1:63">
      <c r="A206" s="18"/>
      <c r="D206" s="400"/>
      <c r="E206" s="400"/>
      <c r="F206" s="400"/>
      <c r="G206" s="400"/>
      <c r="H206" s="400"/>
      <c r="I206" s="400"/>
      <c r="J206" s="400"/>
      <c r="K206" s="400"/>
      <c r="L206" s="400"/>
      <c r="M206" s="400"/>
      <c r="N206" s="400"/>
      <c r="O206" s="400"/>
      <c r="P206" s="400"/>
      <c r="Q206" s="400"/>
      <c r="R206" s="400"/>
      <c r="S206" s="400"/>
      <c r="T206" s="400"/>
      <c r="U206" s="400"/>
      <c r="V206" s="400"/>
      <c r="W206" s="400"/>
      <c r="X206" s="400"/>
      <c r="Y206" s="400"/>
      <c r="Z206" s="400"/>
      <c r="AA206" s="400"/>
      <c r="AB206" s="400"/>
      <c r="AC206" s="400"/>
      <c r="AD206" s="400"/>
      <c r="AE206" s="400"/>
      <c r="AF206" s="400"/>
      <c r="AG206" s="400"/>
      <c r="AH206" s="400"/>
      <c r="AI206" s="400"/>
      <c r="AJ206" s="400"/>
      <c r="AK206" s="400"/>
      <c r="AL206" s="400"/>
      <c r="AM206" s="400"/>
      <c r="AN206" s="400"/>
      <c r="AO206" s="400"/>
      <c r="AP206" s="400"/>
      <c r="AQ206" s="400"/>
      <c r="AR206" s="400"/>
      <c r="AS206" s="400"/>
      <c r="AT206" s="400"/>
      <c r="AU206" s="400"/>
      <c r="AV206" s="400"/>
      <c r="AW206" s="400"/>
      <c r="AX206" s="400"/>
      <c r="AY206" s="400"/>
      <c r="AZ206" s="400"/>
      <c r="BA206" s="400"/>
      <c r="BB206" s="400"/>
      <c r="BC206" s="400"/>
      <c r="BD206" s="400"/>
      <c r="BE206" s="400"/>
      <c r="BF206" s="400"/>
      <c r="BG206" s="619"/>
    </row>
    <row r="207" spans="1:63">
      <c r="A207" s="18"/>
      <c r="D207" s="400"/>
      <c r="E207" s="400"/>
      <c r="F207" s="400"/>
      <c r="G207" s="400"/>
      <c r="H207" s="400"/>
      <c r="I207" s="400"/>
      <c r="J207" s="400"/>
      <c r="K207" s="400"/>
      <c r="L207" s="400"/>
      <c r="M207" s="400"/>
      <c r="N207" s="400"/>
      <c r="O207" s="400"/>
      <c r="P207" s="400"/>
      <c r="Q207" s="400"/>
      <c r="R207" s="400"/>
      <c r="S207" s="400"/>
      <c r="T207" s="400"/>
      <c r="U207" s="400"/>
      <c r="V207" s="400"/>
      <c r="W207" s="400"/>
      <c r="X207" s="400"/>
      <c r="Y207" s="400"/>
      <c r="Z207" s="400"/>
      <c r="AA207" s="400"/>
      <c r="AB207" s="400"/>
      <c r="AC207" s="400"/>
      <c r="AD207" s="400"/>
      <c r="AE207" s="400"/>
      <c r="AF207" s="400"/>
      <c r="AG207" s="400"/>
      <c r="AH207" s="400"/>
      <c r="AI207" s="400"/>
      <c r="AJ207" s="400"/>
      <c r="AK207" s="400"/>
      <c r="AL207" s="400"/>
      <c r="AM207" s="400"/>
      <c r="AN207" s="400"/>
      <c r="AO207" s="400"/>
      <c r="AP207" s="400"/>
      <c r="AQ207" s="400"/>
      <c r="AR207" s="400"/>
      <c r="AS207" s="400"/>
      <c r="AT207" s="400"/>
      <c r="AU207" s="400"/>
      <c r="AV207" s="400"/>
      <c r="AW207" s="400"/>
      <c r="AX207" s="400"/>
      <c r="AY207" s="400"/>
      <c r="AZ207" s="400"/>
      <c r="BA207" s="400"/>
      <c r="BB207" s="400"/>
      <c r="BC207" s="400"/>
      <c r="BD207" s="400"/>
      <c r="BE207" s="400"/>
      <c r="BF207" s="400"/>
      <c r="BG207" s="619"/>
    </row>
    <row r="208" spans="1:63">
      <c r="A208" s="18"/>
      <c r="D208" s="400"/>
      <c r="E208" s="400"/>
      <c r="F208" s="400"/>
      <c r="G208" s="400"/>
      <c r="H208" s="400"/>
      <c r="I208" s="400"/>
      <c r="J208" s="400"/>
      <c r="K208" s="400"/>
      <c r="L208" s="400"/>
      <c r="M208" s="400"/>
      <c r="N208" s="400"/>
      <c r="O208" s="400"/>
      <c r="P208" s="400"/>
      <c r="Q208" s="400"/>
      <c r="R208" s="400"/>
      <c r="S208" s="400"/>
      <c r="T208" s="400"/>
      <c r="U208" s="400"/>
      <c r="V208" s="400"/>
      <c r="W208" s="400"/>
      <c r="X208" s="400"/>
      <c r="Y208" s="400"/>
      <c r="Z208" s="400"/>
      <c r="AA208" s="400"/>
      <c r="AB208" s="400"/>
      <c r="AC208" s="400"/>
      <c r="AD208" s="400"/>
      <c r="AE208" s="400"/>
      <c r="AF208" s="400"/>
      <c r="AG208" s="400"/>
      <c r="AH208" s="400"/>
      <c r="AI208" s="400"/>
      <c r="AJ208" s="400"/>
      <c r="AK208" s="400"/>
      <c r="AL208" s="400"/>
      <c r="AM208" s="400"/>
      <c r="AN208" s="400"/>
      <c r="AO208" s="400"/>
      <c r="AP208" s="400"/>
      <c r="AQ208" s="400"/>
      <c r="AR208" s="400"/>
      <c r="AS208" s="400"/>
      <c r="AT208" s="400"/>
      <c r="AU208" s="400"/>
      <c r="AV208" s="400"/>
      <c r="AW208" s="400"/>
      <c r="AX208" s="400"/>
      <c r="AY208" s="400"/>
      <c r="AZ208" s="400"/>
      <c r="BA208" s="400"/>
      <c r="BB208" s="400"/>
      <c r="BC208" s="400"/>
      <c r="BD208" s="400"/>
      <c r="BE208" s="400"/>
      <c r="BF208" s="400"/>
      <c r="BG208" s="619"/>
    </row>
    <row r="209" spans="1:59">
      <c r="A209" s="18"/>
      <c r="D209" s="400"/>
      <c r="E209" s="400"/>
      <c r="F209" s="400"/>
      <c r="G209" s="400"/>
      <c r="H209" s="400"/>
      <c r="I209" s="400"/>
      <c r="J209" s="400"/>
      <c r="K209" s="400"/>
      <c r="L209" s="400"/>
      <c r="M209" s="400"/>
      <c r="N209" s="400"/>
      <c r="O209" s="400"/>
      <c r="P209" s="400"/>
      <c r="Q209" s="400"/>
      <c r="R209" s="400"/>
      <c r="S209" s="400"/>
      <c r="T209" s="400"/>
      <c r="U209" s="400"/>
      <c r="V209" s="400"/>
      <c r="W209" s="400"/>
      <c r="X209" s="400"/>
      <c r="Y209" s="400"/>
      <c r="Z209" s="400"/>
      <c r="AA209" s="400"/>
      <c r="AB209" s="400"/>
      <c r="AC209" s="400"/>
      <c r="AD209" s="400"/>
      <c r="AE209" s="400"/>
      <c r="AF209" s="400"/>
      <c r="AG209" s="400"/>
      <c r="AH209" s="400"/>
      <c r="AI209" s="400"/>
      <c r="AJ209" s="400"/>
      <c r="AK209" s="400"/>
      <c r="AL209" s="400"/>
      <c r="AM209" s="400"/>
      <c r="AN209" s="400"/>
      <c r="AO209" s="400"/>
      <c r="AP209" s="400"/>
      <c r="AQ209" s="400"/>
      <c r="AR209" s="400"/>
      <c r="AS209" s="400"/>
      <c r="AT209" s="400"/>
      <c r="AU209" s="400"/>
      <c r="AV209" s="400"/>
      <c r="AW209" s="400"/>
      <c r="AX209" s="400"/>
      <c r="AY209" s="400"/>
      <c r="AZ209" s="400"/>
      <c r="BA209" s="400"/>
      <c r="BB209" s="400"/>
      <c r="BC209" s="400"/>
      <c r="BD209" s="400"/>
      <c r="BE209" s="400"/>
      <c r="BF209" s="400"/>
      <c r="BG209" s="619"/>
    </row>
    <row r="210" spans="1:59">
      <c r="A210" s="18"/>
      <c r="D210" s="400"/>
      <c r="E210" s="400"/>
      <c r="F210" s="400"/>
      <c r="G210" s="400"/>
      <c r="H210" s="400"/>
      <c r="I210" s="400"/>
      <c r="J210" s="400"/>
      <c r="K210" s="400"/>
      <c r="L210" s="400"/>
      <c r="M210" s="400"/>
      <c r="N210" s="400"/>
      <c r="O210" s="400"/>
      <c r="P210" s="400"/>
      <c r="Q210" s="400"/>
      <c r="R210" s="400"/>
      <c r="S210" s="400"/>
      <c r="T210" s="400"/>
      <c r="U210" s="400"/>
      <c r="V210" s="400"/>
      <c r="W210" s="400"/>
      <c r="X210" s="400"/>
      <c r="Y210" s="400"/>
      <c r="Z210" s="400"/>
      <c r="AA210" s="400"/>
      <c r="AB210" s="400"/>
      <c r="AC210" s="400"/>
      <c r="AD210" s="400"/>
      <c r="AE210" s="400"/>
      <c r="AF210" s="400"/>
      <c r="AG210" s="400"/>
      <c r="AH210" s="400"/>
      <c r="AI210" s="400"/>
      <c r="AJ210" s="400"/>
      <c r="AK210" s="400"/>
      <c r="AL210" s="400"/>
      <c r="AM210" s="400"/>
      <c r="AN210" s="400"/>
      <c r="AO210" s="400"/>
      <c r="AP210" s="400"/>
      <c r="AQ210" s="400"/>
      <c r="AR210" s="400"/>
      <c r="AS210" s="400"/>
      <c r="AT210" s="400"/>
      <c r="AU210" s="400"/>
      <c r="AV210" s="400"/>
      <c r="AW210" s="400"/>
      <c r="AX210" s="400"/>
      <c r="AY210" s="400"/>
      <c r="AZ210" s="400"/>
      <c r="BA210" s="400"/>
      <c r="BB210" s="400"/>
      <c r="BC210" s="400"/>
      <c r="BD210" s="400"/>
      <c r="BE210" s="400"/>
      <c r="BF210" s="400"/>
      <c r="BG210" s="619"/>
    </row>
    <row r="211" spans="1:59">
      <c r="A211" s="18"/>
      <c r="D211" s="405"/>
      <c r="E211" s="406"/>
      <c r="F211" s="406"/>
      <c r="G211" s="406"/>
      <c r="H211" s="406"/>
      <c r="I211" s="406"/>
      <c r="J211" s="406"/>
      <c r="K211" s="406"/>
      <c r="L211" s="406"/>
      <c r="M211" s="406"/>
      <c r="N211" s="406"/>
      <c r="O211" s="406"/>
      <c r="P211" s="406"/>
      <c r="Q211" s="406"/>
      <c r="R211" s="406"/>
      <c r="S211" s="406"/>
      <c r="T211" s="406"/>
      <c r="U211" s="428"/>
      <c r="V211" s="400"/>
      <c r="W211" s="400"/>
      <c r="X211" s="400"/>
      <c r="Y211" s="400"/>
      <c r="Z211" s="400"/>
      <c r="AA211" s="400"/>
      <c r="AB211" s="400"/>
      <c r="AC211" s="400"/>
      <c r="AD211" s="400"/>
      <c r="AE211" s="400"/>
      <c r="AF211" s="400"/>
      <c r="AG211" s="400"/>
      <c r="AH211" s="400"/>
      <c r="AI211" s="400"/>
      <c r="AJ211" s="400"/>
      <c r="AK211" s="400"/>
      <c r="AL211" s="400"/>
      <c r="AM211" s="400"/>
      <c r="AN211" s="405"/>
      <c r="AO211" s="406"/>
      <c r="AP211" s="406"/>
      <c r="AQ211" s="406"/>
      <c r="AR211" s="406"/>
      <c r="AS211" s="406"/>
      <c r="AT211" s="406"/>
      <c r="AU211" s="406"/>
      <c r="AV211" s="406"/>
      <c r="AW211" s="406"/>
      <c r="AX211" s="406"/>
      <c r="AY211" s="406"/>
      <c r="AZ211" s="406"/>
      <c r="BA211" s="406"/>
      <c r="BB211" s="406"/>
      <c r="BC211" s="406"/>
      <c r="BD211" s="406"/>
      <c r="BE211" s="406"/>
      <c r="BF211" s="406"/>
      <c r="BG211" s="407"/>
    </row>
    <row r="212" spans="1:59">
      <c r="A212" s="18"/>
      <c r="D212" s="405"/>
      <c r="E212" s="406"/>
      <c r="F212" s="406"/>
      <c r="G212" s="406"/>
      <c r="H212" s="406"/>
      <c r="I212" s="406"/>
      <c r="J212" s="406"/>
      <c r="K212" s="406"/>
      <c r="L212" s="406"/>
      <c r="M212" s="406"/>
      <c r="N212" s="406"/>
      <c r="O212" s="406"/>
      <c r="P212" s="406"/>
      <c r="Q212" s="406"/>
      <c r="R212" s="406"/>
      <c r="S212" s="406"/>
      <c r="T212" s="406"/>
      <c r="U212" s="428"/>
      <c r="V212" s="400"/>
      <c r="W212" s="400"/>
      <c r="X212" s="400"/>
      <c r="Y212" s="400"/>
      <c r="Z212" s="400"/>
      <c r="AA212" s="400"/>
      <c r="AB212" s="400"/>
      <c r="AC212" s="400"/>
      <c r="AD212" s="400"/>
      <c r="AE212" s="400"/>
      <c r="AF212" s="400"/>
      <c r="AG212" s="400"/>
      <c r="AH212" s="400"/>
      <c r="AI212" s="400"/>
      <c r="AJ212" s="400"/>
      <c r="AK212" s="400"/>
      <c r="AL212" s="400"/>
      <c r="AM212" s="400"/>
      <c r="AN212" s="405"/>
      <c r="AO212" s="406"/>
      <c r="AP212" s="406"/>
      <c r="AQ212" s="406"/>
      <c r="AR212" s="406"/>
      <c r="AS212" s="406"/>
      <c r="AT212" s="406"/>
      <c r="AU212" s="406"/>
      <c r="AV212" s="406"/>
      <c r="AW212" s="406"/>
      <c r="AX212" s="406"/>
      <c r="AY212" s="406"/>
      <c r="AZ212" s="406"/>
      <c r="BA212" s="406"/>
      <c r="BB212" s="406"/>
      <c r="BC212" s="406"/>
      <c r="BD212" s="406"/>
      <c r="BE212" s="406"/>
      <c r="BF212" s="406"/>
      <c r="BG212" s="407"/>
    </row>
    <row r="213" spans="1:59">
      <c r="A213" s="18"/>
      <c r="D213" s="405"/>
      <c r="E213" s="406"/>
      <c r="F213" s="406"/>
      <c r="G213" s="406"/>
      <c r="H213" s="406"/>
      <c r="I213" s="406"/>
      <c r="J213" s="406"/>
      <c r="K213" s="406"/>
      <c r="L213" s="406"/>
      <c r="M213" s="406"/>
      <c r="N213" s="406"/>
      <c r="O213" s="406"/>
      <c r="P213" s="406"/>
      <c r="Q213" s="406"/>
      <c r="R213" s="406"/>
      <c r="S213" s="406"/>
      <c r="T213" s="406"/>
      <c r="U213" s="428"/>
      <c r="V213" s="400"/>
      <c r="W213" s="400"/>
      <c r="X213" s="400"/>
      <c r="Y213" s="400"/>
      <c r="Z213" s="400"/>
      <c r="AA213" s="400"/>
      <c r="AB213" s="400"/>
      <c r="AC213" s="400"/>
      <c r="AD213" s="400"/>
      <c r="AE213" s="400"/>
      <c r="AF213" s="400"/>
      <c r="AG213" s="400"/>
      <c r="AH213" s="400"/>
      <c r="AI213" s="400"/>
      <c r="AJ213" s="400"/>
      <c r="AK213" s="400"/>
      <c r="AL213" s="400"/>
      <c r="AM213" s="400"/>
      <c r="AN213" s="405"/>
      <c r="AO213" s="406"/>
      <c r="AP213" s="406"/>
      <c r="AQ213" s="406"/>
      <c r="AR213" s="406"/>
      <c r="AS213" s="406"/>
      <c r="AT213" s="406"/>
      <c r="AU213" s="406"/>
      <c r="AV213" s="406"/>
      <c r="AW213" s="406"/>
      <c r="AX213" s="406"/>
      <c r="AY213" s="406"/>
      <c r="AZ213" s="406"/>
      <c r="BA213" s="406"/>
      <c r="BB213" s="406"/>
      <c r="BC213" s="406"/>
      <c r="BD213" s="406"/>
      <c r="BE213" s="406"/>
      <c r="BF213" s="406"/>
      <c r="BG213" s="407"/>
    </row>
    <row r="214" spans="1:59">
      <c r="A214" s="18"/>
      <c r="D214" s="405"/>
      <c r="E214" s="406"/>
      <c r="F214" s="406"/>
      <c r="G214" s="406"/>
      <c r="H214" s="406"/>
      <c r="I214" s="406"/>
      <c r="J214" s="406"/>
      <c r="K214" s="406"/>
      <c r="L214" s="406"/>
      <c r="M214" s="406"/>
      <c r="N214" s="406"/>
      <c r="O214" s="406"/>
      <c r="P214" s="406"/>
      <c r="Q214" s="406"/>
      <c r="R214" s="406"/>
      <c r="S214" s="406"/>
      <c r="T214" s="406"/>
      <c r="U214" s="428"/>
      <c r="V214" s="400"/>
      <c r="W214" s="400"/>
      <c r="X214" s="400"/>
      <c r="Y214" s="400"/>
      <c r="Z214" s="400"/>
      <c r="AA214" s="400"/>
      <c r="AB214" s="400"/>
      <c r="AC214" s="400"/>
      <c r="AD214" s="400"/>
      <c r="AE214" s="400"/>
      <c r="AF214" s="400"/>
      <c r="AG214" s="400"/>
      <c r="AH214" s="400"/>
      <c r="AI214" s="400"/>
      <c r="AJ214" s="400"/>
      <c r="AK214" s="400"/>
      <c r="AL214" s="400"/>
      <c r="AM214" s="400"/>
      <c r="AN214" s="405"/>
      <c r="AO214" s="406"/>
      <c r="AP214" s="406"/>
      <c r="AQ214" s="406"/>
      <c r="AR214" s="406"/>
      <c r="AS214" s="406"/>
      <c r="AT214" s="406"/>
      <c r="AU214" s="406"/>
      <c r="AV214" s="406"/>
      <c r="AW214" s="406"/>
      <c r="AX214" s="406"/>
      <c r="AY214" s="406"/>
      <c r="AZ214" s="406"/>
      <c r="BA214" s="406"/>
      <c r="BB214" s="406"/>
      <c r="BC214" s="406"/>
      <c r="BD214" s="406"/>
      <c r="BE214" s="406"/>
      <c r="BF214" s="406"/>
      <c r="BG214" s="407"/>
    </row>
    <row r="215" spans="1:59" ht="15" customHeight="1">
      <c r="A215" s="18"/>
      <c r="D215" s="434" t="str">
        <f>IF(AK13=Datos!$A$6,"* Si los efectos no deseados de la oportunidad se presentan incluir este plan en el Sistema de Administración de Acciones Preventivas y Correctivas con fuente -Administración de oportunidades (contingencia)-","* Si el riesgo se presenta incluir este plan en el Sistema de Administración de Acciones Preventivas y Correctivas con fuente -Administración de riesgos (contingencia)-")</f>
        <v>* Si el riesgo se presenta incluir este plan en el Sistema de Administración de Acciones Preventivas y Correctivas con fuente -Administración de riesgos (contingencia)-</v>
      </c>
      <c r="E215" s="434"/>
      <c r="F215" s="434"/>
      <c r="G215" s="434"/>
      <c r="H215" s="434"/>
      <c r="I215" s="434"/>
      <c r="J215" s="434"/>
      <c r="K215" s="434"/>
      <c r="L215" s="434"/>
      <c r="M215" s="434"/>
      <c r="N215" s="434"/>
      <c r="O215" s="434"/>
      <c r="P215" s="434"/>
      <c r="Q215" s="434"/>
      <c r="R215" s="434"/>
      <c r="S215" s="434"/>
      <c r="T215" s="434"/>
      <c r="U215" s="434"/>
      <c r="V215" s="434"/>
      <c r="W215" s="434"/>
      <c r="X215" s="434"/>
      <c r="Y215" s="434"/>
      <c r="Z215" s="434"/>
      <c r="AA215" s="434"/>
      <c r="AB215" s="434"/>
      <c r="AC215" s="434"/>
      <c r="AD215" s="434"/>
      <c r="AE215" s="434"/>
      <c r="AF215" s="434"/>
      <c r="AG215" s="434"/>
      <c r="AH215" s="434"/>
      <c r="AI215" s="434"/>
      <c r="AJ215" s="434"/>
      <c r="AK215" s="434"/>
      <c r="AL215" s="434"/>
      <c r="AM215" s="434"/>
      <c r="AN215" s="434"/>
      <c r="AO215" s="434"/>
      <c r="AP215" s="434"/>
      <c r="AQ215" s="434"/>
      <c r="AR215" s="434"/>
      <c r="AS215" s="434"/>
      <c r="AT215" s="434"/>
      <c r="AU215" s="434"/>
      <c r="AV215" s="434"/>
      <c r="AW215" s="434"/>
      <c r="AX215" s="434"/>
      <c r="AY215" s="434"/>
      <c r="AZ215" s="434"/>
      <c r="BA215" s="434"/>
      <c r="BB215" s="434"/>
      <c r="BG215" s="20"/>
    </row>
    <row r="216" spans="1:59" ht="15" customHeight="1">
      <c r="A216" s="18"/>
      <c r="BG216" s="20"/>
    </row>
    <row r="217" spans="1:59" ht="15.75" thickBot="1">
      <c r="A217" s="51"/>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c r="AS217" s="52"/>
      <c r="AT217" s="52"/>
      <c r="AU217" s="52"/>
      <c r="AV217" s="52"/>
      <c r="AW217" s="52"/>
      <c r="AX217" s="52"/>
      <c r="AY217" s="52"/>
      <c r="AZ217" s="52"/>
      <c r="BA217" s="52"/>
      <c r="BB217" s="52"/>
      <c r="BC217" s="52"/>
      <c r="BD217" s="52"/>
      <c r="BE217" s="52"/>
      <c r="BF217" s="52"/>
      <c r="BG217" s="54"/>
    </row>
    <row r="231" spans="63:64" ht="30">
      <c r="BK231" s="26" t="s">
        <v>587</v>
      </c>
      <c r="BL231" s="103">
        <v>1</v>
      </c>
    </row>
    <row r="232" spans="63:64">
      <c r="BK232" s="41"/>
    </row>
  </sheetData>
  <sheetProtection password="A10A" sheet="1" objects="1" scenarios="1" formatCells="0" formatRows="0"/>
  <mergeCells count="870">
    <mergeCell ref="BG1:BG2"/>
    <mergeCell ref="P3:U4"/>
    <mergeCell ref="V3:AZ4"/>
    <mergeCell ref="BA3:BF4"/>
    <mergeCell ref="BG3:BG4"/>
    <mergeCell ref="D6:G6"/>
    <mergeCell ref="K6:BF6"/>
    <mergeCell ref="D8:G8"/>
    <mergeCell ref="K8:BF8"/>
    <mergeCell ref="D10:I10"/>
    <mergeCell ref="K10:AJ10"/>
    <mergeCell ref="AQ10:AW10"/>
    <mergeCell ref="AX10:BF10"/>
    <mergeCell ref="A1:J4"/>
    <mergeCell ref="P1:U2"/>
    <mergeCell ref="V1:AZ2"/>
    <mergeCell ref="BA1:BF2"/>
    <mergeCell ref="D18:Q18"/>
    <mergeCell ref="S18:V18"/>
    <mergeCell ref="X18:BF18"/>
    <mergeCell ref="D20:BC20"/>
    <mergeCell ref="D21:BF21"/>
    <mergeCell ref="D22:BF22"/>
    <mergeCell ref="AT11:BC11"/>
    <mergeCell ref="M13:T13"/>
    <mergeCell ref="V13:AJ13"/>
    <mergeCell ref="A15:J15"/>
    <mergeCell ref="D17:Q17"/>
    <mergeCell ref="S17:V17"/>
    <mergeCell ref="X17:BB17"/>
    <mergeCell ref="D29:AB29"/>
    <mergeCell ref="AD29:BF34"/>
    <mergeCell ref="D30:AB30"/>
    <mergeCell ref="D31:AB31"/>
    <mergeCell ref="D32:AB32"/>
    <mergeCell ref="D33:AB33"/>
    <mergeCell ref="D34:AB34"/>
    <mergeCell ref="D23:AR23"/>
    <mergeCell ref="AY23:BF23"/>
    <mergeCell ref="D24:AV24"/>
    <mergeCell ref="AY24:BF24"/>
    <mergeCell ref="D28:AB28"/>
    <mergeCell ref="AD28:BF28"/>
    <mergeCell ref="D26:O26"/>
    <mergeCell ref="R26:S26"/>
    <mergeCell ref="W26:AC26"/>
    <mergeCell ref="AI26:AR26"/>
    <mergeCell ref="AU26:AV26"/>
    <mergeCell ref="D39:I39"/>
    <mergeCell ref="J39:AB39"/>
    <mergeCell ref="AD39:BF39"/>
    <mergeCell ref="D40:I40"/>
    <mergeCell ref="J40:AB40"/>
    <mergeCell ref="AD40:BF40"/>
    <mergeCell ref="D36:AB36"/>
    <mergeCell ref="AD36:BF37"/>
    <mergeCell ref="D37:AB37"/>
    <mergeCell ref="D38:I38"/>
    <mergeCell ref="J38:AB38"/>
    <mergeCell ref="AD38:BF38"/>
    <mergeCell ref="D43:I43"/>
    <mergeCell ref="J43:AB43"/>
    <mergeCell ref="AD43:BF43"/>
    <mergeCell ref="D44:I44"/>
    <mergeCell ref="J44:AB44"/>
    <mergeCell ref="AD44:BF44"/>
    <mergeCell ref="D41:I41"/>
    <mergeCell ref="J41:AB41"/>
    <mergeCell ref="AD41:BF41"/>
    <mergeCell ref="D42:I42"/>
    <mergeCell ref="J42:AB42"/>
    <mergeCell ref="AD42:BF42"/>
    <mergeCell ref="D47:I47"/>
    <mergeCell ref="J47:AB47"/>
    <mergeCell ref="AD47:BF47"/>
    <mergeCell ref="D48:I48"/>
    <mergeCell ref="J48:AB48"/>
    <mergeCell ref="AD48:BF48"/>
    <mergeCell ref="D45:I45"/>
    <mergeCell ref="J45:AB45"/>
    <mergeCell ref="AD45:BF45"/>
    <mergeCell ref="D46:I46"/>
    <mergeCell ref="J46:AB46"/>
    <mergeCell ref="AD46:BF46"/>
    <mergeCell ref="D52:I52"/>
    <mergeCell ref="J52:AB52"/>
    <mergeCell ref="AD52:BF52"/>
    <mergeCell ref="D53:I53"/>
    <mergeCell ref="J53:AB53"/>
    <mergeCell ref="AD53:BF53"/>
    <mergeCell ref="D49:AB49"/>
    <mergeCell ref="AD49:BF49"/>
    <mergeCell ref="D50:I50"/>
    <mergeCell ref="J50:AB50"/>
    <mergeCell ref="AD50:BF50"/>
    <mergeCell ref="D51:I51"/>
    <mergeCell ref="J51:AB51"/>
    <mergeCell ref="AD51:BF51"/>
    <mergeCell ref="D56:I56"/>
    <mergeCell ref="J56:AB56"/>
    <mergeCell ref="AD56:BF56"/>
    <mergeCell ref="D57:I57"/>
    <mergeCell ref="J57:AB57"/>
    <mergeCell ref="AD57:BF57"/>
    <mergeCell ref="D54:I54"/>
    <mergeCell ref="J54:AB54"/>
    <mergeCell ref="AD54:BF54"/>
    <mergeCell ref="D55:I55"/>
    <mergeCell ref="J55:AB55"/>
    <mergeCell ref="AD55:BF55"/>
    <mergeCell ref="D60:I60"/>
    <mergeCell ref="J60:AB60"/>
    <mergeCell ref="AD60:BF60"/>
    <mergeCell ref="BK60:BM61"/>
    <mergeCell ref="BP61:BP62"/>
    <mergeCell ref="BQ61:BQ62"/>
    <mergeCell ref="A62:J62"/>
    <mergeCell ref="D58:I58"/>
    <mergeCell ref="J58:AB58"/>
    <mergeCell ref="AD58:BF58"/>
    <mergeCell ref="D59:I59"/>
    <mergeCell ref="J59:AB59"/>
    <mergeCell ref="AD59:BF59"/>
    <mergeCell ref="Z63:AK63"/>
    <mergeCell ref="D64:G64"/>
    <mergeCell ref="E65:Z65"/>
    <mergeCell ref="AB65:AK65"/>
    <mergeCell ref="E66:H66"/>
    <mergeCell ref="I66:V66"/>
    <mergeCell ref="AB66:AC66"/>
    <mergeCell ref="AD66:AE66"/>
    <mergeCell ref="AF66:AG66"/>
    <mergeCell ref="AH66:AI66"/>
    <mergeCell ref="AJ66:AK66"/>
    <mergeCell ref="E67:H67"/>
    <mergeCell ref="I67:V67"/>
    <mergeCell ref="Z67:Z76"/>
    <mergeCell ref="AA67:AA68"/>
    <mergeCell ref="AB67:AC68"/>
    <mergeCell ref="AD67:AE68"/>
    <mergeCell ref="AF67:AG68"/>
    <mergeCell ref="AH67:AI68"/>
    <mergeCell ref="AJ67:AK68"/>
    <mergeCell ref="E70:P70"/>
    <mergeCell ref="J72:P72"/>
    <mergeCell ref="E76:H76"/>
    <mergeCell ref="I76:L76"/>
    <mergeCell ref="M76:P76"/>
    <mergeCell ref="AP67:BF67"/>
    <mergeCell ref="AP68:BF69"/>
    <mergeCell ref="R69:W69"/>
    <mergeCell ref="AA69:AA70"/>
    <mergeCell ref="AB69:AC70"/>
    <mergeCell ref="AD69:AE70"/>
    <mergeCell ref="AF69:AG70"/>
    <mergeCell ref="AH69:AI70"/>
    <mergeCell ref="AJ69:AK70"/>
    <mergeCell ref="R70:W70"/>
    <mergeCell ref="BS70:BS71"/>
    <mergeCell ref="BT70:BT71"/>
    <mergeCell ref="BU70:BU71"/>
    <mergeCell ref="R71:W71"/>
    <mergeCell ref="AA71:AA72"/>
    <mergeCell ref="AB71:AC72"/>
    <mergeCell ref="AD71:AE72"/>
    <mergeCell ref="AF71:AG72"/>
    <mergeCell ref="AH71:AI72"/>
    <mergeCell ref="AJ71:AK72"/>
    <mergeCell ref="AP71:BF71"/>
    <mergeCell ref="R72:W72"/>
    <mergeCell ref="AP72:BF76"/>
    <mergeCell ref="R73:W73"/>
    <mergeCell ref="AA73:AA74"/>
    <mergeCell ref="AB73:AC74"/>
    <mergeCell ref="AD73:AE74"/>
    <mergeCell ref="AJ75:AK76"/>
    <mergeCell ref="R76:W76"/>
    <mergeCell ref="AF73:AG74"/>
    <mergeCell ref="AH73:AI74"/>
    <mergeCell ref="AJ73:AK74"/>
    <mergeCell ref="AF75:AG76"/>
    <mergeCell ref="AH75:AI76"/>
    <mergeCell ref="C74:D78"/>
    <mergeCell ref="E75:H75"/>
    <mergeCell ref="I75:L75"/>
    <mergeCell ref="M75:P75"/>
    <mergeCell ref="AA75:AA76"/>
    <mergeCell ref="AB75:AC76"/>
    <mergeCell ref="AD75:AE76"/>
    <mergeCell ref="E77:P77"/>
    <mergeCell ref="R77:W77"/>
    <mergeCell ref="E78:I80"/>
    <mergeCell ref="R78:W78"/>
    <mergeCell ref="J79:P79"/>
    <mergeCell ref="R79:W79"/>
    <mergeCell ref="R80:W80"/>
    <mergeCell ref="AJ85:AK85"/>
    <mergeCell ref="AL85:AM86"/>
    <mergeCell ref="AN85:AQ85"/>
    <mergeCell ref="AR85:AS86"/>
    <mergeCell ref="BS85:BU85"/>
    <mergeCell ref="BV85:BX85"/>
    <mergeCell ref="AZ86:BB86"/>
    <mergeCell ref="BC86:BG86"/>
    <mergeCell ref="F81:G81"/>
    <mergeCell ref="H81:I81"/>
    <mergeCell ref="A84:J84"/>
    <mergeCell ref="X84:AM84"/>
    <mergeCell ref="AN84:AS84"/>
    <mergeCell ref="X85:AA85"/>
    <mergeCell ref="AB85:AC85"/>
    <mergeCell ref="AD85:AE85"/>
    <mergeCell ref="AF85:AG85"/>
    <mergeCell ref="AH85:AI85"/>
    <mergeCell ref="AF86:AG86"/>
    <mergeCell ref="AH86:AI86"/>
    <mergeCell ref="AJ86:AK86"/>
    <mergeCell ref="AN86:AQ86"/>
    <mergeCell ref="AT86:AV86"/>
    <mergeCell ref="AW86:AY86"/>
    <mergeCell ref="D86:S86"/>
    <mergeCell ref="T86:W86"/>
    <mergeCell ref="X86:Y86"/>
    <mergeCell ref="Z86:AA86"/>
    <mergeCell ref="AB86:AC86"/>
    <mergeCell ref="AD86:AE86"/>
    <mergeCell ref="AT87:AV87"/>
    <mergeCell ref="AW87:AY96"/>
    <mergeCell ref="AZ87:BB96"/>
    <mergeCell ref="AJ89:AK89"/>
    <mergeCell ref="AL89:AM89"/>
    <mergeCell ref="AN89:AQ89"/>
    <mergeCell ref="AR89:AS89"/>
    <mergeCell ref="AT89:AV89"/>
    <mergeCell ref="X92:Y92"/>
    <mergeCell ref="Z92:AA92"/>
    <mergeCell ref="AB92:AC92"/>
    <mergeCell ref="AD92:AE92"/>
    <mergeCell ref="AL91:AM91"/>
    <mergeCell ref="AN91:AQ91"/>
    <mergeCell ref="AR91:AS91"/>
    <mergeCell ref="AT91:AV91"/>
    <mergeCell ref="AJ93:AK93"/>
    <mergeCell ref="AL93:AM93"/>
    <mergeCell ref="BC87:BG87"/>
    <mergeCell ref="D88:S88"/>
    <mergeCell ref="T88:W88"/>
    <mergeCell ref="X88:Y88"/>
    <mergeCell ref="Z88:AA88"/>
    <mergeCell ref="AB88:AC88"/>
    <mergeCell ref="AD88:AE88"/>
    <mergeCell ref="AF87:AG87"/>
    <mergeCell ref="AH87:AI87"/>
    <mergeCell ref="AJ87:AK87"/>
    <mergeCell ref="AL87:AM87"/>
    <mergeCell ref="AN87:AQ87"/>
    <mergeCell ref="AR87:AS87"/>
    <mergeCell ref="D87:S87"/>
    <mergeCell ref="T87:W87"/>
    <mergeCell ref="X87:Y87"/>
    <mergeCell ref="Z87:AA87"/>
    <mergeCell ref="AB87:AC87"/>
    <mergeCell ref="AD87:AE87"/>
    <mergeCell ref="BC89:BG89"/>
    <mergeCell ref="AT88:AV88"/>
    <mergeCell ref="BC88:BG88"/>
    <mergeCell ref="D89:S89"/>
    <mergeCell ref="T89:W89"/>
    <mergeCell ref="X89:Y89"/>
    <mergeCell ref="Z89:AA89"/>
    <mergeCell ref="AB89:AC89"/>
    <mergeCell ref="AD89:AE89"/>
    <mergeCell ref="AF89:AG89"/>
    <mergeCell ref="AH89:AI89"/>
    <mergeCell ref="AF88:AG88"/>
    <mergeCell ref="AH88:AI88"/>
    <mergeCell ref="AJ88:AK88"/>
    <mergeCell ref="AL88:AM88"/>
    <mergeCell ref="AN88:AQ88"/>
    <mergeCell ref="AR88:AS88"/>
    <mergeCell ref="BC91:BG91"/>
    <mergeCell ref="AT90:AV90"/>
    <mergeCell ref="BC90:BG90"/>
    <mergeCell ref="D91:S91"/>
    <mergeCell ref="T91:W91"/>
    <mergeCell ref="X91:Y91"/>
    <mergeCell ref="Z91:AA91"/>
    <mergeCell ref="AB91:AC91"/>
    <mergeCell ref="AD91:AE91"/>
    <mergeCell ref="AF91:AG91"/>
    <mergeCell ref="AH91:AI91"/>
    <mergeCell ref="AF90:AG90"/>
    <mergeCell ref="AH90:AI90"/>
    <mergeCell ref="AJ90:AK90"/>
    <mergeCell ref="AL90:AM90"/>
    <mergeCell ref="AN90:AQ90"/>
    <mergeCell ref="AR90:AS90"/>
    <mergeCell ref="D90:S90"/>
    <mergeCell ref="T90:W90"/>
    <mergeCell ref="X90:Y90"/>
    <mergeCell ref="Z90:AA90"/>
    <mergeCell ref="AB90:AC90"/>
    <mergeCell ref="AD90:AE90"/>
    <mergeCell ref="AJ91:AK91"/>
    <mergeCell ref="AN93:AQ93"/>
    <mergeCell ref="AR93:AS93"/>
    <mergeCell ref="AT93:AV93"/>
    <mergeCell ref="BC93:BG93"/>
    <mergeCell ref="AT92:AV92"/>
    <mergeCell ref="BC92:BG92"/>
    <mergeCell ref="D93:S93"/>
    <mergeCell ref="T93:W93"/>
    <mergeCell ref="X93:Y93"/>
    <mergeCell ref="Z93:AA93"/>
    <mergeCell ref="AB93:AC93"/>
    <mergeCell ref="AD93:AE93"/>
    <mergeCell ref="AF93:AG93"/>
    <mergeCell ref="AH93:AI93"/>
    <mergeCell ref="AF92:AG92"/>
    <mergeCell ref="AH92:AI92"/>
    <mergeCell ref="AJ92:AK92"/>
    <mergeCell ref="AL92:AM92"/>
    <mergeCell ref="AN92:AQ92"/>
    <mergeCell ref="AR92:AS92"/>
    <mergeCell ref="D92:S92"/>
    <mergeCell ref="T92:W92"/>
    <mergeCell ref="AT95:AV95"/>
    <mergeCell ref="BC95:BG95"/>
    <mergeCell ref="AT94:AV94"/>
    <mergeCell ref="BC94:BG94"/>
    <mergeCell ref="D95:S95"/>
    <mergeCell ref="T95:W95"/>
    <mergeCell ref="X95:Y95"/>
    <mergeCell ref="Z95:AA95"/>
    <mergeCell ref="AB95:AC95"/>
    <mergeCell ref="AD95:AE95"/>
    <mergeCell ref="AF95:AG95"/>
    <mergeCell ref="AH95:AI95"/>
    <mergeCell ref="AF94:AG94"/>
    <mergeCell ref="AH94:AI94"/>
    <mergeCell ref="AJ94:AK94"/>
    <mergeCell ref="AL94:AM94"/>
    <mergeCell ref="AN94:AQ94"/>
    <mergeCell ref="AR94:AS94"/>
    <mergeCell ref="D94:S94"/>
    <mergeCell ref="T94:W94"/>
    <mergeCell ref="X94:Y94"/>
    <mergeCell ref="Z94:AA94"/>
    <mergeCell ref="AB94:AC94"/>
    <mergeCell ref="AD94:AE94"/>
    <mergeCell ref="T96:W96"/>
    <mergeCell ref="X96:Y96"/>
    <mergeCell ref="Z96:AA96"/>
    <mergeCell ref="AB96:AC96"/>
    <mergeCell ref="AD96:AE96"/>
    <mergeCell ref="AJ95:AK95"/>
    <mergeCell ref="AL95:AM95"/>
    <mergeCell ref="AN95:AQ95"/>
    <mergeCell ref="AR95:AS95"/>
    <mergeCell ref="BS100:BU100"/>
    <mergeCell ref="BV100:BX100"/>
    <mergeCell ref="D101:S101"/>
    <mergeCell ref="T101:W101"/>
    <mergeCell ref="X101:Y101"/>
    <mergeCell ref="Z101:AA101"/>
    <mergeCell ref="AB101:AC101"/>
    <mergeCell ref="AT96:AV96"/>
    <mergeCell ref="BC96:BG96"/>
    <mergeCell ref="X99:AM99"/>
    <mergeCell ref="AN99:AS99"/>
    <mergeCell ref="X100:AA100"/>
    <mergeCell ref="AB100:AC100"/>
    <mergeCell ref="AD100:AE100"/>
    <mergeCell ref="AF100:AG100"/>
    <mergeCell ref="AH100:AI100"/>
    <mergeCell ref="AJ100:AK100"/>
    <mergeCell ref="AF96:AG96"/>
    <mergeCell ref="AH96:AI96"/>
    <mergeCell ref="AJ96:AK96"/>
    <mergeCell ref="AL96:AM96"/>
    <mergeCell ref="AN96:AQ96"/>
    <mergeCell ref="AR96:AS96"/>
    <mergeCell ref="D96:S96"/>
    <mergeCell ref="AZ101:BB101"/>
    <mergeCell ref="BC101:BG101"/>
    <mergeCell ref="D102:S102"/>
    <mergeCell ref="T102:W102"/>
    <mergeCell ref="X102:Y102"/>
    <mergeCell ref="Z102:AA102"/>
    <mergeCell ref="AB102:AC102"/>
    <mergeCell ref="AD102:AE102"/>
    <mergeCell ref="AF102:AG102"/>
    <mergeCell ref="AD101:AE101"/>
    <mergeCell ref="AF101:AG101"/>
    <mergeCell ref="AH101:AI101"/>
    <mergeCell ref="AJ101:AK101"/>
    <mergeCell ref="AN101:AQ101"/>
    <mergeCell ref="AT101:AV101"/>
    <mergeCell ref="AL100:AM101"/>
    <mergeCell ref="AN100:AQ100"/>
    <mergeCell ref="AR100:AS101"/>
    <mergeCell ref="AD103:AE103"/>
    <mergeCell ref="AF103:AG103"/>
    <mergeCell ref="AH102:AI102"/>
    <mergeCell ref="AJ102:AK102"/>
    <mergeCell ref="AL102:AM102"/>
    <mergeCell ref="AN102:AQ102"/>
    <mergeCell ref="AR102:AS102"/>
    <mergeCell ref="AT102:AV102"/>
    <mergeCell ref="AW101:AY101"/>
    <mergeCell ref="BC103:BG103"/>
    <mergeCell ref="D104:S104"/>
    <mergeCell ref="T104:W104"/>
    <mergeCell ref="X104:Y104"/>
    <mergeCell ref="Z104:AA104"/>
    <mergeCell ref="AB104:AC104"/>
    <mergeCell ref="AD104:AE104"/>
    <mergeCell ref="AF104:AG104"/>
    <mergeCell ref="AH104:AI104"/>
    <mergeCell ref="AJ104:AK104"/>
    <mergeCell ref="AH103:AI103"/>
    <mergeCell ref="AJ103:AK103"/>
    <mergeCell ref="AL103:AM103"/>
    <mergeCell ref="AN103:AQ103"/>
    <mergeCell ref="AR103:AS103"/>
    <mergeCell ref="AT103:AV103"/>
    <mergeCell ref="AW102:AY111"/>
    <mergeCell ref="AZ102:BB111"/>
    <mergeCell ref="BC102:BG102"/>
    <mergeCell ref="D103:S103"/>
    <mergeCell ref="T103:W103"/>
    <mergeCell ref="X103:Y103"/>
    <mergeCell ref="Z103:AA103"/>
    <mergeCell ref="AB103:AC103"/>
    <mergeCell ref="AT104:AV104"/>
    <mergeCell ref="BC104:BG104"/>
    <mergeCell ref="D105:S105"/>
    <mergeCell ref="T105:W105"/>
    <mergeCell ref="X105:Y105"/>
    <mergeCell ref="Z105:AA105"/>
    <mergeCell ref="AB105:AC105"/>
    <mergeCell ref="AR105:AS105"/>
    <mergeCell ref="AT105:AV105"/>
    <mergeCell ref="BC105:BG105"/>
    <mergeCell ref="AH105:AI105"/>
    <mergeCell ref="AJ105:AK105"/>
    <mergeCell ref="AL105:AM105"/>
    <mergeCell ref="AN105:AQ105"/>
    <mergeCell ref="Z106:AA106"/>
    <mergeCell ref="AB106:AC106"/>
    <mergeCell ref="AD106:AE106"/>
    <mergeCell ref="AF106:AG106"/>
    <mergeCell ref="AD105:AE105"/>
    <mergeCell ref="AF105:AG105"/>
    <mergeCell ref="AL104:AM104"/>
    <mergeCell ref="AN104:AQ104"/>
    <mergeCell ref="AR104:AS104"/>
    <mergeCell ref="BC106:BG106"/>
    <mergeCell ref="D107:S107"/>
    <mergeCell ref="T107:W107"/>
    <mergeCell ref="X107:Y107"/>
    <mergeCell ref="Z107:AA107"/>
    <mergeCell ref="AB107:AC107"/>
    <mergeCell ref="AD107:AE107"/>
    <mergeCell ref="AF107:AG107"/>
    <mergeCell ref="AH107:AI107"/>
    <mergeCell ref="AJ107:AK107"/>
    <mergeCell ref="AH106:AI106"/>
    <mergeCell ref="AJ106:AK106"/>
    <mergeCell ref="AL106:AM106"/>
    <mergeCell ref="AN106:AQ106"/>
    <mergeCell ref="AR106:AS106"/>
    <mergeCell ref="AT106:AV106"/>
    <mergeCell ref="AL107:AM107"/>
    <mergeCell ref="AN107:AQ107"/>
    <mergeCell ref="AR107:AS107"/>
    <mergeCell ref="AT107:AV107"/>
    <mergeCell ref="BC107:BG107"/>
    <mergeCell ref="D106:S106"/>
    <mergeCell ref="T106:W106"/>
    <mergeCell ref="X106:Y106"/>
    <mergeCell ref="D108:S108"/>
    <mergeCell ref="T108:W108"/>
    <mergeCell ref="X108:Y108"/>
    <mergeCell ref="Z108:AA108"/>
    <mergeCell ref="AB108:AC108"/>
    <mergeCell ref="AR108:AS108"/>
    <mergeCell ref="AT108:AV108"/>
    <mergeCell ref="BC108:BG108"/>
    <mergeCell ref="D109:S109"/>
    <mergeCell ref="T109:W109"/>
    <mergeCell ref="X109:Y109"/>
    <mergeCell ref="Z109:AA109"/>
    <mergeCell ref="AB109:AC109"/>
    <mergeCell ref="AD109:AE109"/>
    <mergeCell ref="AF109:AG109"/>
    <mergeCell ref="AD108:AE108"/>
    <mergeCell ref="AF108:AG108"/>
    <mergeCell ref="AH108:AI108"/>
    <mergeCell ref="AJ108:AK108"/>
    <mergeCell ref="AL108:AM108"/>
    <mergeCell ref="AN108:AQ108"/>
    <mergeCell ref="BC109:BG109"/>
    <mergeCell ref="AH109:AI109"/>
    <mergeCell ref="AJ109:AK109"/>
    <mergeCell ref="D110:S110"/>
    <mergeCell ref="T110:W110"/>
    <mergeCell ref="X110:Y110"/>
    <mergeCell ref="Z110:AA110"/>
    <mergeCell ref="AB110:AC110"/>
    <mergeCell ref="AD110:AE110"/>
    <mergeCell ref="AF110:AG110"/>
    <mergeCell ref="AH110:AI110"/>
    <mergeCell ref="AJ110:AK110"/>
    <mergeCell ref="AL109:AM109"/>
    <mergeCell ref="AN109:AQ109"/>
    <mergeCell ref="AR109:AS109"/>
    <mergeCell ref="AT109:AV109"/>
    <mergeCell ref="AL110:AM110"/>
    <mergeCell ref="AN110:AQ110"/>
    <mergeCell ref="AR110:AS110"/>
    <mergeCell ref="AT110:AV110"/>
    <mergeCell ref="BC110:BG110"/>
    <mergeCell ref="D111:S111"/>
    <mergeCell ref="T111:W111"/>
    <mergeCell ref="X111:Y111"/>
    <mergeCell ref="Z111:AA111"/>
    <mergeCell ref="AB111:AC111"/>
    <mergeCell ref="BP122:BP123"/>
    <mergeCell ref="BQ122:BQ123"/>
    <mergeCell ref="R123:W123"/>
    <mergeCell ref="AB123:AK123"/>
    <mergeCell ref="AR111:AS111"/>
    <mergeCell ref="AT111:AV111"/>
    <mergeCell ref="BC111:BG111"/>
    <mergeCell ref="A114:J114"/>
    <mergeCell ref="U116:AK116"/>
    <mergeCell ref="U117:Y117"/>
    <mergeCell ref="Z117:AA117"/>
    <mergeCell ref="AE117:AI117"/>
    <mergeCell ref="AJ117:AK117"/>
    <mergeCell ref="AD111:AE111"/>
    <mergeCell ref="AF111:AG111"/>
    <mergeCell ref="AH111:AI111"/>
    <mergeCell ref="AJ111:AK111"/>
    <mergeCell ref="AL111:AM111"/>
    <mergeCell ref="AN111:AQ111"/>
    <mergeCell ref="R124:W124"/>
    <mergeCell ref="AB124:AC124"/>
    <mergeCell ref="AD124:AE124"/>
    <mergeCell ref="AF124:AG124"/>
    <mergeCell ref="AH124:AI124"/>
    <mergeCell ref="AJ124:AK124"/>
    <mergeCell ref="Z121:AK121"/>
    <mergeCell ref="BK121:BM122"/>
    <mergeCell ref="D122:G122"/>
    <mergeCell ref="BL126:BN126"/>
    <mergeCell ref="BQ126:BS126"/>
    <mergeCell ref="J127:P127"/>
    <mergeCell ref="R127:W127"/>
    <mergeCell ref="AA127:AA128"/>
    <mergeCell ref="AB127:AC128"/>
    <mergeCell ref="AD127:AE128"/>
    <mergeCell ref="AF127:AG128"/>
    <mergeCell ref="AH127:AI128"/>
    <mergeCell ref="AJ127:AK128"/>
    <mergeCell ref="AF125:AG126"/>
    <mergeCell ref="AH125:AI126"/>
    <mergeCell ref="AJ125:AK126"/>
    <mergeCell ref="AP125:BF125"/>
    <mergeCell ref="R126:W126"/>
    <mergeCell ref="AP126:BF127"/>
    <mergeCell ref="E125:P125"/>
    <mergeCell ref="R125:W125"/>
    <mergeCell ref="Z125:Z134"/>
    <mergeCell ref="AA125:AA126"/>
    <mergeCell ref="AB125:AC126"/>
    <mergeCell ref="AD125:AE126"/>
    <mergeCell ref="AA129:AA130"/>
    <mergeCell ref="AB129:AC130"/>
    <mergeCell ref="AF129:AG130"/>
    <mergeCell ref="AH129:AI130"/>
    <mergeCell ref="AJ129:AK130"/>
    <mergeCell ref="AP129:BF129"/>
    <mergeCell ref="R130:W130"/>
    <mergeCell ref="AP130:BF134"/>
    <mergeCell ref="R131:W131"/>
    <mergeCell ref="AA131:AA132"/>
    <mergeCell ref="AB131:AC132"/>
    <mergeCell ref="AD131:AE132"/>
    <mergeCell ref="AD129:AE130"/>
    <mergeCell ref="AJ133:AK134"/>
    <mergeCell ref="J134:P134"/>
    <mergeCell ref="R134:W134"/>
    <mergeCell ref="A141:J141"/>
    <mergeCell ref="G144:K146"/>
    <mergeCell ref="T145:U145"/>
    <mergeCell ref="V145:W145"/>
    <mergeCell ref="AF131:AG132"/>
    <mergeCell ref="AH131:AI132"/>
    <mergeCell ref="AJ131:AK132"/>
    <mergeCell ref="R132:W132"/>
    <mergeCell ref="R133:W133"/>
    <mergeCell ref="AA133:AA134"/>
    <mergeCell ref="AB133:AC134"/>
    <mergeCell ref="AD133:AE134"/>
    <mergeCell ref="AF133:AG134"/>
    <mergeCell ref="AH133:AI134"/>
    <mergeCell ref="AM145:AN145"/>
    <mergeCell ref="AO145:AR145"/>
    <mergeCell ref="D149:J150"/>
    <mergeCell ref="L149:BF150"/>
    <mergeCell ref="D152:BG152"/>
    <mergeCell ref="D153:U154"/>
    <mergeCell ref="V153:BG153"/>
    <mergeCell ref="V154:AG154"/>
    <mergeCell ref="AH154:AP154"/>
    <mergeCell ref="AQ154:AZ154"/>
    <mergeCell ref="AQ156:AZ156"/>
    <mergeCell ref="BA156:BF156"/>
    <mergeCell ref="E157:U157"/>
    <mergeCell ref="V157:AG157"/>
    <mergeCell ref="AH157:AP157"/>
    <mergeCell ref="AQ157:AZ157"/>
    <mergeCell ref="BA157:BF157"/>
    <mergeCell ref="BA154:BF154"/>
    <mergeCell ref="D155:D164"/>
    <mergeCell ref="E155:U155"/>
    <mergeCell ref="V155:AG155"/>
    <mergeCell ref="AH155:AP155"/>
    <mergeCell ref="AQ155:AZ155"/>
    <mergeCell ref="BA155:BF155"/>
    <mergeCell ref="E156:U156"/>
    <mergeCell ref="V156:AG156"/>
    <mergeCell ref="AH156:AP156"/>
    <mergeCell ref="E158:U158"/>
    <mergeCell ref="V158:AG158"/>
    <mergeCell ref="AH158:AP158"/>
    <mergeCell ref="AQ158:AZ158"/>
    <mergeCell ref="BA158:BF158"/>
    <mergeCell ref="E159:U159"/>
    <mergeCell ref="V159:AG159"/>
    <mergeCell ref="AH159:AP159"/>
    <mergeCell ref="AQ159:AZ159"/>
    <mergeCell ref="BA159:BF159"/>
    <mergeCell ref="E160:U160"/>
    <mergeCell ref="V160:AG160"/>
    <mergeCell ref="AH160:AP160"/>
    <mergeCell ref="AQ160:AZ160"/>
    <mergeCell ref="BA160:BF160"/>
    <mergeCell ref="E161:U161"/>
    <mergeCell ref="V161:AG161"/>
    <mergeCell ref="AH161:AP161"/>
    <mergeCell ref="AQ161:AZ161"/>
    <mergeCell ref="BA161:BF161"/>
    <mergeCell ref="E162:U162"/>
    <mergeCell ref="V162:AG162"/>
    <mergeCell ref="AH162:AP162"/>
    <mergeCell ref="AQ162:AZ162"/>
    <mergeCell ref="BA162:BF162"/>
    <mergeCell ref="E163:U163"/>
    <mergeCell ref="V163:AG163"/>
    <mergeCell ref="AH163:AP163"/>
    <mergeCell ref="AQ163:AZ163"/>
    <mergeCell ref="BA163:BF163"/>
    <mergeCell ref="E164:U164"/>
    <mergeCell ref="V164:AG164"/>
    <mergeCell ref="AH164:AP164"/>
    <mergeCell ref="AQ164:AZ164"/>
    <mergeCell ref="BA164:BF164"/>
    <mergeCell ref="E165:U165"/>
    <mergeCell ref="V165:AG165"/>
    <mergeCell ref="AH165:AP165"/>
    <mergeCell ref="AQ165:AZ165"/>
    <mergeCell ref="AQ167:AZ167"/>
    <mergeCell ref="BA167:BF167"/>
    <mergeCell ref="E168:U168"/>
    <mergeCell ref="V168:AG168"/>
    <mergeCell ref="AH168:AP168"/>
    <mergeCell ref="AQ168:AZ168"/>
    <mergeCell ref="BA168:BF168"/>
    <mergeCell ref="BA165:BF165"/>
    <mergeCell ref="E166:U166"/>
    <mergeCell ref="V166:AG166"/>
    <mergeCell ref="AH166:AP166"/>
    <mergeCell ref="AQ166:AZ166"/>
    <mergeCell ref="BA166:BF166"/>
    <mergeCell ref="D165:D174"/>
    <mergeCell ref="E171:U171"/>
    <mergeCell ref="V171:AG171"/>
    <mergeCell ref="AH171:AP171"/>
    <mergeCell ref="AQ171:AZ171"/>
    <mergeCell ref="BA171:BF171"/>
    <mergeCell ref="E172:U172"/>
    <mergeCell ref="V172:AG172"/>
    <mergeCell ref="AH172:AP172"/>
    <mergeCell ref="AQ172:AZ172"/>
    <mergeCell ref="BA172:BF172"/>
    <mergeCell ref="E169:U169"/>
    <mergeCell ref="V169:AG169"/>
    <mergeCell ref="AH169:AP169"/>
    <mergeCell ref="AQ169:AZ169"/>
    <mergeCell ref="BA169:BF169"/>
    <mergeCell ref="E170:U170"/>
    <mergeCell ref="V170:AG170"/>
    <mergeCell ref="AH170:AP170"/>
    <mergeCell ref="AQ170:AZ170"/>
    <mergeCell ref="BA170:BF170"/>
    <mergeCell ref="E167:U167"/>
    <mergeCell ref="V167:AG167"/>
    <mergeCell ref="AH167:AP167"/>
    <mergeCell ref="E173:U173"/>
    <mergeCell ref="V173:AG173"/>
    <mergeCell ref="AH173:AP173"/>
    <mergeCell ref="AQ173:AZ173"/>
    <mergeCell ref="BA173:BF173"/>
    <mergeCell ref="E174:U174"/>
    <mergeCell ref="V174:AG174"/>
    <mergeCell ref="AH174:AP174"/>
    <mergeCell ref="AQ174:AZ174"/>
    <mergeCell ref="BA174:BF174"/>
    <mergeCell ref="D177:BG177"/>
    <mergeCell ref="D178:U179"/>
    <mergeCell ref="V178:BG178"/>
    <mergeCell ref="V179:AG179"/>
    <mergeCell ref="AH179:AP179"/>
    <mergeCell ref="AQ179:AZ179"/>
    <mergeCell ref="BA179:BF179"/>
    <mergeCell ref="BA181:BF181"/>
    <mergeCell ref="E182:U182"/>
    <mergeCell ref="V182:AG182"/>
    <mergeCell ref="AH182:AP182"/>
    <mergeCell ref="AQ182:AZ182"/>
    <mergeCell ref="BA182:BF182"/>
    <mergeCell ref="E180:U180"/>
    <mergeCell ref="V180:AG180"/>
    <mergeCell ref="AH180:AP180"/>
    <mergeCell ref="AQ180:AZ180"/>
    <mergeCell ref="BA180:BF180"/>
    <mergeCell ref="E181:U181"/>
    <mergeCell ref="V181:AG181"/>
    <mergeCell ref="AH181:AP181"/>
    <mergeCell ref="AQ181:AZ181"/>
    <mergeCell ref="D180:D189"/>
    <mergeCell ref="AQ184:AZ184"/>
    <mergeCell ref="BA184:BF184"/>
    <mergeCell ref="E185:U185"/>
    <mergeCell ref="V185:AG185"/>
    <mergeCell ref="AH185:AP185"/>
    <mergeCell ref="AQ185:AZ185"/>
    <mergeCell ref="BA185:BF185"/>
    <mergeCell ref="E183:U183"/>
    <mergeCell ref="V183:AG183"/>
    <mergeCell ref="AH183:AP183"/>
    <mergeCell ref="AQ183:AZ183"/>
    <mergeCell ref="BA183:BF183"/>
    <mergeCell ref="E184:U184"/>
    <mergeCell ref="V184:AG184"/>
    <mergeCell ref="AH184:AP184"/>
    <mergeCell ref="E186:U186"/>
    <mergeCell ref="V186:AG186"/>
    <mergeCell ref="AH186:AP186"/>
    <mergeCell ref="AQ186:AZ186"/>
    <mergeCell ref="BA186:BF186"/>
    <mergeCell ref="E189:U189"/>
    <mergeCell ref="V189:AG189"/>
    <mergeCell ref="AH189:AP189"/>
    <mergeCell ref="AQ189:AZ189"/>
    <mergeCell ref="BA189:BF189"/>
    <mergeCell ref="E187:U187"/>
    <mergeCell ref="V187:AG187"/>
    <mergeCell ref="AH187:AP187"/>
    <mergeCell ref="AQ187:AZ187"/>
    <mergeCell ref="BA187:BF187"/>
    <mergeCell ref="E188:U188"/>
    <mergeCell ref="V188:AG188"/>
    <mergeCell ref="AH188:AP188"/>
    <mergeCell ref="AQ188:AZ188"/>
    <mergeCell ref="BA188:BF188"/>
    <mergeCell ref="BA191:BF191"/>
    <mergeCell ref="E192:U192"/>
    <mergeCell ref="V192:AG192"/>
    <mergeCell ref="AH192:AP192"/>
    <mergeCell ref="AQ192:AZ192"/>
    <mergeCell ref="BA192:BF192"/>
    <mergeCell ref="D190:D199"/>
    <mergeCell ref="E190:U190"/>
    <mergeCell ref="V190:AG190"/>
    <mergeCell ref="AH190:AP190"/>
    <mergeCell ref="AQ190:AZ190"/>
    <mergeCell ref="BA190:BF190"/>
    <mergeCell ref="E191:U191"/>
    <mergeCell ref="V191:AG191"/>
    <mergeCell ref="AH191:AP191"/>
    <mergeCell ref="AQ191:AZ191"/>
    <mergeCell ref="E193:U193"/>
    <mergeCell ref="V193:AG193"/>
    <mergeCell ref="AH193:AP193"/>
    <mergeCell ref="AQ193:AZ193"/>
    <mergeCell ref="BA193:BF193"/>
    <mergeCell ref="E194:U194"/>
    <mergeCell ref="V194:AG194"/>
    <mergeCell ref="AH194:AP194"/>
    <mergeCell ref="AQ194:AZ194"/>
    <mergeCell ref="BA194:BF194"/>
    <mergeCell ref="E195:U195"/>
    <mergeCell ref="V195:AG195"/>
    <mergeCell ref="AH195:AP195"/>
    <mergeCell ref="AQ195:AZ195"/>
    <mergeCell ref="BA195:BF195"/>
    <mergeCell ref="E196:U196"/>
    <mergeCell ref="V196:AG196"/>
    <mergeCell ref="AH196:AP196"/>
    <mergeCell ref="AQ196:AZ196"/>
    <mergeCell ref="BA196:BF196"/>
    <mergeCell ref="E197:U197"/>
    <mergeCell ref="V197:AG197"/>
    <mergeCell ref="AH197:AP197"/>
    <mergeCell ref="AQ197:AZ197"/>
    <mergeCell ref="BA197:BF197"/>
    <mergeCell ref="E198:U198"/>
    <mergeCell ref="V198:AG198"/>
    <mergeCell ref="AH198:AP198"/>
    <mergeCell ref="AQ198:AZ198"/>
    <mergeCell ref="BA198:BF198"/>
    <mergeCell ref="D205:U205"/>
    <mergeCell ref="V205:AM205"/>
    <mergeCell ref="AN205:BG205"/>
    <mergeCell ref="D206:U206"/>
    <mergeCell ref="E199:U199"/>
    <mergeCell ref="V199:AG199"/>
    <mergeCell ref="AH199:AP199"/>
    <mergeCell ref="AQ199:AZ199"/>
    <mergeCell ref="BA199:BF199"/>
    <mergeCell ref="D200:BB200"/>
    <mergeCell ref="BC200:BG200"/>
    <mergeCell ref="D214:U214"/>
    <mergeCell ref="V214:AM214"/>
    <mergeCell ref="AN214:BG214"/>
    <mergeCell ref="D215:BB215"/>
    <mergeCell ref="D212:U212"/>
    <mergeCell ref="V212:AM212"/>
    <mergeCell ref="AN212:BG212"/>
    <mergeCell ref="D213:U213"/>
    <mergeCell ref="V213:AM213"/>
    <mergeCell ref="AN213:BG213"/>
    <mergeCell ref="BG155:BL155"/>
    <mergeCell ref="BG164:BL164"/>
    <mergeCell ref="D210:U210"/>
    <mergeCell ref="V210:AM210"/>
    <mergeCell ref="AN210:BG210"/>
    <mergeCell ref="D211:U211"/>
    <mergeCell ref="V211:AM211"/>
    <mergeCell ref="AN211:BG211"/>
    <mergeCell ref="D208:U208"/>
    <mergeCell ref="V208:AM208"/>
    <mergeCell ref="AN208:BG208"/>
    <mergeCell ref="D209:U209"/>
    <mergeCell ref="V209:AM209"/>
    <mergeCell ref="AN209:BG209"/>
    <mergeCell ref="V206:AM206"/>
    <mergeCell ref="AN206:BG206"/>
    <mergeCell ref="D207:U207"/>
    <mergeCell ref="V207:AM207"/>
    <mergeCell ref="AN207:BG207"/>
    <mergeCell ref="D201:BB201"/>
    <mergeCell ref="D203:BG203"/>
    <mergeCell ref="D204:U204"/>
    <mergeCell ref="V204:AM204"/>
    <mergeCell ref="AN204:BG204"/>
  </mergeCells>
  <conditionalFormatting sqref="X87:Y87">
    <cfRule type="expression" dxfId="3401" priority="393">
      <formula>AND($D87&lt;&gt;"",$X87="")</formula>
    </cfRule>
  </conditionalFormatting>
  <conditionalFormatting sqref="Z87:AA87">
    <cfRule type="expression" dxfId="3400" priority="392">
      <formula>AND($D87&lt;&gt;"",$Z87="")</formula>
    </cfRule>
  </conditionalFormatting>
  <conditionalFormatting sqref="AB87:AC87">
    <cfRule type="expression" dxfId="3399" priority="391">
      <formula>AND($D87&lt;&gt;"",$AB87="")</formula>
    </cfRule>
  </conditionalFormatting>
  <conditionalFormatting sqref="AD87:AE87">
    <cfRule type="expression" dxfId="3398" priority="390">
      <formula>AND($D87&lt;&gt;"",$AD87="")</formula>
    </cfRule>
  </conditionalFormatting>
  <conditionalFormatting sqref="AF87:AG87">
    <cfRule type="expression" dxfId="3397" priority="389">
      <formula>AND($D87&lt;&gt;"",$AF87="")</formula>
    </cfRule>
  </conditionalFormatting>
  <conditionalFormatting sqref="AH87:AI87">
    <cfRule type="expression" dxfId="3396" priority="388">
      <formula>AND($D87&lt;&gt;"",$AH87="")</formula>
    </cfRule>
  </conditionalFormatting>
  <conditionalFormatting sqref="AJ87:AK87">
    <cfRule type="expression" dxfId="3395" priority="387">
      <formula>AND($D87&lt;&gt;"",$AJ87="")</formula>
    </cfRule>
  </conditionalFormatting>
  <conditionalFormatting sqref="E66:H66">
    <cfRule type="expression" dxfId="3394" priority="386">
      <formula>$I$67&lt;&gt;""</formula>
    </cfRule>
  </conditionalFormatting>
  <conditionalFormatting sqref="I66:V66">
    <cfRule type="expression" dxfId="3393" priority="385">
      <formula>$I$67&lt;&gt;""</formula>
    </cfRule>
  </conditionalFormatting>
  <conditionalFormatting sqref="AD125:AE134">
    <cfRule type="expression" dxfId="3392" priority="344">
      <formula>$AK$13=1</formula>
    </cfRule>
  </conditionalFormatting>
  <conditionalFormatting sqref="AB67:AC68">
    <cfRule type="expression" dxfId="3391" priority="380">
      <formula>$AK$13=1</formula>
    </cfRule>
  </conditionalFormatting>
  <conditionalFormatting sqref="AB69:AC70">
    <cfRule type="expression" dxfId="3390" priority="379">
      <formula>$AK$13=1</formula>
    </cfRule>
  </conditionalFormatting>
  <conditionalFormatting sqref="AB71:AC72">
    <cfRule type="expression" dxfId="3389" priority="378">
      <formula>$AK$13=1</formula>
    </cfRule>
  </conditionalFormatting>
  <conditionalFormatting sqref="AB73:AC74">
    <cfRule type="expression" dxfId="3388" priority="377">
      <formula>$AK$13=1</formula>
    </cfRule>
  </conditionalFormatting>
  <conditionalFormatting sqref="AB75:AC76">
    <cfRule type="expression" dxfId="3387" priority="376">
      <formula>$AK$13=1</formula>
    </cfRule>
  </conditionalFormatting>
  <conditionalFormatting sqref="AD67:AE76">
    <cfRule type="expression" dxfId="3386" priority="375">
      <formula>$AK$13=1</formula>
    </cfRule>
  </conditionalFormatting>
  <conditionalFormatting sqref="AB125:AC126">
    <cfRule type="expression" dxfId="3385" priority="369">
      <formula>$AB$67=x</formula>
    </cfRule>
    <cfRule type="expression" dxfId="3384" priority="374">
      <formula>$AK$13=1</formula>
    </cfRule>
  </conditionalFormatting>
  <conditionalFormatting sqref="AB127:AC128">
    <cfRule type="expression" dxfId="3383" priority="364">
      <formula>$AB$69=x</formula>
    </cfRule>
    <cfRule type="expression" dxfId="3382" priority="373">
      <formula>$AK$13=1</formula>
    </cfRule>
  </conditionalFormatting>
  <conditionalFormatting sqref="AB129:AC130">
    <cfRule type="expression" dxfId="3381" priority="359">
      <formula>$AB$71=x</formula>
    </cfRule>
    <cfRule type="expression" dxfId="3380" priority="372">
      <formula>$AK$13=1</formula>
    </cfRule>
  </conditionalFormatting>
  <conditionalFormatting sqref="AB131:AC132">
    <cfRule type="expression" dxfId="3379" priority="354">
      <formula>$AB$73=x</formula>
    </cfRule>
    <cfRule type="expression" dxfId="3378" priority="371">
      <formula>$AK$13=1</formula>
    </cfRule>
  </conditionalFormatting>
  <conditionalFormatting sqref="AB133:AC134">
    <cfRule type="expression" dxfId="3377" priority="349">
      <formula>$AB$75=x</formula>
    </cfRule>
    <cfRule type="expression" dxfId="3376" priority="370">
      <formula>$AK$13=1</formula>
    </cfRule>
  </conditionalFormatting>
  <conditionalFormatting sqref="AJ125:AK126">
    <cfRule type="expression" dxfId="3375" priority="365">
      <formula>$AJ$67=x</formula>
    </cfRule>
  </conditionalFormatting>
  <conditionalFormatting sqref="AJ127:AK128">
    <cfRule type="expression" dxfId="3374" priority="360">
      <formula>$AJ$69=x</formula>
    </cfRule>
  </conditionalFormatting>
  <conditionalFormatting sqref="AJ129:AK130">
    <cfRule type="expression" dxfId="3373" priority="355">
      <formula>$AJ$71=x</formula>
    </cfRule>
  </conditionalFormatting>
  <conditionalFormatting sqref="AJ131:AK132">
    <cfRule type="expression" dxfId="3372" priority="350">
      <formula>$AJ$73=x</formula>
    </cfRule>
  </conditionalFormatting>
  <conditionalFormatting sqref="AJ133:AK134">
    <cfRule type="expression" dxfId="3371" priority="345">
      <formula>$AJ$75=x</formula>
    </cfRule>
  </conditionalFormatting>
  <conditionalFormatting sqref="AD125:AE126">
    <cfRule type="expression" dxfId="3370" priority="368">
      <formula>$AD$67=x</formula>
    </cfRule>
  </conditionalFormatting>
  <conditionalFormatting sqref="AF125:AG126">
    <cfRule type="expression" dxfId="3369" priority="367">
      <formula>$AF$67=x</formula>
    </cfRule>
  </conditionalFormatting>
  <conditionalFormatting sqref="AH125:AI126">
    <cfRule type="expression" dxfId="3368" priority="366">
      <formula>$AH$67=x</formula>
    </cfRule>
  </conditionalFormatting>
  <conditionalFormatting sqref="AD127:AE128">
    <cfRule type="expression" dxfId="3367" priority="363">
      <formula>$AD$69=x</formula>
    </cfRule>
  </conditionalFormatting>
  <conditionalFormatting sqref="AF127:AG128">
    <cfRule type="expression" dxfId="3366" priority="362">
      <formula>$AF$69=x</formula>
    </cfRule>
  </conditionalFormatting>
  <conditionalFormatting sqref="AH127:AI128">
    <cfRule type="expression" dxfId="3365" priority="361">
      <formula>$AH$69=x</formula>
    </cfRule>
  </conditionalFormatting>
  <conditionalFormatting sqref="AD129:AE130">
    <cfRule type="expression" dxfId="3364" priority="358">
      <formula>$AD$71=x</formula>
    </cfRule>
  </conditionalFormatting>
  <conditionalFormatting sqref="AF129:AG130">
    <cfRule type="expression" dxfId="3363" priority="357">
      <formula>$AF$71=x</formula>
    </cfRule>
  </conditionalFormatting>
  <conditionalFormatting sqref="AH129:AI130">
    <cfRule type="expression" dxfId="3362" priority="356">
      <formula>$AH$71=x</formula>
    </cfRule>
  </conditionalFormatting>
  <conditionalFormatting sqref="AD131:AE132">
    <cfRule type="expression" dxfId="3361" priority="353">
      <formula>$AD$73=x</formula>
    </cfRule>
  </conditionalFormatting>
  <conditionalFormatting sqref="AF131:AG132">
    <cfRule type="expression" dxfId="3360" priority="352">
      <formula>$AF$73=x</formula>
    </cfRule>
  </conditionalFormatting>
  <conditionalFormatting sqref="AH131:AI132">
    <cfRule type="expression" dxfId="3359" priority="351">
      <formula>$AH$73=x</formula>
    </cfRule>
  </conditionalFormatting>
  <conditionalFormatting sqref="AD133:AE134">
    <cfRule type="expression" dxfId="3358" priority="348">
      <formula>$AD$75=x</formula>
    </cfRule>
  </conditionalFormatting>
  <conditionalFormatting sqref="AF133:AG134">
    <cfRule type="expression" dxfId="3357" priority="347">
      <formula>$AF$75=x</formula>
    </cfRule>
  </conditionalFormatting>
  <conditionalFormatting sqref="AH133:AI134">
    <cfRule type="expression" dxfId="3356" priority="346">
      <formula>$AH$75=x</formula>
    </cfRule>
  </conditionalFormatting>
  <conditionalFormatting sqref="D29:AB34">
    <cfRule type="cellIs" dxfId="3355" priority="343" operator="notEqual">
      <formula>$BF$19</formula>
    </cfRule>
  </conditionalFormatting>
  <conditionalFormatting sqref="AD29">
    <cfRule type="cellIs" dxfId="3354" priority="342" operator="notEqual">
      <formula>$BF$19</formula>
    </cfRule>
  </conditionalFormatting>
  <conditionalFormatting sqref="E67:H67">
    <cfRule type="expression" dxfId="3353" priority="341">
      <formula>$I$66&lt;&gt;""</formula>
    </cfRule>
  </conditionalFormatting>
  <conditionalFormatting sqref="I67:V67">
    <cfRule type="expression" dxfId="3352" priority="340">
      <formula>$I$66&lt;&gt;""</formula>
    </cfRule>
  </conditionalFormatting>
  <conditionalFormatting sqref="D22">
    <cfRule type="expression" dxfId="3351" priority="339">
      <formula>$AK$13&lt;&gt;1</formula>
    </cfRule>
  </conditionalFormatting>
  <conditionalFormatting sqref="X89:Y89">
    <cfRule type="expression" dxfId="3350" priority="333">
      <formula>AND($D89&lt;&gt;"",$X89="")</formula>
    </cfRule>
  </conditionalFormatting>
  <conditionalFormatting sqref="Z89:AA89">
    <cfRule type="expression" dxfId="3349" priority="332">
      <formula>AND($D89&lt;&gt;"",$Z89="")</formula>
    </cfRule>
  </conditionalFormatting>
  <conditionalFormatting sqref="AB89:AC89">
    <cfRule type="expression" dxfId="3348" priority="331">
      <formula>AND($D89&lt;&gt;"",$AB89="")</formula>
    </cfRule>
  </conditionalFormatting>
  <conditionalFormatting sqref="AD89:AE89">
    <cfRule type="expression" dxfId="3347" priority="330">
      <formula>AND($D89&lt;&gt;"",$AD89="")</formula>
    </cfRule>
  </conditionalFormatting>
  <conditionalFormatting sqref="AF89:AG89">
    <cfRule type="expression" dxfId="3346" priority="329">
      <formula>AND($D89&lt;&gt;"",$AF89="")</formula>
    </cfRule>
  </conditionalFormatting>
  <conditionalFormatting sqref="AH89:AI89">
    <cfRule type="expression" dxfId="3345" priority="328">
      <formula>AND($D89&lt;&gt;"",$AH89="")</formula>
    </cfRule>
  </conditionalFormatting>
  <conditionalFormatting sqref="AJ89:AK89">
    <cfRule type="expression" dxfId="3344" priority="327">
      <formula>AND($D89&lt;&gt;"",$AJ89="")</formula>
    </cfRule>
  </conditionalFormatting>
  <conditionalFormatting sqref="X90:Y90">
    <cfRule type="expression" dxfId="3343" priority="326">
      <formula>AND($D90&lt;&gt;"",$X90="")</formula>
    </cfRule>
  </conditionalFormatting>
  <conditionalFormatting sqref="Z90:AA90">
    <cfRule type="expression" dxfId="3342" priority="325">
      <formula>AND($D90&lt;&gt;"",$Z90="")</formula>
    </cfRule>
  </conditionalFormatting>
  <conditionalFormatting sqref="AB90:AC90">
    <cfRule type="expression" dxfId="3341" priority="324">
      <formula>AND($D90&lt;&gt;"",$AB90="")</formula>
    </cfRule>
  </conditionalFormatting>
  <conditionalFormatting sqref="AD90:AE90">
    <cfRule type="expression" dxfId="3340" priority="323">
      <formula>AND($D90&lt;&gt;"",$AD90="")</formula>
    </cfRule>
  </conditionalFormatting>
  <conditionalFormatting sqref="AF90:AG90">
    <cfRule type="expression" dxfId="3339" priority="322">
      <formula>AND($D90&lt;&gt;"",$AF90="")</formula>
    </cfRule>
  </conditionalFormatting>
  <conditionalFormatting sqref="AH90:AI90">
    <cfRule type="expression" dxfId="3338" priority="321">
      <formula>AND($D90&lt;&gt;"",$AH90="")</formula>
    </cfRule>
  </conditionalFormatting>
  <conditionalFormatting sqref="AJ90:AK90">
    <cfRule type="expression" dxfId="3337" priority="320">
      <formula>AND($D90&lt;&gt;"",$AJ90="")</formula>
    </cfRule>
  </conditionalFormatting>
  <conditionalFormatting sqref="X91:Y91">
    <cfRule type="expression" dxfId="3336" priority="319">
      <formula>AND($D91&lt;&gt;"",$X91="")</formula>
    </cfRule>
  </conditionalFormatting>
  <conditionalFormatting sqref="Z91:AA91">
    <cfRule type="expression" dxfId="3335" priority="318">
      <formula>AND($D91&lt;&gt;"",$Z91="")</formula>
    </cfRule>
  </conditionalFormatting>
  <conditionalFormatting sqref="AB91:AC91">
    <cfRule type="expression" dxfId="3334" priority="317">
      <formula>AND($D91&lt;&gt;"",$AB91="")</formula>
    </cfRule>
  </conditionalFormatting>
  <conditionalFormatting sqref="AD91:AE91">
    <cfRule type="expression" dxfId="3333" priority="316">
      <formula>AND($D91&lt;&gt;"",$AD91="")</formula>
    </cfRule>
  </conditionalFormatting>
  <conditionalFormatting sqref="AF91:AG91">
    <cfRule type="expression" dxfId="3332" priority="315">
      <formula>AND($D91&lt;&gt;"",$AF91="")</formula>
    </cfRule>
  </conditionalFormatting>
  <conditionalFormatting sqref="AH91:AI91">
    <cfRule type="expression" dxfId="3331" priority="314">
      <formula>AND($D91&lt;&gt;"",$AH91="")</formula>
    </cfRule>
  </conditionalFormatting>
  <conditionalFormatting sqref="AJ91:AK91">
    <cfRule type="expression" dxfId="3330" priority="313">
      <formula>AND($D91&lt;&gt;"",$AJ91="")</formula>
    </cfRule>
  </conditionalFormatting>
  <conditionalFormatting sqref="X92:Y92">
    <cfRule type="expression" dxfId="3329" priority="312">
      <formula>AND($D92&lt;&gt;"",$X92="")</formula>
    </cfRule>
  </conditionalFormatting>
  <conditionalFormatting sqref="Z92:AA92">
    <cfRule type="expression" dxfId="3328" priority="311">
      <formula>AND($D92&lt;&gt;"",$Z92="")</formula>
    </cfRule>
  </conditionalFormatting>
  <conditionalFormatting sqref="AB92:AC92">
    <cfRule type="expression" dxfId="3327" priority="310">
      <formula>AND($D92&lt;&gt;"",$AB92="")</formula>
    </cfRule>
  </conditionalFormatting>
  <conditionalFormatting sqref="AD92:AE92">
    <cfRule type="expression" dxfId="3326" priority="309">
      <formula>AND($D92&lt;&gt;"",$AD92="")</formula>
    </cfRule>
  </conditionalFormatting>
  <conditionalFormatting sqref="AF92:AG92">
    <cfRule type="expression" dxfId="3325" priority="308">
      <formula>AND($D92&lt;&gt;"",$AF92="")</formula>
    </cfRule>
  </conditionalFormatting>
  <conditionalFormatting sqref="AH92:AI92">
    <cfRule type="expression" dxfId="3324" priority="307">
      <formula>AND($D92&lt;&gt;"",$AH92="")</formula>
    </cfRule>
  </conditionalFormatting>
  <conditionalFormatting sqref="AJ92:AK92">
    <cfRule type="expression" dxfId="3323" priority="306">
      <formula>AND($D92&lt;&gt;"",$AJ92="")</formula>
    </cfRule>
  </conditionalFormatting>
  <conditionalFormatting sqref="X93:Y93">
    <cfRule type="expression" dxfId="3322" priority="305">
      <formula>AND($D93&lt;&gt;"",$X93="")</formula>
    </cfRule>
  </conditionalFormatting>
  <conditionalFormatting sqref="Z93:AA93">
    <cfRule type="expression" dxfId="3321" priority="304">
      <formula>AND($D93&lt;&gt;"",$Z93="")</formula>
    </cfRule>
  </conditionalFormatting>
  <conditionalFormatting sqref="AB93:AC93">
    <cfRule type="expression" dxfId="3320" priority="303">
      <formula>AND($D93&lt;&gt;"",$AB93="")</formula>
    </cfRule>
  </conditionalFormatting>
  <conditionalFormatting sqref="AD93:AE93">
    <cfRule type="expression" dxfId="3319" priority="302">
      <formula>AND($D93&lt;&gt;"",$AD93="")</formula>
    </cfRule>
  </conditionalFormatting>
  <conditionalFormatting sqref="AF93:AG93">
    <cfRule type="expression" dxfId="3318" priority="301">
      <formula>AND($D93&lt;&gt;"",$AF93="")</formula>
    </cfRule>
  </conditionalFormatting>
  <conditionalFormatting sqref="AH93:AI93">
    <cfRule type="expression" dxfId="3317" priority="300">
      <formula>AND($D93&lt;&gt;"",$AH93="")</formula>
    </cfRule>
  </conditionalFormatting>
  <conditionalFormatting sqref="AJ93:AK93">
    <cfRule type="expression" dxfId="3316" priority="299">
      <formula>AND($D93&lt;&gt;"",$AJ93="")</formula>
    </cfRule>
  </conditionalFormatting>
  <conditionalFormatting sqref="X94:Y94">
    <cfRule type="expression" dxfId="3315" priority="298">
      <formula>AND($D94&lt;&gt;"",$X94="")</formula>
    </cfRule>
  </conditionalFormatting>
  <conditionalFormatting sqref="Z94:AA94">
    <cfRule type="expression" dxfId="3314" priority="297">
      <formula>AND($D94&lt;&gt;"",$Z94="")</formula>
    </cfRule>
  </conditionalFormatting>
  <conditionalFormatting sqref="AB94:AC94">
    <cfRule type="expression" dxfId="3313" priority="296">
      <formula>AND($D94&lt;&gt;"",$AB94="")</formula>
    </cfRule>
  </conditionalFormatting>
  <conditionalFormatting sqref="AD94:AE94">
    <cfRule type="expression" dxfId="3312" priority="295">
      <formula>AND($D94&lt;&gt;"",$AD94="")</formula>
    </cfRule>
  </conditionalFormatting>
  <conditionalFormatting sqref="AF94:AG94">
    <cfRule type="expression" dxfId="3311" priority="294">
      <formula>AND($D94&lt;&gt;"",$AF94="")</formula>
    </cfRule>
  </conditionalFormatting>
  <conditionalFormatting sqref="AH94:AI94">
    <cfRule type="expression" dxfId="3310" priority="293">
      <formula>AND($D94&lt;&gt;"",$AH94="")</formula>
    </cfRule>
  </conditionalFormatting>
  <conditionalFormatting sqref="AJ94:AK94">
    <cfRule type="expression" dxfId="3309" priority="292">
      <formula>AND($D94&lt;&gt;"",$AJ94="")</formula>
    </cfRule>
  </conditionalFormatting>
  <conditionalFormatting sqref="X95:Y95">
    <cfRule type="expression" dxfId="3308" priority="291">
      <formula>AND($D95&lt;&gt;"",$X95="")</formula>
    </cfRule>
  </conditionalFormatting>
  <conditionalFormatting sqref="Z95:AA95">
    <cfRule type="expression" dxfId="3307" priority="290">
      <formula>AND($D95&lt;&gt;"",$Z95="")</formula>
    </cfRule>
  </conditionalFormatting>
  <conditionalFormatting sqref="AB95:AC95">
    <cfRule type="expression" dxfId="3306" priority="289">
      <formula>AND($D95&lt;&gt;"",$AB95="")</formula>
    </cfRule>
  </conditionalFormatting>
  <conditionalFormatting sqref="AD95:AE95">
    <cfRule type="expression" dxfId="3305" priority="288">
      <formula>AND($D95&lt;&gt;"",$AD95="")</formula>
    </cfRule>
  </conditionalFormatting>
  <conditionalFormatting sqref="AF95:AG95">
    <cfRule type="expression" dxfId="3304" priority="287">
      <formula>AND($D95&lt;&gt;"",$AF95="")</formula>
    </cfRule>
  </conditionalFormatting>
  <conditionalFormatting sqref="AH95:AI95">
    <cfRule type="expression" dxfId="3303" priority="286">
      <formula>AND($D95&lt;&gt;"",$AH95="")</formula>
    </cfRule>
  </conditionalFormatting>
  <conditionalFormatting sqref="AJ95:AK95">
    <cfRule type="expression" dxfId="3302" priority="285">
      <formula>AND($D95&lt;&gt;"",$AJ95="")</formula>
    </cfRule>
  </conditionalFormatting>
  <conditionalFormatting sqref="X96:Y96">
    <cfRule type="expression" dxfId="3301" priority="284">
      <formula>AND($D96&lt;&gt;"",$X96="")</formula>
    </cfRule>
  </conditionalFormatting>
  <conditionalFormatting sqref="Z96:AA96">
    <cfRule type="expression" dxfId="3300" priority="283">
      <formula>AND($D96&lt;&gt;"",$Z96="")</formula>
    </cfRule>
  </conditionalFormatting>
  <conditionalFormatting sqref="AB96:AC96">
    <cfRule type="expression" dxfId="3299" priority="282">
      <formula>AND($D96&lt;&gt;"",$AB96="")</formula>
    </cfRule>
  </conditionalFormatting>
  <conditionalFormatting sqref="AD96:AE96">
    <cfRule type="expression" dxfId="3298" priority="281">
      <formula>AND($D96&lt;&gt;"",$AD96="")</formula>
    </cfRule>
  </conditionalFormatting>
  <conditionalFormatting sqref="AF96:AG96">
    <cfRule type="expression" dxfId="3297" priority="280">
      <formula>AND($D96&lt;&gt;"",$AF96="")</formula>
    </cfRule>
  </conditionalFormatting>
  <conditionalFormatting sqref="AH96:AI96">
    <cfRule type="expression" dxfId="3296" priority="279">
      <formula>AND($D96&lt;&gt;"",$AH96="")</formula>
    </cfRule>
  </conditionalFormatting>
  <conditionalFormatting sqref="AJ96:AK96">
    <cfRule type="expression" dxfId="3295" priority="278">
      <formula>AND($D96&lt;&gt;"",$AJ96="")</formula>
    </cfRule>
  </conditionalFormatting>
  <conditionalFormatting sqref="X105:Y105">
    <cfRule type="expression" dxfId="3294" priority="237">
      <formula>AND($D105&lt;&gt;"",$X105="")</formula>
    </cfRule>
  </conditionalFormatting>
  <conditionalFormatting sqref="Z105:AA105">
    <cfRule type="expression" dxfId="3293" priority="236">
      <formula>AND($D105&lt;&gt;"",$Z105="")</formula>
    </cfRule>
  </conditionalFormatting>
  <conditionalFormatting sqref="AB105:AC105">
    <cfRule type="expression" dxfId="3292" priority="235">
      <formula>AND($D105&lt;&gt;"",$AB105="")</formula>
    </cfRule>
  </conditionalFormatting>
  <conditionalFormatting sqref="AD105:AE105">
    <cfRule type="expression" dxfId="3291" priority="234">
      <formula>AND($D105&lt;&gt;"",$AD105="")</formula>
    </cfRule>
  </conditionalFormatting>
  <conditionalFormatting sqref="AF105:AG105">
    <cfRule type="expression" dxfId="3290" priority="233">
      <formula>AND($D105&lt;&gt;"",$AF105="")</formula>
    </cfRule>
  </conditionalFormatting>
  <conditionalFormatting sqref="AH105:AI105">
    <cfRule type="expression" dxfId="3289" priority="232">
      <formula>AND($D105&lt;&gt;"",$AH105="")</formula>
    </cfRule>
  </conditionalFormatting>
  <conditionalFormatting sqref="AJ105:AK105">
    <cfRule type="expression" dxfId="3288" priority="231">
      <formula>AND($D105&lt;&gt;"",$AJ105="")</formula>
    </cfRule>
  </conditionalFormatting>
  <conditionalFormatting sqref="X104:Y104">
    <cfRule type="expression" dxfId="3287" priority="244">
      <formula>AND($D104&lt;&gt;"",$X104="")</formula>
    </cfRule>
  </conditionalFormatting>
  <conditionalFormatting sqref="Z104:AA104">
    <cfRule type="expression" dxfId="3286" priority="243">
      <formula>AND($D104&lt;&gt;"",$Z104="")</formula>
    </cfRule>
  </conditionalFormatting>
  <conditionalFormatting sqref="AB104:AC104">
    <cfRule type="expression" dxfId="3285" priority="242">
      <formula>AND($D104&lt;&gt;"",$AB104="")</formula>
    </cfRule>
  </conditionalFormatting>
  <conditionalFormatting sqref="AD104:AE104">
    <cfRule type="expression" dxfId="3284" priority="241">
      <formula>AND($D104&lt;&gt;"",$AD104="")</formula>
    </cfRule>
  </conditionalFormatting>
  <conditionalFormatting sqref="AF104:AG104">
    <cfRule type="expression" dxfId="3283" priority="240">
      <formula>AND($D104&lt;&gt;"",$AF104="")</formula>
    </cfRule>
  </conditionalFormatting>
  <conditionalFormatting sqref="AH104:AI104">
    <cfRule type="expression" dxfId="3282" priority="239">
      <formula>AND($D104&lt;&gt;"",$AH104="")</formula>
    </cfRule>
  </conditionalFormatting>
  <conditionalFormatting sqref="AJ104:AK104">
    <cfRule type="expression" dxfId="3281" priority="238">
      <formula>AND($D104&lt;&gt;"",$AJ104="")</formula>
    </cfRule>
  </conditionalFormatting>
  <conditionalFormatting sqref="X106:Y106">
    <cfRule type="expression" dxfId="3280" priority="230">
      <formula>AND($D106&lt;&gt;"",$X106="")</formula>
    </cfRule>
  </conditionalFormatting>
  <conditionalFormatting sqref="Z106:AA106">
    <cfRule type="expression" dxfId="3279" priority="229">
      <formula>AND($D106&lt;&gt;"",$Z106="")</formula>
    </cfRule>
  </conditionalFormatting>
  <conditionalFormatting sqref="AB106:AC106">
    <cfRule type="expression" dxfId="3278" priority="228">
      <formula>AND($D106&lt;&gt;"",$AB106="")</formula>
    </cfRule>
  </conditionalFormatting>
  <conditionalFormatting sqref="AD106:AE106">
    <cfRule type="expression" dxfId="3277" priority="227">
      <formula>AND($D106&lt;&gt;"",$AD106="")</formula>
    </cfRule>
  </conditionalFormatting>
  <conditionalFormatting sqref="AF106:AG106">
    <cfRule type="expression" dxfId="3276" priority="226">
      <formula>AND($D106&lt;&gt;"",$AF106="")</formula>
    </cfRule>
  </conditionalFormatting>
  <conditionalFormatting sqref="AH106:AI106">
    <cfRule type="expression" dxfId="3275" priority="225">
      <formula>AND($D106&lt;&gt;"",$AH106="")</formula>
    </cfRule>
  </conditionalFormatting>
  <conditionalFormatting sqref="AJ106:AK106">
    <cfRule type="expression" dxfId="3274" priority="224">
      <formula>AND($D106&lt;&gt;"",$AJ106="")</formula>
    </cfRule>
  </conditionalFormatting>
  <conditionalFormatting sqref="X107:Y107">
    <cfRule type="expression" dxfId="3273" priority="223">
      <formula>AND($D107&lt;&gt;"",$X107="")</formula>
    </cfRule>
  </conditionalFormatting>
  <conditionalFormatting sqref="Z107:AA107">
    <cfRule type="expression" dxfId="3272" priority="222">
      <formula>AND($D107&lt;&gt;"",$Z107="")</formula>
    </cfRule>
  </conditionalFormatting>
  <conditionalFormatting sqref="AB107:AC107">
    <cfRule type="expression" dxfId="3271" priority="221">
      <formula>AND($D107&lt;&gt;"",$AB107="")</formula>
    </cfRule>
  </conditionalFormatting>
  <conditionalFormatting sqref="AD107:AE107">
    <cfRule type="expression" dxfId="3270" priority="220">
      <formula>AND($D107&lt;&gt;"",$AD107="")</formula>
    </cfRule>
  </conditionalFormatting>
  <conditionalFormatting sqref="AF107:AG107">
    <cfRule type="expression" dxfId="3269" priority="219">
      <formula>AND($D107&lt;&gt;"",$AF107="")</formula>
    </cfRule>
  </conditionalFormatting>
  <conditionalFormatting sqref="AH107:AI107">
    <cfRule type="expression" dxfId="3268" priority="218">
      <formula>AND($D107&lt;&gt;"",$AH107="")</formula>
    </cfRule>
  </conditionalFormatting>
  <conditionalFormatting sqref="AJ107:AK107">
    <cfRule type="expression" dxfId="3267" priority="217">
      <formula>AND($D107&lt;&gt;"",$AJ107="")</formula>
    </cfRule>
  </conditionalFormatting>
  <conditionalFormatting sqref="X108:Y108">
    <cfRule type="expression" dxfId="3266" priority="216">
      <formula>AND($D108&lt;&gt;"",$X108="")</formula>
    </cfRule>
  </conditionalFormatting>
  <conditionalFormatting sqref="Z108:AA108">
    <cfRule type="expression" dxfId="3265" priority="215">
      <formula>AND($D108&lt;&gt;"",$Z108="")</formula>
    </cfRule>
  </conditionalFormatting>
  <conditionalFormatting sqref="AB108:AC108">
    <cfRule type="expression" dxfId="3264" priority="214">
      <formula>AND($D108&lt;&gt;"",$AB108="")</formula>
    </cfRule>
  </conditionalFormatting>
  <conditionalFormatting sqref="AD108:AE108">
    <cfRule type="expression" dxfId="3263" priority="213">
      <formula>AND($D108&lt;&gt;"",$AD108="")</formula>
    </cfRule>
  </conditionalFormatting>
  <conditionalFormatting sqref="AF108:AG108">
    <cfRule type="expression" dxfId="3262" priority="212">
      <formula>AND($D108&lt;&gt;"",$AF108="")</formula>
    </cfRule>
  </conditionalFormatting>
  <conditionalFormatting sqref="AH108:AI108">
    <cfRule type="expression" dxfId="3261" priority="211">
      <formula>AND($D108&lt;&gt;"",$AH108="")</formula>
    </cfRule>
  </conditionalFormatting>
  <conditionalFormatting sqref="AJ108:AK108">
    <cfRule type="expression" dxfId="3260" priority="210">
      <formula>AND($D108&lt;&gt;"",$AJ108="")</formula>
    </cfRule>
  </conditionalFormatting>
  <conditionalFormatting sqref="X109:Y109">
    <cfRule type="expression" dxfId="3259" priority="209">
      <formula>AND($D109&lt;&gt;"",$X109="")</formula>
    </cfRule>
  </conditionalFormatting>
  <conditionalFormatting sqref="Z109:AA109">
    <cfRule type="expression" dxfId="3258" priority="208">
      <formula>AND($D109&lt;&gt;"",$Z109="")</formula>
    </cfRule>
  </conditionalFormatting>
  <conditionalFormatting sqref="AB109:AC109">
    <cfRule type="expression" dxfId="3257" priority="207">
      <formula>AND($D109&lt;&gt;"",$AB109="")</formula>
    </cfRule>
  </conditionalFormatting>
  <conditionalFormatting sqref="AD109:AE109">
    <cfRule type="expression" dxfId="3256" priority="206">
      <formula>AND($D109&lt;&gt;"",$AD109="")</formula>
    </cfRule>
  </conditionalFormatting>
  <conditionalFormatting sqref="AF109:AG109">
    <cfRule type="expression" dxfId="3255" priority="205">
      <formula>AND($D109&lt;&gt;"",$AF109="")</formula>
    </cfRule>
  </conditionalFormatting>
  <conditionalFormatting sqref="AH109:AI109">
    <cfRule type="expression" dxfId="3254" priority="204">
      <formula>AND($D109&lt;&gt;"",$AH109="")</formula>
    </cfRule>
  </conditionalFormatting>
  <conditionalFormatting sqref="AJ109:AK109">
    <cfRule type="expression" dxfId="3253" priority="203">
      <formula>AND($D109&lt;&gt;"",$AJ109="")</formula>
    </cfRule>
  </conditionalFormatting>
  <conditionalFormatting sqref="X110:Y110">
    <cfRule type="expression" dxfId="3252" priority="202">
      <formula>AND($D110&lt;&gt;"",$X110="")</formula>
    </cfRule>
  </conditionalFormatting>
  <conditionalFormatting sqref="Z110:AA110">
    <cfRule type="expression" dxfId="3251" priority="201">
      <formula>AND($D110&lt;&gt;"",$Z110="")</formula>
    </cfRule>
  </conditionalFormatting>
  <conditionalFormatting sqref="AB110:AC110">
    <cfRule type="expression" dxfId="3250" priority="200">
      <formula>AND($D110&lt;&gt;"",$AB110="")</formula>
    </cfRule>
  </conditionalFormatting>
  <conditionalFormatting sqref="AD110:AE110">
    <cfRule type="expression" dxfId="3249" priority="199">
      <formula>AND($D110&lt;&gt;"",$AD110="")</formula>
    </cfRule>
  </conditionalFormatting>
  <conditionalFormatting sqref="AF110:AG110">
    <cfRule type="expression" dxfId="3248" priority="198">
      <formula>AND($D110&lt;&gt;"",$AF110="")</formula>
    </cfRule>
  </conditionalFormatting>
  <conditionalFormatting sqref="AH110:AI110">
    <cfRule type="expression" dxfId="3247" priority="197">
      <formula>AND($D110&lt;&gt;"",$AH110="")</formula>
    </cfRule>
  </conditionalFormatting>
  <conditionalFormatting sqref="AJ110:AK110">
    <cfRule type="expression" dxfId="3246" priority="196">
      <formula>AND($D110&lt;&gt;"",$AJ110="")</formula>
    </cfRule>
  </conditionalFormatting>
  <conditionalFormatting sqref="X111:Y111">
    <cfRule type="expression" dxfId="3245" priority="195">
      <formula>AND($D111&lt;&gt;"",$X111="")</formula>
    </cfRule>
  </conditionalFormatting>
  <conditionalFormatting sqref="Z111:AA111">
    <cfRule type="expression" dxfId="3244" priority="194">
      <formula>AND($D111&lt;&gt;"",$Z111="")</formula>
    </cfRule>
  </conditionalFormatting>
  <conditionalFormatting sqref="AB111:AC111">
    <cfRule type="expression" dxfId="3243" priority="193">
      <formula>AND($D111&lt;&gt;"",$AB111="")</formula>
    </cfRule>
  </conditionalFormatting>
  <conditionalFormatting sqref="AD111:AE111">
    <cfRule type="expression" dxfId="3242" priority="192">
      <formula>AND($D111&lt;&gt;"",$AD111="")</formula>
    </cfRule>
  </conditionalFormatting>
  <conditionalFormatting sqref="AF111:AG111">
    <cfRule type="expression" dxfId="3241" priority="191">
      <formula>AND($D111&lt;&gt;"",$AF111="")</formula>
    </cfRule>
  </conditionalFormatting>
  <conditionalFormatting sqref="AH111:AI111">
    <cfRule type="expression" dxfId="3240" priority="190">
      <formula>AND($D111&lt;&gt;"",$AH111="")</formula>
    </cfRule>
  </conditionalFormatting>
  <conditionalFormatting sqref="AJ111:AK111">
    <cfRule type="expression" dxfId="3239" priority="189">
      <formula>AND($D111&lt;&gt;"",$AJ111="")</formula>
    </cfRule>
  </conditionalFormatting>
  <conditionalFormatting sqref="S144:W146">
    <cfRule type="expression" dxfId="3238" priority="40">
      <formula>$AM$145=x</formula>
    </cfRule>
  </conditionalFormatting>
  <conditionalFormatting sqref="AL144:AR146">
    <cfRule type="expression" dxfId="3237" priority="39">
      <formula>$T$145=x</formula>
    </cfRule>
  </conditionalFormatting>
  <conditionalFormatting sqref="R69:W73 R123:W127 R76:W80 R130:W134">
    <cfRule type="expression" dxfId="3236" priority="398">
      <formula>$BL$231=1</formula>
    </cfRule>
  </conditionalFormatting>
  <conditionalFormatting sqref="AK13">
    <cfRule type="expression" dxfId="3235" priority="399">
      <formula>$BL$231=1</formula>
    </cfRule>
  </conditionalFormatting>
  <conditionalFormatting sqref="BF19">
    <cfRule type="expression" dxfId="3234" priority="37">
      <formula>$BL$231=1</formula>
    </cfRule>
  </conditionalFormatting>
  <conditionalFormatting sqref="X88:Y88">
    <cfRule type="expression" dxfId="3233" priority="36">
      <formula>AND($D88&lt;&gt;"",$X88="")</formula>
    </cfRule>
  </conditionalFormatting>
  <conditionalFormatting sqref="Z88:AA88">
    <cfRule type="expression" dxfId="3232" priority="35">
      <formula>AND($D88&lt;&gt;"",$Z88="")</formula>
    </cfRule>
  </conditionalFormatting>
  <conditionalFormatting sqref="AB88:AC88">
    <cfRule type="expression" dxfId="3231" priority="34">
      <formula>AND($D88&lt;&gt;"",$AB88="")</formula>
    </cfRule>
  </conditionalFormatting>
  <conditionalFormatting sqref="AD88:AE88">
    <cfRule type="expression" dxfId="3230" priority="33">
      <formula>AND($D88&lt;&gt;"",$AD88="")</formula>
    </cfRule>
  </conditionalFormatting>
  <conditionalFormatting sqref="AF88:AG88">
    <cfRule type="expression" dxfId="3229" priority="32">
      <formula>AND($D88&lt;&gt;"",$AF88="")</formula>
    </cfRule>
  </conditionalFormatting>
  <conditionalFormatting sqref="AH88:AI88">
    <cfRule type="expression" dxfId="3228" priority="31">
      <formula>AND($D88&lt;&gt;"",$AH88="")</formula>
    </cfRule>
  </conditionalFormatting>
  <conditionalFormatting sqref="AJ88:AK88">
    <cfRule type="expression" dxfId="3227" priority="30">
      <formula>AND($D88&lt;&gt;"",$AJ88="")</formula>
    </cfRule>
  </conditionalFormatting>
  <conditionalFormatting sqref="X102:Y102">
    <cfRule type="expression" dxfId="3226" priority="29">
      <formula>AND($D102&lt;&gt;"",$X102="")</formula>
    </cfRule>
  </conditionalFormatting>
  <conditionalFormatting sqref="Z102:AA102">
    <cfRule type="expression" dxfId="3225" priority="28">
      <formula>AND($D102&lt;&gt;"",$Z102="")</formula>
    </cfRule>
  </conditionalFormatting>
  <conditionalFormatting sqref="AB102:AC102">
    <cfRule type="expression" dxfId="3224" priority="27">
      <formula>AND($D102&lt;&gt;"",$AB102="")</formula>
    </cfRule>
  </conditionalFormatting>
  <conditionalFormatting sqref="AD102:AE102">
    <cfRule type="expression" dxfId="3223" priority="26">
      <formula>AND($D102&lt;&gt;"",$AD102="")</formula>
    </cfRule>
  </conditionalFormatting>
  <conditionalFormatting sqref="AF102:AG102">
    <cfRule type="expression" dxfId="3222" priority="25">
      <formula>AND($D102&lt;&gt;"",$AF102="")</formula>
    </cfRule>
  </conditionalFormatting>
  <conditionalFormatting sqref="AH102:AI102">
    <cfRule type="expression" dxfId="3221" priority="24">
      <formula>AND($D102&lt;&gt;"",$AH102="")</formula>
    </cfRule>
  </conditionalFormatting>
  <conditionalFormatting sqref="AJ102:AK102">
    <cfRule type="expression" dxfId="3220" priority="23">
      <formula>AND($D102&lt;&gt;"",$AJ102="")</formula>
    </cfRule>
  </conditionalFormatting>
  <conditionalFormatting sqref="X103:Y103">
    <cfRule type="expression" dxfId="3219" priority="22">
      <formula>AND($D103&lt;&gt;"",$X103="")</formula>
    </cfRule>
  </conditionalFormatting>
  <conditionalFormatting sqref="Z103:AA103">
    <cfRule type="expression" dxfId="3218" priority="21">
      <formula>AND($D103&lt;&gt;"",$Z103="")</formula>
    </cfRule>
  </conditionalFormatting>
  <conditionalFormatting sqref="AB103:AC103">
    <cfRule type="expression" dxfId="3217" priority="20">
      <formula>AND($D103&lt;&gt;"",$AB103="")</formula>
    </cfRule>
  </conditionalFormatting>
  <conditionalFormatting sqref="AD103:AE103">
    <cfRule type="expression" dxfId="3216" priority="19">
      <formula>AND($D103&lt;&gt;"",$AD103="")</formula>
    </cfRule>
  </conditionalFormatting>
  <conditionalFormatting sqref="AF103:AG103">
    <cfRule type="expression" dxfId="3215" priority="18">
      <formula>AND($D103&lt;&gt;"",$AF103="")</formula>
    </cfRule>
  </conditionalFormatting>
  <conditionalFormatting sqref="AH103:AI103">
    <cfRule type="expression" dxfId="3214" priority="17">
      <formula>AND($D103&lt;&gt;"",$AH103="")</formula>
    </cfRule>
  </conditionalFormatting>
  <conditionalFormatting sqref="AJ103:AK103">
    <cfRule type="expression" dxfId="3213" priority="16">
      <formula>AND($D103&lt;&gt;"",$AJ103="")</formula>
    </cfRule>
  </conditionalFormatting>
  <conditionalFormatting sqref="D177:BG179 D190:AZ199 E181:AZ189 D180:AZ180">
    <cfRule type="expression" dxfId="3212" priority="15">
      <formula>$AM$145=x</formula>
    </cfRule>
  </conditionalFormatting>
  <conditionalFormatting sqref="BA180:BF189">
    <cfRule type="expression" dxfId="3211" priority="9">
      <formula>$AM$145=x</formula>
    </cfRule>
  </conditionalFormatting>
  <conditionalFormatting sqref="BA190:BF199">
    <cfRule type="expression" dxfId="3210" priority="8">
      <formula>$AM$145=x</formula>
    </cfRule>
  </conditionalFormatting>
  <conditionalFormatting sqref="BG181:BG199">
    <cfRule type="expression" dxfId="3209" priority="7">
      <formula>$AM$145=x</formula>
    </cfRule>
  </conditionalFormatting>
  <conditionalFormatting sqref="BG181:BG189">
    <cfRule type="expression" dxfId="3208" priority="6">
      <formula>$AM$145=x</formula>
    </cfRule>
  </conditionalFormatting>
  <conditionalFormatting sqref="BG180:BG189">
    <cfRule type="expression" dxfId="3207" priority="5">
      <formula>$AM$145=x</formula>
    </cfRule>
  </conditionalFormatting>
  <conditionalFormatting sqref="BG180:BG189">
    <cfRule type="expression" dxfId="3206" priority="4">
      <formula>$AM$145=x</formula>
    </cfRule>
  </conditionalFormatting>
  <conditionalFormatting sqref="BG190:BG199">
    <cfRule type="expression" dxfId="3205" priority="3">
      <formula>$AM$145=x</formula>
    </cfRule>
  </conditionalFormatting>
  <conditionalFormatting sqref="BG190:BG199">
    <cfRule type="expression" dxfId="3204" priority="2">
      <formula>$AM$145=x</formula>
    </cfRule>
  </conditionalFormatting>
  <conditionalFormatting sqref="BG190:BG199">
    <cfRule type="expression" dxfId="3203" priority="1">
      <formula>$AM$145=x</formula>
    </cfRule>
  </conditionalFormatting>
  <dataValidations count="26">
    <dataValidation type="list" allowBlank="1" showInputMessage="1" showErrorMessage="1" sqref="E190:U199" xr:uid="{00000000-0002-0000-1200-000000000000}">
      <formula1>$BK$189:$BK$199</formula1>
    </dataValidation>
    <dataValidation type="list" allowBlank="1" showInputMessage="1" sqref="J51:AB60" xr:uid="{00000000-0002-0000-1200-000001000000}">
      <formula1>IF($AK$13=1,Amenazas_contexto_proceso,IF($AK$13=2,$CG$20:$CG$41,IF($AK$13=3,Amenazas_contexto_proceso,IF($AK$13=4,Amenazas_contexto_proceso,IF($AK$13=5,Oportunidades)))))</formula1>
    </dataValidation>
    <dataValidation type="list" allowBlank="1" showInputMessage="1" sqref="J39:AB48" xr:uid="{00000000-0002-0000-1200-000002000000}">
      <formula1>IF($AK$13=1,Debilidades_contexto_proceso,IF($AK$13=2,$BQ$20:$BQ$41,IF($AK$13=3,Debilidades_contexto_proceso,IF($AK$13=4,Debilidades_contexto_proceso,IF($AK$13=5,$BY$20:$BY$41)))))</formula1>
    </dataValidation>
    <dataValidation type="list" allowBlank="1" showInputMessage="1" showErrorMessage="1" sqref="AT27 AY24:AY25" xr:uid="{00000000-0002-0000-1200-000003000000}">
      <formula1>Clase_riesgo</formula1>
    </dataValidation>
    <dataValidation type="list" allowBlank="1" showInputMessage="1" showErrorMessage="1" sqref="AN87:AQ96 AN102:AQ111" xr:uid="{00000000-0002-0000-1200-000004000000}">
      <formula1>IF($D87&lt;&gt;"",Pregunta8)</formula1>
    </dataValidation>
    <dataValidation type="list" allowBlank="1" showInputMessage="1" showErrorMessage="1" sqref="AJ87:AK96 AJ102:AK111" xr:uid="{00000000-0002-0000-1200-000005000000}">
      <formula1>IF($D87&lt;&gt;"",Pregunta7)</formula1>
    </dataValidation>
    <dataValidation type="list" allowBlank="1" showInputMessage="1" showErrorMessage="1" sqref="AH87:AI96 AH102:AI111" xr:uid="{00000000-0002-0000-1200-000006000000}">
      <formula1>IF($D87&lt;&gt;"",Pregunta6)</formula1>
    </dataValidation>
    <dataValidation type="list" allowBlank="1" showInputMessage="1" showErrorMessage="1" sqref="AF87:AG96 AF102:AG111" xr:uid="{00000000-0002-0000-1200-000007000000}">
      <formula1>IF($D87&lt;&gt;"",Pregunta5)</formula1>
    </dataValidation>
    <dataValidation type="list" allowBlank="1" showInputMessage="1" showErrorMessage="1" sqref="AD87:AE96 AD102:AE111" xr:uid="{00000000-0002-0000-1200-000008000000}">
      <formula1>IF($D87&lt;&gt;"",Pregunta4)</formula1>
    </dataValidation>
    <dataValidation type="list" allowBlank="1" showInputMessage="1" showErrorMessage="1" sqref="AB87:AC96 AB102:AC111" xr:uid="{00000000-0002-0000-1200-000009000000}">
      <formula1>IF($D87&lt;&gt;"",Pregunta3)</formula1>
    </dataValidation>
    <dataValidation type="list" allowBlank="1" showInputMessage="1" showErrorMessage="1" sqref="Z87:AA96 Z102:AA111" xr:uid="{00000000-0002-0000-1200-00000A000000}">
      <formula1>IF($D87&lt;&gt;"",Pregunta2)</formula1>
    </dataValidation>
    <dataValidation type="list" allowBlank="1" showInputMessage="1" showErrorMessage="1" sqref="X87:Y96 X102:Y111" xr:uid="{00000000-0002-0000-1200-00000B000000}">
      <formula1>IF($D87&lt;&gt;"",Pregunta1)</formula1>
    </dataValidation>
    <dataValidation type="list" allowBlank="1" showErrorMessage="1" promptTitle="Seleccione según corresponda" sqref="D29:AB34" xr:uid="{00000000-0002-0000-1200-00000C000000}">
      <formula1>IF($AK$13=1,Trámites_y_OPAS_afectados,IF($AK$13=2,Objetivos_estratégicos,IF($AK$13=3,Trámites_y_OPAS_afectados,IF($AK$13=4,Trámites_y_OPAS_afectados,IF($AK$13=5,Objetivos_estratégicos)))))</formula1>
    </dataValidation>
    <dataValidation allowBlank="1" showInputMessage="1" sqref="X18" xr:uid="{00000000-0002-0000-1200-00000D000000}"/>
    <dataValidation showInputMessage="1" showErrorMessage="1" sqref="D205:D214" xr:uid="{00000000-0002-0000-1200-00000E000000}"/>
    <dataValidation type="list" allowBlank="1" showInputMessage="1" showErrorMessage="1" sqref="T145 AM145" xr:uid="{00000000-0002-0000-1200-00000F000000}">
      <formula1>x</formula1>
    </dataValidation>
    <dataValidation type="list" allowBlank="1" showInputMessage="1" showErrorMessage="1" sqref="D51:I60" xr:uid="{00000000-0002-0000-1200-000010000000}">
      <formula1>Agente_generador_externas</formula1>
    </dataValidation>
    <dataValidation type="list" allowBlank="1" showInputMessage="1" showErrorMessage="1" sqref="D39:I48" xr:uid="{00000000-0002-0000-1200-000011000000}">
      <formula1>Agente_generador_internas</formula1>
    </dataValidation>
    <dataValidation type="list" allowBlank="1" showInputMessage="1" showErrorMessage="1" sqref="V13" xr:uid="{00000000-0002-0000-1200-000012000000}">
      <formula1>Enfoque</formula1>
    </dataValidation>
    <dataValidation type="list" allowBlank="1" showInputMessage="1" showErrorMessage="1" sqref="S18" xr:uid="{00000000-0002-0000-1200-000013000000}">
      <formula1>Preposiciones</formula1>
    </dataValidation>
    <dataValidation type="list" allowBlank="1" showInputMessage="1" showErrorMessage="1" promptTitle="Categorías" prompt="Las categorías establecidas para riesgos u oportunidades están descritas al final de la Hoja de Contexto del Proceso." sqref="D18:Q18" xr:uid="{00000000-0002-0000-1200-000014000000}">
      <formula1>IF(AK13=1,Categoría_corrupción,IF(AK13=2,Categoría_estratégica,IF(AK13=3, Categoría_gestión_procesos,IF(AK13=4, Categoría_seguridad_información,IF(AK13=5, Categoría_oportunidad)))))</formula1>
    </dataValidation>
    <dataValidation type="list" showInputMessage="1" showErrorMessage="1" sqref="E180:U189" xr:uid="{00000000-0002-0000-1200-000015000000}">
      <formula1>$BK$177:$BK$187</formula1>
    </dataValidation>
    <dataValidation type="list" allowBlank="1" showInputMessage="1" showErrorMessage="1" errorTitle="Seleccionar de lista" error="Por favor seleccionar de la lista desplegable. Gracias." sqref="AD29:BF34" xr:uid="{00000000-0002-0000-1200-000016000000}">
      <formula1>IF($AK$13=1,Otros_procesos_afectados,IF($AK$13=2,Otros_procesos_afectados,IF($AK$13=3,Otros_procesos_afectados,IF($AK$13=4,Otros_procesos_afectados,IF($AK$13=5,Otros_procesos_afectados)))))</formula1>
    </dataValidation>
    <dataValidation type="date" allowBlank="1" showInputMessage="1" showErrorMessage="1" errorTitle="FORMATO DE FECHA" error="La fecha debe estar en formato dd/mm/aaaa." sqref="BA155:BF174 BA180:BF199" xr:uid="{00000000-0002-0000-1200-000017000000}">
      <formula1>1</formula1>
      <formula2>2958465</formula2>
    </dataValidation>
    <dataValidation type="date" operator="greaterThanOrEqual" allowBlank="1" showInputMessage="1" showErrorMessage="1" errorTitle="Error de fecha" error="-La fecha final debe ser mayor o igual a la inicial._x000a__x000a_-La fecha debe estar en formato dd/mm/aaaa." sqref="BG155:BG174 BG180:BG199" xr:uid="{00000000-0002-0000-1200-000018000000}">
      <formula1>BA155</formula1>
    </dataValidation>
    <dataValidation type="date" allowBlank="1" showInputMessage="1" showErrorMessage="1" errorTitle="FORMATO FECHA" error="Ingresar fecha en formato dd/mm/aaaa. Gracias." sqref="AX10:BF10" xr:uid="{00000000-0002-0000-1200-000019000000}">
      <formula1>42370</formula1>
      <formula2>43830</formula2>
    </dataValidation>
  </dataValidations>
  <hyperlinks>
    <hyperlink ref="E75:H75" location="Enc_Imp_Corrupción!S3" display="Enc_Imp_Corrupción!S3" xr:uid="{00000000-0004-0000-1200-000000000000}"/>
    <hyperlink ref="I75:L75" location="Imp_Est_Pro_Seg!C35" display="Imp_Est_Pro_Seg!C35" xr:uid="{00000000-0004-0000-1200-000001000000}"/>
    <hyperlink ref="M75:P75" location="Imp_Est_Pro_Seg!C35" display="G. Procesos" xr:uid="{00000000-0004-0000-1200-000002000000}"/>
    <hyperlink ref="E76:H76" location="'Seguridad Información'!A1" display="Seguridad Inf." xr:uid="{00000000-0004-0000-1200-000003000000}"/>
    <hyperlink ref="I76:L76" location="Imp_oportunidad!C35" display="Imp_oportunidad!C35" xr:uid="{00000000-0004-0000-1200-000004000000}"/>
    <hyperlink ref="E66:H66" location="Frecuencia!C35" display="Frecuencia" xr:uid="{00000000-0004-0000-1200-000005000000}"/>
    <hyperlink ref="E67:H67" location="Factibilidad!C27" display="Factibilidad" xr:uid="{00000000-0004-0000-1200-000006000000}"/>
  </hyperlinks>
  <printOptions horizontalCentered="1" verticalCentered="1"/>
  <pageMargins left="0.19685039370078741" right="0.23622047244094491" top="0.19685039370078741" bottom="0.19685039370078741" header="0.31496062992125984" footer="0.31496062992125984"/>
  <pageSetup paperSize="14" scale="29" orientation="portrait" horizontalDpi="4294967294" verticalDpi="4294967294" r:id="rId1"/>
  <headerFooter>
    <oddFooter>&amp;R&amp;"Arial Narrow,Normal"&amp;7Fecha de versión: 08 de abril de 2019</oddFooter>
  </headerFooter>
  <rowBreaks count="1" manualBreakCount="1">
    <brk id="113" max="58" man="1"/>
  </rowBreaks>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defaultSize="0" autoFill="0" autoLine="0" autoPict="0">
                <anchor moveWithCells="1">
                  <from>
                    <xdr:col>16</xdr:col>
                    <xdr:colOff>104775</xdr:colOff>
                    <xdr:row>25</xdr:row>
                    <xdr:rowOff>47625</xdr:rowOff>
                  </from>
                  <to>
                    <xdr:col>17</xdr:col>
                    <xdr:colOff>104775</xdr:colOff>
                    <xdr:row>25</xdr:row>
                    <xdr:rowOff>352425</xdr:rowOff>
                  </to>
                </anchor>
              </controlPr>
            </control>
          </mc:Choice>
        </mc:AlternateContent>
        <mc:AlternateContent xmlns:mc="http://schemas.openxmlformats.org/markup-compatibility/2006">
          <mc:Choice Requires="x14">
            <control shapeId="16386" r:id="rId5" name="Check Box 2">
              <controlPr defaultSize="0" autoFill="0" autoLine="0" autoPict="0">
                <anchor moveWithCells="1">
                  <from>
                    <xdr:col>19</xdr:col>
                    <xdr:colOff>57150</xdr:colOff>
                    <xdr:row>25</xdr:row>
                    <xdr:rowOff>66675</xdr:rowOff>
                  </from>
                  <to>
                    <xdr:col>20</xdr:col>
                    <xdr:colOff>142875</xdr:colOff>
                    <xdr:row>25</xdr:row>
                    <xdr:rowOff>352425</xdr:rowOff>
                  </to>
                </anchor>
              </controlPr>
            </control>
          </mc:Choice>
        </mc:AlternateContent>
        <mc:AlternateContent xmlns:mc="http://schemas.openxmlformats.org/markup-compatibility/2006">
          <mc:Choice Requires="x14">
            <control shapeId="16387" r:id="rId6" name="Check Box 3">
              <controlPr defaultSize="0" autoFill="0" autoLine="0" autoPict="0">
                <anchor moveWithCells="1">
                  <from>
                    <xdr:col>29</xdr:col>
                    <xdr:colOff>276225</xdr:colOff>
                    <xdr:row>25</xdr:row>
                    <xdr:rowOff>47625</xdr:rowOff>
                  </from>
                  <to>
                    <xdr:col>30</xdr:col>
                    <xdr:colOff>219075</xdr:colOff>
                    <xdr:row>25</xdr:row>
                    <xdr:rowOff>352425</xdr:rowOff>
                  </to>
                </anchor>
              </controlPr>
            </control>
          </mc:Choice>
        </mc:AlternateContent>
        <mc:AlternateContent xmlns:mc="http://schemas.openxmlformats.org/markup-compatibility/2006">
          <mc:Choice Requires="x14">
            <control shapeId="16388" r:id="rId7" name="Check Box 4">
              <controlPr defaultSize="0" autoFill="0" autoLine="0" autoPict="0">
                <anchor moveWithCells="1">
                  <from>
                    <xdr:col>31</xdr:col>
                    <xdr:colOff>352425</xdr:colOff>
                    <xdr:row>25</xdr:row>
                    <xdr:rowOff>57150</xdr:rowOff>
                  </from>
                  <to>
                    <xdr:col>32</xdr:col>
                    <xdr:colOff>257175</xdr:colOff>
                    <xdr:row>25</xdr:row>
                    <xdr:rowOff>342900</xdr:rowOff>
                  </to>
                </anchor>
              </controlPr>
            </control>
          </mc:Choice>
        </mc:AlternateContent>
        <mc:AlternateContent xmlns:mc="http://schemas.openxmlformats.org/markup-compatibility/2006">
          <mc:Choice Requires="x14">
            <control shapeId="16389" r:id="rId8" name="Check Box 5">
              <controlPr defaultSize="0" autoFill="0" autoLine="0" autoPict="0">
                <anchor moveWithCells="1">
                  <from>
                    <xdr:col>44</xdr:col>
                    <xdr:colOff>247650</xdr:colOff>
                    <xdr:row>25</xdr:row>
                    <xdr:rowOff>47625</xdr:rowOff>
                  </from>
                  <to>
                    <xdr:col>45</xdr:col>
                    <xdr:colOff>104775</xdr:colOff>
                    <xdr:row>25</xdr:row>
                    <xdr:rowOff>371475</xdr:rowOff>
                  </to>
                </anchor>
              </controlPr>
            </control>
          </mc:Choice>
        </mc:AlternateContent>
        <mc:AlternateContent xmlns:mc="http://schemas.openxmlformats.org/markup-compatibility/2006">
          <mc:Choice Requires="x14">
            <control shapeId="16390" r:id="rId9" name="Check Box 6">
              <controlPr defaultSize="0" autoFill="0" autoLine="0" autoPict="0">
                <anchor moveWithCells="1">
                  <from>
                    <xdr:col>48</xdr:col>
                    <xdr:colOff>19050</xdr:colOff>
                    <xdr:row>25</xdr:row>
                    <xdr:rowOff>57150</xdr:rowOff>
                  </from>
                  <to>
                    <xdr:col>49</xdr:col>
                    <xdr:colOff>104775</xdr:colOff>
                    <xdr:row>25</xdr:row>
                    <xdr:rowOff>342900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94" id="{1C3F3D50-4949-4869-AB41-0351E3B51473}">
            <xm:f>OR($AP$68=Datos!$S$5,$AP$68=Datos!$T$5)</xm:f>
            <x14:dxf>
              <fill>
                <patternFill>
                  <bgColor rgb="FF92D050"/>
                </patternFill>
              </fill>
            </x14:dxf>
          </x14:cfRule>
          <x14:cfRule type="expression" priority="395" id="{FB648583-5891-4271-96E3-152B1C8F745F}">
            <xm:f>OR($AP$68=Datos!$S$4,$AP$68=Datos!$T$4)</xm:f>
            <x14:dxf>
              <fill>
                <patternFill>
                  <bgColor rgb="FFFFFF00"/>
                </patternFill>
              </fill>
            </x14:dxf>
          </x14:cfRule>
          <x14:cfRule type="expression" priority="396" id="{1A635A28-603F-4E31-B3E2-58834E2AA697}">
            <xm:f>OR($AP$68=Datos!$S$3,$AP$68=Datos!$T$3)</xm:f>
            <x14:dxf>
              <fill>
                <patternFill>
                  <bgColor rgb="FFFFC000"/>
                </patternFill>
              </fill>
            </x14:dxf>
          </x14:cfRule>
          <x14:cfRule type="expression" priority="397" id="{B568F677-F39A-49FB-8057-EC1CAC0E6455}">
            <xm:f>OR($AP$68=Datos!$S$2,$AP$68=Datos!$T$2)</xm:f>
            <x14:dxf>
              <fill>
                <patternFill>
                  <bgColor rgb="FFFF0000"/>
                </patternFill>
              </fill>
            </x14:dxf>
          </x14:cfRule>
          <xm:sqref>AP68</xm:sqref>
        </x14:conditionalFormatting>
        <x14:conditionalFormatting xmlns:xm="http://schemas.microsoft.com/office/excel/2006/main">
          <x14:cfRule type="expression" priority="381" id="{EEA8D3EC-2AEB-443E-998D-F2763B27D2BF}">
            <xm:f>OR($AP$126=Datos!$S$2,$AP$126=Datos!$T$2)</xm:f>
            <x14:dxf>
              <fill>
                <patternFill>
                  <bgColor rgb="FFFF0000"/>
                </patternFill>
              </fill>
            </x14:dxf>
          </x14:cfRule>
          <x14:cfRule type="expression" priority="382" id="{C96EED40-F769-4CA2-8899-CFA96EA31B2E}">
            <xm:f>OR($AP$126=Datos!$S$3,$AP$126=Datos!$T$3)</xm:f>
            <x14:dxf>
              <fill>
                <patternFill>
                  <bgColor rgb="FFFFC000"/>
                </patternFill>
              </fill>
            </x14:dxf>
          </x14:cfRule>
          <x14:cfRule type="expression" priority="383" id="{6529D5AB-477B-4486-A115-99A77F4F05D2}">
            <xm:f>OR($AP$126=Datos!$S$4,$AP$126=Datos!$T$4)</xm:f>
            <x14:dxf>
              <fill>
                <patternFill>
                  <bgColor rgb="FFFFFF00"/>
                </patternFill>
              </fill>
            </x14:dxf>
          </x14:cfRule>
          <x14:cfRule type="expression" priority="384" id="{D383BB2A-488C-45A0-952D-B3FDF72B9724}">
            <xm:f>OR($AP$126=Datos!$S$5,$AP$126=Datos!$T$5)</xm:f>
            <x14:dxf>
              <fill>
                <patternFill>
                  <bgColor rgb="FF92D050"/>
                </patternFill>
              </fill>
            </x14:dxf>
          </x14:cfRule>
          <xm:sqref>AP126</xm:sqref>
        </x14:conditionalFormatting>
        <x14:conditionalFormatting xmlns:xm="http://schemas.microsoft.com/office/excel/2006/main">
          <x14:cfRule type="cellIs" priority="277" operator="equal" id="{D16F3460-8AB5-45A4-8659-B8C15B0BC60C}">
            <xm:f>Datos!$AO$2</xm:f>
            <x14:dxf>
              <fill>
                <patternFill>
                  <bgColor rgb="FF92D050"/>
                </patternFill>
              </fill>
            </x14:dxf>
          </x14:cfRule>
          <x14:cfRule type="cellIs" priority="337" operator="equal" id="{006FFB0F-D7E8-469A-BFD7-549972FAB38B}">
            <xm:f>Datos!$AO$4</xm:f>
            <x14:dxf>
              <fill>
                <patternFill>
                  <bgColor theme="5" tint="0.39994506668294322"/>
                </patternFill>
              </fill>
            </x14:dxf>
          </x14:cfRule>
          <x14:cfRule type="cellIs" priority="338" operator="equal" id="{12B41D56-E56B-4DC2-9FF1-99EFE6FD8944}">
            <xm:f>Datos!$AO$3</xm:f>
            <x14:dxf>
              <fill>
                <patternFill>
                  <bgColor rgb="FFFFFF00"/>
                </patternFill>
              </fill>
            </x14:dxf>
          </x14:cfRule>
          <xm:sqref>AL87</xm:sqref>
        </x14:conditionalFormatting>
        <x14:conditionalFormatting xmlns:xm="http://schemas.microsoft.com/office/excel/2006/main">
          <x14:cfRule type="cellIs" priority="274" operator="equal" id="{001BECF4-3140-4AD3-9847-F27440BA2065}">
            <xm:f>Datos!$AO$2</xm:f>
            <x14:dxf>
              <fill>
                <patternFill>
                  <bgColor rgb="FF92D050"/>
                </patternFill>
              </fill>
            </x14:dxf>
          </x14:cfRule>
          <x14:cfRule type="cellIs" priority="275" operator="equal" id="{D2607AEF-6F40-4DC8-86A2-BB4CD5CF4D20}">
            <xm:f>Datos!$AO$4</xm:f>
            <x14:dxf>
              <fill>
                <patternFill>
                  <bgColor theme="5" tint="0.39994506668294322"/>
                </patternFill>
              </fill>
            </x14:dxf>
          </x14:cfRule>
          <x14:cfRule type="cellIs" priority="276" operator="equal" id="{0D3D0DF5-750C-4D42-A2B2-21DDCEB225D9}">
            <xm:f>Datos!$AO$3</xm:f>
            <x14:dxf>
              <fill>
                <patternFill>
                  <bgColor rgb="FFFFFF00"/>
                </patternFill>
              </fill>
            </x14:dxf>
          </x14:cfRule>
          <xm:sqref>AL88</xm:sqref>
        </x14:conditionalFormatting>
        <x14:conditionalFormatting xmlns:xm="http://schemas.microsoft.com/office/excel/2006/main">
          <x14:cfRule type="cellIs" priority="271" operator="equal" id="{42625527-3701-4A22-AF09-7113D22F8C83}">
            <xm:f>Datos!$AO$2</xm:f>
            <x14:dxf>
              <fill>
                <patternFill>
                  <bgColor rgb="FF92D050"/>
                </patternFill>
              </fill>
            </x14:dxf>
          </x14:cfRule>
          <x14:cfRule type="cellIs" priority="272" operator="equal" id="{1EB12437-EA44-4245-A760-C156DA1FB197}">
            <xm:f>Datos!$AO$4</xm:f>
            <x14:dxf>
              <fill>
                <patternFill>
                  <bgColor theme="5" tint="0.39994506668294322"/>
                </patternFill>
              </fill>
            </x14:dxf>
          </x14:cfRule>
          <x14:cfRule type="cellIs" priority="273" operator="equal" id="{E5A97B3A-37C6-47C4-B015-BE7E12741660}">
            <xm:f>Datos!$AO$3</xm:f>
            <x14:dxf>
              <fill>
                <patternFill>
                  <bgColor rgb="FFFFFF00"/>
                </patternFill>
              </fill>
            </x14:dxf>
          </x14:cfRule>
          <xm:sqref>AL89</xm:sqref>
        </x14:conditionalFormatting>
        <x14:conditionalFormatting xmlns:xm="http://schemas.microsoft.com/office/excel/2006/main">
          <x14:cfRule type="cellIs" priority="268" operator="equal" id="{EE114EB1-DE37-4515-9654-B9A27FAEEF25}">
            <xm:f>Datos!$AO$2</xm:f>
            <x14:dxf>
              <fill>
                <patternFill>
                  <bgColor rgb="FF92D050"/>
                </patternFill>
              </fill>
            </x14:dxf>
          </x14:cfRule>
          <x14:cfRule type="cellIs" priority="269" operator="equal" id="{0A51C3B4-D568-4461-A3B4-CD8888ED7112}">
            <xm:f>Datos!$AO$4</xm:f>
            <x14:dxf>
              <fill>
                <patternFill>
                  <bgColor theme="5" tint="0.39994506668294322"/>
                </patternFill>
              </fill>
            </x14:dxf>
          </x14:cfRule>
          <x14:cfRule type="cellIs" priority="270" operator="equal" id="{155D8402-0F77-4AAE-886B-8774A16996E4}">
            <xm:f>Datos!$AO$3</xm:f>
            <x14:dxf>
              <fill>
                <patternFill>
                  <bgColor rgb="FFFFFF00"/>
                </patternFill>
              </fill>
            </x14:dxf>
          </x14:cfRule>
          <xm:sqref>AL90</xm:sqref>
        </x14:conditionalFormatting>
        <x14:conditionalFormatting xmlns:xm="http://schemas.microsoft.com/office/excel/2006/main">
          <x14:cfRule type="cellIs" priority="265" operator="equal" id="{87B55C90-42CC-48E8-BE99-139239B88CC8}">
            <xm:f>Datos!$AO$2</xm:f>
            <x14:dxf>
              <fill>
                <patternFill>
                  <bgColor rgb="FF92D050"/>
                </patternFill>
              </fill>
            </x14:dxf>
          </x14:cfRule>
          <x14:cfRule type="cellIs" priority="266" operator="equal" id="{733B8965-BC28-47B0-8BE6-353B4E3C7979}">
            <xm:f>Datos!$AO$4</xm:f>
            <x14:dxf>
              <fill>
                <patternFill>
                  <bgColor theme="5" tint="0.39994506668294322"/>
                </patternFill>
              </fill>
            </x14:dxf>
          </x14:cfRule>
          <x14:cfRule type="cellIs" priority="267" operator="equal" id="{B44F1421-C4E2-4AB6-88EE-5958846CE4A5}">
            <xm:f>Datos!$AO$3</xm:f>
            <x14:dxf>
              <fill>
                <patternFill>
                  <bgColor rgb="FFFFFF00"/>
                </patternFill>
              </fill>
            </x14:dxf>
          </x14:cfRule>
          <xm:sqref>AL91</xm:sqref>
        </x14:conditionalFormatting>
        <x14:conditionalFormatting xmlns:xm="http://schemas.microsoft.com/office/excel/2006/main">
          <x14:cfRule type="cellIs" priority="262" operator="equal" id="{330F415D-243B-4C02-BB6B-3D9860F8C7A2}">
            <xm:f>Datos!$AO$2</xm:f>
            <x14:dxf>
              <fill>
                <patternFill>
                  <bgColor rgb="FF92D050"/>
                </patternFill>
              </fill>
            </x14:dxf>
          </x14:cfRule>
          <x14:cfRule type="cellIs" priority="263" operator="equal" id="{0D656C54-EB88-44EB-ABC4-4654C6C103E0}">
            <xm:f>Datos!$AO$4</xm:f>
            <x14:dxf>
              <fill>
                <patternFill>
                  <bgColor theme="5" tint="0.39994506668294322"/>
                </patternFill>
              </fill>
            </x14:dxf>
          </x14:cfRule>
          <x14:cfRule type="cellIs" priority="264" operator="equal" id="{95A6E12F-D7E1-4DC2-AAA1-DE0471DDBD75}">
            <xm:f>Datos!$AO$3</xm:f>
            <x14:dxf>
              <fill>
                <patternFill>
                  <bgColor rgb="FFFFFF00"/>
                </patternFill>
              </fill>
            </x14:dxf>
          </x14:cfRule>
          <xm:sqref>AL92</xm:sqref>
        </x14:conditionalFormatting>
        <x14:conditionalFormatting xmlns:xm="http://schemas.microsoft.com/office/excel/2006/main">
          <x14:cfRule type="cellIs" priority="259" operator="equal" id="{B5976003-767E-478F-836C-199EFF34EC61}">
            <xm:f>Datos!$AO$2</xm:f>
            <x14:dxf>
              <fill>
                <patternFill>
                  <bgColor rgb="FF92D050"/>
                </patternFill>
              </fill>
            </x14:dxf>
          </x14:cfRule>
          <x14:cfRule type="cellIs" priority="260" operator="equal" id="{3AD598D9-4A16-441C-9E06-220A437BE6FF}">
            <xm:f>Datos!$AO$4</xm:f>
            <x14:dxf>
              <fill>
                <patternFill>
                  <bgColor theme="5" tint="0.39994506668294322"/>
                </patternFill>
              </fill>
            </x14:dxf>
          </x14:cfRule>
          <x14:cfRule type="cellIs" priority="261" operator="equal" id="{348006C9-8829-49FF-A00C-DC934E90533F}">
            <xm:f>Datos!$AO$3</xm:f>
            <x14:dxf>
              <fill>
                <patternFill>
                  <bgColor rgb="FFFFFF00"/>
                </patternFill>
              </fill>
            </x14:dxf>
          </x14:cfRule>
          <xm:sqref>AL93</xm:sqref>
        </x14:conditionalFormatting>
        <x14:conditionalFormatting xmlns:xm="http://schemas.microsoft.com/office/excel/2006/main">
          <x14:cfRule type="cellIs" priority="256" operator="equal" id="{645582F6-BDA7-491E-A502-A9158EC1F00B}">
            <xm:f>Datos!$AO$2</xm:f>
            <x14:dxf>
              <fill>
                <patternFill>
                  <bgColor rgb="FF92D050"/>
                </patternFill>
              </fill>
            </x14:dxf>
          </x14:cfRule>
          <x14:cfRule type="cellIs" priority="257" operator="equal" id="{402CFEBA-9E8E-4972-A5B0-5F15FB856826}">
            <xm:f>Datos!$AO$4</xm:f>
            <x14:dxf>
              <fill>
                <patternFill>
                  <bgColor theme="5" tint="0.39994506668294322"/>
                </patternFill>
              </fill>
            </x14:dxf>
          </x14:cfRule>
          <x14:cfRule type="cellIs" priority="258" operator="equal" id="{5C2DDE0B-330D-446F-8EAB-FAEA6A91519E}">
            <xm:f>Datos!$AO$3</xm:f>
            <x14:dxf>
              <fill>
                <patternFill>
                  <bgColor rgb="FFFFFF00"/>
                </patternFill>
              </fill>
            </x14:dxf>
          </x14:cfRule>
          <xm:sqref>AL94</xm:sqref>
        </x14:conditionalFormatting>
        <x14:conditionalFormatting xmlns:xm="http://schemas.microsoft.com/office/excel/2006/main">
          <x14:cfRule type="cellIs" priority="253" operator="equal" id="{DF47385B-E570-43AA-9F0C-242CB03B67B2}">
            <xm:f>Datos!$AO$2</xm:f>
            <x14:dxf>
              <fill>
                <patternFill>
                  <bgColor rgb="FF92D050"/>
                </patternFill>
              </fill>
            </x14:dxf>
          </x14:cfRule>
          <x14:cfRule type="cellIs" priority="254" operator="equal" id="{C90A9C4B-036A-4DFF-B465-E426AF3465DB}">
            <xm:f>Datos!$AO$4</xm:f>
            <x14:dxf>
              <fill>
                <patternFill>
                  <bgColor theme="5" tint="0.39994506668294322"/>
                </patternFill>
              </fill>
            </x14:dxf>
          </x14:cfRule>
          <x14:cfRule type="cellIs" priority="255" operator="equal" id="{C81F27F6-268A-40B7-A153-8E18C4052B50}">
            <xm:f>Datos!$AO$3</xm:f>
            <x14:dxf>
              <fill>
                <patternFill>
                  <bgColor rgb="FFFFFF00"/>
                </patternFill>
              </fill>
            </x14:dxf>
          </x14:cfRule>
          <xm:sqref>AL95</xm:sqref>
        </x14:conditionalFormatting>
        <x14:conditionalFormatting xmlns:xm="http://schemas.microsoft.com/office/excel/2006/main">
          <x14:cfRule type="cellIs" priority="250" operator="equal" id="{185B7F00-7089-43AA-B22E-063B28C0871E}">
            <xm:f>Datos!$AO$2</xm:f>
            <x14:dxf>
              <fill>
                <patternFill>
                  <bgColor rgb="FF92D050"/>
                </patternFill>
              </fill>
            </x14:dxf>
          </x14:cfRule>
          <x14:cfRule type="cellIs" priority="251" operator="equal" id="{F77EF1A0-985C-457C-BA20-C0660BF695FC}">
            <xm:f>Datos!$AO$4</xm:f>
            <x14:dxf>
              <fill>
                <patternFill>
                  <bgColor theme="5" tint="0.39994506668294322"/>
                </patternFill>
              </fill>
            </x14:dxf>
          </x14:cfRule>
          <x14:cfRule type="cellIs" priority="252" operator="equal" id="{40DEAA57-B97F-4A80-A514-6A8211B93561}">
            <xm:f>Datos!$AO$3</xm:f>
            <x14:dxf>
              <fill>
                <patternFill>
                  <bgColor rgb="FFFFFF00"/>
                </patternFill>
              </fill>
            </x14:dxf>
          </x14:cfRule>
          <xm:sqref>AL96</xm:sqref>
        </x14:conditionalFormatting>
        <x14:conditionalFormatting xmlns:xm="http://schemas.microsoft.com/office/excel/2006/main">
          <x14:cfRule type="cellIs" priority="247" operator="equal" id="{7C1E55D6-73A9-4520-AA7A-F9D7E87ABB64}">
            <xm:f>Datos!$AO$4</xm:f>
            <x14:dxf>
              <fill>
                <patternFill>
                  <bgColor theme="5" tint="0.39994506668294322"/>
                </patternFill>
              </fill>
            </x14:dxf>
          </x14:cfRule>
          <x14:cfRule type="cellIs" priority="248" operator="equal" id="{A1091D99-6827-4D2A-86B1-891FAFD29E93}">
            <xm:f>Datos!$AO$3</xm:f>
            <x14:dxf>
              <fill>
                <patternFill>
                  <bgColor rgb="FFFFFF00"/>
                </patternFill>
              </fill>
            </x14:dxf>
          </x14:cfRule>
          <x14:cfRule type="cellIs" priority="249" operator="equal" id="{F82CD8D9-3955-49BC-B408-777AB76E15AF}">
            <xm:f>Datos!$AO$2</xm:f>
            <x14:dxf>
              <fill>
                <patternFill>
                  <bgColor rgb="FF92D050"/>
                </patternFill>
              </fill>
            </x14:dxf>
          </x14:cfRule>
          <xm:sqref>AT88</xm:sqref>
        </x14:conditionalFormatting>
        <x14:conditionalFormatting xmlns:xm="http://schemas.microsoft.com/office/excel/2006/main">
          <x14:cfRule type="cellIs" priority="188" operator="equal" id="{03C5AA62-B5C6-46D7-9544-475C6701C329}">
            <xm:f>Datos!$AO$2</xm:f>
            <x14:dxf>
              <fill>
                <patternFill>
                  <bgColor rgb="FF92D050"/>
                </patternFill>
              </fill>
            </x14:dxf>
          </x14:cfRule>
          <x14:cfRule type="cellIs" priority="245" operator="equal" id="{2359A9AB-5E33-4EAB-A47B-8222D86BEC6A}">
            <xm:f>Datos!$AO$4</xm:f>
            <x14:dxf>
              <fill>
                <patternFill>
                  <bgColor theme="5" tint="0.39994506668294322"/>
                </patternFill>
              </fill>
            </x14:dxf>
          </x14:cfRule>
          <x14:cfRule type="cellIs" priority="246" operator="equal" id="{9EFAA2E9-FA61-44B1-9D89-40D4DB662AFD}">
            <xm:f>Datos!$AO$3</xm:f>
            <x14:dxf>
              <fill>
                <patternFill>
                  <bgColor rgb="FFFFFF00"/>
                </patternFill>
              </fill>
            </x14:dxf>
          </x14:cfRule>
          <xm:sqref>AL102</xm:sqref>
        </x14:conditionalFormatting>
        <x14:conditionalFormatting xmlns:xm="http://schemas.microsoft.com/office/excel/2006/main">
          <x14:cfRule type="cellIs" priority="185" operator="equal" id="{1287AF3C-DEED-4855-97B3-A71BB659D5BE}">
            <xm:f>Datos!$AO$4</xm:f>
            <x14:dxf>
              <fill>
                <patternFill>
                  <bgColor theme="5" tint="0.39994506668294322"/>
                </patternFill>
              </fill>
            </x14:dxf>
          </x14:cfRule>
          <x14:cfRule type="cellIs" priority="186" operator="equal" id="{380741C8-F863-4432-9115-F3DDB8D2DB8F}">
            <xm:f>Datos!$AO$3</xm:f>
            <x14:dxf>
              <fill>
                <patternFill>
                  <bgColor rgb="FFFFFF00"/>
                </patternFill>
              </fill>
            </x14:dxf>
          </x14:cfRule>
          <x14:cfRule type="cellIs" priority="187" operator="equal" id="{509374F0-5A76-4B59-91FC-D77CC5CDC7E5}">
            <xm:f>Datos!$AO$2</xm:f>
            <x14:dxf>
              <fill>
                <patternFill>
                  <bgColor rgb="FF92D050"/>
                </patternFill>
              </fill>
            </x14:dxf>
          </x14:cfRule>
          <xm:sqref>AR103</xm:sqref>
        </x14:conditionalFormatting>
        <x14:conditionalFormatting xmlns:xm="http://schemas.microsoft.com/office/excel/2006/main">
          <x14:cfRule type="cellIs" priority="182" operator="equal" id="{9F2381E1-6FDD-406D-98F6-2B762C671C68}">
            <xm:f>Datos!$AO$4</xm:f>
            <x14:dxf>
              <fill>
                <patternFill>
                  <bgColor theme="5" tint="0.39994506668294322"/>
                </patternFill>
              </fill>
            </x14:dxf>
          </x14:cfRule>
          <x14:cfRule type="cellIs" priority="183" operator="equal" id="{3D942472-CD46-4A49-B8F4-2F3DB03E6369}">
            <xm:f>Datos!$AO$3</xm:f>
            <x14:dxf>
              <fill>
                <patternFill>
                  <bgColor rgb="FFFFFF00"/>
                </patternFill>
              </fill>
            </x14:dxf>
          </x14:cfRule>
          <x14:cfRule type="cellIs" priority="184" operator="equal" id="{A9BE4BE5-B108-41D7-8D5E-08592E172A4C}">
            <xm:f>Datos!$AO$2</xm:f>
            <x14:dxf>
              <fill>
                <patternFill>
                  <bgColor rgb="FF92D050"/>
                </patternFill>
              </fill>
            </x14:dxf>
          </x14:cfRule>
          <xm:sqref>AT103</xm:sqref>
        </x14:conditionalFormatting>
        <x14:conditionalFormatting xmlns:xm="http://schemas.microsoft.com/office/excel/2006/main">
          <x14:cfRule type="cellIs" priority="334" operator="equal" id="{F71A58A8-40DA-43C5-9FBC-696053241CB9}">
            <xm:f>Datos!$AO$4</xm:f>
            <x14:dxf>
              <fill>
                <patternFill>
                  <bgColor theme="5" tint="0.39994506668294322"/>
                </patternFill>
              </fill>
            </x14:dxf>
          </x14:cfRule>
          <x14:cfRule type="cellIs" priority="335" operator="equal" id="{79B8574B-E8D4-4884-99F1-057FDE8B88D8}">
            <xm:f>Datos!$AO$3</xm:f>
            <x14:dxf>
              <fill>
                <patternFill>
                  <bgColor rgb="FFFFFF00"/>
                </patternFill>
              </fill>
            </x14:dxf>
          </x14:cfRule>
          <x14:cfRule type="cellIs" priority="336" operator="equal" id="{7674E22E-4154-4804-A32C-86D0BB112AB6}">
            <xm:f>Datos!$AO2</xm:f>
            <x14:dxf>
              <fill>
                <patternFill>
                  <bgColor rgb="FF92D050"/>
                </patternFill>
              </fill>
            </x14:dxf>
          </x14:cfRule>
          <xm:sqref>AR87</xm:sqref>
        </x14:conditionalFormatting>
        <x14:conditionalFormatting xmlns:xm="http://schemas.microsoft.com/office/excel/2006/main">
          <x14:cfRule type="cellIs" priority="179" operator="equal" id="{CC0410BC-F503-4B43-86DA-9A022FD79FF7}">
            <xm:f>Datos!$AO$4</xm:f>
            <x14:dxf>
              <fill>
                <patternFill>
                  <bgColor theme="5" tint="0.39994506668294322"/>
                </patternFill>
              </fill>
            </x14:dxf>
          </x14:cfRule>
          <x14:cfRule type="cellIs" priority="180" operator="equal" id="{F554AF94-3C83-4670-8B2B-BEE632990A0E}">
            <xm:f>Datos!$AO$3</xm:f>
            <x14:dxf>
              <fill>
                <patternFill>
                  <bgColor rgb="FFFFFF00"/>
                </patternFill>
              </fill>
            </x14:dxf>
          </x14:cfRule>
          <x14:cfRule type="cellIs" priority="181" operator="equal" id="{80446E9F-462B-49E9-994F-217B6FC55811}">
            <xm:f>Datos!$AO$2</xm:f>
            <x14:dxf>
              <fill>
                <patternFill>
                  <bgColor rgb="FF92D050"/>
                </patternFill>
              </fill>
            </x14:dxf>
          </x14:cfRule>
          <xm:sqref>AR88</xm:sqref>
        </x14:conditionalFormatting>
        <x14:conditionalFormatting xmlns:xm="http://schemas.microsoft.com/office/excel/2006/main">
          <x14:cfRule type="cellIs" priority="176" operator="equal" id="{CECBFFB9-9CD1-47F8-A9E9-D220D10B26AE}">
            <xm:f>Datos!$AO$4</xm:f>
            <x14:dxf>
              <fill>
                <patternFill>
                  <bgColor theme="5" tint="0.39994506668294322"/>
                </patternFill>
              </fill>
            </x14:dxf>
          </x14:cfRule>
          <x14:cfRule type="cellIs" priority="177" operator="equal" id="{A16DDD9D-331E-4750-8A62-C3E1F4223685}">
            <xm:f>Datos!$AO$3</xm:f>
            <x14:dxf>
              <fill>
                <patternFill>
                  <bgColor rgb="FFFFFF00"/>
                </patternFill>
              </fill>
            </x14:dxf>
          </x14:cfRule>
          <x14:cfRule type="cellIs" priority="178" operator="equal" id="{ACA04768-1604-4FED-9C1F-57F0209DCFE7}">
            <xm:f>Datos!$AO$2</xm:f>
            <x14:dxf>
              <fill>
                <patternFill>
                  <bgColor rgb="FF92D050"/>
                </patternFill>
              </fill>
            </x14:dxf>
          </x14:cfRule>
          <xm:sqref>AR89</xm:sqref>
        </x14:conditionalFormatting>
        <x14:conditionalFormatting xmlns:xm="http://schemas.microsoft.com/office/excel/2006/main">
          <x14:cfRule type="cellIs" priority="173" operator="equal" id="{EA97ABF6-03F8-458D-9F75-51AE630E109C}">
            <xm:f>Datos!$AO$4</xm:f>
            <x14:dxf>
              <fill>
                <patternFill>
                  <bgColor theme="5" tint="0.39994506668294322"/>
                </patternFill>
              </fill>
            </x14:dxf>
          </x14:cfRule>
          <x14:cfRule type="cellIs" priority="174" operator="equal" id="{F1F22DB8-7527-4882-A2C5-42CA877C11D6}">
            <xm:f>Datos!$AO$3</xm:f>
            <x14:dxf>
              <fill>
                <patternFill>
                  <bgColor rgb="FFFFFF00"/>
                </patternFill>
              </fill>
            </x14:dxf>
          </x14:cfRule>
          <x14:cfRule type="cellIs" priority="175" operator="equal" id="{EA148ECF-8820-4927-A2B9-A4AAC37727EC}">
            <xm:f>Datos!$AO$2</xm:f>
            <x14:dxf>
              <fill>
                <patternFill>
                  <bgColor rgb="FF92D050"/>
                </patternFill>
              </fill>
            </x14:dxf>
          </x14:cfRule>
          <xm:sqref>AR90</xm:sqref>
        </x14:conditionalFormatting>
        <x14:conditionalFormatting xmlns:xm="http://schemas.microsoft.com/office/excel/2006/main">
          <x14:cfRule type="cellIs" priority="170" operator="equal" id="{955BF993-2986-46E3-8B10-6083A617AB93}">
            <xm:f>Datos!$AO$4</xm:f>
            <x14:dxf>
              <fill>
                <patternFill>
                  <bgColor theme="5" tint="0.39994506668294322"/>
                </patternFill>
              </fill>
            </x14:dxf>
          </x14:cfRule>
          <x14:cfRule type="cellIs" priority="171" operator="equal" id="{C095C376-F1D2-4A16-AAF1-39607F2673E0}">
            <xm:f>Datos!$AO$3</xm:f>
            <x14:dxf>
              <fill>
                <patternFill>
                  <bgColor rgb="FFFFFF00"/>
                </patternFill>
              </fill>
            </x14:dxf>
          </x14:cfRule>
          <x14:cfRule type="cellIs" priority="172" operator="equal" id="{A5F3F8D5-206D-4151-A1A2-84DB21B5E18A}">
            <xm:f>Datos!$AO$2</xm:f>
            <x14:dxf>
              <fill>
                <patternFill>
                  <bgColor rgb="FF92D050"/>
                </patternFill>
              </fill>
            </x14:dxf>
          </x14:cfRule>
          <xm:sqref>AR91</xm:sqref>
        </x14:conditionalFormatting>
        <x14:conditionalFormatting xmlns:xm="http://schemas.microsoft.com/office/excel/2006/main">
          <x14:cfRule type="cellIs" priority="167" operator="equal" id="{82EFF3F6-1E8D-4438-B6D5-99F9567A8243}">
            <xm:f>Datos!$AO$4</xm:f>
            <x14:dxf>
              <fill>
                <patternFill>
                  <bgColor theme="5" tint="0.39994506668294322"/>
                </patternFill>
              </fill>
            </x14:dxf>
          </x14:cfRule>
          <x14:cfRule type="cellIs" priority="168" operator="equal" id="{2384D560-964A-4E77-BA54-76FF214DD810}">
            <xm:f>Datos!$AO$3</xm:f>
            <x14:dxf>
              <fill>
                <patternFill>
                  <bgColor rgb="FFFFFF00"/>
                </patternFill>
              </fill>
            </x14:dxf>
          </x14:cfRule>
          <x14:cfRule type="cellIs" priority="169" operator="equal" id="{7636CF88-BC39-4CA1-8D9E-35F118A9E095}">
            <xm:f>Datos!$AO$2</xm:f>
            <x14:dxf>
              <fill>
                <patternFill>
                  <bgColor rgb="FF92D050"/>
                </patternFill>
              </fill>
            </x14:dxf>
          </x14:cfRule>
          <xm:sqref>AR92</xm:sqref>
        </x14:conditionalFormatting>
        <x14:conditionalFormatting xmlns:xm="http://schemas.microsoft.com/office/excel/2006/main">
          <x14:cfRule type="cellIs" priority="164" operator="equal" id="{3EC3BE28-C9B8-4601-87AA-96D1A6406946}">
            <xm:f>Datos!$AO$4</xm:f>
            <x14:dxf>
              <fill>
                <patternFill>
                  <bgColor theme="5" tint="0.39994506668294322"/>
                </patternFill>
              </fill>
            </x14:dxf>
          </x14:cfRule>
          <x14:cfRule type="cellIs" priority="165" operator="equal" id="{0E3DA410-3A32-43D8-9668-41C36E438F6F}">
            <xm:f>Datos!$AO$3</xm:f>
            <x14:dxf>
              <fill>
                <patternFill>
                  <bgColor rgb="FFFFFF00"/>
                </patternFill>
              </fill>
            </x14:dxf>
          </x14:cfRule>
          <x14:cfRule type="cellIs" priority="166" operator="equal" id="{5052AE92-E58D-4F93-BD5A-831C6C0C3A55}">
            <xm:f>Datos!$AO$2</xm:f>
            <x14:dxf>
              <fill>
                <patternFill>
                  <bgColor rgb="FF92D050"/>
                </patternFill>
              </fill>
            </x14:dxf>
          </x14:cfRule>
          <xm:sqref>AR93</xm:sqref>
        </x14:conditionalFormatting>
        <x14:conditionalFormatting xmlns:xm="http://schemas.microsoft.com/office/excel/2006/main">
          <x14:cfRule type="cellIs" priority="161" operator="equal" id="{E617E53A-D8D0-4CB8-AFEE-2DFA853B48D5}">
            <xm:f>Datos!$AO$4</xm:f>
            <x14:dxf>
              <fill>
                <patternFill>
                  <bgColor theme="5" tint="0.39994506668294322"/>
                </patternFill>
              </fill>
            </x14:dxf>
          </x14:cfRule>
          <x14:cfRule type="cellIs" priority="162" operator="equal" id="{B5235A32-C338-43FB-B03C-AA6A6ECB701C}">
            <xm:f>Datos!$AO$3</xm:f>
            <x14:dxf>
              <fill>
                <patternFill>
                  <bgColor rgb="FFFFFF00"/>
                </patternFill>
              </fill>
            </x14:dxf>
          </x14:cfRule>
          <x14:cfRule type="cellIs" priority="163" operator="equal" id="{7357C15D-F3A6-4B6C-BADA-01ABF100BCA1}">
            <xm:f>Datos!$AO$2</xm:f>
            <x14:dxf>
              <fill>
                <patternFill>
                  <bgColor rgb="FF92D050"/>
                </patternFill>
              </fill>
            </x14:dxf>
          </x14:cfRule>
          <xm:sqref>AR94</xm:sqref>
        </x14:conditionalFormatting>
        <x14:conditionalFormatting xmlns:xm="http://schemas.microsoft.com/office/excel/2006/main">
          <x14:cfRule type="cellIs" priority="158" operator="equal" id="{AA37D194-08E1-418F-967D-87353A56AAAC}">
            <xm:f>Datos!$AO$4</xm:f>
            <x14:dxf>
              <fill>
                <patternFill>
                  <bgColor theme="5" tint="0.39994506668294322"/>
                </patternFill>
              </fill>
            </x14:dxf>
          </x14:cfRule>
          <x14:cfRule type="cellIs" priority="159" operator="equal" id="{1B4B6F9C-8726-4EA7-9064-9C960CD4435A}">
            <xm:f>Datos!$AO$3</xm:f>
            <x14:dxf>
              <fill>
                <patternFill>
                  <bgColor rgb="FFFFFF00"/>
                </patternFill>
              </fill>
            </x14:dxf>
          </x14:cfRule>
          <x14:cfRule type="cellIs" priority="160" operator="equal" id="{5BFF4EE4-638B-4D7D-A7AC-436449E19544}">
            <xm:f>Datos!$AO$2</xm:f>
            <x14:dxf>
              <fill>
                <patternFill>
                  <bgColor rgb="FF92D050"/>
                </patternFill>
              </fill>
            </x14:dxf>
          </x14:cfRule>
          <xm:sqref>AR95</xm:sqref>
        </x14:conditionalFormatting>
        <x14:conditionalFormatting xmlns:xm="http://schemas.microsoft.com/office/excel/2006/main">
          <x14:cfRule type="cellIs" priority="155" operator="equal" id="{164D8839-E2F6-494C-9D37-CD4778531F6D}">
            <xm:f>Datos!$AO$4</xm:f>
            <x14:dxf>
              <fill>
                <patternFill>
                  <bgColor theme="5" tint="0.39994506668294322"/>
                </patternFill>
              </fill>
            </x14:dxf>
          </x14:cfRule>
          <x14:cfRule type="cellIs" priority="156" operator="equal" id="{4B8CDB88-DDA0-4F12-A10B-69F620651484}">
            <xm:f>Datos!$AO$3</xm:f>
            <x14:dxf>
              <fill>
                <patternFill>
                  <bgColor rgb="FFFFFF00"/>
                </patternFill>
              </fill>
            </x14:dxf>
          </x14:cfRule>
          <x14:cfRule type="cellIs" priority="157" operator="equal" id="{1E23E97B-E494-4CDE-BC5F-01603DF4D630}">
            <xm:f>Datos!$AO$2</xm:f>
            <x14:dxf>
              <fill>
                <patternFill>
                  <bgColor rgb="FF92D050"/>
                </patternFill>
              </fill>
            </x14:dxf>
          </x14:cfRule>
          <xm:sqref>AR96</xm:sqref>
        </x14:conditionalFormatting>
        <x14:conditionalFormatting xmlns:xm="http://schemas.microsoft.com/office/excel/2006/main">
          <x14:cfRule type="cellIs" priority="152" operator="equal" id="{96358E18-56FA-4448-B110-A2F2973A6550}">
            <xm:f>Datos!$AO$4</xm:f>
            <x14:dxf>
              <fill>
                <patternFill>
                  <bgColor theme="5" tint="0.39994506668294322"/>
                </patternFill>
              </fill>
            </x14:dxf>
          </x14:cfRule>
          <x14:cfRule type="cellIs" priority="153" operator="equal" id="{E345A3D3-8D68-478F-B888-437969F22C62}">
            <xm:f>Datos!$AO$3</xm:f>
            <x14:dxf>
              <fill>
                <patternFill>
                  <bgColor rgb="FFFFFF00"/>
                </patternFill>
              </fill>
            </x14:dxf>
          </x14:cfRule>
          <x14:cfRule type="cellIs" priority="154" operator="equal" id="{A9845441-9B43-4C77-9553-957CCC8C9AF6}">
            <xm:f>Datos!$AO$2</xm:f>
            <x14:dxf>
              <fill>
                <patternFill>
                  <bgColor rgb="FF92D050"/>
                </patternFill>
              </fill>
            </x14:dxf>
          </x14:cfRule>
          <xm:sqref>AT87</xm:sqref>
        </x14:conditionalFormatting>
        <x14:conditionalFormatting xmlns:xm="http://schemas.microsoft.com/office/excel/2006/main">
          <x14:cfRule type="cellIs" priority="149" operator="equal" id="{BC43D901-BF5B-4B8D-9CEC-CBEE6B24B5D2}">
            <xm:f>Datos!$AO$4</xm:f>
            <x14:dxf>
              <fill>
                <patternFill>
                  <bgColor theme="5" tint="0.39994506668294322"/>
                </patternFill>
              </fill>
            </x14:dxf>
          </x14:cfRule>
          <x14:cfRule type="cellIs" priority="150" operator="equal" id="{4939D0F8-04A2-4A92-A6AD-562FBA81C91E}">
            <xm:f>Datos!$AO$3</xm:f>
            <x14:dxf>
              <fill>
                <patternFill>
                  <bgColor rgb="FFFFFF00"/>
                </patternFill>
              </fill>
            </x14:dxf>
          </x14:cfRule>
          <x14:cfRule type="cellIs" priority="151" operator="equal" id="{7E40DBC3-9BC6-4EE5-B142-1A08F62AEDDF}">
            <xm:f>Datos!$AO$2</xm:f>
            <x14:dxf>
              <fill>
                <patternFill>
                  <bgColor rgb="FF92D050"/>
                </patternFill>
              </fill>
            </x14:dxf>
          </x14:cfRule>
          <xm:sqref>AT89</xm:sqref>
        </x14:conditionalFormatting>
        <x14:conditionalFormatting xmlns:xm="http://schemas.microsoft.com/office/excel/2006/main">
          <x14:cfRule type="cellIs" priority="146" operator="equal" id="{BF65FF11-018E-4DA0-9667-EA813DA13744}">
            <xm:f>Datos!$AO$4</xm:f>
            <x14:dxf>
              <fill>
                <patternFill>
                  <bgColor theme="5" tint="0.39994506668294322"/>
                </patternFill>
              </fill>
            </x14:dxf>
          </x14:cfRule>
          <x14:cfRule type="cellIs" priority="147" operator="equal" id="{25546C8B-2C71-4EA9-9FD2-F41B97F6CD96}">
            <xm:f>Datos!$AO$3</xm:f>
            <x14:dxf>
              <fill>
                <patternFill>
                  <bgColor rgb="FFFFFF00"/>
                </patternFill>
              </fill>
            </x14:dxf>
          </x14:cfRule>
          <x14:cfRule type="cellIs" priority="148" operator="equal" id="{EA532EA6-78B6-42B6-A059-B9CCE09666BB}">
            <xm:f>Datos!$AO$2</xm:f>
            <x14:dxf>
              <fill>
                <patternFill>
                  <bgColor rgb="FF92D050"/>
                </patternFill>
              </fill>
            </x14:dxf>
          </x14:cfRule>
          <xm:sqref>AT90</xm:sqref>
        </x14:conditionalFormatting>
        <x14:conditionalFormatting xmlns:xm="http://schemas.microsoft.com/office/excel/2006/main">
          <x14:cfRule type="cellIs" priority="143" operator="equal" id="{2BA1EB86-402D-4189-8177-523BCC69D1B4}">
            <xm:f>Datos!$AO$4</xm:f>
            <x14:dxf>
              <fill>
                <patternFill>
                  <bgColor theme="5" tint="0.39994506668294322"/>
                </patternFill>
              </fill>
            </x14:dxf>
          </x14:cfRule>
          <x14:cfRule type="cellIs" priority="144" operator="equal" id="{4E450FE1-49FD-44DF-B7CC-E2ADA9339FFF}">
            <xm:f>Datos!$AO$3</xm:f>
            <x14:dxf>
              <fill>
                <patternFill>
                  <bgColor rgb="FFFFFF00"/>
                </patternFill>
              </fill>
            </x14:dxf>
          </x14:cfRule>
          <x14:cfRule type="cellIs" priority="145" operator="equal" id="{C01C653B-FB2B-42B9-A8F4-493B6D009D4D}">
            <xm:f>Datos!$AO$2</xm:f>
            <x14:dxf>
              <fill>
                <patternFill>
                  <bgColor rgb="FF92D050"/>
                </patternFill>
              </fill>
            </x14:dxf>
          </x14:cfRule>
          <xm:sqref>AT91</xm:sqref>
        </x14:conditionalFormatting>
        <x14:conditionalFormatting xmlns:xm="http://schemas.microsoft.com/office/excel/2006/main">
          <x14:cfRule type="cellIs" priority="140" operator="equal" id="{163D9D43-1187-4B95-B870-9373CA45FE25}">
            <xm:f>Datos!$AO$4</xm:f>
            <x14:dxf>
              <fill>
                <patternFill>
                  <bgColor theme="5" tint="0.39994506668294322"/>
                </patternFill>
              </fill>
            </x14:dxf>
          </x14:cfRule>
          <x14:cfRule type="cellIs" priority="141" operator="equal" id="{138AD94E-DA31-4C9F-BAA9-0D5050749024}">
            <xm:f>Datos!$AO$3</xm:f>
            <x14:dxf>
              <fill>
                <patternFill>
                  <bgColor rgb="FFFFFF00"/>
                </patternFill>
              </fill>
            </x14:dxf>
          </x14:cfRule>
          <x14:cfRule type="cellIs" priority="142" operator="equal" id="{0115C8B9-8BEA-40A9-85A0-A5FD5F120A70}">
            <xm:f>Datos!$AO$2</xm:f>
            <x14:dxf>
              <fill>
                <patternFill>
                  <bgColor rgb="FF92D050"/>
                </patternFill>
              </fill>
            </x14:dxf>
          </x14:cfRule>
          <xm:sqref>AT92</xm:sqref>
        </x14:conditionalFormatting>
        <x14:conditionalFormatting xmlns:xm="http://schemas.microsoft.com/office/excel/2006/main">
          <x14:cfRule type="cellIs" priority="137" operator="equal" id="{2C85EFA6-3196-4D44-A835-EE161153F540}">
            <xm:f>Datos!$AO$4</xm:f>
            <x14:dxf>
              <fill>
                <patternFill>
                  <bgColor theme="5" tint="0.39994506668294322"/>
                </patternFill>
              </fill>
            </x14:dxf>
          </x14:cfRule>
          <x14:cfRule type="cellIs" priority="138" operator="equal" id="{4A3D0724-92B1-4025-9836-88F7523723D1}">
            <xm:f>Datos!$AO$3</xm:f>
            <x14:dxf>
              <fill>
                <patternFill>
                  <bgColor rgb="FFFFFF00"/>
                </patternFill>
              </fill>
            </x14:dxf>
          </x14:cfRule>
          <x14:cfRule type="cellIs" priority="139" operator="equal" id="{7F1E95CC-DA73-4BA3-B128-2681D35E307B}">
            <xm:f>Datos!$AO$2</xm:f>
            <x14:dxf>
              <fill>
                <patternFill>
                  <bgColor rgb="FF92D050"/>
                </patternFill>
              </fill>
            </x14:dxf>
          </x14:cfRule>
          <xm:sqref>AT93</xm:sqref>
        </x14:conditionalFormatting>
        <x14:conditionalFormatting xmlns:xm="http://schemas.microsoft.com/office/excel/2006/main">
          <x14:cfRule type="cellIs" priority="134" operator="equal" id="{35B7CA12-8079-4981-AF17-FEAB26AC1D16}">
            <xm:f>Datos!$AO$4</xm:f>
            <x14:dxf>
              <fill>
                <patternFill>
                  <bgColor theme="5" tint="0.39994506668294322"/>
                </patternFill>
              </fill>
            </x14:dxf>
          </x14:cfRule>
          <x14:cfRule type="cellIs" priority="135" operator="equal" id="{51866F0C-EE19-4FE2-AE5C-82B914C6FF18}">
            <xm:f>Datos!$AO$3</xm:f>
            <x14:dxf>
              <fill>
                <patternFill>
                  <bgColor rgb="FFFFFF00"/>
                </patternFill>
              </fill>
            </x14:dxf>
          </x14:cfRule>
          <x14:cfRule type="cellIs" priority="136" operator="equal" id="{1A7AAD1F-211A-4AFF-A50A-BD2C11A53079}">
            <xm:f>Datos!$AO$2</xm:f>
            <x14:dxf>
              <fill>
                <patternFill>
                  <bgColor rgb="FF92D050"/>
                </patternFill>
              </fill>
            </x14:dxf>
          </x14:cfRule>
          <xm:sqref>AT94</xm:sqref>
        </x14:conditionalFormatting>
        <x14:conditionalFormatting xmlns:xm="http://schemas.microsoft.com/office/excel/2006/main">
          <x14:cfRule type="cellIs" priority="131" operator="equal" id="{C2E24F27-56DB-4ADE-B65E-85F38692F0EF}">
            <xm:f>Datos!$AO$4</xm:f>
            <x14:dxf>
              <fill>
                <patternFill>
                  <bgColor theme="5" tint="0.39994506668294322"/>
                </patternFill>
              </fill>
            </x14:dxf>
          </x14:cfRule>
          <x14:cfRule type="cellIs" priority="132" operator="equal" id="{FE51F210-523A-4D84-B09B-AE6049FC2B3C}">
            <xm:f>Datos!$AO$3</xm:f>
            <x14:dxf>
              <fill>
                <patternFill>
                  <bgColor rgb="FFFFFF00"/>
                </patternFill>
              </fill>
            </x14:dxf>
          </x14:cfRule>
          <x14:cfRule type="cellIs" priority="133" operator="equal" id="{A71BC1B5-8EFC-4400-8E82-60CB6BE45A8B}">
            <xm:f>Datos!$AO$2</xm:f>
            <x14:dxf>
              <fill>
                <patternFill>
                  <bgColor rgb="FF92D050"/>
                </patternFill>
              </fill>
            </x14:dxf>
          </x14:cfRule>
          <xm:sqref>AT95</xm:sqref>
        </x14:conditionalFormatting>
        <x14:conditionalFormatting xmlns:xm="http://schemas.microsoft.com/office/excel/2006/main">
          <x14:cfRule type="cellIs" priority="128" operator="equal" id="{8D0D83EC-5FBB-4575-BD24-B795D5B74FE3}">
            <xm:f>Datos!$AO$4</xm:f>
            <x14:dxf>
              <fill>
                <patternFill>
                  <bgColor theme="5" tint="0.39994506668294322"/>
                </patternFill>
              </fill>
            </x14:dxf>
          </x14:cfRule>
          <x14:cfRule type="cellIs" priority="129" operator="equal" id="{FA28DE1C-C992-44FC-AF6A-950F250BEEC4}">
            <xm:f>Datos!$AO$3</xm:f>
            <x14:dxf>
              <fill>
                <patternFill>
                  <bgColor rgb="FFFFFF00"/>
                </patternFill>
              </fill>
            </x14:dxf>
          </x14:cfRule>
          <x14:cfRule type="cellIs" priority="130" operator="equal" id="{002348C2-666D-4709-8260-69214A1F5F9A}">
            <xm:f>Datos!$AO$2</xm:f>
            <x14:dxf>
              <fill>
                <patternFill>
                  <bgColor rgb="FF92D050"/>
                </patternFill>
              </fill>
            </x14:dxf>
          </x14:cfRule>
          <xm:sqref>AT96</xm:sqref>
        </x14:conditionalFormatting>
        <x14:conditionalFormatting xmlns:xm="http://schemas.microsoft.com/office/excel/2006/main">
          <x14:cfRule type="cellIs" priority="125" operator="equal" id="{84DD4BCB-CCB8-4611-94BA-7F8C911F7FE2}">
            <xm:f>Datos!$AO$2</xm:f>
            <x14:dxf>
              <fill>
                <patternFill>
                  <bgColor rgb="FF92D050"/>
                </patternFill>
              </fill>
            </x14:dxf>
          </x14:cfRule>
          <x14:cfRule type="cellIs" priority="126" operator="equal" id="{645F6E91-F912-4CBF-9123-763D7813A829}">
            <xm:f>Datos!$AO$4</xm:f>
            <x14:dxf>
              <fill>
                <patternFill>
                  <bgColor theme="5" tint="0.39994506668294322"/>
                </patternFill>
              </fill>
            </x14:dxf>
          </x14:cfRule>
          <x14:cfRule type="cellIs" priority="127" operator="equal" id="{DC1994D8-A9EA-484A-BCD8-886590EF0AEA}">
            <xm:f>Datos!$AO$3</xm:f>
            <x14:dxf>
              <fill>
                <patternFill>
                  <bgColor rgb="FFFFFF00"/>
                </patternFill>
              </fill>
            </x14:dxf>
          </x14:cfRule>
          <xm:sqref>AL103</xm:sqref>
        </x14:conditionalFormatting>
        <x14:conditionalFormatting xmlns:xm="http://schemas.microsoft.com/office/excel/2006/main">
          <x14:cfRule type="cellIs" priority="122" operator="equal" id="{BE102021-E869-4CD9-8499-7677E3812A98}">
            <xm:f>Datos!$AO$2</xm:f>
            <x14:dxf>
              <fill>
                <patternFill>
                  <bgColor rgb="FF92D050"/>
                </patternFill>
              </fill>
            </x14:dxf>
          </x14:cfRule>
          <x14:cfRule type="cellIs" priority="123" operator="equal" id="{D2768350-2C6E-4938-B6A8-BDC7F649A75B}">
            <xm:f>Datos!$AO$4</xm:f>
            <x14:dxf>
              <fill>
                <patternFill>
                  <bgColor theme="5" tint="0.39994506668294322"/>
                </patternFill>
              </fill>
            </x14:dxf>
          </x14:cfRule>
          <x14:cfRule type="cellIs" priority="124" operator="equal" id="{3BA7059F-C2D5-4A01-B4B6-EB72C5232234}">
            <xm:f>Datos!$AO$3</xm:f>
            <x14:dxf>
              <fill>
                <patternFill>
                  <bgColor rgb="FFFFFF00"/>
                </patternFill>
              </fill>
            </x14:dxf>
          </x14:cfRule>
          <xm:sqref>AL104</xm:sqref>
        </x14:conditionalFormatting>
        <x14:conditionalFormatting xmlns:xm="http://schemas.microsoft.com/office/excel/2006/main">
          <x14:cfRule type="cellIs" priority="119" operator="equal" id="{0B7100AE-7E71-4ED6-B758-6ED9B170B5C0}">
            <xm:f>Datos!$AO$2</xm:f>
            <x14:dxf>
              <fill>
                <patternFill>
                  <bgColor rgb="FF92D050"/>
                </patternFill>
              </fill>
            </x14:dxf>
          </x14:cfRule>
          <x14:cfRule type="cellIs" priority="120" operator="equal" id="{30939F75-3969-40A4-923D-5FA9F4C3BE1E}">
            <xm:f>Datos!$AO$4</xm:f>
            <x14:dxf>
              <fill>
                <patternFill>
                  <bgColor theme="5" tint="0.39994506668294322"/>
                </patternFill>
              </fill>
            </x14:dxf>
          </x14:cfRule>
          <x14:cfRule type="cellIs" priority="121" operator="equal" id="{3F183CA0-0086-49C5-A04D-1C26B1E143AA}">
            <xm:f>Datos!$AO$3</xm:f>
            <x14:dxf>
              <fill>
                <patternFill>
                  <bgColor rgb="FFFFFF00"/>
                </patternFill>
              </fill>
            </x14:dxf>
          </x14:cfRule>
          <xm:sqref>AL105</xm:sqref>
        </x14:conditionalFormatting>
        <x14:conditionalFormatting xmlns:xm="http://schemas.microsoft.com/office/excel/2006/main">
          <x14:cfRule type="cellIs" priority="116" operator="equal" id="{50791723-A4B1-4F0C-9CE9-CF9A50727747}">
            <xm:f>Datos!$AO$2</xm:f>
            <x14:dxf>
              <fill>
                <patternFill>
                  <bgColor rgb="FF92D050"/>
                </patternFill>
              </fill>
            </x14:dxf>
          </x14:cfRule>
          <x14:cfRule type="cellIs" priority="117" operator="equal" id="{B1983034-8B01-479B-A9B2-5E06A54352C0}">
            <xm:f>Datos!$AO$4</xm:f>
            <x14:dxf>
              <fill>
                <patternFill>
                  <bgColor theme="5" tint="0.39994506668294322"/>
                </patternFill>
              </fill>
            </x14:dxf>
          </x14:cfRule>
          <x14:cfRule type="cellIs" priority="118" operator="equal" id="{55021385-7BEA-4AE8-835C-40E276133A40}">
            <xm:f>Datos!$AO$3</xm:f>
            <x14:dxf>
              <fill>
                <patternFill>
                  <bgColor rgb="FFFFFF00"/>
                </patternFill>
              </fill>
            </x14:dxf>
          </x14:cfRule>
          <xm:sqref>AL106</xm:sqref>
        </x14:conditionalFormatting>
        <x14:conditionalFormatting xmlns:xm="http://schemas.microsoft.com/office/excel/2006/main">
          <x14:cfRule type="cellIs" priority="113" operator="equal" id="{97E05527-5B07-452D-B3FB-D509FB527E5D}">
            <xm:f>Datos!$AO$2</xm:f>
            <x14:dxf>
              <fill>
                <patternFill>
                  <bgColor rgb="FF92D050"/>
                </patternFill>
              </fill>
            </x14:dxf>
          </x14:cfRule>
          <x14:cfRule type="cellIs" priority="114" operator="equal" id="{FDF759A8-1508-49F3-9109-EF73A2C0F583}">
            <xm:f>Datos!$AO$4</xm:f>
            <x14:dxf>
              <fill>
                <patternFill>
                  <bgColor theme="5" tint="0.39994506668294322"/>
                </patternFill>
              </fill>
            </x14:dxf>
          </x14:cfRule>
          <x14:cfRule type="cellIs" priority="115" operator="equal" id="{247887A9-FE15-4086-A560-B47660A09199}">
            <xm:f>Datos!$AO$3</xm:f>
            <x14:dxf>
              <fill>
                <patternFill>
                  <bgColor rgb="FFFFFF00"/>
                </patternFill>
              </fill>
            </x14:dxf>
          </x14:cfRule>
          <xm:sqref>AL107</xm:sqref>
        </x14:conditionalFormatting>
        <x14:conditionalFormatting xmlns:xm="http://schemas.microsoft.com/office/excel/2006/main">
          <x14:cfRule type="cellIs" priority="110" operator="equal" id="{B6A9EC6F-1E62-4928-9DBD-7CF9FE1D7217}">
            <xm:f>Datos!$AO$2</xm:f>
            <x14:dxf>
              <fill>
                <patternFill>
                  <bgColor rgb="FF92D050"/>
                </patternFill>
              </fill>
            </x14:dxf>
          </x14:cfRule>
          <x14:cfRule type="cellIs" priority="111" operator="equal" id="{CD90C8F9-D587-40B1-B420-58D1B16C2C64}">
            <xm:f>Datos!$AO$4</xm:f>
            <x14:dxf>
              <fill>
                <patternFill>
                  <bgColor theme="5" tint="0.39994506668294322"/>
                </patternFill>
              </fill>
            </x14:dxf>
          </x14:cfRule>
          <x14:cfRule type="cellIs" priority="112" operator="equal" id="{5059410B-25C0-4019-B475-ADEF60B5751C}">
            <xm:f>Datos!$AO$3</xm:f>
            <x14:dxf>
              <fill>
                <patternFill>
                  <bgColor rgb="FFFFFF00"/>
                </patternFill>
              </fill>
            </x14:dxf>
          </x14:cfRule>
          <xm:sqref>AL108</xm:sqref>
        </x14:conditionalFormatting>
        <x14:conditionalFormatting xmlns:xm="http://schemas.microsoft.com/office/excel/2006/main">
          <x14:cfRule type="cellIs" priority="107" operator="equal" id="{A0DED664-9DE4-498C-AED4-5F6A1ED4EDAF}">
            <xm:f>Datos!$AO$2</xm:f>
            <x14:dxf>
              <fill>
                <patternFill>
                  <bgColor rgb="FF92D050"/>
                </patternFill>
              </fill>
            </x14:dxf>
          </x14:cfRule>
          <x14:cfRule type="cellIs" priority="108" operator="equal" id="{0A8493E0-4E8D-4FAE-9849-128B5B329C3F}">
            <xm:f>Datos!$AO$4</xm:f>
            <x14:dxf>
              <fill>
                <patternFill>
                  <bgColor theme="5" tint="0.39994506668294322"/>
                </patternFill>
              </fill>
            </x14:dxf>
          </x14:cfRule>
          <x14:cfRule type="cellIs" priority="109" operator="equal" id="{02CEE0DF-8468-44D2-BB28-1BD34BA86B19}">
            <xm:f>Datos!$AO$3</xm:f>
            <x14:dxf>
              <fill>
                <patternFill>
                  <bgColor rgb="FFFFFF00"/>
                </patternFill>
              </fill>
            </x14:dxf>
          </x14:cfRule>
          <xm:sqref>AL109</xm:sqref>
        </x14:conditionalFormatting>
        <x14:conditionalFormatting xmlns:xm="http://schemas.microsoft.com/office/excel/2006/main">
          <x14:cfRule type="cellIs" priority="104" operator="equal" id="{761F4469-C3DF-4857-851F-2BCBE77031C0}">
            <xm:f>Datos!$AO$2</xm:f>
            <x14:dxf>
              <fill>
                <patternFill>
                  <bgColor rgb="FF92D050"/>
                </patternFill>
              </fill>
            </x14:dxf>
          </x14:cfRule>
          <x14:cfRule type="cellIs" priority="105" operator="equal" id="{6802D73F-0F2F-412E-BE20-ADEDA1BAE131}">
            <xm:f>Datos!$AO$4</xm:f>
            <x14:dxf>
              <fill>
                <patternFill>
                  <bgColor theme="5" tint="0.39994506668294322"/>
                </patternFill>
              </fill>
            </x14:dxf>
          </x14:cfRule>
          <x14:cfRule type="cellIs" priority="106" operator="equal" id="{E2A10EB3-FF81-4A33-95D9-6F0A7920AC7F}">
            <xm:f>Datos!$AO$3</xm:f>
            <x14:dxf>
              <fill>
                <patternFill>
                  <bgColor rgb="FFFFFF00"/>
                </patternFill>
              </fill>
            </x14:dxf>
          </x14:cfRule>
          <xm:sqref>AL110</xm:sqref>
        </x14:conditionalFormatting>
        <x14:conditionalFormatting xmlns:xm="http://schemas.microsoft.com/office/excel/2006/main">
          <x14:cfRule type="cellIs" priority="101" operator="equal" id="{12A5F520-9F28-40A4-BE7C-FDCFDE23EDCA}">
            <xm:f>Datos!$AO$2</xm:f>
            <x14:dxf>
              <fill>
                <patternFill>
                  <bgColor rgb="FF92D050"/>
                </patternFill>
              </fill>
            </x14:dxf>
          </x14:cfRule>
          <x14:cfRule type="cellIs" priority="102" operator="equal" id="{6BD51403-6482-421A-BC71-07CCFF141A65}">
            <xm:f>Datos!$AO$4</xm:f>
            <x14:dxf>
              <fill>
                <patternFill>
                  <bgColor theme="5" tint="0.39994506668294322"/>
                </patternFill>
              </fill>
            </x14:dxf>
          </x14:cfRule>
          <x14:cfRule type="cellIs" priority="103" operator="equal" id="{969C5579-C790-4EE2-AD03-F6B7F3659F85}">
            <xm:f>Datos!$AO$3</xm:f>
            <x14:dxf>
              <fill>
                <patternFill>
                  <bgColor rgb="FFFFFF00"/>
                </patternFill>
              </fill>
            </x14:dxf>
          </x14:cfRule>
          <xm:sqref>AL111</xm:sqref>
        </x14:conditionalFormatting>
        <x14:conditionalFormatting xmlns:xm="http://schemas.microsoft.com/office/excel/2006/main">
          <x14:cfRule type="cellIs" priority="98" operator="equal" id="{0A006461-9F82-4558-A121-7CD31E3F1A10}">
            <xm:f>Datos!$AO$4</xm:f>
            <x14:dxf>
              <fill>
                <patternFill>
                  <bgColor theme="5" tint="0.39994506668294322"/>
                </patternFill>
              </fill>
            </x14:dxf>
          </x14:cfRule>
          <x14:cfRule type="cellIs" priority="99" operator="equal" id="{FC85422E-2259-48F9-8CCD-5CF0822BAB76}">
            <xm:f>Datos!$AO$3</xm:f>
            <x14:dxf>
              <fill>
                <patternFill>
                  <bgColor rgb="FFFFFF00"/>
                </patternFill>
              </fill>
            </x14:dxf>
          </x14:cfRule>
          <x14:cfRule type="cellIs" priority="100" operator="equal" id="{FD3A6F10-0FC0-4B41-8095-29B1EEF40D05}">
            <xm:f>Datos!$AO$2</xm:f>
            <x14:dxf>
              <fill>
                <patternFill>
                  <bgColor rgb="FF92D050"/>
                </patternFill>
              </fill>
            </x14:dxf>
          </x14:cfRule>
          <xm:sqref>AR102</xm:sqref>
        </x14:conditionalFormatting>
        <x14:conditionalFormatting xmlns:xm="http://schemas.microsoft.com/office/excel/2006/main">
          <x14:cfRule type="cellIs" priority="95" operator="equal" id="{86D8E6D6-DD06-4AF3-90C3-72869A82C831}">
            <xm:f>Datos!$AO$4</xm:f>
            <x14:dxf>
              <fill>
                <patternFill>
                  <bgColor theme="5" tint="0.39994506668294322"/>
                </patternFill>
              </fill>
            </x14:dxf>
          </x14:cfRule>
          <x14:cfRule type="cellIs" priority="96" operator="equal" id="{6126BBCC-C2AA-480D-8610-27D1142EFEF7}">
            <xm:f>Datos!$AO$3</xm:f>
            <x14:dxf>
              <fill>
                <patternFill>
                  <bgColor rgb="FFFFFF00"/>
                </patternFill>
              </fill>
            </x14:dxf>
          </x14:cfRule>
          <x14:cfRule type="cellIs" priority="97" operator="equal" id="{F5916CA1-123C-414B-8970-1538F4422B0D}">
            <xm:f>Datos!$AO$2</xm:f>
            <x14:dxf>
              <fill>
                <patternFill>
                  <bgColor rgb="FF92D050"/>
                </patternFill>
              </fill>
            </x14:dxf>
          </x14:cfRule>
          <xm:sqref>AR104</xm:sqref>
        </x14:conditionalFormatting>
        <x14:conditionalFormatting xmlns:xm="http://schemas.microsoft.com/office/excel/2006/main">
          <x14:cfRule type="cellIs" priority="92" operator="equal" id="{1CDA82DC-B6BC-433F-9B4C-EE71311BA22F}">
            <xm:f>Datos!$AO$4</xm:f>
            <x14:dxf>
              <fill>
                <patternFill>
                  <bgColor theme="5" tint="0.39994506668294322"/>
                </patternFill>
              </fill>
            </x14:dxf>
          </x14:cfRule>
          <x14:cfRule type="cellIs" priority="93" operator="equal" id="{B86E6021-3588-47CC-9E0D-1D9927044B92}">
            <xm:f>Datos!$AO$3</xm:f>
            <x14:dxf>
              <fill>
                <patternFill>
                  <bgColor rgb="FFFFFF00"/>
                </patternFill>
              </fill>
            </x14:dxf>
          </x14:cfRule>
          <x14:cfRule type="cellIs" priority="94" operator="equal" id="{C3CADF5E-4014-4F9A-977B-E34756226BCB}">
            <xm:f>Datos!$AO$2</xm:f>
            <x14:dxf>
              <fill>
                <patternFill>
                  <bgColor rgb="FF92D050"/>
                </patternFill>
              </fill>
            </x14:dxf>
          </x14:cfRule>
          <xm:sqref>AR105</xm:sqref>
        </x14:conditionalFormatting>
        <x14:conditionalFormatting xmlns:xm="http://schemas.microsoft.com/office/excel/2006/main">
          <x14:cfRule type="cellIs" priority="89" operator="equal" id="{B0FBA656-0DCD-4931-B03B-4B64A9098B7A}">
            <xm:f>Datos!$AO$4</xm:f>
            <x14:dxf>
              <fill>
                <patternFill>
                  <bgColor theme="5" tint="0.39994506668294322"/>
                </patternFill>
              </fill>
            </x14:dxf>
          </x14:cfRule>
          <x14:cfRule type="cellIs" priority="90" operator="equal" id="{3385B4E5-0887-4B05-BE01-9382B53B34A1}">
            <xm:f>Datos!$AO$3</xm:f>
            <x14:dxf>
              <fill>
                <patternFill>
                  <bgColor rgb="FFFFFF00"/>
                </patternFill>
              </fill>
            </x14:dxf>
          </x14:cfRule>
          <x14:cfRule type="cellIs" priority="91" operator="equal" id="{175371FA-17B0-409C-B3E0-BFA8A6FA85E2}">
            <xm:f>Datos!$AO$2</xm:f>
            <x14:dxf>
              <fill>
                <patternFill>
                  <bgColor rgb="FF92D050"/>
                </patternFill>
              </fill>
            </x14:dxf>
          </x14:cfRule>
          <xm:sqref>AR106</xm:sqref>
        </x14:conditionalFormatting>
        <x14:conditionalFormatting xmlns:xm="http://schemas.microsoft.com/office/excel/2006/main">
          <x14:cfRule type="cellIs" priority="86" operator="equal" id="{62CBA848-E72B-4DE2-BF0F-EF2628776537}">
            <xm:f>Datos!$AO$4</xm:f>
            <x14:dxf>
              <fill>
                <patternFill>
                  <bgColor theme="5" tint="0.39994506668294322"/>
                </patternFill>
              </fill>
            </x14:dxf>
          </x14:cfRule>
          <x14:cfRule type="cellIs" priority="87" operator="equal" id="{A7947392-7269-434E-B247-B51B0E770181}">
            <xm:f>Datos!$AO$3</xm:f>
            <x14:dxf>
              <fill>
                <patternFill>
                  <bgColor rgb="FFFFFF00"/>
                </patternFill>
              </fill>
            </x14:dxf>
          </x14:cfRule>
          <x14:cfRule type="cellIs" priority="88" operator="equal" id="{81562A6A-996E-4204-BA2E-8A7F91F0EA93}">
            <xm:f>Datos!$AO$2</xm:f>
            <x14:dxf>
              <fill>
                <patternFill>
                  <bgColor rgb="FF92D050"/>
                </patternFill>
              </fill>
            </x14:dxf>
          </x14:cfRule>
          <xm:sqref>AR107</xm:sqref>
        </x14:conditionalFormatting>
        <x14:conditionalFormatting xmlns:xm="http://schemas.microsoft.com/office/excel/2006/main">
          <x14:cfRule type="cellIs" priority="83" operator="equal" id="{668D3485-BB4F-4049-8D0E-65C1803BDB9D}">
            <xm:f>Datos!$AO$4</xm:f>
            <x14:dxf>
              <fill>
                <patternFill>
                  <bgColor theme="5" tint="0.39994506668294322"/>
                </patternFill>
              </fill>
            </x14:dxf>
          </x14:cfRule>
          <x14:cfRule type="cellIs" priority="84" operator="equal" id="{06A3AE38-B6B1-4792-9E69-8D22A94C1308}">
            <xm:f>Datos!$AO$3</xm:f>
            <x14:dxf>
              <fill>
                <patternFill>
                  <bgColor rgb="FFFFFF00"/>
                </patternFill>
              </fill>
            </x14:dxf>
          </x14:cfRule>
          <x14:cfRule type="cellIs" priority="85" operator="equal" id="{22376CCB-C794-4F0C-A33E-350EE4641463}">
            <xm:f>Datos!$AO$2</xm:f>
            <x14:dxf>
              <fill>
                <patternFill>
                  <bgColor rgb="FF92D050"/>
                </patternFill>
              </fill>
            </x14:dxf>
          </x14:cfRule>
          <xm:sqref>AR108</xm:sqref>
        </x14:conditionalFormatting>
        <x14:conditionalFormatting xmlns:xm="http://schemas.microsoft.com/office/excel/2006/main">
          <x14:cfRule type="cellIs" priority="80" operator="equal" id="{06F491F8-FC97-4740-81C3-3BBCD6DE4F81}">
            <xm:f>Datos!$AO$4</xm:f>
            <x14:dxf>
              <fill>
                <patternFill>
                  <bgColor theme="5" tint="0.39994506668294322"/>
                </patternFill>
              </fill>
            </x14:dxf>
          </x14:cfRule>
          <x14:cfRule type="cellIs" priority="81" operator="equal" id="{26AB9555-7D2A-4668-A964-AE815A1F90E9}">
            <xm:f>Datos!$AO$3</xm:f>
            <x14:dxf>
              <fill>
                <patternFill>
                  <bgColor rgb="FFFFFF00"/>
                </patternFill>
              </fill>
            </x14:dxf>
          </x14:cfRule>
          <x14:cfRule type="cellIs" priority="82" operator="equal" id="{45BEA5FB-6524-438F-B25B-F4804F775960}">
            <xm:f>Datos!$AO$2</xm:f>
            <x14:dxf>
              <fill>
                <patternFill>
                  <bgColor rgb="FF92D050"/>
                </patternFill>
              </fill>
            </x14:dxf>
          </x14:cfRule>
          <xm:sqref>AR109</xm:sqref>
        </x14:conditionalFormatting>
        <x14:conditionalFormatting xmlns:xm="http://schemas.microsoft.com/office/excel/2006/main">
          <x14:cfRule type="cellIs" priority="77" operator="equal" id="{AEBED5B8-5CDD-4EE6-A28F-5EEBD7283A7E}">
            <xm:f>Datos!$AO$4</xm:f>
            <x14:dxf>
              <fill>
                <patternFill>
                  <bgColor theme="5" tint="0.39994506668294322"/>
                </patternFill>
              </fill>
            </x14:dxf>
          </x14:cfRule>
          <x14:cfRule type="cellIs" priority="78" operator="equal" id="{D6F401B4-042D-4C12-8EC7-7FDBA183B5AA}">
            <xm:f>Datos!$AO$3</xm:f>
            <x14:dxf>
              <fill>
                <patternFill>
                  <bgColor rgb="FFFFFF00"/>
                </patternFill>
              </fill>
            </x14:dxf>
          </x14:cfRule>
          <x14:cfRule type="cellIs" priority="79" operator="equal" id="{252FF995-3356-4759-9912-B327F3067051}">
            <xm:f>Datos!$AO$2</xm:f>
            <x14:dxf>
              <fill>
                <patternFill>
                  <bgColor rgb="FF92D050"/>
                </patternFill>
              </fill>
            </x14:dxf>
          </x14:cfRule>
          <xm:sqref>AR110</xm:sqref>
        </x14:conditionalFormatting>
        <x14:conditionalFormatting xmlns:xm="http://schemas.microsoft.com/office/excel/2006/main">
          <x14:cfRule type="cellIs" priority="74" operator="equal" id="{E35F6316-74CF-4C7F-9373-4D95B5AC0A61}">
            <xm:f>Datos!$AO$4</xm:f>
            <x14:dxf>
              <fill>
                <patternFill>
                  <bgColor theme="5" tint="0.39994506668294322"/>
                </patternFill>
              </fill>
            </x14:dxf>
          </x14:cfRule>
          <x14:cfRule type="cellIs" priority="75" operator="equal" id="{31CF4539-0480-41C3-AA85-E37C1394C932}">
            <xm:f>Datos!$AO$3</xm:f>
            <x14:dxf>
              <fill>
                <patternFill>
                  <bgColor rgb="FFFFFF00"/>
                </patternFill>
              </fill>
            </x14:dxf>
          </x14:cfRule>
          <x14:cfRule type="cellIs" priority="76" operator="equal" id="{71304DBB-D206-43E0-8519-DC4B10145107}">
            <xm:f>Datos!$AO$2</xm:f>
            <x14:dxf>
              <fill>
                <patternFill>
                  <bgColor rgb="FF92D050"/>
                </patternFill>
              </fill>
            </x14:dxf>
          </x14:cfRule>
          <xm:sqref>AR111</xm:sqref>
        </x14:conditionalFormatting>
        <x14:conditionalFormatting xmlns:xm="http://schemas.microsoft.com/office/excel/2006/main">
          <x14:cfRule type="cellIs" priority="71" operator="equal" id="{482BD3E2-868E-400C-8A15-29AA865A1BB0}">
            <xm:f>Datos!$AO$4</xm:f>
            <x14:dxf>
              <fill>
                <patternFill>
                  <bgColor theme="5" tint="0.39994506668294322"/>
                </patternFill>
              </fill>
            </x14:dxf>
          </x14:cfRule>
          <x14:cfRule type="cellIs" priority="72" operator="equal" id="{9814ADB3-8724-4AF7-8709-66A27B1043C2}">
            <xm:f>Datos!$AO$3</xm:f>
            <x14:dxf>
              <fill>
                <patternFill>
                  <bgColor rgb="FFFFFF00"/>
                </patternFill>
              </fill>
            </x14:dxf>
          </x14:cfRule>
          <x14:cfRule type="cellIs" priority="73" operator="equal" id="{84B80769-E1DE-4802-B72E-5608FABE889A}">
            <xm:f>Datos!$AO$2</xm:f>
            <x14:dxf>
              <fill>
                <patternFill>
                  <bgColor rgb="FF92D050"/>
                </patternFill>
              </fill>
            </x14:dxf>
          </x14:cfRule>
          <xm:sqref>AT102</xm:sqref>
        </x14:conditionalFormatting>
        <x14:conditionalFormatting xmlns:xm="http://schemas.microsoft.com/office/excel/2006/main">
          <x14:cfRule type="cellIs" priority="68" operator="equal" id="{E529B1A6-3A5B-4B85-BA34-FDBD3769EA4B}">
            <xm:f>Datos!$AO$4</xm:f>
            <x14:dxf>
              <fill>
                <patternFill>
                  <bgColor theme="5" tint="0.39994506668294322"/>
                </patternFill>
              </fill>
            </x14:dxf>
          </x14:cfRule>
          <x14:cfRule type="cellIs" priority="69" operator="equal" id="{D558F47A-6989-46F1-924A-D8BC01970AAF}">
            <xm:f>Datos!$AO$3</xm:f>
            <x14:dxf>
              <fill>
                <patternFill>
                  <bgColor rgb="FFFFFF00"/>
                </patternFill>
              </fill>
            </x14:dxf>
          </x14:cfRule>
          <x14:cfRule type="cellIs" priority="70" operator="equal" id="{35FA3785-7D31-4FD6-BD93-5822A2B52C60}">
            <xm:f>Datos!$AO$2</xm:f>
            <x14:dxf>
              <fill>
                <patternFill>
                  <bgColor rgb="FF92D050"/>
                </patternFill>
              </fill>
            </x14:dxf>
          </x14:cfRule>
          <xm:sqref>AT104</xm:sqref>
        </x14:conditionalFormatting>
        <x14:conditionalFormatting xmlns:xm="http://schemas.microsoft.com/office/excel/2006/main">
          <x14:cfRule type="cellIs" priority="65" operator="equal" id="{7A099441-38B1-4683-9045-3A8473510EDC}">
            <xm:f>Datos!$AO$4</xm:f>
            <x14:dxf>
              <fill>
                <patternFill>
                  <bgColor theme="5" tint="0.39994506668294322"/>
                </patternFill>
              </fill>
            </x14:dxf>
          </x14:cfRule>
          <x14:cfRule type="cellIs" priority="66" operator="equal" id="{B7121A4B-AFDD-4A3E-A013-470A8CB865B5}">
            <xm:f>Datos!$AO$3</xm:f>
            <x14:dxf>
              <fill>
                <patternFill>
                  <bgColor rgb="FFFFFF00"/>
                </patternFill>
              </fill>
            </x14:dxf>
          </x14:cfRule>
          <x14:cfRule type="cellIs" priority="67" operator="equal" id="{65529397-413C-4DBF-B5FC-660957184489}">
            <xm:f>Datos!$AO$2</xm:f>
            <x14:dxf>
              <fill>
                <patternFill>
                  <bgColor rgb="FF92D050"/>
                </patternFill>
              </fill>
            </x14:dxf>
          </x14:cfRule>
          <xm:sqref>AT105</xm:sqref>
        </x14:conditionalFormatting>
        <x14:conditionalFormatting xmlns:xm="http://schemas.microsoft.com/office/excel/2006/main">
          <x14:cfRule type="cellIs" priority="62" operator="equal" id="{B446BA24-AE94-4845-A1E0-8F5B430267C1}">
            <xm:f>Datos!$AO$4</xm:f>
            <x14:dxf>
              <fill>
                <patternFill>
                  <bgColor theme="5" tint="0.39994506668294322"/>
                </patternFill>
              </fill>
            </x14:dxf>
          </x14:cfRule>
          <x14:cfRule type="cellIs" priority="63" operator="equal" id="{A7653DC9-D6E4-4400-9B45-C016AAC632A9}">
            <xm:f>Datos!$AO$3</xm:f>
            <x14:dxf>
              <fill>
                <patternFill>
                  <bgColor rgb="FFFFFF00"/>
                </patternFill>
              </fill>
            </x14:dxf>
          </x14:cfRule>
          <x14:cfRule type="cellIs" priority="64" operator="equal" id="{05DB87B4-7FD6-4DE9-AEB5-95F4E288DA18}">
            <xm:f>Datos!$AO$2</xm:f>
            <x14:dxf>
              <fill>
                <patternFill>
                  <bgColor rgb="FF92D050"/>
                </patternFill>
              </fill>
            </x14:dxf>
          </x14:cfRule>
          <xm:sqref>AT106</xm:sqref>
        </x14:conditionalFormatting>
        <x14:conditionalFormatting xmlns:xm="http://schemas.microsoft.com/office/excel/2006/main">
          <x14:cfRule type="cellIs" priority="59" operator="equal" id="{AEC18610-607D-4806-9012-06B6E4AB429E}">
            <xm:f>Datos!$AO$4</xm:f>
            <x14:dxf>
              <fill>
                <patternFill>
                  <bgColor theme="5" tint="0.39994506668294322"/>
                </patternFill>
              </fill>
            </x14:dxf>
          </x14:cfRule>
          <x14:cfRule type="cellIs" priority="60" operator="equal" id="{10439930-3412-464A-A7A1-95E7083A769D}">
            <xm:f>Datos!$AO$3</xm:f>
            <x14:dxf>
              <fill>
                <patternFill>
                  <bgColor rgb="FFFFFF00"/>
                </patternFill>
              </fill>
            </x14:dxf>
          </x14:cfRule>
          <x14:cfRule type="cellIs" priority="61" operator="equal" id="{D145EC75-2D10-4DDE-B3E7-8A0742F67F4B}">
            <xm:f>Datos!$AO$2</xm:f>
            <x14:dxf>
              <fill>
                <patternFill>
                  <bgColor rgb="FF92D050"/>
                </patternFill>
              </fill>
            </x14:dxf>
          </x14:cfRule>
          <xm:sqref>AT107</xm:sqref>
        </x14:conditionalFormatting>
        <x14:conditionalFormatting xmlns:xm="http://schemas.microsoft.com/office/excel/2006/main">
          <x14:cfRule type="cellIs" priority="56" operator="equal" id="{7C8FB164-DD1B-45FB-B64C-DDAD42820671}">
            <xm:f>Datos!$AO$4</xm:f>
            <x14:dxf>
              <fill>
                <patternFill>
                  <bgColor theme="5" tint="0.39994506668294322"/>
                </patternFill>
              </fill>
            </x14:dxf>
          </x14:cfRule>
          <x14:cfRule type="cellIs" priority="57" operator="equal" id="{19DB5C58-00D0-41BC-9965-44D0CF89161E}">
            <xm:f>Datos!$AO$3</xm:f>
            <x14:dxf>
              <fill>
                <patternFill>
                  <bgColor rgb="FFFFFF00"/>
                </patternFill>
              </fill>
            </x14:dxf>
          </x14:cfRule>
          <x14:cfRule type="cellIs" priority="58" operator="equal" id="{30D2BDDE-5287-4E1F-ADA3-ECD8ADB9C062}">
            <xm:f>Datos!$AO$2</xm:f>
            <x14:dxf>
              <fill>
                <patternFill>
                  <bgColor rgb="FF92D050"/>
                </patternFill>
              </fill>
            </x14:dxf>
          </x14:cfRule>
          <xm:sqref>AT108</xm:sqref>
        </x14:conditionalFormatting>
        <x14:conditionalFormatting xmlns:xm="http://schemas.microsoft.com/office/excel/2006/main">
          <x14:cfRule type="cellIs" priority="53" operator="equal" id="{3E2A320B-BDCE-4943-893A-100101FE0113}">
            <xm:f>Datos!$AO$4</xm:f>
            <x14:dxf>
              <fill>
                <patternFill>
                  <bgColor theme="5" tint="0.39994506668294322"/>
                </patternFill>
              </fill>
            </x14:dxf>
          </x14:cfRule>
          <x14:cfRule type="cellIs" priority="54" operator="equal" id="{966771B9-F2CF-4469-B339-1A55805AAF4A}">
            <xm:f>Datos!$AO$3</xm:f>
            <x14:dxf>
              <fill>
                <patternFill>
                  <bgColor rgb="FFFFFF00"/>
                </patternFill>
              </fill>
            </x14:dxf>
          </x14:cfRule>
          <x14:cfRule type="cellIs" priority="55" operator="equal" id="{099A88FA-04CC-405C-8B01-74F3EE817E67}">
            <xm:f>Datos!$AO$2</xm:f>
            <x14:dxf>
              <fill>
                <patternFill>
                  <bgColor rgb="FF92D050"/>
                </patternFill>
              </fill>
            </x14:dxf>
          </x14:cfRule>
          <xm:sqref>AT109</xm:sqref>
        </x14:conditionalFormatting>
        <x14:conditionalFormatting xmlns:xm="http://schemas.microsoft.com/office/excel/2006/main">
          <x14:cfRule type="cellIs" priority="50" operator="equal" id="{F72E1071-F033-4444-9F39-A440B84BFE8A}">
            <xm:f>Datos!$AO$4</xm:f>
            <x14:dxf>
              <fill>
                <patternFill>
                  <bgColor theme="5" tint="0.39994506668294322"/>
                </patternFill>
              </fill>
            </x14:dxf>
          </x14:cfRule>
          <x14:cfRule type="cellIs" priority="51" operator="equal" id="{E3B01231-96FC-493A-B526-2FB595CDC4FC}">
            <xm:f>Datos!$AO$3</xm:f>
            <x14:dxf>
              <fill>
                <patternFill>
                  <bgColor rgb="FFFFFF00"/>
                </patternFill>
              </fill>
            </x14:dxf>
          </x14:cfRule>
          <x14:cfRule type="cellIs" priority="52" operator="equal" id="{D9CD9741-6FE1-4380-84AA-BFE2BB2DFA50}">
            <xm:f>Datos!$AO$2</xm:f>
            <x14:dxf>
              <fill>
                <patternFill>
                  <bgColor rgb="FF92D050"/>
                </patternFill>
              </fill>
            </x14:dxf>
          </x14:cfRule>
          <xm:sqref>AT110</xm:sqref>
        </x14:conditionalFormatting>
        <x14:conditionalFormatting xmlns:xm="http://schemas.microsoft.com/office/excel/2006/main">
          <x14:cfRule type="cellIs" priority="47" operator="equal" id="{154D58A4-30E7-4CBB-AB83-A8CF0A14A003}">
            <xm:f>Datos!$AO$4</xm:f>
            <x14:dxf>
              <fill>
                <patternFill>
                  <bgColor theme="5" tint="0.39994506668294322"/>
                </patternFill>
              </fill>
            </x14:dxf>
          </x14:cfRule>
          <x14:cfRule type="cellIs" priority="48" operator="equal" id="{E880255C-490A-4AB4-B314-81AEF4F4ED94}">
            <xm:f>Datos!$AO$3</xm:f>
            <x14:dxf>
              <fill>
                <patternFill>
                  <bgColor rgb="FFFFFF00"/>
                </patternFill>
              </fill>
            </x14:dxf>
          </x14:cfRule>
          <x14:cfRule type="cellIs" priority="49" operator="equal" id="{D45B7A29-1B37-47AF-AB57-D0B16C2551AB}">
            <xm:f>Datos!$AO$2</xm:f>
            <x14:dxf>
              <fill>
                <patternFill>
                  <bgColor rgb="FF92D050"/>
                </patternFill>
              </fill>
            </x14:dxf>
          </x14:cfRule>
          <xm:sqref>AT111</xm:sqref>
        </x14:conditionalFormatting>
        <x14:conditionalFormatting xmlns:xm="http://schemas.microsoft.com/office/excel/2006/main">
          <x14:cfRule type="cellIs" priority="44" operator="equal" id="{67B217E6-D563-44C9-A938-81CBFDC8D60C}">
            <xm:f>Datos!$AO$4</xm:f>
            <x14:dxf>
              <fill>
                <patternFill>
                  <bgColor theme="5" tint="0.39994506668294322"/>
                </patternFill>
              </fill>
            </x14:dxf>
          </x14:cfRule>
          <x14:cfRule type="cellIs" priority="45" operator="equal" id="{BB5AE32C-DBEE-4E94-8AB7-C1712624B1A3}">
            <xm:f>Datos!$AO$3</xm:f>
            <x14:dxf>
              <fill>
                <patternFill>
                  <bgColor rgb="FFFFFF00"/>
                </patternFill>
              </fill>
            </x14:dxf>
          </x14:cfRule>
          <x14:cfRule type="cellIs" priority="46" operator="equal" id="{D826BFC1-2382-4FC6-A256-AF6E25A5CD38}">
            <xm:f>Datos!$AO$2</xm:f>
            <x14:dxf>
              <fill>
                <patternFill>
                  <bgColor rgb="FF92D050"/>
                </patternFill>
              </fill>
            </x14:dxf>
          </x14:cfRule>
          <xm:sqref>AW87</xm:sqref>
        </x14:conditionalFormatting>
        <x14:conditionalFormatting xmlns:xm="http://schemas.microsoft.com/office/excel/2006/main">
          <x14:cfRule type="cellIs" priority="41" operator="equal" id="{E19D7CF5-9613-4B27-BDF0-AA7D3A3E70C8}">
            <xm:f>Datos!$AO$4</xm:f>
            <x14:dxf>
              <fill>
                <patternFill>
                  <bgColor theme="5" tint="0.39994506668294322"/>
                </patternFill>
              </fill>
            </x14:dxf>
          </x14:cfRule>
          <x14:cfRule type="cellIs" priority="42" operator="equal" id="{428AA576-98DC-4613-BD13-34DEE35F08A2}">
            <xm:f>Datos!$AO$3</xm:f>
            <x14:dxf>
              <fill>
                <patternFill>
                  <bgColor rgb="FFFFFF00"/>
                </patternFill>
              </fill>
            </x14:dxf>
          </x14:cfRule>
          <x14:cfRule type="cellIs" priority="43" operator="equal" id="{7F98F73B-0950-4E7A-9AA1-DF8B70491EFD}">
            <xm:f>Datos!$AO$2</xm:f>
            <x14:dxf>
              <fill>
                <patternFill>
                  <bgColor rgb="FF92D050"/>
                </patternFill>
              </fill>
            </x14:dxf>
          </x14:cfRule>
          <xm:sqref>AW102</xm:sqref>
        </x14:conditionalFormatting>
        <x14:conditionalFormatting xmlns:xm="http://schemas.microsoft.com/office/excel/2006/main">
          <x14:cfRule type="expression" priority="38" id="{F880420E-506E-4611-8526-B6B8A518DFD0}">
            <xm:f>AND($AP$126&lt;&gt;Datos!$S$5,$AP$126&lt;&gt;Datos!$T$5)</xm:f>
            <x14:dxf>
              <font>
                <color theme="0"/>
              </font>
              <fill>
                <patternFill patternType="none">
                  <bgColor auto="1"/>
                </patternFill>
              </fill>
              <border>
                <left/>
                <right/>
                <top/>
                <bottom/>
              </border>
            </x14:dxf>
          </x14:cfRule>
          <xm:sqref>AL144:AR146</xm:sqref>
        </x14:conditionalFormatting>
        <x14:conditionalFormatting xmlns:xm="http://schemas.microsoft.com/office/excel/2006/main">
          <x14:cfRule type="cellIs" priority="13" operator="equal" id="{43687F7B-EF63-402D-B699-829EA098A4C6}">
            <xm:f>Datos!$AQ$3</xm:f>
            <x14:dxf>
              <fill>
                <patternFill>
                  <bgColor theme="5" tint="0.39994506668294322"/>
                </patternFill>
              </fill>
            </x14:dxf>
          </x14:cfRule>
          <x14:cfRule type="cellIs" priority="14" operator="equal" id="{6F191A6A-4548-486A-AFB7-7FB67EBDD3D3}">
            <xm:f>Datos!$AQ$2</xm:f>
            <x14:dxf>
              <fill>
                <patternFill>
                  <bgColor rgb="FF92D050"/>
                </patternFill>
              </fill>
            </x14:dxf>
          </x14:cfRule>
          <xm:sqref>AZ87:BB96</xm:sqref>
        </x14:conditionalFormatting>
        <x14:conditionalFormatting xmlns:xm="http://schemas.microsoft.com/office/excel/2006/main">
          <x14:cfRule type="cellIs" priority="10" operator="equal" id="{73AB34F9-AEA8-4B12-84BD-243C425B16B3}">
            <xm:f>Datos!$AR$4</xm:f>
            <x14:dxf>
              <fill>
                <patternFill>
                  <bgColor theme="5" tint="0.39994506668294322"/>
                </patternFill>
              </fill>
            </x14:dxf>
          </x14:cfRule>
          <x14:cfRule type="cellIs" priority="11" operator="equal" id="{22675C1E-3489-404A-B903-B8DBF2A76BC2}">
            <xm:f>Datos!$AR$3</xm:f>
            <x14:dxf>
              <fill>
                <patternFill>
                  <bgColor rgb="FFFFFF00"/>
                </patternFill>
              </fill>
            </x14:dxf>
          </x14:cfRule>
          <x14:cfRule type="cellIs" priority="12" operator="equal" id="{955C4516-E1DD-432E-ADA2-B602C8EEA990}">
            <xm:f>Datos!$AR$2</xm:f>
            <x14:dxf>
              <fill>
                <patternFill>
                  <bgColor rgb="FF92D050"/>
                </patternFill>
              </fill>
            </x14:dxf>
          </x14:cfRule>
          <xm:sqref>AZ102</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7">
    <tabColor theme="6" tint="-0.249977111117893"/>
  </sheetPr>
  <dimension ref="B1:AZ42"/>
  <sheetViews>
    <sheetView showGridLines="0" view="pageBreakPreview" zoomScale="80" zoomScaleNormal="25" zoomScaleSheetLayoutView="80" workbookViewId="0">
      <pane ySplit="3" topLeftCell="A4" activePane="bottomLeft" state="frozen"/>
      <selection pane="bottomLeft" activeCell="Y2" sqref="Y2:Y5"/>
      <selection activeCell="Y2" sqref="Y2:Y5"/>
    </sheetView>
  </sheetViews>
  <sheetFormatPr defaultColWidth="11.5703125" defaultRowHeight="15"/>
  <cols>
    <col min="1" max="1" width="1.7109375" style="76" customWidth="1"/>
    <col min="2" max="2" width="60.7109375" style="76" customWidth="1"/>
    <col min="3" max="3" width="23.140625" style="76" customWidth="1"/>
    <col min="4" max="4" width="23.28515625" style="76" customWidth="1"/>
    <col min="5" max="5" width="35.140625" style="76" customWidth="1"/>
    <col min="6" max="6" width="27.28515625" style="76" customWidth="1"/>
    <col min="7" max="7" width="30.28515625" style="76" customWidth="1"/>
    <col min="8" max="8" width="28.42578125" style="76" customWidth="1"/>
    <col min="9" max="9" width="18.140625" style="76" customWidth="1"/>
    <col min="10" max="10" width="19.7109375" style="76" customWidth="1"/>
    <col min="11" max="11" width="24.5703125" style="76" customWidth="1"/>
    <col min="12" max="12" width="18.140625" style="76" customWidth="1"/>
    <col min="13" max="13" width="23.5703125" style="76" customWidth="1"/>
    <col min="14" max="14" width="31" style="76" bestFit="1" customWidth="1"/>
    <col min="15" max="22" width="18.140625" style="76" customWidth="1"/>
    <col min="23" max="53" width="0" style="76" hidden="1" customWidth="1"/>
    <col min="54" max="16384" width="11.5703125" style="76"/>
  </cols>
  <sheetData>
    <row r="1" spans="2:52" ht="15.75" thickBot="1"/>
    <row r="2" spans="2:52" ht="19.5">
      <c r="B2" s="302" t="s">
        <v>339</v>
      </c>
      <c r="C2" s="303"/>
      <c r="D2" s="303"/>
      <c r="E2" s="303"/>
      <c r="F2" s="303"/>
      <c r="G2" s="303"/>
      <c r="H2" s="303"/>
      <c r="I2" s="303"/>
      <c r="J2" s="303"/>
      <c r="K2" s="303"/>
      <c r="L2" s="303"/>
      <c r="M2" s="303"/>
      <c r="N2" s="303"/>
      <c r="O2" s="303"/>
      <c r="P2" s="303"/>
      <c r="Q2" s="303"/>
      <c r="R2" s="303"/>
      <c r="S2" s="303"/>
      <c r="T2" s="303"/>
      <c r="U2" s="303"/>
      <c r="V2" s="304"/>
    </row>
    <row r="3" spans="2:52" ht="20.25" thickBot="1">
      <c r="B3" s="307" t="s">
        <v>340</v>
      </c>
      <c r="C3" s="308"/>
      <c r="D3" s="308"/>
      <c r="E3" s="308"/>
      <c r="F3" s="308"/>
      <c r="G3" s="308"/>
      <c r="H3" s="308"/>
      <c r="I3" s="308"/>
      <c r="J3" s="308"/>
      <c r="K3" s="308"/>
      <c r="L3" s="308"/>
      <c r="M3" s="308"/>
      <c r="N3" s="308"/>
      <c r="O3" s="308"/>
      <c r="P3" s="308"/>
      <c r="Q3" s="308"/>
      <c r="R3" s="308"/>
      <c r="S3" s="308"/>
      <c r="T3" s="308"/>
      <c r="U3" s="308"/>
      <c r="V3" s="309"/>
    </row>
    <row r="4" spans="2:52" ht="18" thickBot="1">
      <c r="B4" s="305" t="s">
        <v>341</v>
      </c>
      <c r="C4" s="305"/>
      <c r="D4" s="305"/>
      <c r="E4" s="305"/>
      <c r="F4" s="305"/>
      <c r="G4" s="305"/>
      <c r="H4" s="305"/>
      <c r="I4" s="305"/>
      <c r="J4" s="305"/>
      <c r="K4" s="305"/>
      <c r="L4" s="305"/>
      <c r="M4" s="305"/>
      <c r="N4" s="305"/>
      <c r="O4" s="305"/>
      <c r="P4" s="305"/>
      <c r="Q4" s="305"/>
      <c r="R4" s="305"/>
      <c r="S4" s="305"/>
      <c r="T4" s="305"/>
      <c r="U4" s="305"/>
      <c r="V4" s="305"/>
      <c r="Y4" s="125"/>
      <c r="Z4" s="122"/>
      <c r="AZ4" s="122" t="s">
        <v>66</v>
      </c>
    </row>
    <row r="5" spans="2:52" ht="18" thickBot="1">
      <c r="B5" s="123"/>
      <c r="C5" s="310" t="s">
        <v>342</v>
      </c>
      <c r="D5" s="311"/>
      <c r="E5" s="311"/>
      <c r="F5" s="311"/>
      <c r="G5" s="311"/>
      <c r="H5" s="311"/>
      <c r="I5" s="311"/>
      <c r="J5" s="311"/>
      <c r="K5" s="311"/>
      <c r="L5" s="311"/>
      <c r="M5" s="311"/>
      <c r="N5" s="311"/>
      <c r="O5" s="311"/>
      <c r="P5" s="311"/>
      <c r="Q5" s="311"/>
      <c r="R5" s="311"/>
      <c r="S5" s="311"/>
      <c r="T5" s="311"/>
      <c r="U5" s="311"/>
      <c r="V5" s="312"/>
    </row>
    <row r="6" spans="2:52" ht="135">
      <c r="B6" s="124" t="s">
        <v>343</v>
      </c>
      <c r="C6" s="126" t="str">
        <f>IF(Datos!$Z$2="","",Datos!$Z$2)</f>
        <v>Planta de personal autorizada insuficiente frente al crecimiento de requerimientos por parte de las partes interesadas</v>
      </c>
      <c r="D6" s="252" t="str">
        <f>IF(Datos!$Z$3="","",Datos!$Z$3)</f>
        <v>Rotación de personal</v>
      </c>
      <c r="E6" s="252" t="str">
        <f>IF(Datos!$Z$4="","",Datos!$Z$4)</f>
        <v>Sistemas de información y plataforma tecnológica obsoleta y vulnerable</v>
      </c>
      <c r="F6" s="252" t="str">
        <f>IF(Datos!$Z$5="","",Datos!$Z$5)</f>
        <v>Información sujeta a divulgación o modificación no autorizada</v>
      </c>
      <c r="G6" s="252" t="str">
        <f>IF(Datos!$Z$6="","",Datos!$Z$6)</f>
        <v>Inoportunidad en la respuesta a trámites y capacidad de respuesta limitada en los laboratorios del Invima</v>
      </c>
      <c r="H6" s="252" t="str">
        <f>IF(Datos!$Z$7="","",Datos!$Z$7)</f>
        <v>Cultura de servicio y herramientas de atención al ciudadano limitadas</v>
      </c>
      <c r="I6" s="252" t="str">
        <f>IF(Datos!$Z$8="","",Datos!$Z$8)</f>
        <v>Divulgación de la plataforma estratégica y otros temas de interés inoportuna y que no cubre a la totalidad de los funcionarios y contratistas</v>
      </c>
      <c r="J6" s="252" t="str">
        <f>IF(Datos!$Z$9="","",Datos!$Z$9)</f>
        <v>Desconocimiento de los funcionarios de las herramientas de gestión y evaluación</v>
      </c>
      <c r="K6" s="252" t="str">
        <f>IF(Datos!$Z$10="","",Datos!$Z$10)</f>
        <v>Modelo de gestión documental poco eficiente</v>
      </c>
      <c r="L6" s="252" t="str">
        <f>IF(Datos!$Z$11="","",Datos!$Z$11)</f>
        <v>Deficiencia en la identificación de controles para mitigación de los riesgos institucionales</v>
      </c>
      <c r="M6" s="252" t="str">
        <f>IF(Datos!$Z$12="","",Datos!$Z$12)</f>
        <v>Insuficiente unificación de criterios técnico y legal</v>
      </c>
      <c r="N6" s="252" t="str">
        <f>IF(Datos!$Z$13="","",Datos!$Z$13)</f>
        <v/>
      </c>
      <c r="O6" s="252" t="str">
        <f>IF(Datos!$Z$14="","",Datos!$Z$14)</f>
        <v/>
      </c>
      <c r="P6" s="252" t="str">
        <f>IF(Datos!$Z$15="","",Datos!$Z$15)</f>
        <v/>
      </c>
      <c r="Q6" s="252" t="str">
        <f>IF(Datos!$Z$16="","",Datos!$Z$16)</f>
        <v/>
      </c>
      <c r="R6" s="252" t="str">
        <f>IF(Datos!$Z$17="","",Datos!$Z$17)</f>
        <v/>
      </c>
      <c r="S6" s="252" t="str">
        <f>IF(Datos!$Z$18="","",Datos!$Z$18)</f>
        <v/>
      </c>
      <c r="T6" s="252" t="str">
        <f>IF(Datos!$Z$19="","",Datos!$Z$19)</f>
        <v/>
      </c>
      <c r="U6" s="252" t="str">
        <f>IF(Datos!$Z$20="","",Datos!$Z$20)</f>
        <v/>
      </c>
      <c r="V6" s="127" t="str">
        <f>IF(Datos!$Z$21="","",Datos!$Z$21)</f>
        <v/>
      </c>
      <c r="X6" s="298"/>
      <c r="Y6" s="298"/>
      <c r="Z6" s="298"/>
      <c r="AA6" s="298"/>
      <c r="AB6" s="298"/>
      <c r="AC6" s="298"/>
      <c r="AD6" s="298"/>
      <c r="AE6" s="298"/>
      <c r="AF6" s="298"/>
      <c r="AG6" s="298"/>
      <c r="AH6" s="298"/>
      <c r="AI6" s="298"/>
      <c r="AJ6" s="298"/>
      <c r="AK6" s="298"/>
      <c r="AL6" s="298"/>
      <c r="AM6" s="298"/>
      <c r="AN6" s="298"/>
      <c r="AO6" s="298"/>
      <c r="AP6" s="298"/>
      <c r="AQ6" s="298"/>
    </row>
    <row r="7" spans="2:52" ht="75">
      <c r="B7" s="128" t="s">
        <v>67</v>
      </c>
      <c r="C7" s="253" t="s">
        <v>66</v>
      </c>
      <c r="D7" s="254" t="s">
        <v>66</v>
      </c>
      <c r="E7" s="254" t="s">
        <v>66</v>
      </c>
      <c r="F7" s="254" t="s">
        <v>66</v>
      </c>
      <c r="G7" s="254" t="s">
        <v>66</v>
      </c>
      <c r="H7" s="254" t="s">
        <v>66</v>
      </c>
      <c r="I7" s="254"/>
      <c r="J7" s="254"/>
      <c r="K7" s="254" t="s">
        <v>66</v>
      </c>
      <c r="L7" s="254" t="s">
        <v>66</v>
      </c>
      <c r="M7" s="254" t="s">
        <v>66</v>
      </c>
      <c r="N7" s="254"/>
      <c r="O7" s="254"/>
      <c r="P7" s="254"/>
      <c r="Q7" s="254"/>
      <c r="R7" s="254"/>
      <c r="S7" s="254"/>
      <c r="T7" s="254"/>
      <c r="U7" s="254"/>
      <c r="V7" s="255"/>
    </row>
    <row r="8" spans="2:52" ht="30">
      <c r="B8" s="128" t="s">
        <v>104</v>
      </c>
      <c r="C8" s="253" t="s">
        <v>66</v>
      </c>
      <c r="D8" s="254" t="s">
        <v>66</v>
      </c>
      <c r="E8" s="254" t="s">
        <v>66</v>
      </c>
      <c r="F8" s="254" t="s">
        <v>66</v>
      </c>
      <c r="G8" s="254" t="s">
        <v>66</v>
      </c>
      <c r="H8" s="254" t="s">
        <v>66</v>
      </c>
      <c r="I8" s="254"/>
      <c r="J8" s="254"/>
      <c r="K8" s="254" t="s">
        <v>66</v>
      </c>
      <c r="L8" s="254" t="s">
        <v>66</v>
      </c>
      <c r="M8" s="254" t="s">
        <v>66</v>
      </c>
      <c r="N8" s="254"/>
      <c r="O8" s="254"/>
      <c r="P8" s="254"/>
      <c r="Q8" s="254"/>
      <c r="R8" s="254"/>
      <c r="S8" s="254"/>
      <c r="T8" s="254"/>
      <c r="U8" s="254"/>
      <c r="V8" s="255"/>
    </row>
    <row r="9" spans="2:52" ht="30">
      <c r="B9" s="128" t="s">
        <v>139</v>
      </c>
      <c r="C9" s="253" t="s">
        <v>66</v>
      </c>
      <c r="D9" s="254" t="s">
        <v>66</v>
      </c>
      <c r="E9" s="254" t="s">
        <v>66</v>
      </c>
      <c r="F9" s="254" t="s">
        <v>66</v>
      </c>
      <c r="G9" s="254"/>
      <c r="H9" s="254"/>
      <c r="I9" s="254" t="s">
        <v>66</v>
      </c>
      <c r="J9" s="254" t="s">
        <v>66</v>
      </c>
      <c r="K9" s="254" t="s">
        <v>66</v>
      </c>
      <c r="L9" s="254" t="s">
        <v>66</v>
      </c>
      <c r="M9" s="254" t="s">
        <v>66</v>
      </c>
      <c r="N9" s="254"/>
      <c r="O9" s="254"/>
      <c r="P9" s="254"/>
      <c r="Q9" s="254"/>
      <c r="R9" s="254"/>
      <c r="S9" s="254"/>
      <c r="T9" s="254"/>
      <c r="U9" s="254"/>
      <c r="V9" s="255"/>
    </row>
    <row r="10" spans="2:52" ht="45">
      <c r="B10" s="128" t="s">
        <v>164</v>
      </c>
      <c r="C10" s="253" t="s">
        <v>66</v>
      </c>
      <c r="D10" s="254"/>
      <c r="E10" s="254" t="s">
        <v>66</v>
      </c>
      <c r="F10" s="254" t="s">
        <v>66</v>
      </c>
      <c r="G10" s="254" t="s">
        <v>66</v>
      </c>
      <c r="H10" s="254"/>
      <c r="I10" s="254"/>
      <c r="J10" s="254" t="s">
        <v>66</v>
      </c>
      <c r="K10" s="254" t="s">
        <v>66</v>
      </c>
      <c r="L10" s="254" t="s">
        <v>66</v>
      </c>
      <c r="M10" s="254" t="s">
        <v>66</v>
      </c>
      <c r="N10" s="254"/>
      <c r="O10" s="254"/>
      <c r="P10" s="254"/>
      <c r="Q10" s="254"/>
      <c r="R10" s="254"/>
      <c r="S10" s="254"/>
      <c r="T10" s="254"/>
      <c r="U10" s="254"/>
      <c r="V10" s="255"/>
    </row>
    <row r="11" spans="2:52">
      <c r="B11" s="128" t="str">
        <f>IF(Datos!$Y$6="","",Datos!$Y$6)</f>
        <v/>
      </c>
      <c r="C11" s="253"/>
      <c r="D11" s="254"/>
      <c r="E11" s="254"/>
      <c r="F11" s="254"/>
      <c r="G11" s="254"/>
      <c r="H11" s="254"/>
      <c r="I11" s="254"/>
      <c r="J11" s="254"/>
      <c r="K11" s="254"/>
      <c r="L11" s="254"/>
      <c r="M11" s="254"/>
      <c r="N11" s="254"/>
      <c r="O11" s="254"/>
      <c r="P11" s="254"/>
      <c r="Q11" s="254"/>
      <c r="R11" s="254"/>
      <c r="S11" s="254"/>
      <c r="T11" s="254"/>
      <c r="U11" s="254"/>
      <c r="V11" s="255"/>
    </row>
    <row r="12" spans="2:52" ht="15.75" thickBot="1">
      <c r="B12" s="128" t="str">
        <f>IF(Datos!$Y$7="","",Datos!$Y$7)</f>
        <v/>
      </c>
      <c r="C12" s="253"/>
      <c r="D12" s="254"/>
      <c r="E12" s="254"/>
      <c r="F12" s="254"/>
      <c r="G12" s="254"/>
      <c r="H12" s="254"/>
      <c r="I12" s="254"/>
      <c r="J12" s="254"/>
      <c r="K12" s="254"/>
      <c r="L12" s="254"/>
      <c r="M12" s="254"/>
      <c r="N12" s="254"/>
      <c r="O12" s="254"/>
      <c r="P12" s="254"/>
      <c r="Q12" s="254"/>
      <c r="R12" s="254"/>
      <c r="S12" s="254"/>
      <c r="T12" s="254"/>
      <c r="U12" s="254"/>
      <c r="V12" s="255"/>
    </row>
    <row r="13" spans="2:52" ht="19.5">
      <c r="B13" s="251"/>
      <c r="C13" s="251"/>
      <c r="D13" s="251"/>
      <c r="E13" s="251"/>
      <c r="F13" s="251"/>
      <c r="G13" s="251"/>
      <c r="H13" s="251"/>
      <c r="I13" s="251"/>
      <c r="J13" s="251"/>
      <c r="K13" s="251"/>
      <c r="L13" s="251"/>
      <c r="M13" s="251"/>
      <c r="N13" s="251"/>
      <c r="O13" s="251"/>
      <c r="P13" s="251"/>
      <c r="Q13" s="251"/>
      <c r="R13" s="251"/>
      <c r="S13" s="251"/>
      <c r="T13" s="251"/>
      <c r="U13" s="251"/>
      <c r="V13" s="251"/>
    </row>
    <row r="14" spans="2:52" ht="18" thickBot="1">
      <c r="B14" s="306" t="s">
        <v>344</v>
      </c>
      <c r="C14" s="306"/>
      <c r="D14" s="306"/>
      <c r="E14" s="306"/>
      <c r="F14" s="306"/>
      <c r="G14" s="306"/>
      <c r="H14" s="306"/>
      <c r="I14" s="306"/>
      <c r="J14" s="306"/>
      <c r="K14" s="306"/>
      <c r="L14" s="306"/>
      <c r="M14" s="306"/>
      <c r="N14" s="306"/>
      <c r="O14" s="306"/>
      <c r="P14" s="306"/>
      <c r="Q14" s="306"/>
      <c r="R14" s="306"/>
      <c r="S14" s="306"/>
      <c r="T14" s="306"/>
      <c r="U14" s="306"/>
      <c r="V14" s="306"/>
    </row>
    <row r="15" spans="2:52" ht="18" thickBot="1">
      <c r="B15" s="123"/>
      <c r="C15" s="313" t="s">
        <v>345</v>
      </c>
      <c r="D15" s="314"/>
      <c r="E15" s="314"/>
      <c r="F15" s="314"/>
      <c r="G15" s="314"/>
      <c r="H15" s="314"/>
      <c r="I15" s="314"/>
      <c r="J15" s="314"/>
      <c r="K15" s="314"/>
      <c r="L15" s="314"/>
      <c r="M15" s="314"/>
      <c r="N15" s="314"/>
      <c r="O15" s="314"/>
      <c r="P15" s="314"/>
      <c r="Q15" s="314"/>
      <c r="R15" s="314"/>
      <c r="S15" s="314"/>
      <c r="T15" s="314"/>
      <c r="U15" s="314"/>
      <c r="V15" s="315"/>
    </row>
    <row r="16" spans="2:52" ht="105">
      <c r="B16" s="124" t="s">
        <v>343</v>
      </c>
      <c r="C16" s="126" t="str">
        <f>IF(Datos!$AA$2="","",Datos!$AA$2)</f>
        <v>Aprobación de presupuesto inferior a las necesidades del Invima</v>
      </c>
      <c r="D16" s="252" t="str">
        <f>IF(Datos!$AA$3="","",Datos!$AA$3)</f>
        <v>Exceso de legislación sanitaria vigente y cambios continuos en la misma</v>
      </c>
      <c r="E16" s="252" t="str">
        <f>IF(Datos!$AA$4="","",Datos!$AA$4)</f>
        <v>Capacidad de respuesta limitada en la Red Nacional de Laboratorios</v>
      </c>
      <c r="F16" s="252" t="str">
        <f>IF(Datos!$AA$5="","",Datos!$AA$5)</f>
        <v>Opinión neutral de los ciudadanos con respecto al Invima</v>
      </c>
      <c r="G16" s="252" t="str">
        <f>IF(Datos!$AA$6="","",Datos!$AA$6)</f>
        <v>Percepción negativa por parte de las partes interesadas con respecto a la transparencia de la Entidad</v>
      </c>
      <c r="H16" s="252" t="str">
        <f>IF(Datos!$AA$7="","",Datos!$AA$7)</f>
        <v>Actos de corrupción e ilegalidad o presión de los diferentes grupos de interés como gremios, actores políticos, usuarios, entidades gubernamentales e internacionales</v>
      </c>
      <c r="I16" s="252" t="str">
        <f>IF(Datos!$AA$8="","",Datos!$AA$8)</f>
        <v/>
      </c>
      <c r="J16" s="252" t="str">
        <f>IF(Datos!$AA$9="","",Datos!$AA$9)</f>
        <v/>
      </c>
      <c r="K16" s="252" t="str">
        <f>IF(Datos!$AA$10="","",Datos!$AA$10)</f>
        <v/>
      </c>
      <c r="L16" s="252" t="str">
        <f>IF(Datos!$AA$11="","",Datos!$AA$11)</f>
        <v/>
      </c>
      <c r="M16" s="252" t="str">
        <f>IF(Datos!$AA$12="","",Datos!$AA$12)</f>
        <v/>
      </c>
      <c r="N16" s="252" t="str">
        <f>IF(Datos!$AA$13="","",Datos!$AA$13)</f>
        <v/>
      </c>
      <c r="O16" s="252" t="str">
        <f>IF(Datos!$AA$14="","",Datos!$AA$14)</f>
        <v/>
      </c>
      <c r="P16" s="252" t="str">
        <f>IF(Datos!$AA$15="","",Datos!$AA$15)</f>
        <v/>
      </c>
      <c r="Q16" s="252" t="str">
        <f>IF(Datos!$AA$16="","",Datos!$AA$16)</f>
        <v/>
      </c>
      <c r="R16" s="252" t="str">
        <f>IF(Datos!$AA$17="","",Datos!$AA$17)</f>
        <v/>
      </c>
      <c r="S16" s="252" t="str">
        <f>IF(Datos!$AA$18="","",Datos!$AA$18)</f>
        <v/>
      </c>
      <c r="T16" s="252" t="str">
        <f>IF(Datos!$AA$19="","",Datos!$AA$19)</f>
        <v/>
      </c>
      <c r="U16" s="252" t="str">
        <f>IF(Datos!$AA$20="","",Datos!$AA$20)</f>
        <v/>
      </c>
      <c r="V16" s="127" t="str">
        <f>IF(Datos!$AA$21="","",Datos!$AA$21)</f>
        <v/>
      </c>
      <c r="X16" s="298"/>
      <c r="Y16" s="298"/>
      <c r="Z16" s="298"/>
      <c r="AA16" s="298"/>
      <c r="AB16" s="298"/>
      <c r="AC16" s="298"/>
      <c r="AD16" s="298"/>
      <c r="AE16" s="298"/>
      <c r="AF16" s="298"/>
      <c r="AG16" s="298"/>
      <c r="AH16" s="298"/>
      <c r="AI16" s="298"/>
      <c r="AJ16" s="298"/>
      <c r="AK16" s="298"/>
      <c r="AL16" s="298"/>
      <c r="AM16" s="298"/>
      <c r="AN16" s="298"/>
      <c r="AO16" s="298"/>
      <c r="AP16" s="298"/>
      <c r="AQ16" s="298"/>
      <c r="AZ16" s="122" t="s">
        <v>66</v>
      </c>
    </row>
    <row r="17" spans="2:52" ht="75">
      <c r="B17" s="128" t="s">
        <v>67</v>
      </c>
      <c r="C17" s="253" t="s">
        <v>66</v>
      </c>
      <c r="D17" s="254" t="s">
        <v>66</v>
      </c>
      <c r="E17" s="254" t="s">
        <v>66</v>
      </c>
      <c r="F17" s="254" t="s">
        <v>66</v>
      </c>
      <c r="G17" s="254"/>
      <c r="H17" s="254" t="s">
        <v>66</v>
      </c>
      <c r="I17" s="254"/>
      <c r="J17" s="254"/>
      <c r="K17" s="254"/>
      <c r="L17" s="254"/>
      <c r="M17" s="254"/>
      <c r="N17" s="254"/>
      <c r="O17" s="254"/>
      <c r="P17" s="254"/>
      <c r="Q17" s="254"/>
      <c r="R17" s="254"/>
      <c r="S17" s="254"/>
      <c r="T17" s="254"/>
      <c r="U17" s="254"/>
      <c r="V17" s="255"/>
    </row>
    <row r="18" spans="2:52" ht="30">
      <c r="B18" s="128" t="s">
        <v>104</v>
      </c>
      <c r="C18" s="253" t="s">
        <v>66</v>
      </c>
      <c r="D18" s="254"/>
      <c r="E18" s="254"/>
      <c r="F18" s="254" t="s">
        <v>66</v>
      </c>
      <c r="G18" s="254"/>
      <c r="H18" s="254" t="s">
        <v>66</v>
      </c>
      <c r="I18" s="254"/>
      <c r="J18" s="254"/>
      <c r="K18" s="254"/>
      <c r="L18" s="254"/>
      <c r="M18" s="254"/>
      <c r="N18" s="254"/>
      <c r="O18" s="254"/>
      <c r="P18" s="254"/>
      <c r="Q18" s="254"/>
      <c r="R18" s="254"/>
      <c r="S18" s="254"/>
      <c r="T18" s="254"/>
      <c r="U18" s="254"/>
      <c r="V18" s="255"/>
    </row>
    <row r="19" spans="2:52" ht="30">
      <c r="B19" s="128" t="s">
        <v>139</v>
      </c>
      <c r="C19" s="253" t="s">
        <v>66</v>
      </c>
      <c r="D19" s="254"/>
      <c r="E19" s="254"/>
      <c r="F19" s="254"/>
      <c r="G19" s="254"/>
      <c r="H19" s="254"/>
      <c r="I19" s="254"/>
      <c r="J19" s="254"/>
      <c r="K19" s="254"/>
      <c r="L19" s="254"/>
      <c r="M19" s="254"/>
      <c r="N19" s="254"/>
      <c r="O19" s="254"/>
      <c r="P19" s="254"/>
      <c r="Q19" s="254"/>
      <c r="R19" s="254"/>
      <c r="S19" s="254"/>
      <c r="T19" s="254"/>
      <c r="U19" s="254"/>
      <c r="V19" s="255"/>
    </row>
    <row r="20" spans="2:52" ht="45">
      <c r="B20" s="128" t="s">
        <v>164</v>
      </c>
      <c r="C20" s="253" t="s">
        <v>66</v>
      </c>
      <c r="D20" s="254"/>
      <c r="E20" s="254"/>
      <c r="F20" s="254" t="s">
        <v>66</v>
      </c>
      <c r="G20" s="254" t="s">
        <v>66</v>
      </c>
      <c r="H20" s="254" t="s">
        <v>66</v>
      </c>
      <c r="I20" s="254"/>
      <c r="J20" s="254"/>
      <c r="K20" s="254"/>
      <c r="L20" s="254"/>
      <c r="M20" s="254"/>
      <c r="N20" s="254"/>
      <c r="O20" s="254"/>
      <c r="P20" s="254"/>
      <c r="Q20" s="254"/>
      <c r="R20" s="254"/>
      <c r="S20" s="254"/>
      <c r="T20" s="254"/>
      <c r="U20" s="254"/>
      <c r="V20" s="255"/>
    </row>
    <row r="21" spans="2:52">
      <c r="B21" s="128" t="str">
        <f>IF(Datos!$Y$6="","",Datos!$Y$6)</f>
        <v/>
      </c>
      <c r="C21" s="253"/>
      <c r="D21" s="254"/>
      <c r="E21" s="254"/>
      <c r="F21" s="254"/>
      <c r="G21" s="254"/>
      <c r="H21" s="254"/>
      <c r="I21" s="254"/>
      <c r="J21" s="254"/>
      <c r="K21" s="254"/>
      <c r="L21" s="254"/>
      <c r="M21" s="254"/>
      <c r="N21" s="254"/>
      <c r="O21" s="254"/>
      <c r="P21" s="254"/>
      <c r="Q21" s="254"/>
      <c r="R21" s="254"/>
      <c r="S21" s="254"/>
      <c r="T21" s="254"/>
      <c r="U21" s="254"/>
      <c r="V21" s="255"/>
    </row>
    <row r="22" spans="2:52" ht="15.75" thickBot="1">
      <c r="B22" s="128" t="str">
        <f>IF(Datos!$Y$7="","",Datos!$Y$7)</f>
        <v/>
      </c>
      <c r="C22" s="253"/>
      <c r="D22" s="254"/>
      <c r="E22" s="254"/>
      <c r="F22" s="254"/>
      <c r="G22" s="254"/>
      <c r="H22" s="254"/>
      <c r="I22" s="254"/>
      <c r="J22" s="254"/>
      <c r="K22" s="254"/>
      <c r="L22" s="254"/>
      <c r="M22" s="254"/>
      <c r="N22" s="254"/>
      <c r="O22" s="254"/>
      <c r="P22" s="254"/>
      <c r="Q22" s="254"/>
      <c r="R22" s="254"/>
      <c r="S22" s="254"/>
      <c r="T22" s="254"/>
      <c r="U22" s="254"/>
      <c r="V22" s="255"/>
    </row>
    <row r="23" spans="2:52" ht="19.5">
      <c r="B23" s="251"/>
      <c r="C23" s="251"/>
      <c r="D23" s="251"/>
      <c r="E23" s="251"/>
      <c r="F23" s="251"/>
      <c r="G23" s="251"/>
      <c r="H23" s="251"/>
      <c r="I23" s="251"/>
      <c r="J23" s="251"/>
      <c r="K23" s="251"/>
      <c r="L23" s="251"/>
      <c r="M23" s="251"/>
      <c r="N23" s="251"/>
      <c r="O23" s="251"/>
      <c r="P23" s="251"/>
      <c r="Q23" s="251"/>
      <c r="R23" s="251"/>
      <c r="S23" s="251"/>
      <c r="T23" s="251"/>
      <c r="U23" s="251"/>
      <c r="V23" s="251"/>
    </row>
    <row r="24" spans="2:52" ht="18" thickBot="1">
      <c r="B24" s="306" t="s">
        <v>346</v>
      </c>
      <c r="C24" s="306"/>
      <c r="D24" s="306"/>
      <c r="E24" s="306"/>
      <c r="F24" s="306"/>
      <c r="G24" s="306"/>
      <c r="H24" s="306"/>
      <c r="I24" s="306"/>
      <c r="J24" s="306"/>
      <c r="K24" s="306"/>
      <c r="L24" s="306"/>
      <c r="M24" s="306"/>
      <c r="N24" s="306"/>
      <c r="O24" s="306"/>
      <c r="P24" s="306"/>
      <c r="Q24" s="306"/>
      <c r="R24" s="306"/>
      <c r="S24" s="306"/>
      <c r="T24" s="306"/>
      <c r="U24" s="306"/>
      <c r="V24" s="306"/>
    </row>
    <row r="25" spans="2:52" ht="18" thickBot="1">
      <c r="B25" s="123"/>
      <c r="C25" s="316" t="s">
        <v>347</v>
      </c>
      <c r="D25" s="317"/>
      <c r="E25" s="317"/>
      <c r="F25" s="317"/>
      <c r="G25" s="317"/>
      <c r="H25" s="317"/>
      <c r="I25" s="317"/>
      <c r="J25" s="317"/>
      <c r="K25" s="317"/>
      <c r="L25" s="317"/>
      <c r="M25" s="317"/>
      <c r="N25" s="317"/>
      <c r="O25" s="317"/>
      <c r="P25" s="317"/>
      <c r="Q25" s="317"/>
      <c r="R25" s="317"/>
      <c r="S25" s="317"/>
      <c r="T25" s="317"/>
      <c r="U25" s="317"/>
      <c r="V25" s="318"/>
    </row>
    <row r="26" spans="2:52" ht="60">
      <c r="B26" s="124" t="s">
        <v>343</v>
      </c>
      <c r="C26" s="126" t="str">
        <f>IF(Datos!$AB$2="","",Datos!$AB$2)</f>
        <v>Articulación con los diferentes actores que participan en IVC sanitario</v>
      </c>
      <c r="D26" s="252" t="str">
        <f>IF(Datos!$AB$3="","",Datos!$AB$3)</f>
        <v>Facilidad de trámites para importación y exportación de los productos vigilados</v>
      </c>
      <c r="E26" s="252" t="str">
        <f>IF(Datos!$AB$4="","",Datos!$AB$4)</f>
        <v>Políticas sociales que promueven el emprendimiento</v>
      </c>
      <c r="F26" s="252" t="str">
        <f>IF(Datos!$AB$5="","",Datos!$AB$5)</f>
        <v>Herramientas tecnológicas que facilitan la adquisición de nuevos conocimientos</v>
      </c>
      <c r="G26" s="252" t="str">
        <f>IF(Datos!$AB$6="","",Datos!$AB$6)</f>
        <v/>
      </c>
      <c r="H26" s="252" t="str">
        <f>IF(Datos!$AB$7="","",Datos!$AB$7)</f>
        <v/>
      </c>
      <c r="I26" s="252" t="str">
        <f>IF(Datos!$AB$8="","",Datos!$AB$8)</f>
        <v/>
      </c>
      <c r="J26" s="252" t="str">
        <f>IF(Datos!$AB$9="","",Datos!$AB$9)</f>
        <v/>
      </c>
      <c r="K26" s="252" t="str">
        <f>IF(Datos!$AB$10="","",Datos!$AB$10)</f>
        <v/>
      </c>
      <c r="L26" s="252" t="str">
        <f>IF(Datos!$AB$11="","",Datos!$AB$11)</f>
        <v/>
      </c>
      <c r="M26" s="252" t="str">
        <f>IF(Datos!$AB$12="","",Datos!$AB$12)</f>
        <v/>
      </c>
      <c r="N26" s="252" t="str">
        <f>IF(Datos!$AB$13="","",Datos!$AB$13)</f>
        <v/>
      </c>
      <c r="O26" s="252" t="str">
        <f>IF(Datos!$AB$14="","",Datos!$AB$14)</f>
        <v/>
      </c>
      <c r="P26" s="252" t="str">
        <f>IF(Datos!$AB$15="","",Datos!$AB$15)</f>
        <v/>
      </c>
      <c r="Q26" s="252" t="str">
        <f>IF(Datos!$AB$16="","",Datos!$AB$16)</f>
        <v/>
      </c>
      <c r="R26" s="252" t="str">
        <f>IF(Datos!$AB$17="","",Datos!$AB$17)</f>
        <v/>
      </c>
      <c r="S26" s="252" t="str">
        <f>IF(Datos!$AB$18="","",Datos!$AB$18)</f>
        <v/>
      </c>
      <c r="T26" s="252" t="str">
        <f>IF(Datos!$AB$19="","",Datos!$AB$19)</f>
        <v/>
      </c>
      <c r="U26" s="252" t="str">
        <f>IF(Datos!$AB$20="","",Datos!$AB$20)</f>
        <v/>
      </c>
      <c r="V26" s="127" t="str">
        <f>IF(Datos!$AB$21="","",Datos!$AB$21)</f>
        <v/>
      </c>
      <c r="AZ26" s="122" t="s">
        <v>66</v>
      </c>
    </row>
    <row r="27" spans="2:52" ht="75">
      <c r="B27" s="128" t="s">
        <v>67</v>
      </c>
      <c r="C27" s="253" t="s">
        <v>66</v>
      </c>
      <c r="D27" s="254"/>
      <c r="E27" s="254" t="s">
        <v>66</v>
      </c>
      <c r="F27" s="254" t="s">
        <v>66</v>
      </c>
      <c r="G27" s="254"/>
      <c r="H27" s="254"/>
      <c r="I27" s="254"/>
      <c r="J27" s="254"/>
      <c r="K27" s="254"/>
      <c r="L27" s="254"/>
      <c r="M27" s="254"/>
      <c r="N27" s="254"/>
      <c r="O27" s="254"/>
      <c r="P27" s="254"/>
      <c r="Q27" s="254"/>
      <c r="R27" s="254"/>
      <c r="S27" s="254"/>
      <c r="T27" s="254"/>
      <c r="U27" s="254"/>
      <c r="V27" s="255"/>
    </row>
    <row r="28" spans="2:52" ht="30">
      <c r="B28" s="128" t="s">
        <v>104</v>
      </c>
      <c r="C28" s="253" t="s">
        <v>66</v>
      </c>
      <c r="D28" s="254" t="s">
        <v>66</v>
      </c>
      <c r="E28" s="254" t="s">
        <v>66</v>
      </c>
      <c r="F28" s="254" t="s">
        <v>66</v>
      </c>
      <c r="G28" s="254"/>
      <c r="H28" s="254"/>
      <c r="I28" s="254"/>
      <c r="J28" s="254"/>
      <c r="K28" s="254"/>
      <c r="L28" s="254"/>
      <c r="M28" s="254"/>
      <c r="N28" s="254"/>
      <c r="O28" s="254"/>
      <c r="P28" s="254"/>
      <c r="Q28" s="254"/>
      <c r="R28" s="254"/>
      <c r="S28" s="254"/>
      <c r="T28" s="254"/>
      <c r="U28" s="254"/>
      <c r="V28" s="255"/>
    </row>
    <row r="29" spans="2:52" ht="30">
      <c r="B29" s="128" t="s">
        <v>139</v>
      </c>
      <c r="C29" s="253"/>
      <c r="D29" s="254"/>
      <c r="E29" s="254"/>
      <c r="F29" s="254" t="s">
        <v>66</v>
      </c>
      <c r="G29" s="254"/>
      <c r="H29" s="254"/>
      <c r="I29" s="254"/>
      <c r="J29" s="254"/>
      <c r="K29" s="254"/>
      <c r="L29" s="254"/>
      <c r="M29" s="254"/>
      <c r="N29" s="254"/>
      <c r="O29" s="254"/>
      <c r="P29" s="254"/>
      <c r="Q29" s="254"/>
      <c r="R29" s="254"/>
      <c r="S29" s="254"/>
      <c r="T29" s="254"/>
      <c r="U29" s="254"/>
      <c r="V29" s="255"/>
    </row>
    <row r="30" spans="2:52" ht="45">
      <c r="B30" s="128" t="s">
        <v>164</v>
      </c>
      <c r="C30" s="253" t="s">
        <v>66</v>
      </c>
      <c r="D30" s="254" t="s">
        <v>66</v>
      </c>
      <c r="E30" s="254" t="s">
        <v>66</v>
      </c>
      <c r="F30" s="254"/>
      <c r="G30" s="254"/>
      <c r="H30" s="254"/>
      <c r="I30" s="254"/>
      <c r="J30" s="254"/>
      <c r="K30" s="254"/>
      <c r="L30" s="254"/>
      <c r="M30" s="254"/>
      <c r="N30" s="254"/>
      <c r="O30" s="254"/>
      <c r="P30" s="254"/>
      <c r="Q30" s="254"/>
      <c r="R30" s="254"/>
      <c r="S30" s="254"/>
      <c r="T30" s="254"/>
      <c r="U30" s="254"/>
      <c r="V30" s="255"/>
    </row>
    <row r="31" spans="2:52">
      <c r="B31" s="128" t="str">
        <f>IF(Datos!$Y$6="","",Datos!$Y$6)</f>
        <v/>
      </c>
      <c r="C31" s="253"/>
      <c r="D31" s="254"/>
      <c r="E31" s="254"/>
      <c r="F31" s="254"/>
      <c r="G31" s="254"/>
      <c r="H31" s="254"/>
      <c r="I31" s="254"/>
      <c r="J31" s="254"/>
      <c r="K31" s="254"/>
      <c r="L31" s="254"/>
      <c r="M31" s="254"/>
      <c r="N31" s="254"/>
      <c r="O31" s="254"/>
      <c r="P31" s="254"/>
      <c r="Q31" s="254"/>
      <c r="R31" s="254"/>
      <c r="S31" s="254"/>
      <c r="T31" s="254"/>
      <c r="U31" s="254"/>
      <c r="V31" s="255"/>
    </row>
    <row r="32" spans="2:52" ht="15.75" thickBot="1">
      <c r="B32" s="128" t="str">
        <f>IF(Datos!$Y$7="","",Datos!$Y$7)</f>
        <v/>
      </c>
      <c r="C32" s="253"/>
      <c r="D32" s="254"/>
      <c r="E32" s="254"/>
      <c r="F32" s="254"/>
      <c r="G32" s="254"/>
      <c r="H32" s="254"/>
      <c r="I32" s="254"/>
      <c r="J32" s="254"/>
      <c r="K32" s="254"/>
      <c r="L32" s="254"/>
      <c r="M32" s="254"/>
      <c r="N32" s="254"/>
      <c r="O32" s="254"/>
      <c r="P32" s="254"/>
      <c r="Q32" s="254"/>
      <c r="R32" s="254"/>
      <c r="S32" s="254"/>
      <c r="T32" s="254"/>
      <c r="U32" s="254"/>
      <c r="V32" s="255"/>
    </row>
    <row r="33" spans="2:52" ht="19.5">
      <c r="B33" s="251"/>
      <c r="C33" s="251"/>
      <c r="D33" s="251"/>
      <c r="E33" s="251"/>
      <c r="F33" s="251"/>
      <c r="G33" s="251"/>
      <c r="H33" s="251"/>
      <c r="I33" s="251"/>
      <c r="J33" s="251"/>
      <c r="K33" s="251"/>
      <c r="L33" s="251"/>
      <c r="M33" s="251"/>
      <c r="N33" s="251"/>
      <c r="O33" s="251"/>
      <c r="P33" s="251"/>
      <c r="Q33" s="251"/>
      <c r="R33" s="251"/>
      <c r="S33" s="251"/>
      <c r="T33" s="251"/>
      <c r="U33" s="251"/>
      <c r="V33" s="251"/>
    </row>
    <row r="34" spans="2:52" ht="18" thickBot="1">
      <c r="B34" s="306" t="s">
        <v>348</v>
      </c>
      <c r="C34" s="306"/>
      <c r="D34" s="306"/>
      <c r="E34" s="306"/>
      <c r="F34" s="306"/>
      <c r="G34" s="306"/>
      <c r="H34" s="306"/>
      <c r="I34" s="306"/>
      <c r="J34" s="306"/>
      <c r="K34" s="306"/>
      <c r="L34" s="306"/>
      <c r="M34" s="306"/>
      <c r="N34" s="306"/>
      <c r="O34" s="306"/>
      <c r="P34" s="306"/>
      <c r="Q34" s="306"/>
      <c r="R34" s="306"/>
      <c r="S34" s="306"/>
      <c r="T34" s="306"/>
      <c r="U34" s="306"/>
      <c r="V34" s="306"/>
    </row>
    <row r="35" spans="2:52" ht="18" thickBot="1">
      <c r="B35" s="123"/>
      <c r="C35" s="299" t="s">
        <v>349</v>
      </c>
      <c r="D35" s="300"/>
      <c r="E35" s="300"/>
      <c r="F35" s="300"/>
      <c r="G35" s="300"/>
      <c r="H35" s="300"/>
      <c r="I35" s="300"/>
      <c r="J35" s="300"/>
      <c r="K35" s="300"/>
      <c r="L35" s="300"/>
      <c r="M35" s="300"/>
      <c r="N35" s="300"/>
      <c r="O35" s="300"/>
      <c r="P35" s="300"/>
      <c r="Q35" s="300"/>
      <c r="R35" s="300"/>
      <c r="S35" s="300"/>
      <c r="T35" s="300"/>
      <c r="U35" s="300"/>
      <c r="V35" s="301"/>
    </row>
    <row r="36" spans="2:52" ht="90">
      <c r="B36" s="124" t="s">
        <v>343</v>
      </c>
      <c r="C36" s="126" t="str">
        <f>IF(Datos!$AC$2="","",Datos!$AC$2)</f>
        <v>Definición y aplicación de los modelos de riesgo sanitario IVC-SOA e IVC-SOA PAPF</v>
      </c>
      <c r="D36" s="252" t="str">
        <f>IF(Datos!$AC$3="","",Datos!$AC$3)</f>
        <v>Conocimiento técnico del personal del Instituto</v>
      </c>
      <c r="E36" s="252" t="str">
        <f>IF(Datos!$AC$4="","",Datos!$AC$4)</f>
        <v>Racionalización de trámites de acuerdo a la normatividad vigente</v>
      </c>
      <c r="F36" s="252" t="str">
        <f>IF(Datos!$AC$5="","",Datos!$AC$5)</f>
        <v>Generación de recursos propios por concepto de tarifas y sanciones</v>
      </c>
      <c r="G36" s="252" t="str">
        <f>IF(Datos!$AC$6="","",Datos!$AC$6)</f>
        <v>Mantenimiento del Sistema de Gestión Integrado</v>
      </c>
      <c r="H36" s="252" t="str">
        <f>IF(Datos!$AC$7="","",Datos!$AC$7)</f>
        <v>Enfoque de mejoramiento continuo para el cumplimiento de requisitos legales en seguridad y salud en el trabajo y gestión ambiental</v>
      </c>
      <c r="I36" s="252" t="str">
        <f>IF(Datos!$AC$8="","",Datos!$AC$8)</f>
        <v>Implementación de nuevos mecanismos de atención a las partes interesadas</v>
      </c>
      <c r="J36" s="252" t="str">
        <f>IF(Datos!$AC$9="","",Datos!$AC$9)</f>
        <v>Reconocimiento como autoridad sanitaria de referencia a nivel nacional e internacional</v>
      </c>
      <c r="K36" s="252" t="str">
        <f>IF(Datos!$AC$10="","",Datos!$AC$10)</f>
        <v>Acuerdos de cooperación con otros países</v>
      </c>
      <c r="L36" s="252" t="str">
        <f>IF(Datos!$AC$11="","",Datos!$AC$11)</f>
        <v>Planeación en los programas y proyectos institucionales</v>
      </c>
      <c r="M36" s="252" t="str">
        <f>IF(Datos!$AC$12="","",Datos!$AC$12)</f>
        <v>Adecuada divulgación de la plataforma estratégica y otros temas de interés</v>
      </c>
      <c r="N36" s="252" t="str">
        <f>IF(Datos!$AC$13="","",Datos!$AC$13)</f>
        <v/>
      </c>
      <c r="O36" s="252" t="str">
        <f>IF(Datos!$AC$14="","",Datos!$AC$14)</f>
        <v/>
      </c>
      <c r="P36" s="252" t="str">
        <f>IF(Datos!$AC$15="","",Datos!$AC$15)</f>
        <v/>
      </c>
      <c r="Q36" s="252" t="str">
        <f>IF(Datos!$AC$16="","",Datos!$AC$16)</f>
        <v/>
      </c>
      <c r="R36" s="252" t="str">
        <f>IF(Datos!$AC$17="","",Datos!$AC$17)</f>
        <v/>
      </c>
      <c r="S36" s="252" t="str">
        <f>IF(Datos!$AC$18="","",Datos!$AC$18)</f>
        <v/>
      </c>
      <c r="T36" s="252" t="str">
        <f>IF(Datos!$AC$19="","",Datos!$AC$19)</f>
        <v/>
      </c>
      <c r="U36" s="252" t="str">
        <f>IF(Datos!$AC$20="","",Datos!$AC$20)</f>
        <v/>
      </c>
      <c r="V36" s="127" t="str">
        <f>IF(Datos!$AC$21="","",Datos!$AC$21)</f>
        <v/>
      </c>
      <c r="AZ36" s="122" t="s">
        <v>66</v>
      </c>
    </row>
    <row r="37" spans="2:52" ht="75">
      <c r="B37" s="128" t="s">
        <v>67</v>
      </c>
      <c r="C37" s="253" t="s">
        <v>66</v>
      </c>
      <c r="D37" s="254" t="s">
        <v>66</v>
      </c>
      <c r="E37" s="254"/>
      <c r="F37" s="254"/>
      <c r="G37" s="254" t="s">
        <v>66</v>
      </c>
      <c r="H37" s="254" t="s">
        <v>66</v>
      </c>
      <c r="I37" s="254" t="s">
        <v>66</v>
      </c>
      <c r="J37" s="254" t="s">
        <v>66</v>
      </c>
      <c r="K37" s="254" t="s">
        <v>66</v>
      </c>
      <c r="L37" s="254" t="s">
        <v>66</v>
      </c>
      <c r="M37" s="254" t="s">
        <v>66</v>
      </c>
      <c r="N37" s="254"/>
      <c r="O37" s="254"/>
      <c r="P37" s="254"/>
      <c r="Q37" s="254"/>
      <c r="R37" s="254"/>
      <c r="S37" s="254"/>
      <c r="T37" s="254"/>
      <c r="U37" s="254"/>
      <c r="V37" s="255"/>
    </row>
    <row r="38" spans="2:52" ht="30">
      <c r="B38" s="128" t="s">
        <v>104</v>
      </c>
      <c r="C38" s="253"/>
      <c r="D38" s="254" t="s">
        <v>66</v>
      </c>
      <c r="E38" s="254" t="s">
        <v>66</v>
      </c>
      <c r="F38" s="254" t="s">
        <v>66</v>
      </c>
      <c r="G38" s="254" t="s">
        <v>66</v>
      </c>
      <c r="H38" s="254" t="s">
        <v>66</v>
      </c>
      <c r="I38" s="254" t="s">
        <v>66</v>
      </c>
      <c r="J38" s="254"/>
      <c r="K38" s="254"/>
      <c r="L38" s="254" t="s">
        <v>66</v>
      </c>
      <c r="M38" s="254"/>
      <c r="N38" s="254"/>
      <c r="O38" s="254"/>
      <c r="P38" s="254"/>
      <c r="Q38" s="254"/>
      <c r="R38" s="254"/>
      <c r="S38" s="254"/>
      <c r="T38" s="254"/>
      <c r="U38" s="254"/>
      <c r="V38" s="255"/>
    </row>
    <row r="39" spans="2:52" ht="30">
      <c r="B39" s="128" t="s">
        <v>139</v>
      </c>
      <c r="C39" s="253"/>
      <c r="D39" s="254" t="s">
        <v>66</v>
      </c>
      <c r="E39" s="254"/>
      <c r="F39" s="254"/>
      <c r="G39" s="254" t="s">
        <v>66</v>
      </c>
      <c r="H39" s="254" t="s">
        <v>66</v>
      </c>
      <c r="I39" s="254"/>
      <c r="J39" s="254"/>
      <c r="K39" s="254"/>
      <c r="L39" s="254" t="s">
        <v>66</v>
      </c>
      <c r="M39" s="254"/>
      <c r="N39" s="254"/>
      <c r="O39" s="254"/>
      <c r="P39" s="254"/>
      <c r="Q39" s="254"/>
      <c r="R39" s="254"/>
      <c r="S39" s="254"/>
      <c r="T39" s="254"/>
      <c r="U39" s="254"/>
      <c r="V39" s="255"/>
    </row>
    <row r="40" spans="2:52" ht="45">
      <c r="B40" s="128" t="s">
        <v>164</v>
      </c>
      <c r="C40" s="253" t="s">
        <v>66</v>
      </c>
      <c r="D40" s="254" t="s">
        <v>66</v>
      </c>
      <c r="E40" s="254" t="s">
        <v>66</v>
      </c>
      <c r="F40" s="254"/>
      <c r="G40" s="254" t="s">
        <v>66</v>
      </c>
      <c r="H40" s="254" t="s">
        <v>66</v>
      </c>
      <c r="I40" s="254" t="s">
        <v>66</v>
      </c>
      <c r="J40" s="254"/>
      <c r="K40" s="254"/>
      <c r="L40" s="254" t="s">
        <v>66</v>
      </c>
      <c r="M40" s="254" t="s">
        <v>66</v>
      </c>
      <c r="N40" s="254"/>
      <c r="O40" s="254"/>
      <c r="P40" s="254"/>
      <c r="Q40" s="254"/>
      <c r="R40" s="254"/>
      <c r="S40" s="254"/>
      <c r="T40" s="254"/>
      <c r="U40" s="254"/>
      <c r="V40" s="255"/>
    </row>
    <row r="41" spans="2:52">
      <c r="B41" s="128" t="str">
        <f>IF(Datos!$Y$6="","",Datos!$Y$6)</f>
        <v/>
      </c>
      <c r="C41" s="253"/>
      <c r="D41" s="254"/>
      <c r="E41" s="254"/>
      <c r="F41" s="254"/>
      <c r="G41" s="254"/>
      <c r="H41" s="254"/>
      <c r="I41" s="254"/>
      <c r="J41" s="254"/>
      <c r="K41" s="254"/>
      <c r="L41" s="254"/>
      <c r="M41" s="254"/>
      <c r="N41" s="254"/>
      <c r="O41" s="254"/>
      <c r="P41" s="254"/>
      <c r="Q41" s="254"/>
      <c r="R41" s="254"/>
      <c r="S41" s="254"/>
      <c r="T41" s="254"/>
      <c r="U41" s="254"/>
      <c r="V41" s="255"/>
    </row>
    <row r="42" spans="2:52">
      <c r="B42" s="128" t="str">
        <f>IF(Datos!$Y$7="","",Datos!$Y$7)</f>
        <v/>
      </c>
      <c r="C42" s="253"/>
      <c r="D42" s="254"/>
      <c r="E42" s="254"/>
      <c r="F42" s="254"/>
      <c r="G42" s="254"/>
      <c r="H42" s="254"/>
      <c r="I42" s="254"/>
      <c r="J42" s="254"/>
      <c r="K42" s="254"/>
      <c r="L42" s="254"/>
      <c r="M42" s="254"/>
      <c r="N42" s="254"/>
      <c r="O42" s="254"/>
      <c r="P42" s="254"/>
      <c r="Q42" s="254"/>
      <c r="R42" s="254"/>
      <c r="S42" s="254"/>
      <c r="T42" s="254"/>
      <c r="U42" s="254"/>
      <c r="V42" s="255"/>
    </row>
  </sheetData>
  <sheetProtection password="A10A" sheet="1" objects="1" scenarios="1"/>
  <mergeCells count="12">
    <mergeCell ref="X6:AQ6"/>
    <mergeCell ref="X16:AQ16"/>
    <mergeCell ref="C35:V35"/>
    <mergeCell ref="B2:V2"/>
    <mergeCell ref="B4:V4"/>
    <mergeCell ref="B14:V14"/>
    <mergeCell ref="B24:V24"/>
    <mergeCell ref="B34:V34"/>
    <mergeCell ref="B3:V3"/>
    <mergeCell ref="C5:V5"/>
    <mergeCell ref="C15:V15"/>
    <mergeCell ref="C25:V25"/>
  </mergeCells>
  <conditionalFormatting sqref="C17:V22 C27:V32 C37:V42 C7:V12">
    <cfRule type="cellIs" dxfId="9366" priority="423" operator="equal">
      <formula>$AZ$4</formula>
    </cfRule>
  </conditionalFormatting>
  <dataValidations count="1">
    <dataValidation type="list" allowBlank="1" showInputMessage="1" showErrorMessage="1" sqref="C37:V42 C17:V22 C27:V32 C7:V12" xr:uid="{00000000-0002-0000-0100-000000000000}">
      <formula1>$AZ$4</formula1>
    </dataValidation>
  </dataValidations>
  <pageMargins left="0.7" right="0.7" top="0.75" bottom="0.75" header="0.3" footer="0.3"/>
  <pageSetup scale="17"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1">
    <tabColor rgb="FF0070C0"/>
  </sheetPr>
  <dimension ref="A1:CH232"/>
  <sheetViews>
    <sheetView showGridLines="0" view="pageBreakPreview" zoomScale="70" zoomScaleNormal="100" zoomScaleSheetLayoutView="75" workbookViewId="0">
      <selection activeCell="C14" sqref="A14:J15"/>
    </sheetView>
  </sheetViews>
  <sheetFormatPr defaultColWidth="11.5703125" defaultRowHeight="15"/>
  <cols>
    <col min="1" max="6" width="2.7109375" style="11" customWidth="1"/>
    <col min="7" max="7" width="3.140625" style="11" customWidth="1"/>
    <col min="8" max="8" width="4.42578125" style="11" customWidth="1"/>
    <col min="9" max="9" width="3.7109375" style="11" customWidth="1"/>
    <col min="10" max="11" width="2.7109375" style="11" customWidth="1"/>
    <col min="12" max="12" width="3.42578125" style="11" customWidth="1"/>
    <col min="13" max="15" width="2.7109375" style="11" customWidth="1"/>
    <col min="16" max="17" width="4.7109375" style="11" customWidth="1"/>
    <col min="18" max="20" width="2.7109375" style="11" customWidth="1"/>
    <col min="21" max="21" width="4.28515625" style="11" customWidth="1"/>
    <col min="22" max="22" width="7.42578125" style="11" customWidth="1"/>
    <col min="23" max="23" width="5.28515625" style="11" customWidth="1"/>
    <col min="24" max="25" width="5" style="11" customWidth="1"/>
    <col min="26" max="26" width="6.28515625" style="11" customWidth="1"/>
    <col min="27" max="27" width="5" style="11" customWidth="1"/>
    <col min="28" max="37" width="5.42578125" style="11" customWidth="1"/>
    <col min="38" max="38" width="3.5703125" style="11" customWidth="1"/>
    <col min="39" max="39" width="5.28515625" style="11" customWidth="1"/>
    <col min="40" max="44" width="2.7109375" style="11" customWidth="1"/>
    <col min="45" max="45" width="6.85546875" style="11" customWidth="1"/>
    <col min="46" max="47" width="2.7109375" style="11" customWidth="1"/>
    <col min="48" max="48" width="4.7109375" style="11" customWidth="1"/>
    <col min="49" max="50" width="2.7109375" style="11" customWidth="1"/>
    <col min="51" max="51" width="4" style="11" customWidth="1"/>
    <col min="52" max="53" width="2.7109375" style="11" customWidth="1"/>
    <col min="54" max="54" width="7.42578125" style="11" customWidth="1"/>
    <col min="55" max="58" width="2.7109375" style="11" customWidth="1"/>
    <col min="59" max="59" width="37.85546875" style="11" customWidth="1"/>
    <col min="60" max="62" width="2.7109375" style="11" hidden="1" customWidth="1"/>
    <col min="63" max="63" width="31.140625" style="11" hidden="1" customWidth="1"/>
    <col min="64" max="68" width="27.85546875" style="11" hidden="1" customWidth="1"/>
    <col min="69" max="69" width="37.5703125" style="11" hidden="1" customWidth="1"/>
    <col min="70" max="70" width="11.5703125" style="11" hidden="1" customWidth="1"/>
    <col min="71" max="71" width="33.7109375" style="11" hidden="1" customWidth="1"/>
    <col min="72" max="72" width="24.5703125" style="11" hidden="1" customWidth="1"/>
    <col min="73" max="73" width="22" style="11" hidden="1" customWidth="1"/>
    <col min="74" max="74" width="22.42578125" style="11" hidden="1" customWidth="1"/>
    <col min="75" max="76" width="11.5703125" style="11" hidden="1" customWidth="1"/>
    <col min="77" max="77" width="40.42578125" style="11" hidden="1" customWidth="1"/>
    <col min="78" max="78" width="13.140625" style="11" hidden="1" customWidth="1"/>
    <col min="79" max="84" width="11.5703125" style="11" hidden="1" customWidth="1"/>
    <col min="85" max="85" width="36.7109375" style="11" hidden="1" customWidth="1"/>
    <col min="86" max="86" width="11.5703125" style="11" hidden="1" customWidth="1"/>
    <col min="87" max="91" width="11.5703125" style="11" customWidth="1"/>
    <col min="92" max="16384" width="11.5703125" style="11"/>
  </cols>
  <sheetData>
    <row r="1" spans="1:64" ht="15.6" customHeight="1">
      <c r="A1" s="440"/>
      <c r="B1" s="441"/>
      <c r="C1" s="441"/>
      <c r="D1" s="441"/>
      <c r="E1" s="441"/>
      <c r="F1" s="441"/>
      <c r="G1" s="441"/>
      <c r="H1" s="441"/>
      <c r="I1" s="441"/>
      <c r="J1" s="441"/>
      <c r="K1" s="9"/>
      <c r="L1" s="9"/>
      <c r="M1" s="9"/>
      <c r="N1" s="9"/>
      <c r="O1" s="10"/>
      <c r="P1" s="446" t="s">
        <v>350</v>
      </c>
      <c r="Q1" s="447"/>
      <c r="R1" s="447"/>
      <c r="S1" s="447"/>
      <c r="T1" s="447"/>
      <c r="U1" s="448"/>
      <c r="V1" s="580" t="s">
        <v>422</v>
      </c>
      <c r="W1" s="581"/>
      <c r="X1" s="581"/>
      <c r="Y1" s="581"/>
      <c r="Z1" s="581"/>
      <c r="AA1" s="581"/>
      <c r="AB1" s="581"/>
      <c r="AC1" s="581"/>
      <c r="AD1" s="581"/>
      <c r="AE1" s="581"/>
      <c r="AF1" s="581"/>
      <c r="AG1" s="581"/>
      <c r="AH1" s="581"/>
      <c r="AI1" s="581"/>
      <c r="AJ1" s="581"/>
      <c r="AK1" s="581"/>
      <c r="AL1" s="581"/>
      <c r="AM1" s="581"/>
      <c r="AN1" s="581"/>
      <c r="AO1" s="581"/>
      <c r="AP1" s="581"/>
      <c r="AQ1" s="581"/>
      <c r="AR1" s="581"/>
      <c r="AS1" s="581"/>
      <c r="AT1" s="581"/>
      <c r="AU1" s="581"/>
      <c r="AV1" s="581"/>
      <c r="AW1" s="581"/>
      <c r="AX1" s="581"/>
      <c r="AY1" s="581"/>
      <c r="AZ1" s="582"/>
      <c r="BA1" s="568" t="s">
        <v>423</v>
      </c>
      <c r="BB1" s="569"/>
      <c r="BC1" s="569"/>
      <c r="BD1" s="569"/>
      <c r="BE1" s="569"/>
      <c r="BF1" s="570"/>
      <c r="BG1" s="565" t="s">
        <v>424</v>
      </c>
    </row>
    <row r="2" spans="1:64" ht="15.6" customHeight="1">
      <c r="A2" s="442"/>
      <c r="B2" s="443"/>
      <c r="C2" s="443"/>
      <c r="D2" s="443"/>
      <c r="E2" s="443"/>
      <c r="F2" s="443"/>
      <c r="G2" s="443"/>
      <c r="H2" s="443"/>
      <c r="I2" s="443"/>
      <c r="J2" s="443"/>
      <c r="K2" s="12"/>
      <c r="L2" s="12"/>
      <c r="M2" s="12"/>
      <c r="N2" s="12"/>
      <c r="O2" s="13"/>
      <c r="P2" s="449"/>
      <c r="Q2" s="450"/>
      <c r="R2" s="450"/>
      <c r="S2" s="450"/>
      <c r="T2" s="450"/>
      <c r="U2" s="451"/>
      <c r="V2" s="583"/>
      <c r="W2" s="584"/>
      <c r="X2" s="584"/>
      <c r="Y2" s="584"/>
      <c r="Z2" s="584"/>
      <c r="AA2" s="584"/>
      <c r="AB2" s="584"/>
      <c r="AC2" s="584"/>
      <c r="AD2" s="584"/>
      <c r="AE2" s="584"/>
      <c r="AF2" s="584"/>
      <c r="AG2" s="584"/>
      <c r="AH2" s="584"/>
      <c r="AI2" s="584"/>
      <c r="AJ2" s="584"/>
      <c r="AK2" s="584"/>
      <c r="AL2" s="584"/>
      <c r="AM2" s="584"/>
      <c r="AN2" s="584"/>
      <c r="AO2" s="584"/>
      <c r="AP2" s="584"/>
      <c r="AQ2" s="584"/>
      <c r="AR2" s="584"/>
      <c r="AS2" s="584"/>
      <c r="AT2" s="584"/>
      <c r="AU2" s="584"/>
      <c r="AV2" s="584"/>
      <c r="AW2" s="584"/>
      <c r="AX2" s="584"/>
      <c r="AY2" s="584"/>
      <c r="AZ2" s="585"/>
      <c r="BA2" s="571"/>
      <c r="BB2" s="572"/>
      <c r="BC2" s="572"/>
      <c r="BD2" s="572"/>
      <c r="BE2" s="572"/>
      <c r="BF2" s="573"/>
      <c r="BG2" s="566"/>
    </row>
    <row r="3" spans="1:64" ht="15.6" customHeight="1">
      <c r="A3" s="442"/>
      <c r="B3" s="443"/>
      <c r="C3" s="443"/>
      <c r="D3" s="443"/>
      <c r="E3" s="443"/>
      <c r="F3" s="443"/>
      <c r="G3" s="443"/>
      <c r="H3" s="443"/>
      <c r="I3" s="443"/>
      <c r="J3" s="443"/>
      <c r="K3" s="12"/>
      <c r="L3" s="12"/>
      <c r="M3" s="12"/>
      <c r="N3" s="12"/>
      <c r="O3" s="13"/>
      <c r="P3" s="449" t="s">
        <v>425</v>
      </c>
      <c r="Q3" s="450"/>
      <c r="R3" s="450"/>
      <c r="S3" s="450"/>
      <c r="T3" s="450"/>
      <c r="U3" s="451"/>
      <c r="V3" s="586" t="s">
        <v>426</v>
      </c>
      <c r="W3" s="587"/>
      <c r="X3" s="587"/>
      <c r="Y3" s="587"/>
      <c r="Z3" s="587"/>
      <c r="AA3" s="587"/>
      <c r="AB3" s="587"/>
      <c r="AC3" s="587"/>
      <c r="AD3" s="587"/>
      <c r="AE3" s="587"/>
      <c r="AF3" s="587"/>
      <c r="AG3" s="587"/>
      <c r="AH3" s="587"/>
      <c r="AI3" s="587"/>
      <c r="AJ3" s="587"/>
      <c r="AK3" s="587"/>
      <c r="AL3" s="587"/>
      <c r="AM3" s="587"/>
      <c r="AN3" s="587"/>
      <c r="AO3" s="587"/>
      <c r="AP3" s="587"/>
      <c r="AQ3" s="587"/>
      <c r="AR3" s="587"/>
      <c r="AS3" s="587"/>
      <c r="AT3" s="587"/>
      <c r="AU3" s="587"/>
      <c r="AV3" s="587"/>
      <c r="AW3" s="587"/>
      <c r="AX3" s="587"/>
      <c r="AY3" s="587"/>
      <c r="AZ3" s="588"/>
      <c r="BA3" s="574" t="s">
        <v>427</v>
      </c>
      <c r="BB3" s="575"/>
      <c r="BC3" s="575"/>
      <c r="BD3" s="575"/>
      <c r="BE3" s="575"/>
      <c r="BF3" s="576"/>
      <c r="BG3" s="566" t="str">
        <f>+"06"</f>
        <v>06</v>
      </c>
    </row>
    <row r="4" spans="1:64" ht="15.6" customHeight="1" thickBot="1">
      <c r="A4" s="444"/>
      <c r="B4" s="445"/>
      <c r="C4" s="445"/>
      <c r="D4" s="445"/>
      <c r="E4" s="445"/>
      <c r="F4" s="445"/>
      <c r="G4" s="445"/>
      <c r="H4" s="445"/>
      <c r="I4" s="445"/>
      <c r="J4" s="445"/>
      <c r="K4" s="14"/>
      <c r="L4" s="14"/>
      <c r="M4" s="14"/>
      <c r="N4" s="14"/>
      <c r="O4" s="15"/>
      <c r="P4" s="452"/>
      <c r="Q4" s="453"/>
      <c r="R4" s="453"/>
      <c r="S4" s="453"/>
      <c r="T4" s="453"/>
      <c r="U4" s="454"/>
      <c r="V4" s="589"/>
      <c r="W4" s="590"/>
      <c r="X4" s="590"/>
      <c r="Y4" s="590"/>
      <c r="Z4" s="590"/>
      <c r="AA4" s="590"/>
      <c r="AB4" s="590"/>
      <c r="AC4" s="590"/>
      <c r="AD4" s="590"/>
      <c r="AE4" s="590"/>
      <c r="AF4" s="590"/>
      <c r="AG4" s="590"/>
      <c r="AH4" s="590"/>
      <c r="AI4" s="590"/>
      <c r="AJ4" s="590"/>
      <c r="AK4" s="590"/>
      <c r="AL4" s="590"/>
      <c r="AM4" s="590"/>
      <c r="AN4" s="590"/>
      <c r="AO4" s="590"/>
      <c r="AP4" s="590"/>
      <c r="AQ4" s="590"/>
      <c r="AR4" s="590"/>
      <c r="AS4" s="590"/>
      <c r="AT4" s="590"/>
      <c r="AU4" s="590"/>
      <c r="AV4" s="590"/>
      <c r="AW4" s="590"/>
      <c r="AX4" s="590"/>
      <c r="AY4" s="590"/>
      <c r="AZ4" s="591"/>
      <c r="BA4" s="577"/>
      <c r="BB4" s="578"/>
      <c r="BC4" s="578"/>
      <c r="BD4" s="578"/>
      <c r="BE4" s="578"/>
      <c r="BF4" s="579"/>
      <c r="BG4" s="567"/>
    </row>
    <row r="5" spans="1:64" ht="15.6" customHeight="1">
      <c r="A5" s="18"/>
      <c r="BG5" s="20"/>
    </row>
    <row r="6" spans="1:64" ht="31.15" customHeight="1">
      <c r="A6" s="18"/>
      <c r="C6" s="19"/>
      <c r="D6" s="488" t="s">
        <v>2</v>
      </c>
      <c r="E6" s="488"/>
      <c r="F6" s="488"/>
      <c r="G6" s="488"/>
      <c r="J6" s="19"/>
      <c r="K6" s="596" t="str">
        <f>IF('Contexto Proceso'!$B$2="","",'Contexto Proceso'!$B$2)</f>
        <v>Planeación del Sistema de Gestión Integrado</v>
      </c>
      <c r="L6" s="596"/>
      <c r="M6" s="596"/>
      <c r="N6" s="596"/>
      <c r="O6" s="596"/>
      <c r="P6" s="596"/>
      <c r="Q6" s="596"/>
      <c r="R6" s="596"/>
      <c r="S6" s="596"/>
      <c r="T6" s="596"/>
      <c r="U6" s="596"/>
      <c r="V6" s="596"/>
      <c r="W6" s="596"/>
      <c r="X6" s="596"/>
      <c r="Y6" s="596"/>
      <c r="Z6" s="596"/>
      <c r="AA6" s="596"/>
      <c r="AB6" s="596"/>
      <c r="AC6" s="596"/>
      <c r="AD6" s="596"/>
      <c r="AE6" s="596"/>
      <c r="AF6" s="596"/>
      <c r="AG6" s="596"/>
      <c r="AH6" s="596"/>
      <c r="AI6" s="596"/>
      <c r="AJ6" s="596"/>
      <c r="AK6" s="596"/>
      <c r="AL6" s="596"/>
      <c r="AM6" s="596"/>
      <c r="AN6" s="596"/>
      <c r="AO6" s="596"/>
      <c r="AP6" s="596"/>
      <c r="AQ6" s="596"/>
      <c r="AR6" s="596"/>
      <c r="AS6" s="596"/>
      <c r="AT6" s="596"/>
      <c r="AU6" s="596"/>
      <c r="AV6" s="596"/>
      <c r="AW6" s="596"/>
      <c r="AX6" s="596"/>
      <c r="AY6" s="596"/>
      <c r="AZ6" s="596"/>
      <c r="BA6" s="596"/>
      <c r="BB6" s="596"/>
      <c r="BC6" s="596"/>
      <c r="BD6" s="596"/>
      <c r="BE6" s="596"/>
      <c r="BF6" s="596"/>
      <c r="BG6" s="20"/>
    </row>
    <row r="7" spans="1:64" ht="11.45" customHeight="1">
      <c r="A7" s="18"/>
      <c r="C7" s="19"/>
      <c r="D7" s="19"/>
      <c r="E7" s="19"/>
      <c r="F7" s="19"/>
      <c r="H7" s="19"/>
      <c r="I7" s="19"/>
      <c r="J7" s="19"/>
      <c r="O7" s="19"/>
      <c r="P7" s="176"/>
      <c r="Q7" s="176"/>
      <c r="R7" s="176"/>
      <c r="S7" s="176"/>
      <c r="T7" s="19"/>
      <c r="U7" s="19"/>
      <c r="V7" s="21"/>
      <c r="W7" s="21"/>
      <c r="X7" s="21"/>
      <c r="Y7" s="21"/>
      <c r="Z7" s="21"/>
      <c r="AA7" s="21"/>
      <c r="AB7" s="21"/>
      <c r="AC7" s="21"/>
      <c r="AD7" s="21"/>
      <c r="AE7" s="21"/>
      <c r="AF7" s="21"/>
      <c r="AG7" s="21"/>
      <c r="AH7" s="21"/>
      <c r="AI7" s="21"/>
      <c r="AJ7" s="21"/>
      <c r="AK7" s="21"/>
      <c r="AL7" s="21"/>
      <c r="AM7" s="21"/>
      <c r="AN7" s="21"/>
      <c r="AO7" s="21"/>
      <c r="AP7" s="21"/>
      <c r="BG7" s="20"/>
    </row>
    <row r="8" spans="1:64" ht="31.15" customHeight="1">
      <c r="A8" s="18"/>
      <c r="C8" s="19"/>
      <c r="D8" s="488" t="s">
        <v>360</v>
      </c>
      <c r="E8" s="488"/>
      <c r="F8" s="488"/>
      <c r="G8" s="488"/>
      <c r="J8" s="22"/>
      <c r="K8" s="596" t="str">
        <f>IF('Contexto Proceso'!$B$10="","",'Contexto Proceso'!$B$10)</f>
        <v>Realizar una adecuada planeación del sistema de gestión integrado mediante la identificación de requisitos de las normas de calidad y medio ambiente necesarios para el establecidmiento de la información documentada requerida, con el fin de contribuir con la eficacia y efectividad institucional</v>
      </c>
      <c r="L8" s="596"/>
      <c r="M8" s="596"/>
      <c r="N8" s="596"/>
      <c r="O8" s="596"/>
      <c r="P8" s="596"/>
      <c r="Q8" s="596"/>
      <c r="R8" s="596"/>
      <c r="S8" s="596"/>
      <c r="T8" s="596"/>
      <c r="U8" s="596"/>
      <c r="V8" s="596"/>
      <c r="W8" s="596"/>
      <c r="X8" s="596"/>
      <c r="Y8" s="596"/>
      <c r="Z8" s="596"/>
      <c r="AA8" s="596"/>
      <c r="AB8" s="596"/>
      <c r="AC8" s="596"/>
      <c r="AD8" s="596"/>
      <c r="AE8" s="596"/>
      <c r="AF8" s="596"/>
      <c r="AG8" s="596"/>
      <c r="AH8" s="596"/>
      <c r="AI8" s="596"/>
      <c r="AJ8" s="596"/>
      <c r="AK8" s="596"/>
      <c r="AL8" s="596"/>
      <c r="AM8" s="596"/>
      <c r="AN8" s="596"/>
      <c r="AO8" s="596"/>
      <c r="AP8" s="596"/>
      <c r="AQ8" s="596"/>
      <c r="AR8" s="596"/>
      <c r="AS8" s="596"/>
      <c r="AT8" s="596"/>
      <c r="AU8" s="596"/>
      <c r="AV8" s="596"/>
      <c r="AW8" s="596"/>
      <c r="AX8" s="596"/>
      <c r="AY8" s="596"/>
      <c r="AZ8" s="596"/>
      <c r="BA8" s="596"/>
      <c r="BB8" s="596"/>
      <c r="BC8" s="596"/>
      <c r="BD8" s="596"/>
      <c r="BE8" s="596"/>
      <c r="BF8" s="596"/>
      <c r="BG8" s="20"/>
    </row>
    <row r="9" spans="1:64" ht="11.45" customHeight="1">
      <c r="A9" s="18"/>
      <c r="C9" s="19"/>
      <c r="D9" s="176"/>
      <c r="E9" s="176"/>
      <c r="F9" s="176"/>
      <c r="G9" s="176"/>
      <c r="J9" s="22"/>
      <c r="K9" s="177"/>
      <c r="L9" s="177"/>
      <c r="M9" s="177"/>
      <c r="N9" s="177"/>
      <c r="O9" s="177"/>
      <c r="P9" s="177"/>
      <c r="Q9" s="177"/>
      <c r="R9" s="177"/>
      <c r="S9" s="177"/>
      <c r="T9" s="177"/>
      <c r="U9" s="177"/>
      <c r="V9" s="177"/>
      <c r="W9" s="177"/>
      <c r="X9" s="177"/>
      <c r="Y9" s="177"/>
      <c r="Z9" s="177"/>
      <c r="AA9" s="177"/>
      <c r="AB9" s="177"/>
      <c r="AC9" s="177"/>
      <c r="AD9" s="177"/>
      <c r="AE9" s="177"/>
      <c r="AF9" s="177"/>
      <c r="AG9" s="177"/>
      <c r="AH9" s="177"/>
      <c r="AI9" s="177"/>
      <c r="AJ9" s="177"/>
      <c r="AK9" s="177"/>
      <c r="AL9" s="177"/>
      <c r="AM9" s="177"/>
      <c r="AN9" s="177"/>
      <c r="AO9" s="177"/>
      <c r="AP9" s="177"/>
      <c r="AQ9" s="177"/>
      <c r="AR9" s="177"/>
      <c r="AS9" s="177"/>
      <c r="AT9" s="177"/>
      <c r="AU9" s="177"/>
      <c r="AV9" s="177"/>
      <c r="AW9" s="177"/>
      <c r="AX9" s="177"/>
      <c r="AY9" s="177"/>
      <c r="AZ9" s="177"/>
      <c r="BA9" s="177"/>
      <c r="BB9" s="177"/>
      <c r="BG9" s="20"/>
    </row>
    <row r="10" spans="1:64" ht="31.15" customHeight="1">
      <c r="A10" s="18"/>
      <c r="C10" s="19"/>
      <c r="D10" s="488" t="s">
        <v>428</v>
      </c>
      <c r="E10" s="488"/>
      <c r="F10" s="488"/>
      <c r="G10" s="488"/>
      <c r="H10" s="488"/>
      <c r="I10" s="488"/>
      <c r="J10" s="22"/>
      <c r="K10" s="497"/>
      <c r="L10" s="498"/>
      <c r="M10" s="498"/>
      <c r="N10" s="498"/>
      <c r="O10" s="498"/>
      <c r="P10" s="498"/>
      <c r="Q10" s="498"/>
      <c r="R10" s="498"/>
      <c r="S10" s="498"/>
      <c r="T10" s="498"/>
      <c r="U10" s="498"/>
      <c r="V10" s="498"/>
      <c r="W10" s="498"/>
      <c r="X10" s="498"/>
      <c r="Y10" s="498"/>
      <c r="Z10" s="498"/>
      <c r="AA10" s="498"/>
      <c r="AB10" s="498"/>
      <c r="AC10" s="498"/>
      <c r="AD10" s="498"/>
      <c r="AE10" s="498"/>
      <c r="AF10" s="498"/>
      <c r="AG10" s="498"/>
      <c r="AH10" s="498"/>
      <c r="AI10" s="498"/>
      <c r="AJ10" s="499"/>
      <c r="AK10" s="101"/>
      <c r="AL10" s="22"/>
      <c r="AM10" s="22"/>
      <c r="AN10" s="22"/>
      <c r="AO10" s="22"/>
      <c r="AP10" s="22"/>
      <c r="AQ10" s="500" t="s">
        <v>430</v>
      </c>
      <c r="AR10" s="500"/>
      <c r="AS10" s="500"/>
      <c r="AT10" s="500"/>
      <c r="AU10" s="500"/>
      <c r="AV10" s="500"/>
      <c r="AW10" s="595"/>
      <c r="AX10" s="592"/>
      <c r="AY10" s="593"/>
      <c r="AZ10" s="593"/>
      <c r="BA10" s="593"/>
      <c r="BB10" s="593"/>
      <c r="BC10" s="593"/>
      <c r="BD10" s="593"/>
      <c r="BE10" s="593"/>
      <c r="BF10" s="594"/>
      <c r="BG10" s="20"/>
    </row>
    <row r="11" spans="1:64" ht="14.25" customHeight="1">
      <c r="A11" s="18"/>
      <c r="C11" s="19"/>
      <c r="D11" s="19"/>
      <c r="E11" s="19"/>
      <c r="F11" s="176"/>
      <c r="G11" s="176"/>
      <c r="H11" s="176"/>
      <c r="I11" s="176"/>
      <c r="J11" s="22"/>
      <c r="K11" s="177"/>
      <c r="L11" s="177"/>
      <c r="M11" s="177"/>
      <c r="N11" s="177"/>
      <c r="O11" s="177"/>
      <c r="P11" s="177"/>
      <c r="Q11" s="177"/>
      <c r="R11" s="177"/>
      <c r="S11" s="177"/>
      <c r="T11" s="177"/>
      <c r="U11" s="177"/>
      <c r="V11" s="177"/>
      <c r="W11" s="177"/>
      <c r="X11" s="177"/>
      <c r="Y11" s="177"/>
      <c r="Z11" s="177"/>
      <c r="AA11" s="177"/>
      <c r="AB11" s="177"/>
      <c r="AC11" s="177"/>
      <c r="AD11" s="177"/>
      <c r="AE11" s="177"/>
      <c r="AF11" s="177"/>
      <c r="AG11" s="177"/>
      <c r="AH11" s="177"/>
      <c r="AI11" s="177"/>
      <c r="AJ11" s="177"/>
      <c r="AK11" s="177"/>
      <c r="AL11" s="177"/>
      <c r="AM11" s="177"/>
      <c r="AN11" s="177"/>
      <c r="AO11" s="177"/>
      <c r="AP11" s="177"/>
      <c r="AQ11" s="177"/>
      <c r="AR11" s="177"/>
      <c r="AS11" s="177"/>
      <c r="AT11" s="495" t="s">
        <v>431</v>
      </c>
      <c r="AU11" s="495"/>
      <c r="AV11" s="495"/>
      <c r="AW11" s="495"/>
      <c r="AX11" s="495"/>
      <c r="AY11" s="495"/>
      <c r="AZ11" s="495"/>
      <c r="BA11" s="495"/>
      <c r="BB11" s="495"/>
      <c r="BC11" s="495"/>
      <c r="BG11" s="20"/>
    </row>
    <row r="12" spans="1:64" ht="23.45" customHeight="1">
      <c r="A12" s="18"/>
      <c r="C12" s="19"/>
      <c r="D12" s="19"/>
      <c r="E12" s="19"/>
      <c r="F12" s="176"/>
      <c r="G12" s="176"/>
      <c r="H12" s="176"/>
      <c r="I12" s="176"/>
      <c r="J12" s="22"/>
      <c r="K12" s="177"/>
      <c r="L12" s="177"/>
      <c r="M12" s="177"/>
      <c r="N12" s="177"/>
      <c r="O12" s="177"/>
      <c r="P12" s="177"/>
      <c r="Q12" s="177"/>
      <c r="R12" s="177"/>
      <c r="S12" s="177"/>
      <c r="T12" s="177"/>
      <c r="U12" s="177"/>
      <c r="V12" s="177"/>
      <c r="W12" s="177"/>
      <c r="X12" s="177"/>
      <c r="Y12" s="177"/>
      <c r="Z12" s="177"/>
      <c r="AA12" s="177"/>
      <c r="AB12" s="177"/>
      <c r="AC12" s="177"/>
      <c r="AD12" s="177"/>
      <c r="AE12" s="177"/>
      <c r="AF12" s="177"/>
      <c r="AG12" s="177"/>
      <c r="AH12" s="177"/>
      <c r="AI12" s="177"/>
      <c r="AJ12" s="177"/>
      <c r="AK12" s="177"/>
      <c r="AL12" s="177"/>
      <c r="AM12" s="177"/>
      <c r="AN12" s="177"/>
      <c r="AO12" s="177"/>
      <c r="AP12" s="177"/>
      <c r="AQ12" s="177"/>
      <c r="AR12" s="177"/>
      <c r="AS12" s="177"/>
      <c r="AT12" s="23"/>
      <c r="AU12" s="23"/>
      <c r="AV12" s="23"/>
      <c r="AW12" s="23"/>
      <c r="AX12" s="23"/>
      <c r="AY12" s="23"/>
      <c r="AZ12" s="23"/>
      <c r="BA12" s="23"/>
      <c r="BB12" s="23"/>
      <c r="BC12" s="23"/>
      <c r="BG12" s="20"/>
      <c r="BJ12" s="104" t="s">
        <v>0</v>
      </c>
      <c r="BK12" s="24" t="s">
        <v>432</v>
      </c>
    </row>
    <row r="13" spans="1:64" ht="31.15" customHeight="1">
      <c r="A13" s="18"/>
      <c r="C13" s="19"/>
      <c r="E13" s="22"/>
      <c r="F13" s="22"/>
      <c r="G13" s="22"/>
      <c r="H13" s="22"/>
      <c r="I13" s="22"/>
      <c r="J13" s="22"/>
      <c r="L13" s="22"/>
      <c r="M13" s="500" t="s">
        <v>1</v>
      </c>
      <c r="N13" s="500"/>
      <c r="O13" s="500"/>
      <c r="P13" s="500"/>
      <c r="Q13" s="500"/>
      <c r="R13" s="500"/>
      <c r="S13" s="500"/>
      <c r="T13" s="500"/>
      <c r="U13" s="22"/>
      <c r="V13" s="497"/>
      <c r="W13" s="498"/>
      <c r="X13" s="498"/>
      <c r="Y13" s="498"/>
      <c r="Z13" s="498"/>
      <c r="AA13" s="498"/>
      <c r="AB13" s="498"/>
      <c r="AC13" s="498"/>
      <c r="AD13" s="498"/>
      <c r="AE13" s="498"/>
      <c r="AF13" s="498"/>
      <c r="AG13" s="498"/>
      <c r="AH13" s="498"/>
      <c r="AI13" s="498"/>
      <c r="AJ13" s="499"/>
      <c r="AK13" s="25" t="str">
        <f>IF(V13=Datos!B2,1,IF(V13=Datos!B3,2,IF(V13=Datos!B4,3,IF(V13=Datos!B5,4,IF(V13=Datos!B6,5,"")))))</f>
        <v/>
      </c>
      <c r="AU13" s="177"/>
      <c r="AV13" s="177"/>
      <c r="AW13" s="177"/>
      <c r="AX13" s="177"/>
      <c r="AY13" s="177"/>
      <c r="AZ13" s="177"/>
      <c r="BA13" s="177"/>
      <c r="BB13" s="177"/>
      <c r="BG13" s="20"/>
      <c r="BJ13" s="26">
        <v>1</v>
      </c>
      <c r="BK13" s="26" t="s">
        <v>433</v>
      </c>
      <c r="BL13" s="11" t="s">
        <v>434</v>
      </c>
    </row>
    <row r="14" spans="1:64" ht="30" customHeight="1" thickBot="1">
      <c r="A14" s="34"/>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BG14" s="20"/>
      <c r="BJ14" s="26">
        <v>2</v>
      </c>
      <c r="BK14" s="26" t="s">
        <v>156</v>
      </c>
      <c r="BL14" s="11" t="s">
        <v>435</v>
      </c>
    </row>
    <row r="15" spans="1:64" ht="32.450000000000003" customHeight="1" thickBot="1">
      <c r="A15" s="380" t="str">
        <f>IF(AK13=Datos!$A$6,"IDENTIFICACIÓN DE LA OPORTUNIDAD","IDENTIFICACIÓN DEL RIESGO")</f>
        <v>IDENTIFICACIÓN DEL RIESGO</v>
      </c>
      <c r="B15" s="381"/>
      <c r="C15" s="381"/>
      <c r="D15" s="381"/>
      <c r="E15" s="381"/>
      <c r="F15" s="381"/>
      <c r="G15" s="381"/>
      <c r="H15" s="381"/>
      <c r="I15" s="381"/>
      <c r="J15" s="382"/>
      <c r="K15" s="27"/>
      <c r="L15" s="27"/>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7"/>
      <c r="BJ15" s="26">
        <v>3</v>
      </c>
      <c r="BK15" s="26" t="s">
        <v>436</v>
      </c>
      <c r="BL15" s="11" t="s">
        <v>437</v>
      </c>
    </row>
    <row r="16" spans="1:64" ht="15.6" customHeight="1">
      <c r="A16" s="18"/>
      <c r="B16" s="28"/>
      <c r="C16" s="28"/>
      <c r="D16" s="28"/>
      <c r="E16" s="28"/>
      <c r="F16" s="28"/>
      <c r="G16" s="28"/>
      <c r="H16" s="28"/>
      <c r="I16" s="28"/>
      <c r="J16" s="28"/>
      <c r="BG16" s="20"/>
      <c r="BJ16" s="26">
        <v>4</v>
      </c>
      <c r="BK16" s="26" t="s">
        <v>438</v>
      </c>
      <c r="BL16" s="11" t="s">
        <v>439</v>
      </c>
    </row>
    <row r="17" spans="1:85" ht="15.6" customHeight="1">
      <c r="A17" s="18"/>
      <c r="B17" s="28"/>
      <c r="C17" s="28"/>
      <c r="D17" s="455" t="s">
        <v>440</v>
      </c>
      <c r="E17" s="455"/>
      <c r="F17" s="455"/>
      <c r="G17" s="455"/>
      <c r="H17" s="455"/>
      <c r="I17" s="455"/>
      <c r="J17" s="455"/>
      <c r="K17" s="455"/>
      <c r="L17" s="455"/>
      <c r="M17" s="455"/>
      <c r="N17" s="455"/>
      <c r="O17" s="455"/>
      <c r="P17" s="455"/>
      <c r="Q17" s="455"/>
      <c r="S17" s="455" t="s">
        <v>441</v>
      </c>
      <c r="T17" s="455"/>
      <c r="U17" s="455"/>
      <c r="V17" s="455"/>
      <c r="X17" s="455" t="s">
        <v>442</v>
      </c>
      <c r="Y17" s="455"/>
      <c r="Z17" s="455"/>
      <c r="AA17" s="455"/>
      <c r="AB17" s="455"/>
      <c r="AC17" s="455"/>
      <c r="AD17" s="455"/>
      <c r="AE17" s="455"/>
      <c r="AF17" s="455"/>
      <c r="AG17" s="455"/>
      <c r="AH17" s="455"/>
      <c r="AI17" s="455"/>
      <c r="AJ17" s="455"/>
      <c r="AK17" s="455"/>
      <c r="AL17" s="455"/>
      <c r="AM17" s="455"/>
      <c r="AN17" s="455"/>
      <c r="AO17" s="455"/>
      <c r="AP17" s="455"/>
      <c r="AQ17" s="455"/>
      <c r="AR17" s="455"/>
      <c r="AS17" s="455"/>
      <c r="AT17" s="455"/>
      <c r="AU17" s="455"/>
      <c r="AV17" s="455"/>
      <c r="AW17" s="455"/>
      <c r="AX17" s="455"/>
      <c r="AY17" s="455"/>
      <c r="AZ17" s="455"/>
      <c r="BA17" s="455"/>
      <c r="BB17" s="455"/>
      <c r="BG17" s="20"/>
      <c r="BJ17" s="26">
        <v>5</v>
      </c>
      <c r="BK17" s="26" t="s">
        <v>171</v>
      </c>
      <c r="BL17" s="11" t="s">
        <v>443</v>
      </c>
    </row>
    <row r="18" spans="1:85" ht="31.15" customHeight="1">
      <c r="A18" s="18"/>
      <c r="D18" s="456"/>
      <c r="E18" s="456"/>
      <c r="F18" s="456"/>
      <c r="G18" s="456"/>
      <c r="H18" s="456"/>
      <c r="I18" s="456"/>
      <c r="J18" s="456"/>
      <c r="K18" s="456"/>
      <c r="L18" s="456"/>
      <c r="M18" s="456"/>
      <c r="N18" s="456"/>
      <c r="O18" s="456"/>
      <c r="P18" s="456"/>
      <c r="Q18" s="456"/>
      <c r="S18" s="456"/>
      <c r="T18" s="456"/>
      <c r="U18" s="456"/>
      <c r="V18" s="456"/>
      <c r="X18" s="456"/>
      <c r="Y18" s="456"/>
      <c r="Z18" s="456"/>
      <c r="AA18" s="456"/>
      <c r="AB18" s="456"/>
      <c r="AC18" s="456"/>
      <c r="AD18" s="456"/>
      <c r="AE18" s="456"/>
      <c r="AF18" s="456"/>
      <c r="AG18" s="456"/>
      <c r="AH18" s="456"/>
      <c r="AI18" s="456"/>
      <c r="AJ18" s="456"/>
      <c r="AK18" s="456"/>
      <c r="AL18" s="456"/>
      <c r="AM18" s="456"/>
      <c r="AN18" s="456"/>
      <c r="AO18" s="456"/>
      <c r="AP18" s="456"/>
      <c r="AQ18" s="456"/>
      <c r="AR18" s="456"/>
      <c r="AS18" s="456"/>
      <c r="AT18" s="456"/>
      <c r="AU18" s="456"/>
      <c r="AV18" s="456"/>
      <c r="AW18" s="456"/>
      <c r="AX18" s="456"/>
      <c r="AY18" s="456"/>
      <c r="AZ18" s="456"/>
      <c r="BA18" s="456"/>
      <c r="BB18" s="456"/>
      <c r="BC18" s="456"/>
      <c r="BD18" s="456"/>
      <c r="BE18" s="456"/>
      <c r="BF18" s="456"/>
      <c r="BG18" s="20"/>
    </row>
    <row r="19" spans="1:85" ht="15.6" customHeight="1">
      <c r="A19" s="18"/>
      <c r="B19" s="39"/>
      <c r="C19" s="39"/>
      <c r="D19" s="39"/>
      <c r="E19" s="39"/>
      <c r="BF19" s="140"/>
      <c r="BG19" s="102" t="s">
        <v>22</v>
      </c>
      <c r="BK19" s="11" t="s">
        <v>445</v>
      </c>
      <c r="BL19" s="11" t="s">
        <v>446</v>
      </c>
      <c r="BM19" s="11" t="s">
        <v>447</v>
      </c>
      <c r="BN19" s="11" t="s">
        <v>448</v>
      </c>
      <c r="BO19" s="11" t="s">
        <v>449</v>
      </c>
      <c r="BP19" s="11" t="s">
        <v>450</v>
      </c>
      <c r="BQ19" s="11" t="s">
        <v>451</v>
      </c>
      <c r="BS19" s="11" t="s">
        <v>452</v>
      </c>
      <c r="BT19" s="11" t="s">
        <v>453</v>
      </c>
      <c r="BU19" s="11" t="s">
        <v>454</v>
      </c>
      <c r="BV19" s="11" t="s">
        <v>455</v>
      </c>
      <c r="BW19" s="11" t="s">
        <v>456</v>
      </c>
      <c r="BX19" s="11" t="s">
        <v>457</v>
      </c>
      <c r="BY19" s="11" t="s">
        <v>458</v>
      </c>
      <c r="CA19" s="11" t="s">
        <v>459</v>
      </c>
      <c r="CB19" s="11" t="s">
        <v>460</v>
      </c>
      <c r="CC19" s="11" t="s">
        <v>461</v>
      </c>
      <c r="CD19" s="11" t="s">
        <v>462</v>
      </c>
      <c r="CE19" s="11" t="s">
        <v>463</v>
      </c>
      <c r="CF19" s="11" t="s">
        <v>464</v>
      </c>
      <c r="CG19" s="11" t="s">
        <v>465</v>
      </c>
    </row>
    <row r="20" spans="1:85" ht="15.6" customHeight="1">
      <c r="A20" s="18"/>
      <c r="B20" s="39"/>
      <c r="C20" s="39"/>
      <c r="D20" s="496" t="str">
        <f>IF(AK13=Datos!$A$6,"Nombre de la oportunidad","Nombre del riesgo")</f>
        <v>Nombre del riesgo</v>
      </c>
      <c r="E20" s="496"/>
      <c r="F20" s="496"/>
      <c r="G20" s="496"/>
      <c r="H20" s="496"/>
      <c r="I20" s="496"/>
      <c r="J20" s="496"/>
      <c r="K20" s="496"/>
      <c r="L20" s="496"/>
      <c r="M20" s="496"/>
      <c r="N20" s="496"/>
      <c r="O20" s="496"/>
      <c r="P20" s="496"/>
      <c r="Q20" s="496"/>
      <c r="R20" s="496"/>
      <c r="S20" s="496"/>
      <c r="T20" s="496"/>
      <c r="U20" s="496"/>
      <c r="V20" s="496"/>
      <c r="W20" s="496"/>
      <c r="X20" s="496"/>
      <c r="Y20" s="496"/>
      <c r="Z20" s="496"/>
      <c r="AA20" s="496"/>
      <c r="AB20" s="496"/>
      <c r="AC20" s="496"/>
      <c r="AD20" s="496"/>
      <c r="AE20" s="496"/>
      <c r="AF20" s="496"/>
      <c r="AG20" s="496"/>
      <c r="AH20" s="496"/>
      <c r="AI20" s="496"/>
      <c r="AJ20" s="496"/>
      <c r="AK20" s="496"/>
      <c r="AL20" s="496"/>
      <c r="AM20" s="496"/>
      <c r="AN20" s="496"/>
      <c r="AO20" s="496"/>
      <c r="AP20" s="496"/>
      <c r="AQ20" s="496"/>
      <c r="AR20" s="496"/>
      <c r="AS20" s="496"/>
      <c r="AT20" s="496"/>
      <c r="AU20" s="496"/>
      <c r="AV20" s="496"/>
      <c r="AW20" s="496"/>
      <c r="AX20" s="496"/>
      <c r="AY20" s="496"/>
      <c r="AZ20" s="496"/>
      <c r="BA20" s="496"/>
      <c r="BB20" s="496"/>
      <c r="BC20" s="496"/>
      <c r="BG20" s="20"/>
      <c r="BK20" s="26" t="str">
        <f>IF('Contexto Estrat. Ins'!$C$7&lt;&gt;"",'Contexto Estrat. Ins'!$C$6,"")</f>
        <v>Planta de personal autorizada insuficiente frente al crecimiento de requerimientos por parte de las partes interesadas</v>
      </c>
      <c r="BL20" s="26" t="str">
        <f>IF('Contexto Estrat. Ins'!$C$8&lt;&gt;"",'Contexto Estrat. Ins'!$C$6,"")</f>
        <v>Planta de personal autorizada insuficiente frente al crecimiento de requerimientos por parte de las partes interesadas</v>
      </c>
      <c r="BM20" s="26" t="str">
        <f>IF('Contexto Estrat. Ins'!$C$9&lt;&gt;"",'Contexto Estrat. Ins'!$C$6,"")</f>
        <v>Planta de personal autorizada insuficiente frente al crecimiento de requerimientos por parte de las partes interesadas</v>
      </c>
      <c r="BN20" s="26" t="str">
        <f>IF('Contexto Estrat. Ins'!$C$10&lt;&gt;"",'Contexto Estrat. Ins'!$C$6,"")</f>
        <v>Planta de personal autorizada insuficiente frente al crecimiento de requerimientos por parte de las partes interesadas</v>
      </c>
      <c r="BO20" s="26" t="str">
        <f>IF('Contexto Estrat. Ins'!$C$11&lt;&gt;"",'Contexto Estrat. Ins'!$C$6,"")</f>
        <v/>
      </c>
      <c r="BP20" s="26" t="str">
        <f>IF('Contexto Estrat. Ins'!$C$12&lt;&gt;"",'Contexto Estrat. Ins'!$C$6,"")</f>
        <v/>
      </c>
      <c r="BQ20" s="26" t="str">
        <f>IF($D$29='Contexto Estrat. Ins'!$B$7,BK20,IF($D$29='Contexto Estrat. Ins'!$B$8,BL20,IF($D$29='Contexto Estrat. Ins'!$B$9,BM20,IF($D$29='Contexto Estrat. Ins'!$B$10,BN20,IF($D$29='Contexto Estrat. Ins'!$B$11,BO20,IF($D$29='Contexto Estrat. Ins'!$B$12,BP20,""))))))</f>
        <v/>
      </c>
      <c r="BS20" s="26" t="str">
        <f>IF('Contexto Estrat. Ins'!$C$37&lt;&gt;"",'Contexto Estrat. Ins'!$C$36,"")</f>
        <v>Definición y aplicación de los modelos de riesgo sanitario IVC-SOA e IVC-SOA PAPF</v>
      </c>
      <c r="BT20" s="26" t="str">
        <f>IF('Contexto Estrat. Ins'!$C$38&lt;&gt;"",'Contexto Estrat. Ins'!$C$36,"")</f>
        <v/>
      </c>
      <c r="BU20" s="26" t="str">
        <f>IF('Contexto Estrat. Ins'!$C$39&lt;&gt;"",'Contexto Estrat. Ins'!$C$36,"")</f>
        <v/>
      </c>
      <c r="BV20" s="26" t="str">
        <f>IF('Contexto Estrat. Ins'!$C$40&lt;&gt;"",'Contexto Estrat. Ins'!$C$36,"")</f>
        <v>Definición y aplicación de los modelos de riesgo sanitario IVC-SOA e IVC-SOA PAPF</v>
      </c>
      <c r="BW20" s="26" t="str">
        <f>IF('Contexto Estrat. Ins'!$C$41&lt;&gt;"",'Contexto Estrat. Ins'!$C$36,"")</f>
        <v/>
      </c>
      <c r="BX20" s="26" t="str">
        <f>IF('Contexto Estrat. Ins'!$C$42&lt;&gt;"",'Contexto Estrat. Ins'!$C$36,"")</f>
        <v/>
      </c>
      <c r="BY20" s="26" t="str">
        <f>IF($D$29='Contexto Estrat. Ins'!$B$37,BS20,IF($D$29='Contexto Estrat. Ins'!$B$38,BT20,IF($D$29='Contexto Estrat. Ins'!$B$39,BU20,IF($D$29='Contexto Estrat. Ins'!$B$40,BV20,IF($D$29='Contexto Estrat. Ins'!$B$41,BW20,IF($D$29='Contexto Estrat. Ins'!$B$42,BX20,""))))))</f>
        <v/>
      </c>
      <c r="CA20" s="26" t="str">
        <f>IF('Contexto Estrat. Ins'!$C$17&lt;&gt;"",'Contexto Estrat. Ins'!$C$16,"")</f>
        <v>Aprobación de presupuesto inferior a las necesidades del Invima</v>
      </c>
      <c r="CB20" s="26" t="str">
        <f>IF('Contexto Estrat. Ins'!$C$18&lt;&gt;"",'Contexto Estrat. Ins'!$C$16,"")</f>
        <v>Aprobación de presupuesto inferior a las necesidades del Invima</v>
      </c>
      <c r="CC20" s="26" t="str">
        <f>IF('Contexto Estrat. Ins'!$C$19&lt;&gt;"",'Contexto Estrat. Ins'!$C$16,"")</f>
        <v>Aprobación de presupuesto inferior a las necesidades del Invima</v>
      </c>
      <c r="CD20" s="26" t="str">
        <f>IF('Contexto Estrat. Ins'!$C$20&lt;&gt;"",'Contexto Estrat. Ins'!$C$16,"")</f>
        <v>Aprobación de presupuesto inferior a las necesidades del Invima</v>
      </c>
      <c r="CE20" s="26" t="str">
        <f>IF('Contexto Estrat. Ins'!$C$21&lt;&gt;"",'Contexto Estrat. Ins'!$C$16,"")</f>
        <v/>
      </c>
      <c r="CF20" s="26" t="str">
        <f>IF('Contexto Estrat. Ins'!$C$22&lt;&gt;"",'Contexto Estrat. Ins'!$C$16,"")</f>
        <v/>
      </c>
      <c r="CG20" s="26" t="str">
        <f>IF($D$29='Contexto Estrat. Ins'!$B$17,CA20,IF($D$29='Contexto Estrat. Ins'!$B$18,CB20,IF($D$29='Contexto Estrat. Ins'!$B$19,CC20,IF($D$29='Contexto Estrat. Ins'!$B$20,CD20,IF($D$29='Contexto Estrat. Ins'!$B$21,CE20,IF($D$29='Contexto Estrat. Ins'!$B$22,CF20,""))))))</f>
        <v/>
      </c>
    </row>
    <row r="21" spans="1:85" ht="31.9" customHeight="1">
      <c r="A21" s="18"/>
      <c r="B21" s="39"/>
      <c r="C21" s="39"/>
      <c r="D21" s="489" t="str">
        <f>IF(X18="","",CONCATENATE(D18," ",S18," ",X18))</f>
        <v/>
      </c>
      <c r="E21" s="489"/>
      <c r="F21" s="489"/>
      <c r="G21" s="489"/>
      <c r="H21" s="489"/>
      <c r="I21" s="489"/>
      <c r="J21" s="489"/>
      <c r="K21" s="489"/>
      <c r="L21" s="489"/>
      <c r="M21" s="489"/>
      <c r="N21" s="489"/>
      <c r="O21" s="489"/>
      <c r="P21" s="489"/>
      <c r="Q21" s="489"/>
      <c r="R21" s="489"/>
      <c r="S21" s="489"/>
      <c r="T21" s="489"/>
      <c r="U21" s="489"/>
      <c r="V21" s="489"/>
      <c r="W21" s="489"/>
      <c r="X21" s="489"/>
      <c r="Y21" s="489"/>
      <c r="Z21" s="489"/>
      <c r="AA21" s="489"/>
      <c r="AB21" s="489"/>
      <c r="AC21" s="489"/>
      <c r="AD21" s="489"/>
      <c r="AE21" s="489"/>
      <c r="AF21" s="489"/>
      <c r="AG21" s="489"/>
      <c r="AH21" s="489"/>
      <c r="AI21" s="489"/>
      <c r="AJ21" s="489"/>
      <c r="AK21" s="489"/>
      <c r="AL21" s="489"/>
      <c r="AM21" s="489"/>
      <c r="AN21" s="489"/>
      <c r="AO21" s="489"/>
      <c r="AP21" s="489"/>
      <c r="AQ21" s="489"/>
      <c r="AR21" s="489"/>
      <c r="AS21" s="489"/>
      <c r="AT21" s="489"/>
      <c r="AU21" s="489"/>
      <c r="AV21" s="489"/>
      <c r="AW21" s="489"/>
      <c r="AX21" s="489"/>
      <c r="AY21" s="489"/>
      <c r="AZ21" s="489"/>
      <c r="BA21" s="489"/>
      <c r="BB21" s="489"/>
      <c r="BC21" s="489"/>
      <c r="BD21" s="489"/>
      <c r="BE21" s="489"/>
      <c r="BF21" s="489"/>
      <c r="BG21" s="20"/>
      <c r="BK21" s="26" t="str">
        <f>IF('Contexto Estrat. Ins'!$D$7&lt;&gt;"",'Contexto Estrat. Ins'!$D$6,"")</f>
        <v>Rotación de personal</v>
      </c>
      <c r="BL21" s="26" t="str">
        <f>IF('Contexto Estrat. Ins'!$D$8&lt;&gt;"",'Contexto Estrat. Ins'!$D$6,"")</f>
        <v>Rotación de personal</v>
      </c>
      <c r="BM21" s="26" t="str">
        <f>IF('Contexto Estrat. Ins'!$D$9&lt;&gt;"",'Contexto Estrat. Ins'!$D$6,"")</f>
        <v>Rotación de personal</v>
      </c>
      <c r="BN21" s="26" t="str">
        <f>IF('Contexto Estrat. Ins'!$D$10&lt;&gt;"",'Contexto Estrat. Ins'!$D$6,"")</f>
        <v/>
      </c>
      <c r="BO21" s="26" t="str">
        <f>IF('Contexto Estrat. Ins'!$D$11&lt;&gt;"",'Contexto Estrat. Ins'!$D$6,"")</f>
        <v/>
      </c>
      <c r="BP21" s="26" t="str">
        <f>IF('Contexto Estrat. Ins'!$D$12&lt;&gt;"",'Contexto Estrat. Ins'!$D$6,"")</f>
        <v/>
      </c>
      <c r="BQ21" s="26" t="str">
        <f>IF($D$29='Contexto Estrat. Ins'!$B$7,BK21,IF($D$29='Contexto Estrat. Ins'!$B$8,BL21,IF($D$29='Contexto Estrat. Ins'!$B$9,BM21,IF($D$29='Contexto Estrat. Ins'!$B$10,BN21,IF($D$29='Contexto Estrat. Ins'!$B$11,BO21,IF($D$29='Contexto Estrat. Ins'!$B$12,BP21,""))))))</f>
        <v/>
      </c>
      <c r="BS21" s="26" t="str">
        <f>IF('Contexto Estrat. Ins'!$D$37&lt;&gt;"",'Contexto Estrat. Ins'!$D$36,"")</f>
        <v>Conocimiento técnico del personal del Instituto</v>
      </c>
      <c r="BT21" s="26" t="str">
        <f>IF('Contexto Estrat. Ins'!$D$38&lt;&gt;"",'Contexto Estrat. Ins'!$D$36,"")</f>
        <v>Conocimiento técnico del personal del Instituto</v>
      </c>
      <c r="BU21" s="26" t="str">
        <f>IF('Contexto Estrat. Ins'!$D$39&lt;&gt;"",'Contexto Estrat. Ins'!$D$36,"")</f>
        <v>Conocimiento técnico del personal del Instituto</v>
      </c>
      <c r="BV21" s="26" t="str">
        <f>IF('Contexto Estrat. Ins'!$D$40&lt;&gt;"",'Contexto Estrat. Ins'!$D$36,"")</f>
        <v>Conocimiento técnico del personal del Instituto</v>
      </c>
      <c r="BW21" s="26" t="str">
        <f>IF('Contexto Estrat. Ins'!$D$41&lt;&gt;"",'Contexto Estrat. Ins'!$D$36,"")</f>
        <v/>
      </c>
      <c r="BX21" s="26" t="str">
        <f>IF('Contexto Estrat. Ins'!$D$42&lt;&gt;"",'Contexto Estrat. Ins'!$D$36,"")</f>
        <v/>
      </c>
      <c r="BY21" s="26" t="str">
        <f>IF($D$29='Contexto Estrat. Ins'!$B$37,BS21,IF($D$29='Contexto Estrat. Ins'!$B$38,BT21,IF($D$29='Contexto Estrat. Ins'!$B$39,BU21,IF($D$29='Contexto Estrat. Ins'!$B$40,BV21,IF($D$29='Contexto Estrat. Ins'!$B$41,BW21,IF($D$29='Contexto Estrat. Ins'!$B$42,BX21,""))))))</f>
        <v/>
      </c>
      <c r="CA21" s="26" t="str">
        <f>IF('Contexto Estrat. Ins'!$D$17&lt;&gt;"",'Contexto Estrat. Ins'!$D$16,"")</f>
        <v>Exceso de legislación sanitaria vigente y cambios continuos en la misma</v>
      </c>
      <c r="CB21" s="26" t="str">
        <f>IF('Contexto Estrat. Ins'!$D$18&lt;&gt;"",'Contexto Estrat. Ins'!$D$16,"")</f>
        <v/>
      </c>
      <c r="CC21" s="26" t="str">
        <f>IF('Contexto Estrat. Ins'!$D$19&lt;&gt;"",'Contexto Estrat. Ins'!$D$16,"")</f>
        <v/>
      </c>
      <c r="CD21" s="26" t="str">
        <f>IF('Contexto Estrat. Ins'!$D$20&lt;&gt;"",'Contexto Estrat. Ins'!$D$16,"")</f>
        <v/>
      </c>
      <c r="CE21" s="26" t="str">
        <f>IF('Contexto Estrat. Ins'!$D$21&lt;&gt;"",'Contexto Estrat. Ins'!$D$16,"")</f>
        <v/>
      </c>
      <c r="CF21" s="26" t="str">
        <f>IF('Contexto Estrat. Ins'!$D$22&lt;&gt;"",'Contexto Estrat. Ins'!$D$16,"")</f>
        <v/>
      </c>
      <c r="CG21" s="26" t="str">
        <f>IF($D$29='Contexto Estrat. Ins'!$B$17,CA21,IF($D$29='Contexto Estrat. Ins'!$B$18,CB21,IF($D$29='Contexto Estrat. Ins'!$B$19,CC21,IF($D$29='Contexto Estrat. Ins'!$B$20,CD21,IF($D$29='Contexto Estrat. Ins'!$B$21,CE21,IF($D$29='Contexto Estrat. Ins'!$B$22,CF21,""))))))</f>
        <v/>
      </c>
    </row>
    <row r="22" spans="1:85" ht="15" customHeight="1">
      <c r="A22" s="18"/>
      <c r="D22" s="492" t="s">
        <v>466</v>
      </c>
      <c r="E22" s="492"/>
      <c r="F22" s="492"/>
      <c r="G22" s="492"/>
      <c r="H22" s="492"/>
      <c r="I22" s="492"/>
      <c r="J22" s="492"/>
      <c r="K22" s="492"/>
      <c r="L22" s="492"/>
      <c r="M22" s="492"/>
      <c r="N22" s="492"/>
      <c r="O22" s="492"/>
      <c r="P22" s="492"/>
      <c r="Q22" s="492"/>
      <c r="R22" s="492"/>
      <c r="S22" s="492"/>
      <c r="T22" s="492"/>
      <c r="U22" s="492"/>
      <c r="V22" s="492"/>
      <c r="W22" s="492"/>
      <c r="X22" s="492"/>
      <c r="Y22" s="492"/>
      <c r="Z22" s="492"/>
      <c r="AA22" s="492"/>
      <c r="AB22" s="492"/>
      <c r="AC22" s="492"/>
      <c r="AD22" s="492"/>
      <c r="AE22" s="492"/>
      <c r="AF22" s="492"/>
      <c r="AG22" s="492"/>
      <c r="AH22" s="492"/>
      <c r="AI22" s="492"/>
      <c r="AJ22" s="492"/>
      <c r="AK22" s="492"/>
      <c r="AL22" s="492"/>
      <c r="AM22" s="492"/>
      <c r="AN22" s="492"/>
      <c r="AO22" s="492"/>
      <c r="AP22" s="492"/>
      <c r="AQ22" s="492"/>
      <c r="AR22" s="492"/>
      <c r="AS22" s="492"/>
      <c r="AT22" s="492"/>
      <c r="AU22" s="492"/>
      <c r="AV22" s="492"/>
      <c r="AW22" s="492"/>
      <c r="AX22" s="492"/>
      <c r="AY22" s="492"/>
      <c r="AZ22" s="492"/>
      <c r="BA22" s="492"/>
      <c r="BB22" s="492"/>
      <c r="BC22" s="492"/>
      <c r="BD22" s="492"/>
      <c r="BE22" s="492"/>
      <c r="BF22" s="492"/>
      <c r="BG22" s="20"/>
      <c r="BK22" s="26" t="str">
        <f>IF('Contexto Estrat. Ins'!$E$7&lt;&gt;"",'Contexto Estrat. Ins'!$E$6,"")</f>
        <v>Sistemas de información y plataforma tecnológica obsoleta y vulnerable</v>
      </c>
      <c r="BL22" s="26" t="str">
        <f>IF('Contexto Estrat. Ins'!$E$8&lt;&gt;"",'Contexto Estrat. Ins'!$E$6,"")</f>
        <v>Sistemas de información y plataforma tecnológica obsoleta y vulnerable</v>
      </c>
      <c r="BM22" s="26" t="str">
        <f>IF('Contexto Estrat. Ins'!$E$9&lt;&gt;"",'Contexto Estrat. Ins'!$E$6,"")</f>
        <v>Sistemas de información y plataforma tecnológica obsoleta y vulnerable</v>
      </c>
      <c r="BN22" s="26" t="str">
        <f>IF('Contexto Estrat. Ins'!$E$10&lt;&gt;"",'Contexto Estrat. Ins'!$E$6,"")</f>
        <v>Sistemas de información y plataforma tecnológica obsoleta y vulnerable</v>
      </c>
      <c r="BO22" s="26" t="str">
        <f>IF('Contexto Estrat. Ins'!$E$11&lt;&gt;"",'Contexto Estrat. Ins'!$E$6,"")</f>
        <v/>
      </c>
      <c r="BP22" s="26" t="str">
        <f>IF('Contexto Estrat. Ins'!$E$12&lt;&gt;"",'Contexto Estrat. Ins'!$E$6,"")</f>
        <v/>
      </c>
      <c r="BQ22" s="26" t="str">
        <f>IF($D$29='Contexto Estrat. Ins'!$B$7,BK22,IF($D$29='Contexto Estrat. Ins'!$B$8,BL22,IF($D$29='Contexto Estrat. Ins'!$B$9,BM22,IF($D$29='Contexto Estrat. Ins'!$B$10,BN22,IF($D$29='Contexto Estrat. Ins'!$B$11,BO22,IF($D$29='Contexto Estrat. Ins'!$B$12,BP22,""))))))</f>
        <v/>
      </c>
      <c r="BS22" s="26" t="str">
        <f>IF('Contexto Estrat. Ins'!$E$37&lt;&gt;"",'Contexto Estrat. Ins'!$E$36,"")</f>
        <v/>
      </c>
      <c r="BT22" s="26" t="str">
        <f>IF('Contexto Estrat. Ins'!$E$38&lt;&gt;"",'Contexto Estrat. Ins'!$E$36,"")</f>
        <v>Racionalización de trámites de acuerdo a la normatividad vigente</v>
      </c>
      <c r="BU22" s="26" t="str">
        <f>IF('Contexto Estrat. Ins'!$E$39&lt;&gt;"",'Contexto Estrat. Ins'!$E$36,"")</f>
        <v/>
      </c>
      <c r="BV22" s="26" t="str">
        <f>IF('Contexto Estrat. Ins'!$E$40&lt;&gt;"",'Contexto Estrat. Ins'!$E$36,"")</f>
        <v>Racionalización de trámites de acuerdo a la normatividad vigente</v>
      </c>
      <c r="BW22" s="26" t="str">
        <f>IF('Contexto Estrat. Ins'!$E$41&lt;&gt;"",'Contexto Estrat. Ins'!$E$36,"")</f>
        <v/>
      </c>
      <c r="BX22" s="26" t="str">
        <f>IF('Contexto Estrat. Ins'!$E$42&lt;&gt;"",'Contexto Estrat. Ins'!$E$36,"")</f>
        <v/>
      </c>
      <c r="BY22" s="26" t="str">
        <f>IF($D$29='Contexto Estrat. Ins'!$B$37,BS22,IF($D$29='Contexto Estrat. Ins'!$B$38,BT22,IF($D$29='Contexto Estrat. Ins'!$B$39,BU22,IF($D$29='Contexto Estrat. Ins'!$B$40,BV22,IF($D$29='Contexto Estrat. Ins'!$B$41,BW22,IF($D$29='Contexto Estrat. Ins'!$B$42,BX22,""))))))</f>
        <v/>
      </c>
      <c r="CA22" s="26" t="str">
        <f>IF('Contexto Estrat. Ins'!$E$17&lt;&gt;"",'Contexto Estrat. Ins'!$E$16,"")</f>
        <v>Capacidad de respuesta limitada en la Red Nacional de Laboratorios</v>
      </c>
      <c r="CB22" s="26" t="str">
        <f>IF('Contexto Estrat. Ins'!$E$18&lt;&gt;"",'Contexto Estrat. Ins'!$E$16,"")</f>
        <v/>
      </c>
      <c r="CC22" s="26" t="str">
        <f>IF('Contexto Estrat. Ins'!$E$19&lt;&gt;"",'Contexto Estrat. Ins'!$E$16,"")</f>
        <v/>
      </c>
      <c r="CD22" s="26" t="str">
        <f>IF('Contexto Estrat. Ins'!$E$20&lt;&gt;"",'Contexto Estrat. Ins'!$E$16,"")</f>
        <v/>
      </c>
      <c r="CE22" s="26" t="str">
        <f>IF('Contexto Estrat. Ins'!$E$21&lt;&gt;"",'Contexto Estrat. Ins'!$E$16,"")</f>
        <v/>
      </c>
      <c r="CF22" s="26" t="str">
        <f>IF('Contexto Estrat. Ins'!$E$22&lt;&gt;"",'Contexto Estrat. Ins'!$E$16,"")</f>
        <v/>
      </c>
      <c r="CG22" s="26" t="str">
        <f>IF($D$29='Contexto Estrat. Ins'!$B$17,CA22,IF($D$29='Contexto Estrat. Ins'!$B$18,CB22,IF($D$29='Contexto Estrat. Ins'!$B$19,CC22,IF($D$29='Contexto Estrat. Ins'!$B$20,CD22,IF($D$29='Contexto Estrat. Ins'!$B$21,CE22,IF($D$29='Contexto Estrat. Ins'!$B$22,CF22,""))))))</f>
        <v/>
      </c>
    </row>
    <row r="23" spans="1:85" ht="15" customHeight="1">
      <c r="A23" s="18"/>
      <c r="D23" s="496" t="str">
        <f>IF(AK13=Datos!$A$6,"Explicación de la oportunidad","Explicación del riesgo")</f>
        <v>Explicación del riesgo</v>
      </c>
      <c r="E23" s="496"/>
      <c r="F23" s="496"/>
      <c r="G23" s="496"/>
      <c r="H23" s="496"/>
      <c r="I23" s="496"/>
      <c r="J23" s="496"/>
      <c r="K23" s="496"/>
      <c r="L23" s="496"/>
      <c r="M23" s="496"/>
      <c r="N23" s="496"/>
      <c r="O23" s="496"/>
      <c r="P23" s="496"/>
      <c r="Q23" s="496"/>
      <c r="R23" s="496"/>
      <c r="S23" s="496"/>
      <c r="T23" s="496"/>
      <c r="U23" s="496"/>
      <c r="V23" s="496"/>
      <c r="W23" s="496"/>
      <c r="X23" s="496"/>
      <c r="Y23" s="496"/>
      <c r="Z23" s="496"/>
      <c r="AA23" s="496"/>
      <c r="AB23" s="496"/>
      <c r="AC23" s="496"/>
      <c r="AD23" s="496"/>
      <c r="AE23" s="496"/>
      <c r="AF23" s="496"/>
      <c r="AG23" s="496"/>
      <c r="AH23" s="496"/>
      <c r="AI23" s="496"/>
      <c r="AJ23" s="496"/>
      <c r="AK23" s="496"/>
      <c r="AL23" s="496"/>
      <c r="AM23" s="496"/>
      <c r="AN23" s="496"/>
      <c r="AO23" s="496"/>
      <c r="AP23" s="496"/>
      <c r="AQ23" s="496"/>
      <c r="AR23" s="496"/>
      <c r="AS23" s="30"/>
      <c r="AT23" s="30"/>
      <c r="AU23" s="30"/>
      <c r="AV23" s="30"/>
      <c r="AW23" s="30"/>
      <c r="AX23" s="30"/>
      <c r="AY23" s="490" t="str">
        <f>IF(AK13=Datos!$A$6,"Clase de oportunidad","Clase de riesgo")</f>
        <v>Clase de riesgo</v>
      </c>
      <c r="AZ23" s="490"/>
      <c r="BA23" s="490"/>
      <c r="BB23" s="490"/>
      <c r="BC23" s="490"/>
      <c r="BD23" s="490"/>
      <c r="BE23" s="490"/>
      <c r="BF23" s="490"/>
      <c r="BG23" s="20"/>
      <c r="BK23" s="26" t="str">
        <f>IF('Contexto Estrat. Ins'!$F$7&lt;&gt;"",'Contexto Estrat. Ins'!$F$6,"")</f>
        <v>Información sujeta a divulgación o modificación no autorizada</v>
      </c>
      <c r="BL23" s="26" t="str">
        <f>IF('Contexto Estrat. Ins'!$F$8&lt;&gt;"",'Contexto Estrat. Ins'!$F$6,"")</f>
        <v>Información sujeta a divulgación o modificación no autorizada</v>
      </c>
      <c r="BM23" s="26" t="str">
        <f>IF('Contexto Estrat. Ins'!$F$9&lt;&gt;"",'Contexto Estrat. Ins'!$F$6,"")</f>
        <v>Información sujeta a divulgación o modificación no autorizada</v>
      </c>
      <c r="BN23" s="26" t="str">
        <f>IF('Contexto Estrat. Ins'!$F$10&lt;&gt;"",'Contexto Estrat. Ins'!$F$6,"")</f>
        <v>Información sujeta a divulgación o modificación no autorizada</v>
      </c>
      <c r="BO23" s="26" t="str">
        <f>IF('Contexto Estrat. Ins'!$F$11&lt;&gt;"",'Contexto Estrat. Ins'!$F$6,"")</f>
        <v/>
      </c>
      <c r="BP23" s="26" t="str">
        <f>IF('Contexto Estrat. Ins'!$F$12&lt;&gt;"",'Contexto Estrat. Ins'!$F$6,"")</f>
        <v/>
      </c>
      <c r="BQ23" s="26" t="str">
        <f>IF($D$29='Contexto Estrat. Ins'!$B$7,BK23,IF($D$29='Contexto Estrat. Ins'!$B$8,BL23,IF($D$29='Contexto Estrat. Ins'!$B$9,BM23,IF($D$29='Contexto Estrat. Ins'!$B$10,BN23,IF($D$29='Contexto Estrat. Ins'!$B$11,BO23,IF($D$29='Contexto Estrat. Ins'!$B$12,BP23,""))))))</f>
        <v/>
      </c>
      <c r="BS23" s="26" t="str">
        <f>IF('Contexto Estrat. Ins'!$F$37&lt;&gt;"",'Contexto Estrat. Ins'!$F$36,"")</f>
        <v/>
      </c>
      <c r="BT23" s="26" t="str">
        <f>IF('Contexto Estrat. Ins'!$F$38&lt;&gt;"",'Contexto Estrat. Ins'!$F$36,"")</f>
        <v>Generación de recursos propios por concepto de tarifas y sanciones</v>
      </c>
      <c r="BU23" s="26" t="str">
        <f>IF('Contexto Estrat. Ins'!$F$39&lt;&gt;"",'Contexto Estrat. Ins'!$F$36,"")</f>
        <v/>
      </c>
      <c r="BV23" s="26" t="str">
        <f>IF('Contexto Estrat. Ins'!$F$40&lt;&gt;"",'Contexto Estrat. Ins'!$F$36,"")</f>
        <v/>
      </c>
      <c r="BW23" s="26" t="str">
        <f>IF('Contexto Estrat. Ins'!$F$41&lt;&gt;"",'Contexto Estrat. Ins'!$F$36,"")</f>
        <v/>
      </c>
      <c r="BX23" s="26" t="str">
        <f>IF('Contexto Estrat. Ins'!$F$42&lt;&gt;"",'Contexto Estrat. Ins'!$F$36,"")</f>
        <v/>
      </c>
      <c r="BY23" s="26" t="str">
        <f>IF($D$29='Contexto Estrat. Ins'!$B$37,BS23,IF($D$29='Contexto Estrat. Ins'!$B$38,BT23,IF($D$29='Contexto Estrat. Ins'!$B$39,BU23,IF($D$29='Contexto Estrat. Ins'!$B$40,BV23,IF($D$29='Contexto Estrat. Ins'!$B$41,BW23,IF($D$29='Contexto Estrat. Ins'!$B$42,BX23,""))))))</f>
        <v/>
      </c>
      <c r="CA23" s="26" t="str">
        <f>IF('Contexto Estrat. Ins'!$F$17&lt;&gt;"",'Contexto Estrat. Ins'!$F$16,"")</f>
        <v>Opinión neutral de los ciudadanos con respecto al Invima</v>
      </c>
      <c r="CB23" s="26" t="str">
        <f>IF('Contexto Estrat. Ins'!$F$18&lt;&gt;"",'Contexto Estrat. Ins'!$F$16,"")</f>
        <v>Opinión neutral de los ciudadanos con respecto al Invima</v>
      </c>
      <c r="CC23" s="26" t="str">
        <f>IF('Contexto Estrat. Ins'!$F$19&lt;&gt;"",'Contexto Estrat. Ins'!$F$16,"")</f>
        <v/>
      </c>
      <c r="CD23" s="26" t="str">
        <f>IF('Contexto Estrat. Ins'!$F$20&lt;&gt;"",'Contexto Estrat. Ins'!$F$16,"")</f>
        <v>Opinión neutral de los ciudadanos con respecto al Invima</v>
      </c>
      <c r="CE23" s="26" t="str">
        <f>IF('Contexto Estrat. Ins'!$F$21&lt;&gt;"",'Contexto Estrat. Ins'!$F$16,"")</f>
        <v/>
      </c>
      <c r="CF23" s="26" t="str">
        <f>IF('Contexto Estrat. Ins'!$F$22&lt;&gt;"",'Contexto Estrat. Ins'!$F$16,"")</f>
        <v/>
      </c>
      <c r="CG23" s="26" t="str">
        <f>IF($D$29='Contexto Estrat. Ins'!$B$17,CA23,IF($D$29='Contexto Estrat. Ins'!$B$18,CB23,IF($D$29='Contexto Estrat. Ins'!$B$19,CC23,IF($D$29='Contexto Estrat. Ins'!$B$20,CD23,IF($D$29='Contexto Estrat. Ins'!$B$21,CE23,IF($D$29='Contexto Estrat. Ins'!$B$22,CF23,""))))))</f>
        <v/>
      </c>
    </row>
    <row r="24" spans="1:85" ht="31.15" customHeight="1">
      <c r="A24" s="18"/>
      <c r="D24" s="491"/>
      <c r="E24" s="491"/>
      <c r="F24" s="491"/>
      <c r="G24" s="491"/>
      <c r="H24" s="491"/>
      <c r="I24" s="491"/>
      <c r="J24" s="491"/>
      <c r="K24" s="491"/>
      <c r="L24" s="491"/>
      <c r="M24" s="491"/>
      <c r="N24" s="491"/>
      <c r="O24" s="491"/>
      <c r="P24" s="491"/>
      <c r="Q24" s="491"/>
      <c r="R24" s="491"/>
      <c r="S24" s="491"/>
      <c r="T24" s="491"/>
      <c r="U24" s="491"/>
      <c r="V24" s="491"/>
      <c r="W24" s="491"/>
      <c r="X24" s="491"/>
      <c r="Y24" s="491"/>
      <c r="Z24" s="491"/>
      <c r="AA24" s="491"/>
      <c r="AB24" s="491"/>
      <c r="AC24" s="491"/>
      <c r="AD24" s="491"/>
      <c r="AE24" s="491"/>
      <c r="AF24" s="491"/>
      <c r="AG24" s="491"/>
      <c r="AH24" s="491"/>
      <c r="AI24" s="491"/>
      <c r="AJ24" s="491"/>
      <c r="AK24" s="491"/>
      <c r="AL24" s="491"/>
      <c r="AM24" s="491"/>
      <c r="AN24" s="491"/>
      <c r="AO24" s="491"/>
      <c r="AP24" s="491"/>
      <c r="AQ24" s="491"/>
      <c r="AR24" s="491"/>
      <c r="AS24" s="491"/>
      <c r="AT24" s="491"/>
      <c r="AU24" s="491"/>
      <c r="AV24" s="491"/>
      <c r="AW24" s="141"/>
      <c r="AX24" s="141"/>
      <c r="AY24" s="456"/>
      <c r="AZ24" s="456"/>
      <c r="BA24" s="456"/>
      <c r="BB24" s="456"/>
      <c r="BC24" s="456"/>
      <c r="BD24" s="456"/>
      <c r="BE24" s="456"/>
      <c r="BF24" s="456"/>
      <c r="BG24" s="20"/>
      <c r="BK24" s="26" t="str">
        <f>IF('Contexto Estrat. Ins'!$G$7&lt;&gt;"",'Contexto Estrat. Ins'!$G$6,"")</f>
        <v>Inoportunidad en la respuesta a trámites y capacidad de respuesta limitada en los laboratorios del Invima</v>
      </c>
      <c r="BL24" s="26" t="str">
        <f>IF('Contexto Estrat. Ins'!$G$8&lt;&gt;"",'Contexto Estrat. Ins'!$G$6,"")</f>
        <v>Inoportunidad en la respuesta a trámites y capacidad de respuesta limitada en los laboratorios del Invima</v>
      </c>
      <c r="BM24" s="26" t="str">
        <f>IF('Contexto Estrat. Ins'!$G$9&lt;&gt;"",'Contexto Estrat. Ins'!$G$6,"")</f>
        <v/>
      </c>
      <c r="BN24" s="26" t="str">
        <f>IF('Contexto Estrat. Ins'!$G$10&lt;&gt;"",'Contexto Estrat. Ins'!$G$6,"")</f>
        <v>Inoportunidad en la respuesta a trámites y capacidad de respuesta limitada en los laboratorios del Invima</v>
      </c>
      <c r="BO24" s="26" t="str">
        <f>IF('Contexto Estrat. Ins'!$G$11&lt;&gt;"",'Contexto Estrat. Ins'!$G$6,"")</f>
        <v/>
      </c>
      <c r="BP24" s="26" t="str">
        <f>IF('Contexto Estrat. Ins'!$G$12&lt;&gt;"",'Contexto Estrat. Ins'!$G$6,"")</f>
        <v/>
      </c>
      <c r="BQ24" s="26" t="str">
        <f>IF($D$29='Contexto Estrat. Ins'!$B$7,BK24,IF($D$29='Contexto Estrat. Ins'!$B$8,BL24,IF($D$29='Contexto Estrat. Ins'!$B$9,BM24,IF($D$29='Contexto Estrat. Ins'!$B$10,BN24,IF($D$29='Contexto Estrat. Ins'!$B$11,BO24,IF($D$29='Contexto Estrat. Ins'!$B$12,BP24,""))))))</f>
        <v/>
      </c>
      <c r="BS24" s="26" t="str">
        <f>IF('Contexto Estrat. Ins'!$G$37&lt;&gt;"",'Contexto Estrat. Ins'!$G$36,"")</f>
        <v>Mantenimiento del Sistema de Gestión Integrado</v>
      </c>
      <c r="BT24" s="26" t="str">
        <f>IF('Contexto Estrat. Ins'!$G$38&lt;&gt;"",'Contexto Estrat. Ins'!$G$36,"")</f>
        <v>Mantenimiento del Sistema de Gestión Integrado</v>
      </c>
      <c r="BU24" s="26" t="str">
        <f>IF('Contexto Estrat. Ins'!$G$39&lt;&gt;"",'Contexto Estrat. Ins'!$G$36,"")</f>
        <v>Mantenimiento del Sistema de Gestión Integrado</v>
      </c>
      <c r="BV24" s="26" t="str">
        <f>IF('Contexto Estrat. Ins'!$G$40&lt;&gt;"",'Contexto Estrat. Ins'!$G$36,"")</f>
        <v>Mantenimiento del Sistema de Gestión Integrado</v>
      </c>
      <c r="BW24" s="26" t="str">
        <f>IF('Contexto Estrat. Ins'!$G$41&lt;&gt;"",'Contexto Estrat. Ins'!$G$36,"")</f>
        <v/>
      </c>
      <c r="BX24" s="26" t="str">
        <f>IF('Contexto Estrat. Ins'!$G$42&lt;&gt;"",'Contexto Estrat. Ins'!$G$36,"")</f>
        <v/>
      </c>
      <c r="BY24" s="26" t="str">
        <f>IF($D$29='Contexto Estrat. Ins'!$B$37,BS24,IF($D$29='Contexto Estrat. Ins'!$B$38,BT24,IF($D$29='Contexto Estrat. Ins'!$B$39,BU24,IF($D$29='Contexto Estrat. Ins'!$B$40,BV24,IF($D$29='Contexto Estrat. Ins'!$B$41,BW24,IF($D$29='Contexto Estrat. Ins'!$B$42,BX24,""))))))</f>
        <v/>
      </c>
      <c r="CA24" s="26" t="str">
        <f>IF('Contexto Estrat. Ins'!$G$17&lt;&gt;"",'Contexto Estrat. Ins'!$G$16,"")</f>
        <v/>
      </c>
      <c r="CB24" s="26" t="str">
        <f>IF('Contexto Estrat. Ins'!$G$18&lt;&gt;"",'Contexto Estrat. Ins'!$G$16,"")</f>
        <v/>
      </c>
      <c r="CC24" s="26" t="str">
        <f>IF('Contexto Estrat. Ins'!$G$19&lt;&gt;"",'Contexto Estrat. Ins'!$G$16,"")</f>
        <v/>
      </c>
      <c r="CD24" s="26" t="str">
        <f>IF('Contexto Estrat. Ins'!$G$20&lt;&gt;"",'Contexto Estrat. Ins'!$G$16,"")</f>
        <v>Percepción negativa por parte de las partes interesadas con respecto a la transparencia de la Entidad</v>
      </c>
      <c r="CE24" s="26" t="str">
        <f>IF('Contexto Estrat. Ins'!$G$21&lt;&gt;"",'Contexto Estrat. Ins'!$G$16,"")</f>
        <v/>
      </c>
      <c r="CF24" s="26" t="str">
        <f>IF('Contexto Estrat. Ins'!$G$22&lt;&gt;"",'Contexto Estrat. Ins'!$G$16,"")</f>
        <v/>
      </c>
      <c r="CG24" s="26" t="str">
        <f>IF($D$29='Contexto Estrat. Ins'!$B$17,CA24,IF($D$29='Contexto Estrat. Ins'!$B$18,CB24,IF($D$29='Contexto Estrat. Ins'!$B$19,CC24,IF($D$29='Contexto Estrat. Ins'!$B$20,CD24,IF($D$29='Contexto Estrat. Ins'!$B$21,CE24,IF($D$29='Contexto Estrat. Ins'!$B$22,CF24,""))))))</f>
        <v/>
      </c>
    </row>
    <row r="25" spans="1:85" s="239" customFormat="1" ht="20.25" customHeight="1">
      <c r="A25" s="241"/>
      <c r="D25" s="240"/>
      <c r="E25" s="240"/>
      <c r="F25" s="240"/>
      <c r="G25" s="240"/>
      <c r="H25" s="240"/>
      <c r="I25" s="240"/>
      <c r="J25" s="240"/>
      <c r="K25" s="240"/>
      <c r="L25" s="240"/>
      <c r="M25" s="240"/>
      <c r="N25" s="240"/>
      <c r="O25" s="240"/>
      <c r="P25" s="240"/>
      <c r="Q25" s="236"/>
      <c r="R25" s="240"/>
      <c r="S25" s="236"/>
      <c r="T25" s="236"/>
      <c r="U25" s="236"/>
      <c r="V25" s="236"/>
      <c r="W25" s="240"/>
      <c r="X25" s="240"/>
      <c r="Y25" s="240"/>
      <c r="Z25" s="240"/>
      <c r="AA25" s="240"/>
      <c r="AB25" s="240"/>
      <c r="AC25" s="240"/>
      <c r="AD25" s="240"/>
      <c r="AE25" s="236"/>
      <c r="AF25" s="240"/>
      <c r="AG25" s="236"/>
      <c r="AH25" s="240"/>
      <c r="AI25" s="240"/>
      <c r="AJ25" s="240"/>
      <c r="AK25" s="240"/>
      <c r="AL25" s="240"/>
      <c r="AM25" s="240"/>
      <c r="AN25" s="240"/>
      <c r="AO25" s="240"/>
      <c r="AP25" s="240"/>
      <c r="AQ25" s="240"/>
      <c r="AR25" s="240"/>
      <c r="AS25" s="240"/>
      <c r="AT25" s="236"/>
      <c r="AU25" s="240"/>
      <c r="AV25" s="240"/>
      <c r="AW25" s="237"/>
      <c r="AX25" s="237"/>
      <c r="AY25" s="238"/>
      <c r="AZ25" s="238"/>
      <c r="BA25" s="238"/>
      <c r="BB25" s="238"/>
      <c r="BC25" s="238"/>
      <c r="BD25" s="238"/>
      <c r="BE25" s="238"/>
      <c r="BF25" s="238"/>
      <c r="BG25" s="242"/>
      <c r="BK25" s="243"/>
      <c r="BL25" s="243"/>
      <c r="BM25" s="243"/>
      <c r="BN25" s="243"/>
      <c r="BO25" s="243"/>
      <c r="BP25" s="243"/>
      <c r="BQ25" s="243"/>
      <c r="BS25" s="243"/>
      <c r="BT25" s="243"/>
      <c r="BU25" s="243"/>
      <c r="BV25" s="243"/>
      <c r="BW25" s="243"/>
      <c r="BX25" s="243"/>
      <c r="BY25" s="243"/>
      <c r="CA25" s="243"/>
      <c r="CB25" s="243"/>
      <c r="CC25" s="243"/>
      <c r="CD25" s="243"/>
      <c r="CE25" s="243"/>
      <c r="CF25" s="243"/>
      <c r="CG25" s="243"/>
    </row>
    <row r="26" spans="1:85" ht="31.15" customHeight="1">
      <c r="A26" s="18"/>
      <c r="C26" s="239"/>
      <c r="D26" s="647" t="s">
        <v>468</v>
      </c>
      <c r="E26" s="648"/>
      <c r="F26" s="648"/>
      <c r="G26" s="648"/>
      <c r="H26" s="648"/>
      <c r="I26" s="648"/>
      <c r="J26" s="648"/>
      <c r="K26" s="648"/>
      <c r="L26" s="648"/>
      <c r="M26" s="648"/>
      <c r="N26" s="648"/>
      <c r="O26" s="648"/>
      <c r="P26" s="249" t="s">
        <v>469</v>
      </c>
      <c r="Q26" s="245"/>
      <c r="R26" s="646" t="s">
        <v>470</v>
      </c>
      <c r="S26" s="646"/>
      <c r="T26" s="245"/>
      <c r="U26" s="246"/>
      <c r="V26" s="236"/>
      <c r="W26" s="647" t="s">
        <v>471</v>
      </c>
      <c r="X26" s="648"/>
      <c r="Y26" s="648"/>
      <c r="Z26" s="648"/>
      <c r="AA26" s="648"/>
      <c r="AB26" s="648"/>
      <c r="AC26" s="648"/>
      <c r="AD26" s="244" t="s">
        <v>469</v>
      </c>
      <c r="AE26" s="245"/>
      <c r="AF26" s="244" t="s">
        <v>470</v>
      </c>
      <c r="AG26" s="246"/>
      <c r="AH26" s="30"/>
      <c r="AI26" s="647" t="s">
        <v>472</v>
      </c>
      <c r="AJ26" s="648"/>
      <c r="AK26" s="648"/>
      <c r="AL26" s="648"/>
      <c r="AM26" s="648"/>
      <c r="AN26" s="648"/>
      <c r="AO26" s="648"/>
      <c r="AP26" s="648"/>
      <c r="AQ26" s="648"/>
      <c r="AR26" s="648"/>
      <c r="AS26" s="244" t="s">
        <v>469</v>
      </c>
      <c r="AT26" s="245"/>
      <c r="AU26" s="645" t="s">
        <v>470</v>
      </c>
      <c r="AV26" s="645"/>
      <c r="AW26" s="247"/>
      <c r="AX26" s="248"/>
      <c r="AY26" s="238"/>
      <c r="AZ26" s="238"/>
      <c r="BA26" s="238"/>
      <c r="BB26" s="238"/>
      <c r="BC26" s="238"/>
      <c r="BD26" s="238"/>
      <c r="BE26" s="238"/>
      <c r="BF26" s="238"/>
      <c r="BG26" s="20"/>
      <c r="BK26" s="26"/>
      <c r="BL26" s="26"/>
      <c r="BM26" s="26"/>
      <c r="BN26" s="26"/>
      <c r="BO26" s="26"/>
      <c r="BP26" s="26"/>
      <c r="BQ26" s="26"/>
      <c r="BS26" s="26"/>
      <c r="BT26" s="26"/>
      <c r="BU26" s="26"/>
      <c r="BV26" s="26"/>
      <c r="BW26" s="26"/>
      <c r="BX26" s="26"/>
      <c r="BY26" s="26"/>
      <c r="CA26" s="26"/>
      <c r="CB26" s="26"/>
      <c r="CC26" s="26"/>
      <c r="CD26" s="26"/>
      <c r="CE26" s="26"/>
      <c r="CF26" s="26"/>
      <c r="CG26" s="26"/>
    </row>
    <row r="27" spans="1:85" ht="15.6" customHeight="1">
      <c r="A27" s="18"/>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29"/>
      <c r="AT27" s="32"/>
      <c r="AU27" s="32"/>
      <c r="AV27" s="32"/>
      <c r="AW27" s="32"/>
      <c r="AX27" s="32"/>
      <c r="AY27" s="32"/>
      <c r="AZ27" s="32"/>
      <c r="BA27" s="32"/>
      <c r="BB27" s="32"/>
      <c r="BG27" s="20"/>
      <c r="BK27" s="26" t="str">
        <f>IF('Contexto Estrat. Ins'!$H$7&lt;&gt;"",'Contexto Estrat. Ins'!$H$6,"")</f>
        <v>Cultura de servicio y herramientas de atención al ciudadano limitadas</v>
      </c>
      <c r="BL27" s="26" t="str">
        <f>IF('Contexto Estrat. Ins'!$H$8&lt;&gt;"",'Contexto Estrat. Ins'!$H$6,"")</f>
        <v>Cultura de servicio y herramientas de atención al ciudadano limitadas</v>
      </c>
      <c r="BM27" s="26" t="str">
        <f>IF('Contexto Estrat. Ins'!$H$9&lt;&gt;"",'Contexto Estrat. Ins'!$H$6,"")</f>
        <v/>
      </c>
      <c r="BN27" s="26" t="str">
        <f>IF('Contexto Estrat. Ins'!$H$10&lt;&gt;"",'Contexto Estrat. Ins'!$H$6,"")</f>
        <v/>
      </c>
      <c r="BO27" s="26" t="str">
        <f>IF('Contexto Estrat. Ins'!$H$11&lt;&gt;"",'Contexto Estrat. Ins'!$H$6,"")</f>
        <v/>
      </c>
      <c r="BP27" s="26" t="str">
        <f>IF('Contexto Estrat. Ins'!$H$12&lt;&gt;"",'Contexto Estrat. Ins'!$H$6,"")</f>
        <v/>
      </c>
      <c r="BQ27" s="26" t="str">
        <f>IF($D$29='Contexto Estrat. Ins'!$B$7,BK27,IF($D$29='Contexto Estrat. Ins'!$B$8,BL27,IF($D$29='Contexto Estrat. Ins'!$B$9,BM27,IF($D$29='Contexto Estrat. Ins'!$B$10,BN27,IF($D$29='Contexto Estrat. Ins'!$B$11,BO27,IF($D$29='Contexto Estrat. Ins'!$B$12,BP27,""))))))</f>
        <v/>
      </c>
      <c r="BS27" s="26" t="str">
        <f>IF('Contexto Estrat. Ins'!$H$37&lt;&gt;"",'Contexto Estrat. Ins'!$H$36,"")</f>
        <v>Enfoque de mejoramiento continuo para el cumplimiento de requisitos legales en seguridad y salud en el trabajo y gestión ambiental</v>
      </c>
      <c r="BT27" s="26" t="str">
        <f>IF('Contexto Estrat. Ins'!$H$38&lt;&gt;"",'Contexto Estrat. Ins'!$H$36,"")</f>
        <v>Enfoque de mejoramiento continuo para el cumplimiento de requisitos legales en seguridad y salud en el trabajo y gestión ambiental</v>
      </c>
      <c r="BU27" s="26" t="str">
        <f>IF('Contexto Estrat. Ins'!$H$39&lt;&gt;"",'Contexto Estrat. Ins'!$H$36,"")</f>
        <v>Enfoque de mejoramiento continuo para el cumplimiento de requisitos legales en seguridad y salud en el trabajo y gestión ambiental</v>
      </c>
      <c r="BV27" s="26" t="str">
        <f>IF('Contexto Estrat. Ins'!$H$40&lt;&gt;"",'Contexto Estrat. Ins'!$H$36,"")</f>
        <v>Enfoque de mejoramiento continuo para el cumplimiento de requisitos legales en seguridad y salud en el trabajo y gestión ambiental</v>
      </c>
      <c r="BW27" s="26" t="str">
        <f>IF('Contexto Estrat. Ins'!$H$41&lt;&gt;"",'Contexto Estrat. Ins'!$H$36,"")</f>
        <v/>
      </c>
      <c r="BX27" s="26" t="str">
        <f>IF('Contexto Estrat. Ins'!$H$42&lt;&gt;"",'Contexto Estrat. Ins'!$H$36,"")</f>
        <v/>
      </c>
      <c r="BY27" s="26" t="str">
        <f>IF($D$29='Contexto Estrat. Ins'!$B$37,BS27,IF($D$29='Contexto Estrat. Ins'!$B$38,BT27,IF($D$29='Contexto Estrat. Ins'!$B$39,BU27,IF($D$29='Contexto Estrat. Ins'!$B$40,BV27,IF($D$29='Contexto Estrat. Ins'!$B$41,BW27,IF($D$29='Contexto Estrat. Ins'!$B$42,BX27,""))))))</f>
        <v/>
      </c>
      <c r="CA27" s="26" t="str">
        <f>IF('Contexto Estrat. Ins'!$H$17&lt;&gt;"",'Contexto Estrat. Ins'!$H$16,"")</f>
        <v>Actos de corrupción e ilegalidad o presión de los diferentes grupos de interés como gremios, actores políticos, usuarios, entidades gubernamentales e internacionales</v>
      </c>
      <c r="CB27" s="26" t="str">
        <f>IF('Contexto Estrat. Ins'!$H$18&lt;&gt;"",'Contexto Estrat. Ins'!$H$16,"")</f>
        <v>Actos de corrupción e ilegalidad o presión de los diferentes grupos de interés como gremios, actores políticos, usuarios, entidades gubernamentales e internacionales</v>
      </c>
      <c r="CC27" s="26" t="str">
        <f>IF('Contexto Estrat. Ins'!$H$19&lt;&gt;"",'Contexto Estrat. Ins'!$H$16,"")</f>
        <v/>
      </c>
      <c r="CD27" s="26" t="str">
        <f>IF('Contexto Estrat. Ins'!$H$20&lt;&gt;"",'Contexto Estrat. Ins'!$H$16,"")</f>
        <v>Actos de corrupción e ilegalidad o presión de los diferentes grupos de interés como gremios, actores políticos, usuarios, entidades gubernamentales e internacionales</v>
      </c>
      <c r="CE27" s="26" t="str">
        <f>IF('Contexto Estrat. Ins'!$H$21&lt;&gt;"",'Contexto Estrat. Ins'!$H$16,"")</f>
        <v/>
      </c>
      <c r="CF27" s="26" t="str">
        <f>IF('Contexto Estrat. Ins'!$H$22&lt;&gt;"",'Contexto Estrat. Ins'!$H$16,"")</f>
        <v/>
      </c>
      <c r="CG27" s="26" t="str">
        <f>IF($D$29='Contexto Estrat. Ins'!$B$17,CA27,IF($D$29='Contexto Estrat. Ins'!$B$18,CB27,IF($D$29='Contexto Estrat. Ins'!$B$19,CC27,IF($D$29='Contexto Estrat. Ins'!$B$20,CD27,IF($D$29='Contexto Estrat. Ins'!$B$21,CE27,IF($D$29='Contexto Estrat. Ins'!$B$22,CF27,""))))))</f>
        <v/>
      </c>
    </row>
    <row r="28" spans="1:85" ht="34.9" customHeight="1">
      <c r="A28" s="18"/>
      <c r="D28" s="376" t="str">
        <f>IF(OR(AK13=Datos!A2,AK13=Datos!A4,AK13=Datos!A5),"Seleccione los Trámites y OPA's posiblemente afectados",IF(AK13=Datos!A3,"Seleccione los Objetivos Estratégicos posiblemente afectados, inciando por el directamente relacionado",IF(AK13=Datos!A6,"Seleccione los Objetivos Estratégicos posiblemente favorecidos, iniciando por el directamente relacionado","")))</f>
        <v/>
      </c>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0"/>
      <c r="AD28" s="493" t="str">
        <f>IF(OR(AK13=Datos!A2,AK13=Datos!A3,AK13=Datos!A4,AK13=Datos!A5),"Seleccione o mencione otros procesos del SIG posiblemente afectados",IF(AK13=Datos!A6,"Seleccione o mencione otros procesos del SIG posiblemente favorecidos",""))</f>
        <v/>
      </c>
      <c r="AE28" s="493"/>
      <c r="AF28" s="493"/>
      <c r="AG28" s="493"/>
      <c r="AH28" s="493"/>
      <c r="AI28" s="493"/>
      <c r="AJ28" s="493"/>
      <c r="AK28" s="493"/>
      <c r="AL28" s="493"/>
      <c r="AM28" s="493"/>
      <c r="AN28" s="493"/>
      <c r="AO28" s="493"/>
      <c r="AP28" s="493"/>
      <c r="AQ28" s="493"/>
      <c r="AR28" s="493"/>
      <c r="AS28" s="493"/>
      <c r="AT28" s="493"/>
      <c r="AU28" s="493"/>
      <c r="AV28" s="493"/>
      <c r="AW28" s="493"/>
      <c r="AX28" s="493"/>
      <c r="AY28" s="493"/>
      <c r="AZ28" s="493"/>
      <c r="BA28" s="493"/>
      <c r="BB28" s="493"/>
      <c r="BC28" s="493"/>
      <c r="BD28" s="493"/>
      <c r="BE28" s="493"/>
      <c r="BF28" s="493"/>
      <c r="BG28" s="20"/>
      <c r="BK28" s="26" t="str">
        <f>IF('Contexto Estrat. Ins'!$I$7&lt;&gt;"",'Contexto Estrat. Ins'!$I$6,"")</f>
        <v/>
      </c>
      <c r="BL28" s="26" t="str">
        <f>IF('Contexto Estrat. Ins'!$I$8&lt;&gt;"",'Contexto Estrat. Ins'!$I$6,"")</f>
        <v/>
      </c>
      <c r="BM28" s="26" t="str">
        <f>IF('Contexto Estrat. Ins'!$I$9&lt;&gt;"",'Contexto Estrat. Ins'!$I$6,"")</f>
        <v>Divulgación de la plataforma estratégica y otros temas de interés inoportuna y que no cubre a la totalidad de los funcionarios y contratistas</v>
      </c>
      <c r="BN28" s="26" t="str">
        <f>IF('Contexto Estrat. Ins'!$I$10&lt;&gt;"",'Contexto Estrat. Ins'!$I$6,"")</f>
        <v/>
      </c>
      <c r="BO28" s="26" t="str">
        <f>IF('Contexto Estrat. Ins'!$I$11&lt;&gt;"",'Contexto Estrat. Ins'!$I$6,"")</f>
        <v/>
      </c>
      <c r="BP28" s="26" t="str">
        <f>IF('Contexto Estrat. Ins'!$I$12&lt;&gt;"",'Contexto Estrat. Ins'!$I$6,"")</f>
        <v/>
      </c>
      <c r="BQ28" s="26" t="str">
        <f>IF($D$29='Contexto Estrat. Ins'!$B$7,BK28,IF($D$29='Contexto Estrat. Ins'!$B$8,BL28,IF($D$29='Contexto Estrat. Ins'!$B$9,BM28,IF($D$29='Contexto Estrat. Ins'!$B$10,BN28,IF($D$29='Contexto Estrat. Ins'!$B$11,BO28,IF($D$29='Contexto Estrat. Ins'!$B$12,BP28,""))))))</f>
        <v/>
      </c>
      <c r="BS28" s="26" t="str">
        <f>IF('Contexto Estrat. Ins'!$I$37&lt;&gt;"",'Contexto Estrat. Ins'!$I$36,"")</f>
        <v>Implementación de nuevos mecanismos de atención a las partes interesadas</v>
      </c>
      <c r="BT28" s="26" t="str">
        <f>IF('Contexto Estrat. Ins'!$I$38&lt;&gt;"",'Contexto Estrat. Ins'!$I$36,"")</f>
        <v>Implementación de nuevos mecanismos de atención a las partes interesadas</v>
      </c>
      <c r="BU28" s="26" t="str">
        <f>IF('Contexto Estrat. Ins'!$I$39&lt;&gt;"",'Contexto Estrat. Ins'!$I$36,"")</f>
        <v/>
      </c>
      <c r="BV28" s="26" t="str">
        <f>IF('Contexto Estrat. Ins'!$I$40&lt;&gt;"",'Contexto Estrat. Ins'!$I$36,"")</f>
        <v>Implementación de nuevos mecanismos de atención a las partes interesadas</v>
      </c>
      <c r="BW28" s="26" t="str">
        <f>IF('Contexto Estrat. Ins'!$I$41&lt;&gt;"",'Contexto Estrat. Ins'!$I$36,"")</f>
        <v/>
      </c>
      <c r="BX28" s="26" t="str">
        <f>IF('Contexto Estrat. Ins'!$I$42&lt;&gt;"",'Contexto Estrat. Ins'!$I$36,"")</f>
        <v/>
      </c>
      <c r="BY28" s="26" t="str">
        <f>IF($D$29='Contexto Estrat. Ins'!$B$37,BS28,IF($D$29='Contexto Estrat. Ins'!$B$38,BT28,IF($D$29='Contexto Estrat. Ins'!$B$39,BU28,IF($D$29='Contexto Estrat. Ins'!$B$40,BV28,IF($D$29='Contexto Estrat. Ins'!$B$41,BW28,IF($D$29='Contexto Estrat. Ins'!$B$42,BX28,""))))))</f>
        <v/>
      </c>
      <c r="CA28" s="26" t="str">
        <f>IF('Contexto Estrat. Ins'!$I$17&lt;&gt;"",'Contexto Estrat. Ins'!$I$16,"")</f>
        <v/>
      </c>
      <c r="CB28" s="26" t="str">
        <f>IF('Contexto Estrat. Ins'!$I$18&lt;&gt;"",'Contexto Estrat. Ins'!$I$16,"")</f>
        <v/>
      </c>
      <c r="CC28" s="26" t="str">
        <f>IF('Contexto Estrat. Ins'!$I$19&lt;&gt;"",'Contexto Estrat. Ins'!$I$16,"")</f>
        <v/>
      </c>
      <c r="CD28" s="26" t="str">
        <f>IF('Contexto Estrat. Ins'!$I$20&lt;&gt;"",'Contexto Estrat. Ins'!$I$16,"")</f>
        <v/>
      </c>
      <c r="CE28" s="26" t="str">
        <f>IF('Contexto Estrat. Ins'!$I$21&lt;&gt;"",'Contexto Estrat. Ins'!$I$16,"")</f>
        <v/>
      </c>
      <c r="CF28" s="26" t="str">
        <f>IF('Contexto Estrat. Ins'!$I$22&lt;&gt;"",'Contexto Estrat. Ins'!$I$16,"")</f>
        <v/>
      </c>
      <c r="CG28" s="26" t="str">
        <f>IF($D$29='Contexto Estrat. Ins'!$B$17,CA28,IF($D$29='Contexto Estrat. Ins'!$B$18,CB28,IF($D$29='Contexto Estrat. Ins'!$B$19,CC28,IF($D$29='Contexto Estrat. Ins'!$B$20,CD28,IF($D$29='Contexto Estrat. Ins'!$B$21,CE28,IF($D$29='Contexto Estrat. Ins'!$B$22,CF28,""))))))</f>
        <v/>
      </c>
    </row>
    <row r="29" spans="1:85" ht="31.15" customHeight="1">
      <c r="A29" s="18"/>
      <c r="D29" s="373"/>
      <c r="E29" s="374"/>
      <c r="F29" s="374"/>
      <c r="G29" s="374"/>
      <c r="H29" s="374"/>
      <c r="I29" s="374"/>
      <c r="J29" s="374"/>
      <c r="K29" s="374"/>
      <c r="L29" s="374"/>
      <c r="M29" s="374"/>
      <c r="N29" s="374"/>
      <c r="O29" s="374"/>
      <c r="P29" s="374"/>
      <c r="Q29" s="374"/>
      <c r="R29" s="374"/>
      <c r="S29" s="374"/>
      <c r="T29" s="374"/>
      <c r="U29" s="374"/>
      <c r="V29" s="374"/>
      <c r="W29" s="374"/>
      <c r="X29" s="374"/>
      <c r="Y29" s="374"/>
      <c r="Z29" s="374"/>
      <c r="AA29" s="374"/>
      <c r="AB29" s="375"/>
      <c r="AC29" s="33"/>
      <c r="AD29" s="494"/>
      <c r="AE29" s="494"/>
      <c r="AF29" s="494"/>
      <c r="AG29" s="494"/>
      <c r="AH29" s="494"/>
      <c r="AI29" s="494"/>
      <c r="AJ29" s="494"/>
      <c r="AK29" s="494"/>
      <c r="AL29" s="494"/>
      <c r="AM29" s="494"/>
      <c r="AN29" s="494"/>
      <c r="AO29" s="494"/>
      <c r="AP29" s="494"/>
      <c r="AQ29" s="494"/>
      <c r="AR29" s="494"/>
      <c r="AS29" s="494"/>
      <c r="AT29" s="494"/>
      <c r="AU29" s="494"/>
      <c r="AV29" s="494"/>
      <c r="AW29" s="494"/>
      <c r="AX29" s="494"/>
      <c r="AY29" s="494"/>
      <c r="AZ29" s="494"/>
      <c r="BA29" s="494"/>
      <c r="BB29" s="494"/>
      <c r="BC29" s="494"/>
      <c r="BD29" s="494"/>
      <c r="BE29" s="494"/>
      <c r="BF29" s="494"/>
      <c r="BG29" s="20"/>
      <c r="BK29" s="26" t="str">
        <f>IF('Contexto Estrat. Ins'!$J$7&lt;&gt;"",'Contexto Estrat. Ins'!$J$6,"")</f>
        <v/>
      </c>
      <c r="BL29" s="26" t="str">
        <f>IF('Contexto Estrat. Ins'!$J$8&lt;&gt;"",'Contexto Estrat. Ins'!$J$6,"")</f>
        <v/>
      </c>
      <c r="BM29" s="26" t="str">
        <f>IF('Contexto Estrat. Ins'!$J$9&lt;&gt;"",'Contexto Estrat. Ins'!$J$6,"")</f>
        <v>Desconocimiento de los funcionarios de las herramientas de gestión y evaluación</v>
      </c>
      <c r="BN29" s="26" t="str">
        <f>IF('Contexto Estrat. Ins'!$J$10&lt;&gt;"",'Contexto Estrat. Ins'!$J$6,"")</f>
        <v>Desconocimiento de los funcionarios de las herramientas de gestión y evaluación</v>
      </c>
      <c r="BO29" s="26" t="str">
        <f>IF('Contexto Estrat. Ins'!$J$11&lt;&gt;"",'Contexto Estrat. Ins'!$J$6,"")</f>
        <v/>
      </c>
      <c r="BP29" s="26" t="str">
        <f>IF('Contexto Estrat. Ins'!$J$12&lt;&gt;"",'Contexto Estrat. Ins'!$J$6,"")</f>
        <v/>
      </c>
      <c r="BQ29" s="26" t="str">
        <f>IF($D$29='Contexto Estrat. Ins'!$B$7,BK29,IF($D$29='Contexto Estrat. Ins'!$B$8,BL29,IF($D$29='Contexto Estrat. Ins'!$B$9,BM29,IF($D$29='Contexto Estrat. Ins'!$B$10,BN29,IF($D$29='Contexto Estrat. Ins'!$B$11,BO29,IF($D$29='Contexto Estrat. Ins'!$B$12,BP29,""))))))</f>
        <v/>
      </c>
      <c r="BS29" s="26" t="str">
        <f>IF('Contexto Estrat. Ins'!$J$37&lt;&gt;"",'Contexto Estrat. Ins'!$J$36,"")</f>
        <v>Reconocimiento como autoridad sanitaria de referencia a nivel nacional e internacional</v>
      </c>
      <c r="BT29" s="26" t="str">
        <f>IF('Contexto Estrat. Ins'!$J$38&lt;&gt;"",'Contexto Estrat. Ins'!$J$36,"")</f>
        <v/>
      </c>
      <c r="BU29" s="26" t="str">
        <f>IF('Contexto Estrat. Ins'!$J$39&lt;&gt;"",'Contexto Estrat. Ins'!$J$36,"")</f>
        <v/>
      </c>
      <c r="BV29" s="26" t="str">
        <f>IF('Contexto Estrat. Ins'!$J$40&lt;&gt;"",'Contexto Estrat. Ins'!$J$36,"")</f>
        <v/>
      </c>
      <c r="BW29" s="26" t="str">
        <f>IF('Contexto Estrat. Ins'!$J$41&lt;&gt;"",'Contexto Estrat. Ins'!$J$36,"")</f>
        <v/>
      </c>
      <c r="BX29" s="26" t="str">
        <f>IF('Contexto Estrat. Ins'!$J$42&lt;&gt;"",'Contexto Estrat. Ins'!$J$36,"")</f>
        <v/>
      </c>
      <c r="BY29" s="26" t="str">
        <f>IF($D$29='Contexto Estrat. Ins'!$B$37,BS29,IF($D$29='Contexto Estrat. Ins'!$B$38,BT29,IF($D$29='Contexto Estrat. Ins'!$B$39,BU29,IF($D$29='Contexto Estrat. Ins'!$B$40,BV29,IF($D$29='Contexto Estrat. Ins'!$B$41,BW29,IF($D$29='Contexto Estrat. Ins'!$B$42,BX29,""))))))</f>
        <v/>
      </c>
      <c r="CA29" s="26" t="str">
        <f>IF('Contexto Estrat. Ins'!$J$17&lt;&gt;"",'Contexto Estrat. Ins'!$J$16,"")</f>
        <v/>
      </c>
      <c r="CB29" s="26" t="str">
        <f>IF('Contexto Estrat. Ins'!$J$18&lt;&gt;"",'Contexto Estrat. Ins'!$J$16,"")</f>
        <v/>
      </c>
      <c r="CC29" s="26" t="str">
        <f>IF('Contexto Estrat. Ins'!$J$19&lt;&gt;"",'Contexto Estrat. Ins'!$J$16,"")</f>
        <v/>
      </c>
      <c r="CD29" s="26" t="str">
        <f>IF('Contexto Estrat. Ins'!$J$20&lt;&gt;"",'Contexto Estrat. Ins'!$J$16,"")</f>
        <v/>
      </c>
      <c r="CE29" s="26" t="str">
        <f>IF('Contexto Estrat. Ins'!$J$21&lt;&gt;"",'Contexto Estrat. Ins'!$J$16,"")</f>
        <v/>
      </c>
      <c r="CF29" s="26" t="str">
        <f>IF('Contexto Estrat. Ins'!$J$22&lt;&gt;"",'Contexto Estrat. Ins'!$J$16,"")</f>
        <v/>
      </c>
      <c r="CG29" s="26" t="str">
        <f>IF($D$29='Contexto Estrat. Ins'!$B$17,CA29,IF($D$29='Contexto Estrat. Ins'!$B$18,CB29,IF($D$29='Contexto Estrat. Ins'!$B$19,CC29,IF($D$29='Contexto Estrat. Ins'!$B$20,CD29,IF($D$29='Contexto Estrat. Ins'!$B$21,CE29,IF($D$29='Contexto Estrat. Ins'!$B$22,CF29,""))))))</f>
        <v/>
      </c>
    </row>
    <row r="30" spans="1:85" ht="31.15" customHeight="1">
      <c r="A30" s="18"/>
      <c r="D30" s="373"/>
      <c r="E30" s="374"/>
      <c r="F30" s="374"/>
      <c r="G30" s="374"/>
      <c r="H30" s="374"/>
      <c r="I30" s="374"/>
      <c r="J30" s="374"/>
      <c r="K30" s="374"/>
      <c r="L30" s="374"/>
      <c r="M30" s="374"/>
      <c r="N30" s="374"/>
      <c r="O30" s="374"/>
      <c r="P30" s="374"/>
      <c r="Q30" s="374"/>
      <c r="R30" s="374"/>
      <c r="S30" s="374"/>
      <c r="T30" s="374"/>
      <c r="U30" s="374"/>
      <c r="V30" s="374"/>
      <c r="W30" s="374"/>
      <c r="X30" s="374"/>
      <c r="Y30" s="374"/>
      <c r="Z30" s="374"/>
      <c r="AA30" s="374"/>
      <c r="AB30" s="375"/>
      <c r="AC30" s="33"/>
      <c r="AD30" s="494"/>
      <c r="AE30" s="494"/>
      <c r="AF30" s="494"/>
      <c r="AG30" s="494"/>
      <c r="AH30" s="494"/>
      <c r="AI30" s="494"/>
      <c r="AJ30" s="494"/>
      <c r="AK30" s="494"/>
      <c r="AL30" s="494"/>
      <c r="AM30" s="494"/>
      <c r="AN30" s="494"/>
      <c r="AO30" s="494"/>
      <c r="AP30" s="494"/>
      <c r="AQ30" s="494"/>
      <c r="AR30" s="494"/>
      <c r="AS30" s="494"/>
      <c r="AT30" s="494"/>
      <c r="AU30" s="494"/>
      <c r="AV30" s="494"/>
      <c r="AW30" s="494"/>
      <c r="AX30" s="494"/>
      <c r="AY30" s="494"/>
      <c r="AZ30" s="494"/>
      <c r="BA30" s="494"/>
      <c r="BB30" s="494"/>
      <c r="BC30" s="494"/>
      <c r="BD30" s="494"/>
      <c r="BE30" s="494"/>
      <c r="BF30" s="494"/>
      <c r="BG30" s="20"/>
      <c r="BK30" s="26" t="str">
        <f>IF('Contexto Estrat. Ins'!$K$7&lt;&gt;"",'Contexto Estrat. Ins'!$K$6,"")</f>
        <v>Modelo de gestión documental poco eficiente</v>
      </c>
      <c r="BL30" s="26" t="str">
        <f>IF('Contexto Estrat. Ins'!$K$8&lt;&gt;"",'Contexto Estrat. Ins'!$K$6,"")</f>
        <v>Modelo de gestión documental poco eficiente</v>
      </c>
      <c r="BM30" s="26" t="str">
        <f>IF('Contexto Estrat. Ins'!$K$9&lt;&gt;"",'Contexto Estrat. Ins'!$K$6,"")</f>
        <v>Modelo de gestión documental poco eficiente</v>
      </c>
      <c r="BN30" s="26" t="str">
        <f>IF('Contexto Estrat. Ins'!$K$10&lt;&gt;"",'Contexto Estrat. Ins'!$K$6,"")</f>
        <v>Modelo de gestión documental poco eficiente</v>
      </c>
      <c r="BO30" s="26" t="str">
        <f>IF('Contexto Estrat. Ins'!$K$11&lt;&gt;"",'Contexto Estrat. Ins'!$K$6,"")</f>
        <v/>
      </c>
      <c r="BP30" s="26" t="str">
        <f>IF('Contexto Estrat. Ins'!$K$12&lt;&gt;"",'Contexto Estrat. Ins'!$K$6,"")</f>
        <v/>
      </c>
      <c r="BQ30" s="26" t="str">
        <f>IF($D$29='Contexto Estrat. Ins'!$B$7,BK30,IF($D$29='Contexto Estrat. Ins'!$B$8,BL30,IF($D$29='Contexto Estrat. Ins'!$B$9,BM30,IF($D$29='Contexto Estrat. Ins'!$B$10,BN30,IF($D$29='Contexto Estrat. Ins'!$B$11,BO30,IF($D$29='Contexto Estrat. Ins'!$B$12,BP30,""))))))</f>
        <v/>
      </c>
      <c r="BS30" s="26" t="str">
        <f>IF('Contexto Estrat. Ins'!$K$37&lt;&gt;"",'Contexto Estrat. Ins'!$K$36,"")</f>
        <v>Acuerdos de cooperación con otros países</v>
      </c>
      <c r="BT30" s="26" t="str">
        <f>IF('Contexto Estrat. Ins'!$K$38&lt;&gt;"",'Contexto Estrat. Ins'!$K$36,"")</f>
        <v/>
      </c>
      <c r="BU30" s="26" t="str">
        <f>IF('Contexto Estrat. Ins'!$K$39&lt;&gt;"",'Contexto Estrat. Ins'!$K$36,"")</f>
        <v/>
      </c>
      <c r="BV30" s="26" t="str">
        <f>IF('Contexto Estrat. Ins'!$K$40&lt;&gt;"",'Contexto Estrat. Ins'!$K$36,"")</f>
        <v/>
      </c>
      <c r="BW30" s="26" t="str">
        <f>IF('Contexto Estrat. Ins'!$K$41&lt;&gt;"",'Contexto Estrat. Ins'!$K$36,"")</f>
        <v/>
      </c>
      <c r="BX30" s="26" t="str">
        <f>IF('Contexto Estrat. Ins'!$K$42&lt;&gt;"",'Contexto Estrat. Ins'!$K$36,"")</f>
        <v/>
      </c>
      <c r="BY30" s="26" t="str">
        <f>IF($D$29='Contexto Estrat. Ins'!$B$37,BS30,IF($D$29='Contexto Estrat. Ins'!$B$38,BT30,IF($D$29='Contexto Estrat. Ins'!$B$39,BU30,IF($D$29='Contexto Estrat. Ins'!$B$40,BV30,IF($D$29='Contexto Estrat. Ins'!$B$41,BW30,IF($D$29='Contexto Estrat. Ins'!$B$42,BX30,""))))))</f>
        <v/>
      </c>
      <c r="CA30" s="26" t="str">
        <f>IF('Contexto Estrat. Ins'!$K$17&lt;&gt;"",'Contexto Estrat. Ins'!$K$16,"")</f>
        <v/>
      </c>
      <c r="CB30" s="26" t="str">
        <f>IF('Contexto Estrat. Ins'!$K$18&lt;&gt;"",'Contexto Estrat. Ins'!$K$16,"")</f>
        <v/>
      </c>
      <c r="CC30" s="26" t="str">
        <f>IF('Contexto Estrat. Ins'!$K$19&lt;&gt;"",'Contexto Estrat. Ins'!$K$16,"")</f>
        <v/>
      </c>
      <c r="CD30" s="26" t="str">
        <f>IF('Contexto Estrat. Ins'!$K$20&lt;&gt;"",'Contexto Estrat. Ins'!$K$16,"")</f>
        <v/>
      </c>
      <c r="CE30" s="26" t="str">
        <f>IF('Contexto Estrat. Ins'!$K$21&lt;&gt;"",'Contexto Estrat. Ins'!$K$16,"")</f>
        <v/>
      </c>
      <c r="CF30" s="26" t="str">
        <f>IF('Contexto Estrat. Ins'!$K$22&lt;&gt;"",'Contexto Estrat. Ins'!$K$16,"")</f>
        <v/>
      </c>
      <c r="CG30" s="26" t="str">
        <f>IF($D$29='Contexto Estrat. Ins'!$B$17,CA30,IF($D$29='Contexto Estrat. Ins'!$B$18,CB30,IF($D$29='Contexto Estrat. Ins'!$B$19,CC30,IF($D$29='Contexto Estrat. Ins'!$B$20,CD30,IF($D$29='Contexto Estrat. Ins'!$B$21,CE30,IF($D$29='Contexto Estrat. Ins'!$B$22,CF30,""))))))</f>
        <v/>
      </c>
    </row>
    <row r="31" spans="1:85" ht="31.15" customHeight="1">
      <c r="A31" s="18"/>
      <c r="D31" s="373"/>
      <c r="E31" s="374"/>
      <c r="F31" s="374"/>
      <c r="G31" s="374"/>
      <c r="H31" s="374"/>
      <c r="I31" s="374"/>
      <c r="J31" s="374"/>
      <c r="K31" s="374"/>
      <c r="L31" s="374"/>
      <c r="M31" s="374"/>
      <c r="N31" s="374"/>
      <c r="O31" s="374"/>
      <c r="P31" s="374"/>
      <c r="Q31" s="374"/>
      <c r="R31" s="374"/>
      <c r="S31" s="374"/>
      <c r="T31" s="374"/>
      <c r="U31" s="374"/>
      <c r="V31" s="374"/>
      <c r="W31" s="374"/>
      <c r="X31" s="374"/>
      <c r="Y31" s="374"/>
      <c r="Z31" s="374"/>
      <c r="AA31" s="374"/>
      <c r="AB31" s="375"/>
      <c r="AC31" s="33"/>
      <c r="AD31" s="494"/>
      <c r="AE31" s="494"/>
      <c r="AF31" s="494"/>
      <c r="AG31" s="494"/>
      <c r="AH31" s="494"/>
      <c r="AI31" s="494"/>
      <c r="AJ31" s="494"/>
      <c r="AK31" s="494"/>
      <c r="AL31" s="494"/>
      <c r="AM31" s="494"/>
      <c r="AN31" s="494"/>
      <c r="AO31" s="494"/>
      <c r="AP31" s="494"/>
      <c r="AQ31" s="494"/>
      <c r="AR31" s="494"/>
      <c r="AS31" s="494"/>
      <c r="AT31" s="494"/>
      <c r="AU31" s="494"/>
      <c r="AV31" s="494"/>
      <c r="AW31" s="494"/>
      <c r="AX31" s="494"/>
      <c r="AY31" s="494"/>
      <c r="AZ31" s="494"/>
      <c r="BA31" s="494"/>
      <c r="BB31" s="494"/>
      <c r="BC31" s="494"/>
      <c r="BD31" s="494"/>
      <c r="BE31" s="494"/>
      <c r="BF31" s="494"/>
      <c r="BG31" s="20"/>
      <c r="BK31" s="26" t="str">
        <f>IF('Contexto Estrat. Ins'!$L$7&lt;&gt;"",'Contexto Estrat. Ins'!$L$6,"")</f>
        <v>Deficiencia en la identificación de controles para mitigación de los riesgos institucionales</v>
      </c>
      <c r="BL31" s="26" t="str">
        <f>IF('Contexto Estrat. Ins'!$L$8&lt;&gt;"",'Contexto Estrat. Ins'!$L$6,"")</f>
        <v>Deficiencia en la identificación de controles para mitigación de los riesgos institucionales</v>
      </c>
      <c r="BM31" s="26" t="str">
        <f>IF('Contexto Estrat. Ins'!$L$9&lt;&gt;"",'Contexto Estrat. Ins'!$L$6,"")</f>
        <v>Deficiencia en la identificación de controles para mitigación de los riesgos institucionales</v>
      </c>
      <c r="BN31" s="26" t="str">
        <f>IF('Contexto Estrat. Ins'!$L$10&lt;&gt;"",'Contexto Estrat. Ins'!$L$6,"")</f>
        <v>Deficiencia en la identificación de controles para mitigación de los riesgos institucionales</v>
      </c>
      <c r="BO31" s="26" t="str">
        <f>IF('Contexto Estrat. Ins'!$L$11&lt;&gt;"",'Contexto Estrat. Ins'!$L$6,"")</f>
        <v/>
      </c>
      <c r="BP31" s="26" t="str">
        <f>IF('Contexto Estrat. Ins'!$L$12&lt;&gt;"",'Contexto Estrat. Ins'!$L$6,"")</f>
        <v/>
      </c>
      <c r="BQ31" s="26" t="str">
        <f>IF($D$29='Contexto Estrat. Ins'!$B$7,BK31,IF($D$29='Contexto Estrat. Ins'!$B$8,BL31,IF($D$29='Contexto Estrat. Ins'!$B$9,BM31,IF($D$29='Contexto Estrat. Ins'!$B$10,BN31,IF($D$29='Contexto Estrat. Ins'!$B$11,BO31,IF($D$29='Contexto Estrat. Ins'!$B$12,BP31,""))))))</f>
        <v/>
      </c>
      <c r="BS31" s="26" t="str">
        <f>IF('Contexto Estrat. Ins'!$L$37&lt;&gt;"",'Contexto Estrat. Ins'!$L$36,"")</f>
        <v>Planeación en los programas y proyectos institucionales</v>
      </c>
      <c r="BT31" s="26" t="str">
        <f>IF('Contexto Estrat. Ins'!$L$38&lt;&gt;"",'Contexto Estrat. Ins'!$L$36,"")</f>
        <v>Planeación en los programas y proyectos institucionales</v>
      </c>
      <c r="BU31" s="26" t="str">
        <f>IF('Contexto Estrat. Ins'!$L$39&lt;&gt;"",'Contexto Estrat. Ins'!$L$36,"")</f>
        <v>Planeación en los programas y proyectos institucionales</v>
      </c>
      <c r="BV31" s="26" t="str">
        <f>IF('Contexto Estrat. Ins'!$L$40&lt;&gt;"",'Contexto Estrat. Ins'!$L$36,"")</f>
        <v>Planeación en los programas y proyectos institucionales</v>
      </c>
      <c r="BW31" s="26" t="str">
        <f>IF('Contexto Estrat. Ins'!$L$41&lt;&gt;"",'Contexto Estrat. Ins'!$L$36,"")</f>
        <v/>
      </c>
      <c r="BX31" s="26" t="str">
        <f>IF('Contexto Estrat. Ins'!$L$42&lt;&gt;"",'Contexto Estrat. Ins'!$L$36,"")</f>
        <v/>
      </c>
      <c r="BY31" s="26" t="str">
        <f>IF($D$29='Contexto Estrat. Ins'!$B$37,BS31,IF($D$29='Contexto Estrat. Ins'!$B$38,BT31,IF($D$29='Contexto Estrat. Ins'!$B$39,BU31,IF($D$29='Contexto Estrat. Ins'!$B$40,BV31,IF($D$29='Contexto Estrat. Ins'!$B$41,BW31,IF($D$29='Contexto Estrat. Ins'!$B$42,BX31,""))))))</f>
        <v/>
      </c>
      <c r="CA31" s="26" t="str">
        <f>IF('Contexto Estrat. Ins'!$L$17&lt;&gt;"",'Contexto Estrat. Ins'!$L$16,"")</f>
        <v/>
      </c>
      <c r="CB31" s="26" t="str">
        <f>IF('Contexto Estrat. Ins'!$L$18&lt;&gt;"",'Contexto Estrat. Ins'!$L$16,"")</f>
        <v/>
      </c>
      <c r="CC31" s="26" t="str">
        <f>IF('Contexto Estrat. Ins'!$L$19&lt;&gt;"",'Contexto Estrat. Ins'!$L$16,"")</f>
        <v/>
      </c>
      <c r="CD31" s="26" t="str">
        <f>IF('Contexto Estrat. Ins'!$L$20&lt;&gt;"",'Contexto Estrat. Ins'!$L$16,"")</f>
        <v/>
      </c>
      <c r="CE31" s="26" t="str">
        <f>IF('Contexto Estrat. Ins'!$L$21&lt;&gt;"",'Contexto Estrat. Ins'!$L$16,"")</f>
        <v/>
      </c>
      <c r="CF31" s="26" t="str">
        <f>IF('Contexto Estrat. Ins'!$L$22&lt;&gt;"",'Contexto Estrat. Ins'!$L$16,"")</f>
        <v/>
      </c>
      <c r="CG31" s="26" t="str">
        <f>IF($D$29='Contexto Estrat. Ins'!$B$17,CA31,IF($D$29='Contexto Estrat. Ins'!$B$18,CB31,IF($D$29='Contexto Estrat. Ins'!$B$19,CC31,IF($D$29='Contexto Estrat. Ins'!$B$20,CD31,IF($D$29='Contexto Estrat. Ins'!$B$21,CE31,IF($D$29='Contexto Estrat. Ins'!$B$22,CF31,""))))))</f>
        <v/>
      </c>
    </row>
    <row r="32" spans="1:85" ht="31.15" customHeight="1">
      <c r="A32" s="18"/>
      <c r="D32" s="373"/>
      <c r="E32" s="374"/>
      <c r="F32" s="374"/>
      <c r="G32" s="374"/>
      <c r="H32" s="374"/>
      <c r="I32" s="374"/>
      <c r="J32" s="374"/>
      <c r="K32" s="374"/>
      <c r="L32" s="374"/>
      <c r="M32" s="374"/>
      <c r="N32" s="374"/>
      <c r="O32" s="374"/>
      <c r="P32" s="374"/>
      <c r="Q32" s="374"/>
      <c r="R32" s="374"/>
      <c r="S32" s="374"/>
      <c r="T32" s="374"/>
      <c r="U32" s="374"/>
      <c r="V32" s="374"/>
      <c r="W32" s="374"/>
      <c r="X32" s="374"/>
      <c r="Y32" s="374"/>
      <c r="Z32" s="374"/>
      <c r="AA32" s="374"/>
      <c r="AB32" s="375"/>
      <c r="AC32" s="33"/>
      <c r="AD32" s="494"/>
      <c r="AE32" s="494"/>
      <c r="AF32" s="494"/>
      <c r="AG32" s="494"/>
      <c r="AH32" s="494"/>
      <c r="AI32" s="494"/>
      <c r="AJ32" s="494"/>
      <c r="AK32" s="494"/>
      <c r="AL32" s="494"/>
      <c r="AM32" s="494"/>
      <c r="AN32" s="494"/>
      <c r="AO32" s="494"/>
      <c r="AP32" s="494"/>
      <c r="AQ32" s="494"/>
      <c r="AR32" s="494"/>
      <c r="AS32" s="494"/>
      <c r="AT32" s="494"/>
      <c r="AU32" s="494"/>
      <c r="AV32" s="494"/>
      <c r="AW32" s="494"/>
      <c r="AX32" s="494"/>
      <c r="AY32" s="494"/>
      <c r="AZ32" s="494"/>
      <c r="BA32" s="494"/>
      <c r="BB32" s="494"/>
      <c r="BC32" s="494"/>
      <c r="BD32" s="494"/>
      <c r="BE32" s="494"/>
      <c r="BF32" s="494"/>
      <c r="BG32" s="20"/>
      <c r="BK32" s="26" t="str">
        <f>IF('Contexto Estrat. Ins'!$M$7&lt;&gt;"",'Contexto Estrat. Ins'!$M$6,"")</f>
        <v>Insuficiente unificación de criterios técnico y legal</v>
      </c>
      <c r="BL32" s="26" t="str">
        <f>IF('Contexto Estrat. Ins'!$M$8&lt;&gt;"",'Contexto Estrat. Ins'!$M$6,"")</f>
        <v>Insuficiente unificación de criterios técnico y legal</v>
      </c>
      <c r="BM32" s="26" t="str">
        <f>IF('Contexto Estrat. Ins'!$M$9&lt;&gt;"",'Contexto Estrat. Ins'!$M$6,"")</f>
        <v>Insuficiente unificación de criterios técnico y legal</v>
      </c>
      <c r="BN32" s="26" t="str">
        <f>IF('Contexto Estrat. Ins'!$M$10&lt;&gt;"",'Contexto Estrat. Ins'!$M$6,"")</f>
        <v>Insuficiente unificación de criterios técnico y legal</v>
      </c>
      <c r="BO32" s="26" t="str">
        <f>IF('Contexto Estrat. Ins'!$M$11&lt;&gt;"",'Contexto Estrat. Ins'!$M$6,"")</f>
        <v/>
      </c>
      <c r="BP32" s="26" t="str">
        <f>IF('Contexto Estrat. Ins'!$M$12&lt;&gt;"",'Contexto Estrat. Ins'!$M$6,"")</f>
        <v/>
      </c>
      <c r="BQ32" s="26" t="str">
        <f>IF($D$29='Contexto Estrat. Ins'!$B$7,BK32,IF($D$29='Contexto Estrat. Ins'!$B$8,BL32,IF($D$29='Contexto Estrat. Ins'!$B$9,BM32,IF($D$29='Contexto Estrat. Ins'!$B$10,BN32,IF($D$29='Contexto Estrat. Ins'!$B$11,BO32,IF($D$29='Contexto Estrat. Ins'!$B$12,BP32,""))))))</f>
        <v/>
      </c>
      <c r="BS32" s="26" t="str">
        <f>IF('Contexto Estrat. Ins'!$M$37&lt;&gt;"",'Contexto Estrat. Ins'!$M$36,"")</f>
        <v>Adecuada divulgación de la plataforma estratégica y otros temas de interés</v>
      </c>
      <c r="BT32" s="26" t="str">
        <f>IF('Contexto Estrat. Ins'!$M$38&lt;&gt;"",'Contexto Estrat. Ins'!$M$36,"")</f>
        <v/>
      </c>
      <c r="BU32" s="26" t="str">
        <f>IF('Contexto Estrat. Ins'!$M$39&lt;&gt;"",'Contexto Estrat. Ins'!$M$36,"")</f>
        <v/>
      </c>
      <c r="BV32" s="26" t="str">
        <f>IF('Contexto Estrat. Ins'!$M$40&lt;&gt;"",'Contexto Estrat. Ins'!$M$36,"")</f>
        <v>Adecuada divulgación de la plataforma estratégica y otros temas de interés</v>
      </c>
      <c r="BW32" s="26" t="str">
        <f>IF('Contexto Estrat. Ins'!$M$41&lt;&gt;"",'Contexto Estrat. Ins'!$M$36,"")</f>
        <v/>
      </c>
      <c r="BX32" s="26" t="str">
        <f>IF('Contexto Estrat. Ins'!$M$42&lt;&gt;"",'Contexto Estrat. Ins'!$M$36,"")</f>
        <v/>
      </c>
      <c r="BY32" s="26" t="str">
        <f>IF($D$29='Contexto Estrat. Ins'!$B$37,BS32,IF($D$29='Contexto Estrat. Ins'!$B$38,BT32,IF($D$29='Contexto Estrat. Ins'!$B$39,BU32,IF($D$29='Contexto Estrat. Ins'!$B$40,BV32,IF($D$29='Contexto Estrat. Ins'!$B$41,BW32,IF($D$29='Contexto Estrat. Ins'!$B$42,BX32,""))))))</f>
        <v/>
      </c>
      <c r="CA32" s="26" t="str">
        <f>IF('Contexto Estrat. Ins'!$M$17&lt;&gt;"",'Contexto Estrat. Ins'!$M$16,"")</f>
        <v/>
      </c>
      <c r="CB32" s="26" t="str">
        <f>IF('Contexto Estrat. Ins'!$M$18&lt;&gt;"",'Contexto Estrat. Ins'!$M$16,"")</f>
        <v/>
      </c>
      <c r="CC32" s="26" t="str">
        <f>IF('Contexto Estrat. Ins'!$M$19&lt;&gt;"",'Contexto Estrat. Ins'!$M$16,"")</f>
        <v/>
      </c>
      <c r="CD32" s="26" t="str">
        <f>IF('Contexto Estrat. Ins'!$M$20&lt;&gt;"",'Contexto Estrat. Ins'!$M$16,"")</f>
        <v/>
      </c>
      <c r="CE32" s="26" t="str">
        <f>IF('Contexto Estrat. Ins'!$M$21&lt;&gt;"",'Contexto Estrat. Ins'!$M$16,"")</f>
        <v/>
      </c>
      <c r="CF32" s="26" t="str">
        <f>IF('Contexto Estrat. Ins'!$M$22&lt;&gt;"",'Contexto Estrat. Ins'!$M$16,"")</f>
        <v/>
      </c>
      <c r="CG32" s="26" t="str">
        <f>IF($D$29='Contexto Estrat. Ins'!$B$17,CA32,IF($D$29='Contexto Estrat. Ins'!$B$18,CB32,IF($D$29='Contexto Estrat. Ins'!$B$19,CC32,IF($D$29='Contexto Estrat. Ins'!$B$20,CD32,IF($D$29='Contexto Estrat. Ins'!$B$21,CE32,IF($D$29='Contexto Estrat. Ins'!$B$22,CF32,""))))))</f>
        <v/>
      </c>
    </row>
    <row r="33" spans="1:86" ht="31.15" customHeight="1">
      <c r="A33" s="18"/>
      <c r="D33" s="373"/>
      <c r="E33" s="374"/>
      <c r="F33" s="374"/>
      <c r="G33" s="374"/>
      <c r="H33" s="374"/>
      <c r="I33" s="374"/>
      <c r="J33" s="374"/>
      <c r="K33" s="374"/>
      <c r="L33" s="374"/>
      <c r="M33" s="374"/>
      <c r="N33" s="374"/>
      <c r="O33" s="374"/>
      <c r="P33" s="374"/>
      <c r="Q33" s="374"/>
      <c r="R33" s="374"/>
      <c r="S33" s="374"/>
      <c r="T33" s="374"/>
      <c r="U33" s="374"/>
      <c r="V33" s="374"/>
      <c r="W33" s="374"/>
      <c r="X33" s="374"/>
      <c r="Y33" s="374"/>
      <c r="Z33" s="374"/>
      <c r="AA33" s="374"/>
      <c r="AB33" s="375"/>
      <c r="AC33" s="33"/>
      <c r="AD33" s="494"/>
      <c r="AE33" s="494"/>
      <c r="AF33" s="494"/>
      <c r="AG33" s="494"/>
      <c r="AH33" s="494"/>
      <c r="AI33" s="494"/>
      <c r="AJ33" s="494"/>
      <c r="AK33" s="494"/>
      <c r="AL33" s="494"/>
      <c r="AM33" s="494"/>
      <c r="AN33" s="494"/>
      <c r="AO33" s="494"/>
      <c r="AP33" s="494"/>
      <c r="AQ33" s="494"/>
      <c r="AR33" s="494"/>
      <c r="AS33" s="494"/>
      <c r="AT33" s="494"/>
      <c r="AU33" s="494"/>
      <c r="AV33" s="494"/>
      <c r="AW33" s="494"/>
      <c r="AX33" s="494"/>
      <c r="AY33" s="494"/>
      <c r="AZ33" s="494"/>
      <c r="BA33" s="494"/>
      <c r="BB33" s="494"/>
      <c r="BC33" s="494"/>
      <c r="BD33" s="494"/>
      <c r="BE33" s="494"/>
      <c r="BF33" s="494"/>
      <c r="BG33" s="20"/>
      <c r="BK33" s="26" t="str">
        <f>IF('Contexto Estrat. Ins'!$N$7&lt;&gt;"",'Contexto Estrat. Ins'!$N$6,"")</f>
        <v/>
      </c>
      <c r="BL33" s="26" t="str">
        <f>IF('Contexto Estrat. Ins'!$N$8&lt;&gt;"",'Contexto Estrat. Ins'!$N$6,"")</f>
        <v/>
      </c>
      <c r="BM33" s="26" t="str">
        <f>IF('Contexto Estrat. Ins'!$N$9&lt;&gt;"",'Contexto Estrat. Ins'!$N$6,"")</f>
        <v/>
      </c>
      <c r="BN33" s="26" t="str">
        <f>IF('Contexto Estrat. Ins'!$N$10&lt;&gt;"",'Contexto Estrat. Ins'!$N$6,"")</f>
        <v/>
      </c>
      <c r="BO33" s="26" t="str">
        <f>IF('Contexto Estrat. Ins'!$N$11&lt;&gt;"",'Contexto Estrat. Ins'!$N$6,"")</f>
        <v/>
      </c>
      <c r="BP33" s="26" t="str">
        <f>IF('Contexto Estrat. Ins'!$N$12&lt;&gt;"",'Contexto Estrat. Ins'!$N$6,"")</f>
        <v/>
      </c>
      <c r="BQ33" s="26" t="str">
        <f>IF($D$29='Contexto Estrat. Ins'!$B$7,BK33,IF($D$29='Contexto Estrat. Ins'!$B$8,BL33,IF($D$29='Contexto Estrat. Ins'!$B$9,BM33,IF($D$29='Contexto Estrat. Ins'!$B$10,BN33,IF($D$29='Contexto Estrat. Ins'!$B$11,BO33,IF($D$29='Contexto Estrat. Ins'!$B$12,BP33,""))))))</f>
        <v/>
      </c>
      <c r="BS33" s="26" t="str">
        <f>IF('Contexto Estrat. Ins'!$N$37&lt;&gt;"",'Contexto Estrat. Ins'!$N$36,"")</f>
        <v/>
      </c>
      <c r="BT33" s="26" t="str">
        <f>IF('Contexto Estrat. Ins'!$N$38&lt;&gt;"",'Contexto Estrat. Ins'!$N$36,"")</f>
        <v/>
      </c>
      <c r="BU33" s="26" t="str">
        <f>IF('Contexto Estrat. Ins'!$N$39&lt;&gt;"",'Contexto Estrat. Ins'!$N$36,"")</f>
        <v/>
      </c>
      <c r="BV33" s="26" t="str">
        <f>IF('Contexto Estrat. Ins'!$N$40&lt;&gt;"",'Contexto Estrat. Ins'!$N$36,"")</f>
        <v/>
      </c>
      <c r="BW33" s="26" t="str">
        <f>IF('Contexto Estrat. Ins'!$N$41&lt;&gt;"",'Contexto Estrat. Ins'!$N$36,"")</f>
        <v/>
      </c>
      <c r="BX33" s="26" t="str">
        <f>IF('Contexto Estrat. Ins'!$N$42&lt;&gt;"",'Contexto Estrat. Ins'!$N$36,"")</f>
        <v/>
      </c>
      <c r="BY33" s="26" t="str">
        <f>IF($D$29='Contexto Estrat. Ins'!$B$37,BS33,IF($D$29='Contexto Estrat. Ins'!$B$38,BT33,IF($D$29='Contexto Estrat. Ins'!$B$39,BU33,IF($D$29='Contexto Estrat. Ins'!$B$40,BV33,IF($D$29='Contexto Estrat. Ins'!$B$41,BW33,IF($D$29='Contexto Estrat. Ins'!$B$42,BX33,""))))))</f>
        <v/>
      </c>
      <c r="CA33" s="26" t="str">
        <f>IF('Contexto Estrat. Ins'!$N$17&lt;&gt;"",'Contexto Estrat. Ins'!$N$16,"")</f>
        <v/>
      </c>
      <c r="CB33" s="26" t="str">
        <f>IF('Contexto Estrat. Ins'!$N$18&lt;&gt;"",'Contexto Estrat. Ins'!$N$16,"")</f>
        <v/>
      </c>
      <c r="CC33" s="26" t="str">
        <f>IF('Contexto Estrat. Ins'!$N$19&lt;&gt;"",'Contexto Estrat. Ins'!$N$16,"")</f>
        <v/>
      </c>
      <c r="CD33" s="26" t="str">
        <f>IF('Contexto Estrat. Ins'!$N$20&lt;&gt;"",'Contexto Estrat. Ins'!$N$16,"")</f>
        <v/>
      </c>
      <c r="CE33" s="26" t="str">
        <f>IF('Contexto Estrat. Ins'!$N$21&lt;&gt;"",'Contexto Estrat. Ins'!$N$16,"")</f>
        <v/>
      </c>
      <c r="CF33" s="26" t="str">
        <f>IF('Contexto Estrat. Ins'!$N$22&lt;&gt;"",'Contexto Estrat. Ins'!$N$16,"")</f>
        <v/>
      </c>
      <c r="CG33" s="26" t="str">
        <f>IF($D$29='Contexto Estrat. Ins'!$B$17,CA33,IF($D$29='Contexto Estrat. Ins'!$B$18,CB33,IF($D$29='Contexto Estrat. Ins'!$B$19,CC33,IF($D$29='Contexto Estrat. Ins'!$B$20,CD33,IF($D$29='Contexto Estrat. Ins'!$B$21,CE33,IF($D$29='Contexto Estrat. Ins'!$B$22,CF33,""))))))</f>
        <v/>
      </c>
    </row>
    <row r="34" spans="1:86" ht="31.15" customHeight="1">
      <c r="A34" s="18"/>
      <c r="D34" s="373"/>
      <c r="E34" s="374"/>
      <c r="F34" s="374"/>
      <c r="G34" s="374"/>
      <c r="H34" s="374"/>
      <c r="I34" s="374"/>
      <c r="J34" s="374"/>
      <c r="K34" s="374"/>
      <c r="L34" s="374"/>
      <c r="M34" s="374"/>
      <c r="N34" s="374"/>
      <c r="O34" s="374"/>
      <c r="P34" s="374"/>
      <c r="Q34" s="374"/>
      <c r="R34" s="374"/>
      <c r="S34" s="374"/>
      <c r="T34" s="374"/>
      <c r="U34" s="374"/>
      <c r="V34" s="374"/>
      <c r="W34" s="374"/>
      <c r="X34" s="374"/>
      <c r="Y34" s="374"/>
      <c r="Z34" s="374"/>
      <c r="AA34" s="374"/>
      <c r="AB34" s="375"/>
      <c r="AC34" s="33"/>
      <c r="AD34" s="494"/>
      <c r="AE34" s="494"/>
      <c r="AF34" s="494"/>
      <c r="AG34" s="494"/>
      <c r="AH34" s="494"/>
      <c r="AI34" s="494"/>
      <c r="AJ34" s="494"/>
      <c r="AK34" s="494"/>
      <c r="AL34" s="494"/>
      <c r="AM34" s="494"/>
      <c r="AN34" s="494"/>
      <c r="AO34" s="494"/>
      <c r="AP34" s="494"/>
      <c r="AQ34" s="494"/>
      <c r="AR34" s="494"/>
      <c r="AS34" s="494"/>
      <c r="AT34" s="494"/>
      <c r="AU34" s="494"/>
      <c r="AV34" s="494"/>
      <c r="AW34" s="494"/>
      <c r="AX34" s="494"/>
      <c r="AY34" s="494"/>
      <c r="AZ34" s="494"/>
      <c r="BA34" s="494"/>
      <c r="BB34" s="494"/>
      <c r="BC34" s="494"/>
      <c r="BD34" s="494"/>
      <c r="BE34" s="494"/>
      <c r="BF34" s="494"/>
      <c r="BG34" s="20"/>
      <c r="BK34" s="26" t="str">
        <f>IF('Contexto Estrat. Ins'!$O$7&lt;&gt;"",'Contexto Estrat. Ins'!$O$6,"")</f>
        <v/>
      </c>
      <c r="BL34" s="26" t="str">
        <f>IF('Contexto Estrat. Ins'!$O$8&lt;&gt;"",'Contexto Estrat. Ins'!$O$6,"")</f>
        <v/>
      </c>
      <c r="BM34" s="26" t="str">
        <f>IF('Contexto Estrat. Ins'!$O$9&lt;&gt;"",'Contexto Estrat. Ins'!$O$6,"")</f>
        <v/>
      </c>
      <c r="BN34" s="26" t="str">
        <f>IF('Contexto Estrat. Ins'!$O$10&lt;&gt;"",'Contexto Estrat. Ins'!$O$6,"")</f>
        <v/>
      </c>
      <c r="BO34" s="26" t="str">
        <f>IF('Contexto Estrat. Ins'!$O$11&lt;&gt;"",'Contexto Estrat. Ins'!$O$6,"")</f>
        <v/>
      </c>
      <c r="BP34" s="26" t="str">
        <f>IF('Contexto Estrat. Ins'!$O$12&lt;&gt;"",'Contexto Estrat. Ins'!$O$6,"")</f>
        <v/>
      </c>
      <c r="BQ34" s="26" t="str">
        <f>IF($D$29='Contexto Estrat. Ins'!$B$7,BK34,IF($D$29='Contexto Estrat. Ins'!$B$8,BL34,IF($D$29='Contexto Estrat. Ins'!$B$9,BM34,IF($D$29='Contexto Estrat. Ins'!$B$10,BN34,IF($D$29='Contexto Estrat. Ins'!$B$11,BO34,IF($D$29='Contexto Estrat. Ins'!$B$12,BP34,""))))))</f>
        <v/>
      </c>
      <c r="BS34" s="26" t="str">
        <f>IF('Contexto Estrat. Ins'!$O$37&lt;&gt;"",'Contexto Estrat. Ins'!$O$36,"")</f>
        <v/>
      </c>
      <c r="BT34" s="26" t="str">
        <f>IF('Contexto Estrat. Ins'!$O$38&lt;&gt;"",'Contexto Estrat. Ins'!$O$36,"")</f>
        <v/>
      </c>
      <c r="BU34" s="26" t="str">
        <f>IF('Contexto Estrat. Ins'!$O$39&lt;&gt;"",'Contexto Estrat. Ins'!$O$36,"")</f>
        <v/>
      </c>
      <c r="BV34" s="26" t="str">
        <f>IF('Contexto Estrat. Ins'!$O$40&lt;&gt;"",'Contexto Estrat. Ins'!$O$36,"")</f>
        <v/>
      </c>
      <c r="BW34" s="26" t="str">
        <f>IF('Contexto Estrat. Ins'!$O$41&lt;&gt;"",'Contexto Estrat. Ins'!$O$36,"")</f>
        <v/>
      </c>
      <c r="BX34" s="26" t="str">
        <f>IF('Contexto Estrat. Ins'!$O$42&lt;&gt;"",'Contexto Estrat. Ins'!$O$36,"")</f>
        <v/>
      </c>
      <c r="BY34" s="26" t="str">
        <f>IF($D$29='Contexto Estrat. Ins'!$B$37,BS34,IF($D$29='Contexto Estrat. Ins'!$B$38,BT34,IF($D$29='Contexto Estrat. Ins'!$B$39,BU34,IF($D$29='Contexto Estrat. Ins'!$B$40,BV34,IF($D$29='Contexto Estrat. Ins'!$B$41,BW34,IF($D$29='Contexto Estrat. Ins'!$B$42,BX34,""))))))</f>
        <v/>
      </c>
      <c r="CA34" s="26" t="str">
        <f>IF('Contexto Estrat. Ins'!$O$17&lt;&gt;"",'Contexto Estrat. Ins'!$O$16,"")</f>
        <v/>
      </c>
      <c r="CB34" s="26" t="str">
        <f>IF('Contexto Estrat. Ins'!$O$18&lt;&gt;"",'Contexto Estrat. Ins'!$O$16,"")</f>
        <v/>
      </c>
      <c r="CC34" s="26" t="str">
        <f>IF('Contexto Estrat. Ins'!$O$19&lt;&gt;"",'Contexto Estrat. Ins'!$O$16,"")</f>
        <v/>
      </c>
      <c r="CD34" s="26" t="str">
        <f>IF('Contexto Estrat. Ins'!$O$20&lt;&gt;"",'Contexto Estrat. Ins'!$O$16,"")</f>
        <v/>
      </c>
      <c r="CE34" s="26" t="str">
        <f>IF('Contexto Estrat. Ins'!$O$21&lt;&gt;"",'Contexto Estrat. Ins'!$O$16,"")</f>
        <v/>
      </c>
      <c r="CF34" s="26" t="str">
        <f>IF('Contexto Estrat. Ins'!$O$22&lt;&gt;"",'Contexto Estrat. Ins'!$O$16,"")</f>
        <v/>
      </c>
      <c r="CG34" s="26" t="str">
        <f>IF($D$29='Contexto Estrat. Ins'!$B$17,CA34,IF($D$29='Contexto Estrat. Ins'!$B$18,CB34,IF($D$29='Contexto Estrat. Ins'!$B$19,CC34,IF($D$29='Contexto Estrat. Ins'!$B$20,CD34,IF($D$29='Contexto Estrat. Ins'!$B$21,CE34,IF($D$29='Contexto Estrat. Ins'!$B$22,CF34,""))))))</f>
        <v/>
      </c>
    </row>
    <row r="35" spans="1:86" ht="15.6" customHeight="1">
      <c r="A35" s="34"/>
      <c r="B35" s="35"/>
      <c r="C35" s="35"/>
      <c r="BG35" s="20"/>
      <c r="BK35" s="26" t="str">
        <f>IF('Contexto Estrat. Ins'!$P$7&lt;&gt;"",'Contexto Estrat. Ins'!$P$6,"")</f>
        <v/>
      </c>
      <c r="BL35" s="26" t="str">
        <f>IF('Contexto Estrat. Ins'!$P$8&lt;&gt;"",'Contexto Estrat. Ins'!$P$6,"")</f>
        <v/>
      </c>
      <c r="BM35" s="26" t="str">
        <f>IF('Contexto Estrat. Ins'!$P$9&lt;&gt;"",'Contexto Estrat. Ins'!$P$6,"")</f>
        <v/>
      </c>
      <c r="BN35" s="26" t="str">
        <f>IF('Contexto Estrat. Ins'!$P$10&lt;&gt;"",'Contexto Estrat. Ins'!$P$6,"")</f>
        <v/>
      </c>
      <c r="BO35" s="26" t="str">
        <f>IF('Contexto Estrat. Ins'!$P$11&lt;&gt;"",'Contexto Estrat. Ins'!$P$6,"")</f>
        <v/>
      </c>
      <c r="BP35" s="26" t="str">
        <f>IF('Contexto Estrat. Ins'!$P$12&lt;&gt;"",'Contexto Estrat. Ins'!$P$6,"")</f>
        <v/>
      </c>
      <c r="BQ35" s="26" t="str">
        <f>IF($D$29='Contexto Estrat. Ins'!$B$7,BK35,IF($D$29='Contexto Estrat. Ins'!$B$8,BL35,IF($D$29='Contexto Estrat. Ins'!$B$9,BM35,IF($D$29='Contexto Estrat. Ins'!$B$10,BN35,IF($D$29='Contexto Estrat. Ins'!$B$11,BO35,IF($D$29='Contexto Estrat. Ins'!$B$12,BP35,""))))))</f>
        <v/>
      </c>
      <c r="BS35" s="26" t="str">
        <f>IF('Contexto Estrat. Ins'!$P$37&lt;&gt;"",'Contexto Estrat. Ins'!$P$36,"")</f>
        <v/>
      </c>
      <c r="BT35" s="26" t="str">
        <f>IF('Contexto Estrat. Ins'!$P$38&lt;&gt;"",'Contexto Estrat. Ins'!$P$36,"")</f>
        <v/>
      </c>
      <c r="BU35" s="26" t="str">
        <f>IF('Contexto Estrat. Ins'!$P$39&lt;&gt;"",'Contexto Estrat. Ins'!$P$36,"")</f>
        <v/>
      </c>
      <c r="BV35" s="26" t="str">
        <f>IF('Contexto Estrat. Ins'!$P$40&lt;&gt;"",'Contexto Estrat. Ins'!$P$36,"")</f>
        <v/>
      </c>
      <c r="BW35" s="26" t="str">
        <f>IF('Contexto Estrat. Ins'!$P$41&lt;&gt;"",'Contexto Estrat. Ins'!$P$36,"")</f>
        <v/>
      </c>
      <c r="BX35" s="26" t="str">
        <f>IF('Contexto Estrat. Ins'!$P$42&lt;&gt;"",'Contexto Estrat. Ins'!$P$36,"")</f>
        <v/>
      </c>
      <c r="BY35" s="26" t="str">
        <f>IF($D$29='Contexto Estrat. Ins'!$B$37,BS35,IF($D$29='Contexto Estrat. Ins'!$B$38,BT35,IF($D$29='Contexto Estrat. Ins'!$B$39,BU35,IF($D$29='Contexto Estrat. Ins'!$B$40,BV35,IF($D$29='Contexto Estrat. Ins'!$B$41,BW35,IF($D$29='Contexto Estrat. Ins'!$B$42,BX35,""))))))</f>
        <v/>
      </c>
      <c r="CA35" s="26" t="str">
        <f>IF('Contexto Estrat. Ins'!$P$17&lt;&gt;"",'Contexto Estrat. Ins'!$P$16,"")</f>
        <v/>
      </c>
      <c r="CB35" s="26" t="str">
        <f>IF('Contexto Estrat. Ins'!$P$18&lt;&gt;"",'Contexto Estrat. Ins'!$P$16,"")</f>
        <v/>
      </c>
      <c r="CC35" s="26" t="str">
        <f>IF('Contexto Estrat. Ins'!$P$19&lt;&gt;"",'Contexto Estrat. Ins'!$P$16,"")</f>
        <v/>
      </c>
      <c r="CD35" s="26" t="str">
        <f>IF('Contexto Estrat. Ins'!$P$20&lt;&gt;"",'Contexto Estrat. Ins'!$P$16,"")</f>
        <v/>
      </c>
      <c r="CE35" s="26" t="str">
        <f>IF('Contexto Estrat. Ins'!$P$21&lt;&gt;"",'Contexto Estrat. Ins'!$P$16,"")</f>
        <v/>
      </c>
      <c r="CF35" s="26" t="str">
        <f>IF('Contexto Estrat. Ins'!$P$22&lt;&gt;"",'Contexto Estrat. Ins'!$P$16,"")</f>
        <v/>
      </c>
      <c r="CG35" s="26" t="str">
        <f>IF($D$29='Contexto Estrat. Ins'!$B$17,CA35,IF($D$29='Contexto Estrat. Ins'!$B$18,CB35,IF($D$29='Contexto Estrat. Ins'!$B$19,CC35,IF($D$29='Contexto Estrat. Ins'!$B$20,CD35,IF($D$29='Contexto Estrat. Ins'!$B$21,CE35,IF($D$29='Contexto Estrat. Ins'!$B$22,CF35,""))))))</f>
        <v/>
      </c>
    </row>
    <row r="36" spans="1:86" ht="15.6" customHeight="1">
      <c r="A36" s="18"/>
      <c r="D36" s="484" t="str">
        <f>IF(AK13=Datos!$A$6,"Causas de la oportunidad (factores de la oportunidad)","Causas del riesgo (factores del riesgo)")</f>
        <v>Causas del riesgo (factores del riesgo)</v>
      </c>
      <c r="E36" s="484"/>
      <c r="F36" s="484"/>
      <c r="G36" s="484"/>
      <c r="H36" s="484"/>
      <c r="I36" s="484"/>
      <c r="J36" s="484"/>
      <c r="K36" s="484"/>
      <c r="L36" s="484"/>
      <c r="M36" s="484"/>
      <c r="N36" s="484"/>
      <c r="O36" s="484"/>
      <c r="P36" s="484"/>
      <c r="Q36" s="484"/>
      <c r="R36" s="484"/>
      <c r="S36" s="484"/>
      <c r="T36" s="484"/>
      <c r="U36" s="484"/>
      <c r="V36" s="484"/>
      <c r="W36" s="484"/>
      <c r="X36" s="484"/>
      <c r="Y36" s="484"/>
      <c r="Z36" s="484"/>
      <c r="AA36" s="484"/>
      <c r="AB36" s="484"/>
      <c r="AC36" s="36"/>
      <c r="AD36" s="484" t="str">
        <f>IF(AK13=Datos!$A$6,"Consecuencias (efectos de la oportunidad)","Consecuencias (efectos del riesgo)")</f>
        <v>Consecuencias (efectos del riesgo)</v>
      </c>
      <c r="AE36" s="484"/>
      <c r="AF36" s="484"/>
      <c r="AG36" s="484"/>
      <c r="AH36" s="484"/>
      <c r="AI36" s="484"/>
      <c r="AJ36" s="484"/>
      <c r="AK36" s="484"/>
      <c r="AL36" s="484"/>
      <c r="AM36" s="484"/>
      <c r="AN36" s="484"/>
      <c r="AO36" s="484"/>
      <c r="AP36" s="484"/>
      <c r="AQ36" s="484"/>
      <c r="AR36" s="484"/>
      <c r="AS36" s="484"/>
      <c r="AT36" s="484"/>
      <c r="AU36" s="484"/>
      <c r="AV36" s="484"/>
      <c r="AW36" s="484"/>
      <c r="AX36" s="484"/>
      <c r="AY36" s="484"/>
      <c r="AZ36" s="484"/>
      <c r="BA36" s="484"/>
      <c r="BB36" s="484"/>
      <c r="BC36" s="484"/>
      <c r="BD36" s="484"/>
      <c r="BE36" s="484"/>
      <c r="BF36" s="484"/>
      <c r="BG36" s="20"/>
      <c r="BK36" s="26" t="str">
        <f>IF('Contexto Estrat. Ins'!$Q$7&lt;&gt;"",'Contexto Estrat. Ins'!$Q$6,"")</f>
        <v/>
      </c>
      <c r="BL36" s="26" t="str">
        <f>IF('Contexto Estrat. Ins'!$Q$8&lt;&gt;"",'Contexto Estrat. Ins'!$Q$6,"")</f>
        <v/>
      </c>
      <c r="BM36" s="26" t="str">
        <f>IF('Contexto Estrat. Ins'!$Q$9&lt;&gt;"",'Contexto Estrat. Ins'!$Q$6,"")</f>
        <v/>
      </c>
      <c r="BN36" s="26" t="str">
        <f>IF('Contexto Estrat. Ins'!$Q$10&lt;&gt;"",'Contexto Estrat. Ins'!$Q$6,"")</f>
        <v/>
      </c>
      <c r="BO36" s="26" t="str">
        <f>IF('Contexto Estrat. Ins'!$Q$11&lt;&gt;"",'Contexto Estrat. Ins'!$Q$6,"")</f>
        <v/>
      </c>
      <c r="BP36" s="26" t="str">
        <f>IF('Contexto Estrat. Ins'!$Q$12&lt;&gt;"",'Contexto Estrat. Ins'!$Q$6,"")</f>
        <v/>
      </c>
      <c r="BQ36" s="26" t="str">
        <f>IF($D$29='Contexto Estrat. Ins'!$B$7,BK36,IF($D$29='Contexto Estrat. Ins'!$B$8,BL36,IF($D$29='Contexto Estrat. Ins'!$B$9,BM36,IF($D$29='Contexto Estrat. Ins'!$B$10,BN36,IF($D$29='Contexto Estrat. Ins'!$B$11,BO36,IF($D$29='Contexto Estrat. Ins'!$B$12,BP36,""))))))</f>
        <v/>
      </c>
      <c r="BS36" s="26" t="str">
        <f>IF('Contexto Estrat. Ins'!$Q$37&lt;&gt;"",'Contexto Estrat. Ins'!$Q$36,"")</f>
        <v/>
      </c>
      <c r="BT36" s="26" t="str">
        <f>IF('Contexto Estrat. Ins'!$Q$38&lt;&gt;"",'Contexto Estrat. Ins'!$Q$36,"")</f>
        <v/>
      </c>
      <c r="BU36" s="26" t="str">
        <f>IF('Contexto Estrat. Ins'!$Q$39&lt;&gt;"",'Contexto Estrat. Ins'!$Q$36,"")</f>
        <v/>
      </c>
      <c r="BV36" s="26" t="str">
        <f>IF('Contexto Estrat. Ins'!$Q$40&lt;&gt;"",'Contexto Estrat. Ins'!$Q$36,"")</f>
        <v/>
      </c>
      <c r="BW36" s="26" t="str">
        <f>IF('Contexto Estrat. Ins'!$Q$41&lt;&gt;"",'Contexto Estrat. Ins'!$Q$36,"")</f>
        <v/>
      </c>
      <c r="BX36" s="26" t="str">
        <f>IF('Contexto Estrat. Ins'!$Q$42&lt;&gt;"",'Contexto Estrat. Ins'!$Q$36,"")</f>
        <v/>
      </c>
      <c r="BY36" s="26" t="str">
        <f>IF($D$29='Contexto Estrat. Ins'!$B$37,BS36,IF($D$29='Contexto Estrat. Ins'!$B$38,BT36,IF($D$29='Contexto Estrat. Ins'!$B$39,BU36,IF($D$29='Contexto Estrat. Ins'!$B$40,BV36,IF($D$29='Contexto Estrat. Ins'!$B$41,BW36,IF($D$29='Contexto Estrat. Ins'!$B$42,BX36,""))))))</f>
        <v/>
      </c>
      <c r="CA36" s="26" t="str">
        <f>IF('Contexto Estrat. Ins'!$Q$17&lt;&gt;"",'Contexto Estrat. Ins'!$Q$16,"")</f>
        <v/>
      </c>
      <c r="CB36" s="26" t="str">
        <f>IF('Contexto Estrat. Ins'!$Q$18&lt;&gt;"",'Contexto Estrat. Ins'!$Q$16,"")</f>
        <v/>
      </c>
      <c r="CC36" s="26" t="str">
        <f>IF('Contexto Estrat. Ins'!$Q$19&lt;&gt;"",'Contexto Estrat. Ins'!$Q$16,"")</f>
        <v/>
      </c>
      <c r="CD36" s="26" t="str">
        <f>IF('Contexto Estrat. Ins'!$Q$20&lt;&gt;"",'Contexto Estrat. Ins'!$Q$16,"")</f>
        <v/>
      </c>
      <c r="CE36" s="26" t="str">
        <f>IF('Contexto Estrat. Ins'!$Q$21&lt;&gt;"",'Contexto Estrat. Ins'!$Q$16,"")</f>
        <v/>
      </c>
      <c r="CF36" s="26" t="str">
        <f>IF('Contexto Estrat. Ins'!$Q$22&lt;&gt;"",'Contexto Estrat. Ins'!$Q$16,"")</f>
        <v/>
      </c>
      <c r="CG36" s="26" t="str">
        <f>IF($D$29='Contexto Estrat. Ins'!$B$17,CA36,IF($D$29='Contexto Estrat. Ins'!$B$18,CB36,IF($D$29='Contexto Estrat. Ins'!$B$19,CC36,IF($D$29='Contexto Estrat. Ins'!$B$20,CD36,IF($D$29='Contexto Estrat. Ins'!$B$21,CE36,IF($D$29='Contexto Estrat. Ins'!$B$22,CF36,""))))))</f>
        <v/>
      </c>
    </row>
    <row r="37" spans="1:86" ht="15.6" customHeight="1">
      <c r="A37" s="18"/>
      <c r="D37" s="483" t="s">
        <v>473</v>
      </c>
      <c r="E37" s="483"/>
      <c r="F37" s="483"/>
      <c r="G37" s="483"/>
      <c r="H37" s="483"/>
      <c r="I37" s="483"/>
      <c r="J37" s="483"/>
      <c r="K37" s="483"/>
      <c r="L37" s="483"/>
      <c r="M37" s="483"/>
      <c r="N37" s="483"/>
      <c r="O37" s="483"/>
      <c r="P37" s="483"/>
      <c r="Q37" s="483"/>
      <c r="R37" s="483"/>
      <c r="S37" s="483"/>
      <c r="T37" s="483"/>
      <c r="U37" s="483"/>
      <c r="V37" s="483"/>
      <c r="W37" s="483"/>
      <c r="X37" s="483"/>
      <c r="Y37" s="483"/>
      <c r="Z37" s="483"/>
      <c r="AA37" s="483"/>
      <c r="AB37" s="483"/>
      <c r="AD37" s="484"/>
      <c r="AE37" s="484"/>
      <c r="AF37" s="484"/>
      <c r="AG37" s="484"/>
      <c r="AH37" s="484"/>
      <c r="AI37" s="484"/>
      <c r="AJ37" s="484"/>
      <c r="AK37" s="484"/>
      <c r="AL37" s="484"/>
      <c r="AM37" s="484"/>
      <c r="AN37" s="484"/>
      <c r="AO37" s="484"/>
      <c r="AP37" s="484"/>
      <c r="AQ37" s="484"/>
      <c r="AR37" s="484"/>
      <c r="AS37" s="484"/>
      <c r="AT37" s="484"/>
      <c r="AU37" s="484"/>
      <c r="AV37" s="484"/>
      <c r="AW37" s="484"/>
      <c r="AX37" s="484"/>
      <c r="AY37" s="484"/>
      <c r="AZ37" s="484"/>
      <c r="BA37" s="484"/>
      <c r="BB37" s="484"/>
      <c r="BC37" s="484"/>
      <c r="BD37" s="484"/>
      <c r="BE37" s="484"/>
      <c r="BF37" s="484"/>
      <c r="BG37" s="20"/>
      <c r="BK37" s="26" t="str">
        <f>IF('Contexto Estrat. Ins'!$R$7&lt;&gt;"",'Contexto Estrat. Ins'!$R$6,"")</f>
        <v/>
      </c>
      <c r="BL37" s="26" t="str">
        <f>IF('Contexto Estrat. Ins'!$R$8&lt;&gt;"",'Contexto Estrat. Ins'!$R$6,"")</f>
        <v/>
      </c>
      <c r="BM37" s="26" t="str">
        <f>IF('Contexto Estrat. Ins'!$R$9&lt;&gt;"",'Contexto Estrat. Ins'!$R$6,"")</f>
        <v/>
      </c>
      <c r="BN37" s="26" t="str">
        <f>IF('Contexto Estrat. Ins'!$R$10&lt;&gt;"",'Contexto Estrat. Ins'!$R$6,"")</f>
        <v/>
      </c>
      <c r="BO37" s="26" t="str">
        <f>IF('Contexto Estrat. Ins'!$R$11&lt;&gt;"",'Contexto Estrat. Ins'!$R$6,"")</f>
        <v/>
      </c>
      <c r="BP37" s="26" t="str">
        <f>IF('Contexto Estrat. Ins'!$R$12&lt;&gt;"",'Contexto Estrat. Ins'!$R$6,"")</f>
        <v/>
      </c>
      <c r="BQ37" s="26" t="str">
        <f>IF($D$29='Contexto Estrat. Ins'!$B$7,BK37,IF($D$29='Contexto Estrat. Ins'!$B$8,BL37,IF($D$29='Contexto Estrat. Ins'!$B$9,BM37,IF($D$29='Contexto Estrat. Ins'!$B$10,BN37,IF($D$29='Contexto Estrat. Ins'!$B$11,BO37,IF($D$29='Contexto Estrat. Ins'!$B$12,BP37,""))))))</f>
        <v/>
      </c>
      <c r="BS37" s="26" t="str">
        <f>IF('Contexto Estrat. Ins'!$R$37&lt;&gt;"",'Contexto Estrat. Ins'!$R$36,"")</f>
        <v/>
      </c>
      <c r="BT37" s="26" t="str">
        <f>IF('Contexto Estrat. Ins'!$R$38&lt;&gt;"",'Contexto Estrat. Ins'!$R$36,"")</f>
        <v/>
      </c>
      <c r="BU37" s="26" t="str">
        <f>IF('Contexto Estrat. Ins'!$R$39&lt;&gt;"",'Contexto Estrat. Ins'!$R$36,"")</f>
        <v/>
      </c>
      <c r="BV37" s="26" t="str">
        <f>IF('Contexto Estrat. Ins'!$R$40&lt;&gt;"",'Contexto Estrat. Ins'!$R$36,"")</f>
        <v/>
      </c>
      <c r="BW37" s="26" t="str">
        <f>IF('Contexto Estrat. Ins'!$R$41&lt;&gt;"",'Contexto Estrat. Ins'!$R$36,"")</f>
        <v/>
      </c>
      <c r="BX37" s="26" t="str">
        <f>IF('Contexto Estrat. Ins'!$R$42&lt;&gt;"",'Contexto Estrat. Ins'!$R$36,"")</f>
        <v/>
      </c>
      <c r="BY37" s="26" t="str">
        <f>IF($D$29='Contexto Estrat. Ins'!$B$37,BS37,IF($D$29='Contexto Estrat. Ins'!$B$38,BT37,IF($D$29='Contexto Estrat. Ins'!$B$39,BU37,IF($D$29='Contexto Estrat. Ins'!$B$40,BV37,IF($D$29='Contexto Estrat. Ins'!$B$41,BW37,IF($D$29='Contexto Estrat. Ins'!$B$42,BX37,""))))))</f>
        <v/>
      </c>
      <c r="CA37" s="26" t="str">
        <f>IF('Contexto Estrat. Ins'!$R$17&lt;&gt;"",'Contexto Estrat. Ins'!$R$16,"")</f>
        <v/>
      </c>
      <c r="CB37" s="26" t="str">
        <f>IF('Contexto Estrat. Ins'!$R$18&lt;&gt;"",'Contexto Estrat. Ins'!$R$16,"")</f>
        <v/>
      </c>
      <c r="CC37" s="26" t="str">
        <f>IF('Contexto Estrat. Ins'!$R$19&lt;&gt;"",'Contexto Estrat. Ins'!$R$16,"")</f>
        <v/>
      </c>
      <c r="CD37" s="26" t="str">
        <f>IF('Contexto Estrat. Ins'!$R$20&lt;&gt;"",'Contexto Estrat. Ins'!$R$16,"")</f>
        <v/>
      </c>
      <c r="CE37" s="26" t="str">
        <f>IF('Contexto Estrat. Ins'!$R$21&lt;&gt;"",'Contexto Estrat. Ins'!$R$16,"")</f>
        <v/>
      </c>
      <c r="CF37" s="26" t="str">
        <f>IF('Contexto Estrat. Ins'!$R$22&lt;&gt;"",'Contexto Estrat. Ins'!$R$16,"")</f>
        <v/>
      </c>
      <c r="CG37" s="26" t="str">
        <f>IF($D$29='Contexto Estrat. Ins'!$B$17,CA37,IF($D$29='Contexto Estrat. Ins'!$B$18,CB37,IF($D$29='Contexto Estrat. Ins'!$B$19,CC37,IF($D$29='Contexto Estrat. Ins'!$B$20,CD37,IF($D$29='Contexto Estrat. Ins'!$B$21,CE37,IF($D$29='Contexto Estrat. Ins'!$B$22,CF37,""))))))</f>
        <v/>
      </c>
    </row>
    <row r="38" spans="1:86" ht="15.6" customHeight="1">
      <c r="A38" s="18"/>
      <c r="D38" s="483" t="s">
        <v>474</v>
      </c>
      <c r="E38" s="483"/>
      <c r="F38" s="483"/>
      <c r="G38" s="483"/>
      <c r="H38" s="483"/>
      <c r="I38" s="483"/>
      <c r="J38" s="483" t="s">
        <v>475</v>
      </c>
      <c r="K38" s="483"/>
      <c r="L38" s="483"/>
      <c r="M38" s="483"/>
      <c r="N38" s="483"/>
      <c r="O38" s="483"/>
      <c r="P38" s="483"/>
      <c r="Q38" s="483"/>
      <c r="R38" s="483"/>
      <c r="S38" s="483"/>
      <c r="T38" s="483"/>
      <c r="U38" s="483"/>
      <c r="V38" s="483"/>
      <c r="W38" s="483"/>
      <c r="X38" s="483"/>
      <c r="Y38" s="483"/>
      <c r="Z38" s="483"/>
      <c r="AA38" s="483"/>
      <c r="AB38" s="483"/>
      <c r="AD38" s="483" t="str">
        <f>IF(AK13=Datos!$A$6,"Puede presentarse la oportunidad, lo que generaría…","Puede presentarse el riesgo, lo que generaría…")</f>
        <v>Puede presentarse el riesgo, lo que generaría…</v>
      </c>
      <c r="AE38" s="483"/>
      <c r="AF38" s="483"/>
      <c r="AG38" s="483"/>
      <c r="AH38" s="483"/>
      <c r="AI38" s="483"/>
      <c r="AJ38" s="483"/>
      <c r="AK38" s="483"/>
      <c r="AL38" s="483"/>
      <c r="AM38" s="483"/>
      <c r="AN38" s="483"/>
      <c r="AO38" s="483"/>
      <c r="AP38" s="483"/>
      <c r="AQ38" s="483"/>
      <c r="AR38" s="483"/>
      <c r="AS38" s="483"/>
      <c r="AT38" s="483"/>
      <c r="AU38" s="483"/>
      <c r="AV38" s="483"/>
      <c r="AW38" s="483"/>
      <c r="AX38" s="483"/>
      <c r="AY38" s="483"/>
      <c r="AZ38" s="483"/>
      <c r="BA38" s="483"/>
      <c r="BB38" s="483"/>
      <c r="BC38" s="483"/>
      <c r="BD38" s="483"/>
      <c r="BE38" s="483"/>
      <c r="BF38" s="483"/>
      <c r="BG38" s="20"/>
      <c r="BK38" s="26" t="str">
        <f>IF('Contexto Estrat. Ins'!$S$7&lt;&gt;"",'Contexto Estrat. Ins'!$S$6,"")</f>
        <v/>
      </c>
      <c r="BL38" s="26" t="str">
        <f>IF('Contexto Estrat. Ins'!$S$8&lt;&gt;"",'Contexto Estrat. Ins'!$S$6,"")</f>
        <v/>
      </c>
      <c r="BM38" s="26" t="str">
        <f>IF('Contexto Estrat. Ins'!$S$9&lt;&gt;"",'Contexto Estrat. Ins'!$S$6,"")</f>
        <v/>
      </c>
      <c r="BN38" s="26" t="str">
        <f>IF('Contexto Estrat. Ins'!$S$10&lt;&gt;"",'Contexto Estrat. Ins'!$S$6,"")</f>
        <v/>
      </c>
      <c r="BO38" s="26" t="str">
        <f>IF('Contexto Estrat. Ins'!$S$11&lt;&gt;"",'Contexto Estrat. Ins'!$S$6,"")</f>
        <v/>
      </c>
      <c r="BP38" s="26" t="str">
        <f>IF('Contexto Estrat. Ins'!$S$12&lt;&gt;"",'Contexto Estrat. Ins'!$S$6,"")</f>
        <v/>
      </c>
      <c r="BQ38" s="26" t="str">
        <f>IF($D$29='Contexto Estrat. Ins'!$B$7,BK38,IF($D$29='Contexto Estrat. Ins'!$B$8,BL38,IF($D$29='Contexto Estrat. Ins'!$B$9,BM38,IF($D$29='Contexto Estrat. Ins'!$B$10,BN38,IF($D$29='Contexto Estrat. Ins'!$B$11,BO38,IF($D$29='Contexto Estrat. Ins'!$B$12,BP38,""))))))</f>
        <v/>
      </c>
      <c r="BS38" s="26" t="str">
        <f>IF('Contexto Estrat. Ins'!$S$37&lt;&gt;"",'Contexto Estrat. Ins'!$S$36,"")</f>
        <v/>
      </c>
      <c r="BT38" s="26" t="str">
        <f>IF('Contexto Estrat. Ins'!$S$38&lt;&gt;"",'Contexto Estrat. Ins'!$S$36,"")</f>
        <v/>
      </c>
      <c r="BU38" s="26" t="str">
        <f>IF('Contexto Estrat. Ins'!$S$39&lt;&gt;"",'Contexto Estrat. Ins'!$S$36,"")</f>
        <v/>
      </c>
      <c r="BV38" s="26" t="str">
        <f>IF('Contexto Estrat. Ins'!$S$40&lt;&gt;"",'Contexto Estrat. Ins'!$S$36,"")</f>
        <v/>
      </c>
      <c r="BW38" s="26" t="str">
        <f>IF('Contexto Estrat. Ins'!$S$41&lt;&gt;"",'Contexto Estrat. Ins'!$S$36,"")</f>
        <v/>
      </c>
      <c r="BX38" s="26" t="str">
        <f>IF('Contexto Estrat. Ins'!$S$42&lt;&gt;"",'Contexto Estrat. Ins'!$S$36,"")</f>
        <v/>
      </c>
      <c r="BY38" s="26" t="str">
        <f>IF($D$29='Contexto Estrat. Ins'!$B$37,BS38,IF($D$29='Contexto Estrat. Ins'!$B$38,BT38,IF($D$29='Contexto Estrat. Ins'!$B$39,BU38,IF($D$29='Contexto Estrat. Ins'!$B$40,BV38,IF($D$29='Contexto Estrat. Ins'!$B$41,BW38,IF($D$29='Contexto Estrat. Ins'!$B$42,BX38,""))))))</f>
        <v/>
      </c>
      <c r="CA38" s="26" t="str">
        <f>IF('Contexto Estrat. Ins'!$S$17&lt;&gt;"",'Contexto Estrat. Ins'!$S$16,"")</f>
        <v/>
      </c>
      <c r="CB38" s="26" t="str">
        <f>IF('Contexto Estrat. Ins'!$S$18&lt;&gt;"",'Contexto Estrat. Ins'!$S$16,"")</f>
        <v/>
      </c>
      <c r="CC38" s="26" t="str">
        <f>IF('Contexto Estrat. Ins'!$S$19&lt;&gt;"",'Contexto Estrat. Ins'!$S$16,"")</f>
        <v/>
      </c>
      <c r="CD38" s="26" t="str">
        <f>IF('Contexto Estrat. Ins'!$S$20&lt;&gt;"",'Contexto Estrat. Ins'!$S$16,"")</f>
        <v/>
      </c>
      <c r="CE38" s="26" t="str">
        <f>IF('Contexto Estrat. Ins'!$S$21&lt;&gt;"",'Contexto Estrat. Ins'!$S$16,"")</f>
        <v/>
      </c>
      <c r="CF38" s="26" t="str">
        <f>IF('Contexto Estrat. Ins'!$S$22&lt;&gt;"",'Contexto Estrat. Ins'!$S$16,"")</f>
        <v/>
      </c>
      <c r="CG38" s="26" t="str">
        <f>IF($D$29='Contexto Estrat. Ins'!$B$17,CA38,IF($D$29='Contexto Estrat. Ins'!$B$18,CB38,IF($D$29='Contexto Estrat. Ins'!$B$19,CC38,IF($D$29='Contexto Estrat. Ins'!$B$20,CD38,IF($D$29='Contexto Estrat. Ins'!$B$21,CE38,IF($D$29='Contexto Estrat. Ins'!$B$22,CF38,""))))))</f>
        <v/>
      </c>
    </row>
    <row r="39" spans="1:86" ht="15.6" customHeight="1">
      <c r="A39" s="18"/>
      <c r="D39" s="456"/>
      <c r="E39" s="456"/>
      <c r="F39" s="456"/>
      <c r="G39" s="456"/>
      <c r="H39" s="456"/>
      <c r="I39" s="456"/>
      <c r="J39" s="400" t="s">
        <v>625</v>
      </c>
      <c r="K39" s="400"/>
      <c r="L39" s="400"/>
      <c r="M39" s="400"/>
      <c r="N39" s="400"/>
      <c r="O39" s="400"/>
      <c r="P39" s="400"/>
      <c r="Q39" s="400"/>
      <c r="R39" s="400"/>
      <c r="S39" s="400"/>
      <c r="T39" s="400"/>
      <c r="U39" s="400"/>
      <c r="V39" s="400"/>
      <c r="W39" s="400"/>
      <c r="X39" s="400"/>
      <c r="Y39" s="400"/>
      <c r="Z39" s="400"/>
      <c r="AA39" s="400"/>
      <c r="AB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20"/>
      <c r="BK39" s="26" t="str">
        <f>IF('Contexto Estrat. Ins'!$T$7&lt;&gt;"",'Contexto Estrat. Ins'!$T$6,"")</f>
        <v/>
      </c>
      <c r="BL39" s="26" t="str">
        <f>IF('Contexto Estrat. Ins'!$T$8&lt;&gt;"",'Contexto Estrat. Ins'!$T$6,"")</f>
        <v/>
      </c>
      <c r="BM39" s="26" t="str">
        <f>IF('Contexto Estrat. Ins'!$T$9&lt;&gt;"",'Contexto Estrat. Ins'!$T$6,"")</f>
        <v/>
      </c>
      <c r="BN39" s="26" t="str">
        <f>IF('Contexto Estrat. Ins'!$T$10&lt;&gt;"",'Contexto Estrat. Ins'!$T$6,"")</f>
        <v/>
      </c>
      <c r="BO39" s="26" t="str">
        <f>IF('Contexto Estrat. Ins'!$T$11&lt;&gt;"",'Contexto Estrat. Ins'!$T$6,"")</f>
        <v/>
      </c>
      <c r="BP39" s="26" t="str">
        <f>IF('Contexto Estrat. Ins'!$T$12&lt;&gt;"",'Contexto Estrat. Ins'!$T$6,"")</f>
        <v/>
      </c>
      <c r="BQ39" s="26" t="str">
        <f>IF($D$29='Contexto Estrat. Ins'!$B$7,BK39,IF($D$29='Contexto Estrat. Ins'!$B$8,BL39,IF($D$29='Contexto Estrat. Ins'!$B$9,BM39,IF($D$29='Contexto Estrat. Ins'!$B$10,BN39,IF($D$29='Contexto Estrat. Ins'!$B$11,BO39,IF($D$29='Contexto Estrat. Ins'!$B$12,BP39,""))))))</f>
        <v/>
      </c>
      <c r="BR39" s="142"/>
      <c r="BS39" s="26" t="str">
        <f>IF('Contexto Estrat. Ins'!$T$37&lt;&gt;"",'Contexto Estrat. Ins'!$T$36,"")</f>
        <v/>
      </c>
      <c r="BT39" s="26" t="str">
        <f>IF('Contexto Estrat. Ins'!$T$38&lt;&gt;"",'Contexto Estrat. Ins'!$T$36,"")</f>
        <v/>
      </c>
      <c r="BU39" s="26" t="str">
        <f>IF('Contexto Estrat. Ins'!$T$39&lt;&gt;"",'Contexto Estrat. Ins'!$T$36,"")</f>
        <v/>
      </c>
      <c r="BV39" s="26" t="str">
        <f>IF('Contexto Estrat. Ins'!$T$40&lt;&gt;"",'Contexto Estrat. Ins'!$T$36,"")</f>
        <v/>
      </c>
      <c r="BW39" s="26" t="str">
        <f>IF('Contexto Estrat. Ins'!$T$41&lt;&gt;"",'Contexto Estrat. Ins'!$T$36,"")</f>
        <v/>
      </c>
      <c r="BX39" s="26" t="str">
        <f>IF('Contexto Estrat. Ins'!$T$42&lt;&gt;"",'Contexto Estrat. Ins'!$T$36,"")</f>
        <v/>
      </c>
      <c r="BY39" s="26" t="str">
        <f>IF($D$29='Contexto Estrat. Ins'!$B$37,BS39,IF($D$29='Contexto Estrat. Ins'!$B$38,BT39,IF($D$29='Contexto Estrat. Ins'!$B$39,BU39,IF($D$29='Contexto Estrat. Ins'!$B$40,BV39,IF($D$29='Contexto Estrat. Ins'!$B$41,BW39,IF($D$29='Contexto Estrat. Ins'!$B$42,BX39,""))))))</f>
        <v/>
      </c>
      <c r="BZ39" s="142"/>
      <c r="CA39" s="26" t="str">
        <f>IF('Contexto Estrat. Ins'!$T$17&lt;&gt;"",'Contexto Estrat. Ins'!$T$16,"")</f>
        <v/>
      </c>
      <c r="CB39" s="26" t="str">
        <f>IF('Contexto Estrat. Ins'!$T$18&lt;&gt;"",'Contexto Estrat. Ins'!$T$16,"")</f>
        <v/>
      </c>
      <c r="CC39" s="26" t="str">
        <f>IF('Contexto Estrat. Ins'!$T$19&lt;&gt;"",'Contexto Estrat. Ins'!$T$16,"")</f>
        <v/>
      </c>
      <c r="CD39" s="26" t="str">
        <f>IF('Contexto Estrat. Ins'!$T$20&lt;&gt;"",'Contexto Estrat. Ins'!$T$16,"")</f>
        <v/>
      </c>
      <c r="CE39" s="26" t="str">
        <f>IF('Contexto Estrat. Ins'!$T$21&lt;&gt;"",'Contexto Estrat. Ins'!$T$16,"")</f>
        <v/>
      </c>
      <c r="CF39" s="26" t="str">
        <f>IF('Contexto Estrat. Ins'!$T$22&lt;&gt;"",'Contexto Estrat. Ins'!$T$16,"")</f>
        <v/>
      </c>
      <c r="CG39" s="26" t="str">
        <f>IF($D$29='Contexto Estrat. Ins'!$B$17,CA39,IF($D$29='Contexto Estrat. Ins'!$B$18,CB39,IF($D$29='Contexto Estrat. Ins'!$B$19,CC39,IF($D$29='Contexto Estrat. Ins'!$B$20,CD39,IF($D$29='Contexto Estrat. Ins'!$B$21,CE39,IF($D$29='Contexto Estrat. Ins'!$B$22,CF39,""))))))</f>
        <v/>
      </c>
      <c r="CH39" s="142"/>
    </row>
    <row r="40" spans="1:86" ht="15.6" customHeight="1">
      <c r="A40" s="18"/>
      <c r="D40" s="456"/>
      <c r="E40" s="456"/>
      <c r="F40" s="456"/>
      <c r="G40" s="456"/>
      <c r="H40" s="456"/>
      <c r="I40" s="456"/>
      <c r="J40" s="400"/>
      <c r="K40" s="400"/>
      <c r="L40" s="400"/>
      <c r="M40" s="400"/>
      <c r="N40" s="400"/>
      <c r="O40" s="400"/>
      <c r="P40" s="400"/>
      <c r="Q40" s="400"/>
      <c r="R40" s="400"/>
      <c r="S40" s="400"/>
      <c r="T40" s="400"/>
      <c r="U40" s="400"/>
      <c r="V40" s="400"/>
      <c r="W40" s="400"/>
      <c r="X40" s="400"/>
      <c r="Y40" s="400"/>
      <c r="Z40" s="400"/>
      <c r="AA40" s="400"/>
      <c r="AB40" s="400"/>
      <c r="AD40" s="400"/>
      <c r="AE40" s="400"/>
      <c r="AF40" s="400"/>
      <c r="AG40" s="400"/>
      <c r="AH40" s="400"/>
      <c r="AI40" s="400"/>
      <c r="AJ40" s="400"/>
      <c r="AK40" s="400"/>
      <c r="AL40" s="400"/>
      <c r="AM40" s="400"/>
      <c r="AN40" s="400"/>
      <c r="AO40" s="400"/>
      <c r="AP40" s="400"/>
      <c r="AQ40" s="400"/>
      <c r="AR40" s="400"/>
      <c r="AS40" s="400"/>
      <c r="AT40" s="400"/>
      <c r="AU40" s="400"/>
      <c r="AV40" s="400"/>
      <c r="AW40" s="400"/>
      <c r="AX40" s="400"/>
      <c r="AY40" s="400"/>
      <c r="AZ40" s="400"/>
      <c r="BA40" s="400"/>
      <c r="BB40" s="400"/>
      <c r="BC40" s="400"/>
      <c r="BD40" s="400"/>
      <c r="BE40" s="400"/>
      <c r="BF40" s="400"/>
      <c r="BG40" s="20"/>
      <c r="BK40" s="26" t="str">
        <f>IF('Contexto Estrat. Ins'!$U$7&lt;&gt;"",'Contexto Estrat. Ins'!$U$6,"")</f>
        <v/>
      </c>
      <c r="BL40" s="26" t="str">
        <f>IF('Contexto Estrat. Ins'!$U$8&lt;&gt;"",'Contexto Estrat. Ins'!$U$6,"")</f>
        <v/>
      </c>
      <c r="BM40" s="26" t="str">
        <f>IF('Contexto Estrat. Ins'!$U$9&lt;&gt;"",'Contexto Estrat. Ins'!$U$6,"")</f>
        <v/>
      </c>
      <c r="BN40" s="26" t="str">
        <f>IF('Contexto Estrat. Ins'!$U$10&lt;&gt;"",'Contexto Estrat. Ins'!$U$6,"")</f>
        <v/>
      </c>
      <c r="BO40" s="26" t="str">
        <f>IF('Contexto Estrat. Ins'!$U$11&lt;&gt;"",'Contexto Estrat. Ins'!$U$6,"")</f>
        <v/>
      </c>
      <c r="BP40" s="26" t="str">
        <f>IF('Contexto Estrat. Ins'!$U$12&lt;&gt;"",'Contexto Estrat. Ins'!$U$6,"")</f>
        <v/>
      </c>
      <c r="BQ40" s="26" t="str">
        <f>IF($D$29='Contexto Estrat. Ins'!$B$7,BK40,IF($D$29='Contexto Estrat. Ins'!$B$8,BL40,IF($D$29='Contexto Estrat. Ins'!$B$9,BM40,IF($D$29='Contexto Estrat. Ins'!$B$10,BN40,IF($D$29='Contexto Estrat. Ins'!$B$11,BO40,IF($D$29='Contexto Estrat. Ins'!$B$12,BP40,""))))))</f>
        <v/>
      </c>
      <c r="BR40" s="142"/>
      <c r="BS40" s="26" t="str">
        <f>IF('Contexto Estrat. Ins'!$U$37&lt;&gt;"",'Contexto Estrat. Ins'!$U$36,"")</f>
        <v/>
      </c>
      <c r="BT40" s="26" t="str">
        <f>IF('Contexto Estrat. Ins'!$U$38&lt;&gt;"",'Contexto Estrat. Ins'!$U$36,"")</f>
        <v/>
      </c>
      <c r="BU40" s="26" t="str">
        <f>IF('Contexto Estrat. Ins'!$U$39&lt;&gt;"",'Contexto Estrat. Ins'!$U$36,"")</f>
        <v/>
      </c>
      <c r="BV40" s="26" t="str">
        <f>IF('Contexto Estrat. Ins'!$U$40&lt;&gt;"",'Contexto Estrat. Ins'!$U$36,"")</f>
        <v/>
      </c>
      <c r="BW40" s="26" t="str">
        <f>IF('Contexto Estrat. Ins'!$U$41&lt;&gt;"",'Contexto Estrat. Ins'!$U$36,"")</f>
        <v/>
      </c>
      <c r="BX40" s="26" t="str">
        <f>IF('Contexto Estrat. Ins'!$U$42&lt;&gt;"",'Contexto Estrat. Ins'!$U$36,"")</f>
        <v/>
      </c>
      <c r="BY40" s="26" t="str">
        <f>IF($D$29='Contexto Estrat. Ins'!$B$37,BS40,IF($D$29='Contexto Estrat. Ins'!$B$38,BT40,IF($D$29='Contexto Estrat. Ins'!$B$39,BU40,IF($D$29='Contexto Estrat. Ins'!$B$40,BV40,IF($D$29='Contexto Estrat. Ins'!$B$41,BW40,IF($D$29='Contexto Estrat. Ins'!$B$42,BX40,""))))))</f>
        <v/>
      </c>
      <c r="BZ40" s="142"/>
      <c r="CA40" s="26" t="str">
        <f>IF('Contexto Estrat. Ins'!$U$17&lt;&gt;"",'Contexto Estrat. Ins'!$U$16,"")</f>
        <v/>
      </c>
      <c r="CB40" s="26" t="str">
        <f>IF('Contexto Estrat. Ins'!$U$18&lt;&gt;"",'Contexto Estrat. Ins'!$U$16,"")</f>
        <v/>
      </c>
      <c r="CC40" s="26" t="str">
        <f>IF('Contexto Estrat. Ins'!$U$19&lt;&gt;"",'Contexto Estrat. Ins'!$U$16,"")</f>
        <v/>
      </c>
      <c r="CD40" s="26" t="str">
        <f>IF('Contexto Estrat. Ins'!$U$20&lt;&gt;"",'Contexto Estrat. Ins'!$U$16,"")</f>
        <v/>
      </c>
      <c r="CE40" s="26" t="str">
        <f>IF('Contexto Estrat. Ins'!$U$21&lt;&gt;"",'Contexto Estrat. Ins'!$U$16,"")</f>
        <v/>
      </c>
      <c r="CF40" s="26" t="str">
        <f>IF('Contexto Estrat. Ins'!$U$22&lt;&gt;"",'Contexto Estrat. Ins'!$U$16,"")</f>
        <v/>
      </c>
      <c r="CG40" s="26" t="str">
        <f>IF($D$29='Contexto Estrat. Ins'!$B$17,CA40,IF($D$29='Contexto Estrat. Ins'!$B$18,CB40,IF($D$29='Contexto Estrat. Ins'!$B$19,CC40,IF($D$29='Contexto Estrat. Ins'!$B$20,CD40,IF($D$29='Contexto Estrat. Ins'!$B$21,CE40,IF($D$29='Contexto Estrat. Ins'!$B$22,CF40,""))))))</f>
        <v/>
      </c>
      <c r="CH40" s="142"/>
    </row>
    <row r="41" spans="1:86" ht="15.6" customHeight="1">
      <c r="A41" s="18"/>
      <c r="D41" s="456"/>
      <c r="E41" s="456"/>
      <c r="F41" s="456"/>
      <c r="G41" s="456"/>
      <c r="H41" s="456"/>
      <c r="I41" s="456"/>
      <c r="J41" s="400"/>
      <c r="K41" s="400"/>
      <c r="L41" s="400"/>
      <c r="M41" s="400"/>
      <c r="N41" s="400"/>
      <c r="O41" s="400"/>
      <c r="P41" s="400"/>
      <c r="Q41" s="400"/>
      <c r="R41" s="400"/>
      <c r="S41" s="400"/>
      <c r="T41" s="400"/>
      <c r="U41" s="400"/>
      <c r="V41" s="400"/>
      <c r="W41" s="400"/>
      <c r="X41" s="400"/>
      <c r="Y41" s="400"/>
      <c r="Z41" s="400"/>
      <c r="AA41" s="400"/>
      <c r="AB41" s="400"/>
      <c r="AD41" s="400"/>
      <c r="AE41" s="400"/>
      <c r="AF41" s="400"/>
      <c r="AG41" s="400"/>
      <c r="AH41" s="400"/>
      <c r="AI41" s="400"/>
      <c r="AJ41" s="400"/>
      <c r="AK41" s="400"/>
      <c r="AL41" s="400"/>
      <c r="AM41" s="400"/>
      <c r="AN41" s="400"/>
      <c r="AO41" s="400"/>
      <c r="AP41" s="400"/>
      <c r="AQ41" s="400"/>
      <c r="AR41" s="400"/>
      <c r="AS41" s="400"/>
      <c r="AT41" s="400"/>
      <c r="AU41" s="400"/>
      <c r="AV41" s="400"/>
      <c r="AW41" s="400"/>
      <c r="AX41" s="400"/>
      <c r="AY41" s="400"/>
      <c r="AZ41" s="400"/>
      <c r="BA41" s="400"/>
      <c r="BB41" s="400"/>
      <c r="BC41" s="400"/>
      <c r="BD41" s="400"/>
      <c r="BE41" s="400"/>
      <c r="BF41" s="400"/>
      <c r="BG41" s="20"/>
      <c r="BK41" s="26" t="str">
        <f>IF('Contexto Estrat. Ins'!$V$7&lt;&gt;"",'Contexto Estrat. Ins'!$V$6,"")</f>
        <v/>
      </c>
      <c r="BL41" s="26" t="str">
        <f>IF('Contexto Estrat. Ins'!$V$8&lt;&gt;"",'Contexto Estrat. Ins'!$V$6,"")</f>
        <v/>
      </c>
      <c r="BM41" s="26" t="str">
        <f>IF('Contexto Estrat. Ins'!$V$9&lt;&gt;"",'Contexto Estrat. Ins'!$V$6,"")</f>
        <v/>
      </c>
      <c r="BN41" s="26" t="str">
        <f>IF('Contexto Estrat. Ins'!$V$10&lt;&gt;"",'Contexto Estrat. Ins'!$V$6,"")</f>
        <v/>
      </c>
      <c r="BO41" s="26" t="str">
        <f>IF('Contexto Estrat. Ins'!$V$11&lt;&gt;"",'Contexto Estrat. Ins'!$V$6,"")</f>
        <v/>
      </c>
      <c r="BP41" s="26" t="str">
        <f>IF('Contexto Estrat. Ins'!$V$12&lt;&gt;"",'Contexto Estrat. Ins'!$V$6,"")</f>
        <v/>
      </c>
      <c r="BQ41" s="26" t="str">
        <f>IF($D$29='Contexto Estrat. Ins'!$B$7,BK41,IF($D$29='Contexto Estrat. Ins'!$B$8,BL41,IF($D$29='Contexto Estrat. Ins'!$B$9,BM41,IF($D$29='Contexto Estrat. Ins'!$B$10,BN41,IF($D$29='Contexto Estrat. Ins'!$B$11,BO41,IF($D$29='Contexto Estrat. Ins'!$B$12,BP41,""))))))</f>
        <v/>
      </c>
      <c r="BR41" s="142"/>
      <c r="BS41" s="26" t="str">
        <f>IF('Contexto Estrat. Ins'!$V$37&lt;&gt;"",'Contexto Estrat. Ins'!$V$36,"")</f>
        <v/>
      </c>
      <c r="BT41" s="26" t="str">
        <f>IF('Contexto Estrat. Ins'!$V$38&lt;&gt;"",'Contexto Estrat. Ins'!$V$36,"")</f>
        <v/>
      </c>
      <c r="BU41" s="26" t="str">
        <f>IF('Contexto Estrat. Ins'!$V$39&lt;&gt;"",'Contexto Estrat. Ins'!$V$36,"")</f>
        <v/>
      </c>
      <c r="BV41" s="26" t="str">
        <f>IF('Contexto Estrat. Ins'!$V$40&lt;&gt;"",'Contexto Estrat. Ins'!$V$36,"")</f>
        <v/>
      </c>
      <c r="BW41" s="26" t="str">
        <f>IF('Contexto Estrat. Ins'!$V$41&lt;&gt;"",'Contexto Estrat. Ins'!$V$36,"")</f>
        <v/>
      </c>
      <c r="BX41" s="26" t="str">
        <f>IF('Contexto Estrat. Ins'!$V$42&lt;&gt;"",'Contexto Estrat. Ins'!$V$36,"")</f>
        <v/>
      </c>
      <c r="BY41" s="26" t="str">
        <f>IF($D$29='Contexto Estrat. Ins'!$B$37,BS41,IF($D$29='Contexto Estrat. Ins'!$B$38,BT41,IF($D$29='Contexto Estrat. Ins'!$B$39,BU41,IF($D$29='Contexto Estrat. Ins'!$B$40,BV41,IF($D$29='Contexto Estrat. Ins'!$B$41,BW41,IF($D$29='Contexto Estrat. Ins'!$B$42,BX41,""))))))</f>
        <v/>
      </c>
      <c r="BZ41" s="142"/>
      <c r="CA41" s="26" t="str">
        <f>IF('Contexto Estrat. Ins'!$V$17&lt;&gt;"",'Contexto Estrat. Ins'!$V$16,"")</f>
        <v/>
      </c>
      <c r="CB41" s="26" t="str">
        <f>IF('Contexto Estrat. Ins'!$V$18&lt;&gt;"",'Contexto Estrat. Ins'!$V$16,"")</f>
        <v/>
      </c>
      <c r="CC41" s="26" t="str">
        <f>IF('Contexto Estrat. Ins'!$V$19&lt;&gt;"",'Contexto Estrat. Ins'!$V$16,"")</f>
        <v/>
      </c>
      <c r="CD41" s="26" t="str">
        <f>IF('Contexto Estrat. Ins'!$V$20&lt;&gt;"",'Contexto Estrat. Ins'!$V$16,"")</f>
        <v/>
      </c>
      <c r="CE41" s="26" t="str">
        <f>IF('Contexto Estrat. Ins'!$V$21&lt;&gt;"",'Contexto Estrat. Ins'!$V$16,"")</f>
        <v/>
      </c>
      <c r="CF41" s="26" t="str">
        <f>IF('Contexto Estrat. Ins'!$V$22&lt;&gt;"",'Contexto Estrat. Ins'!$V$16,"")</f>
        <v/>
      </c>
      <c r="CG41" s="26" t="str">
        <f>IF($D$29='Contexto Estrat. Ins'!$B$17,CA41,IF($D$29='Contexto Estrat. Ins'!$B$18,CB41,IF($D$29='Contexto Estrat. Ins'!$B$19,CC41,IF($D$29='Contexto Estrat. Ins'!$B$20,CD41,IF($D$29='Contexto Estrat. Ins'!$B$21,CE41,IF($D$29='Contexto Estrat. Ins'!$B$22,CF41,""))))))</f>
        <v/>
      </c>
      <c r="CH41" s="142"/>
    </row>
    <row r="42" spans="1:86" ht="15.6" customHeight="1">
      <c r="A42" s="18"/>
      <c r="D42" s="456"/>
      <c r="E42" s="456"/>
      <c r="F42" s="456"/>
      <c r="G42" s="456"/>
      <c r="H42" s="456"/>
      <c r="I42" s="456"/>
      <c r="J42" s="400"/>
      <c r="K42" s="400"/>
      <c r="L42" s="400"/>
      <c r="M42" s="400"/>
      <c r="N42" s="400"/>
      <c r="O42" s="400"/>
      <c r="P42" s="400"/>
      <c r="Q42" s="400"/>
      <c r="R42" s="400"/>
      <c r="S42" s="400"/>
      <c r="T42" s="400"/>
      <c r="U42" s="400"/>
      <c r="V42" s="400"/>
      <c r="W42" s="400"/>
      <c r="X42" s="400"/>
      <c r="Y42" s="400"/>
      <c r="Z42" s="400"/>
      <c r="AA42" s="400"/>
      <c r="AB42" s="400"/>
      <c r="AD42" s="400"/>
      <c r="AE42" s="400"/>
      <c r="AF42" s="400"/>
      <c r="AG42" s="400"/>
      <c r="AH42" s="400"/>
      <c r="AI42" s="400"/>
      <c r="AJ42" s="400"/>
      <c r="AK42" s="400"/>
      <c r="AL42" s="400"/>
      <c r="AM42" s="400"/>
      <c r="AN42" s="400"/>
      <c r="AO42" s="400"/>
      <c r="AP42" s="400"/>
      <c r="AQ42" s="400"/>
      <c r="AR42" s="400"/>
      <c r="AS42" s="400"/>
      <c r="AT42" s="400"/>
      <c r="AU42" s="400"/>
      <c r="AV42" s="400"/>
      <c r="AW42" s="400"/>
      <c r="AX42" s="400"/>
      <c r="AY42" s="400"/>
      <c r="AZ42" s="400"/>
      <c r="BA42" s="400"/>
      <c r="BB42" s="400"/>
      <c r="BC42" s="400"/>
      <c r="BD42" s="400"/>
      <c r="BE42" s="400"/>
      <c r="BF42" s="400"/>
      <c r="BG42" s="20"/>
      <c r="BK42" s="142"/>
      <c r="BL42" s="142"/>
      <c r="BM42" s="142"/>
      <c r="BN42" s="142"/>
      <c r="BO42" s="142"/>
      <c r="BP42" s="142"/>
      <c r="BQ42" s="142"/>
      <c r="BR42" s="142"/>
      <c r="BS42" s="142"/>
      <c r="BT42" s="142"/>
      <c r="BU42" s="142"/>
      <c r="BV42" s="142"/>
      <c r="BW42" s="142"/>
      <c r="BX42" s="142"/>
      <c r="BY42" s="142"/>
      <c r="BZ42" s="142"/>
      <c r="CA42" s="142"/>
      <c r="CB42" s="142"/>
      <c r="CC42" s="142"/>
      <c r="CD42" s="142"/>
    </row>
    <row r="43" spans="1:86" ht="15.6" customHeight="1">
      <c r="A43" s="18"/>
      <c r="D43" s="456"/>
      <c r="E43" s="456"/>
      <c r="F43" s="456"/>
      <c r="G43" s="456"/>
      <c r="H43" s="456"/>
      <c r="I43" s="456"/>
      <c r="J43" s="400"/>
      <c r="K43" s="400"/>
      <c r="L43" s="400"/>
      <c r="M43" s="400"/>
      <c r="N43" s="400"/>
      <c r="O43" s="400"/>
      <c r="P43" s="400"/>
      <c r="Q43" s="400"/>
      <c r="R43" s="400"/>
      <c r="S43" s="400"/>
      <c r="T43" s="400"/>
      <c r="U43" s="400"/>
      <c r="V43" s="400"/>
      <c r="W43" s="400"/>
      <c r="X43" s="400"/>
      <c r="Y43" s="400"/>
      <c r="Z43" s="400"/>
      <c r="AA43" s="400"/>
      <c r="AB43" s="400"/>
      <c r="AD43" s="400"/>
      <c r="AE43" s="400"/>
      <c r="AF43" s="400"/>
      <c r="AG43" s="400"/>
      <c r="AH43" s="400"/>
      <c r="AI43" s="400"/>
      <c r="AJ43" s="400"/>
      <c r="AK43" s="400"/>
      <c r="AL43" s="400"/>
      <c r="AM43" s="400"/>
      <c r="AN43" s="400"/>
      <c r="AO43" s="400"/>
      <c r="AP43" s="400"/>
      <c r="AQ43" s="400"/>
      <c r="AR43" s="400"/>
      <c r="AS43" s="400"/>
      <c r="AT43" s="400"/>
      <c r="AU43" s="400"/>
      <c r="AV43" s="400"/>
      <c r="AW43" s="400"/>
      <c r="AX43" s="400"/>
      <c r="AY43" s="400"/>
      <c r="AZ43" s="400"/>
      <c r="BA43" s="400"/>
      <c r="BB43" s="400"/>
      <c r="BC43" s="400"/>
      <c r="BD43" s="400"/>
      <c r="BE43" s="400"/>
      <c r="BF43" s="400"/>
      <c r="BG43" s="20"/>
      <c r="BK43" s="142"/>
      <c r="BL43" s="142"/>
      <c r="BM43" s="142"/>
      <c r="BN43" s="142"/>
      <c r="BO43" s="142"/>
      <c r="BP43" s="142"/>
      <c r="BQ43" s="142"/>
      <c r="BR43" s="142"/>
      <c r="BS43" s="142"/>
      <c r="BT43" s="142"/>
      <c r="BU43" s="142"/>
      <c r="BV43" s="142"/>
      <c r="BW43" s="142"/>
      <c r="BX43" s="142"/>
      <c r="BY43" s="142"/>
      <c r="BZ43" s="142"/>
      <c r="CA43" s="142"/>
      <c r="CB43" s="142"/>
      <c r="CC43" s="142"/>
      <c r="CD43" s="142"/>
    </row>
    <row r="44" spans="1:86" ht="15.6" customHeight="1">
      <c r="A44" s="18"/>
      <c r="D44" s="456"/>
      <c r="E44" s="456"/>
      <c r="F44" s="456"/>
      <c r="G44" s="456"/>
      <c r="H44" s="456"/>
      <c r="I44" s="456"/>
      <c r="J44" s="400"/>
      <c r="K44" s="400"/>
      <c r="L44" s="400"/>
      <c r="M44" s="400"/>
      <c r="N44" s="400"/>
      <c r="O44" s="400"/>
      <c r="P44" s="400"/>
      <c r="Q44" s="400"/>
      <c r="R44" s="400"/>
      <c r="S44" s="400"/>
      <c r="T44" s="400"/>
      <c r="U44" s="400"/>
      <c r="V44" s="400"/>
      <c r="W44" s="400"/>
      <c r="X44" s="400"/>
      <c r="Y44" s="400"/>
      <c r="Z44" s="400"/>
      <c r="AA44" s="400"/>
      <c r="AB44" s="400"/>
      <c r="AD44" s="400"/>
      <c r="AE44" s="400"/>
      <c r="AF44" s="400"/>
      <c r="AG44" s="400"/>
      <c r="AH44" s="400"/>
      <c r="AI44" s="400"/>
      <c r="AJ44" s="400"/>
      <c r="AK44" s="400"/>
      <c r="AL44" s="400"/>
      <c r="AM44" s="400"/>
      <c r="AN44" s="400"/>
      <c r="AO44" s="400"/>
      <c r="AP44" s="400"/>
      <c r="AQ44" s="400"/>
      <c r="AR44" s="400"/>
      <c r="AS44" s="400"/>
      <c r="AT44" s="400"/>
      <c r="AU44" s="400"/>
      <c r="AV44" s="400"/>
      <c r="AW44" s="400"/>
      <c r="AX44" s="400"/>
      <c r="AY44" s="400"/>
      <c r="AZ44" s="400"/>
      <c r="BA44" s="400"/>
      <c r="BB44" s="400"/>
      <c r="BC44" s="400"/>
      <c r="BD44" s="400"/>
      <c r="BE44" s="400"/>
      <c r="BF44" s="400"/>
      <c r="BG44" s="20"/>
      <c r="BK44" s="142"/>
      <c r="BL44" s="142"/>
      <c r="BM44" s="142"/>
      <c r="BN44" s="142"/>
      <c r="BO44" s="142"/>
      <c r="BP44" s="142"/>
      <c r="BQ44" s="142"/>
      <c r="BR44" s="142"/>
      <c r="BS44" s="142"/>
      <c r="BT44" s="142"/>
      <c r="BU44" s="142"/>
      <c r="BV44" s="142"/>
      <c r="BW44" s="142"/>
      <c r="BX44" s="142"/>
      <c r="BY44" s="142"/>
      <c r="BZ44" s="142"/>
      <c r="CA44" s="142"/>
      <c r="CB44" s="142"/>
      <c r="CC44" s="142"/>
      <c r="CD44" s="142"/>
    </row>
    <row r="45" spans="1:86" ht="15.6" customHeight="1">
      <c r="A45" s="18"/>
      <c r="D45" s="456"/>
      <c r="E45" s="456"/>
      <c r="F45" s="456"/>
      <c r="G45" s="456"/>
      <c r="H45" s="456"/>
      <c r="I45" s="456"/>
      <c r="J45" s="400"/>
      <c r="K45" s="400"/>
      <c r="L45" s="400"/>
      <c r="M45" s="400"/>
      <c r="N45" s="400"/>
      <c r="O45" s="400"/>
      <c r="P45" s="400"/>
      <c r="Q45" s="400"/>
      <c r="R45" s="400"/>
      <c r="S45" s="400"/>
      <c r="T45" s="400"/>
      <c r="U45" s="400"/>
      <c r="V45" s="400"/>
      <c r="W45" s="400"/>
      <c r="X45" s="400"/>
      <c r="Y45" s="400"/>
      <c r="Z45" s="400"/>
      <c r="AA45" s="400"/>
      <c r="AB45" s="400"/>
      <c r="AD45" s="400"/>
      <c r="AE45" s="400"/>
      <c r="AF45" s="400"/>
      <c r="AG45" s="400"/>
      <c r="AH45" s="400"/>
      <c r="AI45" s="400"/>
      <c r="AJ45" s="400"/>
      <c r="AK45" s="400"/>
      <c r="AL45" s="400"/>
      <c r="AM45" s="400"/>
      <c r="AN45" s="400"/>
      <c r="AO45" s="400"/>
      <c r="AP45" s="400"/>
      <c r="AQ45" s="400"/>
      <c r="AR45" s="400"/>
      <c r="AS45" s="400"/>
      <c r="AT45" s="400"/>
      <c r="AU45" s="400"/>
      <c r="AV45" s="400"/>
      <c r="AW45" s="400"/>
      <c r="AX45" s="400"/>
      <c r="AY45" s="400"/>
      <c r="AZ45" s="400"/>
      <c r="BA45" s="400"/>
      <c r="BB45" s="400"/>
      <c r="BC45" s="400"/>
      <c r="BD45" s="400"/>
      <c r="BE45" s="400"/>
      <c r="BF45" s="400"/>
      <c r="BG45" s="20"/>
    </row>
    <row r="46" spans="1:86" ht="15.6" customHeight="1">
      <c r="A46" s="18"/>
      <c r="D46" s="456"/>
      <c r="E46" s="456"/>
      <c r="F46" s="456"/>
      <c r="G46" s="456"/>
      <c r="H46" s="456"/>
      <c r="I46" s="456"/>
      <c r="J46" s="400"/>
      <c r="K46" s="400"/>
      <c r="L46" s="400"/>
      <c r="M46" s="400"/>
      <c r="N46" s="400"/>
      <c r="O46" s="400"/>
      <c r="P46" s="400"/>
      <c r="Q46" s="400"/>
      <c r="R46" s="400"/>
      <c r="S46" s="400"/>
      <c r="T46" s="400"/>
      <c r="U46" s="400"/>
      <c r="V46" s="400"/>
      <c r="W46" s="400"/>
      <c r="X46" s="400"/>
      <c r="Y46" s="400"/>
      <c r="Z46" s="400"/>
      <c r="AA46" s="400"/>
      <c r="AB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c r="BA46" s="400"/>
      <c r="BB46" s="400"/>
      <c r="BC46" s="400"/>
      <c r="BD46" s="400"/>
      <c r="BE46" s="400"/>
      <c r="BF46" s="400"/>
      <c r="BG46" s="20"/>
    </row>
    <row r="47" spans="1:86" ht="15.6" customHeight="1">
      <c r="A47" s="18"/>
      <c r="D47" s="456"/>
      <c r="E47" s="456"/>
      <c r="F47" s="456"/>
      <c r="G47" s="456"/>
      <c r="H47" s="456"/>
      <c r="I47" s="456"/>
      <c r="J47" s="400"/>
      <c r="K47" s="400"/>
      <c r="L47" s="400"/>
      <c r="M47" s="400"/>
      <c r="N47" s="400"/>
      <c r="O47" s="400"/>
      <c r="P47" s="400"/>
      <c r="Q47" s="400"/>
      <c r="R47" s="400"/>
      <c r="S47" s="400"/>
      <c r="T47" s="400"/>
      <c r="U47" s="400"/>
      <c r="V47" s="400"/>
      <c r="W47" s="400"/>
      <c r="X47" s="400"/>
      <c r="Y47" s="400"/>
      <c r="Z47" s="400"/>
      <c r="AA47" s="400"/>
      <c r="AB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20"/>
    </row>
    <row r="48" spans="1:86" ht="15.6" customHeight="1">
      <c r="A48" s="18"/>
      <c r="D48" s="456"/>
      <c r="E48" s="456"/>
      <c r="F48" s="456"/>
      <c r="G48" s="456"/>
      <c r="H48" s="456"/>
      <c r="I48" s="456"/>
      <c r="J48" s="400"/>
      <c r="K48" s="400"/>
      <c r="L48" s="400"/>
      <c r="M48" s="400"/>
      <c r="N48" s="400"/>
      <c r="O48" s="400"/>
      <c r="P48" s="400"/>
      <c r="Q48" s="400"/>
      <c r="R48" s="400"/>
      <c r="S48" s="400"/>
      <c r="T48" s="400"/>
      <c r="U48" s="400"/>
      <c r="V48" s="400"/>
      <c r="W48" s="400"/>
      <c r="X48" s="400"/>
      <c r="Y48" s="400"/>
      <c r="Z48" s="400"/>
      <c r="AA48" s="400"/>
      <c r="AB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20"/>
    </row>
    <row r="49" spans="1:73" ht="15.6" customHeight="1">
      <c r="A49" s="18"/>
      <c r="D49" s="482" t="s">
        <v>480</v>
      </c>
      <c r="E49" s="482"/>
      <c r="F49" s="482"/>
      <c r="G49" s="482"/>
      <c r="H49" s="482"/>
      <c r="I49" s="482"/>
      <c r="J49" s="482"/>
      <c r="K49" s="482"/>
      <c r="L49" s="482"/>
      <c r="M49" s="482"/>
      <c r="N49" s="482"/>
      <c r="O49" s="482"/>
      <c r="P49" s="482"/>
      <c r="Q49" s="482"/>
      <c r="R49" s="482"/>
      <c r="S49" s="482"/>
      <c r="T49" s="482"/>
      <c r="U49" s="482"/>
      <c r="V49" s="482"/>
      <c r="W49" s="482"/>
      <c r="X49" s="482"/>
      <c r="Y49" s="482"/>
      <c r="Z49" s="482"/>
      <c r="AA49" s="482"/>
      <c r="AB49" s="482"/>
      <c r="AD49" s="400"/>
      <c r="AE49" s="400"/>
      <c r="AF49" s="400"/>
      <c r="AG49" s="400"/>
      <c r="AH49" s="400"/>
      <c r="AI49" s="400"/>
      <c r="AJ49" s="400"/>
      <c r="AK49" s="400"/>
      <c r="AL49" s="400"/>
      <c r="AM49" s="400"/>
      <c r="AN49" s="400"/>
      <c r="AO49" s="400"/>
      <c r="AP49" s="400"/>
      <c r="AQ49" s="400"/>
      <c r="AR49" s="400"/>
      <c r="AS49" s="400"/>
      <c r="AT49" s="400"/>
      <c r="AU49" s="400"/>
      <c r="AV49" s="400"/>
      <c r="AW49" s="400"/>
      <c r="AX49" s="400"/>
      <c r="AY49" s="400"/>
      <c r="AZ49" s="400"/>
      <c r="BA49" s="400"/>
      <c r="BB49" s="400"/>
      <c r="BC49" s="400"/>
      <c r="BD49" s="400"/>
      <c r="BE49" s="400"/>
      <c r="BF49" s="400"/>
      <c r="BG49" s="20"/>
    </row>
    <row r="50" spans="1:73" ht="15.6" customHeight="1">
      <c r="A50" s="18"/>
      <c r="D50" s="483" t="s">
        <v>474</v>
      </c>
      <c r="E50" s="483"/>
      <c r="F50" s="483"/>
      <c r="G50" s="483"/>
      <c r="H50" s="483"/>
      <c r="I50" s="483"/>
      <c r="J50" s="483" t="s">
        <v>475</v>
      </c>
      <c r="K50" s="483"/>
      <c r="L50" s="483"/>
      <c r="M50" s="483"/>
      <c r="N50" s="483"/>
      <c r="O50" s="483"/>
      <c r="P50" s="483"/>
      <c r="Q50" s="483"/>
      <c r="R50" s="483"/>
      <c r="S50" s="483"/>
      <c r="T50" s="483"/>
      <c r="U50" s="483"/>
      <c r="V50" s="483"/>
      <c r="W50" s="483"/>
      <c r="X50" s="483"/>
      <c r="Y50" s="483"/>
      <c r="Z50" s="483"/>
      <c r="AA50" s="483"/>
      <c r="AB50" s="483"/>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20"/>
    </row>
    <row r="51" spans="1:73" ht="15.6" customHeight="1">
      <c r="A51" s="18"/>
      <c r="D51" s="456"/>
      <c r="E51" s="456"/>
      <c r="F51" s="456"/>
      <c r="G51" s="456"/>
      <c r="H51" s="456"/>
      <c r="I51" s="456"/>
      <c r="J51" s="400"/>
      <c r="K51" s="400"/>
      <c r="L51" s="400"/>
      <c r="M51" s="400"/>
      <c r="N51" s="400"/>
      <c r="O51" s="400"/>
      <c r="P51" s="400"/>
      <c r="Q51" s="400"/>
      <c r="R51" s="400"/>
      <c r="S51" s="400"/>
      <c r="T51" s="400"/>
      <c r="U51" s="400"/>
      <c r="V51" s="400"/>
      <c r="W51" s="400"/>
      <c r="X51" s="400"/>
      <c r="Y51" s="400"/>
      <c r="Z51" s="400"/>
      <c r="AA51" s="400"/>
      <c r="AB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20"/>
    </row>
    <row r="52" spans="1:73" ht="15.6" customHeight="1">
      <c r="A52" s="18"/>
      <c r="D52" s="456"/>
      <c r="E52" s="456"/>
      <c r="F52" s="456"/>
      <c r="G52" s="456"/>
      <c r="H52" s="456"/>
      <c r="I52" s="456"/>
      <c r="J52" s="400"/>
      <c r="K52" s="400"/>
      <c r="L52" s="400"/>
      <c r="M52" s="400"/>
      <c r="N52" s="400"/>
      <c r="O52" s="400"/>
      <c r="P52" s="400"/>
      <c r="Q52" s="400"/>
      <c r="R52" s="400"/>
      <c r="S52" s="400"/>
      <c r="T52" s="400"/>
      <c r="U52" s="400"/>
      <c r="V52" s="400"/>
      <c r="W52" s="400"/>
      <c r="X52" s="400"/>
      <c r="Y52" s="400"/>
      <c r="Z52" s="400"/>
      <c r="AA52" s="400"/>
      <c r="AB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20"/>
    </row>
    <row r="53" spans="1:73" ht="15.6" customHeight="1">
      <c r="A53" s="18"/>
      <c r="D53" s="456"/>
      <c r="E53" s="456"/>
      <c r="F53" s="456"/>
      <c r="G53" s="456"/>
      <c r="H53" s="456"/>
      <c r="I53" s="456"/>
      <c r="J53" s="400"/>
      <c r="K53" s="400"/>
      <c r="L53" s="400"/>
      <c r="M53" s="400"/>
      <c r="N53" s="400"/>
      <c r="O53" s="400"/>
      <c r="P53" s="400"/>
      <c r="Q53" s="400"/>
      <c r="R53" s="400"/>
      <c r="S53" s="400"/>
      <c r="T53" s="400"/>
      <c r="U53" s="400"/>
      <c r="V53" s="400"/>
      <c r="W53" s="400"/>
      <c r="X53" s="400"/>
      <c r="Y53" s="400"/>
      <c r="Z53" s="400"/>
      <c r="AA53" s="400"/>
      <c r="AB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20"/>
    </row>
    <row r="54" spans="1:73" ht="15.6" customHeight="1">
      <c r="A54" s="18"/>
      <c r="D54" s="456"/>
      <c r="E54" s="456"/>
      <c r="F54" s="456"/>
      <c r="G54" s="456"/>
      <c r="H54" s="456"/>
      <c r="I54" s="456"/>
      <c r="J54" s="400"/>
      <c r="K54" s="400"/>
      <c r="L54" s="400"/>
      <c r="M54" s="400"/>
      <c r="N54" s="400"/>
      <c r="O54" s="400"/>
      <c r="P54" s="400"/>
      <c r="Q54" s="400"/>
      <c r="R54" s="400"/>
      <c r="S54" s="400"/>
      <c r="T54" s="400"/>
      <c r="U54" s="400"/>
      <c r="V54" s="400"/>
      <c r="W54" s="400"/>
      <c r="X54" s="400"/>
      <c r="Y54" s="400"/>
      <c r="Z54" s="400"/>
      <c r="AA54" s="400"/>
      <c r="AB54" s="400"/>
      <c r="AD54" s="400"/>
      <c r="AE54" s="400"/>
      <c r="AF54" s="400"/>
      <c r="AG54" s="400"/>
      <c r="AH54" s="400"/>
      <c r="AI54" s="400"/>
      <c r="AJ54" s="400"/>
      <c r="AK54" s="400"/>
      <c r="AL54" s="400"/>
      <c r="AM54" s="400"/>
      <c r="AN54" s="400"/>
      <c r="AO54" s="400"/>
      <c r="AP54" s="400"/>
      <c r="AQ54" s="400"/>
      <c r="AR54" s="400"/>
      <c r="AS54" s="400"/>
      <c r="AT54" s="400"/>
      <c r="AU54" s="400"/>
      <c r="AV54" s="400"/>
      <c r="AW54" s="400"/>
      <c r="AX54" s="400"/>
      <c r="AY54" s="400"/>
      <c r="AZ54" s="400"/>
      <c r="BA54" s="400"/>
      <c r="BB54" s="400"/>
      <c r="BC54" s="400"/>
      <c r="BD54" s="400"/>
      <c r="BE54" s="400"/>
      <c r="BF54" s="400"/>
      <c r="BG54" s="20"/>
    </row>
    <row r="55" spans="1:73" ht="15" customHeight="1">
      <c r="A55" s="18"/>
      <c r="D55" s="456"/>
      <c r="E55" s="456"/>
      <c r="F55" s="456"/>
      <c r="G55" s="456"/>
      <c r="H55" s="456"/>
      <c r="I55" s="456"/>
      <c r="J55" s="400"/>
      <c r="K55" s="400"/>
      <c r="L55" s="400"/>
      <c r="M55" s="400"/>
      <c r="N55" s="400"/>
      <c r="O55" s="400"/>
      <c r="P55" s="400"/>
      <c r="Q55" s="400"/>
      <c r="R55" s="400"/>
      <c r="S55" s="400"/>
      <c r="T55" s="400"/>
      <c r="U55" s="400"/>
      <c r="V55" s="400"/>
      <c r="W55" s="400"/>
      <c r="X55" s="400"/>
      <c r="Y55" s="400"/>
      <c r="Z55" s="400"/>
      <c r="AA55" s="400"/>
      <c r="AB55" s="400"/>
      <c r="AD55" s="400"/>
      <c r="AE55" s="400"/>
      <c r="AF55" s="400"/>
      <c r="AG55" s="400"/>
      <c r="AH55" s="400"/>
      <c r="AI55" s="400"/>
      <c r="AJ55" s="400"/>
      <c r="AK55" s="400"/>
      <c r="AL55" s="400"/>
      <c r="AM55" s="400"/>
      <c r="AN55" s="400"/>
      <c r="AO55" s="400"/>
      <c r="AP55" s="400"/>
      <c r="AQ55" s="400"/>
      <c r="AR55" s="400"/>
      <c r="AS55" s="400"/>
      <c r="AT55" s="400"/>
      <c r="AU55" s="400"/>
      <c r="AV55" s="400"/>
      <c r="AW55" s="400"/>
      <c r="AX55" s="400"/>
      <c r="AY55" s="400"/>
      <c r="AZ55" s="400"/>
      <c r="BA55" s="400"/>
      <c r="BB55" s="400"/>
      <c r="BC55" s="400"/>
      <c r="BD55" s="400"/>
      <c r="BE55" s="400"/>
      <c r="BF55" s="400"/>
      <c r="BG55" s="20"/>
    </row>
    <row r="56" spans="1:73" ht="15" customHeight="1">
      <c r="A56" s="18"/>
      <c r="D56" s="456"/>
      <c r="E56" s="456"/>
      <c r="F56" s="456"/>
      <c r="G56" s="456"/>
      <c r="H56" s="456"/>
      <c r="I56" s="456"/>
      <c r="J56" s="400"/>
      <c r="K56" s="400"/>
      <c r="L56" s="400"/>
      <c r="M56" s="400"/>
      <c r="N56" s="400"/>
      <c r="O56" s="400"/>
      <c r="P56" s="400"/>
      <c r="Q56" s="400"/>
      <c r="R56" s="400"/>
      <c r="S56" s="400"/>
      <c r="T56" s="400"/>
      <c r="U56" s="400"/>
      <c r="V56" s="400"/>
      <c r="W56" s="400"/>
      <c r="X56" s="400"/>
      <c r="Y56" s="400"/>
      <c r="Z56" s="400"/>
      <c r="AA56" s="400"/>
      <c r="AB56" s="400"/>
      <c r="AD56" s="400"/>
      <c r="AE56" s="400"/>
      <c r="AF56" s="400"/>
      <c r="AG56" s="400"/>
      <c r="AH56" s="400"/>
      <c r="AI56" s="400"/>
      <c r="AJ56" s="400"/>
      <c r="AK56" s="400"/>
      <c r="AL56" s="400"/>
      <c r="AM56" s="400"/>
      <c r="AN56" s="400"/>
      <c r="AO56" s="400"/>
      <c r="AP56" s="400"/>
      <c r="AQ56" s="400"/>
      <c r="AR56" s="400"/>
      <c r="AS56" s="400"/>
      <c r="AT56" s="400"/>
      <c r="AU56" s="400"/>
      <c r="AV56" s="400"/>
      <c r="AW56" s="400"/>
      <c r="AX56" s="400"/>
      <c r="AY56" s="400"/>
      <c r="AZ56" s="400"/>
      <c r="BA56" s="400"/>
      <c r="BB56" s="400"/>
      <c r="BC56" s="400"/>
      <c r="BD56" s="400"/>
      <c r="BE56" s="400"/>
      <c r="BF56" s="400"/>
      <c r="BG56" s="20"/>
    </row>
    <row r="57" spans="1:73" ht="15" customHeight="1">
      <c r="A57" s="18"/>
      <c r="D57" s="456"/>
      <c r="E57" s="456"/>
      <c r="F57" s="456"/>
      <c r="G57" s="456"/>
      <c r="H57" s="456"/>
      <c r="I57" s="456"/>
      <c r="J57" s="400"/>
      <c r="K57" s="400"/>
      <c r="L57" s="400"/>
      <c r="M57" s="400"/>
      <c r="N57" s="400"/>
      <c r="O57" s="400"/>
      <c r="P57" s="400"/>
      <c r="Q57" s="400"/>
      <c r="R57" s="400"/>
      <c r="S57" s="400"/>
      <c r="T57" s="400"/>
      <c r="U57" s="400"/>
      <c r="V57" s="400"/>
      <c r="W57" s="400"/>
      <c r="X57" s="400"/>
      <c r="Y57" s="400"/>
      <c r="Z57" s="400"/>
      <c r="AA57" s="400"/>
      <c r="AB57" s="400"/>
      <c r="AD57" s="400"/>
      <c r="AE57" s="400"/>
      <c r="AF57" s="400"/>
      <c r="AG57" s="400"/>
      <c r="AH57" s="400"/>
      <c r="AI57" s="400"/>
      <c r="AJ57" s="400"/>
      <c r="AK57" s="400"/>
      <c r="AL57" s="400"/>
      <c r="AM57" s="400"/>
      <c r="AN57" s="400"/>
      <c r="AO57" s="400"/>
      <c r="AP57" s="400"/>
      <c r="AQ57" s="400"/>
      <c r="AR57" s="400"/>
      <c r="AS57" s="400"/>
      <c r="AT57" s="400"/>
      <c r="AU57" s="400"/>
      <c r="AV57" s="400"/>
      <c r="AW57" s="400"/>
      <c r="AX57" s="400"/>
      <c r="AY57" s="400"/>
      <c r="AZ57" s="400"/>
      <c r="BA57" s="400"/>
      <c r="BB57" s="400"/>
      <c r="BC57" s="400"/>
      <c r="BD57" s="400"/>
      <c r="BE57" s="400"/>
      <c r="BF57" s="400"/>
      <c r="BG57" s="20"/>
    </row>
    <row r="58" spans="1:73" ht="15" customHeight="1">
      <c r="A58" s="18"/>
      <c r="D58" s="456"/>
      <c r="E58" s="456"/>
      <c r="F58" s="456"/>
      <c r="G58" s="456"/>
      <c r="H58" s="456"/>
      <c r="I58" s="456"/>
      <c r="J58" s="400"/>
      <c r="K58" s="400"/>
      <c r="L58" s="400"/>
      <c r="M58" s="400"/>
      <c r="N58" s="400"/>
      <c r="O58" s="400"/>
      <c r="P58" s="400"/>
      <c r="Q58" s="400"/>
      <c r="R58" s="400"/>
      <c r="S58" s="400"/>
      <c r="T58" s="400"/>
      <c r="U58" s="400"/>
      <c r="V58" s="400"/>
      <c r="W58" s="400"/>
      <c r="X58" s="400"/>
      <c r="Y58" s="400"/>
      <c r="Z58" s="400"/>
      <c r="AA58" s="400"/>
      <c r="AB58" s="400"/>
      <c r="AD58" s="400"/>
      <c r="AE58" s="400"/>
      <c r="AF58" s="400"/>
      <c r="AG58" s="400"/>
      <c r="AH58" s="400"/>
      <c r="AI58" s="400"/>
      <c r="AJ58" s="400"/>
      <c r="AK58" s="400"/>
      <c r="AL58" s="400"/>
      <c r="AM58" s="400"/>
      <c r="AN58" s="400"/>
      <c r="AO58" s="400"/>
      <c r="AP58" s="400"/>
      <c r="AQ58" s="400"/>
      <c r="AR58" s="400"/>
      <c r="AS58" s="400"/>
      <c r="AT58" s="400"/>
      <c r="AU58" s="400"/>
      <c r="AV58" s="400"/>
      <c r="AW58" s="400"/>
      <c r="AX58" s="400"/>
      <c r="AY58" s="400"/>
      <c r="AZ58" s="400"/>
      <c r="BA58" s="400"/>
      <c r="BB58" s="400"/>
      <c r="BC58" s="400"/>
      <c r="BD58" s="400"/>
      <c r="BE58" s="400"/>
      <c r="BF58" s="400"/>
      <c r="BG58" s="20"/>
    </row>
    <row r="59" spans="1:73">
      <c r="A59" s="18"/>
      <c r="D59" s="456"/>
      <c r="E59" s="456"/>
      <c r="F59" s="456"/>
      <c r="G59" s="456"/>
      <c r="H59" s="456"/>
      <c r="I59" s="456"/>
      <c r="J59" s="400"/>
      <c r="K59" s="400"/>
      <c r="L59" s="400"/>
      <c r="M59" s="400"/>
      <c r="N59" s="400"/>
      <c r="O59" s="400"/>
      <c r="P59" s="400"/>
      <c r="Q59" s="400"/>
      <c r="R59" s="400"/>
      <c r="S59" s="400"/>
      <c r="T59" s="400"/>
      <c r="U59" s="400"/>
      <c r="V59" s="400"/>
      <c r="W59" s="400"/>
      <c r="X59" s="400"/>
      <c r="Y59" s="400"/>
      <c r="Z59" s="400"/>
      <c r="AA59" s="400"/>
      <c r="AB59" s="400"/>
      <c r="AD59" s="400"/>
      <c r="AE59" s="400"/>
      <c r="AF59" s="400"/>
      <c r="AG59" s="400"/>
      <c r="AH59" s="400"/>
      <c r="AI59" s="400"/>
      <c r="AJ59" s="400"/>
      <c r="AK59" s="400"/>
      <c r="AL59" s="400"/>
      <c r="AM59" s="400"/>
      <c r="AN59" s="400"/>
      <c r="AO59" s="400"/>
      <c r="AP59" s="400"/>
      <c r="AQ59" s="400"/>
      <c r="AR59" s="400"/>
      <c r="AS59" s="400"/>
      <c r="AT59" s="400"/>
      <c r="AU59" s="400"/>
      <c r="AV59" s="400"/>
      <c r="AW59" s="400"/>
      <c r="AX59" s="400"/>
      <c r="AY59" s="400"/>
      <c r="AZ59" s="400"/>
      <c r="BA59" s="400"/>
      <c r="BB59" s="400"/>
      <c r="BC59" s="400"/>
      <c r="BD59" s="400"/>
      <c r="BE59" s="400"/>
      <c r="BF59" s="400"/>
      <c r="BG59" s="20"/>
      <c r="BL59" s="39"/>
      <c r="BM59" s="39"/>
      <c r="BN59" s="39"/>
      <c r="BO59" s="39"/>
    </row>
    <row r="60" spans="1:73">
      <c r="A60" s="18"/>
      <c r="D60" s="456"/>
      <c r="E60" s="456"/>
      <c r="F60" s="456"/>
      <c r="G60" s="456"/>
      <c r="H60" s="456"/>
      <c r="I60" s="456"/>
      <c r="J60" s="400"/>
      <c r="K60" s="400"/>
      <c r="L60" s="400"/>
      <c r="M60" s="400"/>
      <c r="N60" s="400"/>
      <c r="O60" s="400"/>
      <c r="P60" s="400"/>
      <c r="Q60" s="400"/>
      <c r="R60" s="400"/>
      <c r="S60" s="400"/>
      <c r="T60" s="400"/>
      <c r="U60" s="400"/>
      <c r="V60" s="400"/>
      <c r="W60" s="400"/>
      <c r="X60" s="400"/>
      <c r="Y60" s="400"/>
      <c r="Z60" s="400"/>
      <c r="AA60" s="400"/>
      <c r="AB60" s="400"/>
      <c r="AD60" s="400"/>
      <c r="AE60" s="400"/>
      <c r="AF60" s="400"/>
      <c r="AG60" s="400"/>
      <c r="AH60" s="400"/>
      <c r="AI60" s="400"/>
      <c r="AJ60" s="400"/>
      <c r="AK60" s="400"/>
      <c r="AL60" s="400"/>
      <c r="AM60" s="400"/>
      <c r="AN60" s="400"/>
      <c r="AO60" s="400"/>
      <c r="AP60" s="400"/>
      <c r="AQ60" s="400"/>
      <c r="AR60" s="400"/>
      <c r="AS60" s="400"/>
      <c r="AT60" s="400"/>
      <c r="AU60" s="400"/>
      <c r="AV60" s="400"/>
      <c r="AW60" s="400"/>
      <c r="AX60" s="400"/>
      <c r="AY60" s="400"/>
      <c r="AZ60" s="400"/>
      <c r="BA60" s="400"/>
      <c r="BB60" s="400"/>
      <c r="BC60" s="400"/>
      <c r="BD60" s="400"/>
      <c r="BE60" s="400"/>
      <c r="BF60" s="400"/>
      <c r="BG60" s="20"/>
      <c r="BK60" s="378" t="s">
        <v>481</v>
      </c>
      <c r="BL60" s="378"/>
      <c r="BM60" s="378"/>
      <c r="BN60" s="39"/>
      <c r="BO60" s="39"/>
    </row>
    <row r="61" spans="1:73" ht="30" customHeight="1" thickBot="1">
      <c r="A61" s="51"/>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c r="AM61" s="52"/>
      <c r="AN61" s="52"/>
      <c r="AO61" s="52"/>
      <c r="AP61" s="52"/>
      <c r="AQ61" s="52"/>
      <c r="AR61" s="52"/>
      <c r="AS61" s="52"/>
      <c r="AT61" s="52"/>
      <c r="AU61" s="52"/>
      <c r="AV61" s="52"/>
      <c r="AW61" s="52"/>
      <c r="AX61" s="52"/>
      <c r="AY61" s="52"/>
      <c r="AZ61" s="52"/>
      <c r="BA61" s="52"/>
      <c r="BB61" s="52"/>
      <c r="BC61" s="52"/>
      <c r="BD61" s="52"/>
      <c r="BE61" s="52"/>
      <c r="BF61" s="52"/>
      <c r="BG61" s="54"/>
      <c r="BK61" s="378"/>
      <c r="BL61" s="378"/>
      <c r="BM61" s="378"/>
      <c r="BN61" s="39"/>
      <c r="BO61" s="85"/>
      <c r="BP61" s="378" t="s">
        <v>482</v>
      </c>
      <c r="BQ61" s="378" t="s">
        <v>483</v>
      </c>
      <c r="BR61" s="85"/>
      <c r="BS61" s="85" t="s">
        <v>484</v>
      </c>
    </row>
    <row r="62" spans="1:73" ht="32.25" customHeight="1" thickBot="1">
      <c r="A62" s="380" t="str">
        <f>IF(AK13=Datos!$A$6,"ANÁLISIS DE LA OPORTUNIDAD","ANÁLISIS DEL RIESGO")</f>
        <v>ANÁLISIS DEL RIESGO</v>
      </c>
      <c r="B62" s="381"/>
      <c r="C62" s="381"/>
      <c r="D62" s="381"/>
      <c r="E62" s="381"/>
      <c r="F62" s="381"/>
      <c r="G62" s="381"/>
      <c r="H62" s="381"/>
      <c r="I62" s="381"/>
      <c r="J62" s="382"/>
      <c r="K62" s="27"/>
      <c r="L62" s="27"/>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7"/>
      <c r="BK62" s="85" t="s">
        <v>485</v>
      </c>
      <c r="BL62" s="86">
        <f>BS77</f>
        <v>0</v>
      </c>
      <c r="BM62" s="86" t="str">
        <f>IF(AND(I66="",I67=""),"",INDEX($R$69:$R$73,$BL$62,1))</f>
        <v/>
      </c>
      <c r="BO62" s="85"/>
      <c r="BP62" s="379"/>
      <c r="BQ62" s="379"/>
      <c r="BR62" s="85"/>
      <c r="BS62" s="85" t="s">
        <v>485</v>
      </c>
      <c r="BT62" s="86" t="str">
        <f>IF($AK$13&lt;&gt;"",BL62,"")</f>
        <v/>
      </c>
      <c r="BU62" s="86" t="str">
        <f>IF($AK$13&lt;&gt;"",$BM$62,"")</f>
        <v/>
      </c>
    </row>
    <row r="63" spans="1:73" ht="14.45" customHeight="1">
      <c r="A63" s="18"/>
      <c r="Z63" s="401" t="s">
        <v>486</v>
      </c>
      <c r="AA63" s="401"/>
      <c r="AB63" s="401"/>
      <c r="AC63" s="401"/>
      <c r="AD63" s="401"/>
      <c r="AE63" s="401"/>
      <c r="AF63" s="401"/>
      <c r="AG63" s="401"/>
      <c r="AH63" s="401"/>
      <c r="AI63" s="401"/>
      <c r="AJ63" s="401"/>
      <c r="AK63" s="401"/>
      <c r="BG63" s="20"/>
      <c r="BK63" s="85" t="s">
        <v>487</v>
      </c>
      <c r="BL63" s="86" t="str">
        <f>H82</f>
        <v/>
      </c>
      <c r="BM63" s="86" t="e">
        <f>INDEX($R$76:$R$80,$BL$63,1)</f>
        <v>#VALUE!</v>
      </c>
      <c r="BO63" s="85" t="s">
        <v>488</v>
      </c>
      <c r="BP63" s="86" t="e">
        <f>BL63-1</f>
        <v>#VALUE!</v>
      </c>
      <c r="BQ63" s="86" t="e">
        <f>BM63</f>
        <v>#VALUE!</v>
      </c>
      <c r="BR63" s="85"/>
      <c r="BS63" s="85" t="s">
        <v>487</v>
      </c>
      <c r="BT63" s="86" t="str">
        <f>IF($AK$13="","",IF($AK$13=1,$BP$63,$BL$63))</f>
        <v/>
      </c>
      <c r="BU63" s="86" t="str">
        <f>IF($AK$13="","",IF($AK$13=1,$BQ$63,$BM$63))</f>
        <v/>
      </c>
    </row>
    <row r="64" spans="1:73" ht="14.45" customHeight="1">
      <c r="A64" s="18"/>
      <c r="D64" s="455" t="s">
        <v>489</v>
      </c>
      <c r="E64" s="455"/>
      <c r="F64" s="455"/>
      <c r="G64" s="455"/>
      <c r="Z64" s="28"/>
      <c r="BG64" s="20"/>
    </row>
    <row r="65" spans="1:73" ht="14.45" customHeight="1">
      <c r="A65" s="18"/>
      <c r="E65" s="455" t="str">
        <f>IF(AK13=Datos!$A$6,"Seleccione la factibilidad o frecuencia de presencia de la oportunidad","Seleccione la factibilidad o frecuencia de presencia del riesgo")</f>
        <v>Seleccione la factibilidad o frecuencia de presencia del riesgo</v>
      </c>
      <c r="F65" s="455"/>
      <c r="G65" s="455"/>
      <c r="H65" s="455"/>
      <c r="I65" s="455"/>
      <c r="J65" s="455"/>
      <c r="K65" s="455"/>
      <c r="L65" s="455"/>
      <c r="M65" s="455"/>
      <c r="N65" s="455"/>
      <c r="O65" s="455"/>
      <c r="P65" s="455"/>
      <c r="Q65" s="455"/>
      <c r="R65" s="455"/>
      <c r="S65" s="455"/>
      <c r="T65" s="455"/>
      <c r="U65" s="455"/>
      <c r="V65" s="455"/>
      <c r="W65" s="455"/>
      <c r="X65" s="455"/>
      <c r="Y65" s="455"/>
      <c r="Z65" s="455"/>
      <c r="AB65" s="519" t="str">
        <f>IF(AK13=Datos!$A$6,"Escala de impacto-beneficio resultante","Escala de impacto resultante")</f>
        <v>Escala de impacto resultante</v>
      </c>
      <c r="AC65" s="432"/>
      <c r="AD65" s="432"/>
      <c r="AE65" s="432"/>
      <c r="AF65" s="432"/>
      <c r="AG65" s="432"/>
      <c r="AH65" s="432"/>
      <c r="AI65" s="432"/>
      <c r="AJ65" s="432"/>
      <c r="AK65" s="520"/>
      <c r="BG65" s="20"/>
      <c r="BK65" s="86"/>
      <c r="BL65" s="86" t="str">
        <f>IF($AK$13=1,Datos!$P$2,IF(OR($AK$13=2,$AK$13=3,$AK$13=4),Datos!$Q$2,IF($AK$13=5,Datos!$R$2,"")))</f>
        <v/>
      </c>
      <c r="BM65" s="86" t="str">
        <f>IF($AK$13=1,Datos!$P$3,IF(OR($AK$13=2,$AK$13=3,$AK$13=4),Datos!$Q$3,IF($AK$13=5,Datos!$R$3,"")))</f>
        <v/>
      </c>
      <c r="BN65" s="86" t="str">
        <f>IF($AK$13=1,Datos!$P$4,IF(OR($AK$13=2,$AK$13=3,$AK$13=4),Datos!$Q$4,IF($AK$13=5,Datos!$R$4,"")))</f>
        <v/>
      </c>
      <c r="BO65" s="86" t="str">
        <f>IF($AK$13=1,Datos!$P$5,IF(OR($AK$13=2,$AK$13=3,$AK$13=4),Datos!$Q$5,IF($AK$13=5,Datos!$R$5,"")))</f>
        <v/>
      </c>
      <c r="BP65" s="86" t="str">
        <f>IF($AK$13=1,Datos!$P$6,IF(OR($AK$13=2,$AK$13=3,$AK$13=4),Datos!$Q$6,IF($AK$13=5,Datos!$R$6,"")))</f>
        <v/>
      </c>
    </row>
    <row r="66" spans="1:73" ht="14.45" customHeight="1">
      <c r="A66" s="18"/>
      <c r="E66" s="477" t="s">
        <v>490</v>
      </c>
      <c r="F66" s="477"/>
      <c r="G66" s="477"/>
      <c r="H66" s="478"/>
      <c r="I66" s="517" t="str">
        <f>IF(Frecuencia!V38="","",Frecuencia!V38)</f>
        <v/>
      </c>
      <c r="J66" s="518"/>
      <c r="K66" s="518"/>
      <c r="L66" s="518"/>
      <c r="M66" s="518"/>
      <c r="N66" s="518"/>
      <c r="O66" s="518"/>
      <c r="P66" s="518"/>
      <c r="Q66" s="518"/>
      <c r="R66" s="518"/>
      <c r="S66" s="518"/>
      <c r="T66" s="518"/>
      <c r="U66" s="518"/>
      <c r="V66" s="518"/>
      <c r="W66" s="37"/>
      <c r="AB66" s="399">
        <f>IF($AK$13=1,"",IF($AK$13=5,5,1))</f>
        <v>1</v>
      </c>
      <c r="AC66" s="399"/>
      <c r="AD66" s="399">
        <f>IF($AK$13=1,"",IF($AK$13=5,4,2))</f>
        <v>2</v>
      </c>
      <c r="AE66" s="399"/>
      <c r="AF66" s="399">
        <f>IF($AK$13=1,1,IF($AK$13=5,3,3))</f>
        <v>3</v>
      </c>
      <c r="AG66" s="399"/>
      <c r="AH66" s="399">
        <f>IF($AK$13=1,2,IF($AK$13=5,2,4))</f>
        <v>4</v>
      </c>
      <c r="AI66" s="399"/>
      <c r="AJ66" s="399">
        <f>IF($AK$13=1,3,IF($AK$13=5,1,5))</f>
        <v>5</v>
      </c>
      <c r="AK66" s="399"/>
      <c r="BG66" s="20"/>
      <c r="BK66" s="86" t="str">
        <f>IF(OR($AK$13=1,$AK$13=2,$AK$13=3,$AK$13=4),Datos!O2,IF($AK$13=5,Datos!O6,""))</f>
        <v/>
      </c>
      <c r="BL66" s="86" t="str">
        <f>IF($AK$13=Datos!A2,"",IF($AK$13=Datos!A6,Datos!T5,Datos!$S$5))</f>
        <v>Baja</v>
      </c>
      <c r="BM66" s="86" t="str">
        <f>IF($AK$13=Datos!A2,"",IF($AK$13=Datos!A6,Datos!T5,Datos!$S$5))</f>
        <v>Baja</v>
      </c>
      <c r="BN66" s="86" t="str">
        <f>IF($AK$13=Datos!A6,Datos!T4,Datos!S4)</f>
        <v>Moderada</v>
      </c>
      <c r="BO66" s="86" t="str">
        <f>IF($AK$13=Datos!A6,Datos!T3,Datos!S3)</f>
        <v>Alta</v>
      </c>
      <c r="BP66" s="86" t="str">
        <f>IF($AK$13=Datos!A6,Datos!T2,Datos!S2)</f>
        <v>Extrema</v>
      </c>
    </row>
    <row r="67" spans="1:73" ht="14.45" customHeight="1">
      <c r="A67" s="18"/>
      <c r="E67" s="477" t="s">
        <v>491</v>
      </c>
      <c r="F67" s="477"/>
      <c r="G67" s="477"/>
      <c r="H67" s="478"/>
      <c r="I67" s="517" t="str">
        <f>IF(Factibilidad!P28="","",Factibilidad!P28)</f>
        <v/>
      </c>
      <c r="J67" s="518"/>
      <c r="K67" s="518"/>
      <c r="L67" s="518"/>
      <c r="M67" s="518"/>
      <c r="N67" s="518"/>
      <c r="O67" s="518"/>
      <c r="P67" s="518"/>
      <c r="Q67" s="518"/>
      <c r="R67" s="518"/>
      <c r="S67" s="518"/>
      <c r="T67" s="518"/>
      <c r="U67" s="518"/>
      <c r="V67" s="518"/>
      <c r="W67" s="37"/>
      <c r="Z67" s="402" t="s">
        <v>492</v>
      </c>
      <c r="AA67" s="479">
        <f>IF($AK$13=5,5,1)</f>
        <v>1</v>
      </c>
      <c r="AB67" s="383" t="str">
        <f>IF(ISERROR(BL72=TRUE),"",IF(BL72="","",BL72))</f>
        <v/>
      </c>
      <c r="AC67" s="384"/>
      <c r="AD67" s="383" t="str">
        <f>IF(ISERROR(BM72=TRUE),"",IF(BM72="","",BM72))</f>
        <v/>
      </c>
      <c r="AE67" s="384"/>
      <c r="AF67" s="387" t="str">
        <f>IF(ISERROR(BN72=TRUE),"",IF(BN72="","",BN72))</f>
        <v/>
      </c>
      <c r="AG67" s="388"/>
      <c r="AH67" s="391" t="str">
        <f>IF(ISERROR(BO72=TRUE),"",IF(BO72="","",BO72))</f>
        <v/>
      </c>
      <c r="AI67" s="392"/>
      <c r="AJ67" s="395" t="str">
        <f>IF(ISERROR(BP72=TRUE),"",IF(BP72="","",BP72))</f>
        <v/>
      </c>
      <c r="AK67" s="396"/>
      <c r="AP67" s="484" t="str">
        <f>IF(AK13=Datos!$A$6,"Zona de ubicación de la oportunidad","Zona de ubicación del riesgo")</f>
        <v>Zona de ubicación del riesgo</v>
      </c>
      <c r="AQ67" s="484"/>
      <c r="AR67" s="484"/>
      <c r="AS67" s="484"/>
      <c r="AT67" s="484"/>
      <c r="AU67" s="484"/>
      <c r="AV67" s="484"/>
      <c r="AW67" s="484"/>
      <c r="AX67" s="484"/>
      <c r="AY67" s="484"/>
      <c r="AZ67" s="484"/>
      <c r="BA67" s="484"/>
      <c r="BB67" s="484"/>
      <c r="BC67" s="484"/>
      <c r="BD67" s="484"/>
      <c r="BE67" s="484"/>
      <c r="BF67" s="484"/>
      <c r="BG67" s="20"/>
      <c r="BK67" s="86" t="str">
        <f>IF(OR($AK$13=1,$AK$13=2,$AK$13=3,$AK$13=4),Datos!O3,IF($AK$13=5,Datos!O5,""))</f>
        <v/>
      </c>
      <c r="BL67" s="86" t="str">
        <f>IF($AK$13=Datos!A2,"",IF($AK$13=Datos!A6,Datos!T5,Datos!$S$5))</f>
        <v>Baja</v>
      </c>
      <c r="BM67" s="86" t="str">
        <f>IF($AK$13=Datos!A2,"",IF($AK$13=Datos!A6,Datos!T5,Datos!$S$5))</f>
        <v>Baja</v>
      </c>
      <c r="BN67" s="86" t="str">
        <f>IF($AK$13=Datos!A6,Datos!T4,Datos!S4)</f>
        <v>Moderada</v>
      </c>
      <c r="BO67" s="86" t="str">
        <f>IF($AK$13=Datos!A6,Datos!T3,Datos!S3)</f>
        <v>Alta</v>
      </c>
      <c r="BP67" s="86" t="str">
        <f>IF($AK$13=Datos!A6,Datos!T2,Datos!S2)</f>
        <v>Extrema</v>
      </c>
      <c r="BQ67" s="85">
        <v>1</v>
      </c>
    </row>
    <row r="68" spans="1:73" ht="28.5" customHeight="1">
      <c r="A68" s="18"/>
      <c r="Z68" s="403"/>
      <c r="AA68" s="479"/>
      <c r="AB68" s="385"/>
      <c r="AC68" s="386"/>
      <c r="AD68" s="385"/>
      <c r="AE68" s="386"/>
      <c r="AF68" s="389"/>
      <c r="AG68" s="390"/>
      <c r="AH68" s="393"/>
      <c r="AI68" s="394"/>
      <c r="AJ68" s="397"/>
      <c r="AK68" s="398"/>
      <c r="AP68" s="516" t="str">
        <f>IF(OR(J72="",J79=""),"",INDEX($BK$65:$BP$70,MATCH($BM$62,$BK$65:$BK$70,0),MATCH($BM$63,$BK$65:$BP$65,0)))</f>
        <v/>
      </c>
      <c r="AQ68" s="516"/>
      <c r="AR68" s="516"/>
      <c r="AS68" s="516"/>
      <c r="AT68" s="516"/>
      <c r="AU68" s="516"/>
      <c r="AV68" s="516"/>
      <c r="AW68" s="516"/>
      <c r="AX68" s="516"/>
      <c r="AY68" s="516"/>
      <c r="AZ68" s="516"/>
      <c r="BA68" s="516"/>
      <c r="BB68" s="516"/>
      <c r="BC68" s="516"/>
      <c r="BD68" s="516"/>
      <c r="BE68" s="516"/>
      <c r="BF68" s="516"/>
      <c r="BG68" s="20"/>
      <c r="BK68" s="86" t="str">
        <f>IF(OR($AK$13=1,$AK$13=2,$AK$13=3,$AK$13=4),Datos!O4,IF($AK$13=5,Datos!O4,""))</f>
        <v/>
      </c>
      <c r="BL68" s="86" t="str">
        <f>IF($AK$13=Datos!A2,"",IF($AK$13=Datos!A6,Datos!T5,Datos!$S$5))</f>
        <v>Baja</v>
      </c>
      <c r="BM68" s="86" t="str">
        <f>IF($AK$13=Datos!A2,"",IF($AK$13=Datos!A6,Datos!T4,Datos!S4))</f>
        <v>Moderada</v>
      </c>
      <c r="BN68" s="86" t="str">
        <f>IF($AK$13=Datos!A6,Datos!T3,Datos!S3)</f>
        <v>Alta</v>
      </c>
      <c r="BO68" s="86" t="str">
        <f>IF($AK$13=Datos!A6,Datos!T2,Datos!S2)</f>
        <v>Extrema</v>
      </c>
      <c r="BP68" s="86" t="str">
        <f>IF($AK$13=Datos!A6,Datos!T2,Datos!S2)</f>
        <v>Extrema</v>
      </c>
    </row>
    <row r="69" spans="1:73" ht="28.5" customHeight="1">
      <c r="A69" s="18"/>
      <c r="R69" s="662" t="str">
        <f>IF(OR($AK$13=1,$AK$13=2,$AK$13=3,$AK$13=4),Datos!O2,IF($AK$13=5,Datos!O6,""))</f>
        <v/>
      </c>
      <c r="S69" s="662"/>
      <c r="T69" s="662"/>
      <c r="U69" s="662"/>
      <c r="V69" s="662"/>
      <c r="W69" s="662"/>
      <c r="Z69" s="403"/>
      <c r="AA69" s="479">
        <f>IF($AK$13=5,4,2)</f>
        <v>2</v>
      </c>
      <c r="AB69" s="383" t="str">
        <f>IF(ISERROR(BL73=TRUE),"",IF(BL73="","",BL73))</f>
        <v/>
      </c>
      <c r="AC69" s="384"/>
      <c r="AD69" s="383" t="str">
        <f>IF(ISERROR(BM73=TRUE),"",IF(BM73="","",BM73))</f>
        <v/>
      </c>
      <c r="AE69" s="384"/>
      <c r="AF69" s="387" t="str">
        <f>IF(ISERROR(BN73=TRUE),"",IF(BN73="","",BN73))</f>
        <v/>
      </c>
      <c r="AG69" s="388"/>
      <c r="AH69" s="391" t="str">
        <f>IF(ISERROR(BO73=TRUE),"",IF(BO73="","",BO73))</f>
        <v/>
      </c>
      <c r="AI69" s="392"/>
      <c r="AJ69" s="395" t="str">
        <f>IF(ISERROR(BP73=TRUE),"",IF(BP73="","",BP73))</f>
        <v/>
      </c>
      <c r="AK69" s="396"/>
      <c r="AP69" s="516"/>
      <c r="AQ69" s="516"/>
      <c r="AR69" s="516"/>
      <c r="AS69" s="516"/>
      <c r="AT69" s="516"/>
      <c r="AU69" s="516"/>
      <c r="AV69" s="516"/>
      <c r="AW69" s="516"/>
      <c r="AX69" s="516"/>
      <c r="AY69" s="516"/>
      <c r="AZ69" s="516"/>
      <c r="BA69" s="516"/>
      <c r="BB69" s="516"/>
      <c r="BC69" s="516"/>
      <c r="BD69" s="516"/>
      <c r="BE69" s="516"/>
      <c r="BF69" s="516"/>
      <c r="BG69" s="20"/>
      <c r="BK69" s="86" t="str">
        <f>IF(OR($AK$13=1,$AK$13=2,$AK$13=3,$AK$13=4),Datos!O5,IF($AK$13=5,Datos!O3,""))</f>
        <v/>
      </c>
      <c r="BL69" s="86" t="str">
        <f>IF($AK$13=Datos!A2,"",IF($AK$13=Datos!A6,Datos!T4,Datos!S4))</f>
        <v>Moderada</v>
      </c>
      <c r="BM69" s="86" t="str">
        <f>IF($AK$13=Datos!A2,"",IF($AK$13=Datos!A6,Datos!T3,Datos!S3))</f>
        <v>Alta</v>
      </c>
      <c r="BN69" s="86" t="str">
        <f>IF($AK$13=Datos!A6,Datos!T3,Datos!S3)</f>
        <v>Alta</v>
      </c>
      <c r="BO69" s="86" t="str">
        <f>IF($AK$13=Datos!A6,Datos!T2,Datos!S2)</f>
        <v>Extrema</v>
      </c>
      <c r="BP69" s="86" t="str">
        <f>IF($AK$13=Datos!A6,Datos!T2,Datos!S2)</f>
        <v>Extrema</v>
      </c>
    </row>
    <row r="70" spans="1:73" ht="14.45" customHeight="1">
      <c r="A70" s="18"/>
      <c r="E70" s="525" t="s">
        <v>492</v>
      </c>
      <c r="F70" s="525"/>
      <c r="G70" s="525"/>
      <c r="H70" s="525"/>
      <c r="I70" s="525"/>
      <c r="J70" s="525"/>
      <c r="K70" s="525"/>
      <c r="L70" s="525"/>
      <c r="M70" s="525"/>
      <c r="N70" s="525"/>
      <c r="O70" s="525"/>
      <c r="P70" s="525"/>
      <c r="R70" s="662" t="str">
        <f>IF(OR($AK$13=1,$AK$13=2,$AK$13=3,$AK$13=4),Datos!O3,IF($AK$13=5,Datos!O5,""))</f>
        <v/>
      </c>
      <c r="S70" s="662"/>
      <c r="T70" s="662"/>
      <c r="U70" s="662"/>
      <c r="V70" s="662"/>
      <c r="W70" s="662"/>
      <c r="Z70" s="403"/>
      <c r="AA70" s="479"/>
      <c r="AB70" s="385"/>
      <c r="AC70" s="386"/>
      <c r="AD70" s="385"/>
      <c r="AE70" s="386"/>
      <c r="AF70" s="389"/>
      <c r="AG70" s="390"/>
      <c r="AH70" s="393"/>
      <c r="AI70" s="394"/>
      <c r="AJ70" s="397"/>
      <c r="AK70" s="398"/>
      <c r="BG70" s="20"/>
      <c r="BK70" s="86" t="str">
        <f>IF(OR($AK$13=1,$AK$13=2,$AK$13=3,$AK$13=4),Datos!O6,IF($AK$13=5,Datos!O2,""))</f>
        <v/>
      </c>
      <c r="BL70" s="86" t="str">
        <f>IF($AK$13=Datos!A2,"",IF($AK$13=Datos!A6,Datos!T3,Datos!S3))</f>
        <v>Alta</v>
      </c>
      <c r="BM70" s="86" t="str">
        <f>IF($AK$13=Datos!A2,"",IF($AK$13=Datos!A6,Datos!T3,Datos!S3))</f>
        <v>Alta</v>
      </c>
      <c r="BN70" s="86" t="str">
        <f>IF($AK$13=Datos!A6,Datos!T2,Datos!S2)</f>
        <v>Extrema</v>
      </c>
      <c r="BO70" s="86" t="str">
        <f>IF($AK$13=Datos!A6,Datos!T2,Datos!S2)</f>
        <v>Extrema</v>
      </c>
      <c r="BP70" s="86" t="str">
        <f>IF($AK$13=Datos!A6,Datos!T2,Datos!S2)</f>
        <v>Extrema</v>
      </c>
      <c r="BR70" s="85"/>
      <c r="BS70" s="378" t="s">
        <v>493</v>
      </c>
      <c r="BT70" s="378" t="s">
        <v>494</v>
      </c>
      <c r="BU70" s="372"/>
    </row>
    <row r="71" spans="1:73" ht="14.45" customHeight="1">
      <c r="A71" s="18"/>
      <c r="J71" s="40"/>
      <c r="K71" s="41"/>
      <c r="L71" s="41"/>
      <c r="M71" s="41"/>
      <c r="N71" s="41"/>
      <c r="O71" s="41"/>
      <c r="P71" s="42"/>
      <c r="R71" s="662" t="str">
        <f>IF(OR($AK$13=1,$AK$13=2,$AK$13=3,$AK$13=4),Datos!O4,IF($AK$13=5,Datos!O4,""))</f>
        <v/>
      </c>
      <c r="S71" s="662"/>
      <c r="T71" s="662"/>
      <c r="U71" s="662"/>
      <c r="V71" s="662"/>
      <c r="W71" s="662"/>
      <c r="Z71" s="403"/>
      <c r="AA71" s="479">
        <f>IF($AK$13=5,3,3)</f>
        <v>3</v>
      </c>
      <c r="AB71" s="383" t="str">
        <f>IF(ISERROR(BL74=TRUE),"",IF(BL74="","",BL74))</f>
        <v/>
      </c>
      <c r="AC71" s="384"/>
      <c r="AD71" s="387" t="str">
        <f>IF(ISERROR(BM74=TRUE),"",IF(BM74="","",BM74))</f>
        <v/>
      </c>
      <c r="AE71" s="388"/>
      <c r="AF71" s="391" t="str">
        <f>IF(ISERROR(BN74=TRUE),"",IF(BN74="","",BN74))</f>
        <v/>
      </c>
      <c r="AG71" s="392"/>
      <c r="AH71" s="395" t="str">
        <f>IF(ISERROR(BO74=TRUE),"",IF(BO74="","",BO74))</f>
        <v/>
      </c>
      <c r="AI71" s="396"/>
      <c r="AJ71" s="395" t="str">
        <f>IF(ISERROR(BP74=TRUE),"",IF(BP74="","",BP74))</f>
        <v/>
      </c>
      <c r="AK71" s="396"/>
      <c r="AP71" s="484" t="s">
        <v>495</v>
      </c>
      <c r="AQ71" s="484"/>
      <c r="AR71" s="484"/>
      <c r="AS71" s="484"/>
      <c r="AT71" s="484"/>
      <c r="AU71" s="484"/>
      <c r="AV71" s="484"/>
      <c r="AW71" s="484"/>
      <c r="AX71" s="484"/>
      <c r="AY71" s="484"/>
      <c r="AZ71" s="484"/>
      <c r="BA71" s="484"/>
      <c r="BB71" s="484"/>
      <c r="BC71" s="484"/>
      <c r="BD71" s="484"/>
      <c r="BE71" s="484"/>
      <c r="BF71" s="484"/>
      <c r="BG71" s="20"/>
      <c r="BL71" s="11" t="s">
        <v>496</v>
      </c>
      <c r="BM71" s="11" t="s">
        <v>497</v>
      </c>
      <c r="BR71" s="85"/>
      <c r="BS71" s="379"/>
      <c r="BT71" s="379"/>
      <c r="BU71" s="372"/>
    </row>
    <row r="72" spans="1:73" ht="28.5" customHeight="1">
      <c r="A72" s="18"/>
      <c r="J72" s="667" t="str">
        <f>BM62</f>
        <v/>
      </c>
      <c r="K72" s="667"/>
      <c r="L72" s="667"/>
      <c r="M72" s="667"/>
      <c r="N72" s="667"/>
      <c r="O72" s="667"/>
      <c r="P72" s="667"/>
      <c r="R72" s="662" t="str">
        <f>IF(OR($AK$13=1,$AK$13=2,$AK$13=3,$AK$13=4),Datos!O5,IF($AK$13=5,Datos!O3,""))</f>
        <v/>
      </c>
      <c r="S72" s="662"/>
      <c r="T72" s="662"/>
      <c r="U72" s="662"/>
      <c r="V72" s="662"/>
      <c r="W72" s="662"/>
      <c r="Z72" s="403"/>
      <c r="AA72" s="479"/>
      <c r="AB72" s="385"/>
      <c r="AC72" s="386"/>
      <c r="AD72" s="389"/>
      <c r="AE72" s="390"/>
      <c r="AF72" s="393"/>
      <c r="AG72" s="394"/>
      <c r="AH72" s="397"/>
      <c r="AI72" s="398"/>
      <c r="AJ72" s="397"/>
      <c r="AK72" s="398"/>
      <c r="AP72" s="400"/>
      <c r="AQ72" s="400"/>
      <c r="AR72" s="400"/>
      <c r="AS72" s="400"/>
      <c r="AT72" s="400"/>
      <c r="AU72" s="400"/>
      <c r="AV72" s="400"/>
      <c r="AW72" s="400"/>
      <c r="AX72" s="400"/>
      <c r="AY72" s="400"/>
      <c r="AZ72" s="400"/>
      <c r="BA72" s="400"/>
      <c r="BB72" s="400"/>
      <c r="BC72" s="400"/>
      <c r="BD72" s="400"/>
      <c r="BE72" s="400"/>
      <c r="BF72" s="400"/>
      <c r="BG72" s="20"/>
      <c r="BK72" s="85">
        <f>AA67</f>
        <v>1</v>
      </c>
      <c r="BL72" s="86" t="str">
        <f>IF(AK13="","",IF(AND(BK66=$BU$62,$BL$65=$BU$63),"X",""))</f>
        <v/>
      </c>
      <c r="BM72" s="86" t="str">
        <f>IF(AK13="","",IF(AND(BK66=$BU$62,$BM$65=$BU$63),"X",""))</f>
        <v/>
      </c>
      <c r="BN72" s="86" t="str">
        <f>IF(AK13="","",IF(AND(BK66=$BU$62,$BN$65=$BU$63),"X",""))</f>
        <v/>
      </c>
      <c r="BO72" s="86" t="str">
        <f>IF(AK13="","",IF(AND(BK66=$BU$62,$BO$65=$BU$63),"X",""))</f>
        <v/>
      </c>
      <c r="BP72" s="86" t="str">
        <f>IF(AK13="","",IF(AND(BK66=$BU$62,$BP$65=$BU$63),"X",""))</f>
        <v/>
      </c>
      <c r="BR72" s="85" t="str">
        <f>AH67</f>
        <v/>
      </c>
      <c r="BS72" s="86">
        <f>IF(AND($AK$13&lt;&gt;Datos!$A$6,OR($I$66=Datos!M2,$I$67=Datos!N2)),1,0)</f>
        <v>0</v>
      </c>
      <c r="BT72" s="86">
        <f>IF(AND($AK$13=Datos!$A$6,OR($I$66=Datos!M2,$I$67=Datos!N2)),5,0)</f>
        <v>0</v>
      </c>
      <c r="BU72" s="37"/>
    </row>
    <row r="73" spans="1:73" ht="14.25" customHeight="1">
      <c r="A73" s="18"/>
      <c r="J73" s="43"/>
      <c r="K73" s="44"/>
      <c r="L73" s="44"/>
      <c r="M73" s="44"/>
      <c r="N73" s="44"/>
      <c r="O73" s="44"/>
      <c r="P73" s="45"/>
      <c r="R73" s="662" t="str">
        <f>IF(OR($AK$13=1,$AK$13=2,$AK$13=3,$AK$13=4),Datos!O6,IF($AK$13=5,Datos!O2,""))</f>
        <v/>
      </c>
      <c r="S73" s="662"/>
      <c r="T73" s="662"/>
      <c r="U73" s="662"/>
      <c r="V73" s="662"/>
      <c r="W73" s="662"/>
      <c r="Z73" s="403"/>
      <c r="AA73" s="479">
        <f>IF($AK$13=5,2,4)</f>
        <v>4</v>
      </c>
      <c r="AB73" s="387" t="str">
        <f>IF(ISERROR(BL75=TRUE),"",IF(BL75="","",BL75))</f>
        <v/>
      </c>
      <c r="AC73" s="388"/>
      <c r="AD73" s="391" t="str">
        <f>IF(ISERROR(BM75=TRUE),"",IF(BM75="","",BM75))</f>
        <v/>
      </c>
      <c r="AE73" s="392"/>
      <c r="AF73" s="391" t="str">
        <f>IF(ISERROR(BN75=TRUE),"",IF(BN75="","",BN75))</f>
        <v/>
      </c>
      <c r="AG73" s="392"/>
      <c r="AH73" s="395" t="str">
        <f>IF(ISERROR(BO75=TRUE),"",IF(BO75="","",BO75))</f>
        <v/>
      </c>
      <c r="AI73" s="396"/>
      <c r="AJ73" s="395" t="str">
        <f>IF(ISERROR(BP75=TRUE),"",IF(BP75="","",BP75))</f>
        <v/>
      </c>
      <c r="AK73" s="396"/>
      <c r="AP73" s="400"/>
      <c r="AQ73" s="400"/>
      <c r="AR73" s="400"/>
      <c r="AS73" s="400"/>
      <c r="AT73" s="400"/>
      <c r="AU73" s="400"/>
      <c r="AV73" s="400"/>
      <c r="AW73" s="400"/>
      <c r="AX73" s="400"/>
      <c r="AY73" s="400"/>
      <c r="AZ73" s="400"/>
      <c r="BA73" s="400"/>
      <c r="BB73" s="400"/>
      <c r="BC73" s="400"/>
      <c r="BD73" s="400"/>
      <c r="BE73" s="400"/>
      <c r="BF73" s="400"/>
      <c r="BG73" s="20"/>
      <c r="BK73" s="85">
        <f>AA69</f>
        <v>2</v>
      </c>
      <c r="BL73" s="86" t="str">
        <f>IF(AK13="","",IF(AND(BK67=$BU$62,$BL$65=$BU$63),"X",""))</f>
        <v/>
      </c>
      <c r="BM73" s="86" t="str">
        <f>IF(AK13="","",IF(AND(BK67=$BU$62,$BM$65=$BU$63),"X",""))</f>
        <v/>
      </c>
      <c r="BN73" s="86" t="str">
        <f>IF(AK13="","",IF(AND(BK67=$BU$62,$BN$65=$BU$63),"X",""))</f>
        <v/>
      </c>
      <c r="BO73" s="86" t="str">
        <f>IF(AK13="","",IF(AND(BK67=$BU$62,$BO$65=$BU$63),"X",""))</f>
        <v/>
      </c>
      <c r="BP73" s="86" t="str">
        <f>IF(AK13="","",IF(AND(BK67=$BU$62,$BP$65=$BU$63),"X",""))</f>
        <v/>
      </c>
      <c r="BR73" s="85" t="str">
        <f>AH69</f>
        <v/>
      </c>
      <c r="BS73" s="86">
        <f>IF(AND($AK$13&lt;&gt;Datos!$A$6,OR($I$66=Datos!M3,$I$67=Datos!N3)),2,0)</f>
        <v>0</v>
      </c>
      <c r="BT73" s="86">
        <f>IF(AND($AK$13=Datos!$A$6,OR($I$66=Datos!M3,$I$67=Datos!N3)),4,0)</f>
        <v>0</v>
      </c>
      <c r="BU73" s="37"/>
    </row>
    <row r="74" spans="1:73" ht="28.5" customHeight="1">
      <c r="A74" s="18"/>
      <c r="C74" s="523" t="s">
        <v>499</v>
      </c>
      <c r="D74" s="523"/>
      <c r="Z74" s="403"/>
      <c r="AA74" s="479"/>
      <c r="AB74" s="389"/>
      <c r="AC74" s="390"/>
      <c r="AD74" s="393"/>
      <c r="AE74" s="394"/>
      <c r="AF74" s="393"/>
      <c r="AG74" s="394"/>
      <c r="AH74" s="397"/>
      <c r="AI74" s="398"/>
      <c r="AJ74" s="397"/>
      <c r="AK74" s="398"/>
      <c r="AP74" s="400"/>
      <c r="AQ74" s="400"/>
      <c r="AR74" s="400"/>
      <c r="AS74" s="400"/>
      <c r="AT74" s="400"/>
      <c r="AU74" s="400"/>
      <c r="AV74" s="400"/>
      <c r="AW74" s="400"/>
      <c r="AX74" s="400"/>
      <c r="AY74" s="400"/>
      <c r="AZ74" s="400"/>
      <c r="BA74" s="400"/>
      <c r="BB74" s="400"/>
      <c r="BC74" s="400"/>
      <c r="BD74" s="400"/>
      <c r="BE74" s="400"/>
      <c r="BF74" s="400"/>
      <c r="BG74" s="20"/>
      <c r="BK74" s="85">
        <f>AA71</f>
        <v>3</v>
      </c>
      <c r="BL74" s="86" t="str">
        <f>IF(AK13="","",IF(AND(BK68=$BU$62,$BL$65=$BU$63),"X",""))</f>
        <v/>
      </c>
      <c r="BM74" s="86" t="str">
        <f>IF(AK13="","",IF(AND(BK68=$BU$62,$BM$65=$BU$63),"X",""))</f>
        <v/>
      </c>
      <c r="BN74" s="86" t="str">
        <f>IF(AK13="","",IF(AND(BK68=$BU$62,$BN$65=$BU$63),"X",""))</f>
        <v/>
      </c>
      <c r="BO74" s="86" t="str">
        <f>IF(AK13="","",IF(AND(BK68=$BU$62,$BO$65=$BU$63),"X",""))</f>
        <v/>
      </c>
      <c r="BP74" s="86" t="str">
        <f>IF(AK13="","",IF(AND(BK68=$BU$62,$BP$65=$BU$63),"X",""))</f>
        <v/>
      </c>
      <c r="BR74" s="85" t="str">
        <f>AH71</f>
        <v/>
      </c>
      <c r="BS74" s="86">
        <f>IF(AND($AK$13&lt;&gt;Datos!$A$6,OR($I$66=Datos!M4,$I$67=Datos!N4)),3,0)</f>
        <v>0</v>
      </c>
      <c r="BT74" s="86">
        <f>IF(AND($AK$13=Datos!$A$6,OR($I$66=Datos!M4,$I$67=Datos!N4)),3,0)</f>
        <v>0</v>
      </c>
      <c r="BU74" s="37"/>
    </row>
    <row r="75" spans="1:73" ht="28.5" customHeight="1">
      <c r="A75" s="18"/>
      <c r="C75" s="523"/>
      <c r="D75" s="523"/>
      <c r="E75" s="655" t="str">
        <f>Datos!B2</f>
        <v>Riesgo de Corrupción</v>
      </c>
      <c r="F75" s="656"/>
      <c r="G75" s="656"/>
      <c r="H75" s="657"/>
      <c r="I75" s="658" t="str">
        <f>Datos!B3</f>
        <v>Riesgo Estratégico</v>
      </c>
      <c r="J75" s="658"/>
      <c r="K75" s="658"/>
      <c r="L75" s="658"/>
      <c r="M75" s="658" t="s">
        <v>500</v>
      </c>
      <c r="N75" s="658"/>
      <c r="O75" s="658"/>
      <c r="P75" s="658"/>
      <c r="Q75" s="46"/>
      <c r="R75" s="46"/>
      <c r="S75" s="47"/>
      <c r="Z75" s="403"/>
      <c r="AA75" s="479">
        <f>IF($AK$13=5,1,5)</f>
        <v>5</v>
      </c>
      <c r="AB75" s="391" t="str">
        <f>IF(ISERROR(BL76=TRUE),"",IF(BL76="","",BL76))</f>
        <v/>
      </c>
      <c r="AC75" s="392"/>
      <c r="AD75" s="391" t="str">
        <f>IF(ISERROR(BM76=TRUE),"",IF(BM76="","",BM76))</f>
        <v/>
      </c>
      <c r="AE75" s="392"/>
      <c r="AF75" s="395" t="str">
        <f>IF(ISERROR(BN76=TRUE),"",IF(BN76="","",BN76))</f>
        <v/>
      </c>
      <c r="AG75" s="396"/>
      <c r="AH75" s="395" t="str">
        <f>IF(ISERROR(BO76=TRUE),"",IF(BO76="","",BO76))</f>
        <v/>
      </c>
      <c r="AI75" s="396"/>
      <c r="AJ75" s="395" t="str">
        <f>IF(ISERROR(BP76=TRUE),"",IF(BP76="","",BP76))</f>
        <v/>
      </c>
      <c r="AK75" s="396"/>
      <c r="AP75" s="400"/>
      <c r="AQ75" s="400"/>
      <c r="AR75" s="400"/>
      <c r="AS75" s="400"/>
      <c r="AT75" s="400"/>
      <c r="AU75" s="400"/>
      <c r="AV75" s="400"/>
      <c r="AW75" s="400"/>
      <c r="AX75" s="400"/>
      <c r="AY75" s="400"/>
      <c r="AZ75" s="400"/>
      <c r="BA75" s="400"/>
      <c r="BB75" s="400"/>
      <c r="BC75" s="400"/>
      <c r="BD75" s="400"/>
      <c r="BE75" s="400"/>
      <c r="BF75" s="400"/>
      <c r="BG75" s="20"/>
      <c r="BK75" s="85">
        <f>AA73</f>
        <v>4</v>
      </c>
      <c r="BL75" s="86" t="str">
        <f>IF(AK13="","",IF(AND(BK69=$BU$62,$BL$65=$BU$63),"X",""))</f>
        <v/>
      </c>
      <c r="BM75" s="86" t="str">
        <f>IF(AK13="","",IF(AND(BK69=$BU$62,$BM$65=$BU$63),"X",""))</f>
        <v/>
      </c>
      <c r="BN75" s="86" t="str">
        <f>IF(AK13="","",IF(AND(BK69=$BU$62,$BN$65=$BU$63),"X",""))</f>
        <v/>
      </c>
      <c r="BO75" s="86" t="str">
        <f>IF(AK13="","",IF(AND(BK69=$BU$62,$BO$65=$BU$63),"X",""))</f>
        <v/>
      </c>
      <c r="BP75" s="86" t="str">
        <f>IF(AK13="","",IF(AND(BK69=$BU$62,$BP$65=$BU$63),"X",""))</f>
        <v/>
      </c>
      <c r="BR75" s="85" t="str">
        <f>AH73</f>
        <v/>
      </c>
      <c r="BS75" s="86">
        <f>IF(AND($AK$13&lt;&gt;Datos!$A$6,OR($I$66=Datos!M5,$I$67=Datos!N5)),4,0)</f>
        <v>0</v>
      </c>
      <c r="BT75" s="86">
        <f>IF(AND($AK$13=Datos!$A$6,OR($I$66=Datos!M5,$I$67=Datos!N5)),2,0)</f>
        <v>0</v>
      </c>
      <c r="BU75" s="37"/>
    </row>
    <row r="76" spans="1:73" ht="28.5" customHeight="1">
      <c r="A76" s="18"/>
      <c r="C76" s="523"/>
      <c r="D76" s="523"/>
      <c r="E76" s="658" t="s">
        <v>501</v>
      </c>
      <c r="F76" s="658"/>
      <c r="G76" s="658"/>
      <c r="H76" s="658"/>
      <c r="I76" s="658" t="str">
        <f>Datos!B6</f>
        <v>Oportunidad</v>
      </c>
      <c r="J76" s="658"/>
      <c r="K76" s="658"/>
      <c r="L76" s="658"/>
      <c r="M76" s="671"/>
      <c r="N76" s="672"/>
      <c r="O76" s="672"/>
      <c r="P76" s="673"/>
      <c r="Q76" s="46"/>
      <c r="R76" s="666" t="str">
        <f>IF($AK$13=1,Datos!P2,IF(OR($AK$13=2,$AK$13=3),Imp_Est_Pro_Seg!AJ38,IF($AK$13=4,'Seguridad Información'!AJ38,IF($AK$13=5,Imp_oportunidad!AN38,""))))</f>
        <v/>
      </c>
      <c r="S76" s="666"/>
      <c r="T76" s="666"/>
      <c r="U76" s="666"/>
      <c r="V76" s="666"/>
      <c r="W76" s="666"/>
      <c r="Z76" s="404"/>
      <c r="AA76" s="479"/>
      <c r="AB76" s="393"/>
      <c r="AC76" s="394"/>
      <c r="AD76" s="393"/>
      <c r="AE76" s="394"/>
      <c r="AF76" s="397"/>
      <c r="AG76" s="398"/>
      <c r="AH76" s="397"/>
      <c r="AI76" s="398"/>
      <c r="AJ76" s="397"/>
      <c r="AK76" s="398"/>
      <c r="AP76" s="400"/>
      <c r="AQ76" s="400"/>
      <c r="AR76" s="400"/>
      <c r="AS76" s="400"/>
      <c r="AT76" s="400"/>
      <c r="AU76" s="400"/>
      <c r="AV76" s="400"/>
      <c r="AW76" s="400"/>
      <c r="AX76" s="400"/>
      <c r="AY76" s="400"/>
      <c r="AZ76" s="400"/>
      <c r="BA76" s="400"/>
      <c r="BB76" s="400"/>
      <c r="BC76" s="400"/>
      <c r="BD76" s="400"/>
      <c r="BE76" s="400"/>
      <c r="BF76" s="400"/>
      <c r="BG76" s="20"/>
      <c r="BK76" s="85">
        <f>AA75</f>
        <v>5</v>
      </c>
      <c r="BL76" s="86" t="str">
        <f>IF(AK13="","",IF(AND(BK70=$BU$62,$BL$65=$BU$63),"X",""))</f>
        <v/>
      </c>
      <c r="BM76" s="86" t="str">
        <f>IF(AK13="","",IF(AND(BK70=$BU$62,$BM$65=$BU$63),"X",""))</f>
        <v/>
      </c>
      <c r="BN76" s="86" t="str">
        <f>IF(AK13="","",IF(AND(BK70=$BU$62,$BN$65=$BU$63),"X",""))</f>
        <v/>
      </c>
      <c r="BO76" s="86" t="str">
        <f>IF(AK13="","",IF(AND(BK70=$BU$62,$BO$65=$BU$63),"X",""))</f>
        <v/>
      </c>
      <c r="BP76" s="86" t="str">
        <f>IF(AK13="","",IF(AND(BK70=$BU$62,$BP$65=$BU$63),"X",""))</f>
        <v/>
      </c>
      <c r="BR76" s="85" t="str">
        <f>AH75</f>
        <v/>
      </c>
      <c r="BS76" s="86">
        <f>IF(AND($AK$13&lt;&gt;Datos!$A$6,OR($I$66=Datos!M6,$I$67=Datos!N6)),5,0)</f>
        <v>0</v>
      </c>
      <c r="BT76" s="86">
        <f>IF(AND($AK$13=Datos!$A$6,OR($I$66=Datos!M6,$I$67=Datos!N6)),1,0)</f>
        <v>0</v>
      </c>
      <c r="BU76" s="37"/>
    </row>
    <row r="77" spans="1:73" ht="14.45" customHeight="1">
      <c r="A77" s="18"/>
      <c r="C77" s="523"/>
      <c r="D77" s="523"/>
      <c r="E77" s="455"/>
      <c r="F77" s="455"/>
      <c r="G77" s="455"/>
      <c r="H77" s="455"/>
      <c r="I77" s="455"/>
      <c r="J77" s="525"/>
      <c r="K77" s="525"/>
      <c r="L77" s="525"/>
      <c r="M77" s="525"/>
      <c r="N77" s="525"/>
      <c r="O77" s="525"/>
      <c r="P77" s="525"/>
      <c r="Q77" s="46"/>
      <c r="R77" s="659" t="str">
        <f>IF($AK$13=1,Datos!P3,IF(OR($AK$13=2,$AK$13=3),Imp_Est_Pro_Seg!AK38,IF($AK$13=4,'Seguridad Información'!AK38,IF($AK$13=5,Imp_oportunidad!AM38,""))))</f>
        <v/>
      </c>
      <c r="S77" s="659"/>
      <c r="T77" s="659"/>
      <c r="U77" s="659"/>
      <c r="V77" s="659"/>
      <c r="W77" s="659"/>
      <c r="Z77" s="48"/>
      <c r="AP77" s="143"/>
      <c r="AQ77" s="143"/>
      <c r="AR77" s="143"/>
      <c r="AS77" s="143"/>
      <c r="AT77" s="143"/>
      <c r="AU77" s="143"/>
      <c r="AV77" s="143"/>
      <c r="AW77" s="143"/>
      <c r="AX77" s="143"/>
      <c r="AY77" s="143"/>
      <c r="AZ77" s="143"/>
      <c r="BA77" s="143"/>
      <c r="BB77" s="143"/>
      <c r="BG77" s="20"/>
      <c r="BK77" s="85"/>
      <c r="BL77" s="85">
        <v>1</v>
      </c>
      <c r="BM77" s="85">
        <v>2</v>
      </c>
      <c r="BN77" s="85">
        <v>3</v>
      </c>
      <c r="BO77" s="85">
        <v>4</v>
      </c>
      <c r="BP77" s="85">
        <v>5</v>
      </c>
      <c r="BR77" s="85" t="s">
        <v>371</v>
      </c>
      <c r="BS77" s="86">
        <f>SUM(BS72:BT76)</f>
        <v>0</v>
      </c>
      <c r="BT77" s="85"/>
    </row>
    <row r="78" spans="1:73" ht="14.25" customHeight="1">
      <c r="A78" s="18"/>
      <c r="C78" s="523"/>
      <c r="D78" s="523"/>
      <c r="E78" s="660" t="str">
        <f>IF(AK13=Datos!$A$6,"Escala de impacto
(beneficio)","Escala de impacto")</f>
        <v>Escala de impacto</v>
      </c>
      <c r="F78" s="660"/>
      <c r="G78" s="660"/>
      <c r="H78" s="660"/>
      <c r="I78" s="661"/>
      <c r="J78" s="37"/>
      <c r="P78" s="38"/>
      <c r="R78" s="662" t="str">
        <f>IF($AK$13=1,Enc_Imp_Corrupción!$T$25,IF(OR($AK$13=2,$AK$13=3),Imp_Est_Pro_Seg!AL38,IF($AK$13=4,'Seguridad Información'!AL38,IF($AK$13=5,Imp_oportunidad!AL38,""))))</f>
        <v/>
      </c>
      <c r="S78" s="662"/>
      <c r="T78" s="662"/>
      <c r="U78" s="662"/>
      <c r="V78" s="662"/>
      <c r="W78" s="662"/>
      <c r="BG78" s="20"/>
      <c r="BR78" s="85"/>
      <c r="BS78" s="85"/>
      <c r="BT78" s="85"/>
    </row>
    <row r="79" spans="1:73" ht="28.5" customHeight="1">
      <c r="A79" s="18"/>
      <c r="E79" s="660"/>
      <c r="F79" s="660"/>
      <c r="G79" s="660"/>
      <c r="H79" s="660"/>
      <c r="I79" s="661"/>
      <c r="J79" s="663" t="str">
        <f>IF(J72="","", IF(ISERROR(BU63=TRUE),"",BU63))</f>
        <v/>
      </c>
      <c r="K79" s="664"/>
      <c r="L79" s="664"/>
      <c r="M79" s="664"/>
      <c r="N79" s="664"/>
      <c r="O79" s="664"/>
      <c r="P79" s="665"/>
      <c r="R79" s="662" t="str">
        <f>IF($AK$13=1,Enc_Imp_Corrupción!$T$26,IF(OR($AK$13=2,$AK$13=3),Imp_Est_Pro_Seg!AM38,IF($AK$13=4,'Seguridad Información'!AM38,IF($AK$13=5,Imp_oportunidad!AK38,""))))</f>
        <v/>
      </c>
      <c r="S79" s="662"/>
      <c r="T79" s="662"/>
      <c r="U79" s="662"/>
      <c r="V79" s="662"/>
      <c r="W79" s="662"/>
      <c r="Z79" s="49"/>
      <c r="BG79" s="20"/>
    </row>
    <row r="80" spans="1:73">
      <c r="A80" s="18"/>
      <c r="E80" s="660"/>
      <c r="F80" s="660"/>
      <c r="G80" s="660"/>
      <c r="H80" s="660"/>
      <c r="I80" s="661"/>
      <c r="J80" s="43"/>
      <c r="K80" s="44"/>
      <c r="L80" s="44"/>
      <c r="M80" s="44"/>
      <c r="N80" s="44"/>
      <c r="O80" s="44"/>
      <c r="P80" s="45"/>
      <c r="R80" s="662" t="str">
        <f>IF($AK$13=1,Enc_Imp_Corrupción!$T$27,IF(OR($AK$13=2,$AK$13=3),Imp_Est_Pro_Seg!AN38,IF($AK$13=4,'Seguridad Información'!AN38,IF($AK$13=5,Imp_oportunidad!AJ38,""))))</f>
        <v/>
      </c>
      <c r="S80" s="662"/>
      <c r="T80" s="662"/>
      <c r="U80" s="662"/>
      <c r="V80" s="662"/>
      <c r="W80" s="662"/>
      <c r="Z80" s="49"/>
      <c r="BG80" s="20"/>
    </row>
    <row r="81" spans="1:78" ht="30" hidden="1" customHeight="1">
      <c r="A81" s="18"/>
      <c r="F81" s="460" t="s">
        <v>502</v>
      </c>
      <c r="G81" s="460"/>
      <c r="H81" s="460" t="s">
        <v>503</v>
      </c>
      <c r="I81" s="460"/>
      <c r="Z81" s="49"/>
      <c r="BG81" s="20"/>
    </row>
    <row r="82" spans="1:78" ht="32.450000000000003" hidden="1" customHeight="1">
      <c r="A82" s="18"/>
      <c r="F82" s="50"/>
      <c r="G82" s="25"/>
      <c r="H82" s="87" t="str">
        <f>IF(R76&lt;&gt;"",1,IF(R77&lt;&gt;"",2,IF(R78&lt;&gt;"",3,IF(R79&lt;&gt;"",4,IF(R80&lt;&gt;"",5,"")))))</f>
        <v/>
      </c>
      <c r="I82" s="25"/>
      <c r="Z82" s="49"/>
      <c r="BG82" s="20"/>
      <c r="BL82" s="39"/>
      <c r="BM82" s="39"/>
      <c r="BN82" s="39"/>
      <c r="BO82" s="39"/>
    </row>
    <row r="83" spans="1:78" ht="30" customHeight="1" thickBot="1">
      <c r="A83" s="51"/>
      <c r="B83" s="52"/>
      <c r="C83" s="52"/>
      <c r="D83" s="52"/>
      <c r="E83" s="52"/>
      <c r="F83" s="52"/>
      <c r="G83" s="52"/>
      <c r="H83" s="52"/>
      <c r="I83" s="52"/>
      <c r="J83" s="52"/>
      <c r="K83" s="52"/>
      <c r="L83" s="52"/>
      <c r="M83" s="52"/>
      <c r="N83" s="52"/>
      <c r="O83" s="52"/>
      <c r="P83" s="52"/>
      <c r="Q83" s="52"/>
      <c r="R83" s="52"/>
      <c r="S83" s="52"/>
      <c r="T83" s="52"/>
      <c r="U83" s="52"/>
      <c r="V83" s="52"/>
      <c r="W83" s="52"/>
      <c r="X83" s="52"/>
      <c r="Y83" s="52"/>
      <c r="Z83" s="53"/>
      <c r="AA83" s="52"/>
      <c r="AB83" s="52"/>
      <c r="AC83" s="52"/>
      <c r="AD83" s="52"/>
      <c r="AE83" s="52"/>
      <c r="AF83" s="52"/>
      <c r="AG83" s="52"/>
      <c r="AH83" s="52"/>
      <c r="AI83" s="52"/>
      <c r="AJ83" s="52"/>
      <c r="AK83" s="52"/>
      <c r="AL83" s="52"/>
      <c r="AM83" s="52"/>
      <c r="AN83" s="52"/>
      <c r="AO83" s="52"/>
      <c r="AP83" s="52"/>
      <c r="AQ83" s="52"/>
      <c r="AR83" s="52"/>
      <c r="AS83" s="52"/>
      <c r="AT83" s="52"/>
      <c r="AU83" s="52"/>
      <c r="AV83" s="52"/>
      <c r="AW83" s="52"/>
      <c r="AX83" s="52"/>
      <c r="AY83" s="52"/>
      <c r="AZ83" s="52"/>
      <c r="BA83" s="52"/>
      <c r="BB83" s="52"/>
      <c r="BC83" s="52"/>
      <c r="BD83" s="52"/>
      <c r="BE83" s="52"/>
      <c r="BF83" s="52"/>
      <c r="BG83" s="54"/>
    </row>
    <row r="84" spans="1:78" ht="32.25" customHeight="1" thickBot="1">
      <c r="A84" s="380" t="s">
        <v>504</v>
      </c>
      <c r="B84" s="381"/>
      <c r="C84" s="381"/>
      <c r="D84" s="381"/>
      <c r="E84" s="381"/>
      <c r="F84" s="381"/>
      <c r="G84" s="381"/>
      <c r="H84" s="381"/>
      <c r="I84" s="381"/>
      <c r="J84" s="382"/>
      <c r="K84" s="27"/>
      <c r="L84" s="27"/>
      <c r="M84" s="16"/>
      <c r="N84" s="16"/>
      <c r="O84" s="16"/>
      <c r="P84" s="16"/>
      <c r="Q84" s="16"/>
      <c r="R84" s="16"/>
      <c r="S84" s="16"/>
      <c r="T84" s="16"/>
      <c r="U84" s="16"/>
      <c r="V84" s="16"/>
      <c r="W84" s="16"/>
      <c r="X84" s="529" t="s">
        <v>505</v>
      </c>
      <c r="Y84" s="530"/>
      <c r="Z84" s="530"/>
      <c r="AA84" s="530"/>
      <c r="AB84" s="530"/>
      <c r="AC84" s="530"/>
      <c r="AD84" s="530"/>
      <c r="AE84" s="530"/>
      <c r="AF84" s="530"/>
      <c r="AG84" s="530"/>
      <c r="AH84" s="530"/>
      <c r="AI84" s="530"/>
      <c r="AJ84" s="530"/>
      <c r="AK84" s="530"/>
      <c r="AL84" s="530"/>
      <c r="AM84" s="531"/>
      <c r="AN84" s="535" t="s">
        <v>506</v>
      </c>
      <c r="AO84" s="536"/>
      <c r="AP84" s="536"/>
      <c r="AQ84" s="536"/>
      <c r="AR84" s="536"/>
      <c r="AS84" s="537"/>
      <c r="AT84" s="16"/>
      <c r="AU84" s="98"/>
      <c r="AV84" s="98"/>
      <c r="AW84" s="16"/>
      <c r="AX84" s="16"/>
      <c r="AY84" s="16"/>
      <c r="AZ84" s="16"/>
      <c r="BA84" s="16"/>
      <c r="BB84" s="16"/>
      <c r="BC84" s="16"/>
      <c r="BD84" s="16"/>
      <c r="BE84" s="16"/>
      <c r="BF84" s="16"/>
      <c r="BG84" s="17"/>
    </row>
    <row r="85" spans="1:78" ht="15" customHeight="1">
      <c r="A85" s="18"/>
      <c r="X85" s="526" t="s">
        <v>507</v>
      </c>
      <c r="Y85" s="526"/>
      <c r="Z85" s="526"/>
      <c r="AA85" s="526"/>
      <c r="AB85" s="526" t="s">
        <v>508</v>
      </c>
      <c r="AC85" s="526"/>
      <c r="AD85" s="526" t="s">
        <v>509</v>
      </c>
      <c r="AE85" s="526"/>
      <c r="AF85" s="526" t="s">
        <v>510</v>
      </c>
      <c r="AG85" s="526"/>
      <c r="AH85" s="527" t="s">
        <v>511</v>
      </c>
      <c r="AI85" s="528"/>
      <c r="AJ85" s="526" t="s">
        <v>512</v>
      </c>
      <c r="AK85" s="526"/>
      <c r="AL85" s="532" t="s">
        <v>513</v>
      </c>
      <c r="AM85" s="532"/>
      <c r="AN85" s="538" t="s">
        <v>514</v>
      </c>
      <c r="AO85" s="538"/>
      <c r="AP85" s="538"/>
      <c r="AQ85" s="538"/>
      <c r="AR85" s="542" t="s">
        <v>515</v>
      </c>
      <c r="AS85" s="542"/>
      <c r="AT85" s="99"/>
      <c r="AU85" s="100"/>
      <c r="AV85" s="100"/>
      <c r="AZ85" s="93"/>
      <c r="BA85" s="93"/>
      <c r="BB85" s="93"/>
      <c r="BE85" s="44"/>
      <c r="BG85" s="20"/>
      <c r="BS85" s="556" t="s">
        <v>516</v>
      </c>
      <c r="BT85" s="557"/>
      <c r="BU85" s="558"/>
      <c r="BV85" s="556" t="s">
        <v>517</v>
      </c>
      <c r="BW85" s="557"/>
      <c r="BX85" s="558"/>
    </row>
    <row r="86" spans="1:78" ht="217.5" customHeight="1">
      <c r="A86" s="18"/>
      <c r="D86" s="484" t="s">
        <v>518</v>
      </c>
      <c r="E86" s="484"/>
      <c r="F86" s="484"/>
      <c r="G86" s="484"/>
      <c r="H86" s="484"/>
      <c r="I86" s="484"/>
      <c r="J86" s="484"/>
      <c r="K86" s="484"/>
      <c r="L86" s="484"/>
      <c r="M86" s="484"/>
      <c r="N86" s="484"/>
      <c r="O86" s="484"/>
      <c r="P86" s="484"/>
      <c r="Q86" s="484"/>
      <c r="R86" s="484"/>
      <c r="S86" s="484"/>
      <c r="T86" s="521" t="s">
        <v>519</v>
      </c>
      <c r="U86" s="521"/>
      <c r="V86" s="521"/>
      <c r="W86" s="521"/>
      <c r="X86" s="522" t="s">
        <v>520</v>
      </c>
      <c r="Y86" s="522"/>
      <c r="Z86" s="522" t="s">
        <v>521</v>
      </c>
      <c r="AA86" s="522"/>
      <c r="AB86" s="522" t="s">
        <v>522</v>
      </c>
      <c r="AC86" s="522"/>
      <c r="AD86" s="522" t="s">
        <v>523</v>
      </c>
      <c r="AE86" s="522"/>
      <c r="AF86" s="522" t="s">
        <v>524</v>
      </c>
      <c r="AG86" s="522"/>
      <c r="AH86" s="522" t="s">
        <v>525</v>
      </c>
      <c r="AI86" s="522"/>
      <c r="AJ86" s="522" t="s">
        <v>526</v>
      </c>
      <c r="AK86" s="522"/>
      <c r="AL86" s="532"/>
      <c r="AM86" s="532"/>
      <c r="AN86" s="539" t="s">
        <v>527</v>
      </c>
      <c r="AO86" s="540"/>
      <c r="AP86" s="540"/>
      <c r="AQ86" s="541"/>
      <c r="AR86" s="542"/>
      <c r="AS86" s="542"/>
      <c r="AT86" s="534" t="s">
        <v>528</v>
      </c>
      <c r="AU86" s="510"/>
      <c r="AV86" s="511"/>
      <c r="AW86" s="534" t="s">
        <v>529</v>
      </c>
      <c r="AX86" s="510"/>
      <c r="AY86" s="511"/>
      <c r="AZ86" s="559" t="str">
        <f>IF(AK13=Datos!A6,"¿El conjunto de controles ayuda a incrementar la probabilidad?","¿El conjunto de controles ayuda a disminunir la probabilidad?")</f>
        <v>¿El conjunto de controles ayuda a disminunir la probabilidad?</v>
      </c>
      <c r="BA86" s="560"/>
      <c r="BB86" s="561"/>
      <c r="BC86" s="562" t="s">
        <v>530</v>
      </c>
      <c r="BD86" s="563"/>
      <c r="BE86" s="563"/>
      <c r="BF86" s="563"/>
      <c r="BG86" s="564"/>
      <c r="BI86" s="55" t="str">
        <f>$X$85</f>
        <v>Responsable</v>
      </c>
      <c r="BJ86" s="55" t="str">
        <f>$X$85</f>
        <v>Responsable</v>
      </c>
      <c r="BK86" s="55" t="str">
        <f>$AB$85</f>
        <v>Periodicidad</v>
      </c>
      <c r="BL86" s="55" t="str">
        <f>$AD$85</f>
        <v>Propósito</v>
      </c>
      <c r="BM86" s="55" t="str">
        <f>$AF$85</f>
        <v>Realización</v>
      </c>
      <c r="BN86" s="55" t="str">
        <f>$AH$85</f>
        <v>Observación</v>
      </c>
      <c r="BO86" s="55" t="str">
        <f>$AJ$85</f>
        <v>Evidencia</v>
      </c>
      <c r="BP86" s="56" t="s">
        <v>531</v>
      </c>
      <c r="BQ86" s="89" t="s">
        <v>532</v>
      </c>
      <c r="BR86" s="89" t="s">
        <v>533</v>
      </c>
      <c r="BS86" s="86" t="str">
        <f>Datos!$AO$2</f>
        <v>Fuerte</v>
      </c>
      <c r="BT86" s="86" t="str">
        <f>Datos!$AO$3</f>
        <v>Moderado</v>
      </c>
      <c r="BU86" s="86" t="str">
        <f>Datos!$AO$4</f>
        <v>Débil</v>
      </c>
      <c r="BV86" s="86" t="s">
        <v>534</v>
      </c>
      <c r="BW86" s="86" t="s">
        <v>535</v>
      </c>
      <c r="BX86" s="86" t="s">
        <v>536</v>
      </c>
      <c r="BY86" s="86" t="s">
        <v>537</v>
      </c>
      <c r="BZ86" s="86" t="s">
        <v>538</v>
      </c>
    </row>
    <row r="87" spans="1:78" ht="26.25" customHeight="1">
      <c r="A87" s="18"/>
      <c r="D87" s="436"/>
      <c r="E87" s="436"/>
      <c r="F87" s="436"/>
      <c r="G87" s="436"/>
      <c r="H87" s="436"/>
      <c r="I87" s="436"/>
      <c r="J87" s="436"/>
      <c r="K87" s="436"/>
      <c r="L87" s="436"/>
      <c r="M87" s="436"/>
      <c r="N87" s="436"/>
      <c r="O87" s="436"/>
      <c r="P87" s="436"/>
      <c r="Q87" s="436"/>
      <c r="R87" s="436"/>
      <c r="S87" s="436"/>
      <c r="T87" s="437" t="str">
        <f t="shared" ref="T87:T96" si="0">IF(D87&lt;&gt;"","Preventivo","")</f>
        <v/>
      </c>
      <c r="U87" s="437"/>
      <c r="V87" s="437"/>
      <c r="W87" s="437"/>
      <c r="X87" s="438"/>
      <c r="Y87" s="439"/>
      <c r="Z87" s="438"/>
      <c r="AA87" s="439"/>
      <c r="AB87" s="438"/>
      <c r="AC87" s="439"/>
      <c r="AD87" s="438"/>
      <c r="AE87" s="439"/>
      <c r="AF87" s="438"/>
      <c r="AG87" s="439"/>
      <c r="AH87" s="438"/>
      <c r="AI87" s="439"/>
      <c r="AJ87" s="438"/>
      <c r="AK87" s="439"/>
      <c r="AL87" s="457" t="str">
        <f t="shared" ref="AL87:AL96" si="1">IF(D87&lt;&gt;"",BQ87,"")</f>
        <v/>
      </c>
      <c r="AM87" s="458"/>
      <c r="AN87" s="438"/>
      <c r="AO87" s="459"/>
      <c r="AP87" s="459"/>
      <c r="AQ87" s="439"/>
      <c r="AR87" s="457" t="str">
        <f>IF(AN87&lt;&gt;"",BR87,"")</f>
        <v/>
      </c>
      <c r="AS87" s="458"/>
      <c r="AT87" s="457" t="str">
        <f t="shared" ref="AT87:AT96" si="2">IF(BV87="","",BV87)</f>
        <v/>
      </c>
      <c r="AU87" s="533"/>
      <c r="AV87" s="458"/>
      <c r="AW87" s="547" t="str">
        <f>IF(OR(AT87="",BX97=""),"",BX97)</f>
        <v/>
      </c>
      <c r="AX87" s="548"/>
      <c r="AY87" s="549"/>
      <c r="AZ87" s="547" t="str">
        <f>IF(AW87="","",IF(BW$97&gt;=Datos!$AS$2,Datos!AQ2,Datos!AQ3))</f>
        <v/>
      </c>
      <c r="BA87" s="548"/>
      <c r="BB87" s="549"/>
      <c r="BC87" s="347"/>
      <c r="BD87" s="348"/>
      <c r="BE87" s="348"/>
      <c r="BF87" s="348"/>
      <c r="BG87" s="349"/>
      <c r="BI87" s="86" t="str">
        <f>IF(X87=Datos!$AH$2,15,"")</f>
        <v/>
      </c>
      <c r="BJ87" s="86" t="str">
        <f>IF(Z87=Datos!$AI$2,15,"")</f>
        <v/>
      </c>
      <c r="BK87" s="86" t="str">
        <f>IF(AB87=Datos!$AJ$2,15,"")</f>
        <v/>
      </c>
      <c r="BL87" s="86" t="str">
        <f>IF(AD87=Datos!$AK$2,15,"")</f>
        <v/>
      </c>
      <c r="BM87" s="86" t="str">
        <f>IF(AF87=Datos!$AL$2,15,"")</f>
        <v/>
      </c>
      <c r="BN87" s="86" t="str">
        <f>IF(AH87=Datos!$AM$2,15,"")</f>
        <v/>
      </c>
      <c r="BO87" s="86" t="str">
        <f>IF(AJ87=Datos!$AN$2,10,IF(AJ87=Datos!$AN$3,5,IF(AJ87=Datos!$AN$4,"","")))</f>
        <v/>
      </c>
      <c r="BP87" s="86">
        <f>SUM(BI87:BO87)</f>
        <v>0</v>
      </c>
      <c r="BQ87" s="86" t="str">
        <f>IF(D87="","",IF(BP87&gt;=96,Datos!$AO$2,IF(BP87&gt;=86,Datos!$AO$3,IF(BP87&lt;86,Datos!$AO$4,""))))</f>
        <v/>
      </c>
      <c r="BR87" s="86" t="str">
        <f>IF(AN87="","",IF(AN87=Datos!$AP$2,Datos!$AO$2,IF(AN87=Datos!$AP$3,Datos!$AO$3,IF(AN87=Datos!$AP$4,Datos!$AO$4,""))))</f>
        <v/>
      </c>
      <c r="BS87" s="86" t="str">
        <f>IF(AND(BQ87=$BS$86,BR87=$BS$86),$BS$86,"")</f>
        <v/>
      </c>
      <c r="BT87" s="86" t="str">
        <f>IF(AND(BQ87=$BS$86,BR87=$BT$86),$BT$86,IF(AND(BQ87=$BT$86,BR87=$BS$86),$BT$86,IF(AND(BQ87=$BT$86,BR87=$BT$86),$BT$86,"")))</f>
        <v/>
      </c>
      <c r="BU87" s="86" t="str">
        <f>IF(AND(BQ87=$BS$86,BR87=$BU$86),$BU$86,IF(AND(BQ87=$BT$86,BR87=$BU$86),$BU$86,IF(AND(BQ87=$BU$86,BR87=$BS$86),$BU$86,IF(AND(BQ87=$BU$86,BR87=$BT$86),$BU$86,IF(AND(BQ87=$BU$86,BR87=$BU$86),$BU$86,"")))))</f>
        <v/>
      </c>
      <c r="BV87" s="86" t="str">
        <f>IF(BS87&lt;&gt;"",BS87,IF(BT87&lt;&gt;"",BT87,IF(BU87&lt;&gt;"",BU87,"")))</f>
        <v/>
      </c>
      <c r="BW87" s="86" t="str">
        <f>IF(BV87=Datos!$AO$2,100,IF(BV87=Datos!$AO$3,50,IF(BV87=Datos!$AO$4,0,"")))</f>
        <v/>
      </c>
      <c r="BX87" s="92"/>
      <c r="BY87" s="94"/>
      <c r="BZ87" s="91"/>
    </row>
    <row r="88" spans="1:78" ht="26.25" customHeight="1">
      <c r="A88" s="18"/>
      <c r="D88" s="436"/>
      <c r="E88" s="436"/>
      <c r="F88" s="436"/>
      <c r="G88" s="436"/>
      <c r="H88" s="436"/>
      <c r="I88" s="436"/>
      <c r="J88" s="436"/>
      <c r="K88" s="436"/>
      <c r="L88" s="436"/>
      <c r="M88" s="436"/>
      <c r="N88" s="436"/>
      <c r="O88" s="436"/>
      <c r="P88" s="436"/>
      <c r="Q88" s="436"/>
      <c r="R88" s="436"/>
      <c r="S88" s="436"/>
      <c r="T88" s="437" t="str">
        <f t="shared" si="0"/>
        <v/>
      </c>
      <c r="U88" s="437"/>
      <c r="V88" s="437"/>
      <c r="W88" s="437"/>
      <c r="X88" s="438"/>
      <c r="Y88" s="439"/>
      <c r="Z88" s="438"/>
      <c r="AA88" s="439"/>
      <c r="AB88" s="438"/>
      <c r="AC88" s="439"/>
      <c r="AD88" s="438"/>
      <c r="AE88" s="439"/>
      <c r="AF88" s="438"/>
      <c r="AG88" s="439"/>
      <c r="AH88" s="438"/>
      <c r="AI88" s="439"/>
      <c r="AJ88" s="438"/>
      <c r="AK88" s="439"/>
      <c r="AL88" s="457" t="str">
        <f t="shared" si="1"/>
        <v/>
      </c>
      <c r="AM88" s="458"/>
      <c r="AN88" s="438"/>
      <c r="AO88" s="459"/>
      <c r="AP88" s="459"/>
      <c r="AQ88" s="439"/>
      <c r="AR88" s="457" t="str">
        <f t="shared" ref="AR88:AR96" si="3">IF(AN88&lt;&gt;"",BR88,"")</f>
        <v/>
      </c>
      <c r="AS88" s="458"/>
      <c r="AT88" s="457" t="str">
        <f t="shared" si="2"/>
        <v/>
      </c>
      <c r="AU88" s="533"/>
      <c r="AV88" s="458"/>
      <c r="AW88" s="550"/>
      <c r="AX88" s="551"/>
      <c r="AY88" s="552"/>
      <c r="AZ88" s="550"/>
      <c r="BA88" s="551"/>
      <c r="BB88" s="552"/>
      <c r="BC88" s="347"/>
      <c r="BD88" s="348"/>
      <c r="BE88" s="348"/>
      <c r="BF88" s="348"/>
      <c r="BG88" s="349"/>
      <c r="BI88" s="86" t="str">
        <f>IF(X88=Datos!$AH$2,15,"")</f>
        <v/>
      </c>
      <c r="BJ88" s="86" t="str">
        <f>IF(Z88=Datos!$AI$2,15,"")</f>
        <v/>
      </c>
      <c r="BK88" s="86" t="str">
        <f>IF(AB88=Datos!$AJ$2,15,"")</f>
        <v/>
      </c>
      <c r="BL88" s="86" t="str">
        <f>IF(AD88=Datos!$AK$2,15,"")</f>
        <v/>
      </c>
      <c r="BM88" s="86" t="str">
        <f>IF(AF88=Datos!$AL$2,15,"")</f>
        <v/>
      </c>
      <c r="BN88" s="86" t="str">
        <f>IF(AH88=Datos!$AM$2,15,"")</f>
        <v/>
      </c>
      <c r="BO88" s="86" t="str">
        <f>IF(AJ88=Datos!$AN$2,10,IF(AJ88=Datos!$AN$3,5,IF(AJ88=Datos!$AN$4,"","")))</f>
        <v/>
      </c>
      <c r="BP88" s="86">
        <f t="shared" ref="BP88:BP96" si="4">SUM(BI88:BO88)</f>
        <v>0</v>
      </c>
      <c r="BQ88" s="86" t="str">
        <f>IF(D88="","",IF(BP88&gt;=96,Datos!$AO$2,IF(BP88&gt;=86,Datos!$AO$3,IF(BP88&lt;86,Datos!$AO$4,""))))</f>
        <v/>
      </c>
      <c r="BR88" s="86" t="str">
        <f>IF(AN88="","",IF(AN88=Datos!$AP$2,Datos!$AO$2,IF(AN88=Datos!$AP$3,Datos!$AO$3,IF(AN88=Datos!$AP$4,Datos!$AO$4,""))))</f>
        <v/>
      </c>
      <c r="BS88" s="86" t="str">
        <f t="shared" ref="BS88:BS96" si="5">IF(AND(BQ88=$BS$86,BR88=$BS$86),$BS$86,"")</f>
        <v/>
      </c>
      <c r="BT88" s="86" t="str">
        <f t="shared" ref="BT88:BT96" si="6">IF(AND(BQ88=$BS$86,BR88=$BT$86),$BT$86,IF(AND(BQ88=$BT$86,BR88=$BS$86),$BT$86,IF(AND(BQ88=$BT$86,BR88=$BT$86),$BT$86,"")))</f>
        <v/>
      </c>
      <c r="BU88" s="86" t="str">
        <f t="shared" ref="BU88:BU96" si="7">IF(AND(BQ88=$BS$86,BR88=$BU$86),$BU$86,IF(AND(BQ88=$BT$86,BR88=$BU$86),$BU$86,IF(AND(BQ88=$BU$86,BR88=$BS$86),$BU$86,IF(AND(BQ88=$BU$86,BR88=$BT$86),$BU$86,IF(AND(BQ88=$BU$86,BR88=$BU$86),$BU$86,"")))))</f>
        <v/>
      </c>
      <c r="BV88" s="86" t="str">
        <f t="shared" ref="BV88:BV96" si="8">IF(BS88&lt;&gt;"",BS88,IF(BT88&lt;&gt;"",BT88,IF(BU88&lt;&gt;"",BU88,"")))</f>
        <v/>
      </c>
      <c r="BW88" s="86" t="str">
        <f>IF(BV88=Datos!$AO$2,100,IF(BV88=Datos!$AO$3,50,IF(BV88=Datos!$AO$4,0,"")))</f>
        <v/>
      </c>
      <c r="BX88" s="92"/>
      <c r="BY88" s="92"/>
      <c r="BZ88" s="91"/>
    </row>
    <row r="89" spans="1:78" ht="26.25" customHeight="1">
      <c r="A89" s="18"/>
      <c r="D89" s="436"/>
      <c r="E89" s="436"/>
      <c r="F89" s="436"/>
      <c r="G89" s="436"/>
      <c r="H89" s="436"/>
      <c r="I89" s="436"/>
      <c r="J89" s="436"/>
      <c r="K89" s="436"/>
      <c r="L89" s="436"/>
      <c r="M89" s="436"/>
      <c r="N89" s="436"/>
      <c r="O89" s="436"/>
      <c r="P89" s="436"/>
      <c r="Q89" s="436"/>
      <c r="R89" s="436"/>
      <c r="S89" s="436"/>
      <c r="T89" s="437" t="str">
        <f t="shared" si="0"/>
        <v/>
      </c>
      <c r="U89" s="437"/>
      <c r="V89" s="437"/>
      <c r="W89" s="437"/>
      <c r="X89" s="438"/>
      <c r="Y89" s="439"/>
      <c r="Z89" s="438"/>
      <c r="AA89" s="439"/>
      <c r="AB89" s="438"/>
      <c r="AC89" s="439"/>
      <c r="AD89" s="438"/>
      <c r="AE89" s="439"/>
      <c r="AF89" s="438"/>
      <c r="AG89" s="439"/>
      <c r="AH89" s="438"/>
      <c r="AI89" s="439"/>
      <c r="AJ89" s="438"/>
      <c r="AK89" s="439"/>
      <c r="AL89" s="457" t="str">
        <f t="shared" si="1"/>
        <v/>
      </c>
      <c r="AM89" s="458"/>
      <c r="AN89" s="438"/>
      <c r="AO89" s="459"/>
      <c r="AP89" s="459"/>
      <c r="AQ89" s="439"/>
      <c r="AR89" s="457" t="str">
        <f t="shared" si="3"/>
        <v/>
      </c>
      <c r="AS89" s="458"/>
      <c r="AT89" s="457" t="str">
        <f t="shared" si="2"/>
        <v/>
      </c>
      <c r="AU89" s="533"/>
      <c r="AV89" s="458"/>
      <c r="AW89" s="550"/>
      <c r="AX89" s="551"/>
      <c r="AY89" s="552"/>
      <c r="AZ89" s="550"/>
      <c r="BA89" s="551"/>
      <c r="BB89" s="552"/>
      <c r="BC89" s="347"/>
      <c r="BD89" s="348"/>
      <c r="BE89" s="348"/>
      <c r="BF89" s="348"/>
      <c r="BG89" s="349"/>
      <c r="BI89" s="86" t="str">
        <f>IF(X89=Datos!$AH$2,15,"")</f>
        <v/>
      </c>
      <c r="BJ89" s="86" t="str">
        <f>IF(Z89=Datos!$AI$2,15,"")</f>
        <v/>
      </c>
      <c r="BK89" s="86" t="str">
        <f>IF(AB89=Datos!$AJ$2,15,"")</f>
        <v/>
      </c>
      <c r="BL89" s="86" t="str">
        <f>IF(AD89=Datos!$AK$2,15,"")</f>
        <v/>
      </c>
      <c r="BM89" s="86" t="str">
        <f>IF(AF89=Datos!$AL$2,15,"")</f>
        <v/>
      </c>
      <c r="BN89" s="86" t="str">
        <f>IF(AH89=Datos!$AM$2,15,"")</f>
        <v/>
      </c>
      <c r="BO89" s="86" t="str">
        <f>IF(AJ89=Datos!$AN$2,10,IF(AJ89=Datos!$AN$3,5,IF(AJ89=Datos!$AN$4,"","")))</f>
        <v/>
      </c>
      <c r="BP89" s="86">
        <f t="shared" si="4"/>
        <v>0</v>
      </c>
      <c r="BQ89" s="86" t="str">
        <f>IF(D89="","",IF(BP89&gt;=96,Datos!$AO$2,IF(BP89&gt;=86,Datos!$AO$3,IF(BP89&lt;86,Datos!$AO$4,""))))</f>
        <v/>
      </c>
      <c r="BR89" s="86" t="str">
        <f>IF(AN89="","",IF(AN89=Datos!$AP$2,Datos!$AO$2,IF(AN89=Datos!$AP$3,Datos!$AO$3,IF(AN89=Datos!$AP$4,Datos!$AO$4,""))))</f>
        <v/>
      </c>
      <c r="BS89" s="86" t="str">
        <f t="shared" si="5"/>
        <v/>
      </c>
      <c r="BT89" s="86" t="str">
        <f t="shared" si="6"/>
        <v/>
      </c>
      <c r="BU89" s="86" t="str">
        <f t="shared" si="7"/>
        <v/>
      </c>
      <c r="BV89" s="86" t="str">
        <f t="shared" si="8"/>
        <v/>
      </c>
      <c r="BW89" s="86" t="str">
        <f>IF(BV89=Datos!$AO$2,100,IF(BV89=Datos!$AO$3,50,IF(BV89=Datos!$AO$4,0,"")))</f>
        <v/>
      </c>
      <c r="BX89" s="92"/>
      <c r="BY89" s="92"/>
      <c r="BZ89" s="91"/>
    </row>
    <row r="90" spans="1:78" ht="26.25" customHeight="1">
      <c r="A90" s="18"/>
      <c r="D90" s="436"/>
      <c r="E90" s="436"/>
      <c r="F90" s="436"/>
      <c r="G90" s="436"/>
      <c r="H90" s="436"/>
      <c r="I90" s="436"/>
      <c r="J90" s="436"/>
      <c r="K90" s="436"/>
      <c r="L90" s="436"/>
      <c r="M90" s="436"/>
      <c r="N90" s="436"/>
      <c r="O90" s="436"/>
      <c r="P90" s="436"/>
      <c r="Q90" s="436"/>
      <c r="R90" s="436"/>
      <c r="S90" s="436"/>
      <c r="T90" s="437" t="str">
        <f t="shared" si="0"/>
        <v/>
      </c>
      <c r="U90" s="437"/>
      <c r="V90" s="437"/>
      <c r="W90" s="437"/>
      <c r="X90" s="438"/>
      <c r="Y90" s="439"/>
      <c r="Z90" s="438"/>
      <c r="AA90" s="439"/>
      <c r="AB90" s="438"/>
      <c r="AC90" s="439"/>
      <c r="AD90" s="438"/>
      <c r="AE90" s="439"/>
      <c r="AF90" s="438"/>
      <c r="AG90" s="439"/>
      <c r="AH90" s="438"/>
      <c r="AI90" s="439"/>
      <c r="AJ90" s="438"/>
      <c r="AK90" s="439"/>
      <c r="AL90" s="457" t="str">
        <f t="shared" si="1"/>
        <v/>
      </c>
      <c r="AM90" s="458"/>
      <c r="AN90" s="438"/>
      <c r="AO90" s="459"/>
      <c r="AP90" s="459"/>
      <c r="AQ90" s="439"/>
      <c r="AR90" s="457" t="str">
        <f t="shared" si="3"/>
        <v/>
      </c>
      <c r="AS90" s="458"/>
      <c r="AT90" s="457" t="str">
        <f t="shared" si="2"/>
        <v/>
      </c>
      <c r="AU90" s="533"/>
      <c r="AV90" s="458"/>
      <c r="AW90" s="550"/>
      <c r="AX90" s="551"/>
      <c r="AY90" s="552"/>
      <c r="AZ90" s="550"/>
      <c r="BA90" s="551"/>
      <c r="BB90" s="552"/>
      <c r="BC90" s="347"/>
      <c r="BD90" s="348"/>
      <c r="BE90" s="348"/>
      <c r="BF90" s="348"/>
      <c r="BG90" s="349"/>
      <c r="BI90" s="86" t="str">
        <f>IF(X90=Datos!$AH$2,15,"")</f>
        <v/>
      </c>
      <c r="BJ90" s="86" t="str">
        <f>IF(Z90=Datos!$AI$2,15,"")</f>
        <v/>
      </c>
      <c r="BK90" s="86" t="str">
        <f>IF(AB90=Datos!$AJ$2,15,"")</f>
        <v/>
      </c>
      <c r="BL90" s="86" t="str">
        <f>IF(AD90=Datos!$AK$2,15,"")</f>
        <v/>
      </c>
      <c r="BM90" s="86" t="str">
        <f>IF(AF90=Datos!$AL$2,15,"")</f>
        <v/>
      </c>
      <c r="BN90" s="86" t="str">
        <f>IF(AH90=Datos!$AM$2,15,"")</f>
        <v/>
      </c>
      <c r="BO90" s="86" t="str">
        <f>IF(AJ90=Datos!$AN$2,10,IF(AJ90=Datos!$AN$3,5,IF(AJ90=Datos!$AN$4,"","")))</f>
        <v/>
      </c>
      <c r="BP90" s="86">
        <f t="shared" si="4"/>
        <v>0</v>
      </c>
      <c r="BQ90" s="86" t="str">
        <f>IF(D90="","",IF(BP90&gt;=96,Datos!$AO$2,IF(BP90&gt;=86,Datos!$AO$3,IF(BP90&lt;86,Datos!$AO$4,""))))</f>
        <v/>
      </c>
      <c r="BR90" s="86" t="str">
        <f>IF(AN90="","",IF(AN90=Datos!$AP$2,Datos!$AO$2,IF(AN90=Datos!$AP$3,Datos!$AO$3,IF(AN90=Datos!$AP$4,Datos!$AO$4,""))))</f>
        <v/>
      </c>
      <c r="BS90" s="86" t="str">
        <f t="shared" si="5"/>
        <v/>
      </c>
      <c r="BT90" s="86" t="str">
        <f t="shared" si="6"/>
        <v/>
      </c>
      <c r="BU90" s="86" t="str">
        <f t="shared" si="7"/>
        <v/>
      </c>
      <c r="BV90" s="86" t="str">
        <f t="shared" si="8"/>
        <v/>
      </c>
      <c r="BW90" s="86" t="str">
        <f>IF(BV90=Datos!$AO$2,100,IF(BV90=Datos!$AO$3,50,IF(BV90=Datos!$AO$4,0,"")))</f>
        <v/>
      </c>
      <c r="BX90" s="92"/>
      <c r="BY90" s="92"/>
      <c r="BZ90" s="91"/>
    </row>
    <row r="91" spans="1:78" ht="26.25" customHeight="1">
      <c r="A91" s="18"/>
      <c r="D91" s="436"/>
      <c r="E91" s="436"/>
      <c r="F91" s="436"/>
      <c r="G91" s="436"/>
      <c r="H91" s="436"/>
      <c r="I91" s="436"/>
      <c r="J91" s="436"/>
      <c r="K91" s="436"/>
      <c r="L91" s="436"/>
      <c r="M91" s="436"/>
      <c r="N91" s="436"/>
      <c r="O91" s="436"/>
      <c r="P91" s="436"/>
      <c r="Q91" s="436"/>
      <c r="R91" s="436"/>
      <c r="S91" s="436"/>
      <c r="T91" s="437" t="str">
        <f t="shared" si="0"/>
        <v/>
      </c>
      <c r="U91" s="437"/>
      <c r="V91" s="437"/>
      <c r="W91" s="437"/>
      <c r="X91" s="438"/>
      <c r="Y91" s="439"/>
      <c r="Z91" s="438"/>
      <c r="AA91" s="439"/>
      <c r="AB91" s="438"/>
      <c r="AC91" s="439"/>
      <c r="AD91" s="438"/>
      <c r="AE91" s="439"/>
      <c r="AF91" s="438"/>
      <c r="AG91" s="439"/>
      <c r="AH91" s="438"/>
      <c r="AI91" s="439"/>
      <c r="AJ91" s="438"/>
      <c r="AK91" s="439"/>
      <c r="AL91" s="457" t="str">
        <f t="shared" si="1"/>
        <v/>
      </c>
      <c r="AM91" s="458"/>
      <c r="AN91" s="438"/>
      <c r="AO91" s="459"/>
      <c r="AP91" s="459"/>
      <c r="AQ91" s="439"/>
      <c r="AR91" s="457" t="str">
        <f t="shared" si="3"/>
        <v/>
      </c>
      <c r="AS91" s="458"/>
      <c r="AT91" s="457" t="str">
        <f t="shared" si="2"/>
        <v/>
      </c>
      <c r="AU91" s="533"/>
      <c r="AV91" s="458"/>
      <c r="AW91" s="550"/>
      <c r="AX91" s="551"/>
      <c r="AY91" s="552"/>
      <c r="AZ91" s="550"/>
      <c r="BA91" s="551"/>
      <c r="BB91" s="552"/>
      <c r="BC91" s="347"/>
      <c r="BD91" s="348"/>
      <c r="BE91" s="348"/>
      <c r="BF91" s="348"/>
      <c r="BG91" s="349"/>
      <c r="BI91" s="86" t="str">
        <f>IF(X91=Datos!$AH$2,15,"")</f>
        <v/>
      </c>
      <c r="BJ91" s="86" t="str">
        <f>IF(Z91=Datos!$AI$2,15,"")</f>
        <v/>
      </c>
      <c r="BK91" s="86" t="str">
        <f>IF(AB91=Datos!$AJ$2,15,"")</f>
        <v/>
      </c>
      <c r="BL91" s="86" t="str">
        <f>IF(AD91=Datos!$AK$2,15,"")</f>
        <v/>
      </c>
      <c r="BM91" s="86" t="str">
        <f>IF(AF91=Datos!$AL$2,15,"")</f>
        <v/>
      </c>
      <c r="BN91" s="86" t="str">
        <f>IF(AH91=Datos!$AM$2,15,"")</f>
        <v/>
      </c>
      <c r="BO91" s="86" t="str">
        <f>IF(AJ91=Datos!$AN$2,10,IF(AJ91=Datos!$AN$3,5,IF(AJ91=Datos!$AN$4,"","")))</f>
        <v/>
      </c>
      <c r="BP91" s="86">
        <f t="shared" si="4"/>
        <v>0</v>
      </c>
      <c r="BQ91" s="86" t="str">
        <f>IF(D91="","",IF(BP91&gt;=96,Datos!$AO$2,IF(BP91&gt;=86,Datos!$AO$3,IF(BP91&lt;86,Datos!$AO$4,""))))</f>
        <v/>
      </c>
      <c r="BR91" s="86" t="str">
        <f>IF(AN91="","",IF(AN91=Datos!$AP$2,Datos!$AO$2,IF(AN91=Datos!$AP$3,Datos!$AO$3,IF(AN91=Datos!$AP$4,Datos!$AO$4,""))))</f>
        <v/>
      </c>
      <c r="BS91" s="86" t="str">
        <f t="shared" si="5"/>
        <v/>
      </c>
      <c r="BT91" s="86" t="str">
        <f t="shared" si="6"/>
        <v/>
      </c>
      <c r="BU91" s="86" t="str">
        <f t="shared" si="7"/>
        <v/>
      </c>
      <c r="BV91" s="86" t="str">
        <f t="shared" si="8"/>
        <v/>
      </c>
      <c r="BW91" s="86" t="str">
        <f>IF(BV91=Datos!$AO$2,100,IF(BV91=Datos!$AO$3,50,IF(BV91=Datos!$AO$4,0,"")))</f>
        <v/>
      </c>
      <c r="BX91" s="92"/>
      <c r="BY91" s="92"/>
      <c r="BZ91" s="91"/>
    </row>
    <row r="92" spans="1:78" ht="26.25" customHeight="1">
      <c r="A92" s="18"/>
      <c r="D92" s="436"/>
      <c r="E92" s="436"/>
      <c r="F92" s="436"/>
      <c r="G92" s="436"/>
      <c r="H92" s="436"/>
      <c r="I92" s="436"/>
      <c r="J92" s="436"/>
      <c r="K92" s="436"/>
      <c r="L92" s="436"/>
      <c r="M92" s="436"/>
      <c r="N92" s="436"/>
      <c r="O92" s="436"/>
      <c r="P92" s="436"/>
      <c r="Q92" s="436"/>
      <c r="R92" s="436"/>
      <c r="S92" s="436"/>
      <c r="T92" s="437" t="str">
        <f t="shared" si="0"/>
        <v/>
      </c>
      <c r="U92" s="437"/>
      <c r="V92" s="437"/>
      <c r="W92" s="437"/>
      <c r="X92" s="438"/>
      <c r="Y92" s="439"/>
      <c r="Z92" s="438"/>
      <c r="AA92" s="439"/>
      <c r="AB92" s="438"/>
      <c r="AC92" s="439"/>
      <c r="AD92" s="438"/>
      <c r="AE92" s="439"/>
      <c r="AF92" s="438"/>
      <c r="AG92" s="439"/>
      <c r="AH92" s="438"/>
      <c r="AI92" s="439"/>
      <c r="AJ92" s="438"/>
      <c r="AK92" s="439"/>
      <c r="AL92" s="457" t="str">
        <f t="shared" si="1"/>
        <v/>
      </c>
      <c r="AM92" s="458"/>
      <c r="AN92" s="438"/>
      <c r="AO92" s="459"/>
      <c r="AP92" s="459"/>
      <c r="AQ92" s="439"/>
      <c r="AR92" s="457" t="str">
        <f t="shared" si="3"/>
        <v/>
      </c>
      <c r="AS92" s="458"/>
      <c r="AT92" s="457" t="str">
        <f t="shared" si="2"/>
        <v/>
      </c>
      <c r="AU92" s="533"/>
      <c r="AV92" s="458"/>
      <c r="AW92" s="550"/>
      <c r="AX92" s="551"/>
      <c r="AY92" s="552"/>
      <c r="AZ92" s="550"/>
      <c r="BA92" s="551"/>
      <c r="BB92" s="552"/>
      <c r="BC92" s="347"/>
      <c r="BD92" s="348"/>
      <c r="BE92" s="348"/>
      <c r="BF92" s="348"/>
      <c r="BG92" s="349"/>
      <c r="BI92" s="86" t="str">
        <f>IF(X92=Datos!$AH$2,15,"")</f>
        <v/>
      </c>
      <c r="BJ92" s="86" t="str">
        <f>IF(Z92=Datos!$AI$2,15,"")</f>
        <v/>
      </c>
      <c r="BK92" s="86" t="str">
        <f>IF(AB92=Datos!$AJ$2,15,"")</f>
        <v/>
      </c>
      <c r="BL92" s="86" t="str">
        <f>IF(AD92=Datos!$AK$2,15,"")</f>
        <v/>
      </c>
      <c r="BM92" s="86" t="str">
        <f>IF(AF92=Datos!$AL$2,15,"")</f>
        <v/>
      </c>
      <c r="BN92" s="86" t="str">
        <f>IF(AH92=Datos!$AM$2,15,"")</f>
        <v/>
      </c>
      <c r="BO92" s="86" t="str">
        <f>IF(AJ92=Datos!$AN$2,10,IF(AJ92=Datos!$AN$3,5,IF(AJ92=Datos!$AN$4,"","")))</f>
        <v/>
      </c>
      <c r="BP92" s="86">
        <f t="shared" si="4"/>
        <v>0</v>
      </c>
      <c r="BQ92" s="86" t="str">
        <f>IF(D92="","",IF(BP92&gt;=96,Datos!$AO$2,IF(BP92&gt;=86,Datos!$AO$3,IF(BP92&lt;86,Datos!$AO$4,""))))</f>
        <v/>
      </c>
      <c r="BR92" s="86" t="str">
        <f>IF(AN92="","",IF(AN92=Datos!$AP$2,Datos!$AO$2,IF(AN92=Datos!$AP$3,Datos!$AO$3,IF(AN92=Datos!$AP$4,Datos!$AO$4,""))))</f>
        <v/>
      </c>
      <c r="BS92" s="86" t="str">
        <f t="shared" si="5"/>
        <v/>
      </c>
      <c r="BT92" s="86" t="str">
        <f t="shared" si="6"/>
        <v/>
      </c>
      <c r="BU92" s="86" t="str">
        <f t="shared" si="7"/>
        <v/>
      </c>
      <c r="BV92" s="86" t="str">
        <f t="shared" si="8"/>
        <v/>
      </c>
      <c r="BW92" s="86" t="str">
        <f>IF(BV92=Datos!$AO$2,100,IF(BV92=Datos!$AO$3,50,IF(BV92=Datos!$AO$4,0,"")))</f>
        <v/>
      </c>
      <c r="BX92" s="92"/>
      <c r="BY92" s="92"/>
      <c r="BZ92" s="91"/>
    </row>
    <row r="93" spans="1:78" ht="26.25" customHeight="1">
      <c r="A93" s="18"/>
      <c r="D93" s="436"/>
      <c r="E93" s="436"/>
      <c r="F93" s="436"/>
      <c r="G93" s="436"/>
      <c r="H93" s="436"/>
      <c r="I93" s="436"/>
      <c r="J93" s="436"/>
      <c r="K93" s="436"/>
      <c r="L93" s="436"/>
      <c r="M93" s="436"/>
      <c r="N93" s="436"/>
      <c r="O93" s="436"/>
      <c r="P93" s="436"/>
      <c r="Q93" s="436"/>
      <c r="R93" s="436"/>
      <c r="S93" s="436"/>
      <c r="T93" s="437" t="str">
        <f t="shared" si="0"/>
        <v/>
      </c>
      <c r="U93" s="437"/>
      <c r="V93" s="437"/>
      <c r="W93" s="437"/>
      <c r="X93" s="438"/>
      <c r="Y93" s="439"/>
      <c r="Z93" s="438"/>
      <c r="AA93" s="439"/>
      <c r="AB93" s="438"/>
      <c r="AC93" s="439"/>
      <c r="AD93" s="438"/>
      <c r="AE93" s="439"/>
      <c r="AF93" s="438"/>
      <c r="AG93" s="439"/>
      <c r="AH93" s="438"/>
      <c r="AI93" s="439"/>
      <c r="AJ93" s="438"/>
      <c r="AK93" s="439"/>
      <c r="AL93" s="457" t="str">
        <f t="shared" si="1"/>
        <v/>
      </c>
      <c r="AM93" s="458"/>
      <c r="AN93" s="438"/>
      <c r="AO93" s="459"/>
      <c r="AP93" s="459"/>
      <c r="AQ93" s="439"/>
      <c r="AR93" s="457" t="str">
        <f t="shared" si="3"/>
        <v/>
      </c>
      <c r="AS93" s="458"/>
      <c r="AT93" s="457" t="str">
        <f t="shared" si="2"/>
        <v/>
      </c>
      <c r="AU93" s="533"/>
      <c r="AV93" s="458"/>
      <c r="AW93" s="550"/>
      <c r="AX93" s="551"/>
      <c r="AY93" s="552"/>
      <c r="AZ93" s="550"/>
      <c r="BA93" s="551"/>
      <c r="BB93" s="552"/>
      <c r="BC93" s="347"/>
      <c r="BD93" s="348"/>
      <c r="BE93" s="348"/>
      <c r="BF93" s="348"/>
      <c r="BG93" s="349"/>
      <c r="BI93" s="86" t="str">
        <f>IF(X93=Datos!$AH$2,15,"")</f>
        <v/>
      </c>
      <c r="BJ93" s="86" t="str">
        <f>IF(Z93=Datos!$AI$2,15,"")</f>
        <v/>
      </c>
      <c r="BK93" s="86" t="str">
        <f>IF(AB93=Datos!$AJ$2,15,"")</f>
        <v/>
      </c>
      <c r="BL93" s="86" t="str">
        <f>IF(AD93=Datos!$AK$2,15,"")</f>
        <v/>
      </c>
      <c r="BM93" s="86" t="str">
        <f>IF(AF93=Datos!$AL$2,15,"")</f>
        <v/>
      </c>
      <c r="BN93" s="86" t="str">
        <f>IF(AH93=Datos!$AM$2,15,"")</f>
        <v/>
      </c>
      <c r="BO93" s="86" t="str">
        <f>IF(AJ93=Datos!$AN$2,10,IF(AJ93=Datos!$AN$3,5,IF(AJ93=Datos!$AN$4,"","")))</f>
        <v/>
      </c>
      <c r="BP93" s="86">
        <f t="shared" si="4"/>
        <v>0</v>
      </c>
      <c r="BQ93" s="86" t="str">
        <f>IF(D93="","",IF(BP93&gt;=96,Datos!$AO$2,IF(BP93&gt;=86,Datos!$AO$3,IF(BP93&lt;86,Datos!$AO$4,""))))</f>
        <v/>
      </c>
      <c r="BR93" s="86" t="str">
        <f>IF(AN93="","",IF(AN93=Datos!$AP$2,Datos!$AO$2,IF(AN93=Datos!$AP$3,Datos!$AO$3,IF(AN93=Datos!$AP$4,Datos!$AO$4,""))))</f>
        <v/>
      </c>
      <c r="BS93" s="86" t="str">
        <f t="shared" si="5"/>
        <v/>
      </c>
      <c r="BT93" s="86" t="str">
        <f t="shared" si="6"/>
        <v/>
      </c>
      <c r="BU93" s="86" t="str">
        <f t="shared" si="7"/>
        <v/>
      </c>
      <c r="BV93" s="86" t="str">
        <f t="shared" si="8"/>
        <v/>
      </c>
      <c r="BW93" s="86" t="str">
        <f>IF(BV93=Datos!$AO$2,100,IF(BV93=Datos!$AO$3,50,IF(BV93=Datos!$AO$4,0,"")))</f>
        <v/>
      </c>
      <c r="BX93" s="92"/>
      <c r="BY93" s="92"/>
      <c r="BZ93" s="91"/>
    </row>
    <row r="94" spans="1:78" ht="26.25" customHeight="1">
      <c r="A94" s="18"/>
      <c r="D94" s="436"/>
      <c r="E94" s="436"/>
      <c r="F94" s="436"/>
      <c r="G94" s="436"/>
      <c r="H94" s="436"/>
      <c r="I94" s="436"/>
      <c r="J94" s="436"/>
      <c r="K94" s="436"/>
      <c r="L94" s="436"/>
      <c r="M94" s="436"/>
      <c r="N94" s="436"/>
      <c r="O94" s="436"/>
      <c r="P94" s="436"/>
      <c r="Q94" s="436"/>
      <c r="R94" s="436"/>
      <c r="S94" s="436"/>
      <c r="T94" s="437" t="str">
        <f t="shared" si="0"/>
        <v/>
      </c>
      <c r="U94" s="437"/>
      <c r="V94" s="437"/>
      <c r="W94" s="437"/>
      <c r="X94" s="438"/>
      <c r="Y94" s="439"/>
      <c r="Z94" s="438"/>
      <c r="AA94" s="439"/>
      <c r="AB94" s="438"/>
      <c r="AC94" s="439"/>
      <c r="AD94" s="438"/>
      <c r="AE94" s="439"/>
      <c r="AF94" s="438"/>
      <c r="AG94" s="439"/>
      <c r="AH94" s="438"/>
      <c r="AI94" s="439"/>
      <c r="AJ94" s="438"/>
      <c r="AK94" s="439"/>
      <c r="AL94" s="457" t="str">
        <f t="shared" si="1"/>
        <v/>
      </c>
      <c r="AM94" s="458"/>
      <c r="AN94" s="438"/>
      <c r="AO94" s="459"/>
      <c r="AP94" s="459"/>
      <c r="AQ94" s="439"/>
      <c r="AR94" s="457" t="str">
        <f t="shared" si="3"/>
        <v/>
      </c>
      <c r="AS94" s="458"/>
      <c r="AT94" s="457" t="str">
        <f t="shared" si="2"/>
        <v/>
      </c>
      <c r="AU94" s="533"/>
      <c r="AV94" s="458"/>
      <c r="AW94" s="550"/>
      <c r="AX94" s="551"/>
      <c r="AY94" s="552"/>
      <c r="AZ94" s="550"/>
      <c r="BA94" s="551"/>
      <c r="BB94" s="552"/>
      <c r="BC94" s="347"/>
      <c r="BD94" s="348"/>
      <c r="BE94" s="348"/>
      <c r="BF94" s="348"/>
      <c r="BG94" s="349"/>
      <c r="BI94" s="86" t="str">
        <f>IF(X94=Datos!$AH$2,15,"")</f>
        <v/>
      </c>
      <c r="BJ94" s="86" t="str">
        <f>IF(Z94=Datos!$AI$2,15,"")</f>
        <v/>
      </c>
      <c r="BK94" s="86" t="str">
        <f>IF(AB94=Datos!$AJ$2,15,"")</f>
        <v/>
      </c>
      <c r="BL94" s="86" t="str">
        <f>IF(AD94=Datos!$AK$2,15,"")</f>
        <v/>
      </c>
      <c r="BM94" s="86" t="str">
        <f>IF(AF94=Datos!$AL$2,15,"")</f>
        <v/>
      </c>
      <c r="BN94" s="86" t="str">
        <f>IF(AH94=Datos!$AM$2,15,"")</f>
        <v/>
      </c>
      <c r="BO94" s="86" t="str">
        <f>IF(AJ94=Datos!$AN$2,10,IF(AJ94=Datos!$AN$3,5,IF(AJ94=Datos!$AN$4,"","")))</f>
        <v/>
      </c>
      <c r="BP94" s="86">
        <f t="shared" si="4"/>
        <v>0</v>
      </c>
      <c r="BQ94" s="86" t="str">
        <f>IF(D94="","",IF(BP94&gt;=96,Datos!$AO$2,IF(BP94&gt;=86,Datos!$AO$3,IF(BP94&lt;86,Datos!$AO$4,""))))</f>
        <v/>
      </c>
      <c r="BR94" s="86" t="str">
        <f>IF(AN94="","",IF(AN94=Datos!$AP$2,Datos!$AO$2,IF(AN94=Datos!$AP$3,Datos!$AO$3,IF(AN94=Datos!$AP$4,Datos!$AO$4,""))))</f>
        <v/>
      </c>
      <c r="BS94" s="86" t="str">
        <f t="shared" si="5"/>
        <v/>
      </c>
      <c r="BT94" s="86" t="str">
        <f t="shared" si="6"/>
        <v/>
      </c>
      <c r="BU94" s="86" t="str">
        <f t="shared" si="7"/>
        <v/>
      </c>
      <c r="BV94" s="86" t="str">
        <f t="shared" si="8"/>
        <v/>
      </c>
      <c r="BW94" s="86" t="str">
        <f>IF(BV94=Datos!$AO$2,100,IF(BV94=Datos!$AO$3,50,IF(BV94=Datos!$AO$4,0,"")))</f>
        <v/>
      </c>
      <c r="BX94" s="92"/>
      <c r="BY94" s="92"/>
      <c r="BZ94" s="91"/>
    </row>
    <row r="95" spans="1:78" ht="26.25" customHeight="1">
      <c r="A95" s="18"/>
      <c r="D95" s="436"/>
      <c r="E95" s="436"/>
      <c r="F95" s="436"/>
      <c r="G95" s="436"/>
      <c r="H95" s="436"/>
      <c r="I95" s="436"/>
      <c r="J95" s="436"/>
      <c r="K95" s="436"/>
      <c r="L95" s="436"/>
      <c r="M95" s="436"/>
      <c r="N95" s="436"/>
      <c r="O95" s="436"/>
      <c r="P95" s="436"/>
      <c r="Q95" s="436"/>
      <c r="R95" s="436"/>
      <c r="S95" s="436"/>
      <c r="T95" s="437" t="str">
        <f t="shared" si="0"/>
        <v/>
      </c>
      <c r="U95" s="437"/>
      <c r="V95" s="437"/>
      <c r="W95" s="437"/>
      <c r="X95" s="438"/>
      <c r="Y95" s="439"/>
      <c r="Z95" s="438"/>
      <c r="AA95" s="439"/>
      <c r="AB95" s="438"/>
      <c r="AC95" s="439"/>
      <c r="AD95" s="438"/>
      <c r="AE95" s="439"/>
      <c r="AF95" s="438"/>
      <c r="AG95" s="439"/>
      <c r="AH95" s="438"/>
      <c r="AI95" s="439"/>
      <c r="AJ95" s="438"/>
      <c r="AK95" s="439"/>
      <c r="AL95" s="457" t="str">
        <f t="shared" si="1"/>
        <v/>
      </c>
      <c r="AM95" s="458"/>
      <c r="AN95" s="438"/>
      <c r="AO95" s="459"/>
      <c r="AP95" s="459"/>
      <c r="AQ95" s="439"/>
      <c r="AR95" s="457" t="str">
        <f t="shared" si="3"/>
        <v/>
      </c>
      <c r="AS95" s="458"/>
      <c r="AT95" s="457" t="str">
        <f t="shared" si="2"/>
        <v/>
      </c>
      <c r="AU95" s="533"/>
      <c r="AV95" s="458"/>
      <c r="AW95" s="550"/>
      <c r="AX95" s="551"/>
      <c r="AY95" s="552"/>
      <c r="AZ95" s="550"/>
      <c r="BA95" s="551"/>
      <c r="BB95" s="552"/>
      <c r="BC95" s="347"/>
      <c r="BD95" s="348"/>
      <c r="BE95" s="348"/>
      <c r="BF95" s="348"/>
      <c r="BG95" s="349"/>
      <c r="BI95" s="86" t="str">
        <f>IF(X95=Datos!$AH$2,15,"")</f>
        <v/>
      </c>
      <c r="BJ95" s="86" t="str">
        <f>IF(Z95=Datos!$AI$2,15,"")</f>
        <v/>
      </c>
      <c r="BK95" s="86" t="str">
        <f>IF(AB95=Datos!$AJ$2,15,"")</f>
        <v/>
      </c>
      <c r="BL95" s="86" t="str">
        <f>IF(AD95=Datos!$AK$2,15,"")</f>
        <v/>
      </c>
      <c r="BM95" s="86" t="str">
        <f>IF(AF95=Datos!$AL$2,15,"")</f>
        <v/>
      </c>
      <c r="BN95" s="86" t="str">
        <f>IF(AH95=Datos!$AM$2,15,"")</f>
        <v/>
      </c>
      <c r="BO95" s="86" t="str">
        <f>IF(AJ95=Datos!$AN$2,10,IF(AJ95=Datos!$AN$3,5,IF(AJ95=Datos!$AN$4,"","")))</f>
        <v/>
      </c>
      <c r="BP95" s="86">
        <f t="shared" si="4"/>
        <v>0</v>
      </c>
      <c r="BQ95" s="86" t="str">
        <f>IF(D95="","",IF(BP95&gt;=96,Datos!$AO$2,IF(BP95&gt;=86,Datos!$AO$3,IF(BP95&lt;86,Datos!$AO$4,""))))</f>
        <v/>
      </c>
      <c r="BR95" s="86" t="str">
        <f>IF(AN95="","",IF(AN95=Datos!$AP$2,Datos!$AO$2,IF(AN95=Datos!$AP$3,Datos!$AO$3,IF(AN95=Datos!$AP$4,Datos!$AO$4,""))))</f>
        <v/>
      </c>
      <c r="BS95" s="86" t="str">
        <f t="shared" si="5"/>
        <v/>
      </c>
      <c r="BT95" s="86" t="str">
        <f t="shared" si="6"/>
        <v/>
      </c>
      <c r="BU95" s="86" t="str">
        <f t="shared" si="7"/>
        <v/>
      </c>
      <c r="BV95" s="86" t="str">
        <f t="shared" si="8"/>
        <v/>
      </c>
      <c r="BW95" s="86" t="str">
        <f>IF(BV95=Datos!$AO$2,100,IF(BV95=Datos!$AO$3,50,IF(BV95=Datos!$AO$4,0,"")))</f>
        <v/>
      </c>
      <c r="BX95" s="92"/>
      <c r="BY95" s="92"/>
      <c r="BZ95" s="91"/>
    </row>
    <row r="96" spans="1:78" ht="26.25" customHeight="1">
      <c r="A96" s="18"/>
      <c r="D96" s="436"/>
      <c r="E96" s="436"/>
      <c r="F96" s="436"/>
      <c r="G96" s="436"/>
      <c r="H96" s="436"/>
      <c r="I96" s="436"/>
      <c r="J96" s="436"/>
      <c r="K96" s="436"/>
      <c r="L96" s="436"/>
      <c r="M96" s="436"/>
      <c r="N96" s="436"/>
      <c r="O96" s="436"/>
      <c r="P96" s="436"/>
      <c r="Q96" s="436"/>
      <c r="R96" s="436"/>
      <c r="S96" s="436"/>
      <c r="T96" s="437" t="str">
        <f t="shared" si="0"/>
        <v/>
      </c>
      <c r="U96" s="437"/>
      <c r="V96" s="437"/>
      <c r="W96" s="437"/>
      <c r="X96" s="438"/>
      <c r="Y96" s="439"/>
      <c r="Z96" s="438"/>
      <c r="AA96" s="439"/>
      <c r="AB96" s="438"/>
      <c r="AC96" s="439"/>
      <c r="AD96" s="438"/>
      <c r="AE96" s="439"/>
      <c r="AF96" s="438"/>
      <c r="AG96" s="439"/>
      <c r="AH96" s="438"/>
      <c r="AI96" s="439"/>
      <c r="AJ96" s="438"/>
      <c r="AK96" s="439"/>
      <c r="AL96" s="457" t="str">
        <f t="shared" si="1"/>
        <v/>
      </c>
      <c r="AM96" s="458"/>
      <c r="AN96" s="438"/>
      <c r="AO96" s="459"/>
      <c r="AP96" s="459"/>
      <c r="AQ96" s="439"/>
      <c r="AR96" s="457" t="str">
        <f t="shared" si="3"/>
        <v/>
      </c>
      <c r="AS96" s="458"/>
      <c r="AT96" s="457" t="str">
        <f t="shared" si="2"/>
        <v/>
      </c>
      <c r="AU96" s="533"/>
      <c r="AV96" s="458"/>
      <c r="AW96" s="553"/>
      <c r="AX96" s="554"/>
      <c r="AY96" s="555"/>
      <c r="AZ96" s="553"/>
      <c r="BA96" s="554"/>
      <c r="BB96" s="555"/>
      <c r="BC96" s="347"/>
      <c r="BD96" s="348"/>
      <c r="BE96" s="348"/>
      <c r="BF96" s="348"/>
      <c r="BG96" s="349"/>
      <c r="BI96" s="86" t="str">
        <f>IF(X96=Datos!$AH$2,15,"")</f>
        <v/>
      </c>
      <c r="BJ96" s="86" t="str">
        <f>IF(Z96=Datos!$AI$2,15,"")</f>
        <v/>
      </c>
      <c r="BK96" s="86" t="str">
        <f>IF(AB96=Datos!$AJ$2,15,"")</f>
        <v/>
      </c>
      <c r="BL96" s="86" t="str">
        <f>IF(AD96=Datos!$AK$2,15,"")</f>
        <v/>
      </c>
      <c r="BM96" s="86" t="str">
        <f>IF(AF96=Datos!$AL$2,15,"")</f>
        <v/>
      </c>
      <c r="BN96" s="86" t="str">
        <f>IF(AH96=Datos!$AM$2,15,"")</f>
        <v/>
      </c>
      <c r="BO96" s="86" t="str">
        <f>IF(AJ96=Datos!$AN$2,10,IF(AJ96=Datos!$AN$3,5,IF(AJ96=Datos!$AN$4,"","")))</f>
        <v/>
      </c>
      <c r="BP96" s="86">
        <f t="shared" si="4"/>
        <v>0</v>
      </c>
      <c r="BQ96" s="86" t="str">
        <f>IF(D96="","",IF(BP96&gt;=96,Datos!$AO$2,IF(BP96&gt;=86,Datos!$AO$3,IF(BP96&lt;86,Datos!$AO$4,""))))</f>
        <v/>
      </c>
      <c r="BR96" s="86" t="str">
        <f>IF(AN96="","",IF(AN96=Datos!$AP$2,Datos!$AO$2,IF(AN96=Datos!$AP$3,Datos!$AO$3,IF(AN96=Datos!$AP$4,Datos!$AO$4,""))))</f>
        <v/>
      </c>
      <c r="BS96" s="86" t="str">
        <f t="shared" si="5"/>
        <v/>
      </c>
      <c r="BT96" s="86" t="str">
        <f t="shared" si="6"/>
        <v/>
      </c>
      <c r="BU96" s="86" t="str">
        <f t="shared" si="7"/>
        <v/>
      </c>
      <c r="BV96" s="86" t="str">
        <f t="shared" si="8"/>
        <v/>
      </c>
      <c r="BW96" s="86" t="str">
        <f>IF(BV96=Datos!$AO$2,100,IF(BV96=Datos!$AO$3,50,IF(BV96=Datos!$AO$4,0,"")))</f>
        <v/>
      </c>
      <c r="BX96" s="92"/>
      <c r="BY96" s="92"/>
      <c r="BZ96" s="91"/>
    </row>
    <row r="97" spans="1:78" ht="15" customHeight="1">
      <c r="A97" s="18"/>
      <c r="BE97" s="41"/>
      <c r="BG97" s="20"/>
      <c r="BI97" s="85"/>
      <c r="BJ97" s="85"/>
      <c r="BK97" s="85"/>
      <c r="BL97" s="85"/>
      <c r="BM97" s="85"/>
      <c r="BN97" s="85"/>
      <c r="BO97" s="85" t="s">
        <v>545</v>
      </c>
      <c r="BP97" s="85">
        <f>IF(COUNTA(D87:D96)=0,0,SUM(BP87:BP96)/(COUNTA(D87:D96)))</f>
        <v>0</v>
      </c>
      <c r="BV97" s="86" t="s">
        <v>546</v>
      </c>
      <c r="BW97" s="86">
        <f>IF(COUNTA(D87:D96)=0,0,SUM(BW87:BW96)/(COUNTA(D87:S96)))</f>
        <v>0</v>
      </c>
      <c r="BX97" s="90" t="str">
        <f>IF(BW97="","",IF(BW97=100,Datos!$AO$2,IF(BW97&gt;=50,Datos!$AO$3,Datos!$AO$4)))</f>
        <v>Débil</v>
      </c>
      <c r="BY97" s="90" t="str">
        <f>IF(AZ87="","",AZ87)</f>
        <v/>
      </c>
      <c r="BZ97" s="90" t="str">
        <f>IF(OR(BX97="",BY97=""),"",IF(AND(BX97=Datos!$AO$2,BY97=Datos!$AQ$2),2,IF(AND(BX97=Datos!$AO$2,BY97=Datos!$AQ$3),0,IF(AND(BX97=Datos!$AO$3,BY97=Datos!$AQ$2),1,IF(AND(BX97=Datos!$AO$3,BY97=Datos!$AQ$3),0,IF(BX97=Datos!$AO$4,0,""))))))</f>
        <v/>
      </c>
    </row>
    <row r="98" spans="1:78" ht="15" customHeight="1" thickBot="1">
      <c r="A98" s="18"/>
      <c r="BG98" s="20"/>
    </row>
    <row r="99" spans="1:78" ht="32.25" customHeight="1">
      <c r="A99" s="18"/>
      <c r="X99" s="529" t="s">
        <v>505</v>
      </c>
      <c r="Y99" s="530"/>
      <c r="Z99" s="530"/>
      <c r="AA99" s="530"/>
      <c r="AB99" s="530"/>
      <c r="AC99" s="530"/>
      <c r="AD99" s="530"/>
      <c r="AE99" s="530"/>
      <c r="AF99" s="530"/>
      <c r="AG99" s="530"/>
      <c r="AH99" s="530"/>
      <c r="AI99" s="530"/>
      <c r="AJ99" s="530"/>
      <c r="AK99" s="530"/>
      <c r="AL99" s="530"/>
      <c r="AM99" s="531"/>
      <c r="AN99" s="535" t="s">
        <v>506</v>
      </c>
      <c r="AO99" s="536"/>
      <c r="AP99" s="536"/>
      <c r="AQ99" s="536"/>
      <c r="AR99" s="536"/>
      <c r="AS99" s="537"/>
      <c r="BG99" s="20"/>
    </row>
    <row r="100" spans="1:78" ht="15" customHeight="1">
      <c r="A100" s="18"/>
      <c r="X100" s="526" t="s">
        <v>507</v>
      </c>
      <c r="Y100" s="526"/>
      <c r="Z100" s="526"/>
      <c r="AA100" s="526"/>
      <c r="AB100" s="526" t="s">
        <v>508</v>
      </c>
      <c r="AC100" s="526"/>
      <c r="AD100" s="526" t="s">
        <v>509</v>
      </c>
      <c r="AE100" s="526"/>
      <c r="AF100" s="526" t="s">
        <v>510</v>
      </c>
      <c r="AG100" s="526"/>
      <c r="AH100" s="527" t="s">
        <v>511</v>
      </c>
      <c r="AI100" s="528"/>
      <c r="AJ100" s="526" t="s">
        <v>512</v>
      </c>
      <c r="AK100" s="526"/>
      <c r="AL100" s="532" t="s">
        <v>513</v>
      </c>
      <c r="AM100" s="532"/>
      <c r="AN100" s="538" t="s">
        <v>514</v>
      </c>
      <c r="AO100" s="538"/>
      <c r="AP100" s="538"/>
      <c r="AQ100" s="538"/>
      <c r="AR100" s="542" t="s">
        <v>515</v>
      </c>
      <c r="AS100" s="542"/>
      <c r="BE100" s="44"/>
      <c r="BG100" s="20"/>
      <c r="BS100" s="556" t="s">
        <v>516</v>
      </c>
      <c r="BT100" s="557"/>
      <c r="BU100" s="558"/>
      <c r="BV100" s="556" t="s">
        <v>517</v>
      </c>
      <c r="BW100" s="557"/>
      <c r="BX100" s="558"/>
    </row>
    <row r="101" spans="1:78" ht="217.5" customHeight="1">
      <c r="A101" s="18"/>
      <c r="D101" s="543" t="s">
        <v>547</v>
      </c>
      <c r="E101" s="543"/>
      <c r="F101" s="543"/>
      <c r="G101" s="543"/>
      <c r="H101" s="543"/>
      <c r="I101" s="543"/>
      <c r="J101" s="543"/>
      <c r="K101" s="543"/>
      <c r="L101" s="543"/>
      <c r="M101" s="543"/>
      <c r="N101" s="543"/>
      <c r="O101" s="543"/>
      <c r="P101" s="543"/>
      <c r="Q101" s="543"/>
      <c r="R101" s="543"/>
      <c r="S101" s="543"/>
      <c r="T101" s="521" t="s">
        <v>519</v>
      </c>
      <c r="U101" s="521"/>
      <c r="V101" s="521"/>
      <c r="W101" s="521"/>
      <c r="X101" s="522" t="s">
        <v>520</v>
      </c>
      <c r="Y101" s="522"/>
      <c r="Z101" s="522" t="s">
        <v>521</v>
      </c>
      <c r="AA101" s="522"/>
      <c r="AB101" s="522" t="s">
        <v>522</v>
      </c>
      <c r="AC101" s="522"/>
      <c r="AD101" s="522" t="s">
        <v>523</v>
      </c>
      <c r="AE101" s="522"/>
      <c r="AF101" s="522" t="s">
        <v>524</v>
      </c>
      <c r="AG101" s="522"/>
      <c r="AH101" s="522" t="s">
        <v>525</v>
      </c>
      <c r="AI101" s="522"/>
      <c r="AJ101" s="522" t="s">
        <v>526</v>
      </c>
      <c r="AK101" s="522"/>
      <c r="AL101" s="532"/>
      <c r="AM101" s="532"/>
      <c r="AN101" s="539" t="s">
        <v>527</v>
      </c>
      <c r="AO101" s="540"/>
      <c r="AP101" s="540"/>
      <c r="AQ101" s="541"/>
      <c r="AR101" s="542"/>
      <c r="AS101" s="542"/>
      <c r="AT101" s="544" t="s">
        <v>528</v>
      </c>
      <c r="AU101" s="545"/>
      <c r="AV101" s="546"/>
      <c r="AW101" s="544" t="s">
        <v>529</v>
      </c>
      <c r="AX101" s="545"/>
      <c r="AY101" s="546"/>
      <c r="AZ101" s="559" t="str">
        <f>IF(AK13=Datos!A6,"¿El conjunto de controles ayuda a incrementar el impacto?","¿El conjunto de controles ayuda a disminunir el impacto?")</f>
        <v>¿El conjunto de controles ayuda a disminunir el impacto?</v>
      </c>
      <c r="BA101" s="560"/>
      <c r="BB101" s="561"/>
      <c r="BC101" s="562" t="s">
        <v>530</v>
      </c>
      <c r="BD101" s="563"/>
      <c r="BE101" s="563"/>
      <c r="BF101" s="563"/>
      <c r="BG101" s="564"/>
      <c r="BI101" s="55" t="str">
        <f>$X$85</f>
        <v>Responsable</v>
      </c>
      <c r="BJ101" s="55" t="str">
        <f>$X$85</f>
        <v>Responsable</v>
      </c>
      <c r="BK101" s="55" t="str">
        <f>$AB$85</f>
        <v>Periodicidad</v>
      </c>
      <c r="BL101" s="55" t="str">
        <f>$AD$85</f>
        <v>Propósito</v>
      </c>
      <c r="BM101" s="55" t="str">
        <f>$AF$85</f>
        <v>Realización</v>
      </c>
      <c r="BN101" s="55" t="str">
        <f>$AH$85</f>
        <v>Observación</v>
      </c>
      <c r="BO101" s="55" t="str">
        <f>$AJ$85</f>
        <v>Evidencia</v>
      </c>
      <c r="BP101" s="56" t="s">
        <v>531</v>
      </c>
      <c r="BQ101" s="89" t="s">
        <v>532</v>
      </c>
      <c r="BR101" s="89" t="s">
        <v>533</v>
      </c>
      <c r="BS101" s="86" t="str">
        <f>Datos!$AO$2</f>
        <v>Fuerte</v>
      </c>
      <c r="BT101" s="86" t="str">
        <f>Datos!$AO$3</f>
        <v>Moderado</v>
      </c>
      <c r="BU101" s="86" t="str">
        <f>Datos!$AO$4</f>
        <v>Débil</v>
      </c>
      <c r="BV101" s="86" t="s">
        <v>548</v>
      </c>
      <c r="BW101" s="86" t="s">
        <v>535</v>
      </c>
      <c r="BX101" s="86" t="s">
        <v>536</v>
      </c>
      <c r="BY101" s="86" t="s">
        <v>537</v>
      </c>
      <c r="BZ101" s="86" t="s">
        <v>538</v>
      </c>
    </row>
    <row r="102" spans="1:78" ht="26.25" customHeight="1">
      <c r="A102" s="18"/>
      <c r="D102" s="436"/>
      <c r="E102" s="436"/>
      <c r="F102" s="436"/>
      <c r="G102" s="436"/>
      <c r="H102" s="436"/>
      <c r="I102" s="436"/>
      <c r="J102" s="436"/>
      <c r="K102" s="436"/>
      <c r="L102" s="436"/>
      <c r="M102" s="436"/>
      <c r="N102" s="436"/>
      <c r="O102" s="436"/>
      <c r="P102" s="436"/>
      <c r="Q102" s="436"/>
      <c r="R102" s="436"/>
      <c r="S102" s="436"/>
      <c r="T102" s="437" t="str">
        <f>IF(D102&lt;&gt;"","Detectivo","")</f>
        <v/>
      </c>
      <c r="U102" s="437"/>
      <c r="V102" s="437"/>
      <c r="W102" s="437"/>
      <c r="X102" s="438"/>
      <c r="Y102" s="439"/>
      <c r="Z102" s="438"/>
      <c r="AA102" s="439"/>
      <c r="AB102" s="438"/>
      <c r="AC102" s="439"/>
      <c r="AD102" s="438"/>
      <c r="AE102" s="439"/>
      <c r="AF102" s="438"/>
      <c r="AG102" s="439"/>
      <c r="AH102" s="438"/>
      <c r="AI102" s="439"/>
      <c r="AJ102" s="438"/>
      <c r="AK102" s="439"/>
      <c r="AL102" s="457" t="str">
        <f t="shared" ref="AL102:AL111" si="9">IF(D102&lt;&gt;"",BQ102,"")</f>
        <v/>
      </c>
      <c r="AM102" s="458"/>
      <c r="AN102" s="438"/>
      <c r="AO102" s="459"/>
      <c r="AP102" s="459"/>
      <c r="AQ102" s="439"/>
      <c r="AR102" s="457" t="str">
        <f t="shared" ref="AR102:AR111" si="10">IF(AN102&lt;&gt;"",BR102,"")</f>
        <v/>
      </c>
      <c r="AS102" s="458"/>
      <c r="AT102" s="457" t="str">
        <f t="shared" ref="AT102:AT111" si="11">IF(BV102="","",BV102)</f>
        <v/>
      </c>
      <c r="AU102" s="533"/>
      <c r="AV102" s="458"/>
      <c r="AW102" s="547" t="str">
        <f>IF(OR(AT102="",BX112=""),"",BX112)</f>
        <v/>
      </c>
      <c r="AX102" s="548"/>
      <c r="AY102" s="549"/>
      <c r="AZ102" s="547" t="str">
        <f>IF(AW102="","",IF($AK$13=1,Datos!$AR$4,IF(BW$112&gt;=Datos!$AT$2,Datos!$AR$2,IF(BW$112&gt;=Datos!$AT$3,Datos!$AR$3,IF(BW$112&lt;Datos!$AT$3,Datos!$AR$4,"")))))</f>
        <v/>
      </c>
      <c r="BA102" s="548"/>
      <c r="BB102" s="549"/>
      <c r="BC102" s="347"/>
      <c r="BD102" s="348"/>
      <c r="BE102" s="348"/>
      <c r="BF102" s="348"/>
      <c r="BG102" s="349"/>
      <c r="BI102" s="86" t="str">
        <f>IF(X102=Datos!$AH$2,15,"")</f>
        <v/>
      </c>
      <c r="BJ102" s="86" t="str">
        <f>IF(Z102=Datos!$AI$2,15,"")</f>
        <v/>
      </c>
      <c r="BK102" s="86" t="str">
        <f>IF(AB102=Datos!$AJ$2,15,"")</f>
        <v/>
      </c>
      <c r="BL102" s="86" t="str">
        <f>IF(AD102=Datos!$AK$2,15,"")</f>
        <v/>
      </c>
      <c r="BM102" s="86" t="str">
        <f>IF(AF102=Datos!$AL$2,15,"")</f>
        <v/>
      </c>
      <c r="BN102" s="86" t="str">
        <f>IF(AH102=Datos!$AM$2,15,"")</f>
        <v/>
      </c>
      <c r="BO102" s="86" t="str">
        <f>IF(AJ102=Datos!$AN$2,10,IF(AJ102=Datos!$AN$3,5,IF(AJ102=Datos!$AN$4,"","")))</f>
        <v/>
      </c>
      <c r="BP102" s="86">
        <f>SUM(BI102:BO102)</f>
        <v>0</v>
      </c>
      <c r="BQ102" s="86" t="str">
        <f>IF(D102="","",IF(BP102&gt;=96,Datos!$AO$2,IF(BP102&gt;=86,Datos!$AO$3,IF(BP102&lt;86,Datos!$AO$4,""))))</f>
        <v/>
      </c>
      <c r="BR102" s="86" t="str">
        <f>IF(AN102="","",IF(AN102=Datos!$AP$2,Datos!$AO$2,IF(AN102=Datos!$AP$3,Datos!$AO$3,IF(AN102=Datos!$AP$4,Datos!$AO$4,""))))</f>
        <v/>
      </c>
      <c r="BS102" s="86" t="str">
        <f>IF(AND(BQ102=$BS$101,BR102=$BS$101),$BS$101,"")</f>
        <v/>
      </c>
      <c r="BT102" s="86" t="str">
        <f>IF(AND(BQ102=$BS$101,BR102=$BT$101),$BT$101,IF(AND(BQ102=$BT$101,BR102=$BS$101),$BT$101,IF(AND(BQ102=$BT$101,BR102=$BT$101),$BT$101,"")))</f>
        <v/>
      </c>
      <c r="BU102" s="86" t="str">
        <f>IF(AND(BQ102=$BS$101,BR102=$BU$101),$BU$101,IF(AND(BQ102=$BT$101,BR102=$BU$101),$BU$101,IF(AND(BQ102=$BU$101,BR102=$BS$101),$BU$101,IF(AND(BQ102=$BU$101,BR102=$BT$101),$BU$101,IF(AND(BQ102=$BU$101,BR102=$BU$101),$BU$101,"")))))</f>
        <v/>
      </c>
      <c r="BV102" s="86" t="str">
        <f>IF(BS102&lt;&gt;"",BS102,IF(BT102&lt;&gt;"",BT102,IF(BU102&lt;&gt;"",BU102,"")))</f>
        <v/>
      </c>
      <c r="BW102" s="86" t="str">
        <f>IF(BV102=Datos!$AO$2,100,IF(BV102=Datos!$AO$3,50,IF(BV102=Datos!$AO$4,0,"")))</f>
        <v/>
      </c>
      <c r="BX102" s="92"/>
      <c r="BY102" s="94"/>
      <c r="BZ102" s="91"/>
    </row>
    <row r="103" spans="1:78" ht="26.25" customHeight="1">
      <c r="A103" s="18"/>
      <c r="D103" s="436"/>
      <c r="E103" s="436"/>
      <c r="F103" s="436"/>
      <c r="G103" s="436"/>
      <c r="H103" s="436"/>
      <c r="I103" s="436"/>
      <c r="J103" s="436"/>
      <c r="K103" s="436"/>
      <c r="L103" s="436"/>
      <c r="M103" s="436"/>
      <c r="N103" s="436"/>
      <c r="O103" s="436"/>
      <c r="P103" s="436"/>
      <c r="Q103" s="436"/>
      <c r="R103" s="436"/>
      <c r="S103" s="436"/>
      <c r="T103" s="437" t="str">
        <f t="shared" ref="T103:T111" si="12">IF(D103&lt;&gt;"","Detectivo","")</f>
        <v/>
      </c>
      <c r="U103" s="437"/>
      <c r="V103" s="437"/>
      <c r="W103" s="437"/>
      <c r="X103" s="438"/>
      <c r="Y103" s="439"/>
      <c r="Z103" s="438"/>
      <c r="AA103" s="439"/>
      <c r="AB103" s="438"/>
      <c r="AC103" s="439"/>
      <c r="AD103" s="438"/>
      <c r="AE103" s="439"/>
      <c r="AF103" s="438"/>
      <c r="AG103" s="439"/>
      <c r="AH103" s="438"/>
      <c r="AI103" s="439"/>
      <c r="AJ103" s="438"/>
      <c r="AK103" s="439"/>
      <c r="AL103" s="457" t="str">
        <f t="shared" si="9"/>
        <v/>
      </c>
      <c r="AM103" s="458"/>
      <c r="AN103" s="438"/>
      <c r="AO103" s="459"/>
      <c r="AP103" s="459"/>
      <c r="AQ103" s="439"/>
      <c r="AR103" s="457" t="str">
        <f t="shared" si="10"/>
        <v/>
      </c>
      <c r="AS103" s="458"/>
      <c r="AT103" s="457" t="str">
        <f t="shared" si="11"/>
        <v/>
      </c>
      <c r="AU103" s="533"/>
      <c r="AV103" s="458"/>
      <c r="AW103" s="550"/>
      <c r="AX103" s="551"/>
      <c r="AY103" s="552"/>
      <c r="AZ103" s="550"/>
      <c r="BA103" s="551"/>
      <c r="BB103" s="552"/>
      <c r="BC103" s="347"/>
      <c r="BD103" s="348"/>
      <c r="BE103" s="348"/>
      <c r="BF103" s="348"/>
      <c r="BG103" s="349"/>
      <c r="BI103" s="86" t="str">
        <f>IF(X103=Datos!$AH$2,15,"")</f>
        <v/>
      </c>
      <c r="BJ103" s="86" t="str">
        <f>IF(Z103=Datos!$AI$2,15,"")</f>
        <v/>
      </c>
      <c r="BK103" s="86" t="str">
        <f>IF(AB103=Datos!$AJ$2,15,"")</f>
        <v/>
      </c>
      <c r="BL103" s="86" t="str">
        <f>IF(AD103=Datos!$AK$2,15,"")</f>
        <v/>
      </c>
      <c r="BM103" s="86" t="str">
        <f>IF(AF103=Datos!$AL$2,15,"")</f>
        <v/>
      </c>
      <c r="BN103" s="86" t="str">
        <f>IF(AH103=Datos!$AM$2,15,"")</f>
        <v/>
      </c>
      <c r="BO103" s="86" t="str">
        <f>IF(AJ103=Datos!$AN$2,10,IF(AJ103=Datos!$AN$3,5,IF(AJ103=Datos!$AN$4,"","")))</f>
        <v/>
      </c>
      <c r="BP103" s="86">
        <f t="shared" ref="BP103:BP111" si="13">SUM(BI103:BO103)</f>
        <v>0</v>
      </c>
      <c r="BQ103" s="86" t="str">
        <f>IF(D103="","",IF(BP103&gt;=96,Datos!$AO$2,IF(BP103&gt;=86,Datos!$AO$3,IF(BP103&lt;86,Datos!$AO$4,""))))</f>
        <v/>
      </c>
      <c r="BR103" s="86" t="str">
        <f>IF(AN103="","",IF(AN103=Datos!$AP$2,Datos!$AO$2,IF(AN103=Datos!$AP$3,Datos!$AO$3,IF(AN103=Datos!$AP$4,Datos!$AO$4,""))))</f>
        <v/>
      </c>
      <c r="BS103" s="86" t="str">
        <f t="shared" ref="BS103:BS111" si="14">IF(AND(BQ103=$BS$101,BR103=$BS$101),$BS$101,"")</f>
        <v/>
      </c>
      <c r="BT103" s="86" t="str">
        <f t="shared" ref="BT103:BT111" si="15">IF(AND(BQ103=$BS$101,BR103=$BT$101),$BT$101,IF(AND(BQ103=$BT$101,BR103=$BS$101),$BT$101,IF(AND(BQ103=$BT$101,BR103=$BT$101),$BT$101,"")))</f>
        <v/>
      </c>
      <c r="BU103" s="86" t="str">
        <f t="shared" ref="BU103:BU111" si="16">IF(AND(BQ103=$BS$101,BR103=$BU$101),$BU$101,IF(AND(BQ103=$BT$101,BR103=$BU$101),$BU$101,IF(AND(BQ103=$BU$101,BR103=$BS$101),$BU$101,IF(AND(BQ103=$BU$101,BR103=$BT$101),$BU$101,IF(AND(BQ103=$BU$101,BR103=$BU$101),$BU$101,"")))))</f>
        <v/>
      </c>
      <c r="BV103" s="86" t="str">
        <f t="shared" ref="BV103:BV111" si="17">IF(BS103&lt;&gt;"",BS103,IF(BT103&lt;&gt;"",BT103,IF(BU103&lt;&gt;"",BU103,"")))</f>
        <v/>
      </c>
      <c r="BW103" s="86" t="str">
        <f>IF(BV103=Datos!$AO$2,100,IF(BV103=Datos!$AO$3,50,IF(BV103=Datos!$AO$4,0,"")))</f>
        <v/>
      </c>
      <c r="BX103" s="92"/>
      <c r="BY103" s="92"/>
      <c r="BZ103" s="91"/>
    </row>
    <row r="104" spans="1:78" ht="26.25" customHeight="1">
      <c r="A104" s="18"/>
      <c r="D104" s="436"/>
      <c r="E104" s="436"/>
      <c r="F104" s="436"/>
      <c r="G104" s="436"/>
      <c r="H104" s="436"/>
      <c r="I104" s="436"/>
      <c r="J104" s="436"/>
      <c r="K104" s="436"/>
      <c r="L104" s="436"/>
      <c r="M104" s="436"/>
      <c r="N104" s="436"/>
      <c r="O104" s="436"/>
      <c r="P104" s="436"/>
      <c r="Q104" s="436"/>
      <c r="R104" s="436"/>
      <c r="S104" s="436"/>
      <c r="T104" s="437" t="str">
        <f t="shared" si="12"/>
        <v/>
      </c>
      <c r="U104" s="437"/>
      <c r="V104" s="437"/>
      <c r="W104" s="437"/>
      <c r="X104" s="438"/>
      <c r="Y104" s="439"/>
      <c r="Z104" s="438"/>
      <c r="AA104" s="439"/>
      <c r="AB104" s="438"/>
      <c r="AC104" s="439"/>
      <c r="AD104" s="438"/>
      <c r="AE104" s="439"/>
      <c r="AF104" s="438"/>
      <c r="AG104" s="439"/>
      <c r="AH104" s="438"/>
      <c r="AI104" s="439"/>
      <c r="AJ104" s="438"/>
      <c r="AK104" s="439"/>
      <c r="AL104" s="457" t="str">
        <f t="shared" si="9"/>
        <v/>
      </c>
      <c r="AM104" s="458"/>
      <c r="AN104" s="438"/>
      <c r="AO104" s="459"/>
      <c r="AP104" s="459"/>
      <c r="AQ104" s="439"/>
      <c r="AR104" s="457" t="str">
        <f t="shared" si="10"/>
        <v/>
      </c>
      <c r="AS104" s="458"/>
      <c r="AT104" s="457" t="str">
        <f t="shared" si="11"/>
        <v/>
      </c>
      <c r="AU104" s="533"/>
      <c r="AV104" s="458"/>
      <c r="AW104" s="550"/>
      <c r="AX104" s="551"/>
      <c r="AY104" s="552"/>
      <c r="AZ104" s="550"/>
      <c r="BA104" s="551"/>
      <c r="BB104" s="552"/>
      <c r="BC104" s="347"/>
      <c r="BD104" s="348"/>
      <c r="BE104" s="348"/>
      <c r="BF104" s="348"/>
      <c r="BG104" s="349"/>
      <c r="BI104" s="86" t="str">
        <f>IF(X104=Datos!$AH$2,15,"")</f>
        <v/>
      </c>
      <c r="BJ104" s="86" t="str">
        <f>IF(Z104=Datos!$AI$2,15,"")</f>
        <v/>
      </c>
      <c r="BK104" s="86" t="str">
        <f>IF(AB104=Datos!$AJ$2,15,"")</f>
        <v/>
      </c>
      <c r="BL104" s="86" t="str">
        <f>IF(AD104=Datos!$AK$2,15,"")</f>
        <v/>
      </c>
      <c r="BM104" s="86" t="str">
        <f>IF(AF104=Datos!$AL$2,15,"")</f>
        <v/>
      </c>
      <c r="BN104" s="86" t="str">
        <f>IF(AH104=Datos!$AM$2,15,"")</f>
        <v/>
      </c>
      <c r="BO104" s="86" t="str">
        <f>IF(AJ104=Datos!$AN$2,10,IF(AJ104=Datos!$AN$3,5,IF(AJ104=Datos!$AN$4,"","")))</f>
        <v/>
      </c>
      <c r="BP104" s="86">
        <f t="shared" si="13"/>
        <v>0</v>
      </c>
      <c r="BQ104" s="86" t="str">
        <f>IF(D104="","",IF(BP104&gt;=96,Datos!$AO$2,IF(BP104&gt;=86,Datos!$AO$3,IF(BP104&lt;86,Datos!$AO$4,""))))</f>
        <v/>
      </c>
      <c r="BR104" s="86" t="str">
        <f>IF(AN104="","",IF(AN104=Datos!$AP$2,Datos!$AO$2,IF(AN104=Datos!$AP$3,Datos!$AO$3,IF(AN104=Datos!$AP$4,Datos!$AO$4,""))))</f>
        <v/>
      </c>
      <c r="BS104" s="86" t="str">
        <f t="shared" si="14"/>
        <v/>
      </c>
      <c r="BT104" s="86" t="str">
        <f t="shared" si="15"/>
        <v/>
      </c>
      <c r="BU104" s="86" t="str">
        <f t="shared" si="16"/>
        <v/>
      </c>
      <c r="BV104" s="86" t="str">
        <f t="shared" si="17"/>
        <v/>
      </c>
      <c r="BW104" s="86" t="str">
        <f>IF(BV104=Datos!$AO$2,100,IF(BV104=Datos!$AO$3,50,IF(BV104=Datos!$AO$4,0,"")))</f>
        <v/>
      </c>
      <c r="BX104" s="92"/>
      <c r="BY104" s="92"/>
      <c r="BZ104" s="91"/>
    </row>
    <row r="105" spans="1:78" ht="26.25" customHeight="1">
      <c r="A105" s="18"/>
      <c r="D105" s="436"/>
      <c r="E105" s="436"/>
      <c r="F105" s="436"/>
      <c r="G105" s="436"/>
      <c r="H105" s="436"/>
      <c r="I105" s="436"/>
      <c r="J105" s="436"/>
      <c r="K105" s="436"/>
      <c r="L105" s="436"/>
      <c r="M105" s="436"/>
      <c r="N105" s="436"/>
      <c r="O105" s="436"/>
      <c r="P105" s="436"/>
      <c r="Q105" s="436"/>
      <c r="R105" s="436"/>
      <c r="S105" s="436"/>
      <c r="T105" s="437" t="str">
        <f t="shared" si="12"/>
        <v/>
      </c>
      <c r="U105" s="437"/>
      <c r="V105" s="437"/>
      <c r="W105" s="437"/>
      <c r="X105" s="438"/>
      <c r="Y105" s="439"/>
      <c r="Z105" s="438"/>
      <c r="AA105" s="439"/>
      <c r="AB105" s="438"/>
      <c r="AC105" s="439"/>
      <c r="AD105" s="438"/>
      <c r="AE105" s="439"/>
      <c r="AF105" s="438"/>
      <c r="AG105" s="439"/>
      <c r="AH105" s="438"/>
      <c r="AI105" s="439"/>
      <c r="AJ105" s="438"/>
      <c r="AK105" s="439"/>
      <c r="AL105" s="457" t="str">
        <f t="shared" si="9"/>
        <v/>
      </c>
      <c r="AM105" s="458"/>
      <c r="AN105" s="438"/>
      <c r="AO105" s="459"/>
      <c r="AP105" s="459"/>
      <c r="AQ105" s="439"/>
      <c r="AR105" s="457" t="str">
        <f t="shared" si="10"/>
        <v/>
      </c>
      <c r="AS105" s="458"/>
      <c r="AT105" s="457" t="str">
        <f t="shared" si="11"/>
        <v/>
      </c>
      <c r="AU105" s="533"/>
      <c r="AV105" s="458"/>
      <c r="AW105" s="550"/>
      <c r="AX105" s="551"/>
      <c r="AY105" s="552"/>
      <c r="AZ105" s="550"/>
      <c r="BA105" s="551"/>
      <c r="BB105" s="552"/>
      <c r="BC105" s="347"/>
      <c r="BD105" s="348"/>
      <c r="BE105" s="348"/>
      <c r="BF105" s="348"/>
      <c r="BG105" s="349"/>
      <c r="BI105" s="86" t="str">
        <f>IF(X105=Datos!$AH$2,15,"")</f>
        <v/>
      </c>
      <c r="BJ105" s="86" t="str">
        <f>IF(Z105=Datos!$AI$2,15,"")</f>
        <v/>
      </c>
      <c r="BK105" s="86" t="str">
        <f>IF(AB105=Datos!$AJ$2,15,"")</f>
        <v/>
      </c>
      <c r="BL105" s="86" t="str">
        <f>IF(AD105=Datos!$AK$2,15,"")</f>
        <v/>
      </c>
      <c r="BM105" s="86" t="str">
        <f>IF(AF105=Datos!$AL$2,15,"")</f>
        <v/>
      </c>
      <c r="BN105" s="86" t="str">
        <f>IF(AH105=Datos!$AM$2,15,"")</f>
        <v/>
      </c>
      <c r="BO105" s="86" t="str">
        <f>IF(AJ105=Datos!$AN$2,10,IF(AJ105=Datos!$AN$3,5,IF(AJ105=Datos!$AN$4,"","")))</f>
        <v/>
      </c>
      <c r="BP105" s="86">
        <f t="shared" si="13"/>
        <v>0</v>
      </c>
      <c r="BQ105" s="86" t="str">
        <f>IF(D105="","",IF(BP105&gt;=96,Datos!$AO$2,IF(BP105&gt;=86,Datos!$AO$3,IF(BP105&lt;86,Datos!$AO$4,""))))</f>
        <v/>
      </c>
      <c r="BR105" s="86" t="str">
        <f>IF(AN105="","",IF(AN105=Datos!$AP$2,Datos!$AO$2,IF(AN105=Datos!$AP$3,Datos!$AO$3,IF(AN105=Datos!$AP$4,Datos!$AO$4,""))))</f>
        <v/>
      </c>
      <c r="BS105" s="86" t="str">
        <f t="shared" si="14"/>
        <v/>
      </c>
      <c r="BT105" s="86" t="str">
        <f t="shared" si="15"/>
        <v/>
      </c>
      <c r="BU105" s="86" t="str">
        <f t="shared" si="16"/>
        <v/>
      </c>
      <c r="BV105" s="86" t="str">
        <f t="shared" si="17"/>
        <v/>
      </c>
      <c r="BW105" s="86" t="str">
        <f>IF(BV105=Datos!$AO$2,100,IF(BV105=Datos!$AO$3,50,IF(BV105=Datos!$AO$4,0,"")))</f>
        <v/>
      </c>
      <c r="BX105" s="92"/>
      <c r="BY105" s="92"/>
      <c r="BZ105" s="91"/>
    </row>
    <row r="106" spans="1:78" ht="26.25" customHeight="1">
      <c r="A106" s="18"/>
      <c r="D106" s="436"/>
      <c r="E106" s="436"/>
      <c r="F106" s="436"/>
      <c r="G106" s="436"/>
      <c r="H106" s="436"/>
      <c r="I106" s="436"/>
      <c r="J106" s="436"/>
      <c r="K106" s="436"/>
      <c r="L106" s="436"/>
      <c r="M106" s="436"/>
      <c r="N106" s="436"/>
      <c r="O106" s="436"/>
      <c r="P106" s="436"/>
      <c r="Q106" s="436"/>
      <c r="R106" s="436"/>
      <c r="S106" s="436"/>
      <c r="T106" s="437" t="str">
        <f t="shared" si="12"/>
        <v/>
      </c>
      <c r="U106" s="437"/>
      <c r="V106" s="437"/>
      <c r="W106" s="437"/>
      <c r="X106" s="438"/>
      <c r="Y106" s="439"/>
      <c r="Z106" s="438"/>
      <c r="AA106" s="439"/>
      <c r="AB106" s="438"/>
      <c r="AC106" s="439"/>
      <c r="AD106" s="438"/>
      <c r="AE106" s="439"/>
      <c r="AF106" s="438"/>
      <c r="AG106" s="439"/>
      <c r="AH106" s="438"/>
      <c r="AI106" s="439"/>
      <c r="AJ106" s="438"/>
      <c r="AK106" s="439"/>
      <c r="AL106" s="457" t="str">
        <f t="shared" si="9"/>
        <v/>
      </c>
      <c r="AM106" s="458"/>
      <c r="AN106" s="438"/>
      <c r="AO106" s="459"/>
      <c r="AP106" s="459"/>
      <c r="AQ106" s="439"/>
      <c r="AR106" s="457" t="str">
        <f t="shared" si="10"/>
        <v/>
      </c>
      <c r="AS106" s="458"/>
      <c r="AT106" s="457" t="str">
        <f t="shared" si="11"/>
        <v/>
      </c>
      <c r="AU106" s="533"/>
      <c r="AV106" s="458"/>
      <c r="AW106" s="550"/>
      <c r="AX106" s="551"/>
      <c r="AY106" s="552"/>
      <c r="AZ106" s="550"/>
      <c r="BA106" s="551"/>
      <c r="BB106" s="552"/>
      <c r="BC106" s="347"/>
      <c r="BD106" s="348"/>
      <c r="BE106" s="348"/>
      <c r="BF106" s="348"/>
      <c r="BG106" s="349"/>
      <c r="BI106" s="86" t="str">
        <f>IF(X106=Datos!$AH$2,15,"")</f>
        <v/>
      </c>
      <c r="BJ106" s="86" t="str">
        <f>IF(Z106=Datos!$AI$2,15,"")</f>
        <v/>
      </c>
      <c r="BK106" s="86" t="str">
        <f>IF(AB106=Datos!$AJ$2,15,"")</f>
        <v/>
      </c>
      <c r="BL106" s="86" t="str">
        <f>IF(AD106=Datos!$AK$2,15,"")</f>
        <v/>
      </c>
      <c r="BM106" s="86" t="str">
        <f>IF(AF106=Datos!$AL$2,15,"")</f>
        <v/>
      </c>
      <c r="BN106" s="86" t="str">
        <f>IF(AH106=Datos!$AM$2,15,"")</f>
        <v/>
      </c>
      <c r="BO106" s="86" t="str">
        <f>IF(AJ106=Datos!$AN$2,10,IF(AJ106=Datos!$AN$3,5,IF(AJ106=Datos!$AN$4,"","")))</f>
        <v/>
      </c>
      <c r="BP106" s="86">
        <f t="shared" si="13"/>
        <v>0</v>
      </c>
      <c r="BQ106" s="86" t="str">
        <f>IF(D106="","",IF(BP106&gt;=96,Datos!$AO$2,IF(BP106&gt;=86,Datos!$AO$3,IF(BP106&lt;86,Datos!$AO$4,""))))</f>
        <v/>
      </c>
      <c r="BR106" s="86" t="str">
        <f>IF(AN106="","",IF(AN106=Datos!$AP$2,Datos!$AO$2,IF(AN106=Datos!$AP$3,Datos!$AO$3,IF(AN106=Datos!$AP$4,Datos!$AO$4,""))))</f>
        <v/>
      </c>
      <c r="BS106" s="86" t="str">
        <f t="shared" si="14"/>
        <v/>
      </c>
      <c r="BT106" s="86" t="str">
        <f t="shared" si="15"/>
        <v/>
      </c>
      <c r="BU106" s="86" t="str">
        <f t="shared" si="16"/>
        <v/>
      </c>
      <c r="BV106" s="86" t="str">
        <f t="shared" si="17"/>
        <v/>
      </c>
      <c r="BW106" s="86" t="str">
        <f>IF(BV106=Datos!$AO$2,100,IF(BV106=Datos!$AO$3,50,IF(BV106=Datos!$AO$4,0,"")))</f>
        <v/>
      </c>
      <c r="BX106" s="92"/>
      <c r="BY106" s="92"/>
      <c r="BZ106" s="91"/>
    </row>
    <row r="107" spans="1:78" ht="26.25" customHeight="1">
      <c r="A107" s="18"/>
      <c r="D107" s="436"/>
      <c r="E107" s="436"/>
      <c r="F107" s="436"/>
      <c r="G107" s="436"/>
      <c r="H107" s="436"/>
      <c r="I107" s="436"/>
      <c r="J107" s="436"/>
      <c r="K107" s="436"/>
      <c r="L107" s="436"/>
      <c r="M107" s="436"/>
      <c r="N107" s="436"/>
      <c r="O107" s="436"/>
      <c r="P107" s="436"/>
      <c r="Q107" s="436"/>
      <c r="R107" s="436"/>
      <c r="S107" s="436"/>
      <c r="T107" s="437" t="str">
        <f t="shared" si="12"/>
        <v/>
      </c>
      <c r="U107" s="437"/>
      <c r="V107" s="437"/>
      <c r="W107" s="437"/>
      <c r="X107" s="438"/>
      <c r="Y107" s="439"/>
      <c r="Z107" s="438"/>
      <c r="AA107" s="439"/>
      <c r="AB107" s="438"/>
      <c r="AC107" s="439"/>
      <c r="AD107" s="438"/>
      <c r="AE107" s="439"/>
      <c r="AF107" s="438"/>
      <c r="AG107" s="439"/>
      <c r="AH107" s="438"/>
      <c r="AI107" s="439"/>
      <c r="AJ107" s="438"/>
      <c r="AK107" s="439"/>
      <c r="AL107" s="457" t="str">
        <f t="shared" si="9"/>
        <v/>
      </c>
      <c r="AM107" s="458"/>
      <c r="AN107" s="438"/>
      <c r="AO107" s="459"/>
      <c r="AP107" s="459"/>
      <c r="AQ107" s="439"/>
      <c r="AR107" s="457" t="str">
        <f t="shared" si="10"/>
        <v/>
      </c>
      <c r="AS107" s="458"/>
      <c r="AT107" s="457" t="str">
        <f t="shared" si="11"/>
        <v/>
      </c>
      <c r="AU107" s="533"/>
      <c r="AV107" s="458"/>
      <c r="AW107" s="550"/>
      <c r="AX107" s="551"/>
      <c r="AY107" s="552"/>
      <c r="AZ107" s="550"/>
      <c r="BA107" s="551"/>
      <c r="BB107" s="552"/>
      <c r="BC107" s="347"/>
      <c r="BD107" s="348"/>
      <c r="BE107" s="348"/>
      <c r="BF107" s="348"/>
      <c r="BG107" s="349"/>
      <c r="BI107" s="86" t="str">
        <f>IF(X107=Datos!$AH$2,15,"")</f>
        <v/>
      </c>
      <c r="BJ107" s="86" t="str">
        <f>IF(Z107=Datos!$AI$2,15,"")</f>
        <v/>
      </c>
      <c r="BK107" s="86" t="str">
        <f>IF(AB107=Datos!$AJ$2,15,"")</f>
        <v/>
      </c>
      <c r="BL107" s="86" t="str">
        <f>IF(AD107=Datos!$AK$2,15,"")</f>
        <v/>
      </c>
      <c r="BM107" s="86" t="str">
        <f>IF(AF107=Datos!$AL$2,15,"")</f>
        <v/>
      </c>
      <c r="BN107" s="86" t="str">
        <f>IF(AH107=Datos!$AM$2,15,"")</f>
        <v/>
      </c>
      <c r="BO107" s="86" t="str">
        <f>IF(AJ107=Datos!$AN$2,10,IF(AJ107=Datos!$AN$3,5,IF(AJ107=Datos!$AN$4,"","")))</f>
        <v/>
      </c>
      <c r="BP107" s="86">
        <f t="shared" si="13"/>
        <v>0</v>
      </c>
      <c r="BQ107" s="86" t="str">
        <f>IF(D107="","",IF(BP107&gt;=96,Datos!$AO$2,IF(BP107&gt;=86,Datos!$AO$3,IF(BP107&lt;86,Datos!$AO$4,""))))</f>
        <v/>
      </c>
      <c r="BR107" s="86" t="str">
        <f>IF(AN107="","",IF(AN107=Datos!$AP$2,Datos!$AO$2,IF(AN107=Datos!$AP$3,Datos!$AO$3,IF(AN107=Datos!$AP$4,Datos!$AO$4,""))))</f>
        <v/>
      </c>
      <c r="BS107" s="86" t="str">
        <f t="shared" si="14"/>
        <v/>
      </c>
      <c r="BT107" s="86" t="str">
        <f t="shared" si="15"/>
        <v/>
      </c>
      <c r="BU107" s="86" t="str">
        <f t="shared" si="16"/>
        <v/>
      </c>
      <c r="BV107" s="86" t="str">
        <f t="shared" si="17"/>
        <v/>
      </c>
      <c r="BW107" s="86" t="str">
        <f>IF(BV107=Datos!$AO$2,100,IF(BV107=Datos!$AO$3,50,IF(BV107=Datos!$AO$4,0,"")))</f>
        <v/>
      </c>
      <c r="BX107" s="92"/>
      <c r="BY107" s="92"/>
      <c r="BZ107" s="91"/>
    </row>
    <row r="108" spans="1:78" ht="26.25" customHeight="1">
      <c r="A108" s="18"/>
      <c r="D108" s="436"/>
      <c r="E108" s="436"/>
      <c r="F108" s="436"/>
      <c r="G108" s="436"/>
      <c r="H108" s="436"/>
      <c r="I108" s="436"/>
      <c r="J108" s="436"/>
      <c r="K108" s="436"/>
      <c r="L108" s="436"/>
      <c r="M108" s="436"/>
      <c r="N108" s="436"/>
      <c r="O108" s="436"/>
      <c r="P108" s="436"/>
      <c r="Q108" s="436"/>
      <c r="R108" s="436"/>
      <c r="S108" s="436"/>
      <c r="T108" s="437" t="str">
        <f t="shared" si="12"/>
        <v/>
      </c>
      <c r="U108" s="437"/>
      <c r="V108" s="437"/>
      <c r="W108" s="437"/>
      <c r="X108" s="438"/>
      <c r="Y108" s="439"/>
      <c r="Z108" s="438"/>
      <c r="AA108" s="439"/>
      <c r="AB108" s="438"/>
      <c r="AC108" s="439"/>
      <c r="AD108" s="438"/>
      <c r="AE108" s="439"/>
      <c r="AF108" s="438"/>
      <c r="AG108" s="439"/>
      <c r="AH108" s="438"/>
      <c r="AI108" s="439"/>
      <c r="AJ108" s="438"/>
      <c r="AK108" s="439"/>
      <c r="AL108" s="457" t="str">
        <f t="shared" si="9"/>
        <v/>
      </c>
      <c r="AM108" s="458"/>
      <c r="AN108" s="438"/>
      <c r="AO108" s="459"/>
      <c r="AP108" s="459"/>
      <c r="AQ108" s="439"/>
      <c r="AR108" s="457" t="str">
        <f t="shared" si="10"/>
        <v/>
      </c>
      <c r="AS108" s="458"/>
      <c r="AT108" s="457" t="str">
        <f t="shared" si="11"/>
        <v/>
      </c>
      <c r="AU108" s="533"/>
      <c r="AV108" s="458"/>
      <c r="AW108" s="550"/>
      <c r="AX108" s="551"/>
      <c r="AY108" s="552"/>
      <c r="AZ108" s="550"/>
      <c r="BA108" s="551"/>
      <c r="BB108" s="552"/>
      <c r="BC108" s="347"/>
      <c r="BD108" s="348"/>
      <c r="BE108" s="348"/>
      <c r="BF108" s="348"/>
      <c r="BG108" s="349"/>
      <c r="BI108" s="86" t="str">
        <f>IF(X108=Datos!$AH$2,15,"")</f>
        <v/>
      </c>
      <c r="BJ108" s="86" t="str">
        <f>IF(Z108=Datos!$AI$2,15,"")</f>
        <v/>
      </c>
      <c r="BK108" s="86" t="str">
        <f>IF(AB108=Datos!$AJ$2,15,"")</f>
        <v/>
      </c>
      <c r="BL108" s="86" t="str">
        <f>IF(AD108=Datos!$AK$2,15,"")</f>
        <v/>
      </c>
      <c r="BM108" s="86" t="str">
        <f>IF(AF108=Datos!$AL$2,15,"")</f>
        <v/>
      </c>
      <c r="BN108" s="86" t="str">
        <f>IF(AH108=Datos!$AM$2,15,"")</f>
        <v/>
      </c>
      <c r="BO108" s="86" t="str">
        <f>IF(AJ108=Datos!$AN$2,10,IF(AJ108=Datos!$AN$3,5,IF(AJ108=Datos!$AN$4,"","")))</f>
        <v/>
      </c>
      <c r="BP108" s="86">
        <f t="shared" si="13"/>
        <v>0</v>
      </c>
      <c r="BQ108" s="86" t="str">
        <f>IF(D108="","",IF(BP108&gt;=96,Datos!$AO$2,IF(BP108&gt;=86,Datos!$AO$3,IF(BP108&lt;86,Datos!$AO$4,""))))</f>
        <v/>
      </c>
      <c r="BR108" s="86" t="str">
        <f>IF(AN108="","",IF(AN108=Datos!$AP$2,Datos!$AO$2,IF(AN108=Datos!$AP$3,Datos!$AO$3,IF(AN108=Datos!$AP$4,Datos!$AO$4,""))))</f>
        <v/>
      </c>
      <c r="BS108" s="86" t="str">
        <f t="shared" si="14"/>
        <v/>
      </c>
      <c r="BT108" s="86" t="str">
        <f t="shared" si="15"/>
        <v/>
      </c>
      <c r="BU108" s="86" t="str">
        <f t="shared" si="16"/>
        <v/>
      </c>
      <c r="BV108" s="86" t="str">
        <f t="shared" si="17"/>
        <v/>
      </c>
      <c r="BW108" s="86" t="str">
        <f>IF(BV108=Datos!$AO$2,100,IF(BV108=Datos!$AO$3,50,IF(BV108=Datos!$AO$4,0,"")))</f>
        <v/>
      </c>
      <c r="BX108" s="92"/>
      <c r="BY108" s="92"/>
      <c r="BZ108" s="91"/>
    </row>
    <row r="109" spans="1:78" ht="26.25" customHeight="1">
      <c r="A109" s="18"/>
      <c r="D109" s="436"/>
      <c r="E109" s="436"/>
      <c r="F109" s="436"/>
      <c r="G109" s="436"/>
      <c r="H109" s="436"/>
      <c r="I109" s="436"/>
      <c r="J109" s="436"/>
      <c r="K109" s="436"/>
      <c r="L109" s="436"/>
      <c r="M109" s="436"/>
      <c r="N109" s="436"/>
      <c r="O109" s="436"/>
      <c r="P109" s="436"/>
      <c r="Q109" s="436"/>
      <c r="R109" s="436"/>
      <c r="S109" s="436"/>
      <c r="T109" s="437" t="str">
        <f t="shared" si="12"/>
        <v/>
      </c>
      <c r="U109" s="437"/>
      <c r="V109" s="437"/>
      <c r="W109" s="437"/>
      <c r="X109" s="438"/>
      <c r="Y109" s="439"/>
      <c r="Z109" s="438"/>
      <c r="AA109" s="439"/>
      <c r="AB109" s="438"/>
      <c r="AC109" s="439"/>
      <c r="AD109" s="438"/>
      <c r="AE109" s="439"/>
      <c r="AF109" s="438"/>
      <c r="AG109" s="439"/>
      <c r="AH109" s="438"/>
      <c r="AI109" s="439"/>
      <c r="AJ109" s="438"/>
      <c r="AK109" s="439"/>
      <c r="AL109" s="457" t="str">
        <f t="shared" si="9"/>
        <v/>
      </c>
      <c r="AM109" s="458"/>
      <c r="AN109" s="438"/>
      <c r="AO109" s="459"/>
      <c r="AP109" s="459"/>
      <c r="AQ109" s="439"/>
      <c r="AR109" s="457" t="str">
        <f t="shared" si="10"/>
        <v/>
      </c>
      <c r="AS109" s="458"/>
      <c r="AT109" s="457" t="str">
        <f t="shared" si="11"/>
        <v/>
      </c>
      <c r="AU109" s="533"/>
      <c r="AV109" s="458"/>
      <c r="AW109" s="550"/>
      <c r="AX109" s="551"/>
      <c r="AY109" s="552"/>
      <c r="AZ109" s="550"/>
      <c r="BA109" s="551"/>
      <c r="BB109" s="552"/>
      <c r="BC109" s="347"/>
      <c r="BD109" s="348"/>
      <c r="BE109" s="348"/>
      <c r="BF109" s="348"/>
      <c r="BG109" s="349"/>
      <c r="BI109" s="86" t="str">
        <f>IF(X109=Datos!$AH$2,15,"")</f>
        <v/>
      </c>
      <c r="BJ109" s="86" t="str">
        <f>IF(Z109=Datos!$AI$2,15,"")</f>
        <v/>
      </c>
      <c r="BK109" s="86" t="str">
        <f>IF(AB109=Datos!$AJ$2,15,"")</f>
        <v/>
      </c>
      <c r="BL109" s="86" t="str">
        <f>IF(AD109=Datos!$AK$2,15,"")</f>
        <v/>
      </c>
      <c r="BM109" s="86" t="str">
        <f>IF(AF109=Datos!$AL$2,15,"")</f>
        <v/>
      </c>
      <c r="BN109" s="86" t="str">
        <f>IF(AH109=Datos!$AM$2,15,"")</f>
        <v/>
      </c>
      <c r="BO109" s="86" t="str">
        <f>IF(AJ109=Datos!$AN$2,10,IF(AJ109=Datos!$AN$3,5,IF(AJ109=Datos!$AN$4,"","")))</f>
        <v/>
      </c>
      <c r="BP109" s="86">
        <f t="shared" si="13"/>
        <v>0</v>
      </c>
      <c r="BQ109" s="86" t="str">
        <f>IF(D109="","",IF(BP109&gt;=96,Datos!$AO$2,IF(BP109&gt;=86,Datos!$AO$3,IF(BP109&lt;86,Datos!$AO$4,""))))</f>
        <v/>
      </c>
      <c r="BR109" s="86" t="str">
        <f>IF(AN109="","",IF(AN109=Datos!$AP$2,Datos!$AO$2,IF(AN109=Datos!$AP$3,Datos!$AO$3,IF(AN109=Datos!$AP$4,Datos!$AO$4,""))))</f>
        <v/>
      </c>
      <c r="BS109" s="86" t="str">
        <f t="shared" si="14"/>
        <v/>
      </c>
      <c r="BT109" s="86" t="str">
        <f t="shared" si="15"/>
        <v/>
      </c>
      <c r="BU109" s="86" t="str">
        <f t="shared" si="16"/>
        <v/>
      </c>
      <c r="BV109" s="86" t="str">
        <f t="shared" si="17"/>
        <v/>
      </c>
      <c r="BW109" s="86" t="str">
        <f>IF(BV109=Datos!$AO$2,100,IF(BV109=Datos!$AO$3,50,IF(BV109=Datos!$AO$4,0,"")))</f>
        <v/>
      </c>
      <c r="BX109" s="92"/>
      <c r="BY109" s="92"/>
      <c r="BZ109" s="91"/>
    </row>
    <row r="110" spans="1:78" ht="26.25" customHeight="1">
      <c r="A110" s="18"/>
      <c r="D110" s="436"/>
      <c r="E110" s="436"/>
      <c r="F110" s="436"/>
      <c r="G110" s="436"/>
      <c r="H110" s="436"/>
      <c r="I110" s="436"/>
      <c r="J110" s="436"/>
      <c r="K110" s="436"/>
      <c r="L110" s="436"/>
      <c r="M110" s="436"/>
      <c r="N110" s="436"/>
      <c r="O110" s="436"/>
      <c r="P110" s="436"/>
      <c r="Q110" s="436"/>
      <c r="R110" s="436"/>
      <c r="S110" s="436"/>
      <c r="T110" s="437" t="str">
        <f t="shared" si="12"/>
        <v/>
      </c>
      <c r="U110" s="437"/>
      <c r="V110" s="437"/>
      <c r="W110" s="437"/>
      <c r="X110" s="438"/>
      <c r="Y110" s="439"/>
      <c r="Z110" s="438"/>
      <c r="AA110" s="439"/>
      <c r="AB110" s="438"/>
      <c r="AC110" s="439"/>
      <c r="AD110" s="438"/>
      <c r="AE110" s="439"/>
      <c r="AF110" s="438"/>
      <c r="AG110" s="439"/>
      <c r="AH110" s="438"/>
      <c r="AI110" s="439"/>
      <c r="AJ110" s="438"/>
      <c r="AK110" s="439"/>
      <c r="AL110" s="457" t="str">
        <f t="shared" si="9"/>
        <v/>
      </c>
      <c r="AM110" s="458"/>
      <c r="AN110" s="438"/>
      <c r="AO110" s="459"/>
      <c r="AP110" s="459"/>
      <c r="AQ110" s="439"/>
      <c r="AR110" s="457" t="str">
        <f t="shared" si="10"/>
        <v/>
      </c>
      <c r="AS110" s="458"/>
      <c r="AT110" s="457" t="str">
        <f t="shared" si="11"/>
        <v/>
      </c>
      <c r="AU110" s="533"/>
      <c r="AV110" s="458"/>
      <c r="AW110" s="550"/>
      <c r="AX110" s="551"/>
      <c r="AY110" s="552"/>
      <c r="AZ110" s="550"/>
      <c r="BA110" s="551"/>
      <c r="BB110" s="552"/>
      <c r="BC110" s="347"/>
      <c r="BD110" s="348"/>
      <c r="BE110" s="348"/>
      <c r="BF110" s="348"/>
      <c r="BG110" s="349"/>
      <c r="BI110" s="86" t="str">
        <f>IF(X110=Datos!$AH$2,15,"")</f>
        <v/>
      </c>
      <c r="BJ110" s="86" t="str">
        <f>IF(Z110=Datos!$AI$2,15,"")</f>
        <v/>
      </c>
      <c r="BK110" s="86" t="str">
        <f>IF(AB110=Datos!$AJ$2,15,"")</f>
        <v/>
      </c>
      <c r="BL110" s="86" t="str">
        <f>IF(AD110=Datos!$AK$2,15,"")</f>
        <v/>
      </c>
      <c r="BM110" s="86" t="str">
        <f>IF(AF110=Datos!$AL$2,15,"")</f>
        <v/>
      </c>
      <c r="BN110" s="86" t="str">
        <f>IF(AH110=Datos!$AM$2,15,"")</f>
        <v/>
      </c>
      <c r="BO110" s="86" t="str">
        <f>IF(AJ110=Datos!$AN$2,10,IF(AJ110=Datos!$AN$3,5,IF(AJ110=Datos!$AN$4,"","")))</f>
        <v/>
      </c>
      <c r="BP110" s="86">
        <f t="shared" si="13"/>
        <v>0</v>
      </c>
      <c r="BQ110" s="86" t="str">
        <f>IF(D110="","",IF(BP110&gt;=96,Datos!$AO$2,IF(BP110&gt;=86,Datos!$AO$3,IF(BP110&lt;86,Datos!$AO$4,""))))</f>
        <v/>
      </c>
      <c r="BR110" s="86" t="str">
        <f>IF(AN110="","",IF(AN110=Datos!$AP$2,Datos!$AO$2,IF(AN110=Datos!$AP$3,Datos!$AO$3,IF(AN110=Datos!$AP$4,Datos!$AO$4,""))))</f>
        <v/>
      </c>
      <c r="BS110" s="86" t="str">
        <f t="shared" si="14"/>
        <v/>
      </c>
      <c r="BT110" s="86" t="str">
        <f t="shared" si="15"/>
        <v/>
      </c>
      <c r="BU110" s="86" t="str">
        <f t="shared" si="16"/>
        <v/>
      </c>
      <c r="BV110" s="86" t="str">
        <f t="shared" si="17"/>
        <v/>
      </c>
      <c r="BW110" s="86" t="str">
        <f>IF(BV110=Datos!$AO$2,100,IF(BV110=Datos!$AO$3,50,IF(BV110=Datos!$AO$4,0,"")))</f>
        <v/>
      </c>
      <c r="BX110" s="92"/>
      <c r="BY110" s="92"/>
      <c r="BZ110" s="91"/>
    </row>
    <row r="111" spans="1:78" ht="26.25" customHeight="1">
      <c r="A111" s="18"/>
      <c r="D111" s="436"/>
      <c r="E111" s="436"/>
      <c r="F111" s="436"/>
      <c r="G111" s="436"/>
      <c r="H111" s="436"/>
      <c r="I111" s="436"/>
      <c r="J111" s="436"/>
      <c r="K111" s="436"/>
      <c r="L111" s="436"/>
      <c r="M111" s="436"/>
      <c r="N111" s="436"/>
      <c r="O111" s="436"/>
      <c r="P111" s="436"/>
      <c r="Q111" s="436"/>
      <c r="R111" s="436"/>
      <c r="S111" s="436"/>
      <c r="T111" s="437" t="str">
        <f t="shared" si="12"/>
        <v/>
      </c>
      <c r="U111" s="437"/>
      <c r="V111" s="437"/>
      <c r="W111" s="437"/>
      <c r="X111" s="438"/>
      <c r="Y111" s="439"/>
      <c r="Z111" s="438"/>
      <c r="AA111" s="439"/>
      <c r="AB111" s="438"/>
      <c r="AC111" s="439"/>
      <c r="AD111" s="438"/>
      <c r="AE111" s="439"/>
      <c r="AF111" s="438"/>
      <c r="AG111" s="439"/>
      <c r="AH111" s="438"/>
      <c r="AI111" s="439"/>
      <c r="AJ111" s="438"/>
      <c r="AK111" s="439"/>
      <c r="AL111" s="457" t="str">
        <f t="shared" si="9"/>
        <v/>
      </c>
      <c r="AM111" s="458"/>
      <c r="AN111" s="438"/>
      <c r="AO111" s="459"/>
      <c r="AP111" s="459"/>
      <c r="AQ111" s="439"/>
      <c r="AR111" s="457" t="str">
        <f t="shared" si="10"/>
        <v/>
      </c>
      <c r="AS111" s="458"/>
      <c r="AT111" s="457" t="str">
        <f t="shared" si="11"/>
        <v/>
      </c>
      <c r="AU111" s="533"/>
      <c r="AV111" s="458"/>
      <c r="AW111" s="553"/>
      <c r="AX111" s="554"/>
      <c r="AY111" s="555"/>
      <c r="AZ111" s="553"/>
      <c r="BA111" s="554"/>
      <c r="BB111" s="555"/>
      <c r="BC111" s="347"/>
      <c r="BD111" s="348"/>
      <c r="BE111" s="348"/>
      <c r="BF111" s="348"/>
      <c r="BG111" s="349"/>
      <c r="BI111" s="86" t="str">
        <f>IF(X111=Datos!$AH$2,15,"")</f>
        <v/>
      </c>
      <c r="BJ111" s="86" t="str">
        <f>IF(Z111=Datos!$AI$2,15,"")</f>
        <v/>
      </c>
      <c r="BK111" s="86" t="str">
        <f>IF(AB111=Datos!$AJ$2,15,"")</f>
        <v/>
      </c>
      <c r="BL111" s="86" t="str">
        <f>IF(AD111=Datos!$AK$2,15,"")</f>
        <v/>
      </c>
      <c r="BM111" s="86" t="str">
        <f>IF(AF111=Datos!$AL$2,15,"")</f>
        <v/>
      </c>
      <c r="BN111" s="86" t="str">
        <f>IF(AH111=Datos!$AM$2,15,"")</f>
        <v/>
      </c>
      <c r="BO111" s="86" t="str">
        <f>IF(AJ111=Datos!$AN$2,10,IF(AJ111=Datos!$AN$3,5,IF(AJ111=Datos!$AN$4,"","")))</f>
        <v/>
      </c>
      <c r="BP111" s="86">
        <f t="shared" si="13"/>
        <v>0</v>
      </c>
      <c r="BQ111" s="86" t="str">
        <f>IF(D111="","",IF(BP111&gt;=96,Datos!$AO$2,IF(BP111&gt;=86,Datos!$AO$3,IF(BP111&lt;86,Datos!$AO$4,""))))</f>
        <v/>
      </c>
      <c r="BR111" s="86" t="str">
        <f>IF(AN111="","",IF(AN111=Datos!$AP$2,Datos!$AO$2,IF(AN111=Datos!$AP$3,Datos!$AO$3,IF(AN111=Datos!$AP$4,Datos!$AO$4,""))))</f>
        <v/>
      </c>
      <c r="BS111" s="86" t="str">
        <f t="shared" si="14"/>
        <v/>
      </c>
      <c r="BT111" s="86" t="str">
        <f t="shared" si="15"/>
        <v/>
      </c>
      <c r="BU111" s="86" t="str">
        <f t="shared" si="16"/>
        <v/>
      </c>
      <c r="BV111" s="86" t="str">
        <f t="shared" si="17"/>
        <v/>
      </c>
      <c r="BW111" s="86" t="str">
        <f>IF(BV111=Datos!$AO$2,100,IF(BV111=Datos!$AO$3,50,IF(BV111=Datos!$AO$4,0,"")))</f>
        <v/>
      </c>
      <c r="BX111" s="92"/>
      <c r="BY111" s="92"/>
      <c r="BZ111" s="91"/>
    </row>
    <row r="112" spans="1:78" ht="15" customHeight="1">
      <c r="A112" s="18"/>
      <c r="BF112" s="41"/>
      <c r="BG112" s="20"/>
      <c r="BI112" s="85"/>
      <c r="BJ112" s="85"/>
      <c r="BK112" s="85"/>
      <c r="BL112" s="85"/>
      <c r="BM112" s="85"/>
      <c r="BN112" s="85"/>
      <c r="BO112" s="85" t="s">
        <v>545</v>
      </c>
      <c r="BP112" s="85">
        <f>IF(COUNTA(D102:D111)=0,0,SUM(BP102:BP111)/(COUNTA(D102:D111)))</f>
        <v>0</v>
      </c>
      <c r="BV112" s="86" t="s">
        <v>546</v>
      </c>
      <c r="BW112" s="86">
        <f>IF(COUNTA(D102:D111)=0,0,SUM(BW102:BW111)/(COUNTA(D102:S111)))</f>
        <v>0</v>
      </c>
      <c r="BX112" s="90" t="str">
        <f>IF(BW112="","",IF(BW112=100,Datos!$AO$2,IF(BW112&gt;=50,Datos!$AO$3,Datos!$AO$4)))</f>
        <v>Débil</v>
      </c>
      <c r="BY112" s="90" t="str">
        <f>IF(AZ102="","",AZ102)</f>
        <v/>
      </c>
      <c r="BZ112" s="90" t="str">
        <f>IF(OR(BX112="",BY112=""),"",IF($AK$13=1,0,IF(AND(BX112=Datos!$AO$2,BY112=Datos!$AR$2),2,IF(AND(BX112=Datos!$AO$2,BY112=Datos!$AR$3),1,IF(AND(BX112=Datos!$AO$2,BY112=Datos!$AR$4),0,IF(AND(BX112=Datos!$AO$3,BY112=Datos!$AR$2),1,IF(AND(BX112=Datos!$AO$3,BY112=Datos!$AR$3),0,IF(AND(BX112=Datos!$AO$3,BY112=Datos!$AR$4),0,IF(BX112=Datos!$AO$4,0,"")))))))))</f>
        <v/>
      </c>
    </row>
    <row r="113" spans="1:73" ht="15" customHeight="1" thickBot="1">
      <c r="A113" s="51"/>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52"/>
      <c r="AV113" s="52"/>
      <c r="AW113" s="52"/>
      <c r="AX113" s="52"/>
      <c r="AY113" s="52"/>
      <c r="AZ113" s="52"/>
      <c r="BA113" s="52"/>
      <c r="BB113" s="52"/>
      <c r="BC113" s="52"/>
      <c r="BD113" s="52"/>
      <c r="BE113" s="52"/>
      <c r="BF113" s="52"/>
      <c r="BG113" s="54"/>
    </row>
    <row r="114" spans="1:73" ht="32.25" customHeight="1" thickBot="1">
      <c r="A114" s="380" t="str">
        <f>IF(AK13=Datos!$A$6,"VALORACIÓN DE LA OPORTUNIDAD","VALORACIÓN DEL RIESGO")</f>
        <v>VALORACIÓN DEL RIESGO</v>
      </c>
      <c r="B114" s="381"/>
      <c r="C114" s="381"/>
      <c r="D114" s="381"/>
      <c r="E114" s="381"/>
      <c r="F114" s="381"/>
      <c r="G114" s="381"/>
      <c r="H114" s="381"/>
      <c r="I114" s="381"/>
      <c r="J114" s="382"/>
      <c r="K114" s="27"/>
      <c r="L114" s="27"/>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7"/>
      <c r="BO114" s="11" t="s">
        <v>545</v>
      </c>
      <c r="BP114" s="11">
        <f>IF(COUNTA(D102:S111)=0,0,SUM(BP102:BP106)/(COUNTA(D102:S111)))</f>
        <v>0</v>
      </c>
    </row>
    <row r="115" spans="1:73" ht="27" customHeight="1">
      <c r="A115" s="57"/>
      <c r="B115" s="175"/>
      <c r="C115" s="175"/>
      <c r="D115" s="175"/>
      <c r="E115" s="175"/>
      <c r="F115" s="175"/>
      <c r="G115" s="175"/>
      <c r="H115" s="175"/>
      <c r="I115" s="175"/>
      <c r="J115" s="175"/>
      <c r="K115" s="19"/>
      <c r="L115" s="19"/>
      <c r="BG115" s="20"/>
    </row>
    <row r="116" spans="1:73" ht="21" customHeight="1">
      <c r="A116" s="57"/>
      <c r="B116" s="175"/>
      <c r="C116" s="175"/>
      <c r="D116" s="175"/>
      <c r="E116" s="175"/>
      <c r="F116" s="175"/>
      <c r="G116" s="175"/>
      <c r="H116" s="175"/>
      <c r="I116" s="175"/>
      <c r="J116" s="175"/>
      <c r="K116" s="19"/>
      <c r="L116" s="19"/>
      <c r="U116" s="508" t="str">
        <f>IF(AK13=Datos!$A$6,"Número máximo de cuadrantes a aumentar","Número máximo de cuadrantes a disminuir")</f>
        <v>Número máximo de cuadrantes a disminuir</v>
      </c>
      <c r="V116" s="509"/>
      <c r="W116" s="510"/>
      <c r="X116" s="510"/>
      <c r="Y116" s="510"/>
      <c r="Z116" s="510"/>
      <c r="AA116" s="510"/>
      <c r="AB116" s="510"/>
      <c r="AC116" s="510"/>
      <c r="AD116" s="510"/>
      <c r="AE116" s="510"/>
      <c r="AF116" s="510"/>
      <c r="AG116" s="510"/>
      <c r="AH116" s="510"/>
      <c r="AI116" s="510"/>
      <c r="AJ116" s="510"/>
      <c r="AK116" s="511"/>
      <c r="BG116" s="20"/>
    </row>
    <row r="117" spans="1:73">
      <c r="A117" s="57"/>
      <c r="B117" s="175"/>
      <c r="C117" s="175"/>
      <c r="D117" s="175"/>
      <c r="E117" s="175"/>
      <c r="F117" s="175"/>
      <c r="G117" s="175"/>
      <c r="H117" s="175"/>
      <c r="I117" s="175"/>
      <c r="J117" s="175"/>
      <c r="K117" s="19"/>
      <c r="L117" s="19"/>
      <c r="U117" s="512" t="s">
        <v>485</v>
      </c>
      <c r="V117" s="513"/>
      <c r="W117" s="513"/>
      <c r="X117" s="513"/>
      <c r="Y117" s="513"/>
      <c r="Z117" s="514">
        <f>IF(COUNTA(D87:D96)=0,0,IF(BZ97=0,0,BZ97))</f>
        <v>0</v>
      </c>
      <c r="AA117" s="515"/>
      <c r="AE117" s="524" t="s">
        <v>487</v>
      </c>
      <c r="AF117" s="524"/>
      <c r="AG117" s="524"/>
      <c r="AH117" s="524"/>
      <c r="AI117" s="512"/>
      <c r="AJ117" s="516">
        <f>IF(COUNTA(D102:D111)=0,0,IF(BZ112=0,0,BZ112))</f>
        <v>0</v>
      </c>
      <c r="AK117" s="516"/>
      <c r="BG117" s="20"/>
    </row>
    <row r="118" spans="1:73">
      <c r="A118" s="57"/>
      <c r="B118" s="175"/>
      <c r="C118" s="175"/>
      <c r="D118" s="175"/>
      <c r="E118" s="175"/>
      <c r="F118" s="175"/>
      <c r="G118" s="175"/>
      <c r="H118" s="175"/>
      <c r="I118" s="175"/>
      <c r="J118" s="175"/>
      <c r="K118" s="19"/>
      <c r="L118" s="19"/>
      <c r="U118" s="32"/>
      <c r="V118" s="32"/>
      <c r="W118" s="32"/>
      <c r="X118" s="32"/>
      <c r="Y118" s="32"/>
      <c r="Z118" s="32"/>
      <c r="AA118" s="32"/>
      <c r="AE118" s="32"/>
      <c r="AF118" s="32"/>
      <c r="AG118" s="32"/>
      <c r="AH118" s="32"/>
      <c r="AI118" s="32"/>
      <c r="AJ118" s="32"/>
      <c r="AK118" s="32"/>
      <c r="BG118" s="20"/>
    </row>
    <row r="119" spans="1:73" ht="14.45" customHeight="1">
      <c r="A119" s="57"/>
      <c r="B119" s="175"/>
      <c r="C119" s="175"/>
      <c r="D119" s="175"/>
      <c r="E119" s="175"/>
      <c r="F119" s="175"/>
      <c r="G119" s="175"/>
      <c r="H119" s="175"/>
      <c r="I119" s="175"/>
      <c r="J119" s="175"/>
      <c r="K119" s="19"/>
      <c r="L119" s="19"/>
      <c r="BG119" s="20"/>
    </row>
    <row r="120" spans="1:73">
      <c r="A120" s="57"/>
      <c r="B120" s="175"/>
      <c r="C120" s="175"/>
      <c r="D120" s="175"/>
      <c r="E120" s="175"/>
      <c r="F120" s="175"/>
      <c r="G120" s="175"/>
      <c r="H120" s="175"/>
      <c r="I120" s="175"/>
      <c r="J120" s="175"/>
      <c r="K120" s="19"/>
      <c r="L120" s="19"/>
      <c r="BG120" s="20"/>
    </row>
    <row r="121" spans="1:73" ht="14.45" customHeight="1">
      <c r="A121" s="18"/>
      <c r="Z121" s="401" t="s">
        <v>486</v>
      </c>
      <c r="AA121" s="401"/>
      <c r="AB121" s="401"/>
      <c r="AC121" s="401"/>
      <c r="AD121" s="401"/>
      <c r="AE121" s="401"/>
      <c r="AF121" s="401"/>
      <c r="AG121" s="401"/>
      <c r="AH121" s="401"/>
      <c r="AI121" s="401"/>
      <c r="AJ121" s="401"/>
      <c r="AK121" s="401"/>
      <c r="BG121" s="20"/>
      <c r="BK121" s="372" t="s">
        <v>551</v>
      </c>
      <c r="BL121" s="372"/>
      <c r="BM121" s="372"/>
    </row>
    <row r="122" spans="1:73" ht="14.45" customHeight="1">
      <c r="A122" s="18"/>
      <c r="D122" s="455" t="s">
        <v>489</v>
      </c>
      <c r="E122" s="455"/>
      <c r="F122" s="455"/>
      <c r="G122" s="455"/>
      <c r="Z122" s="28"/>
      <c r="BG122" s="20"/>
      <c r="BK122" s="372"/>
      <c r="BL122" s="372"/>
      <c r="BM122" s="372"/>
      <c r="BN122" s="39"/>
      <c r="BO122" s="39"/>
      <c r="BP122" s="372" t="s">
        <v>482</v>
      </c>
      <c r="BQ122" s="372" t="s">
        <v>483</v>
      </c>
      <c r="BS122" s="11" t="s">
        <v>484</v>
      </c>
    </row>
    <row r="123" spans="1:73" ht="14.45" customHeight="1">
      <c r="A123" s="18"/>
      <c r="R123" s="460" t="str">
        <f>Datos!O2</f>
        <v>Rara vez   -  (1)</v>
      </c>
      <c r="S123" s="460"/>
      <c r="T123" s="460"/>
      <c r="U123" s="460"/>
      <c r="V123" s="460"/>
      <c r="W123" s="460"/>
      <c r="AB123" s="519" t="str">
        <f>IF(AK13=Datos!$A$6,"Escala de impacto-beneficio resultante","Escala de impacto resultante")</f>
        <v>Escala de impacto resultante</v>
      </c>
      <c r="AC123" s="432"/>
      <c r="AD123" s="432"/>
      <c r="AE123" s="432"/>
      <c r="AF123" s="432"/>
      <c r="AG123" s="432"/>
      <c r="AH123" s="432"/>
      <c r="AI123" s="432"/>
      <c r="AJ123" s="432"/>
      <c r="AK123" s="520"/>
      <c r="BG123" s="20"/>
      <c r="BK123" s="11" t="s">
        <v>485</v>
      </c>
      <c r="BL123" s="26" t="str">
        <f>IF(AK13=Datos!A6,BQ133,BL133)</f>
        <v/>
      </c>
      <c r="BM123" s="26" t="e">
        <f>INDEX($R$123:$W$127,$BL$123,1)</f>
        <v>#VALUE!</v>
      </c>
      <c r="BP123" s="399"/>
      <c r="BQ123" s="399"/>
      <c r="BS123" s="11" t="s">
        <v>485</v>
      </c>
      <c r="BT123" s="26" t="str">
        <f>IF($AK$13&lt;&gt;"",BL123,"")</f>
        <v/>
      </c>
      <c r="BU123" s="26" t="str">
        <f>IF($AK$13&lt;&gt;"",$BM$123,"")</f>
        <v/>
      </c>
    </row>
    <row r="124" spans="1:73" ht="14.45" customHeight="1">
      <c r="A124" s="18"/>
      <c r="R124" s="460" t="str">
        <f>Datos!O3</f>
        <v>Improbable   -  (2)</v>
      </c>
      <c r="S124" s="460"/>
      <c r="T124" s="460"/>
      <c r="U124" s="460"/>
      <c r="V124" s="460"/>
      <c r="W124" s="460"/>
      <c r="AB124" s="432">
        <f>AB66</f>
        <v>1</v>
      </c>
      <c r="AC124" s="432"/>
      <c r="AD124" s="432">
        <f>AD66</f>
        <v>2</v>
      </c>
      <c r="AE124" s="432"/>
      <c r="AF124" s="432">
        <f>AF66</f>
        <v>3</v>
      </c>
      <c r="AG124" s="432"/>
      <c r="AH124" s="432">
        <f>AH66</f>
        <v>4</v>
      </c>
      <c r="AI124" s="432"/>
      <c r="AJ124" s="432">
        <f>AJ66</f>
        <v>5</v>
      </c>
      <c r="AK124" s="432"/>
      <c r="BG124" s="20"/>
      <c r="BK124" s="11" t="s">
        <v>487</v>
      </c>
      <c r="BL124" s="26" t="str">
        <f>IF($AK$13&lt;&gt;"",(INDEX($BK$126:$BN$132,MATCH($BT$63,$BK$126:$BK$132,0),MATCH($AJ$117,$BK$127:$BN$127,0))),"")</f>
        <v/>
      </c>
      <c r="BM124" s="26" t="e">
        <f>INDEX($R$130:$W$134,$BL$124,1)</f>
        <v>#VALUE!</v>
      </c>
      <c r="BO124" s="11" t="s">
        <v>552</v>
      </c>
      <c r="BP124" s="26" t="str">
        <f>IF($AK$13&lt;&gt;"",(INDEX($BK$126:$BN$132,MATCH($BT$63,$BK$126:$BK$132,0),MATCH($AJ$117,$BK$127:$BN$127,0))),"")</f>
        <v/>
      </c>
      <c r="BQ124" s="26" t="e">
        <f>INDEX($R$130:$W$134,$BP$124+1,1)</f>
        <v>#VALUE!</v>
      </c>
      <c r="BS124" s="11" t="s">
        <v>487</v>
      </c>
      <c r="BT124" s="26" t="str">
        <f>IF($AK$13="","",IF($AK$13=1,$BP$124,$BL$124))</f>
        <v/>
      </c>
      <c r="BU124" s="26" t="str">
        <f>IF($AK$13="","",IF($AK$13=1,$BQ$124,$BM$124))</f>
        <v/>
      </c>
    </row>
    <row r="125" spans="1:73" ht="28.5" customHeight="1">
      <c r="A125" s="18"/>
      <c r="E125" s="525" t="s">
        <v>553</v>
      </c>
      <c r="F125" s="525"/>
      <c r="G125" s="525"/>
      <c r="H125" s="525"/>
      <c r="I125" s="525"/>
      <c r="J125" s="525"/>
      <c r="K125" s="525"/>
      <c r="L125" s="525"/>
      <c r="M125" s="525"/>
      <c r="N125" s="525"/>
      <c r="O125" s="525"/>
      <c r="P125" s="525"/>
      <c r="R125" s="460" t="str">
        <f>Datos!O4</f>
        <v>Posible   -  (3)</v>
      </c>
      <c r="S125" s="460"/>
      <c r="T125" s="460"/>
      <c r="U125" s="460"/>
      <c r="V125" s="460"/>
      <c r="W125" s="460"/>
      <c r="Z125" s="402" t="s">
        <v>492</v>
      </c>
      <c r="AA125" s="433">
        <f>AA67</f>
        <v>1</v>
      </c>
      <c r="AB125" s="383" t="str">
        <f>IF(ISERROR(BL140=TRUE),"",IF(BL140="","",BL140))</f>
        <v/>
      </c>
      <c r="AC125" s="384"/>
      <c r="AD125" s="383" t="str">
        <f>IF(ISERROR(BM140=TRUE),"",IF(BM140="","",BM140))</f>
        <v/>
      </c>
      <c r="AE125" s="384"/>
      <c r="AF125" s="387" t="str">
        <f>IF(ISERROR(BN140=TRUE),"",IF(BN140="","",BN140))</f>
        <v/>
      </c>
      <c r="AG125" s="388"/>
      <c r="AH125" s="391" t="str">
        <f>IF(ISERROR(BO140=TRUE),"",IF(BO140="","",BO140))</f>
        <v/>
      </c>
      <c r="AI125" s="392"/>
      <c r="AJ125" s="395" t="str">
        <f>IF(ISERROR(BP140=TRUE),"",IF(BP140="","",BP140))</f>
        <v/>
      </c>
      <c r="AK125" s="396"/>
      <c r="AP125" s="484" t="str">
        <f>IF(AK13=Datos!$A$6,"Zona de ubicación de la oportunidad","Zona de ubicación del riesgo")</f>
        <v>Zona de ubicación del riesgo</v>
      </c>
      <c r="AQ125" s="484"/>
      <c r="AR125" s="484"/>
      <c r="AS125" s="484"/>
      <c r="AT125" s="484"/>
      <c r="AU125" s="484"/>
      <c r="AV125" s="484"/>
      <c r="AW125" s="484"/>
      <c r="AX125" s="484"/>
      <c r="AY125" s="484"/>
      <c r="AZ125" s="484"/>
      <c r="BA125" s="484"/>
      <c r="BB125" s="484"/>
      <c r="BC125" s="484"/>
      <c r="BD125" s="484"/>
      <c r="BE125" s="484"/>
      <c r="BF125" s="484"/>
      <c r="BG125" s="20"/>
    </row>
    <row r="126" spans="1:73" ht="14.45" customHeight="1">
      <c r="A126" s="18"/>
      <c r="J126" s="40"/>
      <c r="K126" s="41"/>
      <c r="L126" s="41"/>
      <c r="M126" s="41"/>
      <c r="N126" s="41"/>
      <c r="O126" s="41"/>
      <c r="P126" s="42"/>
      <c r="R126" s="460" t="str">
        <f>Datos!O5</f>
        <v>Probable   -  (4)</v>
      </c>
      <c r="S126" s="460"/>
      <c r="T126" s="460"/>
      <c r="U126" s="460"/>
      <c r="V126" s="460"/>
      <c r="W126" s="460"/>
      <c r="Z126" s="403"/>
      <c r="AA126" s="433"/>
      <c r="AB126" s="385"/>
      <c r="AC126" s="386"/>
      <c r="AD126" s="385"/>
      <c r="AE126" s="386"/>
      <c r="AF126" s="389"/>
      <c r="AG126" s="390"/>
      <c r="AH126" s="393"/>
      <c r="AI126" s="394"/>
      <c r="AJ126" s="397"/>
      <c r="AK126" s="398"/>
      <c r="AP126" s="516" t="str">
        <f>IF(OR(J127="",J134=""),"",(INDEX($BK$65:$BP$70,MATCH($BU$123,$BK$65:$BK$70,0),MATCH($BU$124,$BK$65:$BP$65,0))))</f>
        <v/>
      </c>
      <c r="AQ126" s="516"/>
      <c r="AR126" s="516"/>
      <c r="AS126" s="516"/>
      <c r="AT126" s="516"/>
      <c r="AU126" s="516"/>
      <c r="AV126" s="516"/>
      <c r="AW126" s="516"/>
      <c r="AX126" s="516"/>
      <c r="AY126" s="516"/>
      <c r="AZ126" s="516"/>
      <c r="BA126" s="516"/>
      <c r="BB126" s="516"/>
      <c r="BC126" s="516"/>
      <c r="BD126" s="516"/>
      <c r="BE126" s="516"/>
      <c r="BF126" s="516"/>
      <c r="BG126" s="20"/>
      <c r="BK126" s="95"/>
      <c r="BL126" s="504" t="s">
        <v>554</v>
      </c>
      <c r="BM126" s="505"/>
      <c r="BN126" s="506"/>
      <c r="BP126" s="95"/>
      <c r="BQ126" s="504" t="s">
        <v>555</v>
      </c>
      <c r="BR126" s="505"/>
      <c r="BS126" s="506"/>
    </row>
    <row r="127" spans="1:73" ht="28.5" customHeight="1">
      <c r="A127" s="18"/>
      <c r="J127" s="507" t="str">
        <f>IF(J72="","",BU123)</f>
        <v/>
      </c>
      <c r="K127" s="507"/>
      <c r="L127" s="507"/>
      <c r="M127" s="507"/>
      <c r="N127" s="507"/>
      <c r="O127" s="507"/>
      <c r="P127" s="507"/>
      <c r="R127" s="460" t="str">
        <f>Datos!O6</f>
        <v>Casi seguro   -  (5)</v>
      </c>
      <c r="S127" s="460"/>
      <c r="T127" s="460"/>
      <c r="U127" s="460"/>
      <c r="V127" s="460"/>
      <c r="W127" s="460"/>
      <c r="Z127" s="403"/>
      <c r="AA127" s="433">
        <f>AA69</f>
        <v>2</v>
      </c>
      <c r="AB127" s="383" t="str">
        <f>IF(ISERROR(BL141=TRUE),"",IF(BL141="","",BL141))</f>
        <v/>
      </c>
      <c r="AC127" s="384"/>
      <c r="AD127" s="383" t="str">
        <f>IF(ISERROR(BM141=TRUE),"",IF(BM141="","",BM141))</f>
        <v/>
      </c>
      <c r="AE127" s="384"/>
      <c r="AF127" s="387" t="str">
        <f>IF(ISERROR(BN141=TRUE),"",IF(BN141="","",BN141))</f>
        <v/>
      </c>
      <c r="AG127" s="388"/>
      <c r="AH127" s="391" t="str">
        <f>IF(ISERROR(BO141=TRUE),"",IF(BO141="","",BO141))</f>
        <v/>
      </c>
      <c r="AI127" s="392"/>
      <c r="AJ127" s="395" t="str">
        <f>IF(ISERROR(BP141=TRUE),"",IF(BP141="","",BP141))</f>
        <v/>
      </c>
      <c r="AK127" s="396"/>
      <c r="AP127" s="516"/>
      <c r="AQ127" s="516"/>
      <c r="AR127" s="516"/>
      <c r="AS127" s="516"/>
      <c r="AT127" s="516"/>
      <c r="AU127" s="516"/>
      <c r="AV127" s="516"/>
      <c r="AW127" s="516"/>
      <c r="AX127" s="516"/>
      <c r="AY127" s="516"/>
      <c r="AZ127" s="516"/>
      <c r="BA127" s="516"/>
      <c r="BB127" s="516"/>
      <c r="BC127" s="516"/>
      <c r="BD127" s="516"/>
      <c r="BE127" s="516"/>
      <c r="BF127" s="516"/>
      <c r="BG127" s="20"/>
      <c r="BK127" s="96" t="s">
        <v>556</v>
      </c>
      <c r="BL127" s="96">
        <v>0</v>
      </c>
      <c r="BM127" s="96">
        <v>1</v>
      </c>
      <c r="BN127" s="96">
        <v>2</v>
      </c>
      <c r="BO127" s="37"/>
      <c r="BP127" s="96" t="s">
        <v>556</v>
      </c>
      <c r="BQ127" s="96">
        <v>0</v>
      </c>
      <c r="BR127" s="96">
        <v>1</v>
      </c>
      <c r="BS127" s="96">
        <v>2</v>
      </c>
    </row>
    <row r="128" spans="1:73" ht="14.45" customHeight="1">
      <c r="A128" s="18"/>
      <c r="J128" s="43"/>
      <c r="K128" s="44"/>
      <c r="L128" s="44"/>
      <c r="M128" s="44"/>
      <c r="N128" s="44"/>
      <c r="O128" s="44"/>
      <c r="P128" s="45"/>
      <c r="Z128" s="403"/>
      <c r="AA128" s="433"/>
      <c r="AB128" s="385"/>
      <c r="AC128" s="386"/>
      <c r="AD128" s="385"/>
      <c r="AE128" s="386"/>
      <c r="AF128" s="389"/>
      <c r="AG128" s="390"/>
      <c r="AH128" s="393"/>
      <c r="AI128" s="394"/>
      <c r="AJ128" s="397"/>
      <c r="AK128" s="398"/>
      <c r="BG128" s="20"/>
      <c r="BK128" s="96">
        <v>1</v>
      </c>
      <c r="BL128" s="96">
        <v>1</v>
      </c>
      <c r="BM128" s="96">
        <v>1</v>
      </c>
      <c r="BN128" s="96">
        <v>1</v>
      </c>
      <c r="BO128" s="37"/>
      <c r="BP128" s="96">
        <v>1</v>
      </c>
      <c r="BQ128" s="96">
        <v>1</v>
      </c>
      <c r="BR128" s="96">
        <v>2</v>
      </c>
      <c r="BS128" s="96">
        <v>3</v>
      </c>
    </row>
    <row r="129" spans="1:71" ht="14.45" customHeight="1">
      <c r="A129" s="18"/>
      <c r="R129" s="58"/>
      <c r="S129" s="58"/>
      <c r="Z129" s="403"/>
      <c r="AA129" s="433">
        <f>AA71</f>
        <v>3</v>
      </c>
      <c r="AB129" s="383" t="str">
        <f>IF(ISERROR(BL142=TRUE),"",IF(BL142="","",BL142))</f>
        <v/>
      </c>
      <c r="AC129" s="384"/>
      <c r="AD129" s="387" t="str">
        <f>IF(ISERROR(BM142=TRUE),"",IF(BM142="","",BM142))</f>
        <v/>
      </c>
      <c r="AE129" s="388"/>
      <c r="AF129" s="391" t="str">
        <f>IF(ISERROR(BN142=TRUE),"",IF(BN142="","",BN142))</f>
        <v/>
      </c>
      <c r="AG129" s="392"/>
      <c r="AH129" s="395" t="str">
        <f>IF(ISERROR(BO142=TRUE),"",IF(BO142="","",BO142))</f>
        <v/>
      </c>
      <c r="AI129" s="396"/>
      <c r="AJ129" s="395" t="str">
        <f>IF(ISERROR(BP142=TRUE),"",IF(BP142="","",BP142))</f>
        <v/>
      </c>
      <c r="AK129" s="396"/>
      <c r="AP129" s="484" t="s">
        <v>495</v>
      </c>
      <c r="AQ129" s="484"/>
      <c r="AR129" s="484"/>
      <c r="AS129" s="484"/>
      <c r="AT129" s="484"/>
      <c r="AU129" s="484"/>
      <c r="AV129" s="484"/>
      <c r="AW129" s="484"/>
      <c r="AX129" s="484"/>
      <c r="AY129" s="484"/>
      <c r="AZ129" s="484"/>
      <c r="BA129" s="484"/>
      <c r="BB129" s="484"/>
      <c r="BC129" s="484"/>
      <c r="BD129" s="484"/>
      <c r="BE129" s="484"/>
      <c r="BF129" s="484"/>
      <c r="BG129" s="20"/>
      <c r="BK129" s="96">
        <v>2</v>
      </c>
      <c r="BL129" s="96">
        <v>2</v>
      </c>
      <c r="BM129" s="96">
        <v>1</v>
      </c>
      <c r="BN129" s="96">
        <v>1</v>
      </c>
      <c r="BO129" s="37"/>
      <c r="BP129" s="96">
        <v>2</v>
      </c>
      <c r="BQ129" s="96">
        <v>2</v>
      </c>
      <c r="BR129" s="96">
        <v>3</v>
      </c>
      <c r="BS129" s="96">
        <v>4</v>
      </c>
    </row>
    <row r="130" spans="1:71" ht="28.5" customHeight="1">
      <c r="A130" s="18"/>
      <c r="R130" s="460" t="str">
        <f>IF($AK$13=1,Datos!P2,IF(OR($AK$13=2,$AK$13=3,$AK$13=4),Datos!Q2,IF($AK$13=5,Datos!R2,"")))</f>
        <v/>
      </c>
      <c r="S130" s="460"/>
      <c r="T130" s="460"/>
      <c r="U130" s="460"/>
      <c r="V130" s="460"/>
      <c r="W130" s="460"/>
      <c r="Z130" s="403"/>
      <c r="AA130" s="433"/>
      <c r="AB130" s="385"/>
      <c r="AC130" s="386"/>
      <c r="AD130" s="389"/>
      <c r="AE130" s="390"/>
      <c r="AF130" s="393"/>
      <c r="AG130" s="394"/>
      <c r="AH130" s="397"/>
      <c r="AI130" s="398"/>
      <c r="AJ130" s="397"/>
      <c r="AK130" s="398"/>
      <c r="AP130" s="400"/>
      <c r="AQ130" s="400"/>
      <c r="AR130" s="400"/>
      <c r="AS130" s="400"/>
      <c r="AT130" s="400"/>
      <c r="AU130" s="400"/>
      <c r="AV130" s="400"/>
      <c r="AW130" s="400"/>
      <c r="AX130" s="400"/>
      <c r="AY130" s="400"/>
      <c r="AZ130" s="400"/>
      <c r="BA130" s="400"/>
      <c r="BB130" s="400"/>
      <c r="BC130" s="400"/>
      <c r="BD130" s="400"/>
      <c r="BE130" s="400"/>
      <c r="BF130" s="400"/>
      <c r="BG130" s="20"/>
      <c r="BK130" s="96">
        <v>3</v>
      </c>
      <c r="BL130" s="96">
        <v>3</v>
      </c>
      <c r="BM130" s="96">
        <v>2</v>
      </c>
      <c r="BN130" s="96">
        <v>1</v>
      </c>
      <c r="BO130" s="37"/>
      <c r="BP130" s="96">
        <v>3</v>
      </c>
      <c r="BQ130" s="96">
        <v>3</v>
      </c>
      <c r="BR130" s="96">
        <v>4</v>
      </c>
      <c r="BS130" s="96">
        <v>5</v>
      </c>
    </row>
    <row r="131" spans="1:71" ht="14.45" customHeight="1">
      <c r="A131" s="18"/>
      <c r="R131" s="460" t="str">
        <f>IF($AK$13=1,Datos!P3,IF(OR($AK$13=2,$AK$13=3,$AK$13=4),Datos!Q3,IF($AK$13=5,Datos!R3,"")))</f>
        <v/>
      </c>
      <c r="S131" s="460"/>
      <c r="T131" s="460"/>
      <c r="U131" s="460"/>
      <c r="V131" s="460"/>
      <c r="W131" s="460"/>
      <c r="Z131" s="403"/>
      <c r="AA131" s="433">
        <f>AA73</f>
        <v>4</v>
      </c>
      <c r="AB131" s="387" t="str">
        <f>IF(ISERROR(BL143=TRUE),"",IF(BL143="","",BL143))</f>
        <v/>
      </c>
      <c r="AC131" s="388"/>
      <c r="AD131" s="391" t="str">
        <f>IF(ISERROR(BM143=TRUE),"",IF(BM143="","",BM143))</f>
        <v/>
      </c>
      <c r="AE131" s="392"/>
      <c r="AF131" s="391" t="str">
        <f>IF(ISERROR(BN143=TRUE),"",IF(BN143="","",BN143))</f>
        <v/>
      </c>
      <c r="AG131" s="392"/>
      <c r="AH131" s="395" t="str">
        <f>IF(ISERROR(BO143=TRUE),"",IF(BO143="","",BO143))</f>
        <v/>
      </c>
      <c r="AI131" s="396"/>
      <c r="AJ131" s="395" t="str">
        <f>IF(ISERROR(BP143=TRUE),"",IF(BP143="","",BP143))</f>
        <v/>
      </c>
      <c r="AK131" s="396"/>
      <c r="AP131" s="400"/>
      <c r="AQ131" s="400"/>
      <c r="AR131" s="400"/>
      <c r="AS131" s="400"/>
      <c r="AT131" s="400"/>
      <c r="AU131" s="400"/>
      <c r="AV131" s="400"/>
      <c r="AW131" s="400"/>
      <c r="AX131" s="400"/>
      <c r="AY131" s="400"/>
      <c r="AZ131" s="400"/>
      <c r="BA131" s="400"/>
      <c r="BB131" s="400"/>
      <c r="BC131" s="400"/>
      <c r="BD131" s="400"/>
      <c r="BE131" s="400"/>
      <c r="BF131" s="400"/>
      <c r="BG131" s="20"/>
      <c r="BK131" s="96">
        <v>4</v>
      </c>
      <c r="BL131" s="96">
        <v>4</v>
      </c>
      <c r="BM131" s="96">
        <v>3</v>
      </c>
      <c r="BN131" s="96">
        <v>2</v>
      </c>
      <c r="BO131" s="37"/>
      <c r="BP131" s="96">
        <v>4</v>
      </c>
      <c r="BQ131" s="96">
        <v>4</v>
      </c>
      <c r="BR131" s="96">
        <v>5</v>
      </c>
      <c r="BS131" s="96">
        <v>5</v>
      </c>
    </row>
    <row r="132" spans="1:71" ht="28.5" customHeight="1">
      <c r="A132" s="18"/>
      <c r="E132" s="97" t="str">
        <f>IF(AK13=Datos!$A$6,"Nueva escala de impacto-beneficio","Nueva escala de impacto")</f>
        <v>Nueva escala de impacto</v>
      </c>
      <c r="F132" s="97"/>
      <c r="G132" s="59"/>
      <c r="H132" s="59"/>
      <c r="I132" s="59"/>
      <c r="J132" s="59"/>
      <c r="K132" s="59"/>
      <c r="L132" s="59"/>
      <c r="M132" s="59"/>
      <c r="N132" s="59"/>
      <c r="O132" s="59"/>
      <c r="P132" s="59"/>
      <c r="R132" s="460" t="str">
        <f>IF($AK$13=1,Datos!P4,IF(OR($AK$13=2,$AK$13=3,$AK$13=4),Datos!Q4,IF($AK$13=5,Datos!R4,"")))</f>
        <v/>
      </c>
      <c r="S132" s="460"/>
      <c r="T132" s="460"/>
      <c r="U132" s="460"/>
      <c r="V132" s="460"/>
      <c r="W132" s="460"/>
      <c r="Z132" s="403"/>
      <c r="AA132" s="433"/>
      <c r="AB132" s="389"/>
      <c r="AC132" s="390"/>
      <c r="AD132" s="393"/>
      <c r="AE132" s="394"/>
      <c r="AF132" s="393"/>
      <c r="AG132" s="394"/>
      <c r="AH132" s="397"/>
      <c r="AI132" s="398"/>
      <c r="AJ132" s="397"/>
      <c r="AK132" s="398"/>
      <c r="AP132" s="400"/>
      <c r="AQ132" s="400"/>
      <c r="AR132" s="400"/>
      <c r="AS132" s="400"/>
      <c r="AT132" s="400"/>
      <c r="AU132" s="400"/>
      <c r="AV132" s="400"/>
      <c r="AW132" s="400"/>
      <c r="AX132" s="400"/>
      <c r="AY132" s="400"/>
      <c r="AZ132" s="400"/>
      <c r="BA132" s="400"/>
      <c r="BB132" s="400"/>
      <c r="BC132" s="400"/>
      <c r="BD132" s="400"/>
      <c r="BE132" s="400"/>
      <c r="BF132" s="400"/>
      <c r="BG132" s="20"/>
      <c r="BK132" s="96">
        <v>5</v>
      </c>
      <c r="BL132" s="96">
        <v>5</v>
      </c>
      <c r="BM132" s="96">
        <v>4</v>
      </c>
      <c r="BN132" s="96">
        <v>3</v>
      </c>
      <c r="BO132" s="37"/>
      <c r="BP132" s="96">
        <v>5</v>
      </c>
      <c r="BQ132" s="96">
        <v>5</v>
      </c>
      <c r="BR132" s="96">
        <v>5</v>
      </c>
      <c r="BS132" s="96">
        <v>5</v>
      </c>
    </row>
    <row r="133" spans="1:71" ht="14.45" customHeight="1">
      <c r="A133" s="18"/>
      <c r="J133" s="60"/>
      <c r="K133" s="61"/>
      <c r="L133" s="61"/>
      <c r="M133" s="61"/>
      <c r="N133" s="61"/>
      <c r="O133" s="61"/>
      <c r="P133" s="62"/>
      <c r="Q133" s="63"/>
      <c r="R133" s="460" t="str">
        <f>IF($AK$13=1,Datos!P5,IF(OR($AK$13=2,$AK$13=3,$AK$13=4),Datos!Q5,IF($AK$13=5,Datos!R5,"")))</f>
        <v/>
      </c>
      <c r="S133" s="460"/>
      <c r="T133" s="460"/>
      <c r="U133" s="460"/>
      <c r="V133" s="460"/>
      <c r="W133" s="460"/>
      <c r="Z133" s="403"/>
      <c r="AA133" s="433">
        <f>AA75</f>
        <v>5</v>
      </c>
      <c r="AB133" s="391" t="str">
        <f>IF(ISERROR(BL144=TRUE),"",IF(BL144="","",BL144))</f>
        <v/>
      </c>
      <c r="AC133" s="392"/>
      <c r="AD133" s="391" t="str">
        <f>IF(ISERROR(BM144=TRUE),"",IF(BM144="","",BM144))</f>
        <v/>
      </c>
      <c r="AE133" s="392"/>
      <c r="AF133" s="395" t="str">
        <f>IF(ISERROR(BN144=TRUE),"",IF(BN144="","",BN144))</f>
        <v/>
      </c>
      <c r="AG133" s="396"/>
      <c r="AH133" s="395" t="str">
        <f>IF(ISERROR(BO144=TRUE),"",IF(BO144="","",BO144))</f>
        <v/>
      </c>
      <c r="AI133" s="396"/>
      <c r="AJ133" s="395" t="str">
        <f>IF(ISERROR(BP144=TRUE),"",IF(BP144="","",BP144))</f>
        <v/>
      </c>
      <c r="AK133" s="396"/>
      <c r="AP133" s="400"/>
      <c r="AQ133" s="400"/>
      <c r="AR133" s="400"/>
      <c r="AS133" s="400"/>
      <c r="AT133" s="400"/>
      <c r="AU133" s="400"/>
      <c r="AV133" s="400"/>
      <c r="AW133" s="400"/>
      <c r="AX133" s="400"/>
      <c r="AY133" s="400"/>
      <c r="AZ133" s="400"/>
      <c r="BA133" s="400"/>
      <c r="BB133" s="400"/>
      <c r="BC133" s="400"/>
      <c r="BD133" s="400"/>
      <c r="BE133" s="400"/>
      <c r="BF133" s="400"/>
      <c r="BG133" s="20"/>
      <c r="BK133" s="11" t="s">
        <v>485</v>
      </c>
      <c r="BL133" s="86" t="str">
        <f>IF($AK$13="","",IF($AK$13&lt;&gt;Datos!A6,(INDEX($BK$126:$BN$132,MATCH($BT$62,$BK$126:$BK$132,0),MATCH($Z$117,$BK$127:$BN$127,0)))))</f>
        <v/>
      </c>
      <c r="BP133" s="11" t="s">
        <v>485</v>
      </c>
      <c r="BQ133" s="64" t="str">
        <f>IF($AK$13="","",IF($AK$13=Datos!A6,(INDEX(BP126:BS132,MATCH($BT$62,BP126:BP132,0),MATCH($Z$117,BP127:BS127,0)))))</f>
        <v/>
      </c>
    </row>
    <row r="134" spans="1:71" ht="28.5" customHeight="1">
      <c r="A134" s="18"/>
      <c r="J134" s="507" t="str">
        <f>IF(J79="","",BU124)</f>
        <v/>
      </c>
      <c r="K134" s="507"/>
      <c r="L134" s="507"/>
      <c r="M134" s="507"/>
      <c r="N134" s="507"/>
      <c r="O134" s="507"/>
      <c r="P134" s="507"/>
      <c r="R134" s="460" t="str">
        <f>IF($AK$13=1,Datos!P6,IF(OR($AK$13=2,$AK$13=3,$AK$13=4),Datos!Q6,IF($AK$13=5,Datos!R6,"")))</f>
        <v/>
      </c>
      <c r="S134" s="460"/>
      <c r="T134" s="460"/>
      <c r="U134" s="460"/>
      <c r="V134" s="460"/>
      <c r="W134" s="460"/>
      <c r="Z134" s="404"/>
      <c r="AA134" s="433"/>
      <c r="AB134" s="393"/>
      <c r="AC134" s="394"/>
      <c r="AD134" s="393"/>
      <c r="AE134" s="394"/>
      <c r="AF134" s="397"/>
      <c r="AG134" s="398"/>
      <c r="AH134" s="397"/>
      <c r="AI134" s="398"/>
      <c r="AJ134" s="397"/>
      <c r="AK134" s="398"/>
      <c r="AP134" s="400"/>
      <c r="AQ134" s="400"/>
      <c r="AR134" s="400"/>
      <c r="AS134" s="400"/>
      <c r="AT134" s="400"/>
      <c r="AU134" s="400"/>
      <c r="AV134" s="400"/>
      <c r="AW134" s="400"/>
      <c r="AX134" s="400"/>
      <c r="AY134" s="400"/>
      <c r="AZ134" s="400"/>
      <c r="BA134" s="400"/>
      <c r="BB134" s="400"/>
      <c r="BC134" s="400"/>
      <c r="BD134" s="400"/>
      <c r="BE134" s="400"/>
      <c r="BF134" s="400"/>
      <c r="BG134" s="20"/>
      <c r="BK134" s="11" t="s">
        <v>487</v>
      </c>
      <c r="BL134" s="26" t="str">
        <f>IF($AK$13="","",IF($AK$13&lt;&gt;Datos!A6,(INDEX($BK$126:$BN$132,MATCH($BT$63,$BK$126:$BK$132,0),MATCH($AJ$117,$BK$127:$BN$127,0)))))</f>
        <v/>
      </c>
      <c r="BP134" s="11" t="s">
        <v>487</v>
      </c>
      <c r="BQ134" s="64" t="str">
        <f>IF($AK$13="","",IF($AK$13=Datos!A6,(INDEX(BP126:BS132,MATCH($BT$63,BP126:BP132,0),MATCH($AJ$117,BP127:BS127,0)))))</f>
        <v/>
      </c>
    </row>
    <row r="135" spans="1:71" ht="15" customHeight="1">
      <c r="A135" s="18"/>
      <c r="J135" s="43"/>
      <c r="K135" s="44"/>
      <c r="L135" s="44"/>
      <c r="M135" s="44"/>
      <c r="N135" s="44"/>
      <c r="O135" s="44"/>
      <c r="P135" s="45"/>
      <c r="Z135" s="48"/>
      <c r="AP135" s="141"/>
      <c r="AQ135" s="141"/>
      <c r="AR135" s="141"/>
      <c r="AS135" s="141"/>
      <c r="AT135" s="141"/>
      <c r="AU135" s="141"/>
      <c r="AV135" s="141"/>
      <c r="AW135" s="141"/>
      <c r="AX135" s="141"/>
      <c r="AY135" s="141"/>
      <c r="AZ135" s="141"/>
      <c r="BA135" s="141"/>
      <c r="BB135" s="141"/>
      <c r="BG135" s="20"/>
    </row>
    <row r="136" spans="1:71" ht="15" hidden="1" customHeight="1">
      <c r="A136" s="18"/>
      <c r="AP136" s="141"/>
      <c r="AQ136" s="141"/>
      <c r="AR136" s="141"/>
      <c r="AS136" s="141"/>
      <c r="AT136" s="141"/>
      <c r="AU136" s="141"/>
      <c r="AV136" s="141"/>
      <c r="AW136" s="141"/>
      <c r="AX136" s="141"/>
      <c r="AY136" s="141"/>
      <c r="AZ136" s="141"/>
      <c r="BA136" s="141"/>
      <c r="BB136" s="141"/>
      <c r="BG136" s="20"/>
    </row>
    <row r="137" spans="1:71" ht="15" hidden="1" customHeight="1">
      <c r="A137" s="18"/>
      <c r="Z137" s="49"/>
      <c r="BG137" s="20"/>
    </row>
    <row r="138" spans="1:71" ht="15" hidden="1" customHeight="1">
      <c r="A138" s="18"/>
      <c r="J138" s="60"/>
      <c r="K138" s="61"/>
      <c r="L138" s="61"/>
      <c r="M138" s="61"/>
      <c r="N138" s="61"/>
      <c r="O138" s="61"/>
      <c r="P138" s="62"/>
      <c r="Z138" s="49"/>
      <c r="BG138" s="20"/>
    </row>
    <row r="139" spans="1:71" ht="15" customHeight="1">
      <c r="A139" s="18"/>
      <c r="Z139" s="49"/>
      <c r="BG139" s="20"/>
      <c r="BL139" s="11" t="s">
        <v>558</v>
      </c>
    </row>
    <row r="140" spans="1:71" ht="15" customHeight="1" thickBot="1">
      <c r="A140" s="51"/>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3"/>
      <c r="AA140" s="52"/>
      <c r="AB140" s="52"/>
      <c r="AC140" s="52"/>
      <c r="AD140" s="52"/>
      <c r="AE140" s="52"/>
      <c r="AF140" s="52"/>
      <c r="AG140" s="52"/>
      <c r="AH140" s="52"/>
      <c r="AI140" s="52"/>
      <c r="AJ140" s="52"/>
      <c r="AK140" s="52"/>
      <c r="AL140" s="52"/>
      <c r="AM140" s="52"/>
      <c r="AN140" s="52"/>
      <c r="AO140" s="52"/>
      <c r="AP140" s="52"/>
      <c r="AQ140" s="52"/>
      <c r="AR140" s="52"/>
      <c r="AS140" s="52"/>
      <c r="AT140" s="52"/>
      <c r="AU140" s="52"/>
      <c r="AV140" s="52"/>
      <c r="AW140" s="52"/>
      <c r="AX140" s="52"/>
      <c r="AY140" s="52"/>
      <c r="AZ140" s="52"/>
      <c r="BA140" s="52"/>
      <c r="BB140" s="52"/>
      <c r="BC140" s="52"/>
      <c r="BD140" s="52"/>
      <c r="BE140" s="52"/>
      <c r="BF140" s="52"/>
      <c r="BG140" s="54"/>
      <c r="BK140" s="11">
        <f>AA125</f>
        <v>1</v>
      </c>
      <c r="BL140" s="26" t="str">
        <f>IF(AK13="","",IF(AND(BK66=$BU$123,$BL$65=$BU$124),"X",""))</f>
        <v/>
      </c>
      <c r="BM140" s="26" t="str">
        <f>IF(AK13="","",IF(AND(BK66=$BU$123,$BM$65=$BU$124),"X",""))</f>
        <v/>
      </c>
      <c r="BN140" s="26" t="str">
        <f>IF(AK13="","",IF(AND(BK66=$BU$123,$BN$65=$BU$124),"X",""))</f>
        <v/>
      </c>
      <c r="BO140" s="26" t="str">
        <f>IF(AK13="","",IF(AND(BK66=$BU$123,$BO$65=$BU$124),"X",""))</f>
        <v/>
      </c>
      <c r="BP140" s="26" t="str">
        <f>IF(AK13="","",IF(AND(BK66=$BU$123,$BP$65=$BU$124),"X",""))</f>
        <v/>
      </c>
    </row>
    <row r="141" spans="1:71" ht="32.25" customHeight="1" thickBot="1">
      <c r="A141" s="501" t="str">
        <f>IF(AK13=Datos!$A$6,"TRATAMIENTO DE LA OPORTUNIDAD","TRATAMIENTO DEL RIESGO")</f>
        <v>TRATAMIENTO DEL RIESGO</v>
      </c>
      <c r="B141" s="502"/>
      <c r="C141" s="502"/>
      <c r="D141" s="502"/>
      <c r="E141" s="502"/>
      <c r="F141" s="502"/>
      <c r="G141" s="502"/>
      <c r="H141" s="502"/>
      <c r="I141" s="502"/>
      <c r="J141" s="503"/>
      <c r="BF141" s="16"/>
      <c r="BG141" s="20"/>
      <c r="BK141" s="11">
        <f>AA127</f>
        <v>2</v>
      </c>
      <c r="BL141" s="26" t="str">
        <f>IF(AK13="","",IF(AND(BK67=$BU$123,$BL$65=$BU$124),"X",""))</f>
        <v/>
      </c>
      <c r="BM141" s="26" t="str">
        <f>IF(AK13="","",IF(AND(BK67=$BU$123,$BM$65=$BU$124),"X",""))</f>
        <v/>
      </c>
      <c r="BN141" s="26" t="str">
        <f>IF(AK13="","",IF(AND(BK67=$BU$123,$BN$65=$BU$124),"X",""))</f>
        <v/>
      </c>
      <c r="BO141" s="26" t="str">
        <f>IF(AK13="","",IF(AND(BK67=$BU$123,$BO$65=$BU$124),"X",""))</f>
        <v/>
      </c>
      <c r="BP141" s="26" t="str">
        <f>IF(AK13="","",IF(AND(BK67=$BU$123,$BP$65=$BU$124),"X",""))</f>
        <v/>
      </c>
    </row>
    <row r="142" spans="1:71" ht="14.45" customHeight="1">
      <c r="A142" s="65"/>
      <c r="B142" s="66"/>
      <c r="C142" s="66"/>
      <c r="D142" s="67"/>
      <c r="E142" s="67"/>
      <c r="F142" s="67"/>
      <c r="G142" s="67"/>
      <c r="H142" s="67"/>
      <c r="I142" s="67"/>
      <c r="J142" s="67"/>
      <c r="BG142" s="20"/>
      <c r="BK142" s="11">
        <f>AA129</f>
        <v>3</v>
      </c>
      <c r="BL142" s="26" t="str">
        <f>IF(AK13="","",IF(AND(BK68=$BU$123,$BL$65=$BU$124),"X",""))</f>
        <v/>
      </c>
      <c r="BM142" s="26" t="str">
        <f>IF(AK13="","",IF(AND(BK68=$BU$123,$BM$65=$BU$124),"X",""))</f>
        <v/>
      </c>
      <c r="BN142" s="26" t="str">
        <f>IF(AK13="","",IF(AND(BK68=$BU$123,$BN$65=$BU$124),"X",""))</f>
        <v/>
      </c>
      <c r="BO142" s="26" t="str">
        <f>IF(AK13="","",IF(AND(BK68=$BU$123,$BO$65=$BU$124),"X",""))</f>
        <v/>
      </c>
      <c r="BP142" s="26" t="str">
        <f>IF(AK13="","",IF(AND(BK68=$BU$123,$BP$65=$BU$124),"X",""))</f>
        <v/>
      </c>
    </row>
    <row r="143" spans="1:71" ht="15.75" thickBot="1">
      <c r="A143" s="18"/>
      <c r="D143" s="40"/>
      <c r="E143" s="41"/>
      <c r="F143" s="41"/>
      <c r="G143" s="41"/>
      <c r="H143" s="41"/>
      <c r="I143" s="41"/>
      <c r="J143" s="41"/>
      <c r="K143" s="41"/>
      <c r="L143" s="41"/>
      <c r="M143" s="41"/>
      <c r="N143" s="41"/>
      <c r="O143" s="41"/>
      <c r="P143" s="41"/>
      <c r="Q143" s="41"/>
      <c r="R143" s="41"/>
      <c r="S143" s="41"/>
      <c r="T143" s="41"/>
      <c r="U143" s="41"/>
      <c r="V143" s="41"/>
      <c r="W143" s="41"/>
      <c r="X143" s="41"/>
      <c r="Y143" s="41"/>
      <c r="Z143" s="41"/>
      <c r="AA143" s="41"/>
      <c r="AB143" s="41"/>
      <c r="AC143" s="41"/>
      <c r="AD143" s="41"/>
      <c r="AE143" s="41"/>
      <c r="AF143" s="41"/>
      <c r="AG143" s="41"/>
      <c r="AH143" s="41"/>
      <c r="AI143" s="41"/>
      <c r="AJ143" s="41"/>
      <c r="AK143" s="41"/>
      <c r="AL143" s="41"/>
      <c r="AM143" s="41"/>
      <c r="AN143" s="41"/>
      <c r="AO143" s="41"/>
      <c r="AP143" s="41"/>
      <c r="AQ143" s="41"/>
      <c r="AR143" s="41"/>
      <c r="AS143" s="41"/>
      <c r="AT143" s="41"/>
      <c r="AU143" s="41"/>
      <c r="AV143" s="41"/>
      <c r="AW143" s="41"/>
      <c r="AX143" s="41"/>
      <c r="AY143" s="41"/>
      <c r="AZ143" s="41"/>
      <c r="BA143" s="41"/>
      <c r="BB143" s="41"/>
      <c r="BC143" s="41"/>
      <c r="BD143" s="41"/>
      <c r="BE143" s="41"/>
      <c r="BF143" s="42"/>
      <c r="BG143" s="20"/>
      <c r="BK143" s="11">
        <f>AA131</f>
        <v>4</v>
      </c>
      <c r="BL143" s="26" t="str">
        <f>IF(AK13="","",IF(AND(BK69=$BU$123,$BL$65=$BU$124),"X",""))</f>
        <v/>
      </c>
      <c r="BM143" s="26" t="str">
        <f>IF(AK13="","",IF(AND(BK69=$BU$123,$BM$65=$BU$124),"X",""))</f>
        <v/>
      </c>
      <c r="BN143" s="26" t="str">
        <f>IF(AK13="","",IF(AND(BK69=$BU$123,$BN$65=$BU$124),"X",""))</f>
        <v/>
      </c>
      <c r="BO143" s="26" t="str">
        <f>IF(AK13="","",IF(AND(BK69=$BU$123,$BO$65=$BU$124),"X",""))</f>
        <v/>
      </c>
      <c r="BP143" s="26" t="str">
        <f>IF(AK13="","",IF(AND(BK69=$BU$123,$BP$65=$BU$124),"X",""))</f>
        <v/>
      </c>
    </row>
    <row r="144" spans="1:71" ht="15" customHeight="1">
      <c r="A144" s="18"/>
      <c r="D144" s="37"/>
      <c r="F144" s="19"/>
      <c r="G144" s="603" t="str">
        <f>IF(AK13=Datos!$A$6,"Manejo de la oportunidad:","Manejo del riesgo:")</f>
        <v>Manejo del riesgo:</v>
      </c>
      <c r="H144" s="603"/>
      <c r="I144" s="603"/>
      <c r="J144" s="603"/>
      <c r="K144" s="603"/>
      <c r="S144" s="68"/>
      <c r="T144" s="69"/>
      <c r="U144" s="69"/>
      <c r="V144" s="69"/>
      <c r="W144" s="70"/>
      <c r="AL144" s="68"/>
      <c r="AM144" s="69"/>
      <c r="AN144" s="69"/>
      <c r="AO144" s="69"/>
      <c r="AP144" s="69"/>
      <c r="AQ144" s="69"/>
      <c r="AR144" s="70"/>
      <c r="BF144" s="38"/>
      <c r="BG144" s="20"/>
      <c r="BK144" s="11">
        <f>AA133</f>
        <v>5</v>
      </c>
      <c r="BL144" s="26" t="str">
        <f>IF(AK13="","",IF(AND(BK70=$BU$123,$BL$65=$BU$124),"X",""))</f>
        <v/>
      </c>
      <c r="BM144" s="26" t="str">
        <f>IF(AK13="","",IF(AND(BK70=$BU$123,$BM$65=$BU$124),"X",""))</f>
        <v/>
      </c>
      <c r="BN144" s="26" t="str">
        <f>IF(AK13="","",IF(AND(BK70=$BU$123,$BN$65=$BU$124),"X",""))</f>
        <v/>
      </c>
      <c r="BO144" s="26" t="str">
        <f>IF(AK13="","",IF(AND(BK70=$BU$123,$BO$65=$BU$124),"X",""))</f>
        <v/>
      </c>
      <c r="BP144" s="26" t="str">
        <f>IF(AK13="","",IF(AND(BK70=$BU$123,$BP$65=$BU$124),"X",""))</f>
        <v/>
      </c>
    </row>
    <row r="145" spans="1:68" ht="21.95" customHeight="1">
      <c r="A145" s="18"/>
      <c r="D145" s="71"/>
      <c r="E145" s="19"/>
      <c r="F145" s="19"/>
      <c r="G145" s="603"/>
      <c r="H145" s="603"/>
      <c r="I145" s="603"/>
      <c r="J145" s="603"/>
      <c r="K145" s="603"/>
      <c r="S145" s="72"/>
      <c r="T145" s="598"/>
      <c r="U145" s="599"/>
      <c r="V145" s="600" t="str">
        <f>IF(AK13=Datos!$A$6,"Fortalecer","Reducir")</f>
        <v>Reducir</v>
      </c>
      <c r="W145" s="601"/>
      <c r="AL145" s="72"/>
      <c r="AM145" s="602"/>
      <c r="AN145" s="602"/>
      <c r="AO145" s="600" t="str">
        <f>IF(AK13=Datos!$A$6,"Aceptar","Aceptar")</f>
        <v>Aceptar</v>
      </c>
      <c r="AP145" s="603"/>
      <c r="AQ145" s="603"/>
      <c r="AR145" s="601"/>
      <c r="BF145" s="38"/>
      <c r="BG145" s="20"/>
      <c r="BL145" s="11">
        <v>1</v>
      </c>
      <c r="BM145" s="11">
        <v>2</v>
      </c>
      <c r="BN145" s="11">
        <v>3</v>
      </c>
      <c r="BO145" s="11">
        <v>4</v>
      </c>
      <c r="BP145" s="11">
        <v>5</v>
      </c>
    </row>
    <row r="146" spans="1:68" ht="24" customHeight="1" thickBot="1">
      <c r="A146" s="18"/>
      <c r="D146" s="37"/>
      <c r="E146" s="19"/>
      <c r="F146" s="19"/>
      <c r="G146" s="603"/>
      <c r="H146" s="603"/>
      <c r="I146" s="603"/>
      <c r="J146" s="603"/>
      <c r="K146" s="603"/>
      <c r="S146" s="73"/>
      <c r="T146" s="74"/>
      <c r="U146" s="74"/>
      <c r="V146" s="74"/>
      <c r="W146" s="75"/>
      <c r="AL146" s="73"/>
      <c r="AM146" s="74"/>
      <c r="AN146" s="74"/>
      <c r="AO146" s="74"/>
      <c r="AP146" s="74"/>
      <c r="AQ146" s="74"/>
      <c r="AR146" s="75"/>
      <c r="BF146" s="38"/>
      <c r="BG146" s="20"/>
    </row>
    <row r="147" spans="1:68" ht="15.75" customHeight="1">
      <c r="A147" s="18"/>
      <c r="D147" s="43"/>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4"/>
      <c r="AH147" s="44"/>
      <c r="AI147" s="44"/>
      <c r="AJ147" s="44"/>
      <c r="AK147" s="44"/>
      <c r="AL147" s="44"/>
      <c r="AM147" s="44"/>
      <c r="AN147" s="44"/>
      <c r="AO147" s="44"/>
      <c r="AP147" s="44"/>
      <c r="AQ147" s="44"/>
      <c r="AR147" s="44"/>
      <c r="AS147" s="44"/>
      <c r="AT147" s="44"/>
      <c r="AU147" s="44"/>
      <c r="AV147" s="44"/>
      <c r="AW147" s="44"/>
      <c r="AX147" s="44"/>
      <c r="AY147" s="44"/>
      <c r="AZ147" s="44"/>
      <c r="BA147" s="44"/>
      <c r="BB147" s="44"/>
      <c r="BC147" s="44"/>
      <c r="BD147" s="44"/>
      <c r="BE147" s="44"/>
      <c r="BF147" s="45"/>
      <c r="BG147" s="20"/>
    </row>
    <row r="148" spans="1:68" ht="21.95" customHeight="1">
      <c r="A148" s="18"/>
      <c r="BG148" s="20"/>
    </row>
    <row r="149" spans="1:68" ht="90.6" customHeight="1">
      <c r="A149" s="18"/>
      <c r="D149" s="603" t="s">
        <v>559</v>
      </c>
      <c r="E149" s="603"/>
      <c r="F149" s="603"/>
      <c r="G149" s="603"/>
      <c r="H149" s="603"/>
      <c r="I149" s="603"/>
      <c r="J149" s="603"/>
      <c r="L149" s="644" t="s">
        <v>560</v>
      </c>
      <c r="M149" s="644"/>
      <c r="N149" s="644"/>
      <c r="O149" s="644"/>
      <c r="P149" s="644"/>
      <c r="Q149" s="644"/>
      <c r="R149" s="644"/>
      <c r="S149" s="644"/>
      <c r="T149" s="644"/>
      <c r="U149" s="644"/>
      <c r="V149" s="644"/>
      <c r="W149" s="644"/>
      <c r="X149" s="644"/>
      <c r="Y149" s="644"/>
      <c r="Z149" s="644"/>
      <c r="AA149" s="644"/>
      <c r="AB149" s="644"/>
      <c r="AC149" s="644"/>
      <c r="AD149" s="644"/>
      <c r="AE149" s="644"/>
      <c r="AF149" s="644"/>
      <c r="AG149" s="644"/>
      <c r="AH149" s="644"/>
      <c r="AI149" s="644"/>
      <c r="AJ149" s="644"/>
      <c r="AK149" s="644"/>
      <c r="AL149" s="644"/>
      <c r="AM149" s="644"/>
      <c r="AN149" s="644"/>
      <c r="AO149" s="644"/>
      <c r="AP149" s="644"/>
      <c r="AQ149" s="644"/>
      <c r="AR149" s="644"/>
      <c r="AS149" s="644"/>
      <c r="AT149" s="644"/>
      <c r="AU149" s="644"/>
      <c r="AV149" s="644"/>
      <c r="AW149" s="644"/>
      <c r="AX149" s="644"/>
      <c r="AY149" s="644"/>
      <c r="AZ149" s="644"/>
      <c r="BA149" s="644"/>
      <c r="BB149" s="644"/>
      <c r="BC149" s="644"/>
      <c r="BD149" s="644"/>
      <c r="BE149" s="644"/>
      <c r="BF149" s="644"/>
      <c r="BG149" s="20"/>
    </row>
    <row r="150" spans="1:68" ht="29.45" customHeight="1">
      <c r="A150" s="18"/>
      <c r="D150" s="603"/>
      <c r="E150" s="603"/>
      <c r="F150" s="603"/>
      <c r="G150" s="603"/>
      <c r="H150" s="603"/>
      <c r="I150" s="603"/>
      <c r="J150" s="603"/>
      <c r="L150" s="644"/>
      <c r="M150" s="644"/>
      <c r="N150" s="644"/>
      <c r="O150" s="644"/>
      <c r="P150" s="644"/>
      <c r="Q150" s="644"/>
      <c r="R150" s="644"/>
      <c r="S150" s="644"/>
      <c r="T150" s="644"/>
      <c r="U150" s="644"/>
      <c r="V150" s="644"/>
      <c r="W150" s="644"/>
      <c r="X150" s="644"/>
      <c r="Y150" s="644"/>
      <c r="Z150" s="644"/>
      <c r="AA150" s="644"/>
      <c r="AB150" s="644"/>
      <c r="AC150" s="644"/>
      <c r="AD150" s="644"/>
      <c r="AE150" s="644"/>
      <c r="AF150" s="644"/>
      <c r="AG150" s="644"/>
      <c r="AH150" s="644"/>
      <c r="AI150" s="644"/>
      <c r="AJ150" s="644"/>
      <c r="AK150" s="644"/>
      <c r="AL150" s="644"/>
      <c r="AM150" s="644"/>
      <c r="AN150" s="644"/>
      <c r="AO150" s="644"/>
      <c r="AP150" s="644"/>
      <c r="AQ150" s="644"/>
      <c r="AR150" s="644"/>
      <c r="AS150" s="644"/>
      <c r="AT150" s="644"/>
      <c r="AU150" s="644"/>
      <c r="AV150" s="644"/>
      <c r="AW150" s="644"/>
      <c r="AX150" s="644"/>
      <c r="AY150" s="644"/>
      <c r="AZ150" s="644"/>
      <c r="BA150" s="644"/>
      <c r="BB150" s="644"/>
      <c r="BC150" s="644"/>
      <c r="BD150" s="644"/>
      <c r="BE150" s="644"/>
      <c r="BF150" s="644"/>
      <c r="BG150" s="20"/>
    </row>
    <row r="151" spans="1:68" ht="15.95" customHeight="1">
      <c r="A151" s="18"/>
      <c r="BG151" s="20"/>
    </row>
    <row r="152" spans="1:68" ht="31.9" customHeight="1">
      <c r="A152" s="18"/>
      <c r="D152" s="493" t="s">
        <v>561</v>
      </c>
      <c r="E152" s="493"/>
      <c r="F152" s="493"/>
      <c r="G152" s="493"/>
      <c r="H152" s="493"/>
      <c r="I152" s="493"/>
      <c r="J152" s="493"/>
      <c r="K152" s="493"/>
      <c r="L152" s="493"/>
      <c r="M152" s="493"/>
      <c r="N152" s="493"/>
      <c r="O152" s="493"/>
      <c r="P152" s="493"/>
      <c r="Q152" s="493"/>
      <c r="R152" s="493"/>
      <c r="S152" s="493"/>
      <c r="T152" s="493"/>
      <c r="U152" s="493"/>
      <c r="V152" s="493"/>
      <c r="W152" s="493"/>
      <c r="X152" s="493"/>
      <c r="Y152" s="493"/>
      <c r="Z152" s="493"/>
      <c r="AA152" s="493"/>
      <c r="AB152" s="493"/>
      <c r="AC152" s="493"/>
      <c r="AD152" s="493"/>
      <c r="AE152" s="493"/>
      <c r="AF152" s="493"/>
      <c r="AG152" s="493"/>
      <c r="AH152" s="493"/>
      <c r="AI152" s="493"/>
      <c r="AJ152" s="493"/>
      <c r="AK152" s="493"/>
      <c r="AL152" s="493"/>
      <c r="AM152" s="493"/>
      <c r="AN152" s="493"/>
      <c r="AO152" s="493"/>
      <c r="AP152" s="493"/>
      <c r="AQ152" s="493"/>
      <c r="AR152" s="493"/>
      <c r="AS152" s="493"/>
      <c r="AT152" s="493"/>
      <c r="AU152" s="493"/>
      <c r="AV152" s="493"/>
      <c r="AW152" s="493"/>
      <c r="AX152" s="493"/>
      <c r="AY152" s="493"/>
      <c r="AZ152" s="493"/>
      <c r="BA152" s="493"/>
      <c r="BB152" s="493"/>
      <c r="BC152" s="493"/>
      <c r="BD152" s="493"/>
      <c r="BE152" s="493"/>
      <c r="BF152" s="493"/>
      <c r="BG152" s="651"/>
    </row>
    <row r="153" spans="1:68" ht="20.100000000000001" customHeight="1">
      <c r="A153" s="18"/>
      <c r="D153" s="605" t="s">
        <v>562</v>
      </c>
      <c r="E153" s="605"/>
      <c r="F153" s="605"/>
      <c r="G153" s="605"/>
      <c r="H153" s="605"/>
      <c r="I153" s="605"/>
      <c r="J153" s="605"/>
      <c r="K153" s="605"/>
      <c r="L153" s="605"/>
      <c r="M153" s="605"/>
      <c r="N153" s="605"/>
      <c r="O153" s="605"/>
      <c r="P153" s="605"/>
      <c r="Q153" s="605"/>
      <c r="R153" s="605"/>
      <c r="S153" s="605"/>
      <c r="T153" s="605"/>
      <c r="U153" s="605"/>
      <c r="V153" s="649" t="s">
        <v>563</v>
      </c>
      <c r="W153" s="649"/>
      <c r="X153" s="649"/>
      <c r="Y153" s="649"/>
      <c r="Z153" s="649"/>
      <c r="AA153" s="649"/>
      <c r="AB153" s="649"/>
      <c r="AC153" s="649"/>
      <c r="AD153" s="649"/>
      <c r="AE153" s="649"/>
      <c r="AF153" s="649"/>
      <c r="AG153" s="649"/>
      <c r="AH153" s="649"/>
      <c r="AI153" s="649"/>
      <c r="AJ153" s="649"/>
      <c r="AK153" s="649"/>
      <c r="AL153" s="649"/>
      <c r="AM153" s="649"/>
      <c r="AN153" s="649"/>
      <c r="AO153" s="649"/>
      <c r="AP153" s="649"/>
      <c r="AQ153" s="649"/>
      <c r="AR153" s="649"/>
      <c r="AS153" s="649"/>
      <c r="AT153" s="649"/>
      <c r="AU153" s="649"/>
      <c r="AV153" s="649"/>
      <c r="AW153" s="649"/>
      <c r="AX153" s="649"/>
      <c r="AY153" s="649"/>
      <c r="AZ153" s="649"/>
      <c r="BA153" s="649"/>
      <c r="BB153" s="649"/>
      <c r="BC153" s="649"/>
      <c r="BD153" s="649"/>
      <c r="BE153" s="649"/>
      <c r="BF153" s="649"/>
      <c r="BG153" s="650"/>
    </row>
    <row r="154" spans="1:68" ht="20.100000000000001" customHeight="1">
      <c r="A154" s="18"/>
      <c r="D154" s="606"/>
      <c r="E154" s="606"/>
      <c r="F154" s="606"/>
      <c r="G154" s="606"/>
      <c r="H154" s="606"/>
      <c r="I154" s="606"/>
      <c r="J154" s="606"/>
      <c r="K154" s="606"/>
      <c r="L154" s="606"/>
      <c r="M154" s="606"/>
      <c r="N154" s="606"/>
      <c r="O154" s="606"/>
      <c r="P154" s="606"/>
      <c r="Q154" s="606"/>
      <c r="R154" s="606"/>
      <c r="S154" s="606"/>
      <c r="T154" s="606"/>
      <c r="U154" s="606"/>
      <c r="V154" s="604" t="s">
        <v>564</v>
      </c>
      <c r="W154" s="604"/>
      <c r="X154" s="604"/>
      <c r="Y154" s="604"/>
      <c r="Z154" s="604"/>
      <c r="AA154" s="604"/>
      <c r="AB154" s="604"/>
      <c r="AC154" s="604"/>
      <c r="AD154" s="604"/>
      <c r="AE154" s="604"/>
      <c r="AF154" s="604"/>
      <c r="AG154" s="604"/>
      <c r="AH154" s="604" t="s">
        <v>565</v>
      </c>
      <c r="AI154" s="604"/>
      <c r="AJ154" s="604"/>
      <c r="AK154" s="604"/>
      <c r="AL154" s="604"/>
      <c r="AM154" s="604"/>
      <c r="AN154" s="604"/>
      <c r="AO154" s="604"/>
      <c r="AP154" s="604"/>
      <c r="AQ154" s="604" t="s">
        <v>566</v>
      </c>
      <c r="AR154" s="604"/>
      <c r="AS154" s="604"/>
      <c r="AT154" s="604"/>
      <c r="AU154" s="604"/>
      <c r="AV154" s="604"/>
      <c r="AW154" s="604"/>
      <c r="AX154" s="604"/>
      <c r="AY154" s="604"/>
      <c r="AZ154" s="604"/>
      <c r="BA154" s="604" t="s">
        <v>567</v>
      </c>
      <c r="BB154" s="604"/>
      <c r="BC154" s="604"/>
      <c r="BD154" s="604"/>
      <c r="BE154" s="604"/>
      <c r="BF154" s="604"/>
      <c r="BG154" s="182" t="s">
        <v>568</v>
      </c>
    </row>
    <row r="155" spans="1:68" ht="14.25" customHeight="1">
      <c r="A155" s="18"/>
      <c r="D155" s="408" t="s">
        <v>569</v>
      </c>
      <c r="E155" s="413" t="str">
        <f>IF(D87="","",IF(AT87&lt;&gt;Datos!$AO$2,D87,""))</f>
        <v/>
      </c>
      <c r="F155" s="414"/>
      <c r="G155" s="414"/>
      <c r="H155" s="414"/>
      <c r="I155" s="414"/>
      <c r="J155" s="414"/>
      <c r="K155" s="414"/>
      <c r="L155" s="414"/>
      <c r="M155" s="414"/>
      <c r="N155" s="414"/>
      <c r="O155" s="414"/>
      <c r="P155" s="414"/>
      <c r="Q155" s="414"/>
      <c r="R155" s="414"/>
      <c r="S155" s="414"/>
      <c r="T155" s="414"/>
      <c r="U155" s="415"/>
      <c r="V155" s="400"/>
      <c r="W155" s="400"/>
      <c r="X155" s="400"/>
      <c r="Y155" s="400"/>
      <c r="Z155" s="400"/>
      <c r="AA155" s="400"/>
      <c r="AB155" s="400"/>
      <c r="AC155" s="400"/>
      <c r="AD155" s="400"/>
      <c r="AE155" s="400"/>
      <c r="AF155" s="400"/>
      <c r="AG155" s="400"/>
      <c r="AH155" s="406"/>
      <c r="AI155" s="406"/>
      <c r="AJ155" s="406"/>
      <c r="AK155" s="406"/>
      <c r="AL155" s="406"/>
      <c r="AM155" s="406"/>
      <c r="AN155" s="406"/>
      <c r="AO155" s="406"/>
      <c r="AP155" s="428"/>
      <c r="AQ155" s="400"/>
      <c r="AR155" s="400"/>
      <c r="AS155" s="400"/>
      <c r="AT155" s="400"/>
      <c r="AU155" s="400"/>
      <c r="AV155" s="400"/>
      <c r="AW155" s="400"/>
      <c r="AX155" s="400"/>
      <c r="AY155" s="400"/>
      <c r="AZ155" s="400"/>
      <c r="BA155" s="400"/>
      <c r="BB155" s="400"/>
      <c r="BC155" s="400"/>
      <c r="BD155" s="400"/>
      <c r="BE155" s="400"/>
      <c r="BF155" s="400"/>
      <c r="BG155" s="400"/>
      <c r="BH155" s="400"/>
      <c r="BI155" s="400"/>
      <c r="BJ155" s="400"/>
      <c r="BK155" s="400"/>
      <c r="BL155" s="400"/>
    </row>
    <row r="156" spans="1:68" ht="14.25" customHeight="1">
      <c r="A156" s="18"/>
      <c r="D156" s="409"/>
      <c r="E156" s="413" t="str">
        <f>IF(D88="","",IF(AT88&lt;&gt;Datos!$AO$2,D88,""))</f>
        <v/>
      </c>
      <c r="F156" s="414"/>
      <c r="G156" s="414"/>
      <c r="H156" s="414"/>
      <c r="I156" s="414"/>
      <c r="J156" s="414"/>
      <c r="K156" s="414"/>
      <c r="L156" s="414"/>
      <c r="M156" s="414"/>
      <c r="N156" s="414"/>
      <c r="O156" s="414"/>
      <c r="P156" s="414"/>
      <c r="Q156" s="414"/>
      <c r="R156" s="414"/>
      <c r="S156" s="414"/>
      <c r="T156" s="414"/>
      <c r="U156" s="415"/>
      <c r="V156" s="400"/>
      <c r="W156" s="400"/>
      <c r="X156" s="400"/>
      <c r="Y156" s="400"/>
      <c r="Z156" s="400"/>
      <c r="AA156" s="400"/>
      <c r="AB156" s="400"/>
      <c r="AC156" s="400"/>
      <c r="AD156" s="400"/>
      <c r="AE156" s="400"/>
      <c r="AF156" s="400"/>
      <c r="AG156" s="400"/>
      <c r="AH156" s="406"/>
      <c r="AI156" s="406"/>
      <c r="AJ156" s="406"/>
      <c r="AK156" s="406"/>
      <c r="AL156" s="406"/>
      <c r="AM156" s="406"/>
      <c r="AN156" s="406"/>
      <c r="AO156" s="406"/>
      <c r="AP156" s="428"/>
      <c r="AQ156" s="400"/>
      <c r="AR156" s="400"/>
      <c r="AS156" s="400"/>
      <c r="AT156" s="400"/>
      <c r="AU156" s="400"/>
      <c r="AV156" s="400"/>
      <c r="AW156" s="400"/>
      <c r="AX156" s="400"/>
      <c r="AY156" s="400"/>
      <c r="AZ156" s="400"/>
      <c r="BA156" s="400"/>
      <c r="BB156" s="400"/>
      <c r="BC156" s="400"/>
      <c r="BD156" s="400"/>
      <c r="BE156" s="400"/>
      <c r="BF156" s="400"/>
      <c r="BG156" s="258"/>
    </row>
    <row r="157" spans="1:68" ht="14.25" customHeight="1">
      <c r="A157" s="18"/>
      <c r="D157" s="409"/>
      <c r="E157" s="413" t="str">
        <f>IF(D89="","",IF(AT89&lt;&gt;Datos!$AO$2,D89,""))</f>
        <v/>
      </c>
      <c r="F157" s="414"/>
      <c r="G157" s="414"/>
      <c r="H157" s="414"/>
      <c r="I157" s="414"/>
      <c r="J157" s="414"/>
      <c r="K157" s="414"/>
      <c r="L157" s="414"/>
      <c r="M157" s="414"/>
      <c r="N157" s="414"/>
      <c r="O157" s="414"/>
      <c r="P157" s="414"/>
      <c r="Q157" s="414"/>
      <c r="R157" s="414"/>
      <c r="S157" s="414"/>
      <c r="T157" s="414"/>
      <c r="U157" s="415"/>
      <c r="V157" s="400"/>
      <c r="W157" s="400"/>
      <c r="X157" s="400"/>
      <c r="Y157" s="400"/>
      <c r="Z157" s="400"/>
      <c r="AA157" s="400"/>
      <c r="AB157" s="400"/>
      <c r="AC157" s="400"/>
      <c r="AD157" s="400"/>
      <c r="AE157" s="400"/>
      <c r="AF157" s="400"/>
      <c r="AG157" s="400"/>
      <c r="AH157" s="406"/>
      <c r="AI157" s="406"/>
      <c r="AJ157" s="406"/>
      <c r="AK157" s="406"/>
      <c r="AL157" s="406"/>
      <c r="AM157" s="406"/>
      <c r="AN157" s="406"/>
      <c r="AO157" s="406"/>
      <c r="AP157" s="428"/>
      <c r="AQ157" s="400"/>
      <c r="AR157" s="400"/>
      <c r="AS157" s="400"/>
      <c r="AT157" s="400"/>
      <c r="AU157" s="400"/>
      <c r="AV157" s="400"/>
      <c r="AW157" s="400"/>
      <c r="AX157" s="400"/>
      <c r="AY157" s="400"/>
      <c r="AZ157" s="400"/>
      <c r="BA157" s="400"/>
      <c r="BB157" s="400"/>
      <c r="BC157" s="400"/>
      <c r="BD157" s="400"/>
      <c r="BE157" s="400"/>
      <c r="BF157" s="400"/>
      <c r="BG157" s="258"/>
    </row>
    <row r="158" spans="1:68" ht="14.25" customHeight="1">
      <c r="A158" s="18"/>
      <c r="D158" s="409"/>
      <c r="E158" s="413" t="str">
        <f>IF(D90="","",IF(AT90&lt;&gt;Datos!$AO$2,D90,""))</f>
        <v/>
      </c>
      <c r="F158" s="414"/>
      <c r="G158" s="414"/>
      <c r="H158" s="414"/>
      <c r="I158" s="414"/>
      <c r="J158" s="414"/>
      <c r="K158" s="414"/>
      <c r="L158" s="414"/>
      <c r="M158" s="414"/>
      <c r="N158" s="414"/>
      <c r="O158" s="414"/>
      <c r="P158" s="414"/>
      <c r="Q158" s="414"/>
      <c r="R158" s="414"/>
      <c r="S158" s="414"/>
      <c r="T158" s="414"/>
      <c r="U158" s="415"/>
      <c r="V158" s="400"/>
      <c r="W158" s="400"/>
      <c r="X158" s="400"/>
      <c r="Y158" s="400"/>
      <c r="Z158" s="400"/>
      <c r="AA158" s="400"/>
      <c r="AB158" s="400"/>
      <c r="AC158" s="400"/>
      <c r="AD158" s="400"/>
      <c r="AE158" s="400"/>
      <c r="AF158" s="400"/>
      <c r="AG158" s="400"/>
      <c r="AH158" s="406"/>
      <c r="AI158" s="406"/>
      <c r="AJ158" s="406"/>
      <c r="AK158" s="406"/>
      <c r="AL158" s="406"/>
      <c r="AM158" s="406"/>
      <c r="AN158" s="406"/>
      <c r="AO158" s="406"/>
      <c r="AP158" s="428"/>
      <c r="AQ158" s="400"/>
      <c r="AR158" s="400"/>
      <c r="AS158" s="400"/>
      <c r="AT158" s="400"/>
      <c r="AU158" s="400"/>
      <c r="AV158" s="400"/>
      <c r="AW158" s="400"/>
      <c r="AX158" s="400"/>
      <c r="AY158" s="400"/>
      <c r="AZ158" s="400"/>
      <c r="BA158" s="400"/>
      <c r="BB158" s="400"/>
      <c r="BC158" s="400"/>
      <c r="BD158" s="400"/>
      <c r="BE158" s="400"/>
      <c r="BF158" s="400"/>
      <c r="BG158" s="258"/>
    </row>
    <row r="159" spans="1:68" ht="14.25" customHeight="1">
      <c r="A159" s="18"/>
      <c r="D159" s="409"/>
      <c r="E159" s="413" t="str">
        <f>IF(D91="","",IF(AT91&lt;&gt;Datos!$AO$2,D91,""))</f>
        <v/>
      </c>
      <c r="F159" s="414"/>
      <c r="G159" s="414"/>
      <c r="H159" s="414"/>
      <c r="I159" s="414"/>
      <c r="J159" s="414"/>
      <c r="K159" s="414"/>
      <c r="L159" s="414"/>
      <c r="M159" s="414"/>
      <c r="N159" s="414"/>
      <c r="O159" s="414"/>
      <c r="P159" s="414"/>
      <c r="Q159" s="414"/>
      <c r="R159" s="414"/>
      <c r="S159" s="414"/>
      <c r="T159" s="414"/>
      <c r="U159" s="415"/>
      <c r="V159" s="400"/>
      <c r="W159" s="400"/>
      <c r="X159" s="400"/>
      <c r="Y159" s="400"/>
      <c r="Z159" s="400"/>
      <c r="AA159" s="400"/>
      <c r="AB159" s="400"/>
      <c r="AC159" s="400"/>
      <c r="AD159" s="400"/>
      <c r="AE159" s="400"/>
      <c r="AF159" s="400"/>
      <c r="AG159" s="400"/>
      <c r="AH159" s="406"/>
      <c r="AI159" s="406"/>
      <c r="AJ159" s="406"/>
      <c r="AK159" s="406"/>
      <c r="AL159" s="406"/>
      <c r="AM159" s="406"/>
      <c r="AN159" s="406"/>
      <c r="AO159" s="406"/>
      <c r="AP159" s="428"/>
      <c r="AQ159" s="400"/>
      <c r="AR159" s="400"/>
      <c r="AS159" s="400"/>
      <c r="AT159" s="400"/>
      <c r="AU159" s="400"/>
      <c r="AV159" s="400"/>
      <c r="AW159" s="400"/>
      <c r="AX159" s="400"/>
      <c r="AY159" s="400"/>
      <c r="AZ159" s="400"/>
      <c r="BA159" s="400"/>
      <c r="BB159" s="400"/>
      <c r="BC159" s="400"/>
      <c r="BD159" s="400"/>
      <c r="BE159" s="400"/>
      <c r="BF159" s="400"/>
      <c r="BG159" s="258"/>
    </row>
    <row r="160" spans="1:68" ht="14.25" customHeight="1">
      <c r="A160" s="18"/>
      <c r="D160" s="409"/>
      <c r="E160" s="413" t="str">
        <f>IF(D92="","",IF(AT92&lt;&gt;Datos!$AO$2,D92,""))</f>
        <v/>
      </c>
      <c r="F160" s="414"/>
      <c r="G160" s="414"/>
      <c r="H160" s="414"/>
      <c r="I160" s="414"/>
      <c r="J160" s="414"/>
      <c r="K160" s="414"/>
      <c r="L160" s="414"/>
      <c r="M160" s="414"/>
      <c r="N160" s="414"/>
      <c r="O160" s="414"/>
      <c r="P160" s="414"/>
      <c r="Q160" s="414"/>
      <c r="R160" s="414"/>
      <c r="S160" s="414"/>
      <c r="T160" s="414"/>
      <c r="U160" s="415"/>
      <c r="V160" s="400"/>
      <c r="W160" s="400"/>
      <c r="X160" s="400"/>
      <c r="Y160" s="400"/>
      <c r="Z160" s="400"/>
      <c r="AA160" s="400"/>
      <c r="AB160" s="400"/>
      <c r="AC160" s="400"/>
      <c r="AD160" s="400"/>
      <c r="AE160" s="400"/>
      <c r="AF160" s="400"/>
      <c r="AG160" s="400"/>
      <c r="AH160" s="406"/>
      <c r="AI160" s="406"/>
      <c r="AJ160" s="406"/>
      <c r="AK160" s="406"/>
      <c r="AL160" s="406"/>
      <c r="AM160" s="406"/>
      <c r="AN160" s="406"/>
      <c r="AO160" s="406"/>
      <c r="AP160" s="428"/>
      <c r="AQ160" s="400"/>
      <c r="AR160" s="400"/>
      <c r="AS160" s="400"/>
      <c r="AT160" s="400"/>
      <c r="AU160" s="400"/>
      <c r="AV160" s="400"/>
      <c r="AW160" s="400"/>
      <c r="AX160" s="400"/>
      <c r="AY160" s="400"/>
      <c r="AZ160" s="400"/>
      <c r="BA160" s="400"/>
      <c r="BB160" s="400"/>
      <c r="BC160" s="400"/>
      <c r="BD160" s="400"/>
      <c r="BE160" s="400"/>
      <c r="BF160" s="400"/>
      <c r="BG160" s="258"/>
    </row>
    <row r="161" spans="1:64" ht="14.25" customHeight="1">
      <c r="A161" s="18"/>
      <c r="D161" s="408"/>
      <c r="E161" s="413" t="str">
        <f>IF(D93="","",IF(AT93&lt;&gt;Datos!$AO$2,D93,""))</f>
        <v/>
      </c>
      <c r="F161" s="414"/>
      <c r="G161" s="414"/>
      <c r="H161" s="414"/>
      <c r="I161" s="414"/>
      <c r="J161" s="414"/>
      <c r="K161" s="414"/>
      <c r="L161" s="414"/>
      <c r="M161" s="414"/>
      <c r="N161" s="414"/>
      <c r="O161" s="414"/>
      <c r="P161" s="414"/>
      <c r="Q161" s="414"/>
      <c r="R161" s="414"/>
      <c r="S161" s="414"/>
      <c r="T161" s="414"/>
      <c r="U161" s="415"/>
      <c r="V161" s="400"/>
      <c r="W161" s="400"/>
      <c r="X161" s="400"/>
      <c r="Y161" s="400"/>
      <c r="Z161" s="400"/>
      <c r="AA161" s="400"/>
      <c r="AB161" s="400"/>
      <c r="AC161" s="400"/>
      <c r="AD161" s="400"/>
      <c r="AE161" s="400"/>
      <c r="AF161" s="400"/>
      <c r="AG161" s="400"/>
      <c r="AH161" s="406"/>
      <c r="AI161" s="406"/>
      <c r="AJ161" s="406"/>
      <c r="AK161" s="406"/>
      <c r="AL161" s="406"/>
      <c r="AM161" s="406"/>
      <c r="AN161" s="406"/>
      <c r="AO161" s="406"/>
      <c r="AP161" s="428"/>
      <c r="AQ161" s="400"/>
      <c r="AR161" s="400"/>
      <c r="AS161" s="400"/>
      <c r="AT161" s="400"/>
      <c r="AU161" s="400"/>
      <c r="AV161" s="400"/>
      <c r="AW161" s="400"/>
      <c r="AX161" s="400"/>
      <c r="AY161" s="400"/>
      <c r="AZ161" s="400"/>
      <c r="BA161" s="400"/>
      <c r="BB161" s="400"/>
      <c r="BC161" s="400"/>
      <c r="BD161" s="400"/>
      <c r="BE161" s="400"/>
      <c r="BF161" s="400"/>
      <c r="BG161" s="258"/>
    </row>
    <row r="162" spans="1:64" ht="14.25" customHeight="1">
      <c r="A162" s="18"/>
      <c r="D162" s="408"/>
      <c r="E162" s="413" t="str">
        <f>IF(D94="","",IF(AT94&lt;&gt;Datos!$AO$2,D94,""))</f>
        <v/>
      </c>
      <c r="F162" s="414"/>
      <c r="G162" s="414"/>
      <c r="H162" s="414"/>
      <c r="I162" s="414"/>
      <c r="J162" s="414"/>
      <c r="K162" s="414"/>
      <c r="L162" s="414"/>
      <c r="M162" s="414"/>
      <c r="N162" s="414"/>
      <c r="O162" s="414"/>
      <c r="P162" s="414"/>
      <c r="Q162" s="414"/>
      <c r="R162" s="414"/>
      <c r="S162" s="414"/>
      <c r="T162" s="414"/>
      <c r="U162" s="415"/>
      <c r="V162" s="400"/>
      <c r="W162" s="400"/>
      <c r="X162" s="400"/>
      <c r="Y162" s="400"/>
      <c r="Z162" s="400"/>
      <c r="AA162" s="400"/>
      <c r="AB162" s="400"/>
      <c r="AC162" s="400"/>
      <c r="AD162" s="400"/>
      <c r="AE162" s="400"/>
      <c r="AF162" s="400"/>
      <c r="AG162" s="400"/>
      <c r="AH162" s="406"/>
      <c r="AI162" s="406"/>
      <c r="AJ162" s="406"/>
      <c r="AK162" s="406"/>
      <c r="AL162" s="406"/>
      <c r="AM162" s="406"/>
      <c r="AN162" s="406"/>
      <c r="AO162" s="406"/>
      <c r="AP162" s="428"/>
      <c r="AQ162" s="400"/>
      <c r="AR162" s="400"/>
      <c r="AS162" s="400"/>
      <c r="AT162" s="400"/>
      <c r="AU162" s="400"/>
      <c r="AV162" s="400"/>
      <c r="AW162" s="400"/>
      <c r="AX162" s="400"/>
      <c r="AY162" s="400"/>
      <c r="AZ162" s="400"/>
      <c r="BA162" s="400"/>
      <c r="BB162" s="400"/>
      <c r="BC162" s="400"/>
      <c r="BD162" s="400"/>
      <c r="BE162" s="400"/>
      <c r="BF162" s="400"/>
      <c r="BG162" s="258"/>
    </row>
    <row r="163" spans="1:64" ht="14.25" customHeight="1">
      <c r="A163" s="18"/>
      <c r="D163" s="408"/>
      <c r="E163" s="413" t="str">
        <f>IF(D95="","",IF(AT95&lt;&gt;Datos!$AO$2,D95,""))</f>
        <v/>
      </c>
      <c r="F163" s="414"/>
      <c r="G163" s="414"/>
      <c r="H163" s="414"/>
      <c r="I163" s="414"/>
      <c r="J163" s="414"/>
      <c r="K163" s="414"/>
      <c r="L163" s="414"/>
      <c r="M163" s="414"/>
      <c r="N163" s="414"/>
      <c r="O163" s="414"/>
      <c r="P163" s="414"/>
      <c r="Q163" s="414"/>
      <c r="R163" s="414"/>
      <c r="S163" s="414"/>
      <c r="T163" s="414"/>
      <c r="U163" s="415"/>
      <c r="V163" s="400"/>
      <c r="W163" s="400"/>
      <c r="X163" s="400"/>
      <c r="Y163" s="400"/>
      <c r="Z163" s="400"/>
      <c r="AA163" s="400"/>
      <c r="AB163" s="400"/>
      <c r="AC163" s="400"/>
      <c r="AD163" s="400"/>
      <c r="AE163" s="400"/>
      <c r="AF163" s="400"/>
      <c r="AG163" s="400"/>
      <c r="AH163" s="406"/>
      <c r="AI163" s="406"/>
      <c r="AJ163" s="406"/>
      <c r="AK163" s="406"/>
      <c r="AL163" s="406"/>
      <c r="AM163" s="406"/>
      <c r="AN163" s="406"/>
      <c r="AO163" s="406"/>
      <c r="AP163" s="428"/>
      <c r="AQ163" s="400"/>
      <c r="AR163" s="400"/>
      <c r="AS163" s="400"/>
      <c r="AT163" s="400"/>
      <c r="AU163" s="400"/>
      <c r="AV163" s="400"/>
      <c r="AW163" s="400"/>
      <c r="AX163" s="400"/>
      <c r="AY163" s="400"/>
      <c r="AZ163" s="400"/>
      <c r="BA163" s="400"/>
      <c r="BB163" s="400"/>
      <c r="BC163" s="400"/>
      <c r="BD163" s="400"/>
      <c r="BE163" s="400"/>
      <c r="BF163" s="400"/>
      <c r="BG163" s="258"/>
    </row>
    <row r="164" spans="1:64" ht="14.25" customHeight="1" thickBot="1">
      <c r="A164" s="18"/>
      <c r="D164" s="410"/>
      <c r="E164" s="607" t="str">
        <f>IF(D96="","",IF(AT96&lt;&gt;Datos!$AO$2,D96,""))</f>
        <v/>
      </c>
      <c r="F164" s="608"/>
      <c r="G164" s="608"/>
      <c r="H164" s="608"/>
      <c r="I164" s="608"/>
      <c r="J164" s="608"/>
      <c r="K164" s="608"/>
      <c r="L164" s="608"/>
      <c r="M164" s="608"/>
      <c r="N164" s="608"/>
      <c r="O164" s="608"/>
      <c r="P164" s="608"/>
      <c r="Q164" s="608"/>
      <c r="R164" s="608"/>
      <c r="S164" s="608"/>
      <c r="T164" s="608"/>
      <c r="U164" s="609"/>
      <c r="V164" s="424"/>
      <c r="W164" s="424"/>
      <c r="X164" s="424"/>
      <c r="Y164" s="424"/>
      <c r="Z164" s="424"/>
      <c r="AA164" s="424"/>
      <c r="AB164" s="424"/>
      <c r="AC164" s="424"/>
      <c r="AD164" s="424"/>
      <c r="AE164" s="424"/>
      <c r="AF164" s="424"/>
      <c r="AG164" s="424"/>
      <c r="AH164" s="422"/>
      <c r="AI164" s="422"/>
      <c r="AJ164" s="422"/>
      <c r="AK164" s="422"/>
      <c r="AL164" s="422"/>
      <c r="AM164" s="422"/>
      <c r="AN164" s="422"/>
      <c r="AO164" s="422"/>
      <c r="AP164" s="423"/>
      <c r="AQ164" s="424"/>
      <c r="AR164" s="424"/>
      <c r="AS164" s="424"/>
      <c r="AT164" s="424"/>
      <c r="AU164" s="424"/>
      <c r="AV164" s="424"/>
      <c r="AW164" s="424"/>
      <c r="AX164" s="424"/>
      <c r="AY164" s="424"/>
      <c r="AZ164" s="424"/>
      <c r="BA164" s="424"/>
      <c r="BB164" s="424"/>
      <c r="BC164" s="424"/>
      <c r="BD164" s="424"/>
      <c r="BE164" s="424"/>
      <c r="BF164" s="424"/>
      <c r="BG164" s="424"/>
      <c r="BH164" s="424"/>
      <c r="BI164" s="424"/>
      <c r="BJ164" s="424"/>
      <c r="BK164" s="424"/>
      <c r="BL164" s="424"/>
    </row>
    <row r="165" spans="1:64" ht="14.25" customHeight="1" thickTop="1">
      <c r="A165" s="18"/>
      <c r="D165" s="411" t="s">
        <v>570</v>
      </c>
      <c r="E165" s="416" t="str">
        <f>IF(D102="","",IF(AT102&lt;&gt;Datos!$AO$2,D102,""))</f>
        <v/>
      </c>
      <c r="F165" s="417"/>
      <c r="G165" s="417"/>
      <c r="H165" s="417"/>
      <c r="I165" s="417"/>
      <c r="J165" s="417"/>
      <c r="K165" s="417"/>
      <c r="L165" s="417"/>
      <c r="M165" s="417"/>
      <c r="N165" s="417"/>
      <c r="O165" s="417"/>
      <c r="P165" s="417"/>
      <c r="Q165" s="417"/>
      <c r="R165" s="417"/>
      <c r="S165" s="417"/>
      <c r="T165" s="417"/>
      <c r="U165" s="418"/>
      <c r="V165" s="610"/>
      <c r="W165" s="610"/>
      <c r="X165" s="610"/>
      <c r="Y165" s="610"/>
      <c r="Z165" s="610"/>
      <c r="AA165" s="610"/>
      <c r="AB165" s="610"/>
      <c r="AC165" s="610"/>
      <c r="AD165" s="610"/>
      <c r="AE165" s="610"/>
      <c r="AF165" s="610"/>
      <c r="AG165" s="610"/>
      <c r="AH165" s="611"/>
      <c r="AI165" s="611"/>
      <c r="AJ165" s="611"/>
      <c r="AK165" s="611"/>
      <c r="AL165" s="611"/>
      <c r="AM165" s="611"/>
      <c r="AN165" s="611"/>
      <c r="AO165" s="611"/>
      <c r="AP165" s="612"/>
      <c r="AQ165" s="610"/>
      <c r="AR165" s="610"/>
      <c r="AS165" s="610"/>
      <c r="AT165" s="610"/>
      <c r="AU165" s="610"/>
      <c r="AV165" s="610"/>
      <c r="AW165" s="610"/>
      <c r="AX165" s="610"/>
      <c r="AY165" s="610"/>
      <c r="AZ165" s="610"/>
      <c r="BA165" s="610"/>
      <c r="BB165" s="610"/>
      <c r="BC165" s="610"/>
      <c r="BD165" s="610"/>
      <c r="BE165" s="610"/>
      <c r="BF165" s="610"/>
      <c r="BG165" s="259"/>
    </row>
    <row r="166" spans="1:64" ht="14.25" customHeight="1">
      <c r="A166" s="18"/>
      <c r="D166" s="411"/>
      <c r="E166" s="416" t="str">
        <f>IF(D103="","",IF(AT103&lt;&gt;Datos!$AO$2,D103,""))</f>
        <v/>
      </c>
      <c r="F166" s="417"/>
      <c r="G166" s="417"/>
      <c r="H166" s="417"/>
      <c r="I166" s="417"/>
      <c r="J166" s="417"/>
      <c r="K166" s="417"/>
      <c r="L166" s="417"/>
      <c r="M166" s="417"/>
      <c r="N166" s="417"/>
      <c r="O166" s="417"/>
      <c r="P166" s="417"/>
      <c r="Q166" s="417"/>
      <c r="R166" s="417"/>
      <c r="S166" s="417"/>
      <c r="T166" s="417"/>
      <c r="U166" s="418"/>
      <c r="V166" s="616"/>
      <c r="W166" s="616"/>
      <c r="X166" s="616"/>
      <c r="Y166" s="616"/>
      <c r="Z166" s="616"/>
      <c r="AA166" s="616"/>
      <c r="AB166" s="616"/>
      <c r="AC166" s="616"/>
      <c r="AD166" s="616"/>
      <c r="AE166" s="616"/>
      <c r="AF166" s="616"/>
      <c r="AG166" s="616"/>
      <c r="AH166" s="617"/>
      <c r="AI166" s="617"/>
      <c r="AJ166" s="617"/>
      <c r="AK166" s="617"/>
      <c r="AL166" s="617"/>
      <c r="AM166" s="617"/>
      <c r="AN166" s="617"/>
      <c r="AO166" s="617"/>
      <c r="AP166" s="618"/>
      <c r="AQ166" s="616"/>
      <c r="AR166" s="616"/>
      <c r="AS166" s="616"/>
      <c r="AT166" s="616"/>
      <c r="AU166" s="616"/>
      <c r="AV166" s="616"/>
      <c r="AW166" s="616"/>
      <c r="AX166" s="616"/>
      <c r="AY166" s="616"/>
      <c r="AZ166" s="616"/>
      <c r="BA166" s="616"/>
      <c r="BB166" s="616"/>
      <c r="BC166" s="616"/>
      <c r="BD166" s="616"/>
      <c r="BE166" s="616"/>
      <c r="BF166" s="616"/>
      <c r="BG166" s="260"/>
    </row>
    <row r="167" spans="1:64" ht="14.25" customHeight="1">
      <c r="A167" s="18"/>
      <c r="D167" s="411"/>
      <c r="E167" s="416" t="str">
        <f>IF(D104="","",IF(AT104&lt;&gt;Datos!$AO$2,D104,""))</f>
        <v/>
      </c>
      <c r="F167" s="417"/>
      <c r="G167" s="417"/>
      <c r="H167" s="417"/>
      <c r="I167" s="417"/>
      <c r="J167" s="417"/>
      <c r="K167" s="417"/>
      <c r="L167" s="417"/>
      <c r="M167" s="417"/>
      <c r="N167" s="417"/>
      <c r="O167" s="417"/>
      <c r="P167" s="417"/>
      <c r="Q167" s="417"/>
      <c r="R167" s="417"/>
      <c r="S167" s="417"/>
      <c r="T167" s="417"/>
      <c r="U167" s="418"/>
      <c r="V167" s="616"/>
      <c r="W167" s="616"/>
      <c r="X167" s="616"/>
      <c r="Y167" s="616"/>
      <c r="Z167" s="616"/>
      <c r="AA167" s="616"/>
      <c r="AB167" s="616"/>
      <c r="AC167" s="616"/>
      <c r="AD167" s="616"/>
      <c r="AE167" s="616"/>
      <c r="AF167" s="616"/>
      <c r="AG167" s="616"/>
      <c r="AH167" s="617"/>
      <c r="AI167" s="617"/>
      <c r="AJ167" s="617"/>
      <c r="AK167" s="617"/>
      <c r="AL167" s="617"/>
      <c r="AM167" s="617"/>
      <c r="AN167" s="617"/>
      <c r="AO167" s="617"/>
      <c r="AP167" s="618"/>
      <c r="AQ167" s="616"/>
      <c r="AR167" s="616"/>
      <c r="AS167" s="616"/>
      <c r="AT167" s="616"/>
      <c r="AU167" s="616"/>
      <c r="AV167" s="616"/>
      <c r="AW167" s="616"/>
      <c r="AX167" s="616"/>
      <c r="AY167" s="616"/>
      <c r="AZ167" s="616"/>
      <c r="BA167" s="616"/>
      <c r="BB167" s="616"/>
      <c r="BC167" s="616"/>
      <c r="BD167" s="616"/>
      <c r="BE167" s="616"/>
      <c r="BF167" s="616"/>
      <c r="BG167" s="260"/>
    </row>
    <row r="168" spans="1:64" ht="14.25" customHeight="1">
      <c r="A168" s="18"/>
      <c r="D168" s="411"/>
      <c r="E168" s="416" t="str">
        <f>IF(D105="","",IF(AT105&lt;&gt;Datos!$AO$2,D105,""))</f>
        <v/>
      </c>
      <c r="F168" s="417"/>
      <c r="G168" s="417"/>
      <c r="H168" s="417"/>
      <c r="I168" s="417"/>
      <c r="J168" s="417"/>
      <c r="K168" s="417"/>
      <c r="L168" s="417"/>
      <c r="M168" s="417"/>
      <c r="N168" s="417"/>
      <c r="O168" s="417"/>
      <c r="P168" s="417"/>
      <c r="Q168" s="417"/>
      <c r="R168" s="417"/>
      <c r="S168" s="417"/>
      <c r="T168" s="417"/>
      <c r="U168" s="418"/>
      <c r="V168" s="616"/>
      <c r="W168" s="616"/>
      <c r="X168" s="616"/>
      <c r="Y168" s="616"/>
      <c r="Z168" s="616"/>
      <c r="AA168" s="616"/>
      <c r="AB168" s="616"/>
      <c r="AC168" s="616"/>
      <c r="AD168" s="616"/>
      <c r="AE168" s="616"/>
      <c r="AF168" s="616"/>
      <c r="AG168" s="616"/>
      <c r="AH168" s="617"/>
      <c r="AI168" s="617"/>
      <c r="AJ168" s="617"/>
      <c r="AK168" s="617"/>
      <c r="AL168" s="617"/>
      <c r="AM168" s="617"/>
      <c r="AN168" s="617"/>
      <c r="AO168" s="617"/>
      <c r="AP168" s="618"/>
      <c r="AQ168" s="616"/>
      <c r="AR168" s="616"/>
      <c r="AS168" s="616"/>
      <c r="AT168" s="616"/>
      <c r="AU168" s="616"/>
      <c r="AV168" s="616"/>
      <c r="AW168" s="616"/>
      <c r="AX168" s="616"/>
      <c r="AY168" s="616"/>
      <c r="AZ168" s="616"/>
      <c r="BA168" s="616"/>
      <c r="BB168" s="616"/>
      <c r="BC168" s="616"/>
      <c r="BD168" s="616"/>
      <c r="BE168" s="616"/>
      <c r="BF168" s="616"/>
      <c r="BG168" s="260"/>
    </row>
    <row r="169" spans="1:64" ht="14.25" customHeight="1">
      <c r="A169" s="18"/>
      <c r="D169" s="411"/>
      <c r="E169" s="416" t="str">
        <f>IF(D106="","",IF(AT106&lt;&gt;Datos!$AO$2,D106,""))</f>
        <v/>
      </c>
      <c r="F169" s="417"/>
      <c r="G169" s="417"/>
      <c r="H169" s="417"/>
      <c r="I169" s="417"/>
      <c r="J169" s="417"/>
      <c r="K169" s="417"/>
      <c r="L169" s="417"/>
      <c r="M169" s="417"/>
      <c r="N169" s="417"/>
      <c r="O169" s="417"/>
      <c r="P169" s="417"/>
      <c r="Q169" s="417"/>
      <c r="R169" s="417"/>
      <c r="S169" s="417"/>
      <c r="T169" s="417"/>
      <c r="U169" s="418"/>
      <c r="V169" s="616"/>
      <c r="W169" s="616"/>
      <c r="X169" s="616"/>
      <c r="Y169" s="616"/>
      <c r="Z169" s="616"/>
      <c r="AA169" s="616"/>
      <c r="AB169" s="616"/>
      <c r="AC169" s="616"/>
      <c r="AD169" s="616"/>
      <c r="AE169" s="616"/>
      <c r="AF169" s="616"/>
      <c r="AG169" s="616"/>
      <c r="AH169" s="617"/>
      <c r="AI169" s="617"/>
      <c r="AJ169" s="617"/>
      <c r="AK169" s="617"/>
      <c r="AL169" s="617"/>
      <c r="AM169" s="617"/>
      <c r="AN169" s="617"/>
      <c r="AO169" s="617"/>
      <c r="AP169" s="618"/>
      <c r="AQ169" s="616"/>
      <c r="AR169" s="616"/>
      <c r="AS169" s="616"/>
      <c r="AT169" s="616"/>
      <c r="AU169" s="616"/>
      <c r="AV169" s="616"/>
      <c r="AW169" s="616"/>
      <c r="AX169" s="616"/>
      <c r="AY169" s="616"/>
      <c r="AZ169" s="616"/>
      <c r="BA169" s="616"/>
      <c r="BB169" s="616"/>
      <c r="BC169" s="616"/>
      <c r="BD169" s="616"/>
      <c r="BE169" s="616"/>
      <c r="BF169" s="616"/>
      <c r="BG169" s="260"/>
    </row>
    <row r="170" spans="1:64" ht="14.25" customHeight="1">
      <c r="A170" s="18"/>
      <c r="D170" s="411"/>
      <c r="E170" s="416" t="str">
        <f>IF(D107="","",IF(AT107&lt;&gt;Datos!$AO$2,D107,""))</f>
        <v/>
      </c>
      <c r="F170" s="417"/>
      <c r="G170" s="417"/>
      <c r="H170" s="417"/>
      <c r="I170" s="417"/>
      <c r="J170" s="417"/>
      <c r="K170" s="417"/>
      <c r="L170" s="417"/>
      <c r="M170" s="417"/>
      <c r="N170" s="417"/>
      <c r="O170" s="417"/>
      <c r="P170" s="417"/>
      <c r="Q170" s="417"/>
      <c r="R170" s="417"/>
      <c r="S170" s="417"/>
      <c r="T170" s="417"/>
      <c r="U170" s="418"/>
      <c r="V170" s="616"/>
      <c r="W170" s="616"/>
      <c r="X170" s="616"/>
      <c r="Y170" s="616"/>
      <c r="Z170" s="616"/>
      <c r="AA170" s="616"/>
      <c r="AB170" s="616"/>
      <c r="AC170" s="616"/>
      <c r="AD170" s="616"/>
      <c r="AE170" s="616"/>
      <c r="AF170" s="616"/>
      <c r="AG170" s="616"/>
      <c r="AH170" s="617"/>
      <c r="AI170" s="617"/>
      <c r="AJ170" s="617"/>
      <c r="AK170" s="617"/>
      <c r="AL170" s="617"/>
      <c r="AM170" s="617"/>
      <c r="AN170" s="617"/>
      <c r="AO170" s="617"/>
      <c r="AP170" s="618"/>
      <c r="AQ170" s="616"/>
      <c r="AR170" s="616"/>
      <c r="AS170" s="616"/>
      <c r="AT170" s="616"/>
      <c r="AU170" s="616"/>
      <c r="AV170" s="616"/>
      <c r="AW170" s="616"/>
      <c r="AX170" s="616"/>
      <c r="AY170" s="616"/>
      <c r="AZ170" s="616"/>
      <c r="BA170" s="616"/>
      <c r="BB170" s="616"/>
      <c r="BC170" s="616"/>
      <c r="BD170" s="616"/>
      <c r="BE170" s="616"/>
      <c r="BF170" s="616"/>
      <c r="BG170" s="260"/>
    </row>
    <row r="171" spans="1:64" ht="14.25" customHeight="1">
      <c r="A171" s="18"/>
      <c r="D171" s="411"/>
      <c r="E171" s="416" t="str">
        <f>IF(D108="","",IF(AT108&lt;&gt;Datos!$AO$2,D108,""))</f>
        <v/>
      </c>
      <c r="F171" s="417"/>
      <c r="G171" s="417"/>
      <c r="H171" s="417"/>
      <c r="I171" s="417"/>
      <c r="J171" s="417"/>
      <c r="K171" s="417"/>
      <c r="L171" s="417"/>
      <c r="M171" s="417"/>
      <c r="N171" s="417"/>
      <c r="O171" s="417"/>
      <c r="P171" s="417"/>
      <c r="Q171" s="417"/>
      <c r="R171" s="417"/>
      <c r="S171" s="417"/>
      <c r="T171" s="417"/>
      <c r="U171" s="418"/>
      <c r="V171" s="616"/>
      <c r="W171" s="616"/>
      <c r="X171" s="616"/>
      <c r="Y171" s="616"/>
      <c r="Z171" s="616"/>
      <c r="AA171" s="616"/>
      <c r="AB171" s="616"/>
      <c r="AC171" s="616"/>
      <c r="AD171" s="616"/>
      <c r="AE171" s="616"/>
      <c r="AF171" s="616"/>
      <c r="AG171" s="616"/>
      <c r="AH171" s="617"/>
      <c r="AI171" s="617"/>
      <c r="AJ171" s="617"/>
      <c r="AK171" s="617"/>
      <c r="AL171" s="617"/>
      <c r="AM171" s="617"/>
      <c r="AN171" s="617"/>
      <c r="AO171" s="617"/>
      <c r="AP171" s="618"/>
      <c r="AQ171" s="616"/>
      <c r="AR171" s="616"/>
      <c r="AS171" s="616"/>
      <c r="AT171" s="616"/>
      <c r="AU171" s="616"/>
      <c r="AV171" s="616"/>
      <c r="AW171" s="616"/>
      <c r="AX171" s="616"/>
      <c r="AY171" s="616"/>
      <c r="AZ171" s="616"/>
      <c r="BA171" s="616"/>
      <c r="BB171" s="616"/>
      <c r="BC171" s="616"/>
      <c r="BD171" s="616"/>
      <c r="BE171" s="616"/>
      <c r="BF171" s="616"/>
      <c r="BG171" s="260"/>
    </row>
    <row r="172" spans="1:64" ht="14.25" customHeight="1">
      <c r="A172" s="18"/>
      <c r="D172" s="411"/>
      <c r="E172" s="416" t="str">
        <f>IF(D109="","",IF(AT109&lt;&gt;Datos!$AO$2,D109,""))</f>
        <v/>
      </c>
      <c r="F172" s="417"/>
      <c r="G172" s="417"/>
      <c r="H172" s="417"/>
      <c r="I172" s="417"/>
      <c r="J172" s="417"/>
      <c r="K172" s="417"/>
      <c r="L172" s="417"/>
      <c r="M172" s="417"/>
      <c r="N172" s="417"/>
      <c r="O172" s="417"/>
      <c r="P172" s="417"/>
      <c r="Q172" s="417"/>
      <c r="R172" s="417"/>
      <c r="S172" s="417"/>
      <c r="T172" s="417"/>
      <c r="U172" s="418"/>
      <c r="V172" s="616"/>
      <c r="W172" s="616"/>
      <c r="X172" s="616"/>
      <c r="Y172" s="616"/>
      <c r="Z172" s="616"/>
      <c r="AA172" s="616"/>
      <c r="AB172" s="616"/>
      <c r="AC172" s="616"/>
      <c r="AD172" s="616"/>
      <c r="AE172" s="616"/>
      <c r="AF172" s="616"/>
      <c r="AG172" s="616"/>
      <c r="AH172" s="617"/>
      <c r="AI172" s="617"/>
      <c r="AJ172" s="617"/>
      <c r="AK172" s="617"/>
      <c r="AL172" s="617"/>
      <c r="AM172" s="617"/>
      <c r="AN172" s="617"/>
      <c r="AO172" s="617"/>
      <c r="AP172" s="618"/>
      <c r="AQ172" s="616"/>
      <c r="AR172" s="616"/>
      <c r="AS172" s="616"/>
      <c r="AT172" s="616"/>
      <c r="AU172" s="616"/>
      <c r="AV172" s="616"/>
      <c r="AW172" s="616"/>
      <c r="AX172" s="616"/>
      <c r="AY172" s="616"/>
      <c r="AZ172" s="616"/>
      <c r="BA172" s="616"/>
      <c r="BB172" s="616"/>
      <c r="BC172" s="616"/>
      <c r="BD172" s="616"/>
      <c r="BE172" s="616"/>
      <c r="BF172" s="616"/>
      <c r="BG172" s="260"/>
    </row>
    <row r="173" spans="1:64" ht="14.25" customHeight="1">
      <c r="A173" s="18"/>
      <c r="D173" s="412"/>
      <c r="E173" s="416" t="str">
        <f>IF(D110="","",IF(AT110&lt;&gt;Datos!$AO$2,D110,""))</f>
        <v/>
      </c>
      <c r="F173" s="417"/>
      <c r="G173" s="417"/>
      <c r="H173" s="417"/>
      <c r="I173" s="417"/>
      <c r="J173" s="417"/>
      <c r="K173" s="417"/>
      <c r="L173" s="417"/>
      <c r="M173" s="417"/>
      <c r="N173" s="417"/>
      <c r="O173" s="417"/>
      <c r="P173" s="417"/>
      <c r="Q173" s="417"/>
      <c r="R173" s="417"/>
      <c r="S173" s="417"/>
      <c r="T173" s="417"/>
      <c r="U173" s="418"/>
      <c r="V173" s="616"/>
      <c r="W173" s="616"/>
      <c r="X173" s="616"/>
      <c r="Y173" s="616"/>
      <c r="Z173" s="616"/>
      <c r="AA173" s="616"/>
      <c r="AB173" s="616"/>
      <c r="AC173" s="616"/>
      <c r="AD173" s="616"/>
      <c r="AE173" s="616"/>
      <c r="AF173" s="616"/>
      <c r="AG173" s="616"/>
      <c r="AH173" s="617"/>
      <c r="AI173" s="617"/>
      <c r="AJ173" s="617"/>
      <c r="AK173" s="617"/>
      <c r="AL173" s="617"/>
      <c r="AM173" s="617"/>
      <c r="AN173" s="617"/>
      <c r="AO173" s="617"/>
      <c r="AP173" s="618"/>
      <c r="AQ173" s="616"/>
      <c r="AR173" s="616"/>
      <c r="AS173" s="616"/>
      <c r="AT173" s="616"/>
      <c r="AU173" s="616"/>
      <c r="AV173" s="616"/>
      <c r="AW173" s="616"/>
      <c r="AX173" s="616"/>
      <c r="AY173" s="616"/>
      <c r="AZ173" s="616"/>
      <c r="BA173" s="616"/>
      <c r="BB173" s="616"/>
      <c r="BC173" s="616"/>
      <c r="BD173" s="616"/>
      <c r="BE173" s="616"/>
      <c r="BF173" s="616"/>
      <c r="BG173" s="260"/>
    </row>
    <row r="174" spans="1:64" ht="14.25" customHeight="1">
      <c r="A174" s="18"/>
      <c r="D174" s="412"/>
      <c r="E174" s="416" t="str">
        <f>IF(D111="","",IF(AT111&lt;&gt;Datos!$AO$2,D111,""))</f>
        <v/>
      </c>
      <c r="F174" s="417"/>
      <c r="G174" s="417"/>
      <c r="H174" s="417"/>
      <c r="I174" s="417"/>
      <c r="J174" s="417"/>
      <c r="K174" s="417"/>
      <c r="L174" s="417"/>
      <c r="M174" s="417"/>
      <c r="N174" s="417"/>
      <c r="O174" s="417"/>
      <c r="P174" s="417"/>
      <c r="Q174" s="417"/>
      <c r="R174" s="417"/>
      <c r="S174" s="417"/>
      <c r="T174" s="417"/>
      <c r="U174" s="418"/>
      <c r="V174" s="616"/>
      <c r="W174" s="616"/>
      <c r="X174" s="616"/>
      <c r="Y174" s="616"/>
      <c r="Z174" s="616"/>
      <c r="AA174" s="616"/>
      <c r="AB174" s="616"/>
      <c r="AC174" s="616"/>
      <c r="AD174" s="616"/>
      <c r="AE174" s="616"/>
      <c r="AF174" s="616"/>
      <c r="AG174" s="616"/>
      <c r="AH174" s="617"/>
      <c r="AI174" s="617"/>
      <c r="AJ174" s="617"/>
      <c r="AK174" s="617"/>
      <c r="AL174" s="617"/>
      <c r="AM174" s="617"/>
      <c r="AN174" s="617"/>
      <c r="AO174" s="617"/>
      <c r="AP174" s="618"/>
      <c r="AQ174" s="616"/>
      <c r="AR174" s="616"/>
      <c r="AS174" s="616"/>
      <c r="AT174" s="616"/>
      <c r="AU174" s="616"/>
      <c r="AV174" s="616"/>
      <c r="AW174" s="616"/>
      <c r="AX174" s="616"/>
      <c r="AY174" s="616"/>
      <c r="AZ174" s="616"/>
      <c r="BA174" s="616"/>
      <c r="BB174" s="616"/>
      <c r="BC174" s="616"/>
      <c r="BD174" s="616"/>
      <c r="BE174" s="616"/>
      <c r="BF174" s="616"/>
      <c r="BG174" s="260"/>
    </row>
    <row r="175" spans="1:64">
      <c r="A175" s="18"/>
      <c r="BG175" s="20"/>
    </row>
    <row r="176" spans="1:64" ht="15.75" customHeight="1">
      <c r="A176" s="18"/>
      <c r="D176" s="181"/>
      <c r="E176" s="181"/>
      <c r="F176" s="181"/>
      <c r="G176" s="181"/>
      <c r="H176" s="181"/>
      <c r="I176" s="181"/>
      <c r="J176" s="181"/>
      <c r="K176" s="181"/>
      <c r="L176" s="181"/>
      <c r="M176" s="181"/>
      <c r="N176" s="181"/>
      <c r="O176" s="181"/>
      <c r="P176" s="181"/>
      <c r="Q176" s="181"/>
      <c r="R176" s="181"/>
      <c r="S176" s="181"/>
      <c r="T176" s="181"/>
      <c r="U176" s="181"/>
      <c r="V176" s="181"/>
      <c r="W176" s="181"/>
      <c r="X176" s="181"/>
      <c r="Y176" s="181"/>
      <c r="Z176" s="181"/>
      <c r="AA176" s="181"/>
      <c r="AB176" s="181"/>
      <c r="AC176" s="181"/>
      <c r="AD176" s="181"/>
      <c r="AE176" s="181"/>
      <c r="AF176" s="181"/>
      <c r="AG176" s="181"/>
      <c r="AH176" s="181"/>
      <c r="AI176" s="181"/>
      <c r="AJ176" s="181"/>
      <c r="AK176" s="181"/>
      <c r="AL176" s="181"/>
      <c r="AM176" s="181"/>
      <c r="AN176" s="181"/>
      <c r="AO176" s="181"/>
      <c r="AP176" s="181"/>
      <c r="AQ176" s="181"/>
      <c r="AR176" s="181"/>
      <c r="AS176" s="181"/>
      <c r="AT176" s="181"/>
      <c r="AU176" s="181"/>
      <c r="AV176" s="181"/>
      <c r="AW176" s="181"/>
      <c r="AX176" s="181"/>
      <c r="AY176" s="181"/>
      <c r="AZ176" s="181"/>
      <c r="BA176" s="181"/>
      <c r="BB176" s="181"/>
      <c r="BG176" s="20"/>
      <c r="BK176" s="11" t="s">
        <v>574</v>
      </c>
    </row>
    <row r="177" spans="1:63" ht="31.9" customHeight="1">
      <c r="A177" s="18"/>
      <c r="D177" s="652" t="s">
        <v>575</v>
      </c>
      <c r="E177" s="652"/>
      <c r="F177" s="652"/>
      <c r="G177" s="652"/>
      <c r="H177" s="652"/>
      <c r="I177" s="652"/>
      <c r="J177" s="652"/>
      <c r="K177" s="652"/>
      <c r="L177" s="652"/>
      <c r="M177" s="652"/>
      <c r="N177" s="652"/>
      <c r="O177" s="652"/>
      <c r="P177" s="652"/>
      <c r="Q177" s="652"/>
      <c r="R177" s="652"/>
      <c r="S177" s="652"/>
      <c r="T177" s="652"/>
      <c r="U177" s="652"/>
      <c r="V177" s="652"/>
      <c r="W177" s="652"/>
      <c r="X177" s="652"/>
      <c r="Y177" s="652"/>
      <c r="Z177" s="652"/>
      <c r="AA177" s="652"/>
      <c r="AB177" s="652"/>
      <c r="AC177" s="652"/>
      <c r="AD177" s="652"/>
      <c r="AE177" s="652"/>
      <c r="AF177" s="652"/>
      <c r="AG177" s="652"/>
      <c r="AH177" s="652"/>
      <c r="AI177" s="652"/>
      <c r="AJ177" s="652"/>
      <c r="AK177" s="652"/>
      <c r="AL177" s="652"/>
      <c r="AM177" s="652"/>
      <c r="AN177" s="652"/>
      <c r="AO177" s="652"/>
      <c r="AP177" s="652"/>
      <c r="AQ177" s="652"/>
      <c r="AR177" s="652"/>
      <c r="AS177" s="652"/>
      <c r="AT177" s="652"/>
      <c r="AU177" s="652"/>
      <c r="AV177" s="652"/>
      <c r="AW177" s="652"/>
      <c r="AX177" s="652"/>
      <c r="AY177" s="652"/>
      <c r="AZ177" s="652"/>
      <c r="BA177" s="652"/>
      <c r="BB177" s="652"/>
      <c r="BC177" s="652"/>
      <c r="BD177" s="652"/>
      <c r="BE177" s="652"/>
      <c r="BF177" s="652"/>
      <c r="BG177" s="653"/>
      <c r="BK177" s="26" t="str">
        <f>IF(AT87=Datos!$AO$2,D87,"")</f>
        <v/>
      </c>
    </row>
    <row r="178" spans="1:63" ht="20.100000000000001" customHeight="1">
      <c r="A178" s="18"/>
      <c r="D178" s="654" t="s">
        <v>576</v>
      </c>
      <c r="E178" s="654"/>
      <c r="F178" s="654"/>
      <c r="G178" s="654"/>
      <c r="H178" s="654"/>
      <c r="I178" s="654"/>
      <c r="J178" s="654"/>
      <c r="K178" s="654"/>
      <c r="L178" s="654"/>
      <c r="M178" s="654"/>
      <c r="N178" s="654"/>
      <c r="O178" s="654"/>
      <c r="P178" s="654"/>
      <c r="Q178" s="654"/>
      <c r="R178" s="654"/>
      <c r="S178" s="654"/>
      <c r="T178" s="654"/>
      <c r="U178" s="654"/>
      <c r="V178" s="649" t="s">
        <v>563</v>
      </c>
      <c r="W178" s="649"/>
      <c r="X178" s="649"/>
      <c r="Y178" s="649"/>
      <c r="Z178" s="649"/>
      <c r="AA178" s="649"/>
      <c r="AB178" s="649"/>
      <c r="AC178" s="649"/>
      <c r="AD178" s="649"/>
      <c r="AE178" s="649"/>
      <c r="AF178" s="649"/>
      <c r="AG178" s="649"/>
      <c r="AH178" s="649"/>
      <c r="AI178" s="649"/>
      <c r="AJ178" s="649"/>
      <c r="AK178" s="649"/>
      <c r="AL178" s="649"/>
      <c r="AM178" s="649"/>
      <c r="AN178" s="649"/>
      <c r="AO178" s="649"/>
      <c r="AP178" s="649"/>
      <c r="AQ178" s="649"/>
      <c r="AR178" s="649"/>
      <c r="AS178" s="649"/>
      <c r="AT178" s="649"/>
      <c r="AU178" s="649"/>
      <c r="AV178" s="649"/>
      <c r="AW178" s="649"/>
      <c r="AX178" s="649"/>
      <c r="AY178" s="649"/>
      <c r="AZ178" s="649"/>
      <c r="BA178" s="649"/>
      <c r="BB178" s="649"/>
      <c r="BC178" s="649"/>
      <c r="BD178" s="649"/>
      <c r="BE178" s="649"/>
      <c r="BF178" s="649"/>
      <c r="BG178" s="650"/>
      <c r="BK178" s="26" t="str">
        <f>IF(AT88=Datos!$AO$2,D88,"")</f>
        <v/>
      </c>
    </row>
    <row r="179" spans="1:63" ht="25.15" customHeight="1">
      <c r="A179" s="18"/>
      <c r="D179" s="654"/>
      <c r="E179" s="654"/>
      <c r="F179" s="654"/>
      <c r="G179" s="654"/>
      <c r="H179" s="654"/>
      <c r="I179" s="654"/>
      <c r="J179" s="654"/>
      <c r="K179" s="654"/>
      <c r="L179" s="654"/>
      <c r="M179" s="654"/>
      <c r="N179" s="654"/>
      <c r="O179" s="654"/>
      <c r="P179" s="654"/>
      <c r="Q179" s="654"/>
      <c r="R179" s="654"/>
      <c r="S179" s="654"/>
      <c r="T179" s="654"/>
      <c r="U179" s="654"/>
      <c r="V179" s="604" t="s">
        <v>564</v>
      </c>
      <c r="W179" s="604"/>
      <c r="X179" s="604"/>
      <c r="Y179" s="604"/>
      <c r="Z179" s="604"/>
      <c r="AA179" s="604"/>
      <c r="AB179" s="604"/>
      <c r="AC179" s="604"/>
      <c r="AD179" s="604"/>
      <c r="AE179" s="604"/>
      <c r="AF179" s="604"/>
      <c r="AG179" s="604"/>
      <c r="AH179" s="604" t="s">
        <v>565</v>
      </c>
      <c r="AI179" s="604"/>
      <c r="AJ179" s="604"/>
      <c r="AK179" s="604"/>
      <c r="AL179" s="604"/>
      <c r="AM179" s="604"/>
      <c r="AN179" s="604"/>
      <c r="AO179" s="604"/>
      <c r="AP179" s="604"/>
      <c r="AQ179" s="604" t="s">
        <v>566</v>
      </c>
      <c r="AR179" s="604"/>
      <c r="AS179" s="604"/>
      <c r="AT179" s="604"/>
      <c r="AU179" s="604"/>
      <c r="AV179" s="604"/>
      <c r="AW179" s="604"/>
      <c r="AX179" s="604"/>
      <c r="AY179" s="604"/>
      <c r="AZ179" s="604"/>
      <c r="BA179" s="604" t="s">
        <v>567</v>
      </c>
      <c r="BB179" s="604"/>
      <c r="BC179" s="604"/>
      <c r="BD179" s="604"/>
      <c r="BE179" s="604"/>
      <c r="BF179" s="604"/>
      <c r="BG179" s="182" t="s">
        <v>568</v>
      </c>
      <c r="BK179" s="26" t="str">
        <f>IF(AT89=Datos!$AO$2,D89,"")</f>
        <v/>
      </c>
    </row>
    <row r="180" spans="1:63" ht="14.25" customHeight="1">
      <c r="A180" s="18"/>
      <c r="D180" s="429" t="s">
        <v>569</v>
      </c>
      <c r="E180" s="620"/>
      <c r="F180" s="620"/>
      <c r="G180" s="620"/>
      <c r="H180" s="620"/>
      <c r="I180" s="620"/>
      <c r="J180" s="620"/>
      <c r="K180" s="620"/>
      <c r="L180" s="620"/>
      <c r="M180" s="620"/>
      <c r="N180" s="620"/>
      <c r="O180" s="620"/>
      <c r="P180" s="620"/>
      <c r="Q180" s="620"/>
      <c r="R180" s="620"/>
      <c r="S180" s="620"/>
      <c r="T180" s="620"/>
      <c r="U180" s="620"/>
      <c r="V180" s="620"/>
      <c r="W180" s="620"/>
      <c r="X180" s="620"/>
      <c r="Y180" s="620"/>
      <c r="Z180" s="620"/>
      <c r="AA180" s="620"/>
      <c r="AB180" s="620"/>
      <c r="AC180" s="620"/>
      <c r="AD180" s="620"/>
      <c r="AE180" s="620"/>
      <c r="AF180" s="620"/>
      <c r="AG180" s="620"/>
      <c r="AH180" s="620"/>
      <c r="AI180" s="620"/>
      <c r="AJ180" s="620"/>
      <c r="AK180" s="620"/>
      <c r="AL180" s="620"/>
      <c r="AM180" s="620"/>
      <c r="AN180" s="620"/>
      <c r="AO180" s="620"/>
      <c r="AP180" s="620"/>
      <c r="AQ180" s="620"/>
      <c r="AR180" s="620"/>
      <c r="AS180" s="620"/>
      <c r="AT180" s="620"/>
      <c r="AU180" s="620"/>
      <c r="AV180" s="620"/>
      <c r="AW180" s="620"/>
      <c r="AX180" s="620"/>
      <c r="AY180" s="620"/>
      <c r="AZ180" s="620"/>
      <c r="BA180" s="624"/>
      <c r="BB180" s="625"/>
      <c r="BC180" s="625"/>
      <c r="BD180" s="625"/>
      <c r="BE180" s="625"/>
      <c r="BF180" s="626"/>
      <c r="BG180" s="261"/>
      <c r="BK180" s="26" t="str">
        <f>IF(AT90=Datos!$AO$2,D90,"")</f>
        <v/>
      </c>
    </row>
    <row r="181" spans="1:63" ht="14.25" customHeight="1">
      <c r="A181" s="18"/>
      <c r="D181" s="430"/>
      <c r="E181" s="620" t="str">
        <f>IF(D117="","",IF(AT117&lt;&gt;Datos!$AO$2,D117,""))</f>
        <v/>
      </c>
      <c r="F181" s="620"/>
      <c r="G181" s="620"/>
      <c r="H181" s="620"/>
      <c r="I181" s="620"/>
      <c r="J181" s="620"/>
      <c r="K181" s="620"/>
      <c r="L181" s="620"/>
      <c r="M181" s="620"/>
      <c r="N181" s="620"/>
      <c r="O181" s="620"/>
      <c r="P181" s="620"/>
      <c r="Q181" s="620"/>
      <c r="R181" s="620"/>
      <c r="S181" s="620"/>
      <c r="T181" s="620"/>
      <c r="U181" s="620"/>
      <c r="V181" s="620"/>
      <c r="W181" s="620"/>
      <c r="X181" s="620"/>
      <c r="Y181" s="620"/>
      <c r="Z181" s="620"/>
      <c r="AA181" s="620"/>
      <c r="AB181" s="620"/>
      <c r="AC181" s="620"/>
      <c r="AD181" s="620"/>
      <c r="AE181" s="620"/>
      <c r="AF181" s="620"/>
      <c r="AG181" s="620"/>
      <c r="AH181" s="620"/>
      <c r="AI181" s="620"/>
      <c r="AJ181" s="620"/>
      <c r="AK181" s="620"/>
      <c r="AL181" s="620"/>
      <c r="AM181" s="620"/>
      <c r="AN181" s="620"/>
      <c r="AO181" s="620"/>
      <c r="AP181" s="620"/>
      <c r="AQ181" s="620"/>
      <c r="AR181" s="620"/>
      <c r="AS181" s="620"/>
      <c r="AT181" s="620"/>
      <c r="AU181" s="620"/>
      <c r="AV181" s="620"/>
      <c r="AW181" s="620"/>
      <c r="AX181" s="620"/>
      <c r="AY181" s="620"/>
      <c r="AZ181" s="620"/>
      <c r="BA181" s="624"/>
      <c r="BB181" s="625"/>
      <c r="BC181" s="625"/>
      <c r="BD181" s="625"/>
      <c r="BE181" s="625"/>
      <c r="BF181" s="626"/>
      <c r="BG181" s="261"/>
      <c r="BK181" s="26" t="str">
        <f>IF(AT91=Datos!$AO$2,D91,"")</f>
        <v/>
      </c>
    </row>
    <row r="182" spans="1:63" ht="14.25" customHeight="1">
      <c r="A182" s="18"/>
      <c r="D182" s="430"/>
      <c r="E182" s="620" t="str">
        <f>IF(D118="","",IF(AT118&lt;&gt;Datos!$AO$2,D118,""))</f>
        <v/>
      </c>
      <c r="F182" s="620"/>
      <c r="G182" s="620"/>
      <c r="H182" s="620"/>
      <c r="I182" s="620"/>
      <c r="J182" s="620"/>
      <c r="K182" s="620"/>
      <c r="L182" s="620"/>
      <c r="M182" s="620"/>
      <c r="N182" s="620"/>
      <c r="O182" s="620"/>
      <c r="P182" s="620"/>
      <c r="Q182" s="620"/>
      <c r="R182" s="620"/>
      <c r="S182" s="620"/>
      <c r="T182" s="620"/>
      <c r="U182" s="620"/>
      <c r="V182" s="620"/>
      <c r="W182" s="620"/>
      <c r="X182" s="620"/>
      <c r="Y182" s="620"/>
      <c r="Z182" s="620"/>
      <c r="AA182" s="620"/>
      <c r="AB182" s="620"/>
      <c r="AC182" s="620"/>
      <c r="AD182" s="620"/>
      <c r="AE182" s="620"/>
      <c r="AF182" s="620"/>
      <c r="AG182" s="620"/>
      <c r="AH182" s="620"/>
      <c r="AI182" s="620"/>
      <c r="AJ182" s="620"/>
      <c r="AK182" s="620"/>
      <c r="AL182" s="620"/>
      <c r="AM182" s="620"/>
      <c r="AN182" s="620"/>
      <c r="AO182" s="620"/>
      <c r="AP182" s="620"/>
      <c r="AQ182" s="620"/>
      <c r="AR182" s="620"/>
      <c r="AS182" s="620"/>
      <c r="AT182" s="620"/>
      <c r="AU182" s="620"/>
      <c r="AV182" s="620"/>
      <c r="AW182" s="620"/>
      <c r="AX182" s="620"/>
      <c r="AY182" s="620"/>
      <c r="AZ182" s="620"/>
      <c r="BA182" s="624"/>
      <c r="BB182" s="625"/>
      <c r="BC182" s="625"/>
      <c r="BD182" s="625"/>
      <c r="BE182" s="625"/>
      <c r="BF182" s="626"/>
      <c r="BG182" s="261"/>
      <c r="BK182" s="26" t="str">
        <f>IF(AT92=Datos!$AO$2,D92,"")</f>
        <v/>
      </c>
    </row>
    <row r="183" spans="1:63" ht="14.25" customHeight="1">
      <c r="A183" s="18"/>
      <c r="D183" s="430"/>
      <c r="E183" s="620" t="str">
        <f>IF(D119="","",IF(AT119&lt;&gt;Datos!$AO$2,D119,""))</f>
        <v/>
      </c>
      <c r="F183" s="620"/>
      <c r="G183" s="620"/>
      <c r="H183" s="620"/>
      <c r="I183" s="620"/>
      <c r="J183" s="620"/>
      <c r="K183" s="620"/>
      <c r="L183" s="620"/>
      <c r="M183" s="620"/>
      <c r="N183" s="620"/>
      <c r="O183" s="620"/>
      <c r="P183" s="620"/>
      <c r="Q183" s="620"/>
      <c r="R183" s="620"/>
      <c r="S183" s="620"/>
      <c r="T183" s="620"/>
      <c r="U183" s="620"/>
      <c r="V183" s="620"/>
      <c r="W183" s="620"/>
      <c r="X183" s="620"/>
      <c r="Y183" s="620"/>
      <c r="Z183" s="620"/>
      <c r="AA183" s="620"/>
      <c r="AB183" s="620"/>
      <c r="AC183" s="620"/>
      <c r="AD183" s="620"/>
      <c r="AE183" s="620"/>
      <c r="AF183" s="620"/>
      <c r="AG183" s="620"/>
      <c r="AH183" s="620"/>
      <c r="AI183" s="620"/>
      <c r="AJ183" s="620"/>
      <c r="AK183" s="620"/>
      <c r="AL183" s="620"/>
      <c r="AM183" s="620"/>
      <c r="AN183" s="620"/>
      <c r="AO183" s="620"/>
      <c r="AP183" s="620"/>
      <c r="AQ183" s="620"/>
      <c r="AR183" s="620"/>
      <c r="AS183" s="620"/>
      <c r="AT183" s="620"/>
      <c r="AU183" s="620"/>
      <c r="AV183" s="620"/>
      <c r="AW183" s="620"/>
      <c r="AX183" s="620"/>
      <c r="AY183" s="620"/>
      <c r="AZ183" s="620"/>
      <c r="BA183" s="624"/>
      <c r="BB183" s="625"/>
      <c r="BC183" s="625"/>
      <c r="BD183" s="625"/>
      <c r="BE183" s="625"/>
      <c r="BF183" s="626"/>
      <c r="BG183" s="261"/>
      <c r="BK183" s="26" t="str">
        <f>IF(AT93=Datos!$AO$2,D93,"")</f>
        <v/>
      </c>
    </row>
    <row r="184" spans="1:63" ht="14.25" customHeight="1">
      <c r="A184" s="18"/>
      <c r="D184" s="430"/>
      <c r="E184" s="620" t="str">
        <f>IF(D120="","",IF(AT120&lt;&gt;Datos!$AO$2,D120,""))</f>
        <v/>
      </c>
      <c r="F184" s="620"/>
      <c r="G184" s="620"/>
      <c r="H184" s="620"/>
      <c r="I184" s="620"/>
      <c r="J184" s="620"/>
      <c r="K184" s="620"/>
      <c r="L184" s="620"/>
      <c r="M184" s="620"/>
      <c r="N184" s="620"/>
      <c r="O184" s="620"/>
      <c r="P184" s="620"/>
      <c r="Q184" s="620"/>
      <c r="R184" s="620"/>
      <c r="S184" s="620"/>
      <c r="T184" s="620"/>
      <c r="U184" s="620"/>
      <c r="V184" s="620"/>
      <c r="W184" s="620"/>
      <c r="X184" s="620"/>
      <c r="Y184" s="620"/>
      <c r="Z184" s="620"/>
      <c r="AA184" s="620"/>
      <c r="AB184" s="620"/>
      <c r="AC184" s="620"/>
      <c r="AD184" s="620"/>
      <c r="AE184" s="620"/>
      <c r="AF184" s="620"/>
      <c r="AG184" s="620"/>
      <c r="AH184" s="620"/>
      <c r="AI184" s="620"/>
      <c r="AJ184" s="620"/>
      <c r="AK184" s="620"/>
      <c r="AL184" s="620"/>
      <c r="AM184" s="620"/>
      <c r="AN184" s="620"/>
      <c r="AO184" s="620"/>
      <c r="AP184" s="620"/>
      <c r="AQ184" s="620"/>
      <c r="AR184" s="620"/>
      <c r="AS184" s="620"/>
      <c r="AT184" s="620"/>
      <c r="AU184" s="620"/>
      <c r="AV184" s="620"/>
      <c r="AW184" s="620"/>
      <c r="AX184" s="620"/>
      <c r="AY184" s="620"/>
      <c r="AZ184" s="620"/>
      <c r="BA184" s="624"/>
      <c r="BB184" s="625"/>
      <c r="BC184" s="625"/>
      <c r="BD184" s="625"/>
      <c r="BE184" s="625"/>
      <c r="BF184" s="626"/>
      <c r="BG184" s="261"/>
      <c r="BK184" s="26" t="str">
        <f>IF(AT94=Datos!$AO$2,D94,"")</f>
        <v/>
      </c>
    </row>
    <row r="185" spans="1:63" ht="14.25" customHeight="1">
      <c r="A185" s="18"/>
      <c r="D185" s="430"/>
      <c r="E185" s="620" t="str">
        <f>IF(D121="","",IF(AT121&lt;&gt;Datos!$AO$2,D121,""))</f>
        <v/>
      </c>
      <c r="F185" s="620"/>
      <c r="G185" s="620"/>
      <c r="H185" s="620"/>
      <c r="I185" s="620"/>
      <c r="J185" s="620"/>
      <c r="K185" s="620"/>
      <c r="L185" s="620"/>
      <c r="M185" s="620"/>
      <c r="N185" s="620"/>
      <c r="O185" s="620"/>
      <c r="P185" s="620"/>
      <c r="Q185" s="620"/>
      <c r="R185" s="620"/>
      <c r="S185" s="620"/>
      <c r="T185" s="620"/>
      <c r="U185" s="620"/>
      <c r="V185" s="620"/>
      <c r="W185" s="620"/>
      <c r="X185" s="620"/>
      <c r="Y185" s="620"/>
      <c r="Z185" s="620"/>
      <c r="AA185" s="620"/>
      <c r="AB185" s="620"/>
      <c r="AC185" s="620"/>
      <c r="AD185" s="620"/>
      <c r="AE185" s="620"/>
      <c r="AF185" s="620"/>
      <c r="AG185" s="620"/>
      <c r="AH185" s="620"/>
      <c r="AI185" s="620"/>
      <c r="AJ185" s="620"/>
      <c r="AK185" s="620"/>
      <c r="AL185" s="620"/>
      <c r="AM185" s="620"/>
      <c r="AN185" s="620"/>
      <c r="AO185" s="620"/>
      <c r="AP185" s="620"/>
      <c r="AQ185" s="620"/>
      <c r="AR185" s="620"/>
      <c r="AS185" s="620"/>
      <c r="AT185" s="620"/>
      <c r="AU185" s="620"/>
      <c r="AV185" s="620"/>
      <c r="AW185" s="620"/>
      <c r="AX185" s="620"/>
      <c r="AY185" s="620"/>
      <c r="AZ185" s="620"/>
      <c r="BA185" s="624"/>
      <c r="BB185" s="625"/>
      <c r="BC185" s="625"/>
      <c r="BD185" s="625"/>
      <c r="BE185" s="625"/>
      <c r="BF185" s="626"/>
      <c r="BG185" s="261"/>
      <c r="BK185" s="26" t="str">
        <f>IF(AT95=Datos!$AO$2,D95,"")</f>
        <v/>
      </c>
    </row>
    <row r="186" spans="1:63" ht="14.25" customHeight="1">
      <c r="A186" s="18"/>
      <c r="D186" s="430"/>
      <c r="E186" s="620"/>
      <c r="F186" s="620"/>
      <c r="G186" s="620"/>
      <c r="H186" s="620"/>
      <c r="I186" s="620"/>
      <c r="J186" s="620"/>
      <c r="K186" s="620"/>
      <c r="L186" s="620"/>
      <c r="M186" s="620"/>
      <c r="N186" s="620"/>
      <c r="O186" s="620"/>
      <c r="P186" s="620"/>
      <c r="Q186" s="620"/>
      <c r="R186" s="620"/>
      <c r="S186" s="620"/>
      <c r="T186" s="620"/>
      <c r="U186" s="620"/>
      <c r="V186" s="620"/>
      <c r="W186" s="620"/>
      <c r="X186" s="620"/>
      <c r="Y186" s="620"/>
      <c r="Z186" s="620"/>
      <c r="AA186" s="620"/>
      <c r="AB186" s="620"/>
      <c r="AC186" s="620"/>
      <c r="AD186" s="620"/>
      <c r="AE186" s="620"/>
      <c r="AF186" s="620"/>
      <c r="AG186" s="620"/>
      <c r="AH186" s="620"/>
      <c r="AI186" s="620"/>
      <c r="AJ186" s="620"/>
      <c r="AK186" s="620"/>
      <c r="AL186" s="620"/>
      <c r="AM186" s="620"/>
      <c r="AN186" s="620"/>
      <c r="AO186" s="620"/>
      <c r="AP186" s="620"/>
      <c r="AQ186" s="620"/>
      <c r="AR186" s="620"/>
      <c r="AS186" s="620"/>
      <c r="AT186" s="620"/>
      <c r="AU186" s="620"/>
      <c r="AV186" s="620"/>
      <c r="AW186" s="620"/>
      <c r="AX186" s="620"/>
      <c r="AY186" s="620"/>
      <c r="AZ186" s="620"/>
      <c r="BA186" s="624"/>
      <c r="BB186" s="625"/>
      <c r="BC186" s="625"/>
      <c r="BD186" s="625"/>
      <c r="BE186" s="625"/>
      <c r="BF186" s="626"/>
      <c r="BG186" s="261"/>
      <c r="BK186" s="26" t="str">
        <f>IF(AT96=Datos!$AO$2,D96,"")</f>
        <v/>
      </c>
    </row>
    <row r="187" spans="1:63" ht="14.25" customHeight="1">
      <c r="A187" s="18"/>
      <c r="D187" s="430"/>
      <c r="E187" s="620" t="str">
        <f>IF(D123="","",IF(AT123&lt;&gt;Datos!$AO$2,D123,""))</f>
        <v/>
      </c>
      <c r="F187" s="620"/>
      <c r="G187" s="620"/>
      <c r="H187" s="620"/>
      <c r="I187" s="620"/>
      <c r="J187" s="620"/>
      <c r="K187" s="620"/>
      <c r="L187" s="620"/>
      <c r="M187" s="620"/>
      <c r="N187" s="620"/>
      <c r="O187" s="620"/>
      <c r="P187" s="620"/>
      <c r="Q187" s="620"/>
      <c r="R187" s="620"/>
      <c r="S187" s="620"/>
      <c r="T187" s="620"/>
      <c r="U187" s="620"/>
      <c r="V187" s="620"/>
      <c r="W187" s="620"/>
      <c r="X187" s="620"/>
      <c r="Y187" s="620"/>
      <c r="Z187" s="620"/>
      <c r="AA187" s="620"/>
      <c r="AB187" s="620"/>
      <c r="AC187" s="620"/>
      <c r="AD187" s="620"/>
      <c r="AE187" s="620"/>
      <c r="AF187" s="620"/>
      <c r="AG187" s="620"/>
      <c r="AH187" s="620"/>
      <c r="AI187" s="620"/>
      <c r="AJ187" s="620"/>
      <c r="AK187" s="620"/>
      <c r="AL187" s="620"/>
      <c r="AM187" s="620"/>
      <c r="AN187" s="620"/>
      <c r="AO187" s="620"/>
      <c r="AP187" s="620"/>
      <c r="AQ187" s="620"/>
      <c r="AR187" s="620"/>
      <c r="AS187" s="620"/>
      <c r="AT187" s="620"/>
      <c r="AU187" s="620"/>
      <c r="AV187" s="620"/>
      <c r="AW187" s="620"/>
      <c r="AX187" s="620"/>
      <c r="AY187" s="620"/>
      <c r="AZ187" s="620"/>
      <c r="BA187" s="624"/>
      <c r="BB187" s="625"/>
      <c r="BC187" s="625"/>
      <c r="BD187" s="625"/>
      <c r="BE187" s="625"/>
      <c r="BF187" s="626"/>
      <c r="BG187" s="261"/>
      <c r="BK187" s="26" t="s">
        <v>580</v>
      </c>
    </row>
    <row r="188" spans="1:63" ht="14.25" customHeight="1">
      <c r="A188" s="18"/>
      <c r="D188" s="430"/>
      <c r="E188" s="620" t="str">
        <f>IF(D124="","",IF(AT124&lt;&gt;Datos!$AO$2,D124,""))</f>
        <v/>
      </c>
      <c r="F188" s="620"/>
      <c r="G188" s="620"/>
      <c r="H188" s="620"/>
      <c r="I188" s="620"/>
      <c r="J188" s="620"/>
      <c r="K188" s="620"/>
      <c r="L188" s="620"/>
      <c r="M188" s="620"/>
      <c r="N188" s="620"/>
      <c r="O188" s="620"/>
      <c r="P188" s="620"/>
      <c r="Q188" s="620"/>
      <c r="R188" s="620"/>
      <c r="S188" s="620"/>
      <c r="T188" s="620"/>
      <c r="U188" s="620"/>
      <c r="V188" s="620"/>
      <c r="W188" s="620"/>
      <c r="X188" s="620"/>
      <c r="Y188" s="620"/>
      <c r="Z188" s="620"/>
      <c r="AA188" s="620"/>
      <c r="AB188" s="620"/>
      <c r="AC188" s="620"/>
      <c r="AD188" s="620"/>
      <c r="AE188" s="620"/>
      <c r="AF188" s="620"/>
      <c r="AG188" s="620"/>
      <c r="AH188" s="620"/>
      <c r="AI188" s="620"/>
      <c r="AJ188" s="620"/>
      <c r="AK188" s="620"/>
      <c r="AL188" s="620"/>
      <c r="AM188" s="620"/>
      <c r="AN188" s="620"/>
      <c r="AO188" s="620"/>
      <c r="AP188" s="620"/>
      <c r="AQ188" s="620"/>
      <c r="AR188" s="620"/>
      <c r="AS188" s="620"/>
      <c r="AT188" s="620"/>
      <c r="AU188" s="620"/>
      <c r="AV188" s="620"/>
      <c r="AW188" s="620"/>
      <c r="AX188" s="620"/>
      <c r="AY188" s="620"/>
      <c r="AZ188" s="620"/>
      <c r="BA188" s="624"/>
      <c r="BB188" s="625"/>
      <c r="BC188" s="625"/>
      <c r="BD188" s="625"/>
      <c r="BE188" s="625"/>
      <c r="BF188" s="626"/>
      <c r="BG188" s="261"/>
      <c r="BK188" s="11" t="s">
        <v>581</v>
      </c>
    </row>
    <row r="189" spans="1:63" ht="14.25" customHeight="1" thickBot="1">
      <c r="A189" s="18"/>
      <c r="D189" s="431"/>
      <c r="E189" s="632"/>
      <c r="F189" s="633"/>
      <c r="G189" s="633"/>
      <c r="H189" s="633"/>
      <c r="I189" s="633"/>
      <c r="J189" s="633"/>
      <c r="K189" s="633"/>
      <c r="L189" s="633"/>
      <c r="M189" s="633"/>
      <c r="N189" s="633"/>
      <c r="O189" s="633"/>
      <c r="P189" s="633"/>
      <c r="Q189" s="633"/>
      <c r="R189" s="633"/>
      <c r="S189" s="633"/>
      <c r="T189" s="633"/>
      <c r="U189" s="634"/>
      <c r="V189" s="635"/>
      <c r="W189" s="635"/>
      <c r="X189" s="635"/>
      <c r="Y189" s="635"/>
      <c r="Z189" s="635"/>
      <c r="AA189" s="635"/>
      <c r="AB189" s="635"/>
      <c r="AC189" s="635"/>
      <c r="AD189" s="635"/>
      <c r="AE189" s="635"/>
      <c r="AF189" s="635"/>
      <c r="AG189" s="635"/>
      <c r="AH189" s="633"/>
      <c r="AI189" s="633"/>
      <c r="AJ189" s="633"/>
      <c r="AK189" s="633"/>
      <c r="AL189" s="633"/>
      <c r="AM189" s="633"/>
      <c r="AN189" s="633"/>
      <c r="AO189" s="633"/>
      <c r="AP189" s="634"/>
      <c r="AQ189" s="635"/>
      <c r="AR189" s="635"/>
      <c r="AS189" s="635"/>
      <c r="AT189" s="635"/>
      <c r="AU189" s="635"/>
      <c r="AV189" s="635"/>
      <c r="AW189" s="635"/>
      <c r="AX189" s="635"/>
      <c r="AY189" s="635"/>
      <c r="AZ189" s="635"/>
      <c r="BA189" s="636"/>
      <c r="BB189" s="637"/>
      <c r="BC189" s="637"/>
      <c r="BD189" s="637"/>
      <c r="BE189" s="637"/>
      <c r="BF189" s="638"/>
      <c r="BG189" s="262"/>
      <c r="BK189" s="26" t="str">
        <f>IF(AT102=Datos!$AO$2,D102,"")</f>
        <v/>
      </c>
    </row>
    <row r="190" spans="1:63" ht="14.25" customHeight="1" thickTop="1">
      <c r="A190" s="18"/>
      <c r="D190" s="411" t="s">
        <v>570</v>
      </c>
      <c r="E190" s="639" t="str">
        <f>IF(D131="","",IF(AT131&lt;&gt;Datos!$AO$2,D131,""))</f>
        <v/>
      </c>
      <c r="F190" s="640"/>
      <c r="G190" s="640"/>
      <c r="H190" s="640"/>
      <c r="I190" s="640"/>
      <c r="J190" s="640"/>
      <c r="K190" s="640"/>
      <c r="L190" s="640"/>
      <c r="M190" s="640"/>
      <c r="N190" s="640"/>
      <c r="O190" s="640"/>
      <c r="P190" s="640"/>
      <c r="Q190" s="640"/>
      <c r="R190" s="640"/>
      <c r="S190" s="640"/>
      <c r="T190" s="640"/>
      <c r="U190" s="641"/>
      <c r="V190" s="642"/>
      <c r="W190" s="642"/>
      <c r="X190" s="642"/>
      <c r="Y190" s="642"/>
      <c r="Z190" s="642"/>
      <c r="AA190" s="642"/>
      <c r="AB190" s="642"/>
      <c r="AC190" s="642"/>
      <c r="AD190" s="642"/>
      <c r="AE190" s="642"/>
      <c r="AF190" s="642"/>
      <c r="AG190" s="642"/>
      <c r="AH190" s="640"/>
      <c r="AI190" s="640"/>
      <c r="AJ190" s="640"/>
      <c r="AK190" s="640"/>
      <c r="AL190" s="640"/>
      <c r="AM190" s="640"/>
      <c r="AN190" s="640"/>
      <c r="AO190" s="640"/>
      <c r="AP190" s="641"/>
      <c r="AQ190" s="642"/>
      <c r="AR190" s="642"/>
      <c r="AS190" s="642"/>
      <c r="AT190" s="642"/>
      <c r="AU190" s="642"/>
      <c r="AV190" s="642"/>
      <c r="AW190" s="642"/>
      <c r="AX190" s="642"/>
      <c r="AY190" s="642"/>
      <c r="AZ190" s="642"/>
      <c r="BA190" s="631"/>
      <c r="BB190" s="631"/>
      <c r="BC190" s="631"/>
      <c r="BD190" s="631"/>
      <c r="BE190" s="631"/>
      <c r="BF190" s="631"/>
      <c r="BG190" s="186"/>
      <c r="BK190" s="26" t="str">
        <f>IF(AT103=Datos!$AO$2,D103,"")</f>
        <v/>
      </c>
    </row>
    <row r="191" spans="1:63" ht="14.25" customHeight="1">
      <c r="A191" s="18"/>
      <c r="D191" s="411"/>
      <c r="E191" s="630" t="str">
        <f>IF(D132="","",IF(AT132&lt;&gt;Datos!$AO$2,D132,""))</f>
        <v/>
      </c>
      <c r="F191" s="630"/>
      <c r="G191" s="630"/>
      <c r="H191" s="630"/>
      <c r="I191" s="630"/>
      <c r="J191" s="630"/>
      <c r="K191" s="630"/>
      <c r="L191" s="630"/>
      <c r="M191" s="630"/>
      <c r="N191" s="630"/>
      <c r="O191" s="630"/>
      <c r="P191" s="630"/>
      <c r="Q191" s="630"/>
      <c r="R191" s="630"/>
      <c r="S191" s="630"/>
      <c r="T191" s="630"/>
      <c r="U191" s="630"/>
      <c r="V191" s="630"/>
      <c r="W191" s="630"/>
      <c r="X191" s="630"/>
      <c r="Y191" s="630"/>
      <c r="Z191" s="630"/>
      <c r="AA191" s="630"/>
      <c r="AB191" s="630"/>
      <c r="AC191" s="630"/>
      <c r="AD191" s="630"/>
      <c r="AE191" s="630"/>
      <c r="AF191" s="630"/>
      <c r="AG191" s="630"/>
      <c r="AH191" s="630"/>
      <c r="AI191" s="630"/>
      <c r="AJ191" s="630"/>
      <c r="AK191" s="630"/>
      <c r="AL191" s="630"/>
      <c r="AM191" s="630"/>
      <c r="AN191" s="630"/>
      <c r="AO191" s="630"/>
      <c r="AP191" s="630"/>
      <c r="AQ191" s="630"/>
      <c r="AR191" s="630"/>
      <c r="AS191" s="630"/>
      <c r="AT191" s="630"/>
      <c r="AU191" s="630"/>
      <c r="AV191" s="630"/>
      <c r="AW191" s="630"/>
      <c r="AX191" s="630"/>
      <c r="AY191" s="630"/>
      <c r="AZ191" s="630"/>
      <c r="BA191" s="631"/>
      <c r="BB191" s="631"/>
      <c r="BC191" s="631"/>
      <c r="BD191" s="631"/>
      <c r="BE191" s="631"/>
      <c r="BF191" s="631"/>
      <c r="BG191" s="186"/>
      <c r="BK191" s="26" t="str">
        <f>IF(AT104=Datos!$AO$2,D104,"")</f>
        <v/>
      </c>
    </row>
    <row r="192" spans="1:63" ht="14.25" customHeight="1">
      <c r="A192" s="18"/>
      <c r="D192" s="411"/>
      <c r="E192" s="630" t="str">
        <f>IF(D133="","",IF(AT133&lt;&gt;Datos!$AO$2,D133,""))</f>
        <v/>
      </c>
      <c r="F192" s="630"/>
      <c r="G192" s="630"/>
      <c r="H192" s="630"/>
      <c r="I192" s="630"/>
      <c r="J192" s="630"/>
      <c r="K192" s="630"/>
      <c r="L192" s="630"/>
      <c r="M192" s="630"/>
      <c r="N192" s="630"/>
      <c r="O192" s="630"/>
      <c r="P192" s="630"/>
      <c r="Q192" s="630"/>
      <c r="R192" s="630"/>
      <c r="S192" s="630"/>
      <c r="T192" s="630"/>
      <c r="U192" s="630"/>
      <c r="V192" s="630"/>
      <c r="W192" s="630"/>
      <c r="X192" s="630"/>
      <c r="Y192" s="630"/>
      <c r="Z192" s="630"/>
      <c r="AA192" s="630"/>
      <c r="AB192" s="630"/>
      <c r="AC192" s="630"/>
      <c r="AD192" s="630"/>
      <c r="AE192" s="630"/>
      <c r="AF192" s="630"/>
      <c r="AG192" s="630"/>
      <c r="AH192" s="630"/>
      <c r="AI192" s="630"/>
      <c r="AJ192" s="630"/>
      <c r="AK192" s="630"/>
      <c r="AL192" s="630"/>
      <c r="AM192" s="630"/>
      <c r="AN192" s="630"/>
      <c r="AO192" s="630"/>
      <c r="AP192" s="630"/>
      <c r="AQ192" s="630"/>
      <c r="AR192" s="630"/>
      <c r="AS192" s="630"/>
      <c r="AT192" s="630"/>
      <c r="AU192" s="630"/>
      <c r="AV192" s="630"/>
      <c r="AW192" s="630"/>
      <c r="AX192" s="630"/>
      <c r="AY192" s="630"/>
      <c r="AZ192" s="630"/>
      <c r="BA192" s="631"/>
      <c r="BB192" s="631"/>
      <c r="BC192" s="631"/>
      <c r="BD192" s="631"/>
      <c r="BE192" s="631"/>
      <c r="BF192" s="631"/>
      <c r="BG192" s="186"/>
      <c r="BK192" s="26" t="str">
        <f>IF(AT105=Datos!$AO$2,D105,"")</f>
        <v/>
      </c>
    </row>
    <row r="193" spans="1:63" ht="14.25" customHeight="1">
      <c r="A193" s="18"/>
      <c r="D193" s="411"/>
      <c r="E193" s="630" t="str">
        <f>IF(D134="","",IF(AT134&lt;&gt;Datos!$AO$2,D134,""))</f>
        <v/>
      </c>
      <c r="F193" s="630"/>
      <c r="G193" s="630"/>
      <c r="H193" s="630"/>
      <c r="I193" s="630"/>
      <c r="J193" s="630"/>
      <c r="K193" s="630"/>
      <c r="L193" s="630"/>
      <c r="M193" s="630"/>
      <c r="N193" s="630"/>
      <c r="O193" s="630"/>
      <c r="P193" s="630"/>
      <c r="Q193" s="630"/>
      <c r="R193" s="630"/>
      <c r="S193" s="630"/>
      <c r="T193" s="630"/>
      <c r="U193" s="630"/>
      <c r="V193" s="630"/>
      <c r="W193" s="630"/>
      <c r="X193" s="630"/>
      <c r="Y193" s="630"/>
      <c r="Z193" s="630"/>
      <c r="AA193" s="630"/>
      <c r="AB193" s="630"/>
      <c r="AC193" s="630"/>
      <c r="AD193" s="630"/>
      <c r="AE193" s="630"/>
      <c r="AF193" s="630"/>
      <c r="AG193" s="630"/>
      <c r="AH193" s="630"/>
      <c r="AI193" s="630"/>
      <c r="AJ193" s="630"/>
      <c r="AK193" s="630"/>
      <c r="AL193" s="630"/>
      <c r="AM193" s="630"/>
      <c r="AN193" s="630"/>
      <c r="AO193" s="630"/>
      <c r="AP193" s="630"/>
      <c r="AQ193" s="630"/>
      <c r="AR193" s="630"/>
      <c r="AS193" s="630"/>
      <c r="AT193" s="630"/>
      <c r="AU193" s="630"/>
      <c r="AV193" s="630"/>
      <c r="AW193" s="630"/>
      <c r="AX193" s="630"/>
      <c r="AY193" s="630"/>
      <c r="AZ193" s="630"/>
      <c r="BA193" s="631"/>
      <c r="BB193" s="631"/>
      <c r="BC193" s="631"/>
      <c r="BD193" s="631"/>
      <c r="BE193" s="631"/>
      <c r="BF193" s="631"/>
      <c r="BG193" s="186"/>
      <c r="BK193" s="26" t="str">
        <f>IF(AT106=Datos!$AO$2,D106,"")</f>
        <v/>
      </c>
    </row>
    <row r="194" spans="1:63" ht="14.25" customHeight="1">
      <c r="A194" s="18"/>
      <c r="D194" s="411"/>
      <c r="E194" s="630" t="str">
        <f>IF(D135="","",IF(AT135&lt;&gt;Datos!$AO$2,D135,""))</f>
        <v/>
      </c>
      <c r="F194" s="630"/>
      <c r="G194" s="630"/>
      <c r="H194" s="630"/>
      <c r="I194" s="630"/>
      <c r="J194" s="630"/>
      <c r="K194" s="630"/>
      <c r="L194" s="630"/>
      <c r="M194" s="630"/>
      <c r="N194" s="630"/>
      <c r="O194" s="630"/>
      <c r="P194" s="630"/>
      <c r="Q194" s="630"/>
      <c r="R194" s="630"/>
      <c r="S194" s="630"/>
      <c r="T194" s="630"/>
      <c r="U194" s="630"/>
      <c r="V194" s="630"/>
      <c r="W194" s="630"/>
      <c r="X194" s="630"/>
      <c r="Y194" s="630"/>
      <c r="Z194" s="630"/>
      <c r="AA194" s="630"/>
      <c r="AB194" s="630"/>
      <c r="AC194" s="630"/>
      <c r="AD194" s="630"/>
      <c r="AE194" s="630"/>
      <c r="AF194" s="630"/>
      <c r="AG194" s="630"/>
      <c r="AH194" s="630"/>
      <c r="AI194" s="630"/>
      <c r="AJ194" s="630"/>
      <c r="AK194" s="630"/>
      <c r="AL194" s="630"/>
      <c r="AM194" s="630"/>
      <c r="AN194" s="630"/>
      <c r="AO194" s="630"/>
      <c r="AP194" s="630"/>
      <c r="AQ194" s="630"/>
      <c r="AR194" s="630"/>
      <c r="AS194" s="630"/>
      <c r="AT194" s="630"/>
      <c r="AU194" s="630"/>
      <c r="AV194" s="630"/>
      <c r="AW194" s="630"/>
      <c r="AX194" s="630"/>
      <c r="AY194" s="630"/>
      <c r="AZ194" s="630"/>
      <c r="BA194" s="631"/>
      <c r="BB194" s="631"/>
      <c r="BC194" s="631"/>
      <c r="BD194" s="631"/>
      <c r="BE194" s="631"/>
      <c r="BF194" s="631"/>
      <c r="BG194" s="186"/>
      <c r="BK194" s="26" t="str">
        <f>IF(AT107=Datos!$AO$2,D107,"")</f>
        <v/>
      </c>
    </row>
    <row r="195" spans="1:63" ht="14.25" customHeight="1">
      <c r="A195" s="18"/>
      <c r="D195" s="411"/>
      <c r="E195" s="630" t="str">
        <f>IF(D136="","",IF(AT136&lt;&gt;Datos!$AO$2,D136,""))</f>
        <v/>
      </c>
      <c r="F195" s="630"/>
      <c r="G195" s="630"/>
      <c r="H195" s="630"/>
      <c r="I195" s="630"/>
      <c r="J195" s="630"/>
      <c r="K195" s="630"/>
      <c r="L195" s="630"/>
      <c r="M195" s="630"/>
      <c r="N195" s="630"/>
      <c r="O195" s="630"/>
      <c r="P195" s="630"/>
      <c r="Q195" s="630"/>
      <c r="R195" s="630"/>
      <c r="S195" s="630"/>
      <c r="T195" s="630"/>
      <c r="U195" s="630"/>
      <c r="V195" s="630"/>
      <c r="W195" s="630"/>
      <c r="X195" s="630"/>
      <c r="Y195" s="630"/>
      <c r="Z195" s="630"/>
      <c r="AA195" s="630"/>
      <c r="AB195" s="630"/>
      <c r="AC195" s="630"/>
      <c r="AD195" s="630"/>
      <c r="AE195" s="630"/>
      <c r="AF195" s="630"/>
      <c r="AG195" s="630"/>
      <c r="AH195" s="630"/>
      <c r="AI195" s="630"/>
      <c r="AJ195" s="630"/>
      <c r="AK195" s="630"/>
      <c r="AL195" s="630"/>
      <c r="AM195" s="630"/>
      <c r="AN195" s="630"/>
      <c r="AO195" s="630"/>
      <c r="AP195" s="630"/>
      <c r="AQ195" s="630"/>
      <c r="AR195" s="630"/>
      <c r="AS195" s="630"/>
      <c r="AT195" s="630"/>
      <c r="AU195" s="630"/>
      <c r="AV195" s="630"/>
      <c r="AW195" s="630"/>
      <c r="AX195" s="630"/>
      <c r="AY195" s="630"/>
      <c r="AZ195" s="630"/>
      <c r="BA195" s="631"/>
      <c r="BB195" s="631"/>
      <c r="BC195" s="631"/>
      <c r="BD195" s="631"/>
      <c r="BE195" s="631"/>
      <c r="BF195" s="631"/>
      <c r="BG195" s="186"/>
      <c r="BK195" s="26" t="str">
        <f>IF(AT108=Datos!$AO$2,D108,"")</f>
        <v/>
      </c>
    </row>
    <row r="196" spans="1:63" ht="14.25" customHeight="1">
      <c r="A196" s="18"/>
      <c r="D196" s="411"/>
      <c r="E196" s="630" t="str">
        <f>IF(D137="","",IF(AT137&lt;&gt;Datos!$AO$2,D137,""))</f>
        <v/>
      </c>
      <c r="F196" s="630"/>
      <c r="G196" s="630"/>
      <c r="H196" s="630"/>
      <c r="I196" s="630"/>
      <c r="J196" s="630"/>
      <c r="K196" s="630"/>
      <c r="L196" s="630"/>
      <c r="M196" s="630"/>
      <c r="N196" s="630"/>
      <c r="O196" s="630"/>
      <c r="P196" s="630"/>
      <c r="Q196" s="630"/>
      <c r="R196" s="630"/>
      <c r="S196" s="630"/>
      <c r="T196" s="630"/>
      <c r="U196" s="630"/>
      <c r="V196" s="630"/>
      <c r="W196" s="630"/>
      <c r="X196" s="630"/>
      <c r="Y196" s="630"/>
      <c r="Z196" s="630"/>
      <c r="AA196" s="630"/>
      <c r="AB196" s="630"/>
      <c r="AC196" s="630"/>
      <c r="AD196" s="630"/>
      <c r="AE196" s="630"/>
      <c r="AF196" s="630"/>
      <c r="AG196" s="630"/>
      <c r="AH196" s="630"/>
      <c r="AI196" s="630"/>
      <c r="AJ196" s="630"/>
      <c r="AK196" s="630"/>
      <c r="AL196" s="630"/>
      <c r="AM196" s="630"/>
      <c r="AN196" s="630"/>
      <c r="AO196" s="630"/>
      <c r="AP196" s="630"/>
      <c r="AQ196" s="630"/>
      <c r="AR196" s="630"/>
      <c r="AS196" s="630"/>
      <c r="AT196" s="630"/>
      <c r="AU196" s="630"/>
      <c r="AV196" s="630"/>
      <c r="AW196" s="630"/>
      <c r="AX196" s="630"/>
      <c r="AY196" s="630"/>
      <c r="AZ196" s="630"/>
      <c r="BA196" s="631"/>
      <c r="BB196" s="631"/>
      <c r="BC196" s="631"/>
      <c r="BD196" s="631"/>
      <c r="BE196" s="631"/>
      <c r="BF196" s="631"/>
      <c r="BG196" s="186"/>
      <c r="BK196" s="26" t="str">
        <f>IF(AT109=Datos!$AO$2,D109,"")</f>
        <v/>
      </c>
    </row>
    <row r="197" spans="1:63" ht="14.25" customHeight="1">
      <c r="A197" s="18"/>
      <c r="D197" s="411"/>
      <c r="E197" s="630" t="str">
        <f>IF(D138="","",IF(AT138&lt;&gt;Datos!$AO$2,D138,""))</f>
        <v/>
      </c>
      <c r="F197" s="630"/>
      <c r="G197" s="630"/>
      <c r="H197" s="630"/>
      <c r="I197" s="630"/>
      <c r="J197" s="630"/>
      <c r="K197" s="630"/>
      <c r="L197" s="630"/>
      <c r="M197" s="630"/>
      <c r="N197" s="630"/>
      <c r="O197" s="630"/>
      <c r="P197" s="630"/>
      <c r="Q197" s="630"/>
      <c r="R197" s="630"/>
      <c r="S197" s="630"/>
      <c r="T197" s="630"/>
      <c r="U197" s="630"/>
      <c r="V197" s="630"/>
      <c r="W197" s="630"/>
      <c r="X197" s="630"/>
      <c r="Y197" s="630"/>
      <c r="Z197" s="630"/>
      <c r="AA197" s="630"/>
      <c r="AB197" s="630"/>
      <c r="AC197" s="630"/>
      <c r="AD197" s="630"/>
      <c r="AE197" s="630"/>
      <c r="AF197" s="630"/>
      <c r="AG197" s="630"/>
      <c r="AH197" s="630"/>
      <c r="AI197" s="630"/>
      <c r="AJ197" s="630"/>
      <c r="AK197" s="630"/>
      <c r="AL197" s="630"/>
      <c r="AM197" s="630"/>
      <c r="AN197" s="630"/>
      <c r="AO197" s="630"/>
      <c r="AP197" s="630"/>
      <c r="AQ197" s="630"/>
      <c r="AR197" s="630"/>
      <c r="AS197" s="630"/>
      <c r="AT197" s="630"/>
      <c r="AU197" s="630"/>
      <c r="AV197" s="630"/>
      <c r="AW197" s="630"/>
      <c r="AX197" s="630"/>
      <c r="AY197" s="630"/>
      <c r="AZ197" s="630"/>
      <c r="BA197" s="631"/>
      <c r="BB197" s="631"/>
      <c r="BC197" s="631"/>
      <c r="BD197" s="631"/>
      <c r="BE197" s="631"/>
      <c r="BF197" s="631"/>
      <c r="BG197" s="186"/>
      <c r="BK197" s="26" t="str">
        <f>IF(AT110=Datos!$AO$2,D110,"")</f>
        <v/>
      </c>
    </row>
    <row r="198" spans="1:63" ht="14.25" customHeight="1">
      <c r="A198" s="18"/>
      <c r="D198" s="412"/>
      <c r="E198" s="630" t="str">
        <f>IF(D139="","",IF(AT139&lt;&gt;Datos!$AO$2,D139,""))</f>
        <v/>
      </c>
      <c r="F198" s="630"/>
      <c r="G198" s="630"/>
      <c r="H198" s="630"/>
      <c r="I198" s="630"/>
      <c r="J198" s="630"/>
      <c r="K198" s="630"/>
      <c r="L198" s="630"/>
      <c r="M198" s="630"/>
      <c r="N198" s="630"/>
      <c r="O198" s="630"/>
      <c r="P198" s="630"/>
      <c r="Q198" s="630"/>
      <c r="R198" s="630"/>
      <c r="S198" s="630"/>
      <c r="T198" s="630"/>
      <c r="U198" s="630"/>
      <c r="V198" s="630"/>
      <c r="W198" s="630"/>
      <c r="X198" s="630"/>
      <c r="Y198" s="630"/>
      <c r="Z198" s="630"/>
      <c r="AA198" s="630"/>
      <c r="AB198" s="630"/>
      <c r="AC198" s="630"/>
      <c r="AD198" s="630"/>
      <c r="AE198" s="630"/>
      <c r="AF198" s="630"/>
      <c r="AG198" s="630"/>
      <c r="AH198" s="630"/>
      <c r="AI198" s="630"/>
      <c r="AJ198" s="630"/>
      <c r="AK198" s="630"/>
      <c r="AL198" s="630"/>
      <c r="AM198" s="630"/>
      <c r="AN198" s="630"/>
      <c r="AO198" s="630"/>
      <c r="AP198" s="630"/>
      <c r="AQ198" s="630"/>
      <c r="AR198" s="630"/>
      <c r="AS198" s="630"/>
      <c r="AT198" s="630"/>
      <c r="AU198" s="630"/>
      <c r="AV198" s="630"/>
      <c r="AW198" s="630"/>
      <c r="AX198" s="630"/>
      <c r="AY198" s="630"/>
      <c r="AZ198" s="630"/>
      <c r="BA198" s="631"/>
      <c r="BB198" s="631"/>
      <c r="BC198" s="631"/>
      <c r="BD198" s="631"/>
      <c r="BE198" s="631"/>
      <c r="BF198" s="631"/>
      <c r="BG198" s="186"/>
      <c r="BK198" s="26" t="str">
        <f>IF(AT111=Datos!$AO$2,D111,"")</f>
        <v/>
      </c>
    </row>
    <row r="199" spans="1:63" ht="14.25" customHeight="1">
      <c r="A199" s="18"/>
      <c r="D199" s="412"/>
      <c r="E199" s="630" t="str">
        <f>IF(D140="","",IF(AT140&lt;&gt;Datos!$AO$2,D140,""))</f>
        <v/>
      </c>
      <c r="F199" s="630"/>
      <c r="G199" s="630"/>
      <c r="H199" s="630"/>
      <c r="I199" s="630"/>
      <c r="J199" s="630"/>
      <c r="K199" s="630"/>
      <c r="L199" s="630"/>
      <c r="M199" s="630"/>
      <c r="N199" s="630"/>
      <c r="O199" s="630"/>
      <c r="P199" s="630"/>
      <c r="Q199" s="630"/>
      <c r="R199" s="630"/>
      <c r="S199" s="630"/>
      <c r="T199" s="630"/>
      <c r="U199" s="630"/>
      <c r="V199" s="630"/>
      <c r="W199" s="630"/>
      <c r="X199" s="630"/>
      <c r="Y199" s="630"/>
      <c r="Z199" s="630"/>
      <c r="AA199" s="630"/>
      <c r="AB199" s="630"/>
      <c r="AC199" s="630"/>
      <c r="AD199" s="630"/>
      <c r="AE199" s="630"/>
      <c r="AF199" s="630"/>
      <c r="AG199" s="630"/>
      <c r="AH199" s="630"/>
      <c r="AI199" s="630"/>
      <c r="AJ199" s="630"/>
      <c r="AK199" s="630"/>
      <c r="AL199" s="630"/>
      <c r="AM199" s="630"/>
      <c r="AN199" s="630"/>
      <c r="AO199" s="630"/>
      <c r="AP199" s="630"/>
      <c r="AQ199" s="630"/>
      <c r="AR199" s="630"/>
      <c r="AS199" s="630"/>
      <c r="AT199" s="630"/>
      <c r="AU199" s="630"/>
      <c r="AV199" s="630"/>
      <c r="AW199" s="630"/>
      <c r="AX199" s="630"/>
      <c r="AY199" s="630"/>
      <c r="AZ199" s="630"/>
      <c r="BA199" s="631"/>
      <c r="BB199" s="631"/>
      <c r="BC199" s="631"/>
      <c r="BD199" s="631"/>
      <c r="BE199" s="631"/>
      <c r="BF199" s="631"/>
      <c r="BG199" s="186"/>
      <c r="BK199" s="26" t="s">
        <v>580</v>
      </c>
    </row>
    <row r="200" spans="1:63" ht="14.25" customHeight="1">
      <c r="A200" s="18"/>
      <c r="D200" s="434" t="s">
        <v>582</v>
      </c>
      <c r="E200" s="434"/>
      <c r="F200" s="434"/>
      <c r="G200" s="434"/>
      <c r="H200" s="434"/>
      <c r="I200" s="434"/>
      <c r="J200" s="434"/>
      <c r="K200" s="434"/>
      <c r="L200" s="434"/>
      <c r="M200" s="434"/>
      <c r="N200" s="434"/>
      <c r="O200" s="434"/>
      <c r="P200" s="434"/>
      <c r="Q200" s="434"/>
      <c r="R200" s="434"/>
      <c r="S200" s="434"/>
      <c r="T200" s="434"/>
      <c r="U200" s="434"/>
      <c r="V200" s="434"/>
      <c r="W200" s="434"/>
      <c r="X200" s="434"/>
      <c r="Y200" s="434"/>
      <c r="Z200" s="434"/>
      <c r="AA200" s="434"/>
      <c r="AB200" s="434"/>
      <c r="AC200" s="434"/>
      <c r="AD200" s="434"/>
      <c r="AE200" s="434"/>
      <c r="AF200" s="434"/>
      <c r="AG200" s="434"/>
      <c r="AH200" s="434"/>
      <c r="AI200" s="434"/>
      <c r="AJ200" s="434"/>
      <c r="AK200" s="434"/>
      <c r="AL200" s="434"/>
      <c r="AM200" s="434"/>
      <c r="AN200" s="434"/>
      <c r="AO200" s="434"/>
      <c r="AP200" s="434"/>
      <c r="AQ200" s="434"/>
      <c r="AR200" s="434"/>
      <c r="AS200" s="434"/>
      <c r="AT200" s="434"/>
      <c r="AU200" s="434"/>
      <c r="AV200" s="434"/>
      <c r="AW200" s="434"/>
      <c r="AX200" s="434"/>
      <c r="AY200" s="434"/>
      <c r="AZ200" s="434"/>
      <c r="BA200" s="434"/>
      <c r="BB200" s="434"/>
      <c r="BC200" s="434"/>
      <c r="BD200" s="434"/>
      <c r="BE200" s="434"/>
      <c r="BF200" s="434"/>
      <c r="BG200" s="643"/>
    </row>
    <row r="201" spans="1:63" ht="15.75" customHeight="1">
      <c r="A201" s="18"/>
      <c r="D201" s="750"/>
      <c r="E201" s="750"/>
      <c r="F201" s="750"/>
      <c r="G201" s="750"/>
      <c r="H201" s="750"/>
      <c r="I201" s="750"/>
      <c r="J201" s="750"/>
      <c r="K201" s="750"/>
      <c r="L201" s="750"/>
      <c r="M201" s="750"/>
      <c r="N201" s="750"/>
      <c r="O201" s="750"/>
      <c r="P201" s="750"/>
      <c r="Q201" s="750"/>
      <c r="R201" s="750"/>
      <c r="S201" s="750"/>
      <c r="T201" s="750"/>
      <c r="U201" s="750"/>
      <c r="V201" s="750"/>
      <c r="W201" s="750"/>
      <c r="X201" s="750"/>
      <c r="Y201" s="750"/>
      <c r="Z201" s="750"/>
      <c r="AA201" s="750"/>
      <c r="AB201" s="750"/>
      <c r="AC201" s="750"/>
      <c r="AD201" s="750"/>
      <c r="AE201" s="750"/>
      <c r="AF201" s="750"/>
      <c r="AG201" s="750"/>
      <c r="AH201" s="750"/>
      <c r="AI201" s="750"/>
      <c r="AJ201" s="750"/>
      <c r="AK201" s="750"/>
      <c r="AL201" s="750"/>
      <c r="AM201" s="750"/>
      <c r="AN201" s="750"/>
      <c r="AO201" s="750"/>
      <c r="AP201" s="750"/>
      <c r="AQ201" s="750"/>
      <c r="AR201" s="750"/>
      <c r="AS201" s="750"/>
      <c r="AT201" s="750"/>
      <c r="AU201" s="750"/>
      <c r="AV201" s="750"/>
      <c r="AW201" s="750"/>
      <c r="AX201" s="750"/>
      <c r="AY201" s="750"/>
      <c r="AZ201" s="750"/>
      <c r="BA201" s="750"/>
      <c r="BB201" s="750"/>
      <c r="BG201" s="20"/>
    </row>
    <row r="202" spans="1:63" ht="15.75" customHeight="1">
      <c r="A202" s="18"/>
      <c r="BG202" s="20"/>
    </row>
    <row r="203" spans="1:63" ht="15" customHeight="1">
      <c r="A203" s="18"/>
      <c r="D203" s="627" t="s">
        <v>583</v>
      </c>
      <c r="E203" s="627"/>
      <c r="F203" s="627"/>
      <c r="G203" s="627"/>
      <c r="H203" s="627"/>
      <c r="I203" s="627"/>
      <c r="J203" s="627"/>
      <c r="K203" s="627"/>
      <c r="L203" s="627"/>
      <c r="M203" s="627"/>
      <c r="N203" s="627"/>
      <c r="O203" s="627"/>
      <c r="P203" s="627"/>
      <c r="Q203" s="627"/>
      <c r="R203" s="627"/>
      <c r="S203" s="627"/>
      <c r="T203" s="627"/>
      <c r="U203" s="627"/>
      <c r="V203" s="627"/>
      <c r="W203" s="627"/>
      <c r="X203" s="627"/>
      <c r="Y203" s="627"/>
      <c r="Z203" s="627"/>
      <c r="AA203" s="627"/>
      <c r="AB203" s="627"/>
      <c r="AC203" s="627"/>
      <c r="AD203" s="627"/>
      <c r="AE203" s="627"/>
      <c r="AF203" s="627"/>
      <c r="AG203" s="627"/>
      <c r="AH203" s="627"/>
      <c r="AI203" s="627"/>
      <c r="AJ203" s="627"/>
      <c r="AK203" s="627"/>
      <c r="AL203" s="627"/>
      <c r="AM203" s="627"/>
      <c r="AN203" s="627"/>
      <c r="AO203" s="627"/>
      <c r="AP203" s="627"/>
      <c r="AQ203" s="627"/>
      <c r="AR203" s="627"/>
      <c r="AS203" s="627"/>
      <c r="AT203" s="627"/>
      <c r="AU203" s="627"/>
      <c r="AV203" s="627"/>
      <c r="AW203" s="627"/>
      <c r="AX203" s="627"/>
      <c r="AY203" s="627"/>
      <c r="AZ203" s="627"/>
      <c r="BA203" s="627"/>
      <c r="BB203" s="627"/>
      <c r="BC203" s="627"/>
      <c r="BD203" s="627"/>
      <c r="BE203" s="627"/>
      <c r="BF203" s="627"/>
      <c r="BG203" s="628"/>
    </row>
    <row r="204" spans="1:63" ht="20.25" customHeight="1">
      <c r="A204" s="18"/>
      <c r="D204" s="435" t="s">
        <v>564</v>
      </c>
      <c r="E204" s="435"/>
      <c r="F204" s="435"/>
      <c r="G204" s="435"/>
      <c r="H204" s="435"/>
      <c r="I204" s="435"/>
      <c r="J204" s="435"/>
      <c r="K204" s="435"/>
      <c r="L204" s="435"/>
      <c r="M204" s="435"/>
      <c r="N204" s="435"/>
      <c r="O204" s="435"/>
      <c r="P204" s="435"/>
      <c r="Q204" s="435"/>
      <c r="R204" s="435"/>
      <c r="S204" s="435"/>
      <c r="T204" s="435"/>
      <c r="U204" s="435"/>
      <c r="V204" s="435" t="s">
        <v>565</v>
      </c>
      <c r="W204" s="435"/>
      <c r="X204" s="435"/>
      <c r="Y204" s="435"/>
      <c r="Z204" s="435"/>
      <c r="AA204" s="435"/>
      <c r="AB204" s="435"/>
      <c r="AC204" s="435"/>
      <c r="AD204" s="435"/>
      <c r="AE204" s="435"/>
      <c r="AF204" s="435"/>
      <c r="AG204" s="435"/>
      <c r="AH204" s="435"/>
      <c r="AI204" s="435"/>
      <c r="AJ204" s="435"/>
      <c r="AK204" s="435"/>
      <c r="AL204" s="435"/>
      <c r="AM204" s="435"/>
      <c r="AN204" s="435" t="s">
        <v>566</v>
      </c>
      <c r="AO204" s="435"/>
      <c r="AP204" s="435"/>
      <c r="AQ204" s="435"/>
      <c r="AR204" s="435"/>
      <c r="AS204" s="435"/>
      <c r="AT204" s="435"/>
      <c r="AU204" s="435"/>
      <c r="AV204" s="435"/>
      <c r="AW204" s="435"/>
      <c r="AX204" s="435"/>
      <c r="AY204" s="435"/>
      <c r="AZ204" s="435"/>
      <c r="BA204" s="435"/>
      <c r="BB204" s="435"/>
      <c r="BC204" s="435"/>
      <c r="BD204" s="435"/>
      <c r="BE204" s="435"/>
      <c r="BF204" s="435"/>
      <c r="BG204" s="629"/>
    </row>
    <row r="205" spans="1:63" ht="20.100000000000001" customHeight="1">
      <c r="A205" s="18"/>
      <c r="D205" s="400"/>
      <c r="E205" s="400"/>
      <c r="F205" s="400"/>
      <c r="G205" s="400"/>
      <c r="H205" s="400"/>
      <c r="I205" s="400"/>
      <c r="J205" s="400"/>
      <c r="K205" s="400"/>
      <c r="L205" s="400"/>
      <c r="M205" s="400"/>
      <c r="N205" s="400"/>
      <c r="O205" s="400"/>
      <c r="P205" s="400"/>
      <c r="Q205" s="400"/>
      <c r="R205" s="400"/>
      <c r="S205" s="400"/>
      <c r="T205" s="400"/>
      <c r="U205" s="400"/>
      <c r="V205" s="400"/>
      <c r="W205" s="400"/>
      <c r="X205" s="400"/>
      <c r="Y205" s="400"/>
      <c r="Z205" s="400"/>
      <c r="AA205" s="400"/>
      <c r="AB205" s="400"/>
      <c r="AC205" s="400"/>
      <c r="AD205" s="400"/>
      <c r="AE205" s="400"/>
      <c r="AF205" s="400"/>
      <c r="AG205" s="400"/>
      <c r="AH205" s="400"/>
      <c r="AI205" s="400"/>
      <c r="AJ205" s="400"/>
      <c r="AK205" s="400"/>
      <c r="AL205" s="400"/>
      <c r="AM205" s="400"/>
      <c r="AN205" s="400"/>
      <c r="AO205" s="400"/>
      <c r="AP205" s="400"/>
      <c r="AQ205" s="400"/>
      <c r="AR205" s="400"/>
      <c r="AS205" s="400"/>
      <c r="AT205" s="400"/>
      <c r="AU205" s="400"/>
      <c r="AV205" s="400"/>
      <c r="AW205" s="400"/>
      <c r="AX205" s="400"/>
      <c r="AY205" s="400"/>
      <c r="AZ205" s="400"/>
      <c r="BA205" s="400"/>
      <c r="BB205" s="400"/>
      <c r="BC205" s="400"/>
      <c r="BD205" s="400"/>
      <c r="BE205" s="400"/>
      <c r="BF205" s="400"/>
      <c r="BG205" s="619"/>
    </row>
    <row r="206" spans="1:63">
      <c r="A206" s="18"/>
      <c r="D206" s="400"/>
      <c r="E206" s="400"/>
      <c r="F206" s="400"/>
      <c r="G206" s="400"/>
      <c r="H206" s="400"/>
      <c r="I206" s="400"/>
      <c r="J206" s="400"/>
      <c r="K206" s="400"/>
      <c r="L206" s="400"/>
      <c r="M206" s="400"/>
      <c r="N206" s="400"/>
      <c r="O206" s="400"/>
      <c r="P206" s="400"/>
      <c r="Q206" s="400"/>
      <c r="R206" s="400"/>
      <c r="S206" s="400"/>
      <c r="T206" s="400"/>
      <c r="U206" s="400"/>
      <c r="V206" s="400"/>
      <c r="W206" s="400"/>
      <c r="X206" s="400"/>
      <c r="Y206" s="400"/>
      <c r="Z206" s="400"/>
      <c r="AA206" s="400"/>
      <c r="AB206" s="400"/>
      <c r="AC206" s="400"/>
      <c r="AD206" s="400"/>
      <c r="AE206" s="400"/>
      <c r="AF206" s="400"/>
      <c r="AG206" s="400"/>
      <c r="AH206" s="400"/>
      <c r="AI206" s="400"/>
      <c r="AJ206" s="400"/>
      <c r="AK206" s="400"/>
      <c r="AL206" s="400"/>
      <c r="AM206" s="400"/>
      <c r="AN206" s="400"/>
      <c r="AO206" s="400"/>
      <c r="AP206" s="400"/>
      <c r="AQ206" s="400"/>
      <c r="AR206" s="400"/>
      <c r="AS206" s="400"/>
      <c r="AT206" s="400"/>
      <c r="AU206" s="400"/>
      <c r="AV206" s="400"/>
      <c r="AW206" s="400"/>
      <c r="AX206" s="400"/>
      <c r="AY206" s="400"/>
      <c r="AZ206" s="400"/>
      <c r="BA206" s="400"/>
      <c r="BB206" s="400"/>
      <c r="BC206" s="400"/>
      <c r="BD206" s="400"/>
      <c r="BE206" s="400"/>
      <c r="BF206" s="400"/>
      <c r="BG206" s="619"/>
    </row>
    <row r="207" spans="1:63">
      <c r="A207" s="18"/>
      <c r="D207" s="400"/>
      <c r="E207" s="400"/>
      <c r="F207" s="400"/>
      <c r="G207" s="400"/>
      <c r="H207" s="400"/>
      <c r="I207" s="400"/>
      <c r="J207" s="400"/>
      <c r="K207" s="400"/>
      <c r="L207" s="400"/>
      <c r="M207" s="400"/>
      <c r="N207" s="400"/>
      <c r="O207" s="400"/>
      <c r="P207" s="400"/>
      <c r="Q207" s="400"/>
      <c r="R207" s="400"/>
      <c r="S207" s="400"/>
      <c r="T207" s="400"/>
      <c r="U207" s="400"/>
      <c r="V207" s="400"/>
      <c r="W207" s="400"/>
      <c r="X207" s="400"/>
      <c r="Y207" s="400"/>
      <c r="Z207" s="400"/>
      <c r="AA207" s="400"/>
      <c r="AB207" s="400"/>
      <c r="AC207" s="400"/>
      <c r="AD207" s="400"/>
      <c r="AE207" s="400"/>
      <c r="AF207" s="400"/>
      <c r="AG207" s="400"/>
      <c r="AH207" s="400"/>
      <c r="AI207" s="400"/>
      <c r="AJ207" s="400"/>
      <c r="AK207" s="400"/>
      <c r="AL207" s="400"/>
      <c r="AM207" s="400"/>
      <c r="AN207" s="400"/>
      <c r="AO207" s="400"/>
      <c r="AP207" s="400"/>
      <c r="AQ207" s="400"/>
      <c r="AR207" s="400"/>
      <c r="AS207" s="400"/>
      <c r="AT207" s="400"/>
      <c r="AU207" s="400"/>
      <c r="AV207" s="400"/>
      <c r="AW207" s="400"/>
      <c r="AX207" s="400"/>
      <c r="AY207" s="400"/>
      <c r="AZ207" s="400"/>
      <c r="BA207" s="400"/>
      <c r="BB207" s="400"/>
      <c r="BC207" s="400"/>
      <c r="BD207" s="400"/>
      <c r="BE207" s="400"/>
      <c r="BF207" s="400"/>
      <c r="BG207" s="619"/>
    </row>
    <row r="208" spans="1:63">
      <c r="A208" s="18"/>
      <c r="D208" s="400"/>
      <c r="E208" s="400"/>
      <c r="F208" s="400"/>
      <c r="G208" s="400"/>
      <c r="H208" s="400"/>
      <c r="I208" s="400"/>
      <c r="J208" s="400"/>
      <c r="K208" s="400"/>
      <c r="L208" s="400"/>
      <c r="M208" s="400"/>
      <c r="N208" s="400"/>
      <c r="O208" s="400"/>
      <c r="P208" s="400"/>
      <c r="Q208" s="400"/>
      <c r="R208" s="400"/>
      <c r="S208" s="400"/>
      <c r="T208" s="400"/>
      <c r="U208" s="400"/>
      <c r="V208" s="400"/>
      <c r="W208" s="400"/>
      <c r="X208" s="400"/>
      <c r="Y208" s="400"/>
      <c r="Z208" s="400"/>
      <c r="AA208" s="400"/>
      <c r="AB208" s="400"/>
      <c r="AC208" s="400"/>
      <c r="AD208" s="400"/>
      <c r="AE208" s="400"/>
      <c r="AF208" s="400"/>
      <c r="AG208" s="400"/>
      <c r="AH208" s="400"/>
      <c r="AI208" s="400"/>
      <c r="AJ208" s="400"/>
      <c r="AK208" s="400"/>
      <c r="AL208" s="400"/>
      <c r="AM208" s="400"/>
      <c r="AN208" s="400"/>
      <c r="AO208" s="400"/>
      <c r="AP208" s="400"/>
      <c r="AQ208" s="400"/>
      <c r="AR208" s="400"/>
      <c r="AS208" s="400"/>
      <c r="AT208" s="400"/>
      <c r="AU208" s="400"/>
      <c r="AV208" s="400"/>
      <c r="AW208" s="400"/>
      <c r="AX208" s="400"/>
      <c r="AY208" s="400"/>
      <c r="AZ208" s="400"/>
      <c r="BA208" s="400"/>
      <c r="BB208" s="400"/>
      <c r="BC208" s="400"/>
      <c r="BD208" s="400"/>
      <c r="BE208" s="400"/>
      <c r="BF208" s="400"/>
      <c r="BG208" s="619"/>
    </row>
    <row r="209" spans="1:59">
      <c r="A209" s="18"/>
      <c r="D209" s="400"/>
      <c r="E209" s="400"/>
      <c r="F209" s="400"/>
      <c r="G209" s="400"/>
      <c r="H209" s="400"/>
      <c r="I209" s="400"/>
      <c r="J209" s="400"/>
      <c r="K209" s="400"/>
      <c r="L209" s="400"/>
      <c r="M209" s="400"/>
      <c r="N209" s="400"/>
      <c r="O209" s="400"/>
      <c r="P209" s="400"/>
      <c r="Q209" s="400"/>
      <c r="R209" s="400"/>
      <c r="S209" s="400"/>
      <c r="T209" s="400"/>
      <c r="U209" s="400"/>
      <c r="V209" s="400"/>
      <c r="W209" s="400"/>
      <c r="X209" s="400"/>
      <c r="Y209" s="400"/>
      <c r="Z209" s="400"/>
      <c r="AA209" s="400"/>
      <c r="AB209" s="400"/>
      <c r="AC209" s="400"/>
      <c r="AD209" s="400"/>
      <c r="AE209" s="400"/>
      <c r="AF209" s="400"/>
      <c r="AG209" s="400"/>
      <c r="AH209" s="400"/>
      <c r="AI209" s="400"/>
      <c r="AJ209" s="400"/>
      <c r="AK209" s="400"/>
      <c r="AL209" s="400"/>
      <c r="AM209" s="400"/>
      <c r="AN209" s="400"/>
      <c r="AO209" s="400"/>
      <c r="AP209" s="400"/>
      <c r="AQ209" s="400"/>
      <c r="AR209" s="400"/>
      <c r="AS209" s="400"/>
      <c r="AT209" s="400"/>
      <c r="AU209" s="400"/>
      <c r="AV209" s="400"/>
      <c r="AW209" s="400"/>
      <c r="AX209" s="400"/>
      <c r="AY209" s="400"/>
      <c r="AZ209" s="400"/>
      <c r="BA209" s="400"/>
      <c r="BB209" s="400"/>
      <c r="BC209" s="400"/>
      <c r="BD209" s="400"/>
      <c r="BE209" s="400"/>
      <c r="BF209" s="400"/>
      <c r="BG209" s="619"/>
    </row>
    <row r="210" spans="1:59">
      <c r="A210" s="18"/>
      <c r="D210" s="400"/>
      <c r="E210" s="400"/>
      <c r="F210" s="400"/>
      <c r="G210" s="400"/>
      <c r="H210" s="400"/>
      <c r="I210" s="400"/>
      <c r="J210" s="400"/>
      <c r="K210" s="400"/>
      <c r="L210" s="400"/>
      <c r="M210" s="400"/>
      <c r="N210" s="400"/>
      <c r="O210" s="400"/>
      <c r="P210" s="400"/>
      <c r="Q210" s="400"/>
      <c r="R210" s="400"/>
      <c r="S210" s="400"/>
      <c r="T210" s="400"/>
      <c r="U210" s="400"/>
      <c r="V210" s="400"/>
      <c r="W210" s="400"/>
      <c r="X210" s="400"/>
      <c r="Y210" s="400"/>
      <c r="Z210" s="400"/>
      <c r="AA210" s="400"/>
      <c r="AB210" s="400"/>
      <c r="AC210" s="400"/>
      <c r="AD210" s="400"/>
      <c r="AE210" s="400"/>
      <c r="AF210" s="400"/>
      <c r="AG210" s="400"/>
      <c r="AH210" s="400"/>
      <c r="AI210" s="400"/>
      <c r="AJ210" s="400"/>
      <c r="AK210" s="400"/>
      <c r="AL210" s="400"/>
      <c r="AM210" s="400"/>
      <c r="AN210" s="400"/>
      <c r="AO210" s="400"/>
      <c r="AP210" s="400"/>
      <c r="AQ210" s="400"/>
      <c r="AR210" s="400"/>
      <c r="AS210" s="400"/>
      <c r="AT210" s="400"/>
      <c r="AU210" s="400"/>
      <c r="AV210" s="400"/>
      <c r="AW210" s="400"/>
      <c r="AX210" s="400"/>
      <c r="AY210" s="400"/>
      <c r="AZ210" s="400"/>
      <c r="BA210" s="400"/>
      <c r="BB210" s="400"/>
      <c r="BC210" s="400"/>
      <c r="BD210" s="400"/>
      <c r="BE210" s="400"/>
      <c r="BF210" s="400"/>
      <c r="BG210" s="619"/>
    </row>
    <row r="211" spans="1:59">
      <c r="A211" s="18"/>
      <c r="D211" s="405"/>
      <c r="E211" s="406"/>
      <c r="F211" s="406"/>
      <c r="G211" s="406"/>
      <c r="H211" s="406"/>
      <c r="I211" s="406"/>
      <c r="J211" s="406"/>
      <c r="K211" s="406"/>
      <c r="L211" s="406"/>
      <c r="M211" s="406"/>
      <c r="N211" s="406"/>
      <c r="O211" s="406"/>
      <c r="P211" s="406"/>
      <c r="Q211" s="406"/>
      <c r="R211" s="406"/>
      <c r="S211" s="406"/>
      <c r="T211" s="406"/>
      <c r="U211" s="428"/>
      <c r="V211" s="400"/>
      <c r="W211" s="400"/>
      <c r="X211" s="400"/>
      <c r="Y211" s="400"/>
      <c r="Z211" s="400"/>
      <c r="AA211" s="400"/>
      <c r="AB211" s="400"/>
      <c r="AC211" s="400"/>
      <c r="AD211" s="400"/>
      <c r="AE211" s="400"/>
      <c r="AF211" s="400"/>
      <c r="AG211" s="400"/>
      <c r="AH211" s="400"/>
      <c r="AI211" s="400"/>
      <c r="AJ211" s="400"/>
      <c r="AK211" s="400"/>
      <c r="AL211" s="400"/>
      <c r="AM211" s="400"/>
      <c r="AN211" s="405"/>
      <c r="AO211" s="406"/>
      <c r="AP211" s="406"/>
      <c r="AQ211" s="406"/>
      <c r="AR211" s="406"/>
      <c r="AS211" s="406"/>
      <c r="AT211" s="406"/>
      <c r="AU211" s="406"/>
      <c r="AV211" s="406"/>
      <c r="AW211" s="406"/>
      <c r="AX211" s="406"/>
      <c r="AY211" s="406"/>
      <c r="AZ211" s="406"/>
      <c r="BA211" s="406"/>
      <c r="BB211" s="406"/>
      <c r="BC211" s="406"/>
      <c r="BD211" s="406"/>
      <c r="BE211" s="406"/>
      <c r="BF211" s="406"/>
      <c r="BG211" s="407"/>
    </row>
    <row r="212" spans="1:59">
      <c r="A212" s="18"/>
      <c r="D212" s="405"/>
      <c r="E212" s="406"/>
      <c r="F212" s="406"/>
      <c r="G212" s="406"/>
      <c r="H212" s="406"/>
      <c r="I212" s="406"/>
      <c r="J212" s="406"/>
      <c r="K212" s="406"/>
      <c r="L212" s="406"/>
      <c r="M212" s="406"/>
      <c r="N212" s="406"/>
      <c r="O212" s="406"/>
      <c r="P212" s="406"/>
      <c r="Q212" s="406"/>
      <c r="R212" s="406"/>
      <c r="S212" s="406"/>
      <c r="T212" s="406"/>
      <c r="U212" s="428"/>
      <c r="V212" s="400"/>
      <c r="W212" s="400"/>
      <c r="X212" s="400"/>
      <c r="Y212" s="400"/>
      <c r="Z212" s="400"/>
      <c r="AA212" s="400"/>
      <c r="AB212" s="400"/>
      <c r="AC212" s="400"/>
      <c r="AD212" s="400"/>
      <c r="AE212" s="400"/>
      <c r="AF212" s="400"/>
      <c r="AG212" s="400"/>
      <c r="AH212" s="400"/>
      <c r="AI212" s="400"/>
      <c r="AJ212" s="400"/>
      <c r="AK212" s="400"/>
      <c r="AL212" s="400"/>
      <c r="AM212" s="400"/>
      <c r="AN212" s="405"/>
      <c r="AO212" s="406"/>
      <c r="AP212" s="406"/>
      <c r="AQ212" s="406"/>
      <c r="AR212" s="406"/>
      <c r="AS212" s="406"/>
      <c r="AT212" s="406"/>
      <c r="AU212" s="406"/>
      <c r="AV212" s="406"/>
      <c r="AW212" s="406"/>
      <c r="AX212" s="406"/>
      <c r="AY212" s="406"/>
      <c r="AZ212" s="406"/>
      <c r="BA212" s="406"/>
      <c r="BB212" s="406"/>
      <c r="BC212" s="406"/>
      <c r="BD212" s="406"/>
      <c r="BE212" s="406"/>
      <c r="BF212" s="406"/>
      <c r="BG212" s="407"/>
    </row>
    <row r="213" spans="1:59">
      <c r="A213" s="18"/>
      <c r="D213" s="405"/>
      <c r="E213" s="406"/>
      <c r="F213" s="406"/>
      <c r="G213" s="406"/>
      <c r="H213" s="406"/>
      <c r="I213" s="406"/>
      <c r="J213" s="406"/>
      <c r="K213" s="406"/>
      <c r="L213" s="406"/>
      <c r="M213" s="406"/>
      <c r="N213" s="406"/>
      <c r="O213" s="406"/>
      <c r="P213" s="406"/>
      <c r="Q213" s="406"/>
      <c r="R213" s="406"/>
      <c r="S213" s="406"/>
      <c r="T213" s="406"/>
      <c r="U213" s="428"/>
      <c r="V213" s="400"/>
      <c r="W213" s="400"/>
      <c r="X213" s="400"/>
      <c r="Y213" s="400"/>
      <c r="Z213" s="400"/>
      <c r="AA213" s="400"/>
      <c r="AB213" s="400"/>
      <c r="AC213" s="400"/>
      <c r="AD213" s="400"/>
      <c r="AE213" s="400"/>
      <c r="AF213" s="400"/>
      <c r="AG213" s="400"/>
      <c r="AH213" s="400"/>
      <c r="AI213" s="400"/>
      <c r="AJ213" s="400"/>
      <c r="AK213" s="400"/>
      <c r="AL213" s="400"/>
      <c r="AM213" s="400"/>
      <c r="AN213" s="405"/>
      <c r="AO213" s="406"/>
      <c r="AP213" s="406"/>
      <c r="AQ213" s="406"/>
      <c r="AR213" s="406"/>
      <c r="AS213" s="406"/>
      <c r="AT213" s="406"/>
      <c r="AU213" s="406"/>
      <c r="AV213" s="406"/>
      <c r="AW213" s="406"/>
      <c r="AX213" s="406"/>
      <c r="AY213" s="406"/>
      <c r="AZ213" s="406"/>
      <c r="BA213" s="406"/>
      <c r="BB213" s="406"/>
      <c r="BC213" s="406"/>
      <c r="BD213" s="406"/>
      <c r="BE213" s="406"/>
      <c r="BF213" s="406"/>
      <c r="BG213" s="407"/>
    </row>
    <row r="214" spans="1:59">
      <c r="A214" s="18"/>
      <c r="D214" s="405"/>
      <c r="E214" s="406"/>
      <c r="F214" s="406"/>
      <c r="G214" s="406"/>
      <c r="H214" s="406"/>
      <c r="I214" s="406"/>
      <c r="J214" s="406"/>
      <c r="K214" s="406"/>
      <c r="L214" s="406"/>
      <c r="M214" s="406"/>
      <c r="N214" s="406"/>
      <c r="O214" s="406"/>
      <c r="P214" s="406"/>
      <c r="Q214" s="406"/>
      <c r="R214" s="406"/>
      <c r="S214" s="406"/>
      <c r="T214" s="406"/>
      <c r="U214" s="428"/>
      <c r="V214" s="400"/>
      <c r="W214" s="400"/>
      <c r="X214" s="400"/>
      <c r="Y214" s="400"/>
      <c r="Z214" s="400"/>
      <c r="AA214" s="400"/>
      <c r="AB214" s="400"/>
      <c r="AC214" s="400"/>
      <c r="AD214" s="400"/>
      <c r="AE214" s="400"/>
      <c r="AF214" s="400"/>
      <c r="AG214" s="400"/>
      <c r="AH214" s="400"/>
      <c r="AI214" s="400"/>
      <c r="AJ214" s="400"/>
      <c r="AK214" s="400"/>
      <c r="AL214" s="400"/>
      <c r="AM214" s="400"/>
      <c r="AN214" s="405"/>
      <c r="AO214" s="406"/>
      <c r="AP214" s="406"/>
      <c r="AQ214" s="406"/>
      <c r="AR214" s="406"/>
      <c r="AS214" s="406"/>
      <c r="AT214" s="406"/>
      <c r="AU214" s="406"/>
      <c r="AV214" s="406"/>
      <c r="AW214" s="406"/>
      <c r="AX214" s="406"/>
      <c r="AY214" s="406"/>
      <c r="AZ214" s="406"/>
      <c r="BA214" s="406"/>
      <c r="BB214" s="406"/>
      <c r="BC214" s="406"/>
      <c r="BD214" s="406"/>
      <c r="BE214" s="406"/>
      <c r="BF214" s="406"/>
      <c r="BG214" s="407"/>
    </row>
    <row r="215" spans="1:59" ht="15" customHeight="1">
      <c r="A215" s="18"/>
      <c r="D215" s="434" t="str">
        <f>IF(AK13=Datos!$A$6,"* Si los efectos no deseados de la oportunidad se presentan incluir este plan en el Sistema de Administración de Acciones Preventivas y Correctivas con fuente -Administración de oportunidades (contingencia)-","* Si el riesgo se presenta incluir este plan en el Sistema de Administración de Acciones Preventivas y Correctivas con fuente -Administración de riesgos (contingencia)-")</f>
        <v>* Si el riesgo se presenta incluir este plan en el Sistema de Administración de Acciones Preventivas y Correctivas con fuente -Administración de riesgos (contingencia)-</v>
      </c>
      <c r="E215" s="434"/>
      <c r="F215" s="434"/>
      <c r="G215" s="434"/>
      <c r="H215" s="434"/>
      <c r="I215" s="434"/>
      <c r="J215" s="434"/>
      <c r="K215" s="434"/>
      <c r="L215" s="434"/>
      <c r="M215" s="434"/>
      <c r="N215" s="434"/>
      <c r="O215" s="434"/>
      <c r="P215" s="434"/>
      <c r="Q215" s="434"/>
      <c r="R215" s="434"/>
      <c r="S215" s="434"/>
      <c r="T215" s="434"/>
      <c r="U215" s="434"/>
      <c r="V215" s="434"/>
      <c r="W215" s="434"/>
      <c r="X215" s="434"/>
      <c r="Y215" s="434"/>
      <c r="Z215" s="434"/>
      <c r="AA215" s="434"/>
      <c r="AB215" s="434"/>
      <c r="AC215" s="434"/>
      <c r="AD215" s="434"/>
      <c r="AE215" s="434"/>
      <c r="AF215" s="434"/>
      <c r="AG215" s="434"/>
      <c r="AH215" s="434"/>
      <c r="AI215" s="434"/>
      <c r="AJ215" s="434"/>
      <c r="AK215" s="434"/>
      <c r="AL215" s="434"/>
      <c r="AM215" s="434"/>
      <c r="AN215" s="434"/>
      <c r="AO215" s="434"/>
      <c r="AP215" s="434"/>
      <c r="AQ215" s="434"/>
      <c r="AR215" s="434"/>
      <c r="AS215" s="434"/>
      <c r="AT215" s="434"/>
      <c r="AU215" s="434"/>
      <c r="AV215" s="434"/>
      <c r="AW215" s="434"/>
      <c r="AX215" s="434"/>
      <c r="AY215" s="434"/>
      <c r="AZ215" s="434"/>
      <c r="BA215" s="434"/>
      <c r="BB215" s="434"/>
      <c r="BG215" s="20"/>
    </row>
    <row r="216" spans="1:59" ht="15" customHeight="1">
      <c r="A216" s="18"/>
      <c r="BG216" s="20"/>
    </row>
    <row r="217" spans="1:59" ht="15.75" thickBot="1">
      <c r="A217" s="51"/>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c r="AS217" s="52"/>
      <c r="AT217" s="52"/>
      <c r="AU217" s="52"/>
      <c r="AV217" s="52"/>
      <c r="AW217" s="52"/>
      <c r="AX217" s="52"/>
      <c r="AY217" s="52"/>
      <c r="AZ217" s="52"/>
      <c r="BA217" s="52"/>
      <c r="BB217" s="52"/>
      <c r="BC217" s="52"/>
      <c r="BD217" s="52"/>
      <c r="BE217" s="52"/>
      <c r="BF217" s="52"/>
      <c r="BG217" s="54"/>
    </row>
    <row r="231" spans="63:64" ht="30">
      <c r="BK231" s="26" t="s">
        <v>587</v>
      </c>
      <c r="BL231" s="103">
        <v>1</v>
      </c>
    </row>
    <row r="232" spans="63:64">
      <c r="BK232" s="41"/>
    </row>
  </sheetData>
  <sheetProtection password="A10A" sheet="1" objects="1" scenarios="1" formatCells="0" formatRows="0"/>
  <mergeCells count="870">
    <mergeCell ref="BG1:BG2"/>
    <mergeCell ref="P3:U4"/>
    <mergeCell ref="V3:AZ4"/>
    <mergeCell ref="BA3:BF4"/>
    <mergeCell ref="BG3:BG4"/>
    <mergeCell ref="D6:G6"/>
    <mergeCell ref="K6:BF6"/>
    <mergeCell ref="D8:G8"/>
    <mergeCell ref="K8:BF8"/>
    <mergeCell ref="D10:I10"/>
    <mergeCell ref="K10:AJ10"/>
    <mergeCell ref="AQ10:AW10"/>
    <mergeCell ref="AX10:BF10"/>
    <mergeCell ref="A1:J4"/>
    <mergeCell ref="P1:U2"/>
    <mergeCell ref="V1:AZ2"/>
    <mergeCell ref="BA1:BF2"/>
    <mergeCell ref="D18:Q18"/>
    <mergeCell ref="S18:V18"/>
    <mergeCell ref="X18:BF18"/>
    <mergeCell ref="D20:BC20"/>
    <mergeCell ref="D21:BF21"/>
    <mergeCell ref="D22:BF22"/>
    <mergeCell ref="AT11:BC11"/>
    <mergeCell ref="M13:T13"/>
    <mergeCell ref="V13:AJ13"/>
    <mergeCell ref="A15:J15"/>
    <mergeCell ref="D17:Q17"/>
    <mergeCell ref="S17:V17"/>
    <mergeCell ref="X17:BB17"/>
    <mergeCell ref="D29:AB29"/>
    <mergeCell ref="AD29:BF34"/>
    <mergeCell ref="D30:AB30"/>
    <mergeCell ref="D31:AB31"/>
    <mergeCell ref="D32:AB32"/>
    <mergeCell ref="D33:AB33"/>
    <mergeCell ref="D34:AB34"/>
    <mergeCell ref="D23:AR23"/>
    <mergeCell ref="AY23:BF23"/>
    <mergeCell ref="D24:AV24"/>
    <mergeCell ref="AY24:BF24"/>
    <mergeCell ref="D28:AB28"/>
    <mergeCell ref="AD28:BF28"/>
    <mergeCell ref="D26:O26"/>
    <mergeCell ref="R26:S26"/>
    <mergeCell ref="W26:AC26"/>
    <mergeCell ref="AI26:AR26"/>
    <mergeCell ref="AU26:AV26"/>
    <mergeCell ref="D39:I39"/>
    <mergeCell ref="J39:AB39"/>
    <mergeCell ref="AD39:BF39"/>
    <mergeCell ref="D40:I40"/>
    <mergeCell ref="J40:AB40"/>
    <mergeCell ref="AD40:BF40"/>
    <mergeCell ref="D36:AB36"/>
    <mergeCell ref="AD36:BF37"/>
    <mergeCell ref="D37:AB37"/>
    <mergeCell ref="D38:I38"/>
    <mergeCell ref="J38:AB38"/>
    <mergeCell ref="AD38:BF38"/>
    <mergeCell ref="D43:I43"/>
    <mergeCell ref="J43:AB43"/>
    <mergeCell ref="AD43:BF43"/>
    <mergeCell ref="D44:I44"/>
    <mergeCell ref="J44:AB44"/>
    <mergeCell ref="AD44:BF44"/>
    <mergeCell ref="D41:I41"/>
    <mergeCell ref="J41:AB41"/>
    <mergeCell ref="AD41:BF41"/>
    <mergeCell ref="D42:I42"/>
    <mergeCell ref="J42:AB42"/>
    <mergeCell ref="AD42:BF42"/>
    <mergeCell ref="D47:I47"/>
    <mergeCell ref="J47:AB47"/>
    <mergeCell ref="AD47:BF47"/>
    <mergeCell ref="D48:I48"/>
    <mergeCell ref="J48:AB48"/>
    <mergeCell ref="AD48:BF48"/>
    <mergeCell ref="D45:I45"/>
    <mergeCell ref="J45:AB45"/>
    <mergeCell ref="AD45:BF45"/>
    <mergeCell ref="D46:I46"/>
    <mergeCell ref="J46:AB46"/>
    <mergeCell ref="AD46:BF46"/>
    <mergeCell ref="D52:I52"/>
    <mergeCell ref="J52:AB52"/>
    <mergeCell ref="AD52:BF52"/>
    <mergeCell ref="D53:I53"/>
    <mergeCell ref="J53:AB53"/>
    <mergeCell ref="AD53:BF53"/>
    <mergeCell ref="D49:AB49"/>
    <mergeCell ref="AD49:BF49"/>
    <mergeCell ref="D50:I50"/>
    <mergeCell ref="J50:AB50"/>
    <mergeCell ref="AD50:BF50"/>
    <mergeCell ref="D51:I51"/>
    <mergeCell ref="J51:AB51"/>
    <mergeCell ref="AD51:BF51"/>
    <mergeCell ref="D56:I56"/>
    <mergeCell ref="J56:AB56"/>
    <mergeCell ref="AD56:BF56"/>
    <mergeCell ref="D57:I57"/>
    <mergeCell ref="J57:AB57"/>
    <mergeCell ref="AD57:BF57"/>
    <mergeCell ref="D54:I54"/>
    <mergeCell ref="J54:AB54"/>
    <mergeCell ref="AD54:BF54"/>
    <mergeCell ref="D55:I55"/>
    <mergeCell ref="J55:AB55"/>
    <mergeCell ref="AD55:BF55"/>
    <mergeCell ref="D60:I60"/>
    <mergeCell ref="J60:AB60"/>
    <mergeCell ref="AD60:BF60"/>
    <mergeCell ref="BK60:BM61"/>
    <mergeCell ref="BP61:BP62"/>
    <mergeCell ref="BQ61:BQ62"/>
    <mergeCell ref="A62:J62"/>
    <mergeCell ref="D58:I58"/>
    <mergeCell ref="J58:AB58"/>
    <mergeCell ref="AD58:BF58"/>
    <mergeCell ref="D59:I59"/>
    <mergeCell ref="J59:AB59"/>
    <mergeCell ref="AD59:BF59"/>
    <mergeCell ref="Z63:AK63"/>
    <mergeCell ref="D64:G64"/>
    <mergeCell ref="E65:Z65"/>
    <mergeCell ref="AB65:AK65"/>
    <mergeCell ref="E66:H66"/>
    <mergeCell ref="I66:V66"/>
    <mergeCell ref="AB66:AC66"/>
    <mergeCell ref="AD66:AE66"/>
    <mergeCell ref="AF66:AG66"/>
    <mergeCell ref="AH66:AI66"/>
    <mergeCell ref="AJ66:AK66"/>
    <mergeCell ref="E67:H67"/>
    <mergeCell ref="I67:V67"/>
    <mergeCell ref="Z67:Z76"/>
    <mergeCell ref="AA67:AA68"/>
    <mergeCell ref="AB67:AC68"/>
    <mergeCell ref="AD67:AE68"/>
    <mergeCell ref="AF67:AG68"/>
    <mergeCell ref="AH67:AI68"/>
    <mergeCell ref="AJ67:AK68"/>
    <mergeCell ref="E70:P70"/>
    <mergeCell ref="J72:P72"/>
    <mergeCell ref="E76:H76"/>
    <mergeCell ref="I76:L76"/>
    <mergeCell ref="M76:P76"/>
    <mergeCell ref="AP67:BF67"/>
    <mergeCell ref="AP68:BF69"/>
    <mergeCell ref="R69:W69"/>
    <mergeCell ref="AA69:AA70"/>
    <mergeCell ref="AB69:AC70"/>
    <mergeCell ref="AD69:AE70"/>
    <mergeCell ref="AF69:AG70"/>
    <mergeCell ref="AH69:AI70"/>
    <mergeCell ref="AJ69:AK70"/>
    <mergeCell ref="R70:W70"/>
    <mergeCell ref="BS70:BS71"/>
    <mergeCell ref="BT70:BT71"/>
    <mergeCell ref="BU70:BU71"/>
    <mergeCell ref="R71:W71"/>
    <mergeCell ref="AA71:AA72"/>
    <mergeCell ref="AB71:AC72"/>
    <mergeCell ref="AD71:AE72"/>
    <mergeCell ref="AF71:AG72"/>
    <mergeCell ref="AH71:AI72"/>
    <mergeCell ref="AJ71:AK72"/>
    <mergeCell ref="AP71:BF71"/>
    <mergeCell ref="R72:W72"/>
    <mergeCell ref="AP72:BF76"/>
    <mergeCell ref="R73:W73"/>
    <mergeCell ref="AA73:AA74"/>
    <mergeCell ref="AB73:AC74"/>
    <mergeCell ref="AD73:AE74"/>
    <mergeCell ref="AJ75:AK76"/>
    <mergeCell ref="R76:W76"/>
    <mergeCell ref="AF73:AG74"/>
    <mergeCell ref="AH73:AI74"/>
    <mergeCell ref="AJ73:AK74"/>
    <mergeCell ref="AF75:AG76"/>
    <mergeCell ref="AH75:AI76"/>
    <mergeCell ref="C74:D78"/>
    <mergeCell ref="E75:H75"/>
    <mergeCell ref="I75:L75"/>
    <mergeCell ref="M75:P75"/>
    <mergeCell ref="AA75:AA76"/>
    <mergeCell ref="AB75:AC76"/>
    <mergeCell ref="AD75:AE76"/>
    <mergeCell ref="E77:P77"/>
    <mergeCell ref="R77:W77"/>
    <mergeCell ref="E78:I80"/>
    <mergeCell ref="R78:W78"/>
    <mergeCell ref="J79:P79"/>
    <mergeCell ref="R79:W79"/>
    <mergeCell ref="R80:W80"/>
    <mergeCell ref="AJ85:AK85"/>
    <mergeCell ref="AL85:AM86"/>
    <mergeCell ref="AN85:AQ85"/>
    <mergeCell ref="AR85:AS86"/>
    <mergeCell ref="BS85:BU85"/>
    <mergeCell ref="BV85:BX85"/>
    <mergeCell ref="AZ86:BB86"/>
    <mergeCell ref="BC86:BG86"/>
    <mergeCell ref="F81:G81"/>
    <mergeCell ref="H81:I81"/>
    <mergeCell ref="A84:J84"/>
    <mergeCell ref="X84:AM84"/>
    <mergeCell ref="AN84:AS84"/>
    <mergeCell ref="X85:AA85"/>
    <mergeCell ref="AB85:AC85"/>
    <mergeCell ref="AD85:AE85"/>
    <mergeCell ref="AF85:AG85"/>
    <mergeCell ref="AH85:AI85"/>
    <mergeCell ref="AF86:AG86"/>
    <mergeCell ref="AH86:AI86"/>
    <mergeCell ref="AJ86:AK86"/>
    <mergeCell ref="AN86:AQ86"/>
    <mergeCell ref="AT86:AV86"/>
    <mergeCell ref="AW86:AY86"/>
    <mergeCell ref="D86:S86"/>
    <mergeCell ref="T86:W86"/>
    <mergeCell ref="X86:Y86"/>
    <mergeCell ref="Z86:AA86"/>
    <mergeCell ref="AB86:AC86"/>
    <mergeCell ref="AD86:AE86"/>
    <mergeCell ref="AT87:AV87"/>
    <mergeCell ref="AW87:AY96"/>
    <mergeCell ref="AZ87:BB96"/>
    <mergeCell ref="AJ89:AK89"/>
    <mergeCell ref="AL89:AM89"/>
    <mergeCell ref="AN89:AQ89"/>
    <mergeCell ref="AR89:AS89"/>
    <mergeCell ref="AT89:AV89"/>
    <mergeCell ref="X92:Y92"/>
    <mergeCell ref="Z92:AA92"/>
    <mergeCell ref="AB92:AC92"/>
    <mergeCell ref="AD92:AE92"/>
    <mergeCell ref="AL91:AM91"/>
    <mergeCell ref="AN91:AQ91"/>
    <mergeCell ref="AR91:AS91"/>
    <mergeCell ref="AT91:AV91"/>
    <mergeCell ref="AJ93:AK93"/>
    <mergeCell ref="AL93:AM93"/>
    <mergeCell ref="BC87:BG87"/>
    <mergeCell ref="D88:S88"/>
    <mergeCell ref="T88:W88"/>
    <mergeCell ref="X88:Y88"/>
    <mergeCell ref="Z88:AA88"/>
    <mergeCell ref="AB88:AC88"/>
    <mergeCell ref="AD88:AE88"/>
    <mergeCell ref="AF87:AG87"/>
    <mergeCell ref="AH87:AI87"/>
    <mergeCell ref="AJ87:AK87"/>
    <mergeCell ref="AL87:AM87"/>
    <mergeCell ref="AN87:AQ87"/>
    <mergeCell ref="AR87:AS87"/>
    <mergeCell ref="D87:S87"/>
    <mergeCell ref="T87:W87"/>
    <mergeCell ref="X87:Y87"/>
    <mergeCell ref="Z87:AA87"/>
    <mergeCell ref="AB87:AC87"/>
    <mergeCell ref="AD87:AE87"/>
    <mergeCell ref="BC89:BG89"/>
    <mergeCell ref="AT88:AV88"/>
    <mergeCell ref="BC88:BG88"/>
    <mergeCell ref="D89:S89"/>
    <mergeCell ref="T89:W89"/>
    <mergeCell ref="X89:Y89"/>
    <mergeCell ref="Z89:AA89"/>
    <mergeCell ref="AB89:AC89"/>
    <mergeCell ref="AD89:AE89"/>
    <mergeCell ref="AF89:AG89"/>
    <mergeCell ref="AH89:AI89"/>
    <mergeCell ref="AF88:AG88"/>
    <mergeCell ref="AH88:AI88"/>
    <mergeCell ref="AJ88:AK88"/>
    <mergeCell ref="AL88:AM88"/>
    <mergeCell ref="AN88:AQ88"/>
    <mergeCell ref="AR88:AS88"/>
    <mergeCell ref="BC91:BG91"/>
    <mergeCell ref="AT90:AV90"/>
    <mergeCell ref="BC90:BG90"/>
    <mergeCell ref="D91:S91"/>
    <mergeCell ref="T91:W91"/>
    <mergeCell ref="X91:Y91"/>
    <mergeCell ref="Z91:AA91"/>
    <mergeCell ref="AB91:AC91"/>
    <mergeCell ref="AD91:AE91"/>
    <mergeCell ref="AF91:AG91"/>
    <mergeCell ref="AH91:AI91"/>
    <mergeCell ref="AF90:AG90"/>
    <mergeCell ref="AH90:AI90"/>
    <mergeCell ref="AJ90:AK90"/>
    <mergeCell ref="AL90:AM90"/>
    <mergeCell ref="AN90:AQ90"/>
    <mergeCell ref="AR90:AS90"/>
    <mergeCell ref="D90:S90"/>
    <mergeCell ref="T90:W90"/>
    <mergeCell ref="X90:Y90"/>
    <mergeCell ref="Z90:AA90"/>
    <mergeCell ref="AB90:AC90"/>
    <mergeCell ref="AD90:AE90"/>
    <mergeCell ref="AJ91:AK91"/>
    <mergeCell ref="AN93:AQ93"/>
    <mergeCell ref="AR93:AS93"/>
    <mergeCell ref="AT93:AV93"/>
    <mergeCell ref="BC93:BG93"/>
    <mergeCell ref="AT92:AV92"/>
    <mergeCell ref="BC92:BG92"/>
    <mergeCell ref="D93:S93"/>
    <mergeCell ref="T93:W93"/>
    <mergeCell ref="X93:Y93"/>
    <mergeCell ref="Z93:AA93"/>
    <mergeCell ref="AB93:AC93"/>
    <mergeCell ref="AD93:AE93"/>
    <mergeCell ref="AF93:AG93"/>
    <mergeCell ref="AH93:AI93"/>
    <mergeCell ref="AF92:AG92"/>
    <mergeCell ref="AH92:AI92"/>
    <mergeCell ref="AJ92:AK92"/>
    <mergeCell ref="AL92:AM92"/>
    <mergeCell ref="AN92:AQ92"/>
    <mergeCell ref="AR92:AS92"/>
    <mergeCell ref="D92:S92"/>
    <mergeCell ref="T92:W92"/>
    <mergeCell ref="AT95:AV95"/>
    <mergeCell ref="BC95:BG95"/>
    <mergeCell ref="AT94:AV94"/>
    <mergeCell ref="BC94:BG94"/>
    <mergeCell ref="D95:S95"/>
    <mergeCell ref="T95:W95"/>
    <mergeCell ref="X95:Y95"/>
    <mergeCell ref="Z95:AA95"/>
    <mergeCell ref="AB95:AC95"/>
    <mergeCell ref="AD95:AE95"/>
    <mergeCell ref="AF95:AG95"/>
    <mergeCell ref="AH95:AI95"/>
    <mergeCell ref="AF94:AG94"/>
    <mergeCell ref="AH94:AI94"/>
    <mergeCell ref="AJ94:AK94"/>
    <mergeCell ref="AL94:AM94"/>
    <mergeCell ref="AN94:AQ94"/>
    <mergeCell ref="AR94:AS94"/>
    <mergeCell ref="D94:S94"/>
    <mergeCell ref="T94:W94"/>
    <mergeCell ref="X94:Y94"/>
    <mergeCell ref="Z94:AA94"/>
    <mergeCell ref="AB94:AC94"/>
    <mergeCell ref="AD94:AE94"/>
    <mergeCell ref="T96:W96"/>
    <mergeCell ref="X96:Y96"/>
    <mergeCell ref="Z96:AA96"/>
    <mergeCell ref="AB96:AC96"/>
    <mergeCell ref="AD96:AE96"/>
    <mergeCell ref="AJ95:AK95"/>
    <mergeCell ref="AL95:AM95"/>
    <mergeCell ref="AN95:AQ95"/>
    <mergeCell ref="AR95:AS95"/>
    <mergeCell ref="BS100:BU100"/>
    <mergeCell ref="BV100:BX100"/>
    <mergeCell ref="D101:S101"/>
    <mergeCell ref="T101:W101"/>
    <mergeCell ref="X101:Y101"/>
    <mergeCell ref="Z101:AA101"/>
    <mergeCell ref="AB101:AC101"/>
    <mergeCell ref="AT96:AV96"/>
    <mergeCell ref="BC96:BG96"/>
    <mergeCell ref="X99:AM99"/>
    <mergeCell ref="AN99:AS99"/>
    <mergeCell ref="X100:AA100"/>
    <mergeCell ref="AB100:AC100"/>
    <mergeCell ref="AD100:AE100"/>
    <mergeCell ref="AF100:AG100"/>
    <mergeCell ref="AH100:AI100"/>
    <mergeCell ref="AJ100:AK100"/>
    <mergeCell ref="AF96:AG96"/>
    <mergeCell ref="AH96:AI96"/>
    <mergeCell ref="AJ96:AK96"/>
    <mergeCell ref="AL96:AM96"/>
    <mergeCell ref="AN96:AQ96"/>
    <mergeCell ref="AR96:AS96"/>
    <mergeCell ref="D96:S96"/>
    <mergeCell ref="AZ101:BB101"/>
    <mergeCell ref="BC101:BG101"/>
    <mergeCell ref="D102:S102"/>
    <mergeCell ref="T102:W102"/>
    <mergeCell ref="X102:Y102"/>
    <mergeCell ref="Z102:AA102"/>
    <mergeCell ref="AB102:AC102"/>
    <mergeCell ref="AD102:AE102"/>
    <mergeCell ref="AF102:AG102"/>
    <mergeCell ref="AD101:AE101"/>
    <mergeCell ref="AF101:AG101"/>
    <mergeCell ref="AH101:AI101"/>
    <mergeCell ref="AJ101:AK101"/>
    <mergeCell ref="AN101:AQ101"/>
    <mergeCell ref="AT101:AV101"/>
    <mergeCell ref="AL100:AM101"/>
    <mergeCell ref="AN100:AQ100"/>
    <mergeCell ref="AR100:AS101"/>
    <mergeCell ref="AD103:AE103"/>
    <mergeCell ref="AF103:AG103"/>
    <mergeCell ref="AH102:AI102"/>
    <mergeCell ref="AJ102:AK102"/>
    <mergeCell ref="AL102:AM102"/>
    <mergeCell ref="AN102:AQ102"/>
    <mergeCell ref="AR102:AS102"/>
    <mergeCell ref="AT102:AV102"/>
    <mergeCell ref="AW101:AY101"/>
    <mergeCell ref="BC103:BG103"/>
    <mergeCell ref="D104:S104"/>
    <mergeCell ref="T104:W104"/>
    <mergeCell ref="X104:Y104"/>
    <mergeCell ref="Z104:AA104"/>
    <mergeCell ref="AB104:AC104"/>
    <mergeCell ref="AD104:AE104"/>
    <mergeCell ref="AF104:AG104"/>
    <mergeCell ref="AH104:AI104"/>
    <mergeCell ref="AJ104:AK104"/>
    <mergeCell ref="AH103:AI103"/>
    <mergeCell ref="AJ103:AK103"/>
    <mergeCell ref="AL103:AM103"/>
    <mergeCell ref="AN103:AQ103"/>
    <mergeCell ref="AR103:AS103"/>
    <mergeCell ref="AT103:AV103"/>
    <mergeCell ref="AW102:AY111"/>
    <mergeCell ref="AZ102:BB111"/>
    <mergeCell ref="BC102:BG102"/>
    <mergeCell ref="D103:S103"/>
    <mergeCell ref="T103:W103"/>
    <mergeCell ref="X103:Y103"/>
    <mergeCell ref="Z103:AA103"/>
    <mergeCell ref="AB103:AC103"/>
    <mergeCell ref="AT104:AV104"/>
    <mergeCell ref="BC104:BG104"/>
    <mergeCell ref="D105:S105"/>
    <mergeCell ref="T105:W105"/>
    <mergeCell ref="X105:Y105"/>
    <mergeCell ref="Z105:AA105"/>
    <mergeCell ref="AB105:AC105"/>
    <mergeCell ref="AR105:AS105"/>
    <mergeCell ref="AT105:AV105"/>
    <mergeCell ref="BC105:BG105"/>
    <mergeCell ref="AH105:AI105"/>
    <mergeCell ref="AJ105:AK105"/>
    <mergeCell ref="AL105:AM105"/>
    <mergeCell ref="AN105:AQ105"/>
    <mergeCell ref="Z106:AA106"/>
    <mergeCell ref="AB106:AC106"/>
    <mergeCell ref="AD106:AE106"/>
    <mergeCell ref="AF106:AG106"/>
    <mergeCell ref="AD105:AE105"/>
    <mergeCell ref="AF105:AG105"/>
    <mergeCell ref="AL104:AM104"/>
    <mergeCell ref="AN104:AQ104"/>
    <mergeCell ref="AR104:AS104"/>
    <mergeCell ref="BC106:BG106"/>
    <mergeCell ref="D107:S107"/>
    <mergeCell ref="T107:W107"/>
    <mergeCell ref="X107:Y107"/>
    <mergeCell ref="Z107:AA107"/>
    <mergeCell ref="AB107:AC107"/>
    <mergeCell ref="AD107:AE107"/>
    <mergeCell ref="AF107:AG107"/>
    <mergeCell ref="AH107:AI107"/>
    <mergeCell ref="AJ107:AK107"/>
    <mergeCell ref="AH106:AI106"/>
    <mergeCell ref="AJ106:AK106"/>
    <mergeCell ref="AL106:AM106"/>
    <mergeCell ref="AN106:AQ106"/>
    <mergeCell ref="AR106:AS106"/>
    <mergeCell ref="AT106:AV106"/>
    <mergeCell ref="AL107:AM107"/>
    <mergeCell ref="AN107:AQ107"/>
    <mergeCell ref="AR107:AS107"/>
    <mergeCell ref="AT107:AV107"/>
    <mergeCell ref="BC107:BG107"/>
    <mergeCell ref="D106:S106"/>
    <mergeCell ref="T106:W106"/>
    <mergeCell ref="X106:Y106"/>
    <mergeCell ref="D108:S108"/>
    <mergeCell ref="T108:W108"/>
    <mergeCell ref="X108:Y108"/>
    <mergeCell ref="Z108:AA108"/>
    <mergeCell ref="AB108:AC108"/>
    <mergeCell ref="AR108:AS108"/>
    <mergeCell ref="AT108:AV108"/>
    <mergeCell ref="BC108:BG108"/>
    <mergeCell ref="D109:S109"/>
    <mergeCell ref="T109:W109"/>
    <mergeCell ref="X109:Y109"/>
    <mergeCell ref="Z109:AA109"/>
    <mergeCell ref="AB109:AC109"/>
    <mergeCell ref="AD109:AE109"/>
    <mergeCell ref="AF109:AG109"/>
    <mergeCell ref="AD108:AE108"/>
    <mergeCell ref="AF108:AG108"/>
    <mergeCell ref="AH108:AI108"/>
    <mergeCell ref="AJ108:AK108"/>
    <mergeCell ref="AL108:AM108"/>
    <mergeCell ref="AN108:AQ108"/>
    <mergeCell ref="BC109:BG109"/>
    <mergeCell ref="AH109:AI109"/>
    <mergeCell ref="AJ109:AK109"/>
    <mergeCell ref="D110:S110"/>
    <mergeCell ref="T110:W110"/>
    <mergeCell ref="X110:Y110"/>
    <mergeCell ref="Z110:AA110"/>
    <mergeCell ref="AB110:AC110"/>
    <mergeCell ref="AD110:AE110"/>
    <mergeCell ref="AF110:AG110"/>
    <mergeCell ref="AH110:AI110"/>
    <mergeCell ref="AJ110:AK110"/>
    <mergeCell ref="AL109:AM109"/>
    <mergeCell ref="AN109:AQ109"/>
    <mergeCell ref="AR109:AS109"/>
    <mergeCell ref="AT109:AV109"/>
    <mergeCell ref="AL110:AM110"/>
    <mergeCell ref="AN110:AQ110"/>
    <mergeCell ref="AR110:AS110"/>
    <mergeCell ref="AT110:AV110"/>
    <mergeCell ref="BC110:BG110"/>
    <mergeCell ref="D111:S111"/>
    <mergeCell ref="T111:W111"/>
    <mergeCell ref="X111:Y111"/>
    <mergeCell ref="Z111:AA111"/>
    <mergeCell ref="AB111:AC111"/>
    <mergeCell ref="BP122:BP123"/>
    <mergeCell ref="BQ122:BQ123"/>
    <mergeCell ref="R123:W123"/>
    <mergeCell ref="AB123:AK123"/>
    <mergeCell ref="AR111:AS111"/>
    <mergeCell ref="AT111:AV111"/>
    <mergeCell ref="BC111:BG111"/>
    <mergeCell ref="A114:J114"/>
    <mergeCell ref="U116:AK116"/>
    <mergeCell ref="U117:Y117"/>
    <mergeCell ref="Z117:AA117"/>
    <mergeCell ref="AE117:AI117"/>
    <mergeCell ref="AJ117:AK117"/>
    <mergeCell ref="AD111:AE111"/>
    <mergeCell ref="AF111:AG111"/>
    <mergeCell ref="AH111:AI111"/>
    <mergeCell ref="AJ111:AK111"/>
    <mergeCell ref="AL111:AM111"/>
    <mergeCell ref="AN111:AQ111"/>
    <mergeCell ref="R124:W124"/>
    <mergeCell ref="AB124:AC124"/>
    <mergeCell ref="AD124:AE124"/>
    <mergeCell ref="AF124:AG124"/>
    <mergeCell ref="AH124:AI124"/>
    <mergeCell ref="AJ124:AK124"/>
    <mergeCell ref="Z121:AK121"/>
    <mergeCell ref="BK121:BM122"/>
    <mergeCell ref="D122:G122"/>
    <mergeCell ref="BL126:BN126"/>
    <mergeCell ref="BQ126:BS126"/>
    <mergeCell ref="J127:P127"/>
    <mergeCell ref="R127:W127"/>
    <mergeCell ref="AA127:AA128"/>
    <mergeCell ref="AB127:AC128"/>
    <mergeCell ref="AD127:AE128"/>
    <mergeCell ref="AF127:AG128"/>
    <mergeCell ref="AH127:AI128"/>
    <mergeCell ref="AJ127:AK128"/>
    <mergeCell ref="AF125:AG126"/>
    <mergeCell ref="AH125:AI126"/>
    <mergeCell ref="AJ125:AK126"/>
    <mergeCell ref="AP125:BF125"/>
    <mergeCell ref="R126:W126"/>
    <mergeCell ref="AP126:BF127"/>
    <mergeCell ref="E125:P125"/>
    <mergeCell ref="R125:W125"/>
    <mergeCell ref="Z125:Z134"/>
    <mergeCell ref="AA125:AA126"/>
    <mergeCell ref="AB125:AC126"/>
    <mergeCell ref="AD125:AE126"/>
    <mergeCell ref="AA129:AA130"/>
    <mergeCell ref="AB129:AC130"/>
    <mergeCell ref="AF129:AG130"/>
    <mergeCell ref="AH129:AI130"/>
    <mergeCell ref="AJ129:AK130"/>
    <mergeCell ref="AP129:BF129"/>
    <mergeCell ref="R130:W130"/>
    <mergeCell ref="AP130:BF134"/>
    <mergeCell ref="R131:W131"/>
    <mergeCell ref="AA131:AA132"/>
    <mergeCell ref="AB131:AC132"/>
    <mergeCell ref="AD131:AE132"/>
    <mergeCell ref="AD129:AE130"/>
    <mergeCell ref="AJ133:AK134"/>
    <mergeCell ref="J134:P134"/>
    <mergeCell ref="R134:W134"/>
    <mergeCell ref="A141:J141"/>
    <mergeCell ref="G144:K146"/>
    <mergeCell ref="T145:U145"/>
    <mergeCell ref="V145:W145"/>
    <mergeCell ref="AF131:AG132"/>
    <mergeCell ref="AH131:AI132"/>
    <mergeCell ref="AJ131:AK132"/>
    <mergeCell ref="R132:W132"/>
    <mergeCell ref="R133:W133"/>
    <mergeCell ref="AA133:AA134"/>
    <mergeCell ref="AB133:AC134"/>
    <mergeCell ref="AD133:AE134"/>
    <mergeCell ref="AF133:AG134"/>
    <mergeCell ref="AH133:AI134"/>
    <mergeCell ref="AM145:AN145"/>
    <mergeCell ref="AO145:AR145"/>
    <mergeCell ref="D149:J150"/>
    <mergeCell ref="L149:BF150"/>
    <mergeCell ref="D152:BG152"/>
    <mergeCell ref="D153:U154"/>
    <mergeCell ref="V153:BG153"/>
    <mergeCell ref="V154:AG154"/>
    <mergeCell ref="AH154:AP154"/>
    <mergeCell ref="AQ154:AZ154"/>
    <mergeCell ref="AQ156:AZ156"/>
    <mergeCell ref="BA156:BF156"/>
    <mergeCell ref="E157:U157"/>
    <mergeCell ref="V157:AG157"/>
    <mergeCell ref="AH157:AP157"/>
    <mergeCell ref="AQ157:AZ157"/>
    <mergeCell ref="BA157:BF157"/>
    <mergeCell ref="BA154:BF154"/>
    <mergeCell ref="D155:D164"/>
    <mergeCell ref="E155:U155"/>
    <mergeCell ref="V155:AG155"/>
    <mergeCell ref="AH155:AP155"/>
    <mergeCell ref="AQ155:AZ155"/>
    <mergeCell ref="BA155:BF155"/>
    <mergeCell ref="E156:U156"/>
    <mergeCell ref="V156:AG156"/>
    <mergeCell ref="AH156:AP156"/>
    <mergeCell ref="E158:U158"/>
    <mergeCell ref="V158:AG158"/>
    <mergeCell ref="AH158:AP158"/>
    <mergeCell ref="AQ158:AZ158"/>
    <mergeCell ref="BA158:BF158"/>
    <mergeCell ref="E159:U159"/>
    <mergeCell ref="V159:AG159"/>
    <mergeCell ref="AH159:AP159"/>
    <mergeCell ref="AQ159:AZ159"/>
    <mergeCell ref="BA159:BF159"/>
    <mergeCell ref="E160:U160"/>
    <mergeCell ref="V160:AG160"/>
    <mergeCell ref="AH160:AP160"/>
    <mergeCell ref="AQ160:AZ160"/>
    <mergeCell ref="BA160:BF160"/>
    <mergeCell ref="E161:U161"/>
    <mergeCell ref="V161:AG161"/>
    <mergeCell ref="AH161:AP161"/>
    <mergeCell ref="AQ161:AZ161"/>
    <mergeCell ref="BA161:BF161"/>
    <mergeCell ref="E162:U162"/>
    <mergeCell ref="V162:AG162"/>
    <mergeCell ref="AH162:AP162"/>
    <mergeCell ref="AQ162:AZ162"/>
    <mergeCell ref="BA162:BF162"/>
    <mergeCell ref="E163:U163"/>
    <mergeCell ref="V163:AG163"/>
    <mergeCell ref="AH163:AP163"/>
    <mergeCell ref="AQ163:AZ163"/>
    <mergeCell ref="BA163:BF163"/>
    <mergeCell ref="E164:U164"/>
    <mergeCell ref="V164:AG164"/>
    <mergeCell ref="AH164:AP164"/>
    <mergeCell ref="AQ164:AZ164"/>
    <mergeCell ref="BA164:BF164"/>
    <mergeCell ref="E165:U165"/>
    <mergeCell ref="V165:AG165"/>
    <mergeCell ref="AH165:AP165"/>
    <mergeCell ref="AQ165:AZ165"/>
    <mergeCell ref="AQ167:AZ167"/>
    <mergeCell ref="BA167:BF167"/>
    <mergeCell ref="E168:U168"/>
    <mergeCell ref="V168:AG168"/>
    <mergeCell ref="AH168:AP168"/>
    <mergeCell ref="AQ168:AZ168"/>
    <mergeCell ref="BA168:BF168"/>
    <mergeCell ref="BA165:BF165"/>
    <mergeCell ref="E166:U166"/>
    <mergeCell ref="V166:AG166"/>
    <mergeCell ref="AH166:AP166"/>
    <mergeCell ref="AQ166:AZ166"/>
    <mergeCell ref="BA166:BF166"/>
    <mergeCell ref="D165:D174"/>
    <mergeCell ref="E171:U171"/>
    <mergeCell ref="V171:AG171"/>
    <mergeCell ref="AH171:AP171"/>
    <mergeCell ref="AQ171:AZ171"/>
    <mergeCell ref="BA171:BF171"/>
    <mergeCell ref="E172:U172"/>
    <mergeCell ref="V172:AG172"/>
    <mergeCell ref="AH172:AP172"/>
    <mergeCell ref="AQ172:AZ172"/>
    <mergeCell ref="BA172:BF172"/>
    <mergeCell ref="E169:U169"/>
    <mergeCell ref="V169:AG169"/>
    <mergeCell ref="AH169:AP169"/>
    <mergeCell ref="AQ169:AZ169"/>
    <mergeCell ref="BA169:BF169"/>
    <mergeCell ref="E170:U170"/>
    <mergeCell ref="V170:AG170"/>
    <mergeCell ref="AH170:AP170"/>
    <mergeCell ref="AQ170:AZ170"/>
    <mergeCell ref="BA170:BF170"/>
    <mergeCell ref="E167:U167"/>
    <mergeCell ref="V167:AG167"/>
    <mergeCell ref="AH167:AP167"/>
    <mergeCell ref="E173:U173"/>
    <mergeCell ref="V173:AG173"/>
    <mergeCell ref="AH173:AP173"/>
    <mergeCell ref="AQ173:AZ173"/>
    <mergeCell ref="BA173:BF173"/>
    <mergeCell ref="E174:U174"/>
    <mergeCell ref="V174:AG174"/>
    <mergeCell ref="AH174:AP174"/>
    <mergeCell ref="AQ174:AZ174"/>
    <mergeCell ref="BA174:BF174"/>
    <mergeCell ref="D177:BG177"/>
    <mergeCell ref="D178:U179"/>
    <mergeCell ref="V178:BG178"/>
    <mergeCell ref="V179:AG179"/>
    <mergeCell ref="AH179:AP179"/>
    <mergeCell ref="AQ179:AZ179"/>
    <mergeCell ref="BA179:BF179"/>
    <mergeCell ref="BA181:BF181"/>
    <mergeCell ref="E182:U182"/>
    <mergeCell ref="V182:AG182"/>
    <mergeCell ref="AH182:AP182"/>
    <mergeCell ref="AQ182:AZ182"/>
    <mergeCell ref="BA182:BF182"/>
    <mergeCell ref="E180:U180"/>
    <mergeCell ref="V180:AG180"/>
    <mergeCell ref="AH180:AP180"/>
    <mergeCell ref="AQ180:AZ180"/>
    <mergeCell ref="BA180:BF180"/>
    <mergeCell ref="E181:U181"/>
    <mergeCell ref="V181:AG181"/>
    <mergeCell ref="AH181:AP181"/>
    <mergeCell ref="AQ181:AZ181"/>
    <mergeCell ref="D180:D189"/>
    <mergeCell ref="AQ184:AZ184"/>
    <mergeCell ref="BA184:BF184"/>
    <mergeCell ref="E185:U185"/>
    <mergeCell ref="V185:AG185"/>
    <mergeCell ref="AH185:AP185"/>
    <mergeCell ref="AQ185:AZ185"/>
    <mergeCell ref="BA185:BF185"/>
    <mergeCell ref="E183:U183"/>
    <mergeCell ref="V183:AG183"/>
    <mergeCell ref="AH183:AP183"/>
    <mergeCell ref="AQ183:AZ183"/>
    <mergeCell ref="BA183:BF183"/>
    <mergeCell ref="E184:U184"/>
    <mergeCell ref="V184:AG184"/>
    <mergeCell ref="AH184:AP184"/>
    <mergeCell ref="E186:U186"/>
    <mergeCell ref="V186:AG186"/>
    <mergeCell ref="AH186:AP186"/>
    <mergeCell ref="AQ186:AZ186"/>
    <mergeCell ref="BA186:BF186"/>
    <mergeCell ref="E189:U189"/>
    <mergeCell ref="V189:AG189"/>
    <mergeCell ref="AH189:AP189"/>
    <mergeCell ref="AQ189:AZ189"/>
    <mergeCell ref="BA189:BF189"/>
    <mergeCell ref="E187:U187"/>
    <mergeCell ref="V187:AG187"/>
    <mergeCell ref="AH187:AP187"/>
    <mergeCell ref="AQ187:AZ187"/>
    <mergeCell ref="BA187:BF187"/>
    <mergeCell ref="E188:U188"/>
    <mergeCell ref="V188:AG188"/>
    <mergeCell ref="AH188:AP188"/>
    <mergeCell ref="AQ188:AZ188"/>
    <mergeCell ref="BA188:BF188"/>
    <mergeCell ref="BA191:BF191"/>
    <mergeCell ref="E192:U192"/>
    <mergeCell ref="V192:AG192"/>
    <mergeCell ref="AH192:AP192"/>
    <mergeCell ref="AQ192:AZ192"/>
    <mergeCell ref="BA192:BF192"/>
    <mergeCell ref="D190:D199"/>
    <mergeCell ref="E190:U190"/>
    <mergeCell ref="V190:AG190"/>
    <mergeCell ref="AH190:AP190"/>
    <mergeCell ref="AQ190:AZ190"/>
    <mergeCell ref="BA190:BF190"/>
    <mergeCell ref="E191:U191"/>
    <mergeCell ref="V191:AG191"/>
    <mergeCell ref="AH191:AP191"/>
    <mergeCell ref="AQ191:AZ191"/>
    <mergeCell ref="E193:U193"/>
    <mergeCell ref="V193:AG193"/>
    <mergeCell ref="AH193:AP193"/>
    <mergeCell ref="AQ193:AZ193"/>
    <mergeCell ref="BA193:BF193"/>
    <mergeCell ref="E194:U194"/>
    <mergeCell ref="V194:AG194"/>
    <mergeCell ref="AH194:AP194"/>
    <mergeCell ref="AQ194:AZ194"/>
    <mergeCell ref="BA194:BF194"/>
    <mergeCell ref="E195:U195"/>
    <mergeCell ref="V195:AG195"/>
    <mergeCell ref="AH195:AP195"/>
    <mergeCell ref="AQ195:AZ195"/>
    <mergeCell ref="BA195:BF195"/>
    <mergeCell ref="E196:U196"/>
    <mergeCell ref="V196:AG196"/>
    <mergeCell ref="AH196:AP196"/>
    <mergeCell ref="AQ196:AZ196"/>
    <mergeCell ref="BA196:BF196"/>
    <mergeCell ref="E197:U197"/>
    <mergeCell ref="V197:AG197"/>
    <mergeCell ref="AH197:AP197"/>
    <mergeCell ref="AQ197:AZ197"/>
    <mergeCell ref="BA197:BF197"/>
    <mergeCell ref="E198:U198"/>
    <mergeCell ref="V198:AG198"/>
    <mergeCell ref="AH198:AP198"/>
    <mergeCell ref="AQ198:AZ198"/>
    <mergeCell ref="BA198:BF198"/>
    <mergeCell ref="D205:U205"/>
    <mergeCell ref="V205:AM205"/>
    <mergeCell ref="AN205:BG205"/>
    <mergeCell ref="D206:U206"/>
    <mergeCell ref="E199:U199"/>
    <mergeCell ref="V199:AG199"/>
    <mergeCell ref="AH199:AP199"/>
    <mergeCell ref="AQ199:AZ199"/>
    <mergeCell ref="BA199:BF199"/>
    <mergeCell ref="D200:BB200"/>
    <mergeCell ref="BC200:BG200"/>
    <mergeCell ref="D214:U214"/>
    <mergeCell ref="V214:AM214"/>
    <mergeCell ref="AN214:BG214"/>
    <mergeCell ref="D215:BB215"/>
    <mergeCell ref="D212:U212"/>
    <mergeCell ref="V212:AM212"/>
    <mergeCell ref="AN212:BG212"/>
    <mergeCell ref="D213:U213"/>
    <mergeCell ref="V213:AM213"/>
    <mergeCell ref="AN213:BG213"/>
    <mergeCell ref="BG155:BL155"/>
    <mergeCell ref="BG164:BL164"/>
    <mergeCell ref="D210:U210"/>
    <mergeCell ref="V210:AM210"/>
    <mergeCell ref="AN210:BG210"/>
    <mergeCell ref="D211:U211"/>
    <mergeCell ref="V211:AM211"/>
    <mergeCell ref="AN211:BG211"/>
    <mergeCell ref="D208:U208"/>
    <mergeCell ref="V208:AM208"/>
    <mergeCell ref="AN208:BG208"/>
    <mergeCell ref="D209:U209"/>
    <mergeCell ref="V209:AM209"/>
    <mergeCell ref="AN209:BG209"/>
    <mergeCell ref="V206:AM206"/>
    <mergeCell ref="AN206:BG206"/>
    <mergeCell ref="D207:U207"/>
    <mergeCell ref="V207:AM207"/>
    <mergeCell ref="AN207:BG207"/>
    <mergeCell ref="D201:BB201"/>
    <mergeCell ref="D203:BG203"/>
    <mergeCell ref="D204:U204"/>
    <mergeCell ref="V204:AM204"/>
    <mergeCell ref="AN204:BG204"/>
  </mergeCells>
  <conditionalFormatting sqref="X87:Y87">
    <cfRule type="expression" dxfId="3002" priority="393">
      <formula>AND($D87&lt;&gt;"",$X87="")</formula>
    </cfRule>
  </conditionalFormatting>
  <conditionalFormatting sqref="Z87:AA87">
    <cfRule type="expression" dxfId="3001" priority="392">
      <formula>AND($D87&lt;&gt;"",$Z87="")</formula>
    </cfRule>
  </conditionalFormatting>
  <conditionalFormatting sqref="AB87:AC87">
    <cfRule type="expression" dxfId="3000" priority="391">
      <formula>AND($D87&lt;&gt;"",$AB87="")</formula>
    </cfRule>
  </conditionalFormatting>
  <conditionalFormatting sqref="AD87:AE87">
    <cfRule type="expression" dxfId="2999" priority="390">
      <formula>AND($D87&lt;&gt;"",$AD87="")</formula>
    </cfRule>
  </conditionalFormatting>
  <conditionalFormatting sqref="AF87:AG87">
    <cfRule type="expression" dxfId="2998" priority="389">
      <formula>AND($D87&lt;&gt;"",$AF87="")</formula>
    </cfRule>
  </conditionalFormatting>
  <conditionalFormatting sqref="AH87:AI87">
    <cfRule type="expression" dxfId="2997" priority="388">
      <formula>AND($D87&lt;&gt;"",$AH87="")</formula>
    </cfRule>
  </conditionalFormatting>
  <conditionalFormatting sqref="AJ87:AK87">
    <cfRule type="expression" dxfId="2996" priority="387">
      <formula>AND($D87&lt;&gt;"",$AJ87="")</formula>
    </cfRule>
  </conditionalFormatting>
  <conditionalFormatting sqref="E66:H66">
    <cfRule type="expression" dxfId="2995" priority="386">
      <formula>$I$67&lt;&gt;""</formula>
    </cfRule>
  </conditionalFormatting>
  <conditionalFormatting sqref="I66:V66">
    <cfRule type="expression" dxfId="2994" priority="385">
      <formula>$I$67&lt;&gt;""</formula>
    </cfRule>
  </conditionalFormatting>
  <conditionalFormatting sqref="AD125:AE134">
    <cfRule type="expression" dxfId="2993" priority="344">
      <formula>$AK$13=1</formula>
    </cfRule>
  </conditionalFormatting>
  <conditionalFormatting sqref="AB67:AC68">
    <cfRule type="expression" dxfId="2992" priority="380">
      <formula>$AK$13=1</formula>
    </cfRule>
  </conditionalFormatting>
  <conditionalFormatting sqref="AB69:AC70">
    <cfRule type="expression" dxfId="2991" priority="379">
      <formula>$AK$13=1</formula>
    </cfRule>
  </conditionalFormatting>
  <conditionalFormatting sqref="AB71:AC72">
    <cfRule type="expression" dxfId="2990" priority="378">
      <formula>$AK$13=1</formula>
    </cfRule>
  </conditionalFormatting>
  <conditionalFormatting sqref="AB73:AC74">
    <cfRule type="expression" dxfId="2989" priority="377">
      <formula>$AK$13=1</formula>
    </cfRule>
  </conditionalFormatting>
  <conditionalFormatting sqref="AB75:AC76">
    <cfRule type="expression" dxfId="2988" priority="376">
      <formula>$AK$13=1</formula>
    </cfRule>
  </conditionalFormatting>
  <conditionalFormatting sqref="AD67:AE76">
    <cfRule type="expression" dxfId="2987" priority="375">
      <formula>$AK$13=1</formula>
    </cfRule>
  </conditionalFormatting>
  <conditionalFormatting sqref="AB125:AC126">
    <cfRule type="expression" dxfId="2986" priority="369">
      <formula>$AB$67=x</formula>
    </cfRule>
    <cfRule type="expression" dxfId="2985" priority="374">
      <formula>$AK$13=1</formula>
    </cfRule>
  </conditionalFormatting>
  <conditionalFormatting sqref="AB127:AC128">
    <cfRule type="expression" dxfId="2984" priority="364">
      <formula>$AB$69=x</formula>
    </cfRule>
    <cfRule type="expression" dxfId="2983" priority="373">
      <formula>$AK$13=1</formula>
    </cfRule>
  </conditionalFormatting>
  <conditionalFormatting sqref="AB129:AC130">
    <cfRule type="expression" dxfId="2982" priority="359">
      <formula>$AB$71=x</formula>
    </cfRule>
    <cfRule type="expression" dxfId="2981" priority="372">
      <formula>$AK$13=1</formula>
    </cfRule>
  </conditionalFormatting>
  <conditionalFormatting sqref="AB131:AC132">
    <cfRule type="expression" dxfId="2980" priority="354">
      <formula>$AB$73=x</formula>
    </cfRule>
    <cfRule type="expression" dxfId="2979" priority="371">
      <formula>$AK$13=1</formula>
    </cfRule>
  </conditionalFormatting>
  <conditionalFormatting sqref="AB133:AC134">
    <cfRule type="expression" dxfId="2978" priority="349">
      <formula>$AB$75=x</formula>
    </cfRule>
    <cfRule type="expression" dxfId="2977" priority="370">
      <formula>$AK$13=1</formula>
    </cfRule>
  </conditionalFormatting>
  <conditionalFormatting sqref="AJ125:AK126">
    <cfRule type="expression" dxfId="2976" priority="365">
      <formula>$AJ$67=x</formula>
    </cfRule>
  </conditionalFormatting>
  <conditionalFormatting sqref="AJ127:AK128">
    <cfRule type="expression" dxfId="2975" priority="360">
      <formula>$AJ$69=x</formula>
    </cfRule>
  </conditionalFormatting>
  <conditionalFormatting sqref="AJ129:AK130">
    <cfRule type="expression" dxfId="2974" priority="355">
      <formula>$AJ$71=x</formula>
    </cfRule>
  </conditionalFormatting>
  <conditionalFormatting sqref="AJ131:AK132">
    <cfRule type="expression" dxfId="2973" priority="350">
      <formula>$AJ$73=x</formula>
    </cfRule>
  </conditionalFormatting>
  <conditionalFormatting sqref="AJ133:AK134">
    <cfRule type="expression" dxfId="2972" priority="345">
      <formula>$AJ$75=x</formula>
    </cfRule>
  </conditionalFormatting>
  <conditionalFormatting sqref="AD125:AE126">
    <cfRule type="expression" dxfId="2971" priority="368">
      <formula>$AD$67=x</formula>
    </cfRule>
  </conditionalFormatting>
  <conditionalFormatting sqref="AF125:AG126">
    <cfRule type="expression" dxfId="2970" priority="367">
      <formula>$AF$67=x</formula>
    </cfRule>
  </conditionalFormatting>
  <conditionalFormatting sqref="AH125:AI126">
    <cfRule type="expression" dxfId="2969" priority="366">
      <formula>$AH$67=x</formula>
    </cfRule>
  </conditionalFormatting>
  <conditionalFormatting sqref="AD127:AE128">
    <cfRule type="expression" dxfId="2968" priority="363">
      <formula>$AD$69=x</formula>
    </cfRule>
  </conditionalFormatting>
  <conditionalFormatting sqref="AF127:AG128">
    <cfRule type="expression" dxfId="2967" priority="362">
      <formula>$AF$69=x</formula>
    </cfRule>
  </conditionalFormatting>
  <conditionalFormatting sqref="AH127:AI128">
    <cfRule type="expression" dxfId="2966" priority="361">
      <formula>$AH$69=x</formula>
    </cfRule>
  </conditionalFormatting>
  <conditionalFormatting sqref="AD129:AE130">
    <cfRule type="expression" dxfId="2965" priority="358">
      <formula>$AD$71=x</formula>
    </cfRule>
  </conditionalFormatting>
  <conditionalFormatting sqref="AF129:AG130">
    <cfRule type="expression" dxfId="2964" priority="357">
      <formula>$AF$71=x</formula>
    </cfRule>
  </conditionalFormatting>
  <conditionalFormatting sqref="AH129:AI130">
    <cfRule type="expression" dxfId="2963" priority="356">
      <formula>$AH$71=x</formula>
    </cfRule>
  </conditionalFormatting>
  <conditionalFormatting sqref="AD131:AE132">
    <cfRule type="expression" dxfId="2962" priority="353">
      <formula>$AD$73=x</formula>
    </cfRule>
  </conditionalFormatting>
  <conditionalFormatting sqref="AF131:AG132">
    <cfRule type="expression" dxfId="2961" priority="352">
      <formula>$AF$73=x</formula>
    </cfRule>
  </conditionalFormatting>
  <conditionalFormatting sqref="AH131:AI132">
    <cfRule type="expression" dxfId="2960" priority="351">
      <formula>$AH$73=x</formula>
    </cfRule>
  </conditionalFormatting>
  <conditionalFormatting sqref="AD133:AE134">
    <cfRule type="expression" dxfId="2959" priority="348">
      <formula>$AD$75=x</formula>
    </cfRule>
  </conditionalFormatting>
  <conditionalFormatting sqref="AF133:AG134">
    <cfRule type="expression" dxfId="2958" priority="347">
      <formula>$AF$75=x</formula>
    </cfRule>
  </conditionalFormatting>
  <conditionalFormatting sqref="AH133:AI134">
    <cfRule type="expression" dxfId="2957" priority="346">
      <formula>$AH$75=x</formula>
    </cfRule>
  </conditionalFormatting>
  <conditionalFormatting sqref="D29:AB34">
    <cfRule type="cellIs" dxfId="2956" priority="343" operator="notEqual">
      <formula>$BF$19</formula>
    </cfRule>
  </conditionalFormatting>
  <conditionalFormatting sqref="AD29">
    <cfRule type="cellIs" dxfId="2955" priority="342" operator="notEqual">
      <formula>$BF$19</formula>
    </cfRule>
  </conditionalFormatting>
  <conditionalFormatting sqref="E67:H67">
    <cfRule type="expression" dxfId="2954" priority="341">
      <formula>$I$66&lt;&gt;""</formula>
    </cfRule>
  </conditionalFormatting>
  <conditionalFormatting sqref="I67:V67">
    <cfRule type="expression" dxfId="2953" priority="340">
      <formula>$I$66&lt;&gt;""</formula>
    </cfRule>
  </conditionalFormatting>
  <conditionalFormatting sqref="D22">
    <cfRule type="expression" dxfId="2952" priority="339">
      <formula>$AK$13&lt;&gt;1</formula>
    </cfRule>
  </conditionalFormatting>
  <conditionalFormatting sqref="X89:Y89">
    <cfRule type="expression" dxfId="2951" priority="333">
      <formula>AND($D89&lt;&gt;"",$X89="")</formula>
    </cfRule>
  </conditionalFormatting>
  <conditionalFormatting sqref="Z89:AA89">
    <cfRule type="expression" dxfId="2950" priority="332">
      <formula>AND($D89&lt;&gt;"",$Z89="")</formula>
    </cfRule>
  </conditionalFormatting>
  <conditionalFormatting sqref="AB89:AC89">
    <cfRule type="expression" dxfId="2949" priority="331">
      <formula>AND($D89&lt;&gt;"",$AB89="")</formula>
    </cfRule>
  </conditionalFormatting>
  <conditionalFormatting sqref="AD89:AE89">
    <cfRule type="expression" dxfId="2948" priority="330">
      <formula>AND($D89&lt;&gt;"",$AD89="")</formula>
    </cfRule>
  </conditionalFormatting>
  <conditionalFormatting sqref="AF89:AG89">
    <cfRule type="expression" dxfId="2947" priority="329">
      <formula>AND($D89&lt;&gt;"",$AF89="")</formula>
    </cfRule>
  </conditionalFormatting>
  <conditionalFormatting sqref="AH89:AI89">
    <cfRule type="expression" dxfId="2946" priority="328">
      <formula>AND($D89&lt;&gt;"",$AH89="")</formula>
    </cfRule>
  </conditionalFormatting>
  <conditionalFormatting sqref="AJ89:AK89">
    <cfRule type="expression" dxfId="2945" priority="327">
      <formula>AND($D89&lt;&gt;"",$AJ89="")</formula>
    </cfRule>
  </conditionalFormatting>
  <conditionalFormatting sqref="X90:Y90">
    <cfRule type="expression" dxfId="2944" priority="326">
      <formula>AND($D90&lt;&gt;"",$X90="")</formula>
    </cfRule>
  </conditionalFormatting>
  <conditionalFormatting sqref="Z90:AA90">
    <cfRule type="expression" dxfId="2943" priority="325">
      <formula>AND($D90&lt;&gt;"",$Z90="")</formula>
    </cfRule>
  </conditionalFormatting>
  <conditionalFormatting sqref="AB90:AC90">
    <cfRule type="expression" dxfId="2942" priority="324">
      <formula>AND($D90&lt;&gt;"",$AB90="")</formula>
    </cfRule>
  </conditionalFormatting>
  <conditionalFormatting sqref="AD90:AE90">
    <cfRule type="expression" dxfId="2941" priority="323">
      <formula>AND($D90&lt;&gt;"",$AD90="")</formula>
    </cfRule>
  </conditionalFormatting>
  <conditionalFormatting sqref="AF90:AG90">
    <cfRule type="expression" dxfId="2940" priority="322">
      <formula>AND($D90&lt;&gt;"",$AF90="")</formula>
    </cfRule>
  </conditionalFormatting>
  <conditionalFormatting sqref="AH90:AI90">
    <cfRule type="expression" dxfId="2939" priority="321">
      <formula>AND($D90&lt;&gt;"",$AH90="")</formula>
    </cfRule>
  </conditionalFormatting>
  <conditionalFormatting sqref="AJ90:AK90">
    <cfRule type="expression" dxfId="2938" priority="320">
      <formula>AND($D90&lt;&gt;"",$AJ90="")</formula>
    </cfRule>
  </conditionalFormatting>
  <conditionalFormatting sqref="X91:Y91">
    <cfRule type="expression" dxfId="2937" priority="319">
      <formula>AND($D91&lt;&gt;"",$X91="")</formula>
    </cfRule>
  </conditionalFormatting>
  <conditionalFormatting sqref="Z91:AA91">
    <cfRule type="expression" dxfId="2936" priority="318">
      <formula>AND($D91&lt;&gt;"",$Z91="")</formula>
    </cfRule>
  </conditionalFormatting>
  <conditionalFormatting sqref="AB91:AC91">
    <cfRule type="expression" dxfId="2935" priority="317">
      <formula>AND($D91&lt;&gt;"",$AB91="")</formula>
    </cfRule>
  </conditionalFormatting>
  <conditionalFormatting sqref="AD91:AE91">
    <cfRule type="expression" dxfId="2934" priority="316">
      <formula>AND($D91&lt;&gt;"",$AD91="")</formula>
    </cfRule>
  </conditionalFormatting>
  <conditionalFormatting sqref="AF91:AG91">
    <cfRule type="expression" dxfId="2933" priority="315">
      <formula>AND($D91&lt;&gt;"",$AF91="")</formula>
    </cfRule>
  </conditionalFormatting>
  <conditionalFormatting sqref="AH91:AI91">
    <cfRule type="expression" dxfId="2932" priority="314">
      <formula>AND($D91&lt;&gt;"",$AH91="")</formula>
    </cfRule>
  </conditionalFormatting>
  <conditionalFormatting sqref="AJ91:AK91">
    <cfRule type="expression" dxfId="2931" priority="313">
      <formula>AND($D91&lt;&gt;"",$AJ91="")</formula>
    </cfRule>
  </conditionalFormatting>
  <conditionalFormatting sqref="X92:Y92">
    <cfRule type="expression" dxfId="2930" priority="312">
      <formula>AND($D92&lt;&gt;"",$X92="")</formula>
    </cfRule>
  </conditionalFormatting>
  <conditionalFormatting sqref="Z92:AA92">
    <cfRule type="expression" dxfId="2929" priority="311">
      <formula>AND($D92&lt;&gt;"",$Z92="")</formula>
    </cfRule>
  </conditionalFormatting>
  <conditionalFormatting sqref="AB92:AC92">
    <cfRule type="expression" dxfId="2928" priority="310">
      <formula>AND($D92&lt;&gt;"",$AB92="")</formula>
    </cfRule>
  </conditionalFormatting>
  <conditionalFormatting sqref="AD92:AE92">
    <cfRule type="expression" dxfId="2927" priority="309">
      <formula>AND($D92&lt;&gt;"",$AD92="")</formula>
    </cfRule>
  </conditionalFormatting>
  <conditionalFormatting sqref="AF92:AG92">
    <cfRule type="expression" dxfId="2926" priority="308">
      <formula>AND($D92&lt;&gt;"",$AF92="")</formula>
    </cfRule>
  </conditionalFormatting>
  <conditionalFormatting sqref="AH92:AI92">
    <cfRule type="expression" dxfId="2925" priority="307">
      <formula>AND($D92&lt;&gt;"",$AH92="")</formula>
    </cfRule>
  </conditionalFormatting>
  <conditionalFormatting sqref="AJ92:AK92">
    <cfRule type="expression" dxfId="2924" priority="306">
      <formula>AND($D92&lt;&gt;"",$AJ92="")</formula>
    </cfRule>
  </conditionalFormatting>
  <conditionalFormatting sqref="X93:Y93">
    <cfRule type="expression" dxfId="2923" priority="305">
      <formula>AND($D93&lt;&gt;"",$X93="")</formula>
    </cfRule>
  </conditionalFormatting>
  <conditionalFormatting sqref="Z93:AA93">
    <cfRule type="expression" dxfId="2922" priority="304">
      <formula>AND($D93&lt;&gt;"",$Z93="")</formula>
    </cfRule>
  </conditionalFormatting>
  <conditionalFormatting sqref="AB93:AC93">
    <cfRule type="expression" dxfId="2921" priority="303">
      <formula>AND($D93&lt;&gt;"",$AB93="")</formula>
    </cfRule>
  </conditionalFormatting>
  <conditionalFormatting sqref="AD93:AE93">
    <cfRule type="expression" dxfId="2920" priority="302">
      <formula>AND($D93&lt;&gt;"",$AD93="")</formula>
    </cfRule>
  </conditionalFormatting>
  <conditionalFormatting sqref="AF93:AG93">
    <cfRule type="expression" dxfId="2919" priority="301">
      <formula>AND($D93&lt;&gt;"",$AF93="")</formula>
    </cfRule>
  </conditionalFormatting>
  <conditionalFormatting sqref="AH93:AI93">
    <cfRule type="expression" dxfId="2918" priority="300">
      <formula>AND($D93&lt;&gt;"",$AH93="")</formula>
    </cfRule>
  </conditionalFormatting>
  <conditionalFormatting sqref="AJ93:AK93">
    <cfRule type="expression" dxfId="2917" priority="299">
      <formula>AND($D93&lt;&gt;"",$AJ93="")</formula>
    </cfRule>
  </conditionalFormatting>
  <conditionalFormatting sqref="X94:Y94">
    <cfRule type="expression" dxfId="2916" priority="298">
      <formula>AND($D94&lt;&gt;"",$X94="")</formula>
    </cfRule>
  </conditionalFormatting>
  <conditionalFormatting sqref="Z94:AA94">
    <cfRule type="expression" dxfId="2915" priority="297">
      <formula>AND($D94&lt;&gt;"",$Z94="")</formula>
    </cfRule>
  </conditionalFormatting>
  <conditionalFormatting sqref="AB94:AC94">
    <cfRule type="expression" dxfId="2914" priority="296">
      <formula>AND($D94&lt;&gt;"",$AB94="")</formula>
    </cfRule>
  </conditionalFormatting>
  <conditionalFormatting sqref="AD94:AE94">
    <cfRule type="expression" dxfId="2913" priority="295">
      <formula>AND($D94&lt;&gt;"",$AD94="")</formula>
    </cfRule>
  </conditionalFormatting>
  <conditionalFormatting sqref="AF94:AG94">
    <cfRule type="expression" dxfId="2912" priority="294">
      <formula>AND($D94&lt;&gt;"",$AF94="")</formula>
    </cfRule>
  </conditionalFormatting>
  <conditionalFormatting sqref="AH94:AI94">
    <cfRule type="expression" dxfId="2911" priority="293">
      <formula>AND($D94&lt;&gt;"",$AH94="")</formula>
    </cfRule>
  </conditionalFormatting>
  <conditionalFormatting sqref="AJ94:AK94">
    <cfRule type="expression" dxfId="2910" priority="292">
      <formula>AND($D94&lt;&gt;"",$AJ94="")</formula>
    </cfRule>
  </conditionalFormatting>
  <conditionalFormatting sqref="X95:Y95">
    <cfRule type="expression" dxfId="2909" priority="291">
      <formula>AND($D95&lt;&gt;"",$X95="")</formula>
    </cfRule>
  </conditionalFormatting>
  <conditionalFormatting sqref="Z95:AA95">
    <cfRule type="expression" dxfId="2908" priority="290">
      <formula>AND($D95&lt;&gt;"",$Z95="")</formula>
    </cfRule>
  </conditionalFormatting>
  <conditionalFormatting sqref="AB95:AC95">
    <cfRule type="expression" dxfId="2907" priority="289">
      <formula>AND($D95&lt;&gt;"",$AB95="")</formula>
    </cfRule>
  </conditionalFormatting>
  <conditionalFormatting sqref="AD95:AE95">
    <cfRule type="expression" dxfId="2906" priority="288">
      <formula>AND($D95&lt;&gt;"",$AD95="")</formula>
    </cfRule>
  </conditionalFormatting>
  <conditionalFormatting sqref="AF95:AG95">
    <cfRule type="expression" dxfId="2905" priority="287">
      <formula>AND($D95&lt;&gt;"",$AF95="")</formula>
    </cfRule>
  </conditionalFormatting>
  <conditionalFormatting sqref="AH95:AI95">
    <cfRule type="expression" dxfId="2904" priority="286">
      <formula>AND($D95&lt;&gt;"",$AH95="")</formula>
    </cfRule>
  </conditionalFormatting>
  <conditionalFormatting sqref="AJ95:AK95">
    <cfRule type="expression" dxfId="2903" priority="285">
      <formula>AND($D95&lt;&gt;"",$AJ95="")</formula>
    </cfRule>
  </conditionalFormatting>
  <conditionalFormatting sqref="X96:Y96">
    <cfRule type="expression" dxfId="2902" priority="284">
      <formula>AND($D96&lt;&gt;"",$X96="")</formula>
    </cfRule>
  </conditionalFormatting>
  <conditionalFormatting sqref="Z96:AA96">
    <cfRule type="expression" dxfId="2901" priority="283">
      <formula>AND($D96&lt;&gt;"",$Z96="")</formula>
    </cfRule>
  </conditionalFormatting>
  <conditionalFormatting sqref="AB96:AC96">
    <cfRule type="expression" dxfId="2900" priority="282">
      <formula>AND($D96&lt;&gt;"",$AB96="")</formula>
    </cfRule>
  </conditionalFormatting>
  <conditionalFormatting sqref="AD96:AE96">
    <cfRule type="expression" dxfId="2899" priority="281">
      <formula>AND($D96&lt;&gt;"",$AD96="")</formula>
    </cfRule>
  </conditionalFormatting>
  <conditionalFormatting sqref="AF96:AG96">
    <cfRule type="expression" dxfId="2898" priority="280">
      <formula>AND($D96&lt;&gt;"",$AF96="")</formula>
    </cfRule>
  </conditionalFormatting>
  <conditionalFormatting sqref="AH96:AI96">
    <cfRule type="expression" dxfId="2897" priority="279">
      <formula>AND($D96&lt;&gt;"",$AH96="")</formula>
    </cfRule>
  </conditionalFormatting>
  <conditionalFormatting sqref="AJ96:AK96">
    <cfRule type="expression" dxfId="2896" priority="278">
      <formula>AND($D96&lt;&gt;"",$AJ96="")</formula>
    </cfRule>
  </conditionalFormatting>
  <conditionalFormatting sqref="X105:Y105">
    <cfRule type="expression" dxfId="2895" priority="237">
      <formula>AND($D105&lt;&gt;"",$X105="")</formula>
    </cfRule>
  </conditionalFormatting>
  <conditionalFormatting sqref="Z105:AA105">
    <cfRule type="expression" dxfId="2894" priority="236">
      <formula>AND($D105&lt;&gt;"",$Z105="")</formula>
    </cfRule>
  </conditionalFormatting>
  <conditionalFormatting sqref="AB105:AC105">
    <cfRule type="expression" dxfId="2893" priority="235">
      <formula>AND($D105&lt;&gt;"",$AB105="")</formula>
    </cfRule>
  </conditionalFormatting>
  <conditionalFormatting sqref="AD105:AE105">
    <cfRule type="expression" dxfId="2892" priority="234">
      <formula>AND($D105&lt;&gt;"",$AD105="")</formula>
    </cfRule>
  </conditionalFormatting>
  <conditionalFormatting sqref="AF105:AG105">
    <cfRule type="expression" dxfId="2891" priority="233">
      <formula>AND($D105&lt;&gt;"",$AF105="")</formula>
    </cfRule>
  </conditionalFormatting>
  <conditionalFormatting sqref="AH105:AI105">
    <cfRule type="expression" dxfId="2890" priority="232">
      <formula>AND($D105&lt;&gt;"",$AH105="")</formula>
    </cfRule>
  </conditionalFormatting>
  <conditionalFormatting sqref="AJ105:AK105">
    <cfRule type="expression" dxfId="2889" priority="231">
      <formula>AND($D105&lt;&gt;"",$AJ105="")</formula>
    </cfRule>
  </conditionalFormatting>
  <conditionalFormatting sqref="X104:Y104">
    <cfRule type="expression" dxfId="2888" priority="244">
      <formula>AND($D104&lt;&gt;"",$X104="")</formula>
    </cfRule>
  </conditionalFormatting>
  <conditionalFormatting sqref="Z104:AA104">
    <cfRule type="expression" dxfId="2887" priority="243">
      <formula>AND($D104&lt;&gt;"",$Z104="")</formula>
    </cfRule>
  </conditionalFormatting>
  <conditionalFormatting sqref="AB104:AC104">
    <cfRule type="expression" dxfId="2886" priority="242">
      <formula>AND($D104&lt;&gt;"",$AB104="")</formula>
    </cfRule>
  </conditionalFormatting>
  <conditionalFormatting sqref="AD104:AE104">
    <cfRule type="expression" dxfId="2885" priority="241">
      <formula>AND($D104&lt;&gt;"",$AD104="")</formula>
    </cfRule>
  </conditionalFormatting>
  <conditionalFormatting sqref="AF104:AG104">
    <cfRule type="expression" dxfId="2884" priority="240">
      <formula>AND($D104&lt;&gt;"",$AF104="")</formula>
    </cfRule>
  </conditionalFormatting>
  <conditionalFormatting sqref="AH104:AI104">
    <cfRule type="expression" dxfId="2883" priority="239">
      <formula>AND($D104&lt;&gt;"",$AH104="")</formula>
    </cfRule>
  </conditionalFormatting>
  <conditionalFormatting sqref="AJ104:AK104">
    <cfRule type="expression" dxfId="2882" priority="238">
      <formula>AND($D104&lt;&gt;"",$AJ104="")</formula>
    </cfRule>
  </conditionalFormatting>
  <conditionalFormatting sqref="X106:Y106">
    <cfRule type="expression" dxfId="2881" priority="230">
      <formula>AND($D106&lt;&gt;"",$X106="")</formula>
    </cfRule>
  </conditionalFormatting>
  <conditionalFormatting sqref="Z106:AA106">
    <cfRule type="expression" dxfId="2880" priority="229">
      <formula>AND($D106&lt;&gt;"",$Z106="")</formula>
    </cfRule>
  </conditionalFormatting>
  <conditionalFormatting sqref="AB106:AC106">
    <cfRule type="expression" dxfId="2879" priority="228">
      <formula>AND($D106&lt;&gt;"",$AB106="")</formula>
    </cfRule>
  </conditionalFormatting>
  <conditionalFormatting sqref="AD106:AE106">
    <cfRule type="expression" dxfId="2878" priority="227">
      <formula>AND($D106&lt;&gt;"",$AD106="")</formula>
    </cfRule>
  </conditionalFormatting>
  <conditionalFormatting sqref="AF106:AG106">
    <cfRule type="expression" dxfId="2877" priority="226">
      <formula>AND($D106&lt;&gt;"",$AF106="")</formula>
    </cfRule>
  </conditionalFormatting>
  <conditionalFormatting sqref="AH106:AI106">
    <cfRule type="expression" dxfId="2876" priority="225">
      <formula>AND($D106&lt;&gt;"",$AH106="")</formula>
    </cfRule>
  </conditionalFormatting>
  <conditionalFormatting sqref="AJ106:AK106">
    <cfRule type="expression" dxfId="2875" priority="224">
      <formula>AND($D106&lt;&gt;"",$AJ106="")</formula>
    </cfRule>
  </conditionalFormatting>
  <conditionalFormatting sqref="X107:Y107">
    <cfRule type="expression" dxfId="2874" priority="223">
      <formula>AND($D107&lt;&gt;"",$X107="")</formula>
    </cfRule>
  </conditionalFormatting>
  <conditionalFormatting sqref="Z107:AA107">
    <cfRule type="expression" dxfId="2873" priority="222">
      <formula>AND($D107&lt;&gt;"",$Z107="")</formula>
    </cfRule>
  </conditionalFormatting>
  <conditionalFormatting sqref="AB107:AC107">
    <cfRule type="expression" dxfId="2872" priority="221">
      <formula>AND($D107&lt;&gt;"",$AB107="")</formula>
    </cfRule>
  </conditionalFormatting>
  <conditionalFormatting sqref="AD107:AE107">
    <cfRule type="expression" dxfId="2871" priority="220">
      <formula>AND($D107&lt;&gt;"",$AD107="")</formula>
    </cfRule>
  </conditionalFormatting>
  <conditionalFormatting sqref="AF107:AG107">
    <cfRule type="expression" dxfId="2870" priority="219">
      <formula>AND($D107&lt;&gt;"",$AF107="")</formula>
    </cfRule>
  </conditionalFormatting>
  <conditionalFormatting sqref="AH107:AI107">
    <cfRule type="expression" dxfId="2869" priority="218">
      <formula>AND($D107&lt;&gt;"",$AH107="")</formula>
    </cfRule>
  </conditionalFormatting>
  <conditionalFormatting sqref="AJ107:AK107">
    <cfRule type="expression" dxfId="2868" priority="217">
      <formula>AND($D107&lt;&gt;"",$AJ107="")</formula>
    </cfRule>
  </conditionalFormatting>
  <conditionalFormatting sqref="X108:Y108">
    <cfRule type="expression" dxfId="2867" priority="216">
      <formula>AND($D108&lt;&gt;"",$X108="")</formula>
    </cfRule>
  </conditionalFormatting>
  <conditionalFormatting sqref="Z108:AA108">
    <cfRule type="expression" dxfId="2866" priority="215">
      <formula>AND($D108&lt;&gt;"",$Z108="")</formula>
    </cfRule>
  </conditionalFormatting>
  <conditionalFormatting sqref="AB108:AC108">
    <cfRule type="expression" dxfId="2865" priority="214">
      <formula>AND($D108&lt;&gt;"",$AB108="")</formula>
    </cfRule>
  </conditionalFormatting>
  <conditionalFormatting sqref="AD108:AE108">
    <cfRule type="expression" dxfId="2864" priority="213">
      <formula>AND($D108&lt;&gt;"",$AD108="")</formula>
    </cfRule>
  </conditionalFormatting>
  <conditionalFormatting sqref="AF108:AG108">
    <cfRule type="expression" dxfId="2863" priority="212">
      <formula>AND($D108&lt;&gt;"",$AF108="")</formula>
    </cfRule>
  </conditionalFormatting>
  <conditionalFormatting sqref="AH108:AI108">
    <cfRule type="expression" dxfId="2862" priority="211">
      <formula>AND($D108&lt;&gt;"",$AH108="")</formula>
    </cfRule>
  </conditionalFormatting>
  <conditionalFormatting sqref="AJ108:AK108">
    <cfRule type="expression" dxfId="2861" priority="210">
      <formula>AND($D108&lt;&gt;"",$AJ108="")</formula>
    </cfRule>
  </conditionalFormatting>
  <conditionalFormatting sqref="X109:Y109">
    <cfRule type="expression" dxfId="2860" priority="209">
      <formula>AND($D109&lt;&gt;"",$X109="")</formula>
    </cfRule>
  </conditionalFormatting>
  <conditionalFormatting sqref="Z109:AA109">
    <cfRule type="expression" dxfId="2859" priority="208">
      <formula>AND($D109&lt;&gt;"",$Z109="")</formula>
    </cfRule>
  </conditionalFormatting>
  <conditionalFormatting sqref="AB109:AC109">
    <cfRule type="expression" dxfId="2858" priority="207">
      <formula>AND($D109&lt;&gt;"",$AB109="")</formula>
    </cfRule>
  </conditionalFormatting>
  <conditionalFormatting sqref="AD109:AE109">
    <cfRule type="expression" dxfId="2857" priority="206">
      <formula>AND($D109&lt;&gt;"",$AD109="")</formula>
    </cfRule>
  </conditionalFormatting>
  <conditionalFormatting sqref="AF109:AG109">
    <cfRule type="expression" dxfId="2856" priority="205">
      <formula>AND($D109&lt;&gt;"",$AF109="")</formula>
    </cfRule>
  </conditionalFormatting>
  <conditionalFormatting sqref="AH109:AI109">
    <cfRule type="expression" dxfId="2855" priority="204">
      <formula>AND($D109&lt;&gt;"",$AH109="")</formula>
    </cfRule>
  </conditionalFormatting>
  <conditionalFormatting sqref="AJ109:AK109">
    <cfRule type="expression" dxfId="2854" priority="203">
      <formula>AND($D109&lt;&gt;"",$AJ109="")</formula>
    </cfRule>
  </conditionalFormatting>
  <conditionalFormatting sqref="X110:Y110">
    <cfRule type="expression" dxfId="2853" priority="202">
      <formula>AND($D110&lt;&gt;"",$X110="")</formula>
    </cfRule>
  </conditionalFormatting>
  <conditionalFormatting sqref="Z110:AA110">
    <cfRule type="expression" dxfId="2852" priority="201">
      <formula>AND($D110&lt;&gt;"",$Z110="")</formula>
    </cfRule>
  </conditionalFormatting>
  <conditionalFormatting sqref="AB110:AC110">
    <cfRule type="expression" dxfId="2851" priority="200">
      <formula>AND($D110&lt;&gt;"",$AB110="")</formula>
    </cfRule>
  </conditionalFormatting>
  <conditionalFormatting sqref="AD110:AE110">
    <cfRule type="expression" dxfId="2850" priority="199">
      <formula>AND($D110&lt;&gt;"",$AD110="")</formula>
    </cfRule>
  </conditionalFormatting>
  <conditionalFormatting sqref="AF110:AG110">
    <cfRule type="expression" dxfId="2849" priority="198">
      <formula>AND($D110&lt;&gt;"",$AF110="")</formula>
    </cfRule>
  </conditionalFormatting>
  <conditionalFormatting sqref="AH110:AI110">
    <cfRule type="expression" dxfId="2848" priority="197">
      <formula>AND($D110&lt;&gt;"",$AH110="")</formula>
    </cfRule>
  </conditionalFormatting>
  <conditionalFormatting sqref="AJ110:AK110">
    <cfRule type="expression" dxfId="2847" priority="196">
      <formula>AND($D110&lt;&gt;"",$AJ110="")</formula>
    </cfRule>
  </conditionalFormatting>
  <conditionalFormatting sqref="X111:Y111">
    <cfRule type="expression" dxfId="2846" priority="195">
      <formula>AND($D111&lt;&gt;"",$X111="")</formula>
    </cfRule>
  </conditionalFormatting>
  <conditionalFormatting sqref="Z111:AA111">
    <cfRule type="expression" dxfId="2845" priority="194">
      <formula>AND($D111&lt;&gt;"",$Z111="")</formula>
    </cfRule>
  </conditionalFormatting>
  <conditionalFormatting sqref="AB111:AC111">
    <cfRule type="expression" dxfId="2844" priority="193">
      <formula>AND($D111&lt;&gt;"",$AB111="")</formula>
    </cfRule>
  </conditionalFormatting>
  <conditionalFormatting sqref="AD111:AE111">
    <cfRule type="expression" dxfId="2843" priority="192">
      <formula>AND($D111&lt;&gt;"",$AD111="")</formula>
    </cfRule>
  </conditionalFormatting>
  <conditionalFormatting sqref="AF111:AG111">
    <cfRule type="expression" dxfId="2842" priority="191">
      <formula>AND($D111&lt;&gt;"",$AF111="")</formula>
    </cfRule>
  </conditionalFormatting>
  <conditionalFormatting sqref="AH111:AI111">
    <cfRule type="expression" dxfId="2841" priority="190">
      <formula>AND($D111&lt;&gt;"",$AH111="")</formula>
    </cfRule>
  </conditionalFormatting>
  <conditionalFormatting sqref="AJ111:AK111">
    <cfRule type="expression" dxfId="2840" priority="189">
      <formula>AND($D111&lt;&gt;"",$AJ111="")</formula>
    </cfRule>
  </conditionalFormatting>
  <conditionalFormatting sqref="S144:W146">
    <cfRule type="expression" dxfId="2839" priority="40">
      <formula>$AM$145=x</formula>
    </cfRule>
  </conditionalFormatting>
  <conditionalFormatting sqref="AL144:AR146">
    <cfRule type="expression" dxfId="2838" priority="39">
      <formula>$T$145=x</formula>
    </cfRule>
  </conditionalFormatting>
  <conditionalFormatting sqref="R69:W73 R123:W127 R76:W80 R130:W134">
    <cfRule type="expression" dxfId="2837" priority="398">
      <formula>$BL$231=1</formula>
    </cfRule>
  </conditionalFormatting>
  <conditionalFormatting sqref="AK13">
    <cfRule type="expression" dxfId="2836" priority="399">
      <formula>$BL$231=1</formula>
    </cfRule>
  </conditionalFormatting>
  <conditionalFormatting sqref="BF19">
    <cfRule type="expression" dxfId="2835" priority="37">
      <formula>$BL$231=1</formula>
    </cfRule>
  </conditionalFormatting>
  <conditionalFormatting sqref="X88:Y88">
    <cfRule type="expression" dxfId="2834" priority="36">
      <formula>AND($D88&lt;&gt;"",$X88="")</formula>
    </cfRule>
  </conditionalFormatting>
  <conditionalFormatting sqref="Z88:AA88">
    <cfRule type="expression" dxfId="2833" priority="35">
      <formula>AND($D88&lt;&gt;"",$Z88="")</formula>
    </cfRule>
  </conditionalFormatting>
  <conditionalFormatting sqref="AB88:AC88">
    <cfRule type="expression" dxfId="2832" priority="34">
      <formula>AND($D88&lt;&gt;"",$AB88="")</formula>
    </cfRule>
  </conditionalFormatting>
  <conditionalFormatting sqref="AD88:AE88">
    <cfRule type="expression" dxfId="2831" priority="33">
      <formula>AND($D88&lt;&gt;"",$AD88="")</formula>
    </cfRule>
  </conditionalFormatting>
  <conditionalFormatting sqref="AF88:AG88">
    <cfRule type="expression" dxfId="2830" priority="32">
      <formula>AND($D88&lt;&gt;"",$AF88="")</formula>
    </cfRule>
  </conditionalFormatting>
  <conditionalFormatting sqref="AH88:AI88">
    <cfRule type="expression" dxfId="2829" priority="31">
      <formula>AND($D88&lt;&gt;"",$AH88="")</formula>
    </cfRule>
  </conditionalFormatting>
  <conditionalFormatting sqref="AJ88:AK88">
    <cfRule type="expression" dxfId="2828" priority="30">
      <formula>AND($D88&lt;&gt;"",$AJ88="")</formula>
    </cfRule>
  </conditionalFormatting>
  <conditionalFormatting sqref="X102:Y102">
    <cfRule type="expression" dxfId="2827" priority="29">
      <formula>AND($D102&lt;&gt;"",$X102="")</formula>
    </cfRule>
  </conditionalFormatting>
  <conditionalFormatting sqref="Z102:AA102">
    <cfRule type="expression" dxfId="2826" priority="28">
      <formula>AND($D102&lt;&gt;"",$Z102="")</formula>
    </cfRule>
  </conditionalFormatting>
  <conditionalFormatting sqref="AB102:AC102">
    <cfRule type="expression" dxfId="2825" priority="27">
      <formula>AND($D102&lt;&gt;"",$AB102="")</formula>
    </cfRule>
  </conditionalFormatting>
  <conditionalFormatting sqref="AD102:AE102">
    <cfRule type="expression" dxfId="2824" priority="26">
      <formula>AND($D102&lt;&gt;"",$AD102="")</formula>
    </cfRule>
  </conditionalFormatting>
  <conditionalFormatting sqref="AF102:AG102">
    <cfRule type="expression" dxfId="2823" priority="25">
      <formula>AND($D102&lt;&gt;"",$AF102="")</formula>
    </cfRule>
  </conditionalFormatting>
  <conditionalFormatting sqref="AH102:AI102">
    <cfRule type="expression" dxfId="2822" priority="24">
      <formula>AND($D102&lt;&gt;"",$AH102="")</formula>
    </cfRule>
  </conditionalFormatting>
  <conditionalFormatting sqref="AJ102:AK102">
    <cfRule type="expression" dxfId="2821" priority="23">
      <formula>AND($D102&lt;&gt;"",$AJ102="")</formula>
    </cfRule>
  </conditionalFormatting>
  <conditionalFormatting sqref="X103:Y103">
    <cfRule type="expression" dxfId="2820" priority="22">
      <formula>AND($D103&lt;&gt;"",$X103="")</formula>
    </cfRule>
  </conditionalFormatting>
  <conditionalFormatting sqref="Z103:AA103">
    <cfRule type="expression" dxfId="2819" priority="21">
      <formula>AND($D103&lt;&gt;"",$Z103="")</formula>
    </cfRule>
  </conditionalFormatting>
  <conditionalFormatting sqref="AB103:AC103">
    <cfRule type="expression" dxfId="2818" priority="20">
      <formula>AND($D103&lt;&gt;"",$AB103="")</formula>
    </cfRule>
  </conditionalFormatting>
  <conditionalFormatting sqref="AD103:AE103">
    <cfRule type="expression" dxfId="2817" priority="19">
      <formula>AND($D103&lt;&gt;"",$AD103="")</formula>
    </cfRule>
  </conditionalFormatting>
  <conditionalFormatting sqref="AF103:AG103">
    <cfRule type="expression" dxfId="2816" priority="18">
      <formula>AND($D103&lt;&gt;"",$AF103="")</formula>
    </cfRule>
  </conditionalFormatting>
  <conditionalFormatting sqref="AH103:AI103">
    <cfRule type="expression" dxfId="2815" priority="17">
      <formula>AND($D103&lt;&gt;"",$AH103="")</formula>
    </cfRule>
  </conditionalFormatting>
  <conditionalFormatting sqref="AJ103:AK103">
    <cfRule type="expression" dxfId="2814" priority="16">
      <formula>AND($D103&lt;&gt;"",$AJ103="")</formula>
    </cfRule>
  </conditionalFormatting>
  <conditionalFormatting sqref="D177:BG179 D190:AZ199 E181:AZ189 D180:AZ180">
    <cfRule type="expression" dxfId="2813" priority="15">
      <formula>$AM$145=x</formula>
    </cfRule>
  </conditionalFormatting>
  <conditionalFormatting sqref="BA180:BF189">
    <cfRule type="expression" dxfId="2812" priority="9">
      <formula>$AM$145=x</formula>
    </cfRule>
  </conditionalFormatting>
  <conditionalFormatting sqref="BA190:BF199">
    <cfRule type="expression" dxfId="2811" priority="8">
      <formula>$AM$145=x</formula>
    </cfRule>
  </conditionalFormatting>
  <conditionalFormatting sqref="BG181:BG199">
    <cfRule type="expression" dxfId="2810" priority="7">
      <formula>$AM$145=x</formula>
    </cfRule>
  </conditionalFormatting>
  <conditionalFormatting sqref="BG181:BG189">
    <cfRule type="expression" dxfId="2809" priority="6">
      <formula>$AM$145=x</formula>
    </cfRule>
  </conditionalFormatting>
  <conditionalFormatting sqref="BG180:BG189">
    <cfRule type="expression" dxfId="2808" priority="5">
      <formula>$AM$145=x</formula>
    </cfRule>
  </conditionalFormatting>
  <conditionalFormatting sqref="BG180:BG189">
    <cfRule type="expression" dxfId="2807" priority="4">
      <formula>$AM$145=x</formula>
    </cfRule>
  </conditionalFormatting>
  <conditionalFormatting sqref="BG190:BG199">
    <cfRule type="expression" dxfId="2806" priority="3">
      <formula>$AM$145=x</formula>
    </cfRule>
  </conditionalFormatting>
  <conditionalFormatting sqref="BG190:BG199">
    <cfRule type="expression" dxfId="2805" priority="2">
      <formula>$AM$145=x</formula>
    </cfRule>
  </conditionalFormatting>
  <conditionalFormatting sqref="BG190:BG199">
    <cfRule type="expression" dxfId="2804" priority="1">
      <formula>$AM$145=x</formula>
    </cfRule>
  </conditionalFormatting>
  <dataValidations count="26">
    <dataValidation type="list" allowBlank="1" showInputMessage="1" showErrorMessage="1" sqref="E190:U199" xr:uid="{00000000-0002-0000-1300-000000000000}">
      <formula1>$BK$189:$BK$199</formula1>
    </dataValidation>
    <dataValidation type="list" allowBlank="1" showInputMessage="1" sqref="J51:AB60" xr:uid="{00000000-0002-0000-1300-000001000000}">
      <formula1>IF($AK$13=1,Amenazas_contexto_proceso,IF($AK$13=2,$CG$20:$CG$41,IF($AK$13=3,Amenazas_contexto_proceso,IF($AK$13=4,Amenazas_contexto_proceso,IF($AK$13=5,Oportunidades)))))</formula1>
    </dataValidation>
    <dataValidation type="list" allowBlank="1" showInputMessage="1" sqref="J39:AB48" xr:uid="{00000000-0002-0000-1300-000002000000}">
      <formula1>IF($AK$13=1,Debilidades_contexto_proceso,IF($AK$13=2,$BQ$20:$BQ$41,IF($AK$13=3,Debilidades_contexto_proceso,IF($AK$13=4,Debilidades_contexto_proceso,IF($AK$13=5,$BY$20:$BY$41)))))</formula1>
    </dataValidation>
    <dataValidation type="list" allowBlank="1" showInputMessage="1" showErrorMessage="1" sqref="AT27 AY24:AY25" xr:uid="{00000000-0002-0000-1300-000003000000}">
      <formula1>Clase_riesgo</formula1>
    </dataValidation>
    <dataValidation type="list" allowBlank="1" showInputMessage="1" showErrorMessage="1" sqref="AN87:AQ96 AN102:AQ111" xr:uid="{00000000-0002-0000-1300-000004000000}">
      <formula1>IF($D87&lt;&gt;"",Pregunta8)</formula1>
    </dataValidation>
    <dataValidation type="list" allowBlank="1" showInputMessage="1" showErrorMessage="1" sqref="AJ87:AK96 AJ102:AK111" xr:uid="{00000000-0002-0000-1300-000005000000}">
      <formula1>IF($D87&lt;&gt;"",Pregunta7)</formula1>
    </dataValidation>
    <dataValidation type="list" allowBlank="1" showInputMessage="1" showErrorMessage="1" sqref="AH87:AI96 AH102:AI111" xr:uid="{00000000-0002-0000-1300-000006000000}">
      <formula1>IF($D87&lt;&gt;"",Pregunta6)</formula1>
    </dataValidation>
    <dataValidation type="list" allowBlank="1" showInputMessage="1" showErrorMessage="1" sqref="AF87:AG96 AF102:AG111" xr:uid="{00000000-0002-0000-1300-000007000000}">
      <formula1>IF($D87&lt;&gt;"",Pregunta5)</formula1>
    </dataValidation>
    <dataValidation type="list" allowBlank="1" showInputMessage="1" showErrorMessage="1" sqref="AD87:AE96 AD102:AE111" xr:uid="{00000000-0002-0000-1300-000008000000}">
      <formula1>IF($D87&lt;&gt;"",Pregunta4)</formula1>
    </dataValidation>
    <dataValidation type="list" allowBlank="1" showInputMessage="1" showErrorMessage="1" sqref="AB87:AC96 AB102:AC111" xr:uid="{00000000-0002-0000-1300-000009000000}">
      <formula1>IF($D87&lt;&gt;"",Pregunta3)</formula1>
    </dataValidation>
    <dataValidation type="list" allowBlank="1" showInputMessage="1" showErrorMessage="1" sqref="Z87:AA96 Z102:AA111" xr:uid="{00000000-0002-0000-1300-00000A000000}">
      <formula1>IF($D87&lt;&gt;"",Pregunta2)</formula1>
    </dataValidation>
    <dataValidation type="list" allowBlank="1" showInputMessage="1" showErrorMessage="1" sqref="X87:Y96 X102:Y111" xr:uid="{00000000-0002-0000-1300-00000B000000}">
      <formula1>IF($D87&lt;&gt;"",Pregunta1)</formula1>
    </dataValidation>
    <dataValidation type="list" allowBlank="1" showErrorMessage="1" promptTitle="Seleccione según corresponda" sqref="D29:AB34" xr:uid="{00000000-0002-0000-1300-00000C000000}">
      <formula1>IF($AK$13=1,Trámites_y_OPAS_afectados,IF($AK$13=2,Objetivos_estratégicos,IF($AK$13=3,Trámites_y_OPAS_afectados,IF($AK$13=4,Trámites_y_OPAS_afectados,IF($AK$13=5,Objetivos_estratégicos)))))</formula1>
    </dataValidation>
    <dataValidation allowBlank="1" showInputMessage="1" sqref="X18" xr:uid="{00000000-0002-0000-1300-00000D000000}"/>
    <dataValidation showInputMessage="1" showErrorMessage="1" sqref="D205:D214" xr:uid="{00000000-0002-0000-1300-00000E000000}"/>
    <dataValidation type="list" allowBlank="1" showInputMessage="1" showErrorMessage="1" sqref="T145 AM145" xr:uid="{00000000-0002-0000-1300-00000F000000}">
      <formula1>x</formula1>
    </dataValidation>
    <dataValidation type="list" allowBlank="1" showInputMessage="1" showErrorMessage="1" sqref="D51:I60" xr:uid="{00000000-0002-0000-1300-000010000000}">
      <formula1>Agente_generador_externas</formula1>
    </dataValidation>
    <dataValidation type="list" allowBlank="1" showInputMessage="1" showErrorMessage="1" sqref="D39:I48" xr:uid="{00000000-0002-0000-1300-000011000000}">
      <formula1>Agente_generador_internas</formula1>
    </dataValidation>
    <dataValidation type="list" allowBlank="1" showInputMessage="1" showErrorMessage="1" sqref="V13" xr:uid="{00000000-0002-0000-1300-000012000000}">
      <formula1>Enfoque</formula1>
    </dataValidation>
    <dataValidation type="list" allowBlank="1" showInputMessage="1" showErrorMessage="1" sqref="S18" xr:uid="{00000000-0002-0000-1300-000013000000}">
      <formula1>Preposiciones</formula1>
    </dataValidation>
    <dataValidation type="list" allowBlank="1" showInputMessage="1" showErrorMessage="1" promptTitle="Categorías" prompt="Las categorías establecidas para riesgos u oportunidades están descritas al final de la Hoja de Contexto del Proceso." sqref="D18:Q18" xr:uid="{00000000-0002-0000-1300-000014000000}">
      <formula1>IF(AK13=1,Categoría_corrupción,IF(AK13=2,Categoría_estratégica,IF(AK13=3, Categoría_gestión_procesos,IF(AK13=4, Categoría_seguridad_información,IF(AK13=5, Categoría_oportunidad)))))</formula1>
    </dataValidation>
    <dataValidation type="list" showInputMessage="1" showErrorMessage="1" sqref="E180:U189" xr:uid="{00000000-0002-0000-1300-000015000000}">
      <formula1>$BK$177:$BK$187</formula1>
    </dataValidation>
    <dataValidation type="list" allowBlank="1" showInputMessage="1" showErrorMessage="1" errorTitle="Seleccionar de lista" error="Por favor seleccionar de la lista desplegable. Gracias." sqref="AD29:BF34" xr:uid="{00000000-0002-0000-1300-000016000000}">
      <formula1>IF($AK$13=1,Otros_procesos_afectados,IF($AK$13=2,Otros_procesos_afectados,IF($AK$13=3,Otros_procesos_afectados,IF($AK$13=4,Otros_procesos_afectados,IF($AK$13=5,Otros_procesos_afectados)))))</formula1>
    </dataValidation>
    <dataValidation type="date" allowBlank="1" showInputMessage="1" showErrorMessage="1" errorTitle="FORMATO FECHA" error="Ingresar fecha en formato dd/mm/aaaa. Gracias." sqref="AX10:BF10" xr:uid="{00000000-0002-0000-1300-000017000000}">
      <formula1>42370</formula1>
      <formula2>43830</formula2>
    </dataValidation>
    <dataValidation type="date" operator="greaterThanOrEqual" allowBlank="1" showInputMessage="1" showErrorMessage="1" errorTitle="Error de fecha" error="-La fecha final debe ser mayor o igual a la inicial._x000a__x000a_-La fecha debe estar en formato dd/mm/aaaa." sqref="BG155:BG174 BG180:BG199" xr:uid="{00000000-0002-0000-1300-000018000000}">
      <formula1>BA155</formula1>
    </dataValidation>
    <dataValidation type="date" allowBlank="1" showInputMessage="1" showErrorMessage="1" errorTitle="FORMATO DE FECHA" error="La fecha debe estar en formato dd/mm/aaaa." sqref="BA155:BF174 BA180:BF199" xr:uid="{00000000-0002-0000-1300-000019000000}">
      <formula1>1</formula1>
      <formula2>2958465</formula2>
    </dataValidation>
  </dataValidations>
  <hyperlinks>
    <hyperlink ref="E75:H75" location="Enc_Imp_Corrupción!T3" display="Enc_Imp_Corrupción!T3" xr:uid="{00000000-0004-0000-1300-000000000000}"/>
    <hyperlink ref="I75:L75" location="Imp_Est_Pro_Seg!C37" display="Imp_Est_Pro_Seg!C37" xr:uid="{00000000-0004-0000-1300-000001000000}"/>
    <hyperlink ref="M75:P75" location="Imp_Est_Pro_Seg!C37" display="G. Procesos" xr:uid="{00000000-0004-0000-1300-000002000000}"/>
    <hyperlink ref="E76:H76" location="'Seguridad Información'!A1" display="Seguridad Inf." xr:uid="{00000000-0004-0000-1300-000003000000}"/>
    <hyperlink ref="I76:L76" location="Imp_oportunidad!C37" display="Imp_oportunidad!C37" xr:uid="{00000000-0004-0000-1300-000004000000}"/>
    <hyperlink ref="E66:H66" location="Frecuencia!C37" display="Frecuencia" xr:uid="{00000000-0004-0000-1300-000005000000}"/>
    <hyperlink ref="E67:H67" location="Factibilidad!C28" display="Factibilidad" xr:uid="{00000000-0004-0000-1300-000006000000}"/>
  </hyperlinks>
  <printOptions horizontalCentered="1" verticalCentered="1"/>
  <pageMargins left="0.19685039370078741" right="0.23622047244094491" top="0.19685039370078741" bottom="0.19685039370078741" header="0.31496062992125984" footer="0.31496062992125984"/>
  <pageSetup paperSize="14" scale="29" orientation="portrait" horizontalDpi="4294967294" verticalDpi="4294967294" r:id="rId1"/>
  <headerFooter>
    <oddFooter>&amp;R&amp;"Arial Narrow,Normal"&amp;7Fecha de versión: 08 de abril de 2019</oddFooter>
  </headerFooter>
  <rowBreaks count="1" manualBreakCount="1">
    <brk id="113" max="58" man="1"/>
  </rowBreak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16</xdr:col>
                    <xdr:colOff>104775</xdr:colOff>
                    <xdr:row>25</xdr:row>
                    <xdr:rowOff>47625</xdr:rowOff>
                  </from>
                  <to>
                    <xdr:col>17</xdr:col>
                    <xdr:colOff>104775</xdr:colOff>
                    <xdr:row>25</xdr:row>
                    <xdr:rowOff>352425</xdr:rowOff>
                  </to>
                </anchor>
              </controlPr>
            </control>
          </mc:Choice>
        </mc:AlternateContent>
        <mc:AlternateContent xmlns:mc="http://schemas.openxmlformats.org/markup-compatibility/2006">
          <mc:Choice Requires="x14">
            <control shapeId="17410" r:id="rId5" name="Check Box 2">
              <controlPr defaultSize="0" autoFill="0" autoLine="0" autoPict="0">
                <anchor moveWithCells="1">
                  <from>
                    <xdr:col>19</xdr:col>
                    <xdr:colOff>57150</xdr:colOff>
                    <xdr:row>25</xdr:row>
                    <xdr:rowOff>66675</xdr:rowOff>
                  </from>
                  <to>
                    <xdr:col>20</xdr:col>
                    <xdr:colOff>142875</xdr:colOff>
                    <xdr:row>25</xdr:row>
                    <xdr:rowOff>352425</xdr:rowOff>
                  </to>
                </anchor>
              </controlPr>
            </control>
          </mc:Choice>
        </mc:AlternateContent>
        <mc:AlternateContent xmlns:mc="http://schemas.openxmlformats.org/markup-compatibility/2006">
          <mc:Choice Requires="x14">
            <control shapeId="17411" r:id="rId6" name="Check Box 3">
              <controlPr defaultSize="0" autoFill="0" autoLine="0" autoPict="0">
                <anchor moveWithCells="1">
                  <from>
                    <xdr:col>29</xdr:col>
                    <xdr:colOff>276225</xdr:colOff>
                    <xdr:row>25</xdr:row>
                    <xdr:rowOff>47625</xdr:rowOff>
                  </from>
                  <to>
                    <xdr:col>30</xdr:col>
                    <xdr:colOff>219075</xdr:colOff>
                    <xdr:row>25</xdr:row>
                    <xdr:rowOff>352425</xdr:rowOff>
                  </to>
                </anchor>
              </controlPr>
            </control>
          </mc:Choice>
        </mc:AlternateContent>
        <mc:AlternateContent xmlns:mc="http://schemas.openxmlformats.org/markup-compatibility/2006">
          <mc:Choice Requires="x14">
            <control shapeId="17412" r:id="rId7" name="Check Box 4">
              <controlPr defaultSize="0" autoFill="0" autoLine="0" autoPict="0">
                <anchor moveWithCells="1">
                  <from>
                    <xdr:col>31</xdr:col>
                    <xdr:colOff>352425</xdr:colOff>
                    <xdr:row>25</xdr:row>
                    <xdr:rowOff>57150</xdr:rowOff>
                  </from>
                  <to>
                    <xdr:col>32</xdr:col>
                    <xdr:colOff>257175</xdr:colOff>
                    <xdr:row>25</xdr:row>
                    <xdr:rowOff>342900</xdr:rowOff>
                  </to>
                </anchor>
              </controlPr>
            </control>
          </mc:Choice>
        </mc:AlternateContent>
        <mc:AlternateContent xmlns:mc="http://schemas.openxmlformats.org/markup-compatibility/2006">
          <mc:Choice Requires="x14">
            <control shapeId="17413" r:id="rId8" name="Check Box 5">
              <controlPr defaultSize="0" autoFill="0" autoLine="0" autoPict="0">
                <anchor moveWithCells="1">
                  <from>
                    <xdr:col>44</xdr:col>
                    <xdr:colOff>247650</xdr:colOff>
                    <xdr:row>25</xdr:row>
                    <xdr:rowOff>47625</xdr:rowOff>
                  </from>
                  <to>
                    <xdr:col>45</xdr:col>
                    <xdr:colOff>104775</xdr:colOff>
                    <xdr:row>25</xdr:row>
                    <xdr:rowOff>371475</xdr:rowOff>
                  </to>
                </anchor>
              </controlPr>
            </control>
          </mc:Choice>
        </mc:AlternateContent>
        <mc:AlternateContent xmlns:mc="http://schemas.openxmlformats.org/markup-compatibility/2006">
          <mc:Choice Requires="x14">
            <control shapeId="17414" r:id="rId9" name="Check Box 6">
              <controlPr defaultSize="0" autoFill="0" autoLine="0" autoPict="0">
                <anchor moveWithCells="1">
                  <from>
                    <xdr:col>48</xdr:col>
                    <xdr:colOff>19050</xdr:colOff>
                    <xdr:row>25</xdr:row>
                    <xdr:rowOff>57150</xdr:rowOff>
                  </from>
                  <to>
                    <xdr:col>49</xdr:col>
                    <xdr:colOff>104775</xdr:colOff>
                    <xdr:row>25</xdr:row>
                    <xdr:rowOff>342900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94" id="{C63FE6A0-F816-4397-A24D-B1FD8C47EEB3}">
            <xm:f>OR($AP$68=Datos!$S$5,$AP$68=Datos!$T$5)</xm:f>
            <x14:dxf>
              <fill>
                <patternFill>
                  <bgColor rgb="FF92D050"/>
                </patternFill>
              </fill>
            </x14:dxf>
          </x14:cfRule>
          <x14:cfRule type="expression" priority="395" id="{B5DBA935-AA8E-4CEE-90A6-CAF94A77E334}">
            <xm:f>OR($AP$68=Datos!$S$4,$AP$68=Datos!$T$4)</xm:f>
            <x14:dxf>
              <fill>
                <patternFill>
                  <bgColor rgb="FFFFFF00"/>
                </patternFill>
              </fill>
            </x14:dxf>
          </x14:cfRule>
          <x14:cfRule type="expression" priority="396" id="{277870E4-7F60-4A17-A488-DC8D633351DD}">
            <xm:f>OR($AP$68=Datos!$S$3,$AP$68=Datos!$T$3)</xm:f>
            <x14:dxf>
              <fill>
                <patternFill>
                  <bgColor rgb="FFFFC000"/>
                </patternFill>
              </fill>
            </x14:dxf>
          </x14:cfRule>
          <x14:cfRule type="expression" priority="397" id="{7247785B-7690-401F-9AAF-12BD9322E388}">
            <xm:f>OR($AP$68=Datos!$S$2,$AP$68=Datos!$T$2)</xm:f>
            <x14:dxf>
              <fill>
                <patternFill>
                  <bgColor rgb="FFFF0000"/>
                </patternFill>
              </fill>
            </x14:dxf>
          </x14:cfRule>
          <xm:sqref>AP68</xm:sqref>
        </x14:conditionalFormatting>
        <x14:conditionalFormatting xmlns:xm="http://schemas.microsoft.com/office/excel/2006/main">
          <x14:cfRule type="expression" priority="381" id="{F8ED2DCB-FAF8-4101-876D-07631975E339}">
            <xm:f>OR($AP$126=Datos!$S$2,$AP$126=Datos!$T$2)</xm:f>
            <x14:dxf>
              <fill>
                <patternFill>
                  <bgColor rgb="FFFF0000"/>
                </patternFill>
              </fill>
            </x14:dxf>
          </x14:cfRule>
          <x14:cfRule type="expression" priority="382" id="{80CC62B5-11F9-404A-B67B-FDA40A92F0A1}">
            <xm:f>OR($AP$126=Datos!$S$3,$AP$126=Datos!$T$3)</xm:f>
            <x14:dxf>
              <fill>
                <patternFill>
                  <bgColor rgb="FFFFC000"/>
                </patternFill>
              </fill>
            </x14:dxf>
          </x14:cfRule>
          <x14:cfRule type="expression" priority="383" id="{68E46ACA-DA75-4F2A-B796-91EFDB90F945}">
            <xm:f>OR($AP$126=Datos!$S$4,$AP$126=Datos!$T$4)</xm:f>
            <x14:dxf>
              <fill>
                <patternFill>
                  <bgColor rgb="FFFFFF00"/>
                </patternFill>
              </fill>
            </x14:dxf>
          </x14:cfRule>
          <x14:cfRule type="expression" priority="384" id="{523C6542-96EE-4E98-BE4C-3E86D79B0508}">
            <xm:f>OR($AP$126=Datos!$S$5,$AP$126=Datos!$T$5)</xm:f>
            <x14:dxf>
              <fill>
                <patternFill>
                  <bgColor rgb="FF92D050"/>
                </patternFill>
              </fill>
            </x14:dxf>
          </x14:cfRule>
          <xm:sqref>AP126</xm:sqref>
        </x14:conditionalFormatting>
        <x14:conditionalFormatting xmlns:xm="http://schemas.microsoft.com/office/excel/2006/main">
          <x14:cfRule type="cellIs" priority="277" operator="equal" id="{5C67A339-086E-4190-8B30-7C928404F7EE}">
            <xm:f>Datos!$AO$2</xm:f>
            <x14:dxf>
              <fill>
                <patternFill>
                  <bgColor rgb="FF92D050"/>
                </patternFill>
              </fill>
            </x14:dxf>
          </x14:cfRule>
          <x14:cfRule type="cellIs" priority="337" operator="equal" id="{6453CFBA-E286-4C5C-A545-B6739E3BA61C}">
            <xm:f>Datos!$AO$4</xm:f>
            <x14:dxf>
              <fill>
                <patternFill>
                  <bgColor theme="5" tint="0.39994506668294322"/>
                </patternFill>
              </fill>
            </x14:dxf>
          </x14:cfRule>
          <x14:cfRule type="cellIs" priority="338" operator="equal" id="{D197F30C-BF95-4B2D-AC1E-CABFDAE17FC2}">
            <xm:f>Datos!$AO$3</xm:f>
            <x14:dxf>
              <fill>
                <patternFill>
                  <bgColor rgb="FFFFFF00"/>
                </patternFill>
              </fill>
            </x14:dxf>
          </x14:cfRule>
          <xm:sqref>AL87</xm:sqref>
        </x14:conditionalFormatting>
        <x14:conditionalFormatting xmlns:xm="http://schemas.microsoft.com/office/excel/2006/main">
          <x14:cfRule type="cellIs" priority="274" operator="equal" id="{0BDF5081-878C-4361-A2FC-45B75124100A}">
            <xm:f>Datos!$AO$2</xm:f>
            <x14:dxf>
              <fill>
                <patternFill>
                  <bgColor rgb="FF92D050"/>
                </patternFill>
              </fill>
            </x14:dxf>
          </x14:cfRule>
          <x14:cfRule type="cellIs" priority="275" operator="equal" id="{5B080BB9-AC56-470E-B614-0C3064FA5142}">
            <xm:f>Datos!$AO$4</xm:f>
            <x14:dxf>
              <fill>
                <patternFill>
                  <bgColor theme="5" tint="0.39994506668294322"/>
                </patternFill>
              </fill>
            </x14:dxf>
          </x14:cfRule>
          <x14:cfRule type="cellIs" priority="276" operator="equal" id="{9B7BA3BA-EEB3-4C13-95B1-70EF6AB6EFE7}">
            <xm:f>Datos!$AO$3</xm:f>
            <x14:dxf>
              <fill>
                <patternFill>
                  <bgColor rgb="FFFFFF00"/>
                </patternFill>
              </fill>
            </x14:dxf>
          </x14:cfRule>
          <xm:sqref>AL88</xm:sqref>
        </x14:conditionalFormatting>
        <x14:conditionalFormatting xmlns:xm="http://schemas.microsoft.com/office/excel/2006/main">
          <x14:cfRule type="cellIs" priority="271" operator="equal" id="{A77F3393-20C6-4508-AF9C-FA63EAFAB68A}">
            <xm:f>Datos!$AO$2</xm:f>
            <x14:dxf>
              <fill>
                <patternFill>
                  <bgColor rgb="FF92D050"/>
                </patternFill>
              </fill>
            </x14:dxf>
          </x14:cfRule>
          <x14:cfRule type="cellIs" priority="272" operator="equal" id="{EC57E0A5-A0EC-4631-A4DF-14662B87A11D}">
            <xm:f>Datos!$AO$4</xm:f>
            <x14:dxf>
              <fill>
                <patternFill>
                  <bgColor theme="5" tint="0.39994506668294322"/>
                </patternFill>
              </fill>
            </x14:dxf>
          </x14:cfRule>
          <x14:cfRule type="cellIs" priority="273" operator="equal" id="{B6F1351B-B639-4F61-98E6-1B04961D424A}">
            <xm:f>Datos!$AO$3</xm:f>
            <x14:dxf>
              <fill>
                <patternFill>
                  <bgColor rgb="FFFFFF00"/>
                </patternFill>
              </fill>
            </x14:dxf>
          </x14:cfRule>
          <xm:sqref>AL89</xm:sqref>
        </x14:conditionalFormatting>
        <x14:conditionalFormatting xmlns:xm="http://schemas.microsoft.com/office/excel/2006/main">
          <x14:cfRule type="cellIs" priority="268" operator="equal" id="{A3B7C15E-7C17-49C1-8F96-B9545E7E8A44}">
            <xm:f>Datos!$AO$2</xm:f>
            <x14:dxf>
              <fill>
                <patternFill>
                  <bgColor rgb="FF92D050"/>
                </patternFill>
              </fill>
            </x14:dxf>
          </x14:cfRule>
          <x14:cfRule type="cellIs" priority="269" operator="equal" id="{FB31913A-572A-4646-AD08-DEA72E26A40A}">
            <xm:f>Datos!$AO$4</xm:f>
            <x14:dxf>
              <fill>
                <patternFill>
                  <bgColor theme="5" tint="0.39994506668294322"/>
                </patternFill>
              </fill>
            </x14:dxf>
          </x14:cfRule>
          <x14:cfRule type="cellIs" priority="270" operator="equal" id="{E1935B16-B267-4496-89B1-91CFE5E5DE42}">
            <xm:f>Datos!$AO$3</xm:f>
            <x14:dxf>
              <fill>
                <patternFill>
                  <bgColor rgb="FFFFFF00"/>
                </patternFill>
              </fill>
            </x14:dxf>
          </x14:cfRule>
          <xm:sqref>AL90</xm:sqref>
        </x14:conditionalFormatting>
        <x14:conditionalFormatting xmlns:xm="http://schemas.microsoft.com/office/excel/2006/main">
          <x14:cfRule type="cellIs" priority="265" operator="equal" id="{6BB622D8-9541-402E-AF97-E27650356281}">
            <xm:f>Datos!$AO$2</xm:f>
            <x14:dxf>
              <fill>
                <patternFill>
                  <bgColor rgb="FF92D050"/>
                </patternFill>
              </fill>
            </x14:dxf>
          </x14:cfRule>
          <x14:cfRule type="cellIs" priority="266" operator="equal" id="{081890A0-46D3-46E2-9972-989BAF0BC513}">
            <xm:f>Datos!$AO$4</xm:f>
            <x14:dxf>
              <fill>
                <patternFill>
                  <bgColor theme="5" tint="0.39994506668294322"/>
                </patternFill>
              </fill>
            </x14:dxf>
          </x14:cfRule>
          <x14:cfRule type="cellIs" priority="267" operator="equal" id="{23DF8699-D2CE-402F-A2A4-B3F44F9CD83F}">
            <xm:f>Datos!$AO$3</xm:f>
            <x14:dxf>
              <fill>
                <patternFill>
                  <bgColor rgb="FFFFFF00"/>
                </patternFill>
              </fill>
            </x14:dxf>
          </x14:cfRule>
          <xm:sqref>AL91</xm:sqref>
        </x14:conditionalFormatting>
        <x14:conditionalFormatting xmlns:xm="http://schemas.microsoft.com/office/excel/2006/main">
          <x14:cfRule type="cellIs" priority="262" operator="equal" id="{45647BCC-5931-44A3-8654-A61AF594BFA8}">
            <xm:f>Datos!$AO$2</xm:f>
            <x14:dxf>
              <fill>
                <patternFill>
                  <bgColor rgb="FF92D050"/>
                </patternFill>
              </fill>
            </x14:dxf>
          </x14:cfRule>
          <x14:cfRule type="cellIs" priority="263" operator="equal" id="{02AA9B68-4719-483F-9519-40F8269627E8}">
            <xm:f>Datos!$AO$4</xm:f>
            <x14:dxf>
              <fill>
                <patternFill>
                  <bgColor theme="5" tint="0.39994506668294322"/>
                </patternFill>
              </fill>
            </x14:dxf>
          </x14:cfRule>
          <x14:cfRule type="cellIs" priority="264" operator="equal" id="{EAC4C5B6-B65D-41E3-8A37-94D4CDA3C36C}">
            <xm:f>Datos!$AO$3</xm:f>
            <x14:dxf>
              <fill>
                <patternFill>
                  <bgColor rgb="FFFFFF00"/>
                </patternFill>
              </fill>
            </x14:dxf>
          </x14:cfRule>
          <xm:sqref>AL92</xm:sqref>
        </x14:conditionalFormatting>
        <x14:conditionalFormatting xmlns:xm="http://schemas.microsoft.com/office/excel/2006/main">
          <x14:cfRule type="cellIs" priority="259" operator="equal" id="{33E70E7E-6DC3-4F58-BAFE-D3110900169C}">
            <xm:f>Datos!$AO$2</xm:f>
            <x14:dxf>
              <fill>
                <patternFill>
                  <bgColor rgb="FF92D050"/>
                </patternFill>
              </fill>
            </x14:dxf>
          </x14:cfRule>
          <x14:cfRule type="cellIs" priority="260" operator="equal" id="{C9EAE484-1A52-4F18-82B2-D6CD40D901E2}">
            <xm:f>Datos!$AO$4</xm:f>
            <x14:dxf>
              <fill>
                <patternFill>
                  <bgColor theme="5" tint="0.39994506668294322"/>
                </patternFill>
              </fill>
            </x14:dxf>
          </x14:cfRule>
          <x14:cfRule type="cellIs" priority="261" operator="equal" id="{1000CAFE-B5BC-402B-A75A-644535EE04C2}">
            <xm:f>Datos!$AO$3</xm:f>
            <x14:dxf>
              <fill>
                <patternFill>
                  <bgColor rgb="FFFFFF00"/>
                </patternFill>
              </fill>
            </x14:dxf>
          </x14:cfRule>
          <xm:sqref>AL93</xm:sqref>
        </x14:conditionalFormatting>
        <x14:conditionalFormatting xmlns:xm="http://schemas.microsoft.com/office/excel/2006/main">
          <x14:cfRule type="cellIs" priority="256" operator="equal" id="{587F43A8-FF3C-465A-9715-58218942292F}">
            <xm:f>Datos!$AO$2</xm:f>
            <x14:dxf>
              <fill>
                <patternFill>
                  <bgColor rgb="FF92D050"/>
                </patternFill>
              </fill>
            </x14:dxf>
          </x14:cfRule>
          <x14:cfRule type="cellIs" priority="257" operator="equal" id="{864D3AE4-CC08-44FF-831D-F2001C7F4588}">
            <xm:f>Datos!$AO$4</xm:f>
            <x14:dxf>
              <fill>
                <patternFill>
                  <bgColor theme="5" tint="0.39994506668294322"/>
                </patternFill>
              </fill>
            </x14:dxf>
          </x14:cfRule>
          <x14:cfRule type="cellIs" priority="258" operator="equal" id="{2E879C13-5BE7-4719-BDB9-F427AA1D9B18}">
            <xm:f>Datos!$AO$3</xm:f>
            <x14:dxf>
              <fill>
                <patternFill>
                  <bgColor rgb="FFFFFF00"/>
                </patternFill>
              </fill>
            </x14:dxf>
          </x14:cfRule>
          <xm:sqref>AL94</xm:sqref>
        </x14:conditionalFormatting>
        <x14:conditionalFormatting xmlns:xm="http://schemas.microsoft.com/office/excel/2006/main">
          <x14:cfRule type="cellIs" priority="253" operator="equal" id="{E9F7729B-734D-48C7-86CB-113336B237AB}">
            <xm:f>Datos!$AO$2</xm:f>
            <x14:dxf>
              <fill>
                <patternFill>
                  <bgColor rgb="FF92D050"/>
                </patternFill>
              </fill>
            </x14:dxf>
          </x14:cfRule>
          <x14:cfRule type="cellIs" priority="254" operator="equal" id="{4A0160D2-3FE2-42E7-8B5C-08AD4398E55B}">
            <xm:f>Datos!$AO$4</xm:f>
            <x14:dxf>
              <fill>
                <patternFill>
                  <bgColor theme="5" tint="0.39994506668294322"/>
                </patternFill>
              </fill>
            </x14:dxf>
          </x14:cfRule>
          <x14:cfRule type="cellIs" priority="255" operator="equal" id="{9F72472D-13E5-48DD-8391-C892905B86DE}">
            <xm:f>Datos!$AO$3</xm:f>
            <x14:dxf>
              <fill>
                <patternFill>
                  <bgColor rgb="FFFFFF00"/>
                </patternFill>
              </fill>
            </x14:dxf>
          </x14:cfRule>
          <xm:sqref>AL95</xm:sqref>
        </x14:conditionalFormatting>
        <x14:conditionalFormatting xmlns:xm="http://schemas.microsoft.com/office/excel/2006/main">
          <x14:cfRule type="cellIs" priority="250" operator="equal" id="{CC1FC3C9-388B-44F4-9D88-1A0C6AE416F0}">
            <xm:f>Datos!$AO$2</xm:f>
            <x14:dxf>
              <fill>
                <patternFill>
                  <bgColor rgb="FF92D050"/>
                </patternFill>
              </fill>
            </x14:dxf>
          </x14:cfRule>
          <x14:cfRule type="cellIs" priority="251" operator="equal" id="{C32E029D-FC7B-4B55-B098-A3A01024DF29}">
            <xm:f>Datos!$AO$4</xm:f>
            <x14:dxf>
              <fill>
                <patternFill>
                  <bgColor theme="5" tint="0.39994506668294322"/>
                </patternFill>
              </fill>
            </x14:dxf>
          </x14:cfRule>
          <x14:cfRule type="cellIs" priority="252" operator="equal" id="{B246F067-4C43-4937-927C-D08FF67048B5}">
            <xm:f>Datos!$AO$3</xm:f>
            <x14:dxf>
              <fill>
                <patternFill>
                  <bgColor rgb="FFFFFF00"/>
                </patternFill>
              </fill>
            </x14:dxf>
          </x14:cfRule>
          <xm:sqref>AL96</xm:sqref>
        </x14:conditionalFormatting>
        <x14:conditionalFormatting xmlns:xm="http://schemas.microsoft.com/office/excel/2006/main">
          <x14:cfRule type="cellIs" priority="247" operator="equal" id="{3FE15EB9-3FE3-45EF-9210-4738BA13CAF3}">
            <xm:f>Datos!$AO$4</xm:f>
            <x14:dxf>
              <fill>
                <patternFill>
                  <bgColor theme="5" tint="0.39994506668294322"/>
                </patternFill>
              </fill>
            </x14:dxf>
          </x14:cfRule>
          <x14:cfRule type="cellIs" priority="248" operator="equal" id="{40D61540-1947-4127-B402-3CEC76F86E07}">
            <xm:f>Datos!$AO$3</xm:f>
            <x14:dxf>
              <fill>
                <patternFill>
                  <bgColor rgb="FFFFFF00"/>
                </patternFill>
              </fill>
            </x14:dxf>
          </x14:cfRule>
          <x14:cfRule type="cellIs" priority="249" operator="equal" id="{DA446F8A-3A52-4BBC-A3E6-F9B76836D250}">
            <xm:f>Datos!$AO$2</xm:f>
            <x14:dxf>
              <fill>
                <patternFill>
                  <bgColor rgb="FF92D050"/>
                </patternFill>
              </fill>
            </x14:dxf>
          </x14:cfRule>
          <xm:sqref>AT88</xm:sqref>
        </x14:conditionalFormatting>
        <x14:conditionalFormatting xmlns:xm="http://schemas.microsoft.com/office/excel/2006/main">
          <x14:cfRule type="cellIs" priority="188" operator="equal" id="{FC24F5C1-65DB-47A7-B1A5-942D6C822EFF}">
            <xm:f>Datos!$AO$2</xm:f>
            <x14:dxf>
              <fill>
                <patternFill>
                  <bgColor rgb="FF92D050"/>
                </patternFill>
              </fill>
            </x14:dxf>
          </x14:cfRule>
          <x14:cfRule type="cellIs" priority="245" operator="equal" id="{813AE558-3C97-4998-ACA3-8CCCE1654A71}">
            <xm:f>Datos!$AO$4</xm:f>
            <x14:dxf>
              <fill>
                <patternFill>
                  <bgColor theme="5" tint="0.39994506668294322"/>
                </patternFill>
              </fill>
            </x14:dxf>
          </x14:cfRule>
          <x14:cfRule type="cellIs" priority="246" operator="equal" id="{8D5500E6-99AF-431C-9479-759DF2F8AE44}">
            <xm:f>Datos!$AO$3</xm:f>
            <x14:dxf>
              <fill>
                <patternFill>
                  <bgColor rgb="FFFFFF00"/>
                </patternFill>
              </fill>
            </x14:dxf>
          </x14:cfRule>
          <xm:sqref>AL102</xm:sqref>
        </x14:conditionalFormatting>
        <x14:conditionalFormatting xmlns:xm="http://schemas.microsoft.com/office/excel/2006/main">
          <x14:cfRule type="cellIs" priority="185" operator="equal" id="{A3AC7470-3A6E-452E-87A5-FB2D58D5498B}">
            <xm:f>Datos!$AO$4</xm:f>
            <x14:dxf>
              <fill>
                <patternFill>
                  <bgColor theme="5" tint="0.39994506668294322"/>
                </patternFill>
              </fill>
            </x14:dxf>
          </x14:cfRule>
          <x14:cfRule type="cellIs" priority="186" operator="equal" id="{CDB87153-4492-4FDF-9F02-3007A395944E}">
            <xm:f>Datos!$AO$3</xm:f>
            <x14:dxf>
              <fill>
                <patternFill>
                  <bgColor rgb="FFFFFF00"/>
                </patternFill>
              </fill>
            </x14:dxf>
          </x14:cfRule>
          <x14:cfRule type="cellIs" priority="187" operator="equal" id="{6262E1AC-FFF5-4504-9AA5-A1EFDC3ACC54}">
            <xm:f>Datos!$AO$2</xm:f>
            <x14:dxf>
              <fill>
                <patternFill>
                  <bgColor rgb="FF92D050"/>
                </patternFill>
              </fill>
            </x14:dxf>
          </x14:cfRule>
          <xm:sqref>AR103</xm:sqref>
        </x14:conditionalFormatting>
        <x14:conditionalFormatting xmlns:xm="http://schemas.microsoft.com/office/excel/2006/main">
          <x14:cfRule type="cellIs" priority="182" operator="equal" id="{08DED917-4A57-4046-8F17-2DCFED19F818}">
            <xm:f>Datos!$AO$4</xm:f>
            <x14:dxf>
              <fill>
                <patternFill>
                  <bgColor theme="5" tint="0.39994506668294322"/>
                </patternFill>
              </fill>
            </x14:dxf>
          </x14:cfRule>
          <x14:cfRule type="cellIs" priority="183" operator="equal" id="{83D90ECF-F7BF-447D-921B-92B33F3768F7}">
            <xm:f>Datos!$AO$3</xm:f>
            <x14:dxf>
              <fill>
                <patternFill>
                  <bgColor rgb="FFFFFF00"/>
                </patternFill>
              </fill>
            </x14:dxf>
          </x14:cfRule>
          <x14:cfRule type="cellIs" priority="184" operator="equal" id="{964E60F5-1C05-41B3-8C82-9CA4B2370BB6}">
            <xm:f>Datos!$AO$2</xm:f>
            <x14:dxf>
              <fill>
                <patternFill>
                  <bgColor rgb="FF92D050"/>
                </patternFill>
              </fill>
            </x14:dxf>
          </x14:cfRule>
          <xm:sqref>AT103</xm:sqref>
        </x14:conditionalFormatting>
        <x14:conditionalFormatting xmlns:xm="http://schemas.microsoft.com/office/excel/2006/main">
          <x14:cfRule type="cellIs" priority="334" operator="equal" id="{4299F1DC-7514-499B-B7E0-05920E5F9C7F}">
            <xm:f>Datos!$AO$4</xm:f>
            <x14:dxf>
              <fill>
                <patternFill>
                  <bgColor theme="5" tint="0.39994506668294322"/>
                </patternFill>
              </fill>
            </x14:dxf>
          </x14:cfRule>
          <x14:cfRule type="cellIs" priority="335" operator="equal" id="{58496D3B-F7D0-4BE7-96F7-36EC2CFCFE80}">
            <xm:f>Datos!$AO$3</xm:f>
            <x14:dxf>
              <fill>
                <patternFill>
                  <bgColor rgb="FFFFFF00"/>
                </patternFill>
              </fill>
            </x14:dxf>
          </x14:cfRule>
          <x14:cfRule type="cellIs" priority="336" operator="equal" id="{7A67CA15-7C07-485A-958E-AB9F200215F6}">
            <xm:f>Datos!$AO2</xm:f>
            <x14:dxf>
              <fill>
                <patternFill>
                  <bgColor rgb="FF92D050"/>
                </patternFill>
              </fill>
            </x14:dxf>
          </x14:cfRule>
          <xm:sqref>AR87</xm:sqref>
        </x14:conditionalFormatting>
        <x14:conditionalFormatting xmlns:xm="http://schemas.microsoft.com/office/excel/2006/main">
          <x14:cfRule type="cellIs" priority="179" operator="equal" id="{7848B5BA-8297-4D70-A62E-C61F052B0EEB}">
            <xm:f>Datos!$AO$4</xm:f>
            <x14:dxf>
              <fill>
                <patternFill>
                  <bgColor theme="5" tint="0.39994506668294322"/>
                </patternFill>
              </fill>
            </x14:dxf>
          </x14:cfRule>
          <x14:cfRule type="cellIs" priority="180" operator="equal" id="{B58F0BF1-5E68-4CAF-8CEC-9D1E5BE61576}">
            <xm:f>Datos!$AO$3</xm:f>
            <x14:dxf>
              <fill>
                <patternFill>
                  <bgColor rgb="FFFFFF00"/>
                </patternFill>
              </fill>
            </x14:dxf>
          </x14:cfRule>
          <x14:cfRule type="cellIs" priority="181" operator="equal" id="{27A27028-7FEB-4986-9E84-A68A5284D220}">
            <xm:f>Datos!$AO$2</xm:f>
            <x14:dxf>
              <fill>
                <patternFill>
                  <bgColor rgb="FF92D050"/>
                </patternFill>
              </fill>
            </x14:dxf>
          </x14:cfRule>
          <xm:sqref>AR88</xm:sqref>
        </x14:conditionalFormatting>
        <x14:conditionalFormatting xmlns:xm="http://schemas.microsoft.com/office/excel/2006/main">
          <x14:cfRule type="cellIs" priority="176" operator="equal" id="{7299E203-A98E-426F-B6CC-9F275429CF1E}">
            <xm:f>Datos!$AO$4</xm:f>
            <x14:dxf>
              <fill>
                <patternFill>
                  <bgColor theme="5" tint="0.39994506668294322"/>
                </patternFill>
              </fill>
            </x14:dxf>
          </x14:cfRule>
          <x14:cfRule type="cellIs" priority="177" operator="equal" id="{688639DD-6BFE-4D90-A336-A2CCE06050F6}">
            <xm:f>Datos!$AO$3</xm:f>
            <x14:dxf>
              <fill>
                <patternFill>
                  <bgColor rgb="FFFFFF00"/>
                </patternFill>
              </fill>
            </x14:dxf>
          </x14:cfRule>
          <x14:cfRule type="cellIs" priority="178" operator="equal" id="{EC0B757C-A421-4493-8FA4-1F4E2067841D}">
            <xm:f>Datos!$AO$2</xm:f>
            <x14:dxf>
              <fill>
                <patternFill>
                  <bgColor rgb="FF92D050"/>
                </patternFill>
              </fill>
            </x14:dxf>
          </x14:cfRule>
          <xm:sqref>AR89</xm:sqref>
        </x14:conditionalFormatting>
        <x14:conditionalFormatting xmlns:xm="http://schemas.microsoft.com/office/excel/2006/main">
          <x14:cfRule type="cellIs" priority="173" operator="equal" id="{8D1D2A66-E06E-4471-96CD-A6FA98D2C516}">
            <xm:f>Datos!$AO$4</xm:f>
            <x14:dxf>
              <fill>
                <patternFill>
                  <bgColor theme="5" tint="0.39994506668294322"/>
                </patternFill>
              </fill>
            </x14:dxf>
          </x14:cfRule>
          <x14:cfRule type="cellIs" priority="174" operator="equal" id="{10BF20D8-2B71-4007-BFCC-B1E926FC77F3}">
            <xm:f>Datos!$AO$3</xm:f>
            <x14:dxf>
              <fill>
                <patternFill>
                  <bgColor rgb="FFFFFF00"/>
                </patternFill>
              </fill>
            </x14:dxf>
          </x14:cfRule>
          <x14:cfRule type="cellIs" priority="175" operator="equal" id="{3C845511-2501-4D3C-BB0B-F76786ACB77D}">
            <xm:f>Datos!$AO$2</xm:f>
            <x14:dxf>
              <fill>
                <patternFill>
                  <bgColor rgb="FF92D050"/>
                </patternFill>
              </fill>
            </x14:dxf>
          </x14:cfRule>
          <xm:sqref>AR90</xm:sqref>
        </x14:conditionalFormatting>
        <x14:conditionalFormatting xmlns:xm="http://schemas.microsoft.com/office/excel/2006/main">
          <x14:cfRule type="cellIs" priority="170" operator="equal" id="{877B5350-6915-4A93-AF96-2F6360C28C3F}">
            <xm:f>Datos!$AO$4</xm:f>
            <x14:dxf>
              <fill>
                <patternFill>
                  <bgColor theme="5" tint="0.39994506668294322"/>
                </patternFill>
              </fill>
            </x14:dxf>
          </x14:cfRule>
          <x14:cfRule type="cellIs" priority="171" operator="equal" id="{B33B11B1-99E3-4DE3-B838-63E12B9F4B05}">
            <xm:f>Datos!$AO$3</xm:f>
            <x14:dxf>
              <fill>
                <patternFill>
                  <bgColor rgb="FFFFFF00"/>
                </patternFill>
              </fill>
            </x14:dxf>
          </x14:cfRule>
          <x14:cfRule type="cellIs" priority="172" operator="equal" id="{878B09D7-1AC9-48A5-B381-4ACD05C1D623}">
            <xm:f>Datos!$AO$2</xm:f>
            <x14:dxf>
              <fill>
                <patternFill>
                  <bgColor rgb="FF92D050"/>
                </patternFill>
              </fill>
            </x14:dxf>
          </x14:cfRule>
          <xm:sqref>AR91</xm:sqref>
        </x14:conditionalFormatting>
        <x14:conditionalFormatting xmlns:xm="http://schemas.microsoft.com/office/excel/2006/main">
          <x14:cfRule type="cellIs" priority="167" operator="equal" id="{D53907C8-64EF-4427-9DA1-250649CC44C8}">
            <xm:f>Datos!$AO$4</xm:f>
            <x14:dxf>
              <fill>
                <patternFill>
                  <bgColor theme="5" tint="0.39994506668294322"/>
                </patternFill>
              </fill>
            </x14:dxf>
          </x14:cfRule>
          <x14:cfRule type="cellIs" priority="168" operator="equal" id="{9AA3E3A5-2C0E-480E-9CC4-9C4129256DCB}">
            <xm:f>Datos!$AO$3</xm:f>
            <x14:dxf>
              <fill>
                <patternFill>
                  <bgColor rgb="FFFFFF00"/>
                </patternFill>
              </fill>
            </x14:dxf>
          </x14:cfRule>
          <x14:cfRule type="cellIs" priority="169" operator="equal" id="{8EF1AB3E-89EB-42D1-AC41-6E04942151E2}">
            <xm:f>Datos!$AO$2</xm:f>
            <x14:dxf>
              <fill>
                <patternFill>
                  <bgColor rgb="FF92D050"/>
                </patternFill>
              </fill>
            </x14:dxf>
          </x14:cfRule>
          <xm:sqref>AR92</xm:sqref>
        </x14:conditionalFormatting>
        <x14:conditionalFormatting xmlns:xm="http://schemas.microsoft.com/office/excel/2006/main">
          <x14:cfRule type="cellIs" priority="164" operator="equal" id="{2F6B7E8A-902B-4CF4-9FE9-C49B0DCF56F3}">
            <xm:f>Datos!$AO$4</xm:f>
            <x14:dxf>
              <fill>
                <patternFill>
                  <bgColor theme="5" tint="0.39994506668294322"/>
                </patternFill>
              </fill>
            </x14:dxf>
          </x14:cfRule>
          <x14:cfRule type="cellIs" priority="165" operator="equal" id="{D698DA18-5DA6-4EDA-AE60-1C60A720B172}">
            <xm:f>Datos!$AO$3</xm:f>
            <x14:dxf>
              <fill>
                <patternFill>
                  <bgColor rgb="FFFFFF00"/>
                </patternFill>
              </fill>
            </x14:dxf>
          </x14:cfRule>
          <x14:cfRule type="cellIs" priority="166" operator="equal" id="{A1FBC329-73E6-4521-8607-C6547958EA33}">
            <xm:f>Datos!$AO$2</xm:f>
            <x14:dxf>
              <fill>
                <patternFill>
                  <bgColor rgb="FF92D050"/>
                </patternFill>
              </fill>
            </x14:dxf>
          </x14:cfRule>
          <xm:sqref>AR93</xm:sqref>
        </x14:conditionalFormatting>
        <x14:conditionalFormatting xmlns:xm="http://schemas.microsoft.com/office/excel/2006/main">
          <x14:cfRule type="cellIs" priority="161" operator="equal" id="{A04157D5-E727-4CA9-9492-E06EA454707F}">
            <xm:f>Datos!$AO$4</xm:f>
            <x14:dxf>
              <fill>
                <patternFill>
                  <bgColor theme="5" tint="0.39994506668294322"/>
                </patternFill>
              </fill>
            </x14:dxf>
          </x14:cfRule>
          <x14:cfRule type="cellIs" priority="162" operator="equal" id="{B4957FA5-6332-4247-8D3A-B7BF1A2FEEA8}">
            <xm:f>Datos!$AO$3</xm:f>
            <x14:dxf>
              <fill>
                <patternFill>
                  <bgColor rgb="FFFFFF00"/>
                </patternFill>
              </fill>
            </x14:dxf>
          </x14:cfRule>
          <x14:cfRule type="cellIs" priority="163" operator="equal" id="{5F62ED2A-7BFA-46CD-AD69-33D1B073EE08}">
            <xm:f>Datos!$AO$2</xm:f>
            <x14:dxf>
              <fill>
                <patternFill>
                  <bgColor rgb="FF92D050"/>
                </patternFill>
              </fill>
            </x14:dxf>
          </x14:cfRule>
          <xm:sqref>AR94</xm:sqref>
        </x14:conditionalFormatting>
        <x14:conditionalFormatting xmlns:xm="http://schemas.microsoft.com/office/excel/2006/main">
          <x14:cfRule type="cellIs" priority="158" operator="equal" id="{D6D19BBD-0A29-4457-9748-06AA100965F2}">
            <xm:f>Datos!$AO$4</xm:f>
            <x14:dxf>
              <fill>
                <patternFill>
                  <bgColor theme="5" tint="0.39994506668294322"/>
                </patternFill>
              </fill>
            </x14:dxf>
          </x14:cfRule>
          <x14:cfRule type="cellIs" priority="159" operator="equal" id="{CA77F10E-6037-479B-A39E-4E95976A24C8}">
            <xm:f>Datos!$AO$3</xm:f>
            <x14:dxf>
              <fill>
                <patternFill>
                  <bgColor rgb="FFFFFF00"/>
                </patternFill>
              </fill>
            </x14:dxf>
          </x14:cfRule>
          <x14:cfRule type="cellIs" priority="160" operator="equal" id="{FF437EE6-E3FA-48A0-8249-674691FFE008}">
            <xm:f>Datos!$AO$2</xm:f>
            <x14:dxf>
              <fill>
                <patternFill>
                  <bgColor rgb="FF92D050"/>
                </patternFill>
              </fill>
            </x14:dxf>
          </x14:cfRule>
          <xm:sqref>AR95</xm:sqref>
        </x14:conditionalFormatting>
        <x14:conditionalFormatting xmlns:xm="http://schemas.microsoft.com/office/excel/2006/main">
          <x14:cfRule type="cellIs" priority="155" operator="equal" id="{8A7847B5-0D03-45D2-BE9C-D70B0660B726}">
            <xm:f>Datos!$AO$4</xm:f>
            <x14:dxf>
              <fill>
                <patternFill>
                  <bgColor theme="5" tint="0.39994506668294322"/>
                </patternFill>
              </fill>
            </x14:dxf>
          </x14:cfRule>
          <x14:cfRule type="cellIs" priority="156" operator="equal" id="{CCEA858A-A35A-4887-9DA6-28167FF0CC7F}">
            <xm:f>Datos!$AO$3</xm:f>
            <x14:dxf>
              <fill>
                <patternFill>
                  <bgColor rgb="FFFFFF00"/>
                </patternFill>
              </fill>
            </x14:dxf>
          </x14:cfRule>
          <x14:cfRule type="cellIs" priority="157" operator="equal" id="{31765550-D8A8-4E34-B7DC-3F6D8AEB4D7A}">
            <xm:f>Datos!$AO$2</xm:f>
            <x14:dxf>
              <fill>
                <patternFill>
                  <bgColor rgb="FF92D050"/>
                </patternFill>
              </fill>
            </x14:dxf>
          </x14:cfRule>
          <xm:sqref>AR96</xm:sqref>
        </x14:conditionalFormatting>
        <x14:conditionalFormatting xmlns:xm="http://schemas.microsoft.com/office/excel/2006/main">
          <x14:cfRule type="cellIs" priority="152" operator="equal" id="{6C017FAF-6705-42E9-BF9B-CF32E18D7DF8}">
            <xm:f>Datos!$AO$4</xm:f>
            <x14:dxf>
              <fill>
                <patternFill>
                  <bgColor theme="5" tint="0.39994506668294322"/>
                </patternFill>
              </fill>
            </x14:dxf>
          </x14:cfRule>
          <x14:cfRule type="cellIs" priority="153" operator="equal" id="{5613B75E-1A46-47FF-9DB5-CC2BFB5E0BA6}">
            <xm:f>Datos!$AO$3</xm:f>
            <x14:dxf>
              <fill>
                <patternFill>
                  <bgColor rgb="FFFFFF00"/>
                </patternFill>
              </fill>
            </x14:dxf>
          </x14:cfRule>
          <x14:cfRule type="cellIs" priority="154" operator="equal" id="{364B52F7-B684-4178-91B0-5499416B91DF}">
            <xm:f>Datos!$AO$2</xm:f>
            <x14:dxf>
              <fill>
                <patternFill>
                  <bgColor rgb="FF92D050"/>
                </patternFill>
              </fill>
            </x14:dxf>
          </x14:cfRule>
          <xm:sqref>AT87</xm:sqref>
        </x14:conditionalFormatting>
        <x14:conditionalFormatting xmlns:xm="http://schemas.microsoft.com/office/excel/2006/main">
          <x14:cfRule type="cellIs" priority="149" operator="equal" id="{DA542A63-B053-4C1B-995D-F7BBD6DDA47C}">
            <xm:f>Datos!$AO$4</xm:f>
            <x14:dxf>
              <fill>
                <patternFill>
                  <bgColor theme="5" tint="0.39994506668294322"/>
                </patternFill>
              </fill>
            </x14:dxf>
          </x14:cfRule>
          <x14:cfRule type="cellIs" priority="150" operator="equal" id="{8C6ADFC1-3807-421B-A77B-586B85E8DE34}">
            <xm:f>Datos!$AO$3</xm:f>
            <x14:dxf>
              <fill>
                <patternFill>
                  <bgColor rgb="FFFFFF00"/>
                </patternFill>
              </fill>
            </x14:dxf>
          </x14:cfRule>
          <x14:cfRule type="cellIs" priority="151" operator="equal" id="{9B4E6E1A-B034-4D09-BFDC-5267AE2D0D37}">
            <xm:f>Datos!$AO$2</xm:f>
            <x14:dxf>
              <fill>
                <patternFill>
                  <bgColor rgb="FF92D050"/>
                </patternFill>
              </fill>
            </x14:dxf>
          </x14:cfRule>
          <xm:sqref>AT89</xm:sqref>
        </x14:conditionalFormatting>
        <x14:conditionalFormatting xmlns:xm="http://schemas.microsoft.com/office/excel/2006/main">
          <x14:cfRule type="cellIs" priority="146" operator="equal" id="{059F39D2-345A-410C-9401-BE7C682B5AED}">
            <xm:f>Datos!$AO$4</xm:f>
            <x14:dxf>
              <fill>
                <patternFill>
                  <bgColor theme="5" tint="0.39994506668294322"/>
                </patternFill>
              </fill>
            </x14:dxf>
          </x14:cfRule>
          <x14:cfRule type="cellIs" priority="147" operator="equal" id="{A02D07B7-0A8A-4A21-8907-C9F2CCE642DB}">
            <xm:f>Datos!$AO$3</xm:f>
            <x14:dxf>
              <fill>
                <patternFill>
                  <bgColor rgb="FFFFFF00"/>
                </patternFill>
              </fill>
            </x14:dxf>
          </x14:cfRule>
          <x14:cfRule type="cellIs" priority="148" operator="equal" id="{222660AB-2718-4324-8EE2-6D630E4ABB26}">
            <xm:f>Datos!$AO$2</xm:f>
            <x14:dxf>
              <fill>
                <patternFill>
                  <bgColor rgb="FF92D050"/>
                </patternFill>
              </fill>
            </x14:dxf>
          </x14:cfRule>
          <xm:sqref>AT90</xm:sqref>
        </x14:conditionalFormatting>
        <x14:conditionalFormatting xmlns:xm="http://schemas.microsoft.com/office/excel/2006/main">
          <x14:cfRule type="cellIs" priority="143" operator="equal" id="{EF2C6112-6CD4-400E-B326-BBC834DFC60F}">
            <xm:f>Datos!$AO$4</xm:f>
            <x14:dxf>
              <fill>
                <patternFill>
                  <bgColor theme="5" tint="0.39994506668294322"/>
                </patternFill>
              </fill>
            </x14:dxf>
          </x14:cfRule>
          <x14:cfRule type="cellIs" priority="144" operator="equal" id="{7453A433-C031-4650-8304-C2A0D2C09416}">
            <xm:f>Datos!$AO$3</xm:f>
            <x14:dxf>
              <fill>
                <patternFill>
                  <bgColor rgb="FFFFFF00"/>
                </patternFill>
              </fill>
            </x14:dxf>
          </x14:cfRule>
          <x14:cfRule type="cellIs" priority="145" operator="equal" id="{96048967-818B-4CC6-BA43-BCB815EAAF52}">
            <xm:f>Datos!$AO$2</xm:f>
            <x14:dxf>
              <fill>
                <patternFill>
                  <bgColor rgb="FF92D050"/>
                </patternFill>
              </fill>
            </x14:dxf>
          </x14:cfRule>
          <xm:sqref>AT91</xm:sqref>
        </x14:conditionalFormatting>
        <x14:conditionalFormatting xmlns:xm="http://schemas.microsoft.com/office/excel/2006/main">
          <x14:cfRule type="cellIs" priority="140" operator="equal" id="{90A6A304-0A94-4A05-A4EE-C85F3BA7C1C8}">
            <xm:f>Datos!$AO$4</xm:f>
            <x14:dxf>
              <fill>
                <patternFill>
                  <bgColor theme="5" tint="0.39994506668294322"/>
                </patternFill>
              </fill>
            </x14:dxf>
          </x14:cfRule>
          <x14:cfRule type="cellIs" priority="141" operator="equal" id="{4A4D72A2-4356-4AF5-8484-E0A41BF5FB5B}">
            <xm:f>Datos!$AO$3</xm:f>
            <x14:dxf>
              <fill>
                <patternFill>
                  <bgColor rgb="FFFFFF00"/>
                </patternFill>
              </fill>
            </x14:dxf>
          </x14:cfRule>
          <x14:cfRule type="cellIs" priority="142" operator="equal" id="{38E1BE3D-9B2C-451F-ADEC-0BA0BBB215CD}">
            <xm:f>Datos!$AO$2</xm:f>
            <x14:dxf>
              <fill>
                <patternFill>
                  <bgColor rgb="FF92D050"/>
                </patternFill>
              </fill>
            </x14:dxf>
          </x14:cfRule>
          <xm:sqref>AT92</xm:sqref>
        </x14:conditionalFormatting>
        <x14:conditionalFormatting xmlns:xm="http://schemas.microsoft.com/office/excel/2006/main">
          <x14:cfRule type="cellIs" priority="137" operator="equal" id="{F318384C-769F-4A05-A6D2-450101D693B2}">
            <xm:f>Datos!$AO$4</xm:f>
            <x14:dxf>
              <fill>
                <patternFill>
                  <bgColor theme="5" tint="0.39994506668294322"/>
                </patternFill>
              </fill>
            </x14:dxf>
          </x14:cfRule>
          <x14:cfRule type="cellIs" priority="138" operator="equal" id="{5E8DBF74-C2CC-4AB4-82A8-A93DDF422095}">
            <xm:f>Datos!$AO$3</xm:f>
            <x14:dxf>
              <fill>
                <patternFill>
                  <bgColor rgb="FFFFFF00"/>
                </patternFill>
              </fill>
            </x14:dxf>
          </x14:cfRule>
          <x14:cfRule type="cellIs" priority="139" operator="equal" id="{8050F60C-3740-4200-8471-AD2485BFB723}">
            <xm:f>Datos!$AO$2</xm:f>
            <x14:dxf>
              <fill>
                <patternFill>
                  <bgColor rgb="FF92D050"/>
                </patternFill>
              </fill>
            </x14:dxf>
          </x14:cfRule>
          <xm:sqref>AT93</xm:sqref>
        </x14:conditionalFormatting>
        <x14:conditionalFormatting xmlns:xm="http://schemas.microsoft.com/office/excel/2006/main">
          <x14:cfRule type="cellIs" priority="134" operator="equal" id="{92F70F0E-98E2-4BD0-8F6D-77506F54AD2B}">
            <xm:f>Datos!$AO$4</xm:f>
            <x14:dxf>
              <fill>
                <patternFill>
                  <bgColor theme="5" tint="0.39994506668294322"/>
                </patternFill>
              </fill>
            </x14:dxf>
          </x14:cfRule>
          <x14:cfRule type="cellIs" priority="135" operator="equal" id="{D6858292-E8AA-47BE-970B-32A4F51699E7}">
            <xm:f>Datos!$AO$3</xm:f>
            <x14:dxf>
              <fill>
                <patternFill>
                  <bgColor rgb="FFFFFF00"/>
                </patternFill>
              </fill>
            </x14:dxf>
          </x14:cfRule>
          <x14:cfRule type="cellIs" priority="136" operator="equal" id="{4274718D-E798-41FE-838B-58FD9C63566F}">
            <xm:f>Datos!$AO$2</xm:f>
            <x14:dxf>
              <fill>
                <patternFill>
                  <bgColor rgb="FF92D050"/>
                </patternFill>
              </fill>
            </x14:dxf>
          </x14:cfRule>
          <xm:sqref>AT94</xm:sqref>
        </x14:conditionalFormatting>
        <x14:conditionalFormatting xmlns:xm="http://schemas.microsoft.com/office/excel/2006/main">
          <x14:cfRule type="cellIs" priority="131" operator="equal" id="{4C7B21C7-70D7-49C1-A0B7-994EB1A87C61}">
            <xm:f>Datos!$AO$4</xm:f>
            <x14:dxf>
              <fill>
                <patternFill>
                  <bgColor theme="5" tint="0.39994506668294322"/>
                </patternFill>
              </fill>
            </x14:dxf>
          </x14:cfRule>
          <x14:cfRule type="cellIs" priority="132" operator="equal" id="{36FC4A46-FFF0-4629-A1B0-4D9536682FDB}">
            <xm:f>Datos!$AO$3</xm:f>
            <x14:dxf>
              <fill>
                <patternFill>
                  <bgColor rgb="FFFFFF00"/>
                </patternFill>
              </fill>
            </x14:dxf>
          </x14:cfRule>
          <x14:cfRule type="cellIs" priority="133" operator="equal" id="{07256BDA-12B0-4C44-8EC4-5D933FBB547D}">
            <xm:f>Datos!$AO$2</xm:f>
            <x14:dxf>
              <fill>
                <patternFill>
                  <bgColor rgb="FF92D050"/>
                </patternFill>
              </fill>
            </x14:dxf>
          </x14:cfRule>
          <xm:sqref>AT95</xm:sqref>
        </x14:conditionalFormatting>
        <x14:conditionalFormatting xmlns:xm="http://schemas.microsoft.com/office/excel/2006/main">
          <x14:cfRule type="cellIs" priority="128" operator="equal" id="{3954E080-0CB2-444F-8C90-77D4DB0A4688}">
            <xm:f>Datos!$AO$4</xm:f>
            <x14:dxf>
              <fill>
                <patternFill>
                  <bgColor theme="5" tint="0.39994506668294322"/>
                </patternFill>
              </fill>
            </x14:dxf>
          </x14:cfRule>
          <x14:cfRule type="cellIs" priority="129" operator="equal" id="{B0E55E21-6682-438C-AF80-BF38BA2355B9}">
            <xm:f>Datos!$AO$3</xm:f>
            <x14:dxf>
              <fill>
                <patternFill>
                  <bgColor rgb="FFFFFF00"/>
                </patternFill>
              </fill>
            </x14:dxf>
          </x14:cfRule>
          <x14:cfRule type="cellIs" priority="130" operator="equal" id="{1A85D329-3C92-4619-B56C-F52F0F1442C6}">
            <xm:f>Datos!$AO$2</xm:f>
            <x14:dxf>
              <fill>
                <patternFill>
                  <bgColor rgb="FF92D050"/>
                </patternFill>
              </fill>
            </x14:dxf>
          </x14:cfRule>
          <xm:sqref>AT96</xm:sqref>
        </x14:conditionalFormatting>
        <x14:conditionalFormatting xmlns:xm="http://schemas.microsoft.com/office/excel/2006/main">
          <x14:cfRule type="cellIs" priority="125" operator="equal" id="{920E4CB8-A2FD-4AA3-9190-5BDC2F273F75}">
            <xm:f>Datos!$AO$2</xm:f>
            <x14:dxf>
              <fill>
                <patternFill>
                  <bgColor rgb="FF92D050"/>
                </patternFill>
              </fill>
            </x14:dxf>
          </x14:cfRule>
          <x14:cfRule type="cellIs" priority="126" operator="equal" id="{06146BF7-A668-4C00-8DF7-88515BBCC570}">
            <xm:f>Datos!$AO$4</xm:f>
            <x14:dxf>
              <fill>
                <patternFill>
                  <bgColor theme="5" tint="0.39994506668294322"/>
                </patternFill>
              </fill>
            </x14:dxf>
          </x14:cfRule>
          <x14:cfRule type="cellIs" priority="127" operator="equal" id="{AF78D0F4-776E-48DA-B332-B4DC3F55A22E}">
            <xm:f>Datos!$AO$3</xm:f>
            <x14:dxf>
              <fill>
                <patternFill>
                  <bgColor rgb="FFFFFF00"/>
                </patternFill>
              </fill>
            </x14:dxf>
          </x14:cfRule>
          <xm:sqref>AL103</xm:sqref>
        </x14:conditionalFormatting>
        <x14:conditionalFormatting xmlns:xm="http://schemas.microsoft.com/office/excel/2006/main">
          <x14:cfRule type="cellIs" priority="122" operator="equal" id="{07D5D403-F984-4D53-9EB8-BC01965F7EF4}">
            <xm:f>Datos!$AO$2</xm:f>
            <x14:dxf>
              <fill>
                <patternFill>
                  <bgColor rgb="FF92D050"/>
                </patternFill>
              </fill>
            </x14:dxf>
          </x14:cfRule>
          <x14:cfRule type="cellIs" priority="123" operator="equal" id="{0D7CD25E-E11E-4860-9763-D5A39013AEAF}">
            <xm:f>Datos!$AO$4</xm:f>
            <x14:dxf>
              <fill>
                <patternFill>
                  <bgColor theme="5" tint="0.39994506668294322"/>
                </patternFill>
              </fill>
            </x14:dxf>
          </x14:cfRule>
          <x14:cfRule type="cellIs" priority="124" operator="equal" id="{E3078553-2629-406F-A4DA-E566F4D18B1B}">
            <xm:f>Datos!$AO$3</xm:f>
            <x14:dxf>
              <fill>
                <patternFill>
                  <bgColor rgb="FFFFFF00"/>
                </patternFill>
              </fill>
            </x14:dxf>
          </x14:cfRule>
          <xm:sqref>AL104</xm:sqref>
        </x14:conditionalFormatting>
        <x14:conditionalFormatting xmlns:xm="http://schemas.microsoft.com/office/excel/2006/main">
          <x14:cfRule type="cellIs" priority="119" operator="equal" id="{F6D8577A-40D8-4888-AEA0-A32DA9164506}">
            <xm:f>Datos!$AO$2</xm:f>
            <x14:dxf>
              <fill>
                <patternFill>
                  <bgColor rgb="FF92D050"/>
                </patternFill>
              </fill>
            </x14:dxf>
          </x14:cfRule>
          <x14:cfRule type="cellIs" priority="120" operator="equal" id="{2E56FBDD-BCCB-4DFC-B424-CB6511F59431}">
            <xm:f>Datos!$AO$4</xm:f>
            <x14:dxf>
              <fill>
                <patternFill>
                  <bgColor theme="5" tint="0.39994506668294322"/>
                </patternFill>
              </fill>
            </x14:dxf>
          </x14:cfRule>
          <x14:cfRule type="cellIs" priority="121" operator="equal" id="{266FA6C2-5DF4-41BF-9447-5F5101559F5E}">
            <xm:f>Datos!$AO$3</xm:f>
            <x14:dxf>
              <fill>
                <patternFill>
                  <bgColor rgb="FFFFFF00"/>
                </patternFill>
              </fill>
            </x14:dxf>
          </x14:cfRule>
          <xm:sqref>AL105</xm:sqref>
        </x14:conditionalFormatting>
        <x14:conditionalFormatting xmlns:xm="http://schemas.microsoft.com/office/excel/2006/main">
          <x14:cfRule type="cellIs" priority="116" operator="equal" id="{87075A75-5234-4E28-885C-E7DC58C7799A}">
            <xm:f>Datos!$AO$2</xm:f>
            <x14:dxf>
              <fill>
                <patternFill>
                  <bgColor rgb="FF92D050"/>
                </patternFill>
              </fill>
            </x14:dxf>
          </x14:cfRule>
          <x14:cfRule type="cellIs" priority="117" operator="equal" id="{ED21A27D-8852-4FBE-A150-2B5B4774D2AD}">
            <xm:f>Datos!$AO$4</xm:f>
            <x14:dxf>
              <fill>
                <patternFill>
                  <bgColor theme="5" tint="0.39994506668294322"/>
                </patternFill>
              </fill>
            </x14:dxf>
          </x14:cfRule>
          <x14:cfRule type="cellIs" priority="118" operator="equal" id="{5F73F9E6-DF07-41A3-964F-55746F170BF8}">
            <xm:f>Datos!$AO$3</xm:f>
            <x14:dxf>
              <fill>
                <patternFill>
                  <bgColor rgb="FFFFFF00"/>
                </patternFill>
              </fill>
            </x14:dxf>
          </x14:cfRule>
          <xm:sqref>AL106</xm:sqref>
        </x14:conditionalFormatting>
        <x14:conditionalFormatting xmlns:xm="http://schemas.microsoft.com/office/excel/2006/main">
          <x14:cfRule type="cellIs" priority="113" operator="equal" id="{A8E10DDC-6DF8-44E5-90DD-D99174620593}">
            <xm:f>Datos!$AO$2</xm:f>
            <x14:dxf>
              <fill>
                <patternFill>
                  <bgColor rgb="FF92D050"/>
                </patternFill>
              </fill>
            </x14:dxf>
          </x14:cfRule>
          <x14:cfRule type="cellIs" priority="114" operator="equal" id="{025D3EBD-B208-4E3B-A9F7-F4F521C0332D}">
            <xm:f>Datos!$AO$4</xm:f>
            <x14:dxf>
              <fill>
                <patternFill>
                  <bgColor theme="5" tint="0.39994506668294322"/>
                </patternFill>
              </fill>
            </x14:dxf>
          </x14:cfRule>
          <x14:cfRule type="cellIs" priority="115" operator="equal" id="{CF167987-1447-411B-8F48-E38F2379C0D7}">
            <xm:f>Datos!$AO$3</xm:f>
            <x14:dxf>
              <fill>
                <patternFill>
                  <bgColor rgb="FFFFFF00"/>
                </patternFill>
              </fill>
            </x14:dxf>
          </x14:cfRule>
          <xm:sqref>AL107</xm:sqref>
        </x14:conditionalFormatting>
        <x14:conditionalFormatting xmlns:xm="http://schemas.microsoft.com/office/excel/2006/main">
          <x14:cfRule type="cellIs" priority="110" operator="equal" id="{8D091BEC-8F6E-42A2-BA0B-00639CBA871C}">
            <xm:f>Datos!$AO$2</xm:f>
            <x14:dxf>
              <fill>
                <patternFill>
                  <bgColor rgb="FF92D050"/>
                </patternFill>
              </fill>
            </x14:dxf>
          </x14:cfRule>
          <x14:cfRule type="cellIs" priority="111" operator="equal" id="{60956C89-CD91-419D-9605-90753376AFF2}">
            <xm:f>Datos!$AO$4</xm:f>
            <x14:dxf>
              <fill>
                <patternFill>
                  <bgColor theme="5" tint="0.39994506668294322"/>
                </patternFill>
              </fill>
            </x14:dxf>
          </x14:cfRule>
          <x14:cfRule type="cellIs" priority="112" operator="equal" id="{876EEE34-50C7-4D42-9C0B-FC948140CC7F}">
            <xm:f>Datos!$AO$3</xm:f>
            <x14:dxf>
              <fill>
                <patternFill>
                  <bgColor rgb="FFFFFF00"/>
                </patternFill>
              </fill>
            </x14:dxf>
          </x14:cfRule>
          <xm:sqref>AL108</xm:sqref>
        </x14:conditionalFormatting>
        <x14:conditionalFormatting xmlns:xm="http://schemas.microsoft.com/office/excel/2006/main">
          <x14:cfRule type="cellIs" priority="107" operator="equal" id="{F0E3D142-6FD7-4BEF-B4CB-120002D61979}">
            <xm:f>Datos!$AO$2</xm:f>
            <x14:dxf>
              <fill>
                <patternFill>
                  <bgColor rgb="FF92D050"/>
                </patternFill>
              </fill>
            </x14:dxf>
          </x14:cfRule>
          <x14:cfRule type="cellIs" priority="108" operator="equal" id="{EED220D5-A7B0-4522-ABF0-E2DBAFD0CE0B}">
            <xm:f>Datos!$AO$4</xm:f>
            <x14:dxf>
              <fill>
                <patternFill>
                  <bgColor theme="5" tint="0.39994506668294322"/>
                </patternFill>
              </fill>
            </x14:dxf>
          </x14:cfRule>
          <x14:cfRule type="cellIs" priority="109" operator="equal" id="{4DB6FA52-EFF4-4701-8A35-8E5076462EDE}">
            <xm:f>Datos!$AO$3</xm:f>
            <x14:dxf>
              <fill>
                <patternFill>
                  <bgColor rgb="FFFFFF00"/>
                </patternFill>
              </fill>
            </x14:dxf>
          </x14:cfRule>
          <xm:sqref>AL109</xm:sqref>
        </x14:conditionalFormatting>
        <x14:conditionalFormatting xmlns:xm="http://schemas.microsoft.com/office/excel/2006/main">
          <x14:cfRule type="cellIs" priority="104" operator="equal" id="{C412218E-CDFE-47E2-9D12-F5BFAC48FC99}">
            <xm:f>Datos!$AO$2</xm:f>
            <x14:dxf>
              <fill>
                <patternFill>
                  <bgColor rgb="FF92D050"/>
                </patternFill>
              </fill>
            </x14:dxf>
          </x14:cfRule>
          <x14:cfRule type="cellIs" priority="105" operator="equal" id="{C9B38763-46CA-4575-A1E5-963A7AEEEC33}">
            <xm:f>Datos!$AO$4</xm:f>
            <x14:dxf>
              <fill>
                <patternFill>
                  <bgColor theme="5" tint="0.39994506668294322"/>
                </patternFill>
              </fill>
            </x14:dxf>
          </x14:cfRule>
          <x14:cfRule type="cellIs" priority="106" operator="equal" id="{F07DC3DA-EE8E-4E4A-B771-62D22E9B56A9}">
            <xm:f>Datos!$AO$3</xm:f>
            <x14:dxf>
              <fill>
                <patternFill>
                  <bgColor rgb="FFFFFF00"/>
                </patternFill>
              </fill>
            </x14:dxf>
          </x14:cfRule>
          <xm:sqref>AL110</xm:sqref>
        </x14:conditionalFormatting>
        <x14:conditionalFormatting xmlns:xm="http://schemas.microsoft.com/office/excel/2006/main">
          <x14:cfRule type="cellIs" priority="101" operator="equal" id="{73414EEA-E4BC-4D9A-B66B-15563F87B57D}">
            <xm:f>Datos!$AO$2</xm:f>
            <x14:dxf>
              <fill>
                <patternFill>
                  <bgColor rgb="FF92D050"/>
                </patternFill>
              </fill>
            </x14:dxf>
          </x14:cfRule>
          <x14:cfRule type="cellIs" priority="102" operator="equal" id="{C1DE8493-C467-4E13-BAC2-D1FB76AE3217}">
            <xm:f>Datos!$AO$4</xm:f>
            <x14:dxf>
              <fill>
                <patternFill>
                  <bgColor theme="5" tint="0.39994506668294322"/>
                </patternFill>
              </fill>
            </x14:dxf>
          </x14:cfRule>
          <x14:cfRule type="cellIs" priority="103" operator="equal" id="{AB695523-B3A3-477B-8405-DF5D981D167F}">
            <xm:f>Datos!$AO$3</xm:f>
            <x14:dxf>
              <fill>
                <patternFill>
                  <bgColor rgb="FFFFFF00"/>
                </patternFill>
              </fill>
            </x14:dxf>
          </x14:cfRule>
          <xm:sqref>AL111</xm:sqref>
        </x14:conditionalFormatting>
        <x14:conditionalFormatting xmlns:xm="http://schemas.microsoft.com/office/excel/2006/main">
          <x14:cfRule type="cellIs" priority="98" operator="equal" id="{F3B93A16-4F4E-49CE-88ED-50AE2B20BA56}">
            <xm:f>Datos!$AO$4</xm:f>
            <x14:dxf>
              <fill>
                <patternFill>
                  <bgColor theme="5" tint="0.39994506668294322"/>
                </patternFill>
              </fill>
            </x14:dxf>
          </x14:cfRule>
          <x14:cfRule type="cellIs" priority="99" operator="equal" id="{FE636B39-1476-43D9-9E64-5831ABC9D82F}">
            <xm:f>Datos!$AO$3</xm:f>
            <x14:dxf>
              <fill>
                <patternFill>
                  <bgColor rgb="FFFFFF00"/>
                </patternFill>
              </fill>
            </x14:dxf>
          </x14:cfRule>
          <x14:cfRule type="cellIs" priority="100" operator="equal" id="{F4F0F5B0-CF08-4A49-A480-EE20795F70B5}">
            <xm:f>Datos!$AO$2</xm:f>
            <x14:dxf>
              <fill>
                <patternFill>
                  <bgColor rgb="FF92D050"/>
                </patternFill>
              </fill>
            </x14:dxf>
          </x14:cfRule>
          <xm:sqref>AR102</xm:sqref>
        </x14:conditionalFormatting>
        <x14:conditionalFormatting xmlns:xm="http://schemas.microsoft.com/office/excel/2006/main">
          <x14:cfRule type="cellIs" priority="95" operator="equal" id="{E9FCD5EC-C65E-4DF5-857B-EE8C5AC8FED1}">
            <xm:f>Datos!$AO$4</xm:f>
            <x14:dxf>
              <fill>
                <patternFill>
                  <bgColor theme="5" tint="0.39994506668294322"/>
                </patternFill>
              </fill>
            </x14:dxf>
          </x14:cfRule>
          <x14:cfRule type="cellIs" priority="96" operator="equal" id="{D128B772-2086-4C7F-BFC2-5ED0E57BA52E}">
            <xm:f>Datos!$AO$3</xm:f>
            <x14:dxf>
              <fill>
                <patternFill>
                  <bgColor rgb="FFFFFF00"/>
                </patternFill>
              </fill>
            </x14:dxf>
          </x14:cfRule>
          <x14:cfRule type="cellIs" priority="97" operator="equal" id="{682CE7A1-6C9C-4171-9579-A25DA3187F40}">
            <xm:f>Datos!$AO$2</xm:f>
            <x14:dxf>
              <fill>
                <patternFill>
                  <bgColor rgb="FF92D050"/>
                </patternFill>
              </fill>
            </x14:dxf>
          </x14:cfRule>
          <xm:sqref>AR104</xm:sqref>
        </x14:conditionalFormatting>
        <x14:conditionalFormatting xmlns:xm="http://schemas.microsoft.com/office/excel/2006/main">
          <x14:cfRule type="cellIs" priority="92" operator="equal" id="{35F05428-8271-41A1-8E78-D278533C83C5}">
            <xm:f>Datos!$AO$4</xm:f>
            <x14:dxf>
              <fill>
                <patternFill>
                  <bgColor theme="5" tint="0.39994506668294322"/>
                </patternFill>
              </fill>
            </x14:dxf>
          </x14:cfRule>
          <x14:cfRule type="cellIs" priority="93" operator="equal" id="{0A11867E-F636-45AE-B328-B41C05AA52D8}">
            <xm:f>Datos!$AO$3</xm:f>
            <x14:dxf>
              <fill>
                <patternFill>
                  <bgColor rgb="FFFFFF00"/>
                </patternFill>
              </fill>
            </x14:dxf>
          </x14:cfRule>
          <x14:cfRule type="cellIs" priority="94" operator="equal" id="{C69784C3-945B-41F5-A761-19232B0DBE2B}">
            <xm:f>Datos!$AO$2</xm:f>
            <x14:dxf>
              <fill>
                <patternFill>
                  <bgColor rgb="FF92D050"/>
                </patternFill>
              </fill>
            </x14:dxf>
          </x14:cfRule>
          <xm:sqref>AR105</xm:sqref>
        </x14:conditionalFormatting>
        <x14:conditionalFormatting xmlns:xm="http://schemas.microsoft.com/office/excel/2006/main">
          <x14:cfRule type="cellIs" priority="89" operator="equal" id="{508CACA1-312A-4914-B5D9-A7C14A7DE065}">
            <xm:f>Datos!$AO$4</xm:f>
            <x14:dxf>
              <fill>
                <patternFill>
                  <bgColor theme="5" tint="0.39994506668294322"/>
                </patternFill>
              </fill>
            </x14:dxf>
          </x14:cfRule>
          <x14:cfRule type="cellIs" priority="90" operator="equal" id="{EA3E585D-1A08-4F33-BC8D-9AAF42D05267}">
            <xm:f>Datos!$AO$3</xm:f>
            <x14:dxf>
              <fill>
                <patternFill>
                  <bgColor rgb="FFFFFF00"/>
                </patternFill>
              </fill>
            </x14:dxf>
          </x14:cfRule>
          <x14:cfRule type="cellIs" priority="91" operator="equal" id="{94DF8802-885D-442B-B573-A49AD4839854}">
            <xm:f>Datos!$AO$2</xm:f>
            <x14:dxf>
              <fill>
                <patternFill>
                  <bgColor rgb="FF92D050"/>
                </patternFill>
              </fill>
            </x14:dxf>
          </x14:cfRule>
          <xm:sqref>AR106</xm:sqref>
        </x14:conditionalFormatting>
        <x14:conditionalFormatting xmlns:xm="http://schemas.microsoft.com/office/excel/2006/main">
          <x14:cfRule type="cellIs" priority="86" operator="equal" id="{AF560322-BBBB-42E2-8D81-1E5E7F2AE7DC}">
            <xm:f>Datos!$AO$4</xm:f>
            <x14:dxf>
              <fill>
                <patternFill>
                  <bgColor theme="5" tint="0.39994506668294322"/>
                </patternFill>
              </fill>
            </x14:dxf>
          </x14:cfRule>
          <x14:cfRule type="cellIs" priority="87" operator="equal" id="{6AB79708-563F-4AA0-B03E-30AB1EC91121}">
            <xm:f>Datos!$AO$3</xm:f>
            <x14:dxf>
              <fill>
                <patternFill>
                  <bgColor rgb="FFFFFF00"/>
                </patternFill>
              </fill>
            </x14:dxf>
          </x14:cfRule>
          <x14:cfRule type="cellIs" priority="88" operator="equal" id="{D4C7E6D8-DFF6-4F40-A6CA-C2A0920038E3}">
            <xm:f>Datos!$AO$2</xm:f>
            <x14:dxf>
              <fill>
                <patternFill>
                  <bgColor rgb="FF92D050"/>
                </patternFill>
              </fill>
            </x14:dxf>
          </x14:cfRule>
          <xm:sqref>AR107</xm:sqref>
        </x14:conditionalFormatting>
        <x14:conditionalFormatting xmlns:xm="http://schemas.microsoft.com/office/excel/2006/main">
          <x14:cfRule type="cellIs" priority="83" operator="equal" id="{A071388B-894F-480E-955F-52D255E98EEE}">
            <xm:f>Datos!$AO$4</xm:f>
            <x14:dxf>
              <fill>
                <patternFill>
                  <bgColor theme="5" tint="0.39994506668294322"/>
                </patternFill>
              </fill>
            </x14:dxf>
          </x14:cfRule>
          <x14:cfRule type="cellIs" priority="84" operator="equal" id="{74552543-8BD4-4898-B4E7-44DF82BD8D3B}">
            <xm:f>Datos!$AO$3</xm:f>
            <x14:dxf>
              <fill>
                <patternFill>
                  <bgColor rgb="FFFFFF00"/>
                </patternFill>
              </fill>
            </x14:dxf>
          </x14:cfRule>
          <x14:cfRule type="cellIs" priority="85" operator="equal" id="{5456729A-1827-46D2-BB6C-DCC3886FC98F}">
            <xm:f>Datos!$AO$2</xm:f>
            <x14:dxf>
              <fill>
                <patternFill>
                  <bgColor rgb="FF92D050"/>
                </patternFill>
              </fill>
            </x14:dxf>
          </x14:cfRule>
          <xm:sqref>AR108</xm:sqref>
        </x14:conditionalFormatting>
        <x14:conditionalFormatting xmlns:xm="http://schemas.microsoft.com/office/excel/2006/main">
          <x14:cfRule type="cellIs" priority="80" operator="equal" id="{A2918D2C-82C3-4C84-802E-3B6F39E8CF6F}">
            <xm:f>Datos!$AO$4</xm:f>
            <x14:dxf>
              <fill>
                <patternFill>
                  <bgColor theme="5" tint="0.39994506668294322"/>
                </patternFill>
              </fill>
            </x14:dxf>
          </x14:cfRule>
          <x14:cfRule type="cellIs" priority="81" operator="equal" id="{241274C5-200A-4FF8-B23E-67BC5945FBBC}">
            <xm:f>Datos!$AO$3</xm:f>
            <x14:dxf>
              <fill>
                <patternFill>
                  <bgColor rgb="FFFFFF00"/>
                </patternFill>
              </fill>
            </x14:dxf>
          </x14:cfRule>
          <x14:cfRule type="cellIs" priority="82" operator="equal" id="{D2F296A6-F675-47D9-AA4E-D7D0E96FCA56}">
            <xm:f>Datos!$AO$2</xm:f>
            <x14:dxf>
              <fill>
                <patternFill>
                  <bgColor rgb="FF92D050"/>
                </patternFill>
              </fill>
            </x14:dxf>
          </x14:cfRule>
          <xm:sqref>AR109</xm:sqref>
        </x14:conditionalFormatting>
        <x14:conditionalFormatting xmlns:xm="http://schemas.microsoft.com/office/excel/2006/main">
          <x14:cfRule type="cellIs" priority="77" operator="equal" id="{3C00C8EA-06E3-40F3-A9AA-E327357BAAC0}">
            <xm:f>Datos!$AO$4</xm:f>
            <x14:dxf>
              <fill>
                <patternFill>
                  <bgColor theme="5" tint="0.39994506668294322"/>
                </patternFill>
              </fill>
            </x14:dxf>
          </x14:cfRule>
          <x14:cfRule type="cellIs" priority="78" operator="equal" id="{A6729830-CDE6-474D-811A-1AAD964BBFF5}">
            <xm:f>Datos!$AO$3</xm:f>
            <x14:dxf>
              <fill>
                <patternFill>
                  <bgColor rgb="FFFFFF00"/>
                </patternFill>
              </fill>
            </x14:dxf>
          </x14:cfRule>
          <x14:cfRule type="cellIs" priority="79" operator="equal" id="{7ECDC2CB-68A7-46C1-9EE4-B31CDA7A8294}">
            <xm:f>Datos!$AO$2</xm:f>
            <x14:dxf>
              <fill>
                <patternFill>
                  <bgColor rgb="FF92D050"/>
                </patternFill>
              </fill>
            </x14:dxf>
          </x14:cfRule>
          <xm:sqref>AR110</xm:sqref>
        </x14:conditionalFormatting>
        <x14:conditionalFormatting xmlns:xm="http://schemas.microsoft.com/office/excel/2006/main">
          <x14:cfRule type="cellIs" priority="74" operator="equal" id="{C498BC7D-5015-481A-A59C-9EDF5834E923}">
            <xm:f>Datos!$AO$4</xm:f>
            <x14:dxf>
              <fill>
                <patternFill>
                  <bgColor theme="5" tint="0.39994506668294322"/>
                </patternFill>
              </fill>
            </x14:dxf>
          </x14:cfRule>
          <x14:cfRule type="cellIs" priority="75" operator="equal" id="{E48EF280-F328-4A37-AAD8-496F7480788B}">
            <xm:f>Datos!$AO$3</xm:f>
            <x14:dxf>
              <fill>
                <patternFill>
                  <bgColor rgb="FFFFFF00"/>
                </patternFill>
              </fill>
            </x14:dxf>
          </x14:cfRule>
          <x14:cfRule type="cellIs" priority="76" operator="equal" id="{5F4B9057-EEAF-401E-9002-BB862D717A88}">
            <xm:f>Datos!$AO$2</xm:f>
            <x14:dxf>
              <fill>
                <patternFill>
                  <bgColor rgb="FF92D050"/>
                </patternFill>
              </fill>
            </x14:dxf>
          </x14:cfRule>
          <xm:sqref>AR111</xm:sqref>
        </x14:conditionalFormatting>
        <x14:conditionalFormatting xmlns:xm="http://schemas.microsoft.com/office/excel/2006/main">
          <x14:cfRule type="cellIs" priority="71" operator="equal" id="{A7766BBF-CDEB-42E7-B85C-561EB3C0C1E2}">
            <xm:f>Datos!$AO$4</xm:f>
            <x14:dxf>
              <fill>
                <patternFill>
                  <bgColor theme="5" tint="0.39994506668294322"/>
                </patternFill>
              </fill>
            </x14:dxf>
          </x14:cfRule>
          <x14:cfRule type="cellIs" priority="72" operator="equal" id="{2123DB7A-AA5B-4F13-BF40-4A627F4340C5}">
            <xm:f>Datos!$AO$3</xm:f>
            <x14:dxf>
              <fill>
                <patternFill>
                  <bgColor rgb="FFFFFF00"/>
                </patternFill>
              </fill>
            </x14:dxf>
          </x14:cfRule>
          <x14:cfRule type="cellIs" priority="73" operator="equal" id="{A8963F9C-0E45-4B0E-A209-0F1085CB31D2}">
            <xm:f>Datos!$AO$2</xm:f>
            <x14:dxf>
              <fill>
                <patternFill>
                  <bgColor rgb="FF92D050"/>
                </patternFill>
              </fill>
            </x14:dxf>
          </x14:cfRule>
          <xm:sqref>AT102</xm:sqref>
        </x14:conditionalFormatting>
        <x14:conditionalFormatting xmlns:xm="http://schemas.microsoft.com/office/excel/2006/main">
          <x14:cfRule type="cellIs" priority="68" operator="equal" id="{7FABD77F-D08E-4EE9-BC64-5B146C493AF8}">
            <xm:f>Datos!$AO$4</xm:f>
            <x14:dxf>
              <fill>
                <patternFill>
                  <bgColor theme="5" tint="0.39994506668294322"/>
                </patternFill>
              </fill>
            </x14:dxf>
          </x14:cfRule>
          <x14:cfRule type="cellIs" priority="69" operator="equal" id="{7B3D8680-CF5A-4F73-BA37-78E5BE9AE2C6}">
            <xm:f>Datos!$AO$3</xm:f>
            <x14:dxf>
              <fill>
                <patternFill>
                  <bgColor rgb="FFFFFF00"/>
                </patternFill>
              </fill>
            </x14:dxf>
          </x14:cfRule>
          <x14:cfRule type="cellIs" priority="70" operator="equal" id="{E7EDC243-574B-4A12-92E2-43303D26DCB7}">
            <xm:f>Datos!$AO$2</xm:f>
            <x14:dxf>
              <fill>
                <patternFill>
                  <bgColor rgb="FF92D050"/>
                </patternFill>
              </fill>
            </x14:dxf>
          </x14:cfRule>
          <xm:sqref>AT104</xm:sqref>
        </x14:conditionalFormatting>
        <x14:conditionalFormatting xmlns:xm="http://schemas.microsoft.com/office/excel/2006/main">
          <x14:cfRule type="cellIs" priority="65" operator="equal" id="{D46D6549-F356-46F7-8076-BC5148ABFAA2}">
            <xm:f>Datos!$AO$4</xm:f>
            <x14:dxf>
              <fill>
                <patternFill>
                  <bgColor theme="5" tint="0.39994506668294322"/>
                </patternFill>
              </fill>
            </x14:dxf>
          </x14:cfRule>
          <x14:cfRule type="cellIs" priority="66" operator="equal" id="{B7781FFB-C535-415C-B65D-B69EC8AD9478}">
            <xm:f>Datos!$AO$3</xm:f>
            <x14:dxf>
              <fill>
                <patternFill>
                  <bgColor rgb="FFFFFF00"/>
                </patternFill>
              </fill>
            </x14:dxf>
          </x14:cfRule>
          <x14:cfRule type="cellIs" priority="67" operator="equal" id="{0CEC8C33-B462-4FF0-AA19-C53E282288B6}">
            <xm:f>Datos!$AO$2</xm:f>
            <x14:dxf>
              <fill>
                <patternFill>
                  <bgColor rgb="FF92D050"/>
                </patternFill>
              </fill>
            </x14:dxf>
          </x14:cfRule>
          <xm:sqref>AT105</xm:sqref>
        </x14:conditionalFormatting>
        <x14:conditionalFormatting xmlns:xm="http://schemas.microsoft.com/office/excel/2006/main">
          <x14:cfRule type="cellIs" priority="62" operator="equal" id="{96D04E5A-603A-4AEA-A8BE-927F9367ABB8}">
            <xm:f>Datos!$AO$4</xm:f>
            <x14:dxf>
              <fill>
                <patternFill>
                  <bgColor theme="5" tint="0.39994506668294322"/>
                </patternFill>
              </fill>
            </x14:dxf>
          </x14:cfRule>
          <x14:cfRule type="cellIs" priority="63" operator="equal" id="{DDD0F2D4-BA96-4C7F-9F6B-7D91DCC44750}">
            <xm:f>Datos!$AO$3</xm:f>
            <x14:dxf>
              <fill>
                <patternFill>
                  <bgColor rgb="FFFFFF00"/>
                </patternFill>
              </fill>
            </x14:dxf>
          </x14:cfRule>
          <x14:cfRule type="cellIs" priority="64" operator="equal" id="{9F3326E4-1C87-486B-8452-6BCFB94B479F}">
            <xm:f>Datos!$AO$2</xm:f>
            <x14:dxf>
              <fill>
                <patternFill>
                  <bgColor rgb="FF92D050"/>
                </patternFill>
              </fill>
            </x14:dxf>
          </x14:cfRule>
          <xm:sqref>AT106</xm:sqref>
        </x14:conditionalFormatting>
        <x14:conditionalFormatting xmlns:xm="http://schemas.microsoft.com/office/excel/2006/main">
          <x14:cfRule type="cellIs" priority="59" operator="equal" id="{C98461E4-8E2D-44DA-B479-F54E224B589A}">
            <xm:f>Datos!$AO$4</xm:f>
            <x14:dxf>
              <fill>
                <patternFill>
                  <bgColor theme="5" tint="0.39994506668294322"/>
                </patternFill>
              </fill>
            </x14:dxf>
          </x14:cfRule>
          <x14:cfRule type="cellIs" priority="60" operator="equal" id="{FE7B695D-2412-4ED3-BD81-AF1E7C5B742F}">
            <xm:f>Datos!$AO$3</xm:f>
            <x14:dxf>
              <fill>
                <patternFill>
                  <bgColor rgb="FFFFFF00"/>
                </patternFill>
              </fill>
            </x14:dxf>
          </x14:cfRule>
          <x14:cfRule type="cellIs" priority="61" operator="equal" id="{0AF80D96-D22B-4710-9056-A8DE2757673F}">
            <xm:f>Datos!$AO$2</xm:f>
            <x14:dxf>
              <fill>
                <patternFill>
                  <bgColor rgb="FF92D050"/>
                </patternFill>
              </fill>
            </x14:dxf>
          </x14:cfRule>
          <xm:sqref>AT107</xm:sqref>
        </x14:conditionalFormatting>
        <x14:conditionalFormatting xmlns:xm="http://schemas.microsoft.com/office/excel/2006/main">
          <x14:cfRule type="cellIs" priority="56" operator="equal" id="{6EE24AB5-C1A2-44DE-8F34-8978421B6F8C}">
            <xm:f>Datos!$AO$4</xm:f>
            <x14:dxf>
              <fill>
                <patternFill>
                  <bgColor theme="5" tint="0.39994506668294322"/>
                </patternFill>
              </fill>
            </x14:dxf>
          </x14:cfRule>
          <x14:cfRule type="cellIs" priority="57" operator="equal" id="{7F84CACD-D6B8-491D-853E-140B12D909D4}">
            <xm:f>Datos!$AO$3</xm:f>
            <x14:dxf>
              <fill>
                <patternFill>
                  <bgColor rgb="FFFFFF00"/>
                </patternFill>
              </fill>
            </x14:dxf>
          </x14:cfRule>
          <x14:cfRule type="cellIs" priority="58" operator="equal" id="{ADEEAB1E-34E3-4A61-A010-5B0ABCE398D9}">
            <xm:f>Datos!$AO$2</xm:f>
            <x14:dxf>
              <fill>
                <patternFill>
                  <bgColor rgb="FF92D050"/>
                </patternFill>
              </fill>
            </x14:dxf>
          </x14:cfRule>
          <xm:sqref>AT108</xm:sqref>
        </x14:conditionalFormatting>
        <x14:conditionalFormatting xmlns:xm="http://schemas.microsoft.com/office/excel/2006/main">
          <x14:cfRule type="cellIs" priority="53" operator="equal" id="{B9A0A7F6-ABC1-4826-9F71-EA5066AA876D}">
            <xm:f>Datos!$AO$4</xm:f>
            <x14:dxf>
              <fill>
                <patternFill>
                  <bgColor theme="5" tint="0.39994506668294322"/>
                </patternFill>
              </fill>
            </x14:dxf>
          </x14:cfRule>
          <x14:cfRule type="cellIs" priority="54" operator="equal" id="{6332AEBF-40E6-417B-A598-1E1500765A1B}">
            <xm:f>Datos!$AO$3</xm:f>
            <x14:dxf>
              <fill>
                <patternFill>
                  <bgColor rgb="FFFFFF00"/>
                </patternFill>
              </fill>
            </x14:dxf>
          </x14:cfRule>
          <x14:cfRule type="cellIs" priority="55" operator="equal" id="{D54F9F35-3B0A-43AB-853D-4946D16E3911}">
            <xm:f>Datos!$AO$2</xm:f>
            <x14:dxf>
              <fill>
                <patternFill>
                  <bgColor rgb="FF92D050"/>
                </patternFill>
              </fill>
            </x14:dxf>
          </x14:cfRule>
          <xm:sqref>AT109</xm:sqref>
        </x14:conditionalFormatting>
        <x14:conditionalFormatting xmlns:xm="http://schemas.microsoft.com/office/excel/2006/main">
          <x14:cfRule type="cellIs" priority="50" operator="equal" id="{C7B3EE04-2F26-43DF-8146-D6158C6ABBF6}">
            <xm:f>Datos!$AO$4</xm:f>
            <x14:dxf>
              <fill>
                <patternFill>
                  <bgColor theme="5" tint="0.39994506668294322"/>
                </patternFill>
              </fill>
            </x14:dxf>
          </x14:cfRule>
          <x14:cfRule type="cellIs" priority="51" operator="equal" id="{44711109-662C-49CF-A56B-172EE5470FF5}">
            <xm:f>Datos!$AO$3</xm:f>
            <x14:dxf>
              <fill>
                <patternFill>
                  <bgColor rgb="FFFFFF00"/>
                </patternFill>
              </fill>
            </x14:dxf>
          </x14:cfRule>
          <x14:cfRule type="cellIs" priority="52" operator="equal" id="{0B145006-5492-41C7-BBA3-D7CFDE9A73CB}">
            <xm:f>Datos!$AO$2</xm:f>
            <x14:dxf>
              <fill>
                <patternFill>
                  <bgColor rgb="FF92D050"/>
                </patternFill>
              </fill>
            </x14:dxf>
          </x14:cfRule>
          <xm:sqref>AT110</xm:sqref>
        </x14:conditionalFormatting>
        <x14:conditionalFormatting xmlns:xm="http://schemas.microsoft.com/office/excel/2006/main">
          <x14:cfRule type="cellIs" priority="47" operator="equal" id="{78712268-6525-45A3-8CB5-849F123FE991}">
            <xm:f>Datos!$AO$4</xm:f>
            <x14:dxf>
              <fill>
                <patternFill>
                  <bgColor theme="5" tint="0.39994506668294322"/>
                </patternFill>
              </fill>
            </x14:dxf>
          </x14:cfRule>
          <x14:cfRule type="cellIs" priority="48" operator="equal" id="{64231875-6E54-46C7-B70C-C667D6A03DBC}">
            <xm:f>Datos!$AO$3</xm:f>
            <x14:dxf>
              <fill>
                <patternFill>
                  <bgColor rgb="FFFFFF00"/>
                </patternFill>
              </fill>
            </x14:dxf>
          </x14:cfRule>
          <x14:cfRule type="cellIs" priority="49" operator="equal" id="{FDE8892F-7028-47C7-8100-493B70786CB3}">
            <xm:f>Datos!$AO$2</xm:f>
            <x14:dxf>
              <fill>
                <patternFill>
                  <bgColor rgb="FF92D050"/>
                </patternFill>
              </fill>
            </x14:dxf>
          </x14:cfRule>
          <xm:sqref>AT111</xm:sqref>
        </x14:conditionalFormatting>
        <x14:conditionalFormatting xmlns:xm="http://schemas.microsoft.com/office/excel/2006/main">
          <x14:cfRule type="cellIs" priority="44" operator="equal" id="{550B7BE5-74A6-4DE6-B814-B042BB2743DD}">
            <xm:f>Datos!$AO$4</xm:f>
            <x14:dxf>
              <fill>
                <patternFill>
                  <bgColor theme="5" tint="0.39994506668294322"/>
                </patternFill>
              </fill>
            </x14:dxf>
          </x14:cfRule>
          <x14:cfRule type="cellIs" priority="45" operator="equal" id="{3D8FF6C3-669E-4D4C-B464-35C6C7D86B2D}">
            <xm:f>Datos!$AO$3</xm:f>
            <x14:dxf>
              <fill>
                <patternFill>
                  <bgColor rgb="FFFFFF00"/>
                </patternFill>
              </fill>
            </x14:dxf>
          </x14:cfRule>
          <x14:cfRule type="cellIs" priority="46" operator="equal" id="{69A0CB7B-97D7-4CED-B7EE-A24C85E8D619}">
            <xm:f>Datos!$AO$2</xm:f>
            <x14:dxf>
              <fill>
                <patternFill>
                  <bgColor rgb="FF92D050"/>
                </patternFill>
              </fill>
            </x14:dxf>
          </x14:cfRule>
          <xm:sqref>AW87</xm:sqref>
        </x14:conditionalFormatting>
        <x14:conditionalFormatting xmlns:xm="http://schemas.microsoft.com/office/excel/2006/main">
          <x14:cfRule type="cellIs" priority="41" operator="equal" id="{216545BB-A199-4ED5-ABAF-A56AC843E98F}">
            <xm:f>Datos!$AO$4</xm:f>
            <x14:dxf>
              <fill>
                <patternFill>
                  <bgColor theme="5" tint="0.39994506668294322"/>
                </patternFill>
              </fill>
            </x14:dxf>
          </x14:cfRule>
          <x14:cfRule type="cellIs" priority="42" operator="equal" id="{FA36F987-3511-40DD-9071-35BA6059F0D7}">
            <xm:f>Datos!$AO$3</xm:f>
            <x14:dxf>
              <fill>
                <patternFill>
                  <bgColor rgb="FFFFFF00"/>
                </patternFill>
              </fill>
            </x14:dxf>
          </x14:cfRule>
          <x14:cfRule type="cellIs" priority="43" operator="equal" id="{BC88E371-317A-418F-A1AE-74DAD737B456}">
            <xm:f>Datos!$AO$2</xm:f>
            <x14:dxf>
              <fill>
                <patternFill>
                  <bgColor rgb="FF92D050"/>
                </patternFill>
              </fill>
            </x14:dxf>
          </x14:cfRule>
          <xm:sqref>AW102</xm:sqref>
        </x14:conditionalFormatting>
        <x14:conditionalFormatting xmlns:xm="http://schemas.microsoft.com/office/excel/2006/main">
          <x14:cfRule type="expression" priority="38" id="{E56503B3-B060-45D8-9BF6-998D9B5344ED}">
            <xm:f>AND($AP$126&lt;&gt;Datos!$S$5,$AP$126&lt;&gt;Datos!$T$5)</xm:f>
            <x14:dxf>
              <font>
                <color theme="0"/>
              </font>
              <fill>
                <patternFill patternType="none">
                  <bgColor auto="1"/>
                </patternFill>
              </fill>
              <border>
                <left/>
                <right/>
                <top/>
                <bottom/>
              </border>
            </x14:dxf>
          </x14:cfRule>
          <xm:sqref>AL144:AR146</xm:sqref>
        </x14:conditionalFormatting>
        <x14:conditionalFormatting xmlns:xm="http://schemas.microsoft.com/office/excel/2006/main">
          <x14:cfRule type="cellIs" priority="13" operator="equal" id="{312FFE03-9E96-4918-93FD-F1B8657B24BC}">
            <xm:f>Datos!$AQ$3</xm:f>
            <x14:dxf>
              <fill>
                <patternFill>
                  <bgColor theme="5" tint="0.39994506668294322"/>
                </patternFill>
              </fill>
            </x14:dxf>
          </x14:cfRule>
          <x14:cfRule type="cellIs" priority="14" operator="equal" id="{FB892318-9F98-478D-9850-58D39CE83187}">
            <xm:f>Datos!$AQ$2</xm:f>
            <x14:dxf>
              <fill>
                <patternFill>
                  <bgColor rgb="FF92D050"/>
                </patternFill>
              </fill>
            </x14:dxf>
          </x14:cfRule>
          <xm:sqref>AZ87:BB96</xm:sqref>
        </x14:conditionalFormatting>
        <x14:conditionalFormatting xmlns:xm="http://schemas.microsoft.com/office/excel/2006/main">
          <x14:cfRule type="cellIs" priority="10" operator="equal" id="{675BAE06-B59B-4232-B660-FEA23E1D8F4E}">
            <xm:f>Datos!$AR$4</xm:f>
            <x14:dxf>
              <fill>
                <patternFill>
                  <bgColor theme="5" tint="0.39994506668294322"/>
                </patternFill>
              </fill>
            </x14:dxf>
          </x14:cfRule>
          <x14:cfRule type="cellIs" priority="11" operator="equal" id="{074D320A-E5BB-48E1-9753-1D2447228344}">
            <xm:f>Datos!$AR$3</xm:f>
            <x14:dxf>
              <fill>
                <patternFill>
                  <bgColor rgb="FFFFFF00"/>
                </patternFill>
              </fill>
            </x14:dxf>
          </x14:cfRule>
          <x14:cfRule type="cellIs" priority="12" operator="equal" id="{8E80DBF4-B6EA-4C95-84A5-AFDD99E20CE3}">
            <xm:f>Datos!$AR$2</xm:f>
            <x14:dxf>
              <fill>
                <patternFill>
                  <bgColor rgb="FF92D050"/>
                </patternFill>
              </fill>
            </x14:dxf>
          </x14:cfRule>
          <xm:sqref>AZ102</xm:sqref>
        </x14:conditionalFormatting>
      </x14:conditionalFormatting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2">
    <tabColor rgb="FF0070C0"/>
  </sheetPr>
  <dimension ref="A1:CH232"/>
  <sheetViews>
    <sheetView showGridLines="0" view="pageBreakPreview" topLeftCell="Q1" zoomScale="73" zoomScaleNormal="100" zoomScaleSheetLayoutView="75" workbookViewId="0">
      <selection activeCell="C14" sqref="A14:J15"/>
    </sheetView>
  </sheetViews>
  <sheetFormatPr defaultColWidth="11.5703125" defaultRowHeight="15"/>
  <cols>
    <col min="1" max="6" width="2.7109375" style="11" customWidth="1"/>
    <col min="7" max="7" width="3.140625" style="11" customWidth="1"/>
    <col min="8" max="8" width="4.42578125" style="11" customWidth="1"/>
    <col min="9" max="9" width="3.7109375" style="11" customWidth="1"/>
    <col min="10" max="11" width="2.7109375" style="11" customWidth="1"/>
    <col min="12" max="12" width="3.42578125" style="11" customWidth="1"/>
    <col min="13" max="15" width="2.7109375" style="11" customWidth="1"/>
    <col min="16" max="17" width="4.7109375" style="11" customWidth="1"/>
    <col min="18" max="20" width="2.7109375" style="11" customWidth="1"/>
    <col min="21" max="21" width="4.28515625" style="11" customWidth="1"/>
    <col min="22" max="22" width="7.42578125" style="11" customWidth="1"/>
    <col min="23" max="23" width="5.28515625" style="11" customWidth="1"/>
    <col min="24" max="25" width="5" style="11" customWidth="1"/>
    <col min="26" max="26" width="6.28515625" style="11" customWidth="1"/>
    <col min="27" max="27" width="5" style="11" customWidth="1"/>
    <col min="28" max="37" width="5.42578125" style="11" customWidth="1"/>
    <col min="38" max="38" width="3.5703125" style="11" customWidth="1"/>
    <col min="39" max="39" width="5.28515625" style="11" customWidth="1"/>
    <col min="40" max="44" width="2.7109375" style="11" customWidth="1"/>
    <col min="45" max="45" width="6.85546875" style="11" customWidth="1"/>
    <col min="46" max="47" width="2.7109375" style="11" customWidth="1"/>
    <col min="48" max="48" width="4.7109375" style="11" customWidth="1"/>
    <col min="49" max="50" width="2.7109375" style="11" customWidth="1"/>
    <col min="51" max="51" width="4" style="11" customWidth="1"/>
    <col min="52" max="53" width="2.7109375" style="11" customWidth="1"/>
    <col min="54" max="54" width="7.42578125" style="11" customWidth="1"/>
    <col min="55" max="58" width="2.7109375" style="11" customWidth="1"/>
    <col min="59" max="59" width="37.85546875" style="11" customWidth="1"/>
    <col min="60" max="62" width="2.7109375" style="11" hidden="1" customWidth="1"/>
    <col min="63" max="63" width="31.140625" style="11" hidden="1" customWidth="1"/>
    <col min="64" max="68" width="27.85546875" style="11" hidden="1" customWidth="1"/>
    <col min="69" max="69" width="37.5703125" style="11" hidden="1" customWidth="1"/>
    <col min="70" max="70" width="11.5703125" style="11" hidden="1" customWidth="1"/>
    <col min="71" max="71" width="33.7109375" style="11" hidden="1" customWidth="1"/>
    <col min="72" max="72" width="24.5703125" style="11" hidden="1" customWidth="1"/>
    <col min="73" max="73" width="22" style="11" hidden="1" customWidth="1"/>
    <col min="74" max="74" width="22.42578125" style="11" hidden="1" customWidth="1"/>
    <col min="75" max="76" width="11.5703125" style="11" hidden="1" customWidth="1"/>
    <col min="77" max="77" width="40.42578125" style="11" hidden="1" customWidth="1"/>
    <col min="78" max="78" width="13.140625" style="11" hidden="1" customWidth="1"/>
    <col min="79" max="84" width="11.5703125" style="11" hidden="1" customWidth="1"/>
    <col min="85" max="85" width="36.7109375" style="11" hidden="1" customWidth="1"/>
    <col min="86" max="91" width="11.5703125" style="11" customWidth="1"/>
    <col min="92" max="16384" width="11.5703125" style="11"/>
  </cols>
  <sheetData>
    <row r="1" spans="1:64" ht="15.6" customHeight="1">
      <c r="A1" s="440"/>
      <c r="B1" s="441"/>
      <c r="C1" s="441"/>
      <c r="D1" s="441"/>
      <c r="E1" s="441"/>
      <c r="F1" s="441"/>
      <c r="G1" s="441"/>
      <c r="H1" s="441"/>
      <c r="I1" s="441"/>
      <c r="J1" s="441"/>
      <c r="K1" s="9"/>
      <c r="L1" s="9"/>
      <c r="M1" s="9"/>
      <c r="N1" s="9"/>
      <c r="O1" s="10"/>
      <c r="P1" s="446" t="s">
        <v>350</v>
      </c>
      <c r="Q1" s="447"/>
      <c r="R1" s="447"/>
      <c r="S1" s="447"/>
      <c r="T1" s="447"/>
      <c r="U1" s="448"/>
      <c r="V1" s="580" t="s">
        <v>422</v>
      </c>
      <c r="W1" s="581"/>
      <c r="X1" s="581"/>
      <c r="Y1" s="581"/>
      <c r="Z1" s="581"/>
      <c r="AA1" s="581"/>
      <c r="AB1" s="581"/>
      <c r="AC1" s="581"/>
      <c r="AD1" s="581"/>
      <c r="AE1" s="581"/>
      <c r="AF1" s="581"/>
      <c r="AG1" s="581"/>
      <c r="AH1" s="581"/>
      <c r="AI1" s="581"/>
      <c r="AJ1" s="581"/>
      <c r="AK1" s="581"/>
      <c r="AL1" s="581"/>
      <c r="AM1" s="581"/>
      <c r="AN1" s="581"/>
      <c r="AO1" s="581"/>
      <c r="AP1" s="581"/>
      <c r="AQ1" s="581"/>
      <c r="AR1" s="581"/>
      <c r="AS1" s="581"/>
      <c r="AT1" s="581"/>
      <c r="AU1" s="581"/>
      <c r="AV1" s="581"/>
      <c r="AW1" s="581"/>
      <c r="AX1" s="581"/>
      <c r="AY1" s="581"/>
      <c r="AZ1" s="582"/>
      <c r="BA1" s="568" t="s">
        <v>423</v>
      </c>
      <c r="BB1" s="569"/>
      <c r="BC1" s="569"/>
      <c r="BD1" s="569"/>
      <c r="BE1" s="569"/>
      <c r="BF1" s="570"/>
      <c r="BG1" s="565" t="s">
        <v>424</v>
      </c>
    </row>
    <row r="2" spans="1:64" ht="15.6" customHeight="1">
      <c r="A2" s="442"/>
      <c r="B2" s="443"/>
      <c r="C2" s="443"/>
      <c r="D2" s="443"/>
      <c r="E2" s="443"/>
      <c r="F2" s="443"/>
      <c r="G2" s="443"/>
      <c r="H2" s="443"/>
      <c r="I2" s="443"/>
      <c r="J2" s="443"/>
      <c r="K2" s="12"/>
      <c r="L2" s="12"/>
      <c r="M2" s="12"/>
      <c r="N2" s="12"/>
      <c r="O2" s="13"/>
      <c r="P2" s="449"/>
      <c r="Q2" s="450"/>
      <c r="R2" s="450"/>
      <c r="S2" s="450"/>
      <c r="T2" s="450"/>
      <c r="U2" s="451"/>
      <c r="V2" s="583"/>
      <c r="W2" s="584"/>
      <c r="X2" s="584"/>
      <c r="Y2" s="584"/>
      <c r="Z2" s="584"/>
      <c r="AA2" s="584"/>
      <c r="AB2" s="584"/>
      <c r="AC2" s="584"/>
      <c r="AD2" s="584"/>
      <c r="AE2" s="584"/>
      <c r="AF2" s="584"/>
      <c r="AG2" s="584"/>
      <c r="AH2" s="584"/>
      <c r="AI2" s="584"/>
      <c r="AJ2" s="584"/>
      <c r="AK2" s="584"/>
      <c r="AL2" s="584"/>
      <c r="AM2" s="584"/>
      <c r="AN2" s="584"/>
      <c r="AO2" s="584"/>
      <c r="AP2" s="584"/>
      <c r="AQ2" s="584"/>
      <c r="AR2" s="584"/>
      <c r="AS2" s="584"/>
      <c r="AT2" s="584"/>
      <c r="AU2" s="584"/>
      <c r="AV2" s="584"/>
      <c r="AW2" s="584"/>
      <c r="AX2" s="584"/>
      <c r="AY2" s="584"/>
      <c r="AZ2" s="585"/>
      <c r="BA2" s="571"/>
      <c r="BB2" s="572"/>
      <c r="BC2" s="572"/>
      <c r="BD2" s="572"/>
      <c r="BE2" s="572"/>
      <c r="BF2" s="573"/>
      <c r="BG2" s="566"/>
    </row>
    <row r="3" spans="1:64" ht="15.6" customHeight="1">
      <c r="A3" s="442"/>
      <c r="B3" s="443"/>
      <c r="C3" s="443"/>
      <c r="D3" s="443"/>
      <c r="E3" s="443"/>
      <c r="F3" s="443"/>
      <c r="G3" s="443"/>
      <c r="H3" s="443"/>
      <c r="I3" s="443"/>
      <c r="J3" s="443"/>
      <c r="K3" s="12"/>
      <c r="L3" s="12"/>
      <c r="M3" s="12"/>
      <c r="N3" s="12"/>
      <c r="O3" s="13"/>
      <c r="P3" s="449" t="s">
        <v>425</v>
      </c>
      <c r="Q3" s="450"/>
      <c r="R3" s="450"/>
      <c r="S3" s="450"/>
      <c r="T3" s="450"/>
      <c r="U3" s="451"/>
      <c r="V3" s="586" t="s">
        <v>426</v>
      </c>
      <c r="W3" s="587"/>
      <c r="X3" s="587"/>
      <c r="Y3" s="587"/>
      <c r="Z3" s="587"/>
      <c r="AA3" s="587"/>
      <c r="AB3" s="587"/>
      <c r="AC3" s="587"/>
      <c r="AD3" s="587"/>
      <c r="AE3" s="587"/>
      <c r="AF3" s="587"/>
      <c r="AG3" s="587"/>
      <c r="AH3" s="587"/>
      <c r="AI3" s="587"/>
      <c r="AJ3" s="587"/>
      <c r="AK3" s="587"/>
      <c r="AL3" s="587"/>
      <c r="AM3" s="587"/>
      <c r="AN3" s="587"/>
      <c r="AO3" s="587"/>
      <c r="AP3" s="587"/>
      <c r="AQ3" s="587"/>
      <c r="AR3" s="587"/>
      <c r="AS3" s="587"/>
      <c r="AT3" s="587"/>
      <c r="AU3" s="587"/>
      <c r="AV3" s="587"/>
      <c r="AW3" s="587"/>
      <c r="AX3" s="587"/>
      <c r="AY3" s="587"/>
      <c r="AZ3" s="588"/>
      <c r="BA3" s="574" t="s">
        <v>427</v>
      </c>
      <c r="BB3" s="575"/>
      <c r="BC3" s="575"/>
      <c r="BD3" s="575"/>
      <c r="BE3" s="575"/>
      <c r="BF3" s="576"/>
      <c r="BG3" s="566" t="str">
        <f>+"06"</f>
        <v>06</v>
      </c>
    </row>
    <row r="4" spans="1:64" ht="15.6" customHeight="1" thickBot="1">
      <c r="A4" s="444"/>
      <c r="B4" s="445"/>
      <c r="C4" s="445"/>
      <c r="D4" s="445"/>
      <c r="E4" s="445"/>
      <c r="F4" s="445"/>
      <c r="G4" s="445"/>
      <c r="H4" s="445"/>
      <c r="I4" s="445"/>
      <c r="J4" s="445"/>
      <c r="K4" s="14"/>
      <c r="L4" s="14"/>
      <c r="M4" s="14"/>
      <c r="N4" s="14"/>
      <c r="O4" s="15"/>
      <c r="P4" s="452"/>
      <c r="Q4" s="453"/>
      <c r="R4" s="453"/>
      <c r="S4" s="453"/>
      <c r="T4" s="453"/>
      <c r="U4" s="454"/>
      <c r="V4" s="589"/>
      <c r="W4" s="590"/>
      <c r="X4" s="590"/>
      <c r="Y4" s="590"/>
      <c r="Z4" s="590"/>
      <c r="AA4" s="590"/>
      <c r="AB4" s="590"/>
      <c r="AC4" s="590"/>
      <c r="AD4" s="590"/>
      <c r="AE4" s="590"/>
      <c r="AF4" s="590"/>
      <c r="AG4" s="590"/>
      <c r="AH4" s="590"/>
      <c r="AI4" s="590"/>
      <c r="AJ4" s="590"/>
      <c r="AK4" s="590"/>
      <c r="AL4" s="590"/>
      <c r="AM4" s="590"/>
      <c r="AN4" s="590"/>
      <c r="AO4" s="590"/>
      <c r="AP4" s="590"/>
      <c r="AQ4" s="590"/>
      <c r="AR4" s="590"/>
      <c r="AS4" s="590"/>
      <c r="AT4" s="590"/>
      <c r="AU4" s="590"/>
      <c r="AV4" s="590"/>
      <c r="AW4" s="590"/>
      <c r="AX4" s="590"/>
      <c r="AY4" s="590"/>
      <c r="AZ4" s="591"/>
      <c r="BA4" s="577"/>
      <c r="BB4" s="578"/>
      <c r="BC4" s="578"/>
      <c r="BD4" s="578"/>
      <c r="BE4" s="578"/>
      <c r="BF4" s="579"/>
      <c r="BG4" s="567"/>
    </row>
    <row r="5" spans="1:64" ht="15.6" customHeight="1">
      <c r="A5" s="18"/>
      <c r="BG5" s="20"/>
    </row>
    <row r="6" spans="1:64" ht="31.15" customHeight="1">
      <c r="A6" s="18"/>
      <c r="C6" s="19"/>
      <c r="D6" s="488" t="s">
        <v>2</v>
      </c>
      <c r="E6" s="488"/>
      <c r="F6" s="488"/>
      <c r="G6" s="488"/>
      <c r="J6" s="19"/>
      <c r="K6" s="596" t="str">
        <f>IF('Contexto Proceso'!$B$2="","",'Contexto Proceso'!$B$2)</f>
        <v>Planeación del Sistema de Gestión Integrado</v>
      </c>
      <c r="L6" s="596"/>
      <c r="M6" s="596"/>
      <c r="N6" s="596"/>
      <c r="O6" s="596"/>
      <c r="P6" s="596"/>
      <c r="Q6" s="596"/>
      <c r="R6" s="596"/>
      <c r="S6" s="596"/>
      <c r="T6" s="596"/>
      <c r="U6" s="596"/>
      <c r="V6" s="596"/>
      <c r="W6" s="596"/>
      <c r="X6" s="596"/>
      <c r="Y6" s="596"/>
      <c r="Z6" s="596"/>
      <c r="AA6" s="596"/>
      <c r="AB6" s="596"/>
      <c r="AC6" s="596"/>
      <c r="AD6" s="596"/>
      <c r="AE6" s="596"/>
      <c r="AF6" s="596"/>
      <c r="AG6" s="596"/>
      <c r="AH6" s="596"/>
      <c r="AI6" s="596"/>
      <c r="AJ6" s="596"/>
      <c r="AK6" s="596"/>
      <c r="AL6" s="596"/>
      <c r="AM6" s="596"/>
      <c r="AN6" s="596"/>
      <c r="AO6" s="596"/>
      <c r="AP6" s="596"/>
      <c r="AQ6" s="596"/>
      <c r="AR6" s="596"/>
      <c r="AS6" s="596"/>
      <c r="AT6" s="596"/>
      <c r="AU6" s="596"/>
      <c r="AV6" s="596"/>
      <c r="AW6" s="596"/>
      <c r="AX6" s="596"/>
      <c r="AY6" s="596"/>
      <c r="AZ6" s="596"/>
      <c r="BA6" s="596"/>
      <c r="BB6" s="596"/>
      <c r="BC6" s="596"/>
      <c r="BD6" s="596"/>
      <c r="BE6" s="596"/>
      <c r="BF6" s="596"/>
      <c r="BG6" s="20"/>
    </row>
    <row r="7" spans="1:64" ht="11.45" customHeight="1">
      <c r="A7" s="18"/>
      <c r="C7" s="19"/>
      <c r="D7" s="19"/>
      <c r="E7" s="19"/>
      <c r="F7" s="19"/>
      <c r="H7" s="19"/>
      <c r="I7" s="19"/>
      <c r="J7" s="19"/>
      <c r="O7" s="19"/>
      <c r="P7" s="176"/>
      <c r="Q7" s="176"/>
      <c r="R7" s="176"/>
      <c r="S7" s="176"/>
      <c r="T7" s="19"/>
      <c r="U7" s="19"/>
      <c r="V7" s="21"/>
      <c r="W7" s="21"/>
      <c r="X7" s="21"/>
      <c r="Y7" s="21"/>
      <c r="Z7" s="21"/>
      <c r="AA7" s="21"/>
      <c r="AB7" s="21"/>
      <c r="AC7" s="21"/>
      <c r="AD7" s="21"/>
      <c r="AE7" s="21"/>
      <c r="AF7" s="21"/>
      <c r="AG7" s="21"/>
      <c r="AH7" s="21"/>
      <c r="AI7" s="21"/>
      <c r="AJ7" s="21"/>
      <c r="AK7" s="21"/>
      <c r="AL7" s="21"/>
      <c r="AM7" s="21"/>
      <c r="AN7" s="21"/>
      <c r="AO7" s="21"/>
      <c r="AP7" s="21"/>
      <c r="BG7" s="20"/>
    </row>
    <row r="8" spans="1:64" ht="31.15" customHeight="1">
      <c r="A8" s="18"/>
      <c r="C8" s="19"/>
      <c r="D8" s="488" t="s">
        <v>360</v>
      </c>
      <c r="E8" s="488"/>
      <c r="F8" s="488"/>
      <c r="G8" s="488"/>
      <c r="J8" s="22"/>
      <c r="K8" s="596" t="str">
        <f>IF('Contexto Proceso'!$B$10="","",'Contexto Proceso'!$B$10)</f>
        <v>Realizar una adecuada planeación del sistema de gestión integrado mediante la identificación de requisitos de las normas de calidad y medio ambiente necesarios para el establecidmiento de la información documentada requerida, con el fin de contribuir con la eficacia y efectividad institucional</v>
      </c>
      <c r="L8" s="596"/>
      <c r="M8" s="596"/>
      <c r="N8" s="596"/>
      <c r="O8" s="596"/>
      <c r="P8" s="596"/>
      <c r="Q8" s="596"/>
      <c r="R8" s="596"/>
      <c r="S8" s="596"/>
      <c r="T8" s="596"/>
      <c r="U8" s="596"/>
      <c r="V8" s="596"/>
      <c r="W8" s="596"/>
      <c r="X8" s="596"/>
      <c r="Y8" s="596"/>
      <c r="Z8" s="596"/>
      <c r="AA8" s="596"/>
      <c r="AB8" s="596"/>
      <c r="AC8" s="596"/>
      <c r="AD8" s="596"/>
      <c r="AE8" s="596"/>
      <c r="AF8" s="596"/>
      <c r="AG8" s="596"/>
      <c r="AH8" s="596"/>
      <c r="AI8" s="596"/>
      <c r="AJ8" s="596"/>
      <c r="AK8" s="596"/>
      <c r="AL8" s="596"/>
      <c r="AM8" s="596"/>
      <c r="AN8" s="596"/>
      <c r="AO8" s="596"/>
      <c r="AP8" s="596"/>
      <c r="AQ8" s="596"/>
      <c r="AR8" s="596"/>
      <c r="AS8" s="596"/>
      <c r="AT8" s="596"/>
      <c r="AU8" s="596"/>
      <c r="AV8" s="596"/>
      <c r="AW8" s="596"/>
      <c r="AX8" s="596"/>
      <c r="AY8" s="596"/>
      <c r="AZ8" s="596"/>
      <c r="BA8" s="596"/>
      <c r="BB8" s="596"/>
      <c r="BC8" s="596"/>
      <c r="BD8" s="596"/>
      <c r="BE8" s="596"/>
      <c r="BF8" s="596"/>
      <c r="BG8" s="20"/>
    </row>
    <row r="9" spans="1:64" ht="11.45" customHeight="1">
      <c r="A9" s="18"/>
      <c r="C9" s="19"/>
      <c r="D9" s="176"/>
      <c r="E9" s="176"/>
      <c r="F9" s="176"/>
      <c r="G9" s="176"/>
      <c r="J9" s="22"/>
      <c r="K9" s="177"/>
      <c r="L9" s="177"/>
      <c r="M9" s="177"/>
      <c r="N9" s="177"/>
      <c r="O9" s="177"/>
      <c r="P9" s="177"/>
      <c r="Q9" s="177"/>
      <c r="R9" s="177"/>
      <c r="S9" s="177"/>
      <c r="T9" s="177"/>
      <c r="U9" s="177"/>
      <c r="V9" s="177"/>
      <c r="W9" s="177"/>
      <c r="X9" s="177"/>
      <c r="Y9" s="177"/>
      <c r="Z9" s="177"/>
      <c r="AA9" s="177"/>
      <c r="AB9" s="177"/>
      <c r="AC9" s="177"/>
      <c r="AD9" s="177"/>
      <c r="AE9" s="177"/>
      <c r="AF9" s="177"/>
      <c r="AG9" s="177"/>
      <c r="AH9" s="177"/>
      <c r="AI9" s="177"/>
      <c r="AJ9" s="177"/>
      <c r="AK9" s="177"/>
      <c r="AL9" s="177"/>
      <c r="AM9" s="177"/>
      <c r="AN9" s="177"/>
      <c r="AO9" s="177"/>
      <c r="AP9" s="177"/>
      <c r="AQ9" s="177"/>
      <c r="AR9" s="177"/>
      <c r="AS9" s="177"/>
      <c r="AT9" s="177"/>
      <c r="AU9" s="177"/>
      <c r="AV9" s="177"/>
      <c r="AW9" s="177"/>
      <c r="AX9" s="177"/>
      <c r="AY9" s="177"/>
      <c r="AZ9" s="177"/>
      <c r="BA9" s="177"/>
      <c r="BB9" s="177"/>
      <c r="BG9" s="20"/>
    </row>
    <row r="10" spans="1:64" ht="31.15" customHeight="1">
      <c r="A10" s="18"/>
      <c r="C10" s="19"/>
      <c r="D10" s="488" t="s">
        <v>428</v>
      </c>
      <c r="E10" s="488"/>
      <c r="F10" s="488"/>
      <c r="G10" s="488"/>
      <c r="H10" s="488"/>
      <c r="I10" s="488"/>
      <c r="J10" s="22"/>
      <c r="K10" s="497"/>
      <c r="L10" s="498"/>
      <c r="M10" s="498"/>
      <c r="N10" s="498"/>
      <c r="O10" s="498"/>
      <c r="P10" s="498"/>
      <c r="Q10" s="498"/>
      <c r="R10" s="498"/>
      <c r="S10" s="498"/>
      <c r="T10" s="498"/>
      <c r="U10" s="498"/>
      <c r="V10" s="498"/>
      <c r="W10" s="498"/>
      <c r="X10" s="498"/>
      <c r="Y10" s="498"/>
      <c r="Z10" s="498"/>
      <c r="AA10" s="498"/>
      <c r="AB10" s="498"/>
      <c r="AC10" s="498"/>
      <c r="AD10" s="498"/>
      <c r="AE10" s="498"/>
      <c r="AF10" s="498"/>
      <c r="AG10" s="498"/>
      <c r="AH10" s="498"/>
      <c r="AI10" s="498"/>
      <c r="AJ10" s="499"/>
      <c r="AK10" s="101"/>
      <c r="AL10" s="22"/>
      <c r="AM10" s="22"/>
      <c r="AN10" s="22"/>
      <c r="AO10" s="22"/>
      <c r="AP10" s="22"/>
      <c r="AQ10" s="500" t="s">
        <v>430</v>
      </c>
      <c r="AR10" s="500"/>
      <c r="AS10" s="500"/>
      <c r="AT10" s="500"/>
      <c r="AU10" s="500"/>
      <c r="AV10" s="500"/>
      <c r="AW10" s="595"/>
      <c r="AX10" s="592"/>
      <c r="AY10" s="593"/>
      <c r="AZ10" s="593"/>
      <c r="BA10" s="593"/>
      <c r="BB10" s="593"/>
      <c r="BC10" s="593"/>
      <c r="BD10" s="593"/>
      <c r="BE10" s="593"/>
      <c r="BF10" s="594"/>
      <c r="BG10" s="20"/>
    </row>
    <row r="11" spans="1:64" ht="14.25" customHeight="1">
      <c r="A11" s="18"/>
      <c r="C11" s="19"/>
      <c r="D11" s="19"/>
      <c r="E11" s="19"/>
      <c r="F11" s="176"/>
      <c r="G11" s="176"/>
      <c r="H11" s="176"/>
      <c r="I11" s="176"/>
      <c r="J11" s="22"/>
      <c r="K11" s="177"/>
      <c r="L11" s="177"/>
      <c r="M11" s="177"/>
      <c r="N11" s="177"/>
      <c r="O11" s="177"/>
      <c r="P11" s="177"/>
      <c r="Q11" s="177"/>
      <c r="R11" s="177"/>
      <c r="S11" s="177"/>
      <c r="T11" s="177"/>
      <c r="U11" s="177"/>
      <c r="V11" s="177"/>
      <c r="W11" s="177"/>
      <c r="X11" s="177"/>
      <c r="Y11" s="177"/>
      <c r="Z11" s="177"/>
      <c r="AA11" s="177"/>
      <c r="AB11" s="177"/>
      <c r="AC11" s="177"/>
      <c r="AD11" s="177"/>
      <c r="AE11" s="177"/>
      <c r="AF11" s="177"/>
      <c r="AG11" s="177"/>
      <c r="AH11" s="177"/>
      <c r="AI11" s="177"/>
      <c r="AJ11" s="177"/>
      <c r="AK11" s="177"/>
      <c r="AL11" s="177"/>
      <c r="AM11" s="177"/>
      <c r="AN11" s="177"/>
      <c r="AO11" s="177"/>
      <c r="AP11" s="177"/>
      <c r="AQ11" s="177"/>
      <c r="AR11" s="177"/>
      <c r="AS11" s="177"/>
      <c r="AT11" s="495" t="s">
        <v>431</v>
      </c>
      <c r="AU11" s="495"/>
      <c r="AV11" s="495"/>
      <c r="AW11" s="495"/>
      <c r="AX11" s="495"/>
      <c r="AY11" s="495"/>
      <c r="AZ11" s="495"/>
      <c r="BA11" s="495"/>
      <c r="BB11" s="495"/>
      <c r="BC11" s="495"/>
      <c r="BG11" s="20"/>
    </row>
    <row r="12" spans="1:64" ht="23.45" customHeight="1">
      <c r="A12" s="18"/>
      <c r="C12" s="19"/>
      <c r="D12" s="19"/>
      <c r="E12" s="19"/>
      <c r="F12" s="176"/>
      <c r="G12" s="176"/>
      <c r="H12" s="176"/>
      <c r="I12" s="176"/>
      <c r="J12" s="22"/>
      <c r="K12" s="177"/>
      <c r="L12" s="177"/>
      <c r="M12" s="177"/>
      <c r="N12" s="177"/>
      <c r="O12" s="177"/>
      <c r="P12" s="177"/>
      <c r="Q12" s="177"/>
      <c r="R12" s="177"/>
      <c r="S12" s="177"/>
      <c r="T12" s="177"/>
      <c r="U12" s="177"/>
      <c r="V12" s="177"/>
      <c r="W12" s="177"/>
      <c r="X12" s="177"/>
      <c r="Y12" s="177"/>
      <c r="Z12" s="177"/>
      <c r="AA12" s="177"/>
      <c r="AB12" s="177"/>
      <c r="AC12" s="177"/>
      <c r="AD12" s="177"/>
      <c r="AE12" s="177"/>
      <c r="AF12" s="177"/>
      <c r="AG12" s="177"/>
      <c r="AH12" s="177"/>
      <c r="AI12" s="177"/>
      <c r="AJ12" s="177"/>
      <c r="AK12" s="177"/>
      <c r="AL12" s="177"/>
      <c r="AM12" s="177"/>
      <c r="AN12" s="177"/>
      <c r="AO12" s="177"/>
      <c r="AP12" s="177"/>
      <c r="AQ12" s="177"/>
      <c r="AR12" s="177"/>
      <c r="AS12" s="177"/>
      <c r="AT12" s="23"/>
      <c r="AU12" s="23"/>
      <c r="AV12" s="23"/>
      <c r="AW12" s="23"/>
      <c r="AX12" s="23"/>
      <c r="AY12" s="23"/>
      <c r="AZ12" s="23"/>
      <c r="BA12" s="23"/>
      <c r="BB12" s="23"/>
      <c r="BC12" s="23"/>
      <c r="BG12" s="20"/>
      <c r="BJ12" s="104" t="s">
        <v>0</v>
      </c>
      <c r="BK12" s="24" t="s">
        <v>432</v>
      </c>
    </row>
    <row r="13" spans="1:64" ht="31.15" customHeight="1">
      <c r="A13" s="18"/>
      <c r="C13" s="19"/>
      <c r="E13" s="22"/>
      <c r="F13" s="22"/>
      <c r="G13" s="22"/>
      <c r="H13" s="22"/>
      <c r="I13" s="22"/>
      <c r="J13" s="22"/>
      <c r="L13" s="22"/>
      <c r="M13" s="500" t="s">
        <v>1</v>
      </c>
      <c r="N13" s="500"/>
      <c r="O13" s="500"/>
      <c r="P13" s="500"/>
      <c r="Q13" s="500"/>
      <c r="R13" s="500"/>
      <c r="S13" s="500"/>
      <c r="T13" s="500"/>
      <c r="U13" s="22"/>
      <c r="V13" s="497"/>
      <c r="W13" s="498"/>
      <c r="X13" s="498"/>
      <c r="Y13" s="498"/>
      <c r="Z13" s="498"/>
      <c r="AA13" s="498"/>
      <c r="AB13" s="498"/>
      <c r="AC13" s="498"/>
      <c r="AD13" s="498"/>
      <c r="AE13" s="498"/>
      <c r="AF13" s="498"/>
      <c r="AG13" s="498"/>
      <c r="AH13" s="498"/>
      <c r="AI13" s="498"/>
      <c r="AJ13" s="499"/>
      <c r="AK13" s="25" t="str">
        <f>IF(V13=Datos!B2,1,IF(V13=Datos!B3,2,IF(V13=Datos!B4,3,IF(V13=Datos!B5,4,IF(V13=Datos!B6,5,"")))))</f>
        <v/>
      </c>
      <c r="AU13" s="177"/>
      <c r="AV13" s="177"/>
      <c r="AW13" s="177"/>
      <c r="AX13" s="177"/>
      <c r="AY13" s="177"/>
      <c r="AZ13" s="177"/>
      <c r="BA13" s="177"/>
      <c r="BB13" s="177"/>
      <c r="BG13" s="20"/>
      <c r="BJ13" s="26">
        <v>1</v>
      </c>
      <c r="BK13" s="26" t="s">
        <v>433</v>
      </c>
      <c r="BL13" s="11" t="s">
        <v>434</v>
      </c>
    </row>
    <row r="14" spans="1:64" ht="30" customHeight="1" thickBot="1">
      <c r="A14" s="34"/>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BG14" s="20"/>
      <c r="BJ14" s="26">
        <v>2</v>
      </c>
      <c r="BK14" s="26" t="s">
        <v>156</v>
      </c>
      <c r="BL14" s="11" t="s">
        <v>435</v>
      </c>
    </row>
    <row r="15" spans="1:64" ht="32.450000000000003" customHeight="1" thickBot="1">
      <c r="A15" s="380" t="str">
        <f>IF(AK13=Datos!$A$6,"IDENTIFICACIÓN DE LA OPORTUNIDAD","IDENTIFICACIÓN DEL RIESGO")</f>
        <v>IDENTIFICACIÓN DEL RIESGO</v>
      </c>
      <c r="B15" s="381"/>
      <c r="C15" s="381"/>
      <c r="D15" s="381"/>
      <c r="E15" s="381"/>
      <c r="F15" s="381"/>
      <c r="G15" s="381"/>
      <c r="H15" s="381"/>
      <c r="I15" s="381"/>
      <c r="J15" s="382"/>
      <c r="K15" s="27"/>
      <c r="L15" s="27"/>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7"/>
      <c r="BJ15" s="26">
        <v>3</v>
      </c>
      <c r="BK15" s="26" t="s">
        <v>436</v>
      </c>
      <c r="BL15" s="11" t="s">
        <v>437</v>
      </c>
    </row>
    <row r="16" spans="1:64" ht="15.6" customHeight="1">
      <c r="A16" s="18"/>
      <c r="B16" s="28"/>
      <c r="C16" s="28"/>
      <c r="D16" s="28"/>
      <c r="E16" s="28"/>
      <c r="F16" s="28"/>
      <c r="G16" s="28"/>
      <c r="H16" s="28"/>
      <c r="I16" s="28"/>
      <c r="J16" s="28"/>
      <c r="BG16" s="20"/>
      <c r="BJ16" s="26">
        <v>4</v>
      </c>
      <c r="BK16" s="26" t="s">
        <v>438</v>
      </c>
      <c r="BL16" s="11" t="s">
        <v>439</v>
      </c>
    </row>
    <row r="17" spans="1:85" ht="15.6" customHeight="1">
      <c r="A17" s="18"/>
      <c r="B17" s="28"/>
      <c r="C17" s="28"/>
      <c r="D17" s="455" t="s">
        <v>440</v>
      </c>
      <c r="E17" s="455"/>
      <c r="F17" s="455"/>
      <c r="G17" s="455"/>
      <c r="H17" s="455"/>
      <c r="I17" s="455"/>
      <c r="J17" s="455"/>
      <c r="K17" s="455"/>
      <c r="L17" s="455"/>
      <c r="M17" s="455"/>
      <c r="N17" s="455"/>
      <c r="O17" s="455"/>
      <c r="P17" s="455"/>
      <c r="Q17" s="455"/>
      <c r="S17" s="455" t="s">
        <v>441</v>
      </c>
      <c r="T17" s="455"/>
      <c r="U17" s="455"/>
      <c r="V17" s="455"/>
      <c r="X17" s="455" t="s">
        <v>442</v>
      </c>
      <c r="Y17" s="455"/>
      <c r="Z17" s="455"/>
      <c r="AA17" s="455"/>
      <c r="AB17" s="455"/>
      <c r="AC17" s="455"/>
      <c r="AD17" s="455"/>
      <c r="AE17" s="455"/>
      <c r="AF17" s="455"/>
      <c r="AG17" s="455"/>
      <c r="AH17" s="455"/>
      <c r="AI17" s="455"/>
      <c r="AJ17" s="455"/>
      <c r="AK17" s="455"/>
      <c r="AL17" s="455"/>
      <c r="AM17" s="455"/>
      <c r="AN17" s="455"/>
      <c r="AO17" s="455"/>
      <c r="AP17" s="455"/>
      <c r="AQ17" s="455"/>
      <c r="AR17" s="455"/>
      <c r="AS17" s="455"/>
      <c r="AT17" s="455"/>
      <c r="AU17" s="455"/>
      <c r="AV17" s="455"/>
      <c r="AW17" s="455"/>
      <c r="AX17" s="455"/>
      <c r="AY17" s="455"/>
      <c r="AZ17" s="455"/>
      <c r="BA17" s="455"/>
      <c r="BB17" s="455"/>
      <c r="BG17" s="20"/>
      <c r="BJ17" s="26">
        <v>5</v>
      </c>
      <c r="BK17" s="26" t="s">
        <v>171</v>
      </c>
      <c r="BL17" s="11" t="s">
        <v>443</v>
      </c>
    </row>
    <row r="18" spans="1:85" ht="37.5" customHeight="1">
      <c r="A18" s="18"/>
      <c r="D18" s="456"/>
      <c r="E18" s="456"/>
      <c r="F18" s="456"/>
      <c r="G18" s="456"/>
      <c r="H18" s="456"/>
      <c r="I18" s="456"/>
      <c r="J18" s="456"/>
      <c r="K18" s="456"/>
      <c r="L18" s="456"/>
      <c r="M18" s="456"/>
      <c r="N18" s="456"/>
      <c r="O18" s="456"/>
      <c r="P18" s="456"/>
      <c r="Q18" s="456"/>
      <c r="S18" s="456"/>
      <c r="T18" s="456"/>
      <c r="U18" s="456"/>
      <c r="V18" s="456"/>
      <c r="X18" s="456"/>
      <c r="Y18" s="456"/>
      <c r="Z18" s="456"/>
      <c r="AA18" s="456"/>
      <c r="AB18" s="456"/>
      <c r="AC18" s="456"/>
      <c r="AD18" s="456"/>
      <c r="AE18" s="456"/>
      <c r="AF18" s="456"/>
      <c r="AG18" s="456"/>
      <c r="AH18" s="456"/>
      <c r="AI18" s="456"/>
      <c r="AJ18" s="456"/>
      <c r="AK18" s="456"/>
      <c r="AL18" s="456"/>
      <c r="AM18" s="456"/>
      <c r="AN18" s="456"/>
      <c r="AO18" s="456"/>
      <c r="AP18" s="456"/>
      <c r="AQ18" s="456"/>
      <c r="AR18" s="456"/>
      <c r="AS18" s="456"/>
      <c r="AT18" s="456"/>
      <c r="AU18" s="456"/>
      <c r="AV18" s="456"/>
      <c r="AW18" s="456"/>
      <c r="AX18" s="456"/>
      <c r="AY18" s="456"/>
      <c r="AZ18" s="456"/>
      <c r="BA18" s="456"/>
      <c r="BB18" s="456"/>
      <c r="BC18" s="456"/>
      <c r="BD18" s="456"/>
      <c r="BE18" s="456"/>
      <c r="BF18" s="456"/>
      <c r="BG18" s="20"/>
    </row>
    <row r="19" spans="1:85" ht="15.6" customHeight="1">
      <c r="A19" s="18"/>
      <c r="B19" s="39"/>
      <c r="C19" s="39"/>
      <c r="D19" s="39"/>
      <c r="E19" s="39"/>
      <c r="BF19" s="140"/>
      <c r="BG19" s="102" t="s">
        <v>22</v>
      </c>
      <c r="BK19" s="11" t="s">
        <v>445</v>
      </c>
      <c r="BL19" s="11" t="s">
        <v>446</v>
      </c>
      <c r="BM19" s="11" t="s">
        <v>447</v>
      </c>
      <c r="BN19" s="11" t="s">
        <v>448</v>
      </c>
      <c r="BO19" s="11" t="s">
        <v>449</v>
      </c>
      <c r="BP19" s="11" t="s">
        <v>450</v>
      </c>
      <c r="BQ19" s="11" t="s">
        <v>451</v>
      </c>
      <c r="BS19" s="11" t="s">
        <v>452</v>
      </c>
      <c r="BT19" s="11" t="s">
        <v>453</v>
      </c>
      <c r="BU19" s="11" t="s">
        <v>454</v>
      </c>
      <c r="BV19" s="11" t="s">
        <v>455</v>
      </c>
      <c r="BW19" s="11" t="s">
        <v>456</v>
      </c>
      <c r="BX19" s="11" t="s">
        <v>457</v>
      </c>
      <c r="BY19" s="11" t="s">
        <v>458</v>
      </c>
      <c r="CA19" s="11" t="s">
        <v>459</v>
      </c>
      <c r="CB19" s="11" t="s">
        <v>460</v>
      </c>
      <c r="CC19" s="11" t="s">
        <v>461</v>
      </c>
      <c r="CD19" s="11" t="s">
        <v>462</v>
      </c>
      <c r="CE19" s="11" t="s">
        <v>463</v>
      </c>
      <c r="CF19" s="11" t="s">
        <v>464</v>
      </c>
      <c r="CG19" s="11" t="s">
        <v>465</v>
      </c>
    </row>
    <row r="20" spans="1:85" ht="15.6" customHeight="1">
      <c r="A20" s="18"/>
      <c r="B20" s="39"/>
      <c r="C20" s="39"/>
      <c r="D20" s="496" t="str">
        <f>IF(AK13=Datos!$A$6,"Nombre de la oportunidad","Nombre del riesgo")</f>
        <v>Nombre del riesgo</v>
      </c>
      <c r="E20" s="496"/>
      <c r="F20" s="496"/>
      <c r="G20" s="496"/>
      <c r="H20" s="496"/>
      <c r="I20" s="496"/>
      <c r="J20" s="496"/>
      <c r="K20" s="496"/>
      <c r="L20" s="496"/>
      <c r="M20" s="496"/>
      <c r="N20" s="496"/>
      <c r="O20" s="496"/>
      <c r="P20" s="496"/>
      <c r="Q20" s="496"/>
      <c r="R20" s="496"/>
      <c r="S20" s="496"/>
      <c r="T20" s="496"/>
      <c r="U20" s="496"/>
      <c r="V20" s="496"/>
      <c r="W20" s="496"/>
      <c r="X20" s="496"/>
      <c r="Y20" s="496"/>
      <c r="Z20" s="496"/>
      <c r="AA20" s="496"/>
      <c r="AB20" s="496"/>
      <c r="AC20" s="496"/>
      <c r="AD20" s="496"/>
      <c r="AE20" s="496"/>
      <c r="AF20" s="496"/>
      <c r="AG20" s="496"/>
      <c r="AH20" s="496"/>
      <c r="AI20" s="496"/>
      <c r="AJ20" s="496"/>
      <c r="AK20" s="496"/>
      <c r="AL20" s="496"/>
      <c r="AM20" s="496"/>
      <c r="AN20" s="496"/>
      <c r="AO20" s="496"/>
      <c r="AP20" s="496"/>
      <c r="AQ20" s="496"/>
      <c r="AR20" s="496"/>
      <c r="AS20" s="496"/>
      <c r="AT20" s="496"/>
      <c r="AU20" s="496"/>
      <c r="AV20" s="496"/>
      <c r="AW20" s="496"/>
      <c r="AX20" s="496"/>
      <c r="AY20" s="496"/>
      <c r="AZ20" s="496"/>
      <c r="BA20" s="496"/>
      <c r="BB20" s="496"/>
      <c r="BC20" s="496"/>
      <c r="BG20" s="20"/>
      <c r="BK20" s="26" t="str">
        <f>IF('Contexto Estrat. Ins'!$C$7&lt;&gt;"",'Contexto Estrat. Ins'!$C$6,"")</f>
        <v>Planta de personal autorizada insuficiente frente al crecimiento de requerimientos por parte de las partes interesadas</v>
      </c>
      <c r="BL20" s="26" t="str">
        <f>IF('Contexto Estrat. Ins'!$C$8&lt;&gt;"",'Contexto Estrat. Ins'!$C$6,"")</f>
        <v>Planta de personal autorizada insuficiente frente al crecimiento de requerimientos por parte de las partes interesadas</v>
      </c>
      <c r="BM20" s="26" t="str">
        <f>IF('Contexto Estrat. Ins'!$C$9&lt;&gt;"",'Contexto Estrat. Ins'!$C$6,"")</f>
        <v>Planta de personal autorizada insuficiente frente al crecimiento de requerimientos por parte de las partes interesadas</v>
      </c>
      <c r="BN20" s="26" t="str">
        <f>IF('Contexto Estrat. Ins'!$C$10&lt;&gt;"",'Contexto Estrat. Ins'!$C$6,"")</f>
        <v>Planta de personal autorizada insuficiente frente al crecimiento de requerimientos por parte de las partes interesadas</v>
      </c>
      <c r="BO20" s="26" t="str">
        <f>IF('Contexto Estrat. Ins'!$C$11&lt;&gt;"",'Contexto Estrat. Ins'!$C$6,"")</f>
        <v/>
      </c>
      <c r="BP20" s="26" t="str">
        <f>IF('Contexto Estrat. Ins'!$C$12&lt;&gt;"",'Contexto Estrat. Ins'!$C$6,"")</f>
        <v/>
      </c>
      <c r="BQ20" s="26" t="str">
        <f>IF($D$29='Contexto Estrat. Ins'!$B$7,BK20,IF($D$29='Contexto Estrat. Ins'!$B$8,BL20,IF($D$29='Contexto Estrat. Ins'!$B$9,BM20,IF($D$29='Contexto Estrat. Ins'!$B$10,BN20,IF($D$29='Contexto Estrat. Ins'!$B$11,BO20,IF($D$29='Contexto Estrat. Ins'!$B$12,BP20,""))))))</f>
        <v/>
      </c>
      <c r="BS20" s="26" t="str">
        <f>IF('Contexto Estrat. Ins'!$C$37&lt;&gt;"",'Contexto Estrat. Ins'!$C$36,"")</f>
        <v>Definición y aplicación de los modelos de riesgo sanitario IVC-SOA e IVC-SOA PAPF</v>
      </c>
      <c r="BT20" s="26" t="str">
        <f>IF('Contexto Estrat. Ins'!$C$38&lt;&gt;"",'Contexto Estrat. Ins'!$C$36,"")</f>
        <v/>
      </c>
      <c r="BU20" s="26" t="str">
        <f>IF('Contexto Estrat. Ins'!$C$39&lt;&gt;"",'Contexto Estrat. Ins'!$C$36,"")</f>
        <v/>
      </c>
      <c r="BV20" s="26" t="str">
        <f>IF('Contexto Estrat. Ins'!$C$40&lt;&gt;"",'Contexto Estrat. Ins'!$C$36,"")</f>
        <v>Definición y aplicación de los modelos de riesgo sanitario IVC-SOA e IVC-SOA PAPF</v>
      </c>
      <c r="BW20" s="26" t="str">
        <f>IF('Contexto Estrat. Ins'!$C$41&lt;&gt;"",'Contexto Estrat. Ins'!$C$36,"")</f>
        <v/>
      </c>
      <c r="BX20" s="26" t="str">
        <f>IF('Contexto Estrat. Ins'!$C$42&lt;&gt;"",'Contexto Estrat. Ins'!$C$36,"")</f>
        <v/>
      </c>
      <c r="BY20" s="26" t="str">
        <f>IF($D$29='Contexto Estrat. Ins'!$B$37,BS20,IF($D$29='Contexto Estrat. Ins'!$B$38,BT20,IF($D$29='Contexto Estrat. Ins'!$B$39,BU20,IF($D$29='Contexto Estrat. Ins'!$B$40,BV20,IF($D$29='Contexto Estrat. Ins'!$B$41,BW20,IF($D$29='Contexto Estrat. Ins'!$B$42,BX20,""))))))</f>
        <v/>
      </c>
      <c r="CA20" s="26" t="str">
        <f>IF('Contexto Estrat. Ins'!$C$17&lt;&gt;"",'Contexto Estrat. Ins'!$C$16,"")</f>
        <v>Aprobación de presupuesto inferior a las necesidades del Invima</v>
      </c>
      <c r="CB20" s="26" t="str">
        <f>IF('Contexto Estrat. Ins'!$C$18&lt;&gt;"",'Contexto Estrat. Ins'!$C$16,"")</f>
        <v>Aprobación de presupuesto inferior a las necesidades del Invima</v>
      </c>
      <c r="CC20" s="26" t="str">
        <f>IF('Contexto Estrat. Ins'!$C$19&lt;&gt;"",'Contexto Estrat. Ins'!$C$16,"")</f>
        <v>Aprobación de presupuesto inferior a las necesidades del Invima</v>
      </c>
      <c r="CD20" s="26" t="str">
        <f>IF('Contexto Estrat. Ins'!$C$20&lt;&gt;"",'Contexto Estrat. Ins'!$C$16,"")</f>
        <v>Aprobación de presupuesto inferior a las necesidades del Invima</v>
      </c>
      <c r="CE20" s="26" t="str">
        <f>IF('Contexto Estrat. Ins'!$C$21&lt;&gt;"",'Contexto Estrat. Ins'!$C$16,"")</f>
        <v/>
      </c>
      <c r="CF20" s="26" t="str">
        <f>IF('Contexto Estrat. Ins'!$C$22&lt;&gt;"",'Contexto Estrat. Ins'!$C$16,"")</f>
        <v/>
      </c>
      <c r="CG20" s="26" t="str">
        <f>IF($D$29='Contexto Estrat. Ins'!$B$17,CA20,IF($D$29='Contexto Estrat. Ins'!$B$18,CB20,IF($D$29='Contexto Estrat. Ins'!$B$19,CC20,IF($D$29='Contexto Estrat. Ins'!$B$20,CD20,IF($D$29='Contexto Estrat. Ins'!$B$21,CE20,IF($D$29='Contexto Estrat. Ins'!$B$22,CF20,""))))))</f>
        <v/>
      </c>
    </row>
    <row r="21" spans="1:85" ht="31.9" customHeight="1">
      <c r="A21" s="18"/>
      <c r="B21" s="39"/>
      <c r="C21" s="39"/>
      <c r="D21" s="489" t="str">
        <f>IF(X18="","",CONCATENATE(D18," ",S18," ",X18))</f>
        <v/>
      </c>
      <c r="E21" s="489"/>
      <c r="F21" s="489"/>
      <c r="G21" s="489"/>
      <c r="H21" s="489"/>
      <c r="I21" s="489"/>
      <c r="J21" s="489"/>
      <c r="K21" s="489"/>
      <c r="L21" s="489"/>
      <c r="M21" s="489"/>
      <c r="N21" s="489"/>
      <c r="O21" s="489"/>
      <c r="P21" s="489"/>
      <c r="Q21" s="489"/>
      <c r="R21" s="489"/>
      <c r="S21" s="489"/>
      <c r="T21" s="489"/>
      <c r="U21" s="489"/>
      <c r="V21" s="489"/>
      <c r="W21" s="489"/>
      <c r="X21" s="489"/>
      <c r="Y21" s="489"/>
      <c r="Z21" s="489"/>
      <c r="AA21" s="489"/>
      <c r="AB21" s="489"/>
      <c r="AC21" s="489"/>
      <c r="AD21" s="489"/>
      <c r="AE21" s="489"/>
      <c r="AF21" s="489"/>
      <c r="AG21" s="489"/>
      <c r="AH21" s="489"/>
      <c r="AI21" s="489"/>
      <c r="AJ21" s="489"/>
      <c r="AK21" s="489"/>
      <c r="AL21" s="489"/>
      <c r="AM21" s="489"/>
      <c r="AN21" s="489"/>
      <c r="AO21" s="489"/>
      <c r="AP21" s="489"/>
      <c r="AQ21" s="489"/>
      <c r="AR21" s="489"/>
      <c r="AS21" s="489"/>
      <c r="AT21" s="489"/>
      <c r="AU21" s="489"/>
      <c r="AV21" s="489"/>
      <c r="AW21" s="489"/>
      <c r="AX21" s="489"/>
      <c r="AY21" s="489"/>
      <c r="AZ21" s="489"/>
      <c r="BA21" s="489"/>
      <c r="BB21" s="489"/>
      <c r="BC21" s="489"/>
      <c r="BD21" s="489"/>
      <c r="BE21" s="489"/>
      <c r="BF21" s="489"/>
      <c r="BG21" s="20"/>
      <c r="BK21" s="26" t="str">
        <f>IF('Contexto Estrat. Ins'!$D$7&lt;&gt;"",'Contexto Estrat. Ins'!$D$6,"")</f>
        <v>Rotación de personal</v>
      </c>
      <c r="BL21" s="26" t="str">
        <f>IF('Contexto Estrat. Ins'!$D$8&lt;&gt;"",'Contexto Estrat. Ins'!$D$6,"")</f>
        <v>Rotación de personal</v>
      </c>
      <c r="BM21" s="26" t="str">
        <f>IF('Contexto Estrat. Ins'!$D$9&lt;&gt;"",'Contexto Estrat. Ins'!$D$6,"")</f>
        <v>Rotación de personal</v>
      </c>
      <c r="BN21" s="26" t="str">
        <f>IF('Contexto Estrat. Ins'!$D$10&lt;&gt;"",'Contexto Estrat. Ins'!$D$6,"")</f>
        <v/>
      </c>
      <c r="BO21" s="26" t="str">
        <f>IF('Contexto Estrat. Ins'!$D$11&lt;&gt;"",'Contexto Estrat. Ins'!$D$6,"")</f>
        <v/>
      </c>
      <c r="BP21" s="26" t="str">
        <f>IF('Contexto Estrat. Ins'!$D$12&lt;&gt;"",'Contexto Estrat. Ins'!$D$6,"")</f>
        <v/>
      </c>
      <c r="BQ21" s="26" t="str">
        <f>IF($D$29='Contexto Estrat. Ins'!$B$7,BK21,IF($D$29='Contexto Estrat. Ins'!$B$8,BL21,IF($D$29='Contexto Estrat. Ins'!$B$9,BM21,IF($D$29='Contexto Estrat. Ins'!$B$10,BN21,IF($D$29='Contexto Estrat. Ins'!$B$11,BO21,IF($D$29='Contexto Estrat. Ins'!$B$12,BP21,""))))))</f>
        <v/>
      </c>
      <c r="BS21" s="26" t="str">
        <f>IF('Contexto Estrat. Ins'!$D$37&lt;&gt;"",'Contexto Estrat. Ins'!$D$36,"")</f>
        <v>Conocimiento técnico del personal del Instituto</v>
      </c>
      <c r="BT21" s="26" t="str">
        <f>IF('Contexto Estrat. Ins'!$D$38&lt;&gt;"",'Contexto Estrat. Ins'!$D$36,"")</f>
        <v>Conocimiento técnico del personal del Instituto</v>
      </c>
      <c r="BU21" s="26" t="str">
        <f>IF('Contexto Estrat. Ins'!$D$39&lt;&gt;"",'Contexto Estrat. Ins'!$D$36,"")</f>
        <v>Conocimiento técnico del personal del Instituto</v>
      </c>
      <c r="BV21" s="26" t="str">
        <f>IF('Contexto Estrat. Ins'!$D$40&lt;&gt;"",'Contexto Estrat. Ins'!$D$36,"")</f>
        <v>Conocimiento técnico del personal del Instituto</v>
      </c>
      <c r="BW21" s="26" t="str">
        <f>IF('Contexto Estrat. Ins'!$D$41&lt;&gt;"",'Contexto Estrat. Ins'!$D$36,"")</f>
        <v/>
      </c>
      <c r="BX21" s="26" t="str">
        <f>IF('Contexto Estrat. Ins'!$D$42&lt;&gt;"",'Contexto Estrat. Ins'!$D$36,"")</f>
        <v/>
      </c>
      <c r="BY21" s="26" t="str">
        <f>IF($D$29='Contexto Estrat. Ins'!$B$37,BS21,IF($D$29='Contexto Estrat. Ins'!$B$38,BT21,IF($D$29='Contexto Estrat. Ins'!$B$39,BU21,IF($D$29='Contexto Estrat. Ins'!$B$40,BV21,IF($D$29='Contexto Estrat. Ins'!$B$41,BW21,IF($D$29='Contexto Estrat. Ins'!$B$42,BX21,""))))))</f>
        <v/>
      </c>
      <c r="CA21" s="26" t="str">
        <f>IF('Contexto Estrat. Ins'!$D$17&lt;&gt;"",'Contexto Estrat. Ins'!$D$16,"")</f>
        <v>Exceso de legislación sanitaria vigente y cambios continuos en la misma</v>
      </c>
      <c r="CB21" s="26" t="str">
        <f>IF('Contexto Estrat. Ins'!$D$18&lt;&gt;"",'Contexto Estrat. Ins'!$D$16,"")</f>
        <v/>
      </c>
      <c r="CC21" s="26" t="str">
        <f>IF('Contexto Estrat. Ins'!$D$19&lt;&gt;"",'Contexto Estrat. Ins'!$D$16,"")</f>
        <v/>
      </c>
      <c r="CD21" s="26" t="str">
        <f>IF('Contexto Estrat. Ins'!$D$20&lt;&gt;"",'Contexto Estrat. Ins'!$D$16,"")</f>
        <v/>
      </c>
      <c r="CE21" s="26" t="str">
        <f>IF('Contexto Estrat. Ins'!$D$21&lt;&gt;"",'Contexto Estrat. Ins'!$D$16,"")</f>
        <v/>
      </c>
      <c r="CF21" s="26" t="str">
        <f>IF('Contexto Estrat. Ins'!$D$22&lt;&gt;"",'Contexto Estrat. Ins'!$D$16,"")</f>
        <v/>
      </c>
      <c r="CG21" s="26" t="str">
        <f>IF($D$29='Contexto Estrat. Ins'!$B$17,CA21,IF($D$29='Contexto Estrat. Ins'!$B$18,CB21,IF($D$29='Contexto Estrat. Ins'!$B$19,CC21,IF($D$29='Contexto Estrat. Ins'!$B$20,CD21,IF($D$29='Contexto Estrat. Ins'!$B$21,CE21,IF($D$29='Contexto Estrat. Ins'!$B$22,CF21,""))))))</f>
        <v/>
      </c>
    </row>
    <row r="22" spans="1:85" ht="15" customHeight="1">
      <c r="A22" s="18"/>
      <c r="D22" s="492" t="s">
        <v>466</v>
      </c>
      <c r="E22" s="492"/>
      <c r="F22" s="492"/>
      <c r="G22" s="492"/>
      <c r="H22" s="492"/>
      <c r="I22" s="492"/>
      <c r="J22" s="492"/>
      <c r="K22" s="492"/>
      <c r="L22" s="492"/>
      <c r="M22" s="492"/>
      <c r="N22" s="492"/>
      <c r="O22" s="492"/>
      <c r="P22" s="492"/>
      <c r="Q22" s="492"/>
      <c r="R22" s="492"/>
      <c r="S22" s="492"/>
      <c r="T22" s="492"/>
      <c r="U22" s="492"/>
      <c r="V22" s="492"/>
      <c r="W22" s="492"/>
      <c r="X22" s="492"/>
      <c r="Y22" s="492"/>
      <c r="Z22" s="492"/>
      <c r="AA22" s="492"/>
      <c r="AB22" s="492"/>
      <c r="AC22" s="492"/>
      <c r="AD22" s="492"/>
      <c r="AE22" s="492"/>
      <c r="AF22" s="492"/>
      <c r="AG22" s="492"/>
      <c r="AH22" s="492"/>
      <c r="AI22" s="492"/>
      <c r="AJ22" s="492"/>
      <c r="AK22" s="492"/>
      <c r="AL22" s="492"/>
      <c r="AM22" s="492"/>
      <c r="AN22" s="492"/>
      <c r="AO22" s="492"/>
      <c r="AP22" s="492"/>
      <c r="AQ22" s="492"/>
      <c r="AR22" s="492"/>
      <c r="AS22" s="492"/>
      <c r="AT22" s="492"/>
      <c r="AU22" s="492"/>
      <c r="AV22" s="492"/>
      <c r="AW22" s="492"/>
      <c r="AX22" s="492"/>
      <c r="AY22" s="492"/>
      <c r="AZ22" s="492"/>
      <c r="BA22" s="492"/>
      <c r="BB22" s="492"/>
      <c r="BC22" s="492"/>
      <c r="BD22" s="492"/>
      <c r="BE22" s="492"/>
      <c r="BF22" s="492"/>
      <c r="BG22" s="20"/>
      <c r="BK22" s="26" t="str">
        <f>IF('Contexto Estrat. Ins'!$E$7&lt;&gt;"",'Contexto Estrat. Ins'!$E$6,"")</f>
        <v>Sistemas de información y plataforma tecnológica obsoleta y vulnerable</v>
      </c>
      <c r="BL22" s="26" t="str">
        <f>IF('Contexto Estrat. Ins'!$E$8&lt;&gt;"",'Contexto Estrat. Ins'!$E$6,"")</f>
        <v>Sistemas de información y plataforma tecnológica obsoleta y vulnerable</v>
      </c>
      <c r="BM22" s="26" t="str">
        <f>IF('Contexto Estrat. Ins'!$E$9&lt;&gt;"",'Contexto Estrat. Ins'!$E$6,"")</f>
        <v>Sistemas de información y plataforma tecnológica obsoleta y vulnerable</v>
      </c>
      <c r="BN22" s="26" t="str">
        <f>IF('Contexto Estrat. Ins'!$E$10&lt;&gt;"",'Contexto Estrat. Ins'!$E$6,"")</f>
        <v>Sistemas de información y plataforma tecnológica obsoleta y vulnerable</v>
      </c>
      <c r="BO22" s="26" t="str">
        <f>IF('Contexto Estrat. Ins'!$E$11&lt;&gt;"",'Contexto Estrat. Ins'!$E$6,"")</f>
        <v/>
      </c>
      <c r="BP22" s="26" t="str">
        <f>IF('Contexto Estrat. Ins'!$E$12&lt;&gt;"",'Contexto Estrat. Ins'!$E$6,"")</f>
        <v/>
      </c>
      <c r="BQ22" s="26" t="str">
        <f>IF($D$29='Contexto Estrat. Ins'!$B$7,BK22,IF($D$29='Contexto Estrat. Ins'!$B$8,BL22,IF($D$29='Contexto Estrat. Ins'!$B$9,BM22,IF($D$29='Contexto Estrat. Ins'!$B$10,BN22,IF($D$29='Contexto Estrat. Ins'!$B$11,BO22,IF($D$29='Contexto Estrat. Ins'!$B$12,BP22,""))))))</f>
        <v/>
      </c>
      <c r="BS22" s="26" t="str">
        <f>IF('Contexto Estrat. Ins'!$E$37&lt;&gt;"",'Contexto Estrat. Ins'!$E$36,"")</f>
        <v/>
      </c>
      <c r="BT22" s="26" t="str">
        <f>IF('Contexto Estrat. Ins'!$E$38&lt;&gt;"",'Contexto Estrat. Ins'!$E$36,"")</f>
        <v>Racionalización de trámites de acuerdo a la normatividad vigente</v>
      </c>
      <c r="BU22" s="26" t="str">
        <f>IF('Contexto Estrat. Ins'!$E$39&lt;&gt;"",'Contexto Estrat. Ins'!$E$36,"")</f>
        <v/>
      </c>
      <c r="BV22" s="26" t="str">
        <f>IF('Contexto Estrat. Ins'!$E$40&lt;&gt;"",'Contexto Estrat. Ins'!$E$36,"")</f>
        <v>Racionalización de trámites de acuerdo a la normatividad vigente</v>
      </c>
      <c r="BW22" s="26" t="str">
        <f>IF('Contexto Estrat. Ins'!$E$41&lt;&gt;"",'Contexto Estrat. Ins'!$E$36,"")</f>
        <v/>
      </c>
      <c r="BX22" s="26" t="str">
        <f>IF('Contexto Estrat. Ins'!$E$42&lt;&gt;"",'Contexto Estrat. Ins'!$E$36,"")</f>
        <v/>
      </c>
      <c r="BY22" s="26" t="str">
        <f>IF($D$29='Contexto Estrat. Ins'!$B$37,BS22,IF($D$29='Contexto Estrat. Ins'!$B$38,BT22,IF($D$29='Contexto Estrat. Ins'!$B$39,BU22,IF($D$29='Contexto Estrat. Ins'!$B$40,BV22,IF($D$29='Contexto Estrat. Ins'!$B$41,BW22,IF($D$29='Contexto Estrat. Ins'!$B$42,BX22,""))))))</f>
        <v/>
      </c>
      <c r="CA22" s="26" t="str">
        <f>IF('Contexto Estrat. Ins'!$E$17&lt;&gt;"",'Contexto Estrat. Ins'!$E$16,"")</f>
        <v>Capacidad de respuesta limitada en la Red Nacional de Laboratorios</v>
      </c>
      <c r="CB22" s="26" t="str">
        <f>IF('Contexto Estrat. Ins'!$E$18&lt;&gt;"",'Contexto Estrat. Ins'!$E$16,"")</f>
        <v/>
      </c>
      <c r="CC22" s="26" t="str">
        <f>IF('Contexto Estrat. Ins'!$E$19&lt;&gt;"",'Contexto Estrat. Ins'!$E$16,"")</f>
        <v/>
      </c>
      <c r="CD22" s="26" t="str">
        <f>IF('Contexto Estrat. Ins'!$E$20&lt;&gt;"",'Contexto Estrat. Ins'!$E$16,"")</f>
        <v/>
      </c>
      <c r="CE22" s="26" t="str">
        <f>IF('Contexto Estrat. Ins'!$E$21&lt;&gt;"",'Contexto Estrat. Ins'!$E$16,"")</f>
        <v/>
      </c>
      <c r="CF22" s="26" t="str">
        <f>IF('Contexto Estrat. Ins'!$E$22&lt;&gt;"",'Contexto Estrat. Ins'!$E$16,"")</f>
        <v/>
      </c>
      <c r="CG22" s="26" t="str">
        <f>IF($D$29='Contexto Estrat. Ins'!$B$17,CA22,IF($D$29='Contexto Estrat. Ins'!$B$18,CB22,IF($D$29='Contexto Estrat. Ins'!$B$19,CC22,IF($D$29='Contexto Estrat. Ins'!$B$20,CD22,IF($D$29='Contexto Estrat. Ins'!$B$21,CE22,IF($D$29='Contexto Estrat. Ins'!$B$22,CF22,""))))))</f>
        <v/>
      </c>
    </row>
    <row r="23" spans="1:85" ht="15" customHeight="1">
      <c r="A23" s="18"/>
      <c r="D23" s="496" t="str">
        <f>IF(AK13=Datos!$A$6,"Explicación de la oportunidad","Explicación del riesgo")</f>
        <v>Explicación del riesgo</v>
      </c>
      <c r="E23" s="496"/>
      <c r="F23" s="496"/>
      <c r="G23" s="496"/>
      <c r="H23" s="496"/>
      <c r="I23" s="496"/>
      <c r="J23" s="496"/>
      <c r="K23" s="496"/>
      <c r="L23" s="496"/>
      <c r="M23" s="496"/>
      <c r="N23" s="496"/>
      <c r="O23" s="496"/>
      <c r="P23" s="496"/>
      <c r="Q23" s="496"/>
      <c r="R23" s="496"/>
      <c r="S23" s="496"/>
      <c r="T23" s="496"/>
      <c r="U23" s="496"/>
      <c r="V23" s="496"/>
      <c r="W23" s="496"/>
      <c r="X23" s="496"/>
      <c r="Y23" s="496"/>
      <c r="Z23" s="496"/>
      <c r="AA23" s="496"/>
      <c r="AB23" s="496"/>
      <c r="AC23" s="496"/>
      <c r="AD23" s="496"/>
      <c r="AE23" s="496"/>
      <c r="AF23" s="496"/>
      <c r="AG23" s="496"/>
      <c r="AH23" s="496"/>
      <c r="AI23" s="496"/>
      <c r="AJ23" s="496"/>
      <c r="AK23" s="496"/>
      <c r="AL23" s="496"/>
      <c r="AM23" s="496"/>
      <c r="AN23" s="496"/>
      <c r="AO23" s="496"/>
      <c r="AP23" s="496"/>
      <c r="AQ23" s="496"/>
      <c r="AR23" s="496"/>
      <c r="AS23" s="30"/>
      <c r="AT23" s="30"/>
      <c r="AU23" s="30"/>
      <c r="AV23" s="30"/>
      <c r="AW23" s="30"/>
      <c r="AX23" s="30"/>
      <c r="AY23" s="490" t="str">
        <f>IF(AK13=Datos!$A$6,"Clase de oportunidad","Clase de riesgo")</f>
        <v>Clase de riesgo</v>
      </c>
      <c r="AZ23" s="490"/>
      <c r="BA23" s="490"/>
      <c r="BB23" s="490"/>
      <c r="BC23" s="490"/>
      <c r="BD23" s="490"/>
      <c r="BE23" s="490"/>
      <c r="BF23" s="490"/>
      <c r="BG23" s="20"/>
      <c r="BK23" s="26" t="str">
        <f>IF('Contexto Estrat. Ins'!$F$7&lt;&gt;"",'Contexto Estrat. Ins'!$F$6,"")</f>
        <v>Información sujeta a divulgación o modificación no autorizada</v>
      </c>
      <c r="BL23" s="26" t="str">
        <f>IF('Contexto Estrat. Ins'!$F$8&lt;&gt;"",'Contexto Estrat. Ins'!$F$6,"")</f>
        <v>Información sujeta a divulgación o modificación no autorizada</v>
      </c>
      <c r="BM23" s="26" t="str">
        <f>IF('Contexto Estrat. Ins'!$F$9&lt;&gt;"",'Contexto Estrat. Ins'!$F$6,"")</f>
        <v>Información sujeta a divulgación o modificación no autorizada</v>
      </c>
      <c r="BN23" s="26" t="str">
        <f>IF('Contexto Estrat. Ins'!$F$10&lt;&gt;"",'Contexto Estrat. Ins'!$F$6,"")</f>
        <v>Información sujeta a divulgación o modificación no autorizada</v>
      </c>
      <c r="BO23" s="26" t="str">
        <f>IF('Contexto Estrat. Ins'!$F$11&lt;&gt;"",'Contexto Estrat. Ins'!$F$6,"")</f>
        <v/>
      </c>
      <c r="BP23" s="26" t="str">
        <f>IF('Contexto Estrat. Ins'!$F$12&lt;&gt;"",'Contexto Estrat. Ins'!$F$6,"")</f>
        <v/>
      </c>
      <c r="BQ23" s="26" t="str">
        <f>IF($D$29='Contexto Estrat. Ins'!$B$7,BK23,IF($D$29='Contexto Estrat. Ins'!$B$8,BL23,IF($D$29='Contexto Estrat. Ins'!$B$9,BM23,IF($D$29='Contexto Estrat. Ins'!$B$10,BN23,IF($D$29='Contexto Estrat. Ins'!$B$11,BO23,IF($D$29='Contexto Estrat. Ins'!$B$12,BP23,""))))))</f>
        <v/>
      </c>
      <c r="BS23" s="26" t="str">
        <f>IF('Contexto Estrat. Ins'!$F$37&lt;&gt;"",'Contexto Estrat. Ins'!$F$36,"")</f>
        <v/>
      </c>
      <c r="BT23" s="26" t="str">
        <f>IF('Contexto Estrat. Ins'!$F$38&lt;&gt;"",'Contexto Estrat. Ins'!$F$36,"")</f>
        <v>Generación de recursos propios por concepto de tarifas y sanciones</v>
      </c>
      <c r="BU23" s="26" t="str">
        <f>IF('Contexto Estrat. Ins'!$F$39&lt;&gt;"",'Contexto Estrat. Ins'!$F$36,"")</f>
        <v/>
      </c>
      <c r="BV23" s="26" t="str">
        <f>IF('Contexto Estrat. Ins'!$F$40&lt;&gt;"",'Contexto Estrat. Ins'!$F$36,"")</f>
        <v/>
      </c>
      <c r="BW23" s="26" t="str">
        <f>IF('Contexto Estrat. Ins'!$F$41&lt;&gt;"",'Contexto Estrat. Ins'!$F$36,"")</f>
        <v/>
      </c>
      <c r="BX23" s="26" t="str">
        <f>IF('Contexto Estrat. Ins'!$F$42&lt;&gt;"",'Contexto Estrat. Ins'!$F$36,"")</f>
        <v/>
      </c>
      <c r="BY23" s="26" t="str">
        <f>IF($D$29='Contexto Estrat. Ins'!$B$37,BS23,IF($D$29='Contexto Estrat. Ins'!$B$38,BT23,IF($D$29='Contexto Estrat. Ins'!$B$39,BU23,IF($D$29='Contexto Estrat. Ins'!$B$40,BV23,IF($D$29='Contexto Estrat. Ins'!$B$41,BW23,IF($D$29='Contexto Estrat. Ins'!$B$42,BX23,""))))))</f>
        <v/>
      </c>
      <c r="CA23" s="26" t="str">
        <f>IF('Contexto Estrat. Ins'!$F$17&lt;&gt;"",'Contexto Estrat. Ins'!$F$16,"")</f>
        <v>Opinión neutral de los ciudadanos con respecto al Invima</v>
      </c>
      <c r="CB23" s="26" t="str">
        <f>IF('Contexto Estrat. Ins'!$F$18&lt;&gt;"",'Contexto Estrat. Ins'!$F$16,"")</f>
        <v>Opinión neutral de los ciudadanos con respecto al Invima</v>
      </c>
      <c r="CC23" s="26" t="str">
        <f>IF('Contexto Estrat. Ins'!$F$19&lt;&gt;"",'Contexto Estrat. Ins'!$F$16,"")</f>
        <v/>
      </c>
      <c r="CD23" s="26" t="str">
        <f>IF('Contexto Estrat. Ins'!$F$20&lt;&gt;"",'Contexto Estrat. Ins'!$F$16,"")</f>
        <v>Opinión neutral de los ciudadanos con respecto al Invima</v>
      </c>
      <c r="CE23" s="26" t="str">
        <f>IF('Contexto Estrat. Ins'!$F$21&lt;&gt;"",'Contexto Estrat. Ins'!$F$16,"")</f>
        <v/>
      </c>
      <c r="CF23" s="26" t="str">
        <f>IF('Contexto Estrat. Ins'!$F$22&lt;&gt;"",'Contexto Estrat. Ins'!$F$16,"")</f>
        <v/>
      </c>
      <c r="CG23" s="26" t="str">
        <f>IF($D$29='Contexto Estrat. Ins'!$B$17,CA23,IF($D$29='Contexto Estrat. Ins'!$B$18,CB23,IF($D$29='Contexto Estrat. Ins'!$B$19,CC23,IF($D$29='Contexto Estrat. Ins'!$B$20,CD23,IF($D$29='Contexto Estrat. Ins'!$B$21,CE23,IF($D$29='Contexto Estrat. Ins'!$B$22,CF23,""))))))</f>
        <v/>
      </c>
    </row>
    <row r="24" spans="1:85" ht="31.15" customHeight="1">
      <c r="A24" s="18"/>
      <c r="D24" s="491"/>
      <c r="E24" s="491"/>
      <c r="F24" s="491"/>
      <c r="G24" s="491"/>
      <c r="H24" s="491"/>
      <c r="I24" s="491"/>
      <c r="J24" s="491"/>
      <c r="K24" s="491"/>
      <c r="L24" s="491"/>
      <c r="M24" s="491"/>
      <c r="N24" s="491"/>
      <c r="O24" s="491"/>
      <c r="P24" s="491"/>
      <c r="Q24" s="491"/>
      <c r="R24" s="491"/>
      <c r="S24" s="491"/>
      <c r="T24" s="491"/>
      <c r="U24" s="491"/>
      <c r="V24" s="491"/>
      <c r="W24" s="491"/>
      <c r="X24" s="491"/>
      <c r="Y24" s="491"/>
      <c r="Z24" s="491"/>
      <c r="AA24" s="491"/>
      <c r="AB24" s="491"/>
      <c r="AC24" s="491"/>
      <c r="AD24" s="491"/>
      <c r="AE24" s="491"/>
      <c r="AF24" s="491"/>
      <c r="AG24" s="491"/>
      <c r="AH24" s="491"/>
      <c r="AI24" s="491"/>
      <c r="AJ24" s="491"/>
      <c r="AK24" s="491"/>
      <c r="AL24" s="491"/>
      <c r="AM24" s="491"/>
      <c r="AN24" s="491"/>
      <c r="AO24" s="491"/>
      <c r="AP24" s="491"/>
      <c r="AQ24" s="491"/>
      <c r="AR24" s="491"/>
      <c r="AS24" s="491"/>
      <c r="AT24" s="491"/>
      <c r="AU24" s="491"/>
      <c r="AV24" s="491"/>
      <c r="AW24" s="141"/>
      <c r="AX24" s="141"/>
      <c r="AY24" s="456"/>
      <c r="AZ24" s="456"/>
      <c r="BA24" s="456"/>
      <c r="BB24" s="456"/>
      <c r="BC24" s="456"/>
      <c r="BD24" s="456"/>
      <c r="BE24" s="456"/>
      <c r="BF24" s="456"/>
      <c r="BG24" s="20"/>
      <c r="BK24" s="26" t="str">
        <f>IF('Contexto Estrat. Ins'!$G$7&lt;&gt;"",'Contexto Estrat. Ins'!$G$6,"")</f>
        <v>Inoportunidad en la respuesta a trámites y capacidad de respuesta limitada en los laboratorios del Invima</v>
      </c>
      <c r="BL24" s="26" t="str">
        <f>IF('Contexto Estrat. Ins'!$G$8&lt;&gt;"",'Contexto Estrat. Ins'!$G$6,"")</f>
        <v>Inoportunidad en la respuesta a trámites y capacidad de respuesta limitada en los laboratorios del Invima</v>
      </c>
      <c r="BM24" s="26" t="str">
        <f>IF('Contexto Estrat. Ins'!$G$9&lt;&gt;"",'Contexto Estrat. Ins'!$G$6,"")</f>
        <v/>
      </c>
      <c r="BN24" s="26" t="str">
        <f>IF('Contexto Estrat. Ins'!$G$10&lt;&gt;"",'Contexto Estrat. Ins'!$G$6,"")</f>
        <v>Inoportunidad en la respuesta a trámites y capacidad de respuesta limitada en los laboratorios del Invima</v>
      </c>
      <c r="BO24" s="26" t="str">
        <f>IF('Contexto Estrat. Ins'!$G$11&lt;&gt;"",'Contexto Estrat. Ins'!$G$6,"")</f>
        <v/>
      </c>
      <c r="BP24" s="26" t="str">
        <f>IF('Contexto Estrat. Ins'!$G$12&lt;&gt;"",'Contexto Estrat. Ins'!$G$6,"")</f>
        <v/>
      </c>
      <c r="BQ24" s="26" t="str">
        <f>IF($D$29='Contexto Estrat. Ins'!$B$7,BK24,IF($D$29='Contexto Estrat. Ins'!$B$8,BL24,IF($D$29='Contexto Estrat. Ins'!$B$9,BM24,IF($D$29='Contexto Estrat. Ins'!$B$10,BN24,IF($D$29='Contexto Estrat. Ins'!$B$11,BO24,IF($D$29='Contexto Estrat. Ins'!$B$12,BP24,""))))))</f>
        <v/>
      </c>
      <c r="BS24" s="26" t="str">
        <f>IF('Contexto Estrat. Ins'!$G$37&lt;&gt;"",'Contexto Estrat. Ins'!$G$36,"")</f>
        <v>Mantenimiento del Sistema de Gestión Integrado</v>
      </c>
      <c r="BT24" s="26" t="str">
        <f>IF('Contexto Estrat. Ins'!$G$38&lt;&gt;"",'Contexto Estrat. Ins'!$G$36,"")</f>
        <v>Mantenimiento del Sistema de Gestión Integrado</v>
      </c>
      <c r="BU24" s="26" t="str">
        <f>IF('Contexto Estrat. Ins'!$G$39&lt;&gt;"",'Contexto Estrat. Ins'!$G$36,"")</f>
        <v>Mantenimiento del Sistema de Gestión Integrado</v>
      </c>
      <c r="BV24" s="26" t="str">
        <f>IF('Contexto Estrat. Ins'!$G$40&lt;&gt;"",'Contexto Estrat. Ins'!$G$36,"")</f>
        <v>Mantenimiento del Sistema de Gestión Integrado</v>
      </c>
      <c r="BW24" s="26" t="str">
        <f>IF('Contexto Estrat. Ins'!$G$41&lt;&gt;"",'Contexto Estrat. Ins'!$G$36,"")</f>
        <v/>
      </c>
      <c r="BX24" s="26" t="str">
        <f>IF('Contexto Estrat. Ins'!$G$42&lt;&gt;"",'Contexto Estrat. Ins'!$G$36,"")</f>
        <v/>
      </c>
      <c r="BY24" s="26" t="str">
        <f>IF($D$29='Contexto Estrat. Ins'!$B$37,BS24,IF($D$29='Contexto Estrat. Ins'!$B$38,BT24,IF($D$29='Contexto Estrat. Ins'!$B$39,BU24,IF($D$29='Contexto Estrat. Ins'!$B$40,BV24,IF($D$29='Contexto Estrat. Ins'!$B$41,BW24,IF($D$29='Contexto Estrat. Ins'!$B$42,BX24,""))))))</f>
        <v/>
      </c>
      <c r="CA24" s="26" t="str">
        <f>IF('Contexto Estrat. Ins'!$G$17&lt;&gt;"",'Contexto Estrat. Ins'!$G$16,"")</f>
        <v/>
      </c>
      <c r="CB24" s="26" t="str">
        <f>IF('Contexto Estrat. Ins'!$G$18&lt;&gt;"",'Contexto Estrat. Ins'!$G$16,"")</f>
        <v/>
      </c>
      <c r="CC24" s="26" t="str">
        <f>IF('Contexto Estrat. Ins'!$G$19&lt;&gt;"",'Contexto Estrat. Ins'!$G$16,"")</f>
        <v/>
      </c>
      <c r="CD24" s="26" t="str">
        <f>IF('Contexto Estrat. Ins'!$G$20&lt;&gt;"",'Contexto Estrat. Ins'!$G$16,"")</f>
        <v>Percepción negativa por parte de las partes interesadas con respecto a la transparencia de la Entidad</v>
      </c>
      <c r="CE24" s="26" t="str">
        <f>IF('Contexto Estrat. Ins'!$G$21&lt;&gt;"",'Contexto Estrat. Ins'!$G$16,"")</f>
        <v/>
      </c>
      <c r="CF24" s="26" t="str">
        <f>IF('Contexto Estrat. Ins'!$G$22&lt;&gt;"",'Contexto Estrat. Ins'!$G$16,"")</f>
        <v/>
      </c>
      <c r="CG24" s="26" t="str">
        <f>IF($D$29='Contexto Estrat. Ins'!$B$17,CA24,IF($D$29='Contexto Estrat. Ins'!$B$18,CB24,IF($D$29='Contexto Estrat. Ins'!$B$19,CC24,IF($D$29='Contexto Estrat. Ins'!$B$20,CD24,IF($D$29='Contexto Estrat. Ins'!$B$21,CE24,IF($D$29='Contexto Estrat. Ins'!$B$22,CF24,""))))))</f>
        <v/>
      </c>
    </row>
    <row r="25" spans="1:85" s="239" customFormat="1" ht="20.25" customHeight="1">
      <c r="A25" s="241"/>
      <c r="D25" s="240"/>
      <c r="E25" s="240"/>
      <c r="F25" s="240"/>
      <c r="G25" s="240"/>
      <c r="H25" s="240"/>
      <c r="I25" s="240"/>
      <c r="J25" s="240"/>
      <c r="K25" s="240"/>
      <c r="L25" s="240"/>
      <c r="M25" s="240"/>
      <c r="N25" s="240"/>
      <c r="O25" s="240"/>
      <c r="P25" s="240"/>
      <c r="Q25" s="236"/>
      <c r="R25" s="240"/>
      <c r="S25" s="236"/>
      <c r="T25" s="236"/>
      <c r="U25" s="236"/>
      <c r="V25" s="236"/>
      <c r="W25" s="240"/>
      <c r="X25" s="240"/>
      <c r="Y25" s="240"/>
      <c r="Z25" s="240"/>
      <c r="AA25" s="240"/>
      <c r="AB25" s="240"/>
      <c r="AC25" s="240"/>
      <c r="AD25" s="240"/>
      <c r="AE25" s="236"/>
      <c r="AF25" s="240"/>
      <c r="AG25" s="236"/>
      <c r="AH25" s="240"/>
      <c r="AI25" s="240"/>
      <c r="AJ25" s="240"/>
      <c r="AK25" s="240"/>
      <c r="AL25" s="240"/>
      <c r="AM25" s="240"/>
      <c r="AN25" s="240"/>
      <c r="AO25" s="240"/>
      <c r="AP25" s="240"/>
      <c r="AQ25" s="240"/>
      <c r="AR25" s="240"/>
      <c r="AS25" s="240"/>
      <c r="AT25" s="236"/>
      <c r="AU25" s="240"/>
      <c r="AV25" s="240"/>
      <c r="AW25" s="237"/>
      <c r="AX25" s="237"/>
      <c r="AY25" s="238"/>
      <c r="AZ25" s="238"/>
      <c r="BA25" s="238"/>
      <c r="BB25" s="238"/>
      <c r="BC25" s="238"/>
      <c r="BD25" s="238"/>
      <c r="BE25" s="238"/>
      <c r="BF25" s="238"/>
      <c r="BG25" s="242"/>
      <c r="BK25" s="243"/>
      <c r="BL25" s="243"/>
      <c r="BM25" s="243"/>
      <c r="BN25" s="243"/>
      <c r="BO25" s="243"/>
      <c r="BP25" s="243"/>
      <c r="BQ25" s="243"/>
      <c r="BS25" s="243"/>
      <c r="BT25" s="243"/>
      <c r="BU25" s="243"/>
      <c r="BV25" s="243"/>
      <c r="BW25" s="243"/>
      <c r="BX25" s="243"/>
      <c r="BY25" s="243"/>
      <c r="CA25" s="243"/>
      <c r="CB25" s="243"/>
      <c r="CC25" s="243"/>
      <c r="CD25" s="243"/>
      <c r="CE25" s="243"/>
      <c r="CF25" s="243"/>
      <c r="CG25" s="243"/>
    </row>
    <row r="26" spans="1:85" ht="31.15" customHeight="1">
      <c r="A26" s="18"/>
      <c r="C26" s="239"/>
      <c r="D26" s="647" t="s">
        <v>468</v>
      </c>
      <c r="E26" s="648"/>
      <c r="F26" s="648"/>
      <c r="G26" s="648"/>
      <c r="H26" s="648"/>
      <c r="I26" s="648"/>
      <c r="J26" s="648"/>
      <c r="K26" s="648"/>
      <c r="L26" s="648"/>
      <c r="M26" s="648"/>
      <c r="N26" s="648"/>
      <c r="O26" s="648"/>
      <c r="P26" s="249" t="s">
        <v>469</v>
      </c>
      <c r="Q26" s="245"/>
      <c r="R26" s="646" t="s">
        <v>470</v>
      </c>
      <c r="S26" s="646"/>
      <c r="T26" s="245"/>
      <c r="U26" s="246"/>
      <c r="V26" s="236"/>
      <c r="W26" s="647" t="s">
        <v>471</v>
      </c>
      <c r="X26" s="648"/>
      <c r="Y26" s="648"/>
      <c r="Z26" s="648"/>
      <c r="AA26" s="648"/>
      <c r="AB26" s="648"/>
      <c r="AC26" s="648"/>
      <c r="AD26" s="244" t="s">
        <v>469</v>
      </c>
      <c r="AE26" s="245"/>
      <c r="AF26" s="244" t="s">
        <v>470</v>
      </c>
      <c r="AG26" s="246"/>
      <c r="AH26" s="30"/>
      <c r="AI26" s="647" t="s">
        <v>472</v>
      </c>
      <c r="AJ26" s="648"/>
      <c r="AK26" s="648"/>
      <c r="AL26" s="648"/>
      <c r="AM26" s="648"/>
      <c r="AN26" s="648"/>
      <c r="AO26" s="648"/>
      <c r="AP26" s="648"/>
      <c r="AQ26" s="648"/>
      <c r="AR26" s="648"/>
      <c r="AS26" s="244" t="s">
        <v>469</v>
      </c>
      <c r="AT26" s="245"/>
      <c r="AU26" s="645" t="s">
        <v>470</v>
      </c>
      <c r="AV26" s="645"/>
      <c r="AW26" s="247"/>
      <c r="AX26" s="248"/>
      <c r="AY26" s="238"/>
      <c r="AZ26" s="238"/>
      <c r="BA26" s="238"/>
      <c r="BB26" s="238"/>
      <c r="BC26" s="238"/>
      <c r="BD26" s="238"/>
      <c r="BE26" s="238"/>
      <c r="BF26" s="238"/>
      <c r="BG26" s="20"/>
      <c r="BK26" s="26"/>
      <c r="BL26" s="26"/>
      <c r="BM26" s="26"/>
      <c r="BN26" s="26"/>
      <c r="BO26" s="26"/>
      <c r="BP26" s="26"/>
      <c r="BQ26" s="26"/>
      <c r="BS26" s="26"/>
      <c r="BT26" s="26"/>
      <c r="BU26" s="26"/>
      <c r="BV26" s="26"/>
      <c r="BW26" s="26"/>
      <c r="BX26" s="26"/>
      <c r="BY26" s="26"/>
      <c r="CA26" s="26"/>
      <c r="CB26" s="26"/>
      <c r="CC26" s="26"/>
      <c r="CD26" s="26"/>
      <c r="CE26" s="26"/>
      <c r="CF26" s="26"/>
      <c r="CG26" s="26"/>
    </row>
    <row r="27" spans="1:85" ht="15.6" customHeight="1">
      <c r="A27" s="18"/>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29"/>
      <c r="AT27" s="32"/>
      <c r="AU27" s="32"/>
      <c r="AV27" s="32"/>
      <c r="AW27" s="32"/>
      <c r="AX27" s="32"/>
      <c r="AY27" s="32"/>
      <c r="AZ27" s="32"/>
      <c r="BA27" s="32"/>
      <c r="BB27" s="32"/>
      <c r="BG27" s="20"/>
      <c r="BK27" s="26" t="str">
        <f>IF('Contexto Estrat. Ins'!$H$7&lt;&gt;"",'Contexto Estrat. Ins'!$H$6,"")</f>
        <v>Cultura de servicio y herramientas de atención al ciudadano limitadas</v>
      </c>
      <c r="BL27" s="26" t="str">
        <f>IF('Contexto Estrat. Ins'!$H$8&lt;&gt;"",'Contexto Estrat. Ins'!$H$6,"")</f>
        <v>Cultura de servicio y herramientas de atención al ciudadano limitadas</v>
      </c>
      <c r="BM27" s="26" t="str">
        <f>IF('Contexto Estrat. Ins'!$H$9&lt;&gt;"",'Contexto Estrat. Ins'!$H$6,"")</f>
        <v/>
      </c>
      <c r="BN27" s="26" t="str">
        <f>IF('Contexto Estrat. Ins'!$H$10&lt;&gt;"",'Contexto Estrat. Ins'!$H$6,"")</f>
        <v/>
      </c>
      <c r="BO27" s="26" t="str">
        <f>IF('Contexto Estrat. Ins'!$H$11&lt;&gt;"",'Contexto Estrat. Ins'!$H$6,"")</f>
        <v/>
      </c>
      <c r="BP27" s="26" t="str">
        <f>IF('Contexto Estrat. Ins'!$H$12&lt;&gt;"",'Contexto Estrat. Ins'!$H$6,"")</f>
        <v/>
      </c>
      <c r="BQ27" s="26" t="str">
        <f>IF($D$29='Contexto Estrat. Ins'!$B$7,BK27,IF($D$29='Contexto Estrat. Ins'!$B$8,BL27,IF($D$29='Contexto Estrat. Ins'!$B$9,BM27,IF($D$29='Contexto Estrat. Ins'!$B$10,BN27,IF($D$29='Contexto Estrat. Ins'!$B$11,BO27,IF($D$29='Contexto Estrat. Ins'!$B$12,BP27,""))))))</f>
        <v/>
      </c>
      <c r="BS27" s="26" t="str">
        <f>IF('Contexto Estrat. Ins'!$H$37&lt;&gt;"",'Contexto Estrat. Ins'!$H$36,"")</f>
        <v>Enfoque de mejoramiento continuo para el cumplimiento de requisitos legales en seguridad y salud en el trabajo y gestión ambiental</v>
      </c>
      <c r="BT27" s="26" t="str">
        <f>IF('Contexto Estrat. Ins'!$H$38&lt;&gt;"",'Contexto Estrat. Ins'!$H$36,"")</f>
        <v>Enfoque de mejoramiento continuo para el cumplimiento de requisitos legales en seguridad y salud en el trabajo y gestión ambiental</v>
      </c>
      <c r="BU27" s="26" t="str">
        <f>IF('Contexto Estrat. Ins'!$H$39&lt;&gt;"",'Contexto Estrat. Ins'!$H$36,"")</f>
        <v>Enfoque de mejoramiento continuo para el cumplimiento de requisitos legales en seguridad y salud en el trabajo y gestión ambiental</v>
      </c>
      <c r="BV27" s="26" t="str">
        <f>IF('Contexto Estrat. Ins'!$H$40&lt;&gt;"",'Contexto Estrat. Ins'!$H$36,"")</f>
        <v>Enfoque de mejoramiento continuo para el cumplimiento de requisitos legales en seguridad y salud en el trabajo y gestión ambiental</v>
      </c>
      <c r="BW27" s="26" t="str">
        <f>IF('Contexto Estrat. Ins'!$H$41&lt;&gt;"",'Contexto Estrat. Ins'!$H$36,"")</f>
        <v/>
      </c>
      <c r="BX27" s="26" t="str">
        <f>IF('Contexto Estrat. Ins'!$H$42&lt;&gt;"",'Contexto Estrat. Ins'!$H$36,"")</f>
        <v/>
      </c>
      <c r="BY27" s="26" t="str">
        <f>IF($D$29='Contexto Estrat. Ins'!$B$37,BS27,IF($D$29='Contexto Estrat. Ins'!$B$38,BT27,IF($D$29='Contexto Estrat. Ins'!$B$39,BU27,IF($D$29='Contexto Estrat. Ins'!$B$40,BV27,IF($D$29='Contexto Estrat. Ins'!$B$41,BW27,IF($D$29='Contexto Estrat. Ins'!$B$42,BX27,""))))))</f>
        <v/>
      </c>
      <c r="CA27" s="26" t="str">
        <f>IF('Contexto Estrat. Ins'!$H$17&lt;&gt;"",'Contexto Estrat. Ins'!$H$16,"")</f>
        <v>Actos de corrupción e ilegalidad o presión de los diferentes grupos de interés como gremios, actores políticos, usuarios, entidades gubernamentales e internacionales</v>
      </c>
      <c r="CB27" s="26" t="str">
        <f>IF('Contexto Estrat. Ins'!$H$18&lt;&gt;"",'Contexto Estrat. Ins'!$H$16,"")</f>
        <v>Actos de corrupción e ilegalidad o presión de los diferentes grupos de interés como gremios, actores políticos, usuarios, entidades gubernamentales e internacionales</v>
      </c>
      <c r="CC27" s="26" t="str">
        <f>IF('Contexto Estrat. Ins'!$H$19&lt;&gt;"",'Contexto Estrat. Ins'!$H$16,"")</f>
        <v/>
      </c>
      <c r="CD27" s="26" t="str">
        <f>IF('Contexto Estrat. Ins'!$H$20&lt;&gt;"",'Contexto Estrat. Ins'!$H$16,"")</f>
        <v>Actos de corrupción e ilegalidad o presión de los diferentes grupos de interés como gremios, actores políticos, usuarios, entidades gubernamentales e internacionales</v>
      </c>
      <c r="CE27" s="26" t="str">
        <f>IF('Contexto Estrat. Ins'!$H$21&lt;&gt;"",'Contexto Estrat. Ins'!$H$16,"")</f>
        <v/>
      </c>
      <c r="CF27" s="26" t="str">
        <f>IF('Contexto Estrat. Ins'!$H$22&lt;&gt;"",'Contexto Estrat. Ins'!$H$16,"")</f>
        <v/>
      </c>
      <c r="CG27" s="26" t="str">
        <f>IF($D$29='Contexto Estrat. Ins'!$B$17,CA27,IF($D$29='Contexto Estrat. Ins'!$B$18,CB27,IF($D$29='Contexto Estrat. Ins'!$B$19,CC27,IF($D$29='Contexto Estrat. Ins'!$B$20,CD27,IF($D$29='Contexto Estrat. Ins'!$B$21,CE27,IF($D$29='Contexto Estrat. Ins'!$B$22,CF27,""))))))</f>
        <v/>
      </c>
    </row>
    <row r="28" spans="1:85" ht="34.9" customHeight="1">
      <c r="A28" s="18"/>
      <c r="D28" s="376" t="str">
        <f>IF(OR(AK13=Datos!A2,AK13=Datos!A4,AK13=Datos!A5),"Seleccione los Trámites y OPA's posiblemente afectados",IF(AK13=Datos!A3,"Seleccione los Objetivos Estratégicos posiblemente afectados, inciando por el directamente relacionado",IF(AK13=Datos!A6,"Seleccione los Objetivos Estratégicos posiblemente favorecidos, iniciando por el directamente relacionado","")))</f>
        <v/>
      </c>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0"/>
      <c r="AD28" s="493" t="str">
        <f>IF(OR(AK13=Datos!A2,AK13=Datos!A3,AK13=Datos!A4,AK13=Datos!A5),"Seleccione o mencione otros procesos del SIG posiblemente afectados",IF(AK13=Datos!A6,"Seleccione o mencione otros procesos del SIG posiblemente favorecidos",""))</f>
        <v/>
      </c>
      <c r="AE28" s="493"/>
      <c r="AF28" s="493"/>
      <c r="AG28" s="493"/>
      <c r="AH28" s="493"/>
      <c r="AI28" s="493"/>
      <c r="AJ28" s="493"/>
      <c r="AK28" s="493"/>
      <c r="AL28" s="493"/>
      <c r="AM28" s="493"/>
      <c r="AN28" s="493"/>
      <c r="AO28" s="493"/>
      <c r="AP28" s="493"/>
      <c r="AQ28" s="493"/>
      <c r="AR28" s="493"/>
      <c r="AS28" s="493"/>
      <c r="AT28" s="493"/>
      <c r="AU28" s="493"/>
      <c r="AV28" s="493"/>
      <c r="AW28" s="493"/>
      <c r="AX28" s="493"/>
      <c r="AY28" s="493"/>
      <c r="AZ28" s="493"/>
      <c r="BA28" s="493"/>
      <c r="BB28" s="493"/>
      <c r="BC28" s="493"/>
      <c r="BD28" s="493"/>
      <c r="BE28" s="493"/>
      <c r="BF28" s="493"/>
      <c r="BG28" s="20"/>
      <c r="BK28" s="26" t="str">
        <f>IF('Contexto Estrat. Ins'!$I$7&lt;&gt;"",'Contexto Estrat. Ins'!$I$6,"")</f>
        <v/>
      </c>
      <c r="BL28" s="26" t="str">
        <f>IF('Contexto Estrat. Ins'!$I$8&lt;&gt;"",'Contexto Estrat. Ins'!$I$6,"")</f>
        <v/>
      </c>
      <c r="BM28" s="26" t="str">
        <f>IF('Contexto Estrat. Ins'!$I$9&lt;&gt;"",'Contexto Estrat. Ins'!$I$6,"")</f>
        <v>Divulgación de la plataforma estratégica y otros temas de interés inoportuna y que no cubre a la totalidad de los funcionarios y contratistas</v>
      </c>
      <c r="BN28" s="26" t="str">
        <f>IF('Contexto Estrat. Ins'!$I$10&lt;&gt;"",'Contexto Estrat. Ins'!$I$6,"")</f>
        <v/>
      </c>
      <c r="BO28" s="26" t="str">
        <f>IF('Contexto Estrat. Ins'!$I$11&lt;&gt;"",'Contexto Estrat. Ins'!$I$6,"")</f>
        <v/>
      </c>
      <c r="BP28" s="26" t="str">
        <f>IF('Contexto Estrat. Ins'!$I$12&lt;&gt;"",'Contexto Estrat. Ins'!$I$6,"")</f>
        <v/>
      </c>
      <c r="BQ28" s="26" t="str">
        <f>IF($D$29='Contexto Estrat. Ins'!$B$7,BK28,IF($D$29='Contexto Estrat. Ins'!$B$8,BL28,IF($D$29='Contexto Estrat. Ins'!$B$9,BM28,IF($D$29='Contexto Estrat. Ins'!$B$10,BN28,IF($D$29='Contexto Estrat. Ins'!$B$11,BO28,IF($D$29='Contexto Estrat. Ins'!$B$12,BP28,""))))))</f>
        <v/>
      </c>
      <c r="BS28" s="26" t="str">
        <f>IF('Contexto Estrat. Ins'!$I$37&lt;&gt;"",'Contexto Estrat. Ins'!$I$36,"")</f>
        <v>Implementación de nuevos mecanismos de atención a las partes interesadas</v>
      </c>
      <c r="BT28" s="26" t="str">
        <f>IF('Contexto Estrat. Ins'!$I$38&lt;&gt;"",'Contexto Estrat. Ins'!$I$36,"")</f>
        <v>Implementación de nuevos mecanismos de atención a las partes interesadas</v>
      </c>
      <c r="BU28" s="26" t="str">
        <f>IF('Contexto Estrat. Ins'!$I$39&lt;&gt;"",'Contexto Estrat. Ins'!$I$36,"")</f>
        <v/>
      </c>
      <c r="BV28" s="26" t="str">
        <f>IF('Contexto Estrat. Ins'!$I$40&lt;&gt;"",'Contexto Estrat. Ins'!$I$36,"")</f>
        <v>Implementación de nuevos mecanismos de atención a las partes interesadas</v>
      </c>
      <c r="BW28" s="26" t="str">
        <f>IF('Contexto Estrat. Ins'!$I$41&lt;&gt;"",'Contexto Estrat. Ins'!$I$36,"")</f>
        <v/>
      </c>
      <c r="BX28" s="26" t="str">
        <f>IF('Contexto Estrat. Ins'!$I$42&lt;&gt;"",'Contexto Estrat. Ins'!$I$36,"")</f>
        <v/>
      </c>
      <c r="BY28" s="26" t="str">
        <f>IF($D$29='Contexto Estrat. Ins'!$B$37,BS28,IF($D$29='Contexto Estrat. Ins'!$B$38,BT28,IF($D$29='Contexto Estrat. Ins'!$B$39,BU28,IF($D$29='Contexto Estrat. Ins'!$B$40,BV28,IF($D$29='Contexto Estrat. Ins'!$B$41,BW28,IF($D$29='Contexto Estrat. Ins'!$B$42,BX28,""))))))</f>
        <v/>
      </c>
      <c r="CA28" s="26" t="str">
        <f>IF('Contexto Estrat. Ins'!$I$17&lt;&gt;"",'Contexto Estrat. Ins'!$I$16,"")</f>
        <v/>
      </c>
      <c r="CB28" s="26" t="str">
        <f>IF('Contexto Estrat. Ins'!$I$18&lt;&gt;"",'Contexto Estrat. Ins'!$I$16,"")</f>
        <v/>
      </c>
      <c r="CC28" s="26" t="str">
        <f>IF('Contexto Estrat. Ins'!$I$19&lt;&gt;"",'Contexto Estrat. Ins'!$I$16,"")</f>
        <v/>
      </c>
      <c r="CD28" s="26" t="str">
        <f>IF('Contexto Estrat. Ins'!$I$20&lt;&gt;"",'Contexto Estrat. Ins'!$I$16,"")</f>
        <v/>
      </c>
      <c r="CE28" s="26" t="str">
        <f>IF('Contexto Estrat. Ins'!$I$21&lt;&gt;"",'Contexto Estrat. Ins'!$I$16,"")</f>
        <v/>
      </c>
      <c r="CF28" s="26" t="str">
        <f>IF('Contexto Estrat. Ins'!$I$22&lt;&gt;"",'Contexto Estrat. Ins'!$I$16,"")</f>
        <v/>
      </c>
      <c r="CG28" s="26" t="str">
        <f>IF($D$29='Contexto Estrat. Ins'!$B$17,CA28,IF($D$29='Contexto Estrat. Ins'!$B$18,CB28,IF($D$29='Contexto Estrat. Ins'!$B$19,CC28,IF($D$29='Contexto Estrat. Ins'!$B$20,CD28,IF($D$29='Contexto Estrat. Ins'!$B$21,CE28,IF($D$29='Contexto Estrat. Ins'!$B$22,CF28,""))))))</f>
        <v/>
      </c>
    </row>
    <row r="29" spans="1:85" ht="31.15" customHeight="1">
      <c r="A29" s="18"/>
      <c r="D29" s="373"/>
      <c r="E29" s="374"/>
      <c r="F29" s="374"/>
      <c r="G29" s="374"/>
      <c r="H29" s="374"/>
      <c r="I29" s="374"/>
      <c r="J29" s="374"/>
      <c r="K29" s="374"/>
      <c r="L29" s="374"/>
      <c r="M29" s="374"/>
      <c r="N29" s="374"/>
      <c r="O29" s="374"/>
      <c r="P29" s="374"/>
      <c r="Q29" s="374"/>
      <c r="R29" s="374"/>
      <c r="S29" s="374"/>
      <c r="T29" s="374"/>
      <c r="U29" s="374"/>
      <c r="V29" s="374"/>
      <c r="W29" s="374"/>
      <c r="X29" s="374"/>
      <c r="Y29" s="374"/>
      <c r="Z29" s="374"/>
      <c r="AA29" s="374"/>
      <c r="AB29" s="375"/>
      <c r="AC29" s="33"/>
      <c r="AD29" s="494"/>
      <c r="AE29" s="494"/>
      <c r="AF29" s="494"/>
      <c r="AG29" s="494"/>
      <c r="AH29" s="494"/>
      <c r="AI29" s="494"/>
      <c r="AJ29" s="494"/>
      <c r="AK29" s="494"/>
      <c r="AL29" s="494"/>
      <c r="AM29" s="494"/>
      <c r="AN29" s="494"/>
      <c r="AO29" s="494"/>
      <c r="AP29" s="494"/>
      <c r="AQ29" s="494"/>
      <c r="AR29" s="494"/>
      <c r="AS29" s="494"/>
      <c r="AT29" s="494"/>
      <c r="AU29" s="494"/>
      <c r="AV29" s="494"/>
      <c r="AW29" s="494"/>
      <c r="AX29" s="494"/>
      <c r="AY29" s="494"/>
      <c r="AZ29" s="494"/>
      <c r="BA29" s="494"/>
      <c r="BB29" s="494"/>
      <c r="BC29" s="494"/>
      <c r="BD29" s="494"/>
      <c r="BE29" s="494"/>
      <c r="BF29" s="494"/>
      <c r="BG29" s="20"/>
      <c r="BK29" s="26" t="str">
        <f>IF('Contexto Estrat. Ins'!$J$7&lt;&gt;"",'Contexto Estrat. Ins'!$J$6,"")</f>
        <v/>
      </c>
      <c r="BL29" s="26" t="str">
        <f>IF('Contexto Estrat. Ins'!$J$8&lt;&gt;"",'Contexto Estrat. Ins'!$J$6,"")</f>
        <v/>
      </c>
      <c r="BM29" s="26" t="str">
        <f>IF('Contexto Estrat. Ins'!$J$9&lt;&gt;"",'Contexto Estrat. Ins'!$J$6,"")</f>
        <v>Desconocimiento de los funcionarios de las herramientas de gestión y evaluación</v>
      </c>
      <c r="BN29" s="26" t="str">
        <f>IF('Contexto Estrat. Ins'!$J$10&lt;&gt;"",'Contexto Estrat. Ins'!$J$6,"")</f>
        <v>Desconocimiento de los funcionarios de las herramientas de gestión y evaluación</v>
      </c>
      <c r="BO29" s="26" t="str">
        <f>IF('Contexto Estrat. Ins'!$J$11&lt;&gt;"",'Contexto Estrat. Ins'!$J$6,"")</f>
        <v/>
      </c>
      <c r="BP29" s="26" t="str">
        <f>IF('Contexto Estrat. Ins'!$J$12&lt;&gt;"",'Contexto Estrat. Ins'!$J$6,"")</f>
        <v/>
      </c>
      <c r="BQ29" s="26" t="str">
        <f>IF($D$29='Contexto Estrat. Ins'!$B$7,BK29,IF($D$29='Contexto Estrat. Ins'!$B$8,BL29,IF($D$29='Contexto Estrat. Ins'!$B$9,BM29,IF($D$29='Contexto Estrat. Ins'!$B$10,BN29,IF($D$29='Contexto Estrat. Ins'!$B$11,BO29,IF($D$29='Contexto Estrat. Ins'!$B$12,BP29,""))))))</f>
        <v/>
      </c>
      <c r="BS29" s="26" t="str">
        <f>IF('Contexto Estrat. Ins'!$J$37&lt;&gt;"",'Contexto Estrat. Ins'!$J$36,"")</f>
        <v>Reconocimiento como autoridad sanitaria de referencia a nivel nacional e internacional</v>
      </c>
      <c r="BT29" s="26" t="str">
        <f>IF('Contexto Estrat. Ins'!$J$38&lt;&gt;"",'Contexto Estrat. Ins'!$J$36,"")</f>
        <v/>
      </c>
      <c r="BU29" s="26" t="str">
        <f>IF('Contexto Estrat. Ins'!$J$39&lt;&gt;"",'Contexto Estrat. Ins'!$J$36,"")</f>
        <v/>
      </c>
      <c r="BV29" s="26" t="str">
        <f>IF('Contexto Estrat. Ins'!$J$40&lt;&gt;"",'Contexto Estrat. Ins'!$J$36,"")</f>
        <v/>
      </c>
      <c r="BW29" s="26" t="str">
        <f>IF('Contexto Estrat. Ins'!$J$41&lt;&gt;"",'Contexto Estrat. Ins'!$J$36,"")</f>
        <v/>
      </c>
      <c r="BX29" s="26" t="str">
        <f>IF('Contexto Estrat. Ins'!$J$42&lt;&gt;"",'Contexto Estrat. Ins'!$J$36,"")</f>
        <v/>
      </c>
      <c r="BY29" s="26" t="str">
        <f>IF($D$29='Contexto Estrat. Ins'!$B$37,BS29,IF($D$29='Contexto Estrat. Ins'!$B$38,BT29,IF($D$29='Contexto Estrat. Ins'!$B$39,BU29,IF($D$29='Contexto Estrat. Ins'!$B$40,BV29,IF($D$29='Contexto Estrat. Ins'!$B$41,BW29,IF($D$29='Contexto Estrat. Ins'!$B$42,BX29,""))))))</f>
        <v/>
      </c>
      <c r="CA29" s="26" t="str">
        <f>IF('Contexto Estrat. Ins'!$J$17&lt;&gt;"",'Contexto Estrat. Ins'!$J$16,"")</f>
        <v/>
      </c>
      <c r="CB29" s="26" t="str">
        <f>IF('Contexto Estrat. Ins'!$J$18&lt;&gt;"",'Contexto Estrat. Ins'!$J$16,"")</f>
        <v/>
      </c>
      <c r="CC29" s="26" t="str">
        <f>IF('Contexto Estrat. Ins'!$J$19&lt;&gt;"",'Contexto Estrat. Ins'!$J$16,"")</f>
        <v/>
      </c>
      <c r="CD29" s="26" t="str">
        <f>IF('Contexto Estrat. Ins'!$J$20&lt;&gt;"",'Contexto Estrat. Ins'!$J$16,"")</f>
        <v/>
      </c>
      <c r="CE29" s="26" t="str">
        <f>IF('Contexto Estrat. Ins'!$J$21&lt;&gt;"",'Contexto Estrat. Ins'!$J$16,"")</f>
        <v/>
      </c>
      <c r="CF29" s="26" t="str">
        <f>IF('Contexto Estrat. Ins'!$J$22&lt;&gt;"",'Contexto Estrat. Ins'!$J$16,"")</f>
        <v/>
      </c>
      <c r="CG29" s="26" t="str">
        <f>IF($D$29='Contexto Estrat. Ins'!$B$17,CA29,IF($D$29='Contexto Estrat. Ins'!$B$18,CB29,IF($D$29='Contexto Estrat. Ins'!$B$19,CC29,IF($D$29='Contexto Estrat. Ins'!$B$20,CD29,IF($D$29='Contexto Estrat. Ins'!$B$21,CE29,IF($D$29='Contexto Estrat. Ins'!$B$22,CF29,""))))))</f>
        <v/>
      </c>
    </row>
    <row r="30" spans="1:85" ht="31.15" customHeight="1">
      <c r="A30" s="18"/>
      <c r="D30" s="373"/>
      <c r="E30" s="374"/>
      <c r="F30" s="374"/>
      <c r="G30" s="374"/>
      <c r="H30" s="374"/>
      <c r="I30" s="374"/>
      <c r="J30" s="374"/>
      <c r="K30" s="374"/>
      <c r="L30" s="374"/>
      <c r="M30" s="374"/>
      <c r="N30" s="374"/>
      <c r="O30" s="374"/>
      <c r="P30" s="374"/>
      <c r="Q30" s="374"/>
      <c r="R30" s="374"/>
      <c r="S30" s="374"/>
      <c r="T30" s="374"/>
      <c r="U30" s="374"/>
      <c r="V30" s="374"/>
      <c r="W30" s="374"/>
      <c r="X30" s="374"/>
      <c r="Y30" s="374"/>
      <c r="Z30" s="374"/>
      <c r="AA30" s="374"/>
      <c r="AB30" s="375"/>
      <c r="AC30" s="33"/>
      <c r="AD30" s="494"/>
      <c r="AE30" s="494"/>
      <c r="AF30" s="494"/>
      <c r="AG30" s="494"/>
      <c r="AH30" s="494"/>
      <c r="AI30" s="494"/>
      <c r="AJ30" s="494"/>
      <c r="AK30" s="494"/>
      <c r="AL30" s="494"/>
      <c r="AM30" s="494"/>
      <c r="AN30" s="494"/>
      <c r="AO30" s="494"/>
      <c r="AP30" s="494"/>
      <c r="AQ30" s="494"/>
      <c r="AR30" s="494"/>
      <c r="AS30" s="494"/>
      <c r="AT30" s="494"/>
      <c r="AU30" s="494"/>
      <c r="AV30" s="494"/>
      <c r="AW30" s="494"/>
      <c r="AX30" s="494"/>
      <c r="AY30" s="494"/>
      <c r="AZ30" s="494"/>
      <c r="BA30" s="494"/>
      <c r="BB30" s="494"/>
      <c r="BC30" s="494"/>
      <c r="BD30" s="494"/>
      <c r="BE30" s="494"/>
      <c r="BF30" s="494"/>
      <c r="BG30" s="20"/>
      <c r="BK30" s="26" t="str">
        <f>IF('Contexto Estrat. Ins'!$K$7&lt;&gt;"",'Contexto Estrat. Ins'!$K$6,"")</f>
        <v>Modelo de gestión documental poco eficiente</v>
      </c>
      <c r="BL30" s="26" t="str">
        <f>IF('Contexto Estrat. Ins'!$K$8&lt;&gt;"",'Contexto Estrat. Ins'!$K$6,"")</f>
        <v>Modelo de gestión documental poco eficiente</v>
      </c>
      <c r="BM30" s="26" t="str">
        <f>IF('Contexto Estrat. Ins'!$K$9&lt;&gt;"",'Contexto Estrat. Ins'!$K$6,"")</f>
        <v>Modelo de gestión documental poco eficiente</v>
      </c>
      <c r="BN30" s="26" t="str">
        <f>IF('Contexto Estrat. Ins'!$K$10&lt;&gt;"",'Contexto Estrat. Ins'!$K$6,"")</f>
        <v>Modelo de gestión documental poco eficiente</v>
      </c>
      <c r="BO30" s="26" t="str">
        <f>IF('Contexto Estrat. Ins'!$K$11&lt;&gt;"",'Contexto Estrat. Ins'!$K$6,"")</f>
        <v/>
      </c>
      <c r="BP30" s="26" t="str">
        <f>IF('Contexto Estrat. Ins'!$K$12&lt;&gt;"",'Contexto Estrat. Ins'!$K$6,"")</f>
        <v/>
      </c>
      <c r="BQ30" s="26" t="str">
        <f>IF($D$29='Contexto Estrat. Ins'!$B$7,BK30,IF($D$29='Contexto Estrat. Ins'!$B$8,BL30,IF($D$29='Contexto Estrat. Ins'!$B$9,BM30,IF($D$29='Contexto Estrat. Ins'!$B$10,BN30,IF($D$29='Contexto Estrat. Ins'!$B$11,BO30,IF($D$29='Contexto Estrat. Ins'!$B$12,BP30,""))))))</f>
        <v/>
      </c>
      <c r="BS30" s="26" t="str">
        <f>IF('Contexto Estrat. Ins'!$K$37&lt;&gt;"",'Contexto Estrat. Ins'!$K$36,"")</f>
        <v>Acuerdos de cooperación con otros países</v>
      </c>
      <c r="BT30" s="26" t="str">
        <f>IF('Contexto Estrat. Ins'!$K$38&lt;&gt;"",'Contexto Estrat. Ins'!$K$36,"")</f>
        <v/>
      </c>
      <c r="BU30" s="26" t="str">
        <f>IF('Contexto Estrat. Ins'!$K$39&lt;&gt;"",'Contexto Estrat. Ins'!$K$36,"")</f>
        <v/>
      </c>
      <c r="BV30" s="26" t="str">
        <f>IF('Contexto Estrat. Ins'!$K$40&lt;&gt;"",'Contexto Estrat. Ins'!$K$36,"")</f>
        <v/>
      </c>
      <c r="BW30" s="26" t="str">
        <f>IF('Contexto Estrat. Ins'!$K$41&lt;&gt;"",'Contexto Estrat. Ins'!$K$36,"")</f>
        <v/>
      </c>
      <c r="BX30" s="26" t="str">
        <f>IF('Contexto Estrat. Ins'!$K$42&lt;&gt;"",'Contexto Estrat. Ins'!$K$36,"")</f>
        <v/>
      </c>
      <c r="BY30" s="26" t="str">
        <f>IF($D$29='Contexto Estrat. Ins'!$B$37,BS30,IF($D$29='Contexto Estrat. Ins'!$B$38,BT30,IF($D$29='Contexto Estrat. Ins'!$B$39,BU30,IF($D$29='Contexto Estrat. Ins'!$B$40,BV30,IF($D$29='Contexto Estrat. Ins'!$B$41,BW30,IF($D$29='Contexto Estrat. Ins'!$B$42,BX30,""))))))</f>
        <v/>
      </c>
      <c r="CA30" s="26" t="str">
        <f>IF('Contexto Estrat. Ins'!$K$17&lt;&gt;"",'Contexto Estrat. Ins'!$K$16,"")</f>
        <v/>
      </c>
      <c r="CB30" s="26" t="str">
        <f>IF('Contexto Estrat. Ins'!$K$18&lt;&gt;"",'Contexto Estrat. Ins'!$K$16,"")</f>
        <v/>
      </c>
      <c r="CC30" s="26" t="str">
        <f>IF('Contexto Estrat. Ins'!$K$19&lt;&gt;"",'Contexto Estrat. Ins'!$K$16,"")</f>
        <v/>
      </c>
      <c r="CD30" s="26" t="str">
        <f>IF('Contexto Estrat. Ins'!$K$20&lt;&gt;"",'Contexto Estrat. Ins'!$K$16,"")</f>
        <v/>
      </c>
      <c r="CE30" s="26" t="str">
        <f>IF('Contexto Estrat. Ins'!$K$21&lt;&gt;"",'Contexto Estrat. Ins'!$K$16,"")</f>
        <v/>
      </c>
      <c r="CF30" s="26" t="str">
        <f>IF('Contexto Estrat. Ins'!$K$22&lt;&gt;"",'Contexto Estrat. Ins'!$K$16,"")</f>
        <v/>
      </c>
      <c r="CG30" s="26" t="str">
        <f>IF($D$29='Contexto Estrat. Ins'!$B$17,CA30,IF($D$29='Contexto Estrat. Ins'!$B$18,CB30,IF($D$29='Contexto Estrat. Ins'!$B$19,CC30,IF($D$29='Contexto Estrat. Ins'!$B$20,CD30,IF($D$29='Contexto Estrat. Ins'!$B$21,CE30,IF($D$29='Contexto Estrat. Ins'!$B$22,CF30,""))))))</f>
        <v/>
      </c>
    </row>
    <row r="31" spans="1:85" ht="27.6" customHeight="1">
      <c r="A31" s="18"/>
      <c r="D31" s="373"/>
      <c r="E31" s="374"/>
      <c r="F31" s="374"/>
      <c r="G31" s="374"/>
      <c r="H31" s="374"/>
      <c r="I31" s="374"/>
      <c r="J31" s="374"/>
      <c r="K31" s="374"/>
      <c r="L31" s="374"/>
      <c r="M31" s="374"/>
      <c r="N31" s="374"/>
      <c r="O31" s="374"/>
      <c r="P31" s="374"/>
      <c r="Q31" s="374"/>
      <c r="R31" s="374"/>
      <c r="S31" s="374"/>
      <c r="T31" s="374"/>
      <c r="U31" s="374"/>
      <c r="V31" s="374"/>
      <c r="W31" s="374"/>
      <c r="X31" s="374"/>
      <c r="Y31" s="374"/>
      <c r="Z31" s="374"/>
      <c r="AA31" s="374"/>
      <c r="AB31" s="375"/>
      <c r="AC31" s="33"/>
      <c r="AD31" s="494"/>
      <c r="AE31" s="494"/>
      <c r="AF31" s="494"/>
      <c r="AG31" s="494"/>
      <c r="AH31" s="494"/>
      <c r="AI31" s="494"/>
      <c r="AJ31" s="494"/>
      <c r="AK31" s="494"/>
      <c r="AL31" s="494"/>
      <c r="AM31" s="494"/>
      <c r="AN31" s="494"/>
      <c r="AO31" s="494"/>
      <c r="AP31" s="494"/>
      <c r="AQ31" s="494"/>
      <c r="AR31" s="494"/>
      <c r="AS31" s="494"/>
      <c r="AT31" s="494"/>
      <c r="AU31" s="494"/>
      <c r="AV31" s="494"/>
      <c r="AW31" s="494"/>
      <c r="AX31" s="494"/>
      <c r="AY31" s="494"/>
      <c r="AZ31" s="494"/>
      <c r="BA31" s="494"/>
      <c r="BB31" s="494"/>
      <c r="BC31" s="494"/>
      <c r="BD31" s="494"/>
      <c r="BE31" s="494"/>
      <c r="BF31" s="494"/>
      <c r="BG31" s="20"/>
      <c r="BK31" s="26" t="str">
        <f>IF('Contexto Estrat. Ins'!$L$7&lt;&gt;"",'Contexto Estrat. Ins'!$L$6,"")</f>
        <v>Deficiencia en la identificación de controles para mitigación de los riesgos institucionales</v>
      </c>
      <c r="BL31" s="26" t="str">
        <f>IF('Contexto Estrat. Ins'!$L$8&lt;&gt;"",'Contexto Estrat. Ins'!$L$6,"")</f>
        <v>Deficiencia en la identificación de controles para mitigación de los riesgos institucionales</v>
      </c>
      <c r="BM31" s="26" t="str">
        <f>IF('Contexto Estrat. Ins'!$L$9&lt;&gt;"",'Contexto Estrat. Ins'!$L$6,"")</f>
        <v>Deficiencia en la identificación de controles para mitigación de los riesgos institucionales</v>
      </c>
      <c r="BN31" s="26" t="str">
        <f>IF('Contexto Estrat. Ins'!$L$10&lt;&gt;"",'Contexto Estrat. Ins'!$L$6,"")</f>
        <v>Deficiencia en la identificación de controles para mitigación de los riesgos institucionales</v>
      </c>
      <c r="BO31" s="26" t="str">
        <f>IF('Contexto Estrat. Ins'!$L$11&lt;&gt;"",'Contexto Estrat. Ins'!$L$6,"")</f>
        <v/>
      </c>
      <c r="BP31" s="26" t="str">
        <f>IF('Contexto Estrat. Ins'!$L$12&lt;&gt;"",'Contexto Estrat. Ins'!$L$6,"")</f>
        <v/>
      </c>
      <c r="BQ31" s="26" t="str">
        <f>IF($D$29='Contexto Estrat. Ins'!$B$7,BK31,IF($D$29='Contexto Estrat. Ins'!$B$8,BL31,IF($D$29='Contexto Estrat. Ins'!$B$9,BM31,IF($D$29='Contexto Estrat. Ins'!$B$10,BN31,IF($D$29='Contexto Estrat. Ins'!$B$11,BO31,IF($D$29='Contexto Estrat. Ins'!$B$12,BP31,""))))))</f>
        <v/>
      </c>
      <c r="BS31" s="26" t="str">
        <f>IF('Contexto Estrat. Ins'!$L$37&lt;&gt;"",'Contexto Estrat. Ins'!$L$36,"")</f>
        <v>Planeación en los programas y proyectos institucionales</v>
      </c>
      <c r="BT31" s="26" t="str">
        <f>IF('Contexto Estrat. Ins'!$L$38&lt;&gt;"",'Contexto Estrat. Ins'!$L$36,"")</f>
        <v>Planeación en los programas y proyectos institucionales</v>
      </c>
      <c r="BU31" s="26" t="str">
        <f>IF('Contexto Estrat. Ins'!$L$39&lt;&gt;"",'Contexto Estrat. Ins'!$L$36,"")</f>
        <v>Planeación en los programas y proyectos institucionales</v>
      </c>
      <c r="BV31" s="26" t="str">
        <f>IF('Contexto Estrat. Ins'!$L$40&lt;&gt;"",'Contexto Estrat. Ins'!$L$36,"")</f>
        <v>Planeación en los programas y proyectos institucionales</v>
      </c>
      <c r="BW31" s="26" t="str">
        <f>IF('Contexto Estrat. Ins'!$L$41&lt;&gt;"",'Contexto Estrat. Ins'!$L$36,"")</f>
        <v/>
      </c>
      <c r="BX31" s="26" t="str">
        <f>IF('Contexto Estrat. Ins'!$L$42&lt;&gt;"",'Contexto Estrat. Ins'!$L$36,"")</f>
        <v/>
      </c>
      <c r="BY31" s="26" t="str">
        <f>IF($D$29='Contexto Estrat. Ins'!$B$37,BS31,IF($D$29='Contexto Estrat. Ins'!$B$38,BT31,IF($D$29='Contexto Estrat. Ins'!$B$39,BU31,IF($D$29='Contexto Estrat. Ins'!$B$40,BV31,IF($D$29='Contexto Estrat. Ins'!$B$41,BW31,IF($D$29='Contexto Estrat. Ins'!$B$42,BX31,""))))))</f>
        <v/>
      </c>
      <c r="CA31" s="26" t="str">
        <f>IF('Contexto Estrat. Ins'!$L$17&lt;&gt;"",'Contexto Estrat. Ins'!$L$16,"")</f>
        <v/>
      </c>
      <c r="CB31" s="26" t="str">
        <f>IF('Contexto Estrat. Ins'!$L$18&lt;&gt;"",'Contexto Estrat. Ins'!$L$16,"")</f>
        <v/>
      </c>
      <c r="CC31" s="26" t="str">
        <f>IF('Contexto Estrat. Ins'!$L$19&lt;&gt;"",'Contexto Estrat. Ins'!$L$16,"")</f>
        <v/>
      </c>
      <c r="CD31" s="26" t="str">
        <f>IF('Contexto Estrat. Ins'!$L$20&lt;&gt;"",'Contexto Estrat. Ins'!$L$16,"")</f>
        <v/>
      </c>
      <c r="CE31" s="26" t="str">
        <f>IF('Contexto Estrat. Ins'!$L$21&lt;&gt;"",'Contexto Estrat. Ins'!$L$16,"")</f>
        <v/>
      </c>
      <c r="CF31" s="26" t="str">
        <f>IF('Contexto Estrat. Ins'!$L$22&lt;&gt;"",'Contexto Estrat. Ins'!$L$16,"")</f>
        <v/>
      </c>
      <c r="CG31" s="26" t="str">
        <f>IF($D$29='Contexto Estrat. Ins'!$B$17,CA31,IF($D$29='Contexto Estrat. Ins'!$B$18,CB31,IF($D$29='Contexto Estrat. Ins'!$B$19,CC31,IF($D$29='Contexto Estrat. Ins'!$B$20,CD31,IF($D$29='Contexto Estrat. Ins'!$B$21,CE31,IF($D$29='Contexto Estrat. Ins'!$B$22,CF31,""))))))</f>
        <v/>
      </c>
    </row>
    <row r="32" spans="1:85" ht="31.15" customHeight="1">
      <c r="A32" s="18"/>
      <c r="D32" s="373"/>
      <c r="E32" s="374"/>
      <c r="F32" s="374"/>
      <c r="G32" s="374"/>
      <c r="H32" s="374"/>
      <c r="I32" s="374"/>
      <c r="J32" s="374"/>
      <c r="K32" s="374"/>
      <c r="L32" s="374"/>
      <c r="M32" s="374"/>
      <c r="N32" s="374"/>
      <c r="O32" s="374"/>
      <c r="P32" s="374"/>
      <c r="Q32" s="374"/>
      <c r="R32" s="374"/>
      <c r="S32" s="374"/>
      <c r="T32" s="374"/>
      <c r="U32" s="374"/>
      <c r="V32" s="374"/>
      <c r="W32" s="374"/>
      <c r="X32" s="374"/>
      <c r="Y32" s="374"/>
      <c r="Z32" s="374"/>
      <c r="AA32" s="374"/>
      <c r="AB32" s="375"/>
      <c r="AC32" s="33"/>
      <c r="AD32" s="494"/>
      <c r="AE32" s="494"/>
      <c r="AF32" s="494"/>
      <c r="AG32" s="494"/>
      <c r="AH32" s="494"/>
      <c r="AI32" s="494"/>
      <c r="AJ32" s="494"/>
      <c r="AK32" s="494"/>
      <c r="AL32" s="494"/>
      <c r="AM32" s="494"/>
      <c r="AN32" s="494"/>
      <c r="AO32" s="494"/>
      <c r="AP32" s="494"/>
      <c r="AQ32" s="494"/>
      <c r="AR32" s="494"/>
      <c r="AS32" s="494"/>
      <c r="AT32" s="494"/>
      <c r="AU32" s="494"/>
      <c r="AV32" s="494"/>
      <c r="AW32" s="494"/>
      <c r="AX32" s="494"/>
      <c r="AY32" s="494"/>
      <c r="AZ32" s="494"/>
      <c r="BA32" s="494"/>
      <c r="BB32" s="494"/>
      <c r="BC32" s="494"/>
      <c r="BD32" s="494"/>
      <c r="BE32" s="494"/>
      <c r="BF32" s="494"/>
      <c r="BG32" s="20"/>
      <c r="BK32" s="26" t="str">
        <f>IF('Contexto Estrat. Ins'!$M$7&lt;&gt;"",'Contexto Estrat. Ins'!$M$6,"")</f>
        <v>Insuficiente unificación de criterios técnico y legal</v>
      </c>
      <c r="BL32" s="26" t="str">
        <f>IF('Contexto Estrat. Ins'!$M$8&lt;&gt;"",'Contexto Estrat. Ins'!$M$6,"")</f>
        <v>Insuficiente unificación de criterios técnico y legal</v>
      </c>
      <c r="BM32" s="26" t="str">
        <f>IF('Contexto Estrat. Ins'!$M$9&lt;&gt;"",'Contexto Estrat. Ins'!$M$6,"")</f>
        <v>Insuficiente unificación de criterios técnico y legal</v>
      </c>
      <c r="BN32" s="26" t="str">
        <f>IF('Contexto Estrat. Ins'!$M$10&lt;&gt;"",'Contexto Estrat. Ins'!$M$6,"")</f>
        <v>Insuficiente unificación de criterios técnico y legal</v>
      </c>
      <c r="BO32" s="26" t="str">
        <f>IF('Contexto Estrat. Ins'!$M$11&lt;&gt;"",'Contexto Estrat. Ins'!$M$6,"")</f>
        <v/>
      </c>
      <c r="BP32" s="26" t="str">
        <f>IF('Contexto Estrat. Ins'!$M$12&lt;&gt;"",'Contexto Estrat. Ins'!$M$6,"")</f>
        <v/>
      </c>
      <c r="BQ32" s="26" t="str">
        <f>IF($D$29='Contexto Estrat. Ins'!$B$7,BK32,IF($D$29='Contexto Estrat. Ins'!$B$8,BL32,IF($D$29='Contexto Estrat. Ins'!$B$9,BM32,IF($D$29='Contexto Estrat. Ins'!$B$10,BN32,IF($D$29='Contexto Estrat. Ins'!$B$11,BO32,IF($D$29='Contexto Estrat. Ins'!$B$12,BP32,""))))))</f>
        <v/>
      </c>
      <c r="BS32" s="26" t="str">
        <f>IF('Contexto Estrat. Ins'!$M$37&lt;&gt;"",'Contexto Estrat. Ins'!$M$36,"")</f>
        <v>Adecuada divulgación de la plataforma estratégica y otros temas de interés</v>
      </c>
      <c r="BT32" s="26" t="str">
        <f>IF('Contexto Estrat. Ins'!$M$38&lt;&gt;"",'Contexto Estrat. Ins'!$M$36,"")</f>
        <v/>
      </c>
      <c r="BU32" s="26" t="str">
        <f>IF('Contexto Estrat. Ins'!$M$39&lt;&gt;"",'Contexto Estrat. Ins'!$M$36,"")</f>
        <v/>
      </c>
      <c r="BV32" s="26" t="str">
        <f>IF('Contexto Estrat. Ins'!$M$40&lt;&gt;"",'Contexto Estrat. Ins'!$M$36,"")</f>
        <v>Adecuada divulgación de la plataforma estratégica y otros temas de interés</v>
      </c>
      <c r="BW32" s="26" t="str">
        <f>IF('Contexto Estrat. Ins'!$M$41&lt;&gt;"",'Contexto Estrat. Ins'!$M$36,"")</f>
        <v/>
      </c>
      <c r="BX32" s="26" t="str">
        <f>IF('Contexto Estrat. Ins'!$M$42&lt;&gt;"",'Contexto Estrat. Ins'!$M$36,"")</f>
        <v/>
      </c>
      <c r="BY32" s="26" t="str">
        <f>IF($D$29='Contexto Estrat. Ins'!$B$37,BS32,IF($D$29='Contexto Estrat. Ins'!$B$38,BT32,IF($D$29='Contexto Estrat. Ins'!$B$39,BU32,IF($D$29='Contexto Estrat. Ins'!$B$40,BV32,IF($D$29='Contexto Estrat. Ins'!$B$41,BW32,IF($D$29='Contexto Estrat. Ins'!$B$42,BX32,""))))))</f>
        <v/>
      </c>
      <c r="CA32" s="26" t="str">
        <f>IF('Contexto Estrat. Ins'!$M$17&lt;&gt;"",'Contexto Estrat. Ins'!$M$16,"")</f>
        <v/>
      </c>
      <c r="CB32" s="26" t="str">
        <f>IF('Contexto Estrat. Ins'!$M$18&lt;&gt;"",'Contexto Estrat. Ins'!$M$16,"")</f>
        <v/>
      </c>
      <c r="CC32" s="26" t="str">
        <f>IF('Contexto Estrat. Ins'!$M$19&lt;&gt;"",'Contexto Estrat. Ins'!$M$16,"")</f>
        <v/>
      </c>
      <c r="CD32" s="26" t="str">
        <f>IF('Contexto Estrat. Ins'!$M$20&lt;&gt;"",'Contexto Estrat. Ins'!$M$16,"")</f>
        <v/>
      </c>
      <c r="CE32" s="26" t="str">
        <f>IF('Contexto Estrat. Ins'!$M$21&lt;&gt;"",'Contexto Estrat. Ins'!$M$16,"")</f>
        <v/>
      </c>
      <c r="CF32" s="26" t="str">
        <f>IF('Contexto Estrat. Ins'!$M$22&lt;&gt;"",'Contexto Estrat. Ins'!$M$16,"")</f>
        <v/>
      </c>
      <c r="CG32" s="26" t="str">
        <f>IF($D$29='Contexto Estrat. Ins'!$B$17,CA32,IF($D$29='Contexto Estrat. Ins'!$B$18,CB32,IF($D$29='Contexto Estrat. Ins'!$B$19,CC32,IF($D$29='Contexto Estrat. Ins'!$B$20,CD32,IF($D$29='Contexto Estrat. Ins'!$B$21,CE32,IF($D$29='Contexto Estrat. Ins'!$B$22,CF32,""))))))</f>
        <v/>
      </c>
    </row>
    <row r="33" spans="1:86" ht="31.15" customHeight="1">
      <c r="A33" s="18"/>
      <c r="D33" s="373"/>
      <c r="E33" s="374"/>
      <c r="F33" s="374"/>
      <c r="G33" s="374"/>
      <c r="H33" s="374"/>
      <c r="I33" s="374"/>
      <c r="J33" s="374"/>
      <c r="K33" s="374"/>
      <c r="L33" s="374"/>
      <c r="M33" s="374"/>
      <c r="N33" s="374"/>
      <c r="O33" s="374"/>
      <c r="P33" s="374"/>
      <c r="Q33" s="374"/>
      <c r="R33" s="374"/>
      <c r="S33" s="374"/>
      <c r="T33" s="374"/>
      <c r="U33" s="374"/>
      <c r="V33" s="374"/>
      <c r="W33" s="374"/>
      <c r="X33" s="374"/>
      <c r="Y33" s="374"/>
      <c r="Z33" s="374"/>
      <c r="AA33" s="374"/>
      <c r="AB33" s="375"/>
      <c r="AC33" s="33"/>
      <c r="AD33" s="494"/>
      <c r="AE33" s="494"/>
      <c r="AF33" s="494"/>
      <c r="AG33" s="494"/>
      <c r="AH33" s="494"/>
      <c r="AI33" s="494"/>
      <c r="AJ33" s="494"/>
      <c r="AK33" s="494"/>
      <c r="AL33" s="494"/>
      <c r="AM33" s="494"/>
      <c r="AN33" s="494"/>
      <c r="AO33" s="494"/>
      <c r="AP33" s="494"/>
      <c r="AQ33" s="494"/>
      <c r="AR33" s="494"/>
      <c r="AS33" s="494"/>
      <c r="AT33" s="494"/>
      <c r="AU33" s="494"/>
      <c r="AV33" s="494"/>
      <c r="AW33" s="494"/>
      <c r="AX33" s="494"/>
      <c r="AY33" s="494"/>
      <c r="AZ33" s="494"/>
      <c r="BA33" s="494"/>
      <c r="BB33" s="494"/>
      <c r="BC33" s="494"/>
      <c r="BD33" s="494"/>
      <c r="BE33" s="494"/>
      <c r="BF33" s="494"/>
      <c r="BG33" s="20"/>
      <c r="BK33" s="26" t="str">
        <f>IF('Contexto Estrat. Ins'!$N$7&lt;&gt;"",'Contexto Estrat. Ins'!$N$6,"")</f>
        <v/>
      </c>
      <c r="BL33" s="26" t="str">
        <f>IF('Contexto Estrat. Ins'!$N$8&lt;&gt;"",'Contexto Estrat. Ins'!$N$6,"")</f>
        <v/>
      </c>
      <c r="BM33" s="26" t="str">
        <f>IF('Contexto Estrat. Ins'!$N$9&lt;&gt;"",'Contexto Estrat. Ins'!$N$6,"")</f>
        <v/>
      </c>
      <c r="BN33" s="26" t="str">
        <f>IF('Contexto Estrat. Ins'!$N$10&lt;&gt;"",'Contexto Estrat. Ins'!$N$6,"")</f>
        <v/>
      </c>
      <c r="BO33" s="26" t="str">
        <f>IF('Contexto Estrat. Ins'!$N$11&lt;&gt;"",'Contexto Estrat. Ins'!$N$6,"")</f>
        <v/>
      </c>
      <c r="BP33" s="26" t="str">
        <f>IF('Contexto Estrat. Ins'!$N$12&lt;&gt;"",'Contexto Estrat. Ins'!$N$6,"")</f>
        <v/>
      </c>
      <c r="BQ33" s="26" t="str">
        <f>IF($D$29='Contexto Estrat. Ins'!$B$7,BK33,IF($D$29='Contexto Estrat. Ins'!$B$8,BL33,IF($D$29='Contexto Estrat. Ins'!$B$9,BM33,IF($D$29='Contexto Estrat. Ins'!$B$10,BN33,IF($D$29='Contexto Estrat. Ins'!$B$11,BO33,IF($D$29='Contexto Estrat. Ins'!$B$12,BP33,""))))))</f>
        <v/>
      </c>
      <c r="BS33" s="26" t="str">
        <f>IF('Contexto Estrat. Ins'!$N$37&lt;&gt;"",'Contexto Estrat. Ins'!$N$36,"")</f>
        <v/>
      </c>
      <c r="BT33" s="26" t="str">
        <f>IF('Contexto Estrat. Ins'!$N$38&lt;&gt;"",'Contexto Estrat. Ins'!$N$36,"")</f>
        <v/>
      </c>
      <c r="BU33" s="26" t="str">
        <f>IF('Contexto Estrat. Ins'!$N$39&lt;&gt;"",'Contexto Estrat. Ins'!$N$36,"")</f>
        <v/>
      </c>
      <c r="BV33" s="26" t="str">
        <f>IF('Contexto Estrat. Ins'!$N$40&lt;&gt;"",'Contexto Estrat. Ins'!$N$36,"")</f>
        <v/>
      </c>
      <c r="BW33" s="26" t="str">
        <f>IF('Contexto Estrat. Ins'!$N$41&lt;&gt;"",'Contexto Estrat. Ins'!$N$36,"")</f>
        <v/>
      </c>
      <c r="BX33" s="26" t="str">
        <f>IF('Contexto Estrat. Ins'!$N$42&lt;&gt;"",'Contexto Estrat. Ins'!$N$36,"")</f>
        <v/>
      </c>
      <c r="BY33" s="26" t="str">
        <f>IF($D$29='Contexto Estrat. Ins'!$B$37,BS33,IF($D$29='Contexto Estrat. Ins'!$B$38,BT33,IF($D$29='Contexto Estrat. Ins'!$B$39,BU33,IF($D$29='Contexto Estrat. Ins'!$B$40,BV33,IF($D$29='Contexto Estrat. Ins'!$B$41,BW33,IF($D$29='Contexto Estrat. Ins'!$B$42,BX33,""))))))</f>
        <v/>
      </c>
      <c r="CA33" s="26" t="str">
        <f>IF('Contexto Estrat. Ins'!$N$17&lt;&gt;"",'Contexto Estrat. Ins'!$N$16,"")</f>
        <v/>
      </c>
      <c r="CB33" s="26" t="str">
        <f>IF('Contexto Estrat. Ins'!$N$18&lt;&gt;"",'Contexto Estrat. Ins'!$N$16,"")</f>
        <v/>
      </c>
      <c r="CC33" s="26" t="str">
        <f>IF('Contexto Estrat. Ins'!$N$19&lt;&gt;"",'Contexto Estrat. Ins'!$N$16,"")</f>
        <v/>
      </c>
      <c r="CD33" s="26" t="str">
        <f>IF('Contexto Estrat. Ins'!$N$20&lt;&gt;"",'Contexto Estrat. Ins'!$N$16,"")</f>
        <v/>
      </c>
      <c r="CE33" s="26" t="str">
        <f>IF('Contexto Estrat. Ins'!$N$21&lt;&gt;"",'Contexto Estrat. Ins'!$N$16,"")</f>
        <v/>
      </c>
      <c r="CF33" s="26" t="str">
        <f>IF('Contexto Estrat. Ins'!$N$22&lt;&gt;"",'Contexto Estrat. Ins'!$N$16,"")</f>
        <v/>
      </c>
      <c r="CG33" s="26" t="str">
        <f>IF($D$29='Contexto Estrat. Ins'!$B$17,CA33,IF($D$29='Contexto Estrat. Ins'!$B$18,CB33,IF($D$29='Contexto Estrat. Ins'!$B$19,CC33,IF($D$29='Contexto Estrat. Ins'!$B$20,CD33,IF($D$29='Contexto Estrat. Ins'!$B$21,CE33,IF($D$29='Contexto Estrat. Ins'!$B$22,CF33,""))))))</f>
        <v/>
      </c>
    </row>
    <row r="34" spans="1:86" ht="31.15" customHeight="1">
      <c r="A34" s="18"/>
      <c r="D34" s="373"/>
      <c r="E34" s="374"/>
      <c r="F34" s="374"/>
      <c r="G34" s="374"/>
      <c r="H34" s="374"/>
      <c r="I34" s="374"/>
      <c r="J34" s="374"/>
      <c r="K34" s="374"/>
      <c r="L34" s="374"/>
      <c r="M34" s="374"/>
      <c r="N34" s="374"/>
      <c r="O34" s="374"/>
      <c r="P34" s="374"/>
      <c r="Q34" s="374"/>
      <c r="R34" s="374"/>
      <c r="S34" s="374"/>
      <c r="T34" s="374"/>
      <c r="U34" s="374"/>
      <c r="V34" s="374"/>
      <c r="W34" s="374"/>
      <c r="X34" s="374"/>
      <c r="Y34" s="374"/>
      <c r="Z34" s="374"/>
      <c r="AA34" s="374"/>
      <c r="AB34" s="375"/>
      <c r="AC34" s="33"/>
      <c r="AD34" s="494"/>
      <c r="AE34" s="494"/>
      <c r="AF34" s="494"/>
      <c r="AG34" s="494"/>
      <c r="AH34" s="494"/>
      <c r="AI34" s="494"/>
      <c r="AJ34" s="494"/>
      <c r="AK34" s="494"/>
      <c r="AL34" s="494"/>
      <c r="AM34" s="494"/>
      <c r="AN34" s="494"/>
      <c r="AO34" s="494"/>
      <c r="AP34" s="494"/>
      <c r="AQ34" s="494"/>
      <c r="AR34" s="494"/>
      <c r="AS34" s="494"/>
      <c r="AT34" s="494"/>
      <c r="AU34" s="494"/>
      <c r="AV34" s="494"/>
      <c r="AW34" s="494"/>
      <c r="AX34" s="494"/>
      <c r="AY34" s="494"/>
      <c r="AZ34" s="494"/>
      <c r="BA34" s="494"/>
      <c r="BB34" s="494"/>
      <c r="BC34" s="494"/>
      <c r="BD34" s="494"/>
      <c r="BE34" s="494"/>
      <c r="BF34" s="494"/>
      <c r="BG34" s="20"/>
      <c r="BK34" s="26" t="str">
        <f>IF('Contexto Estrat. Ins'!$O$7&lt;&gt;"",'Contexto Estrat. Ins'!$O$6,"")</f>
        <v/>
      </c>
      <c r="BL34" s="26" t="str">
        <f>IF('Contexto Estrat. Ins'!$O$8&lt;&gt;"",'Contexto Estrat. Ins'!$O$6,"")</f>
        <v/>
      </c>
      <c r="BM34" s="26" t="str">
        <f>IF('Contexto Estrat. Ins'!$O$9&lt;&gt;"",'Contexto Estrat. Ins'!$O$6,"")</f>
        <v/>
      </c>
      <c r="BN34" s="26" t="str">
        <f>IF('Contexto Estrat. Ins'!$O$10&lt;&gt;"",'Contexto Estrat. Ins'!$O$6,"")</f>
        <v/>
      </c>
      <c r="BO34" s="26" t="str">
        <f>IF('Contexto Estrat. Ins'!$O$11&lt;&gt;"",'Contexto Estrat. Ins'!$O$6,"")</f>
        <v/>
      </c>
      <c r="BP34" s="26" t="str">
        <f>IF('Contexto Estrat. Ins'!$O$12&lt;&gt;"",'Contexto Estrat. Ins'!$O$6,"")</f>
        <v/>
      </c>
      <c r="BQ34" s="26" t="str">
        <f>IF($D$29='Contexto Estrat. Ins'!$B$7,BK34,IF($D$29='Contexto Estrat. Ins'!$B$8,BL34,IF($D$29='Contexto Estrat. Ins'!$B$9,BM34,IF($D$29='Contexto Estrat. Ins'!$B$10,BN34,IF($D$29='Contexto Estrat. Ins'!$B$11,BO34,IF($D$29='Contexto Estrat. Ins'!$B$12,BP34,""))))))</f>
        <v/>
      </c>
      <c r="BS34" s="26" t="str">
        <f>IF('Contexto Estrat. Ins'!$O$37&lt;&gt;"",'Contexto Estrat. Ins'!$O$36,"")</f>
        <v/>
      </c>
      <c r="BT34" s="26" t="str">
        <f>IF('Contexto Estrat. Ins'!$O$38&lt;&gt;"",'Contexto Estrat. Ins'!$O$36,"")</f>
        <v/>
      </c>
      <c r="BU34" s="26" t="str">
        <f>IF('Contexto Estrat. Ins'!$O$39&lt;&gt;"",'Contexto Estrat. Ins'!$O$36,"")</f>
        <v/>
      </c>
      <c r="BV34" s="26" t="str">
        <f>IF('Contexto Estrat. Ins'!$O$40&lt;&gt;"",'Contexto Estrat. Ins'!$O$36,"")</f>
        <v/>
      </c>
      <c r="BW34" s="26" t="str">
        <f>IF('Contexto Estrat. Ins'!$O$41&lt;&gt;"",'Contexto Estrat. Ins'!$O$36,"")</f>
        <v/>
      </c>
      <c r="BX34" s="26" t="str">
        <f>IF('Contexto Estrat. Ins'!$O$42&lt;&gt;"",'Contexto Estrat. Ins'!$O$36,"")</f>
        <v/>
      </c>
      <c r="BY34" s="26" t="str">
        <f>IF($D$29='Contexto Estrat. Ins'!$B$37,BS34,IF($D$29='Contexto Estrat. Ins'!$B$38,BT34,IF($D$29='Contexto Estrat. Ins'!$B$39,BU34,IF($D$29='Contexto Estrat. Ins'!$B$40,BV34,IF($D$29='Contexto Estrat. Ins'!$B$41,BW34,IF($D$29='Contexto Estrat. Ins'!$B$42,BX34,""))))))</f>
        <v/>
      </c>
      <c r="CA34" s="26" t="str">
        <f>IF('Contexto Estrat. Ins'!$O$17&lt;&gt;"",'Contexto Estrat. Ins'!$O$16,"")</f>
        <v/>
      </c>
      <c r="CB34" s="26" t="str">
        <f>IF('Contexto Estrat. Ins'!$O$18&lt;&gt;"",'Contexto Estrat. Ins'!$O$16,"")</f>
        <v/>
      </c>
      <c r="CC34" s="26" t="str">
        <f>IF('Contexto Estrat. Ins'!$O$19&lt;&gt;"",'Contexto Estrat. Ins'!$O$16,"")</f>
        <v/>
      </c>
      <c r="CD34" s="26" t="str">
        <f>IF('Contexto Estrat. Ins'!$O$20&lt;&gt;"",'Contexto Estrat. Ins'!$O$16,"")</f>
        <v/>
      </c>
      <c r="CE34" s="26" t="str">
        <f>IF('Contexto Estrat. Ins'!$O$21&lt;&gt;"",'Contexto Estrat. Ins'!$O$16,"")</f>
        <v/>
      </c>
      <c r="CF34" s="26" t="str">
        <f>IF('Contexto Estrat. Ins'!$O$22&lt;&gt;"",'Contexto Estrat. Ins'!$O$16,"")</f>
        <v/>
      </c>
      <c r="CG34" s="26" t="str">
        <f>IF($D$29='Contexto Estrat. Ins'!$B$17,CA34,IF($D$29='Contexto Estrat. Ins'!$B$18,CB34,IF($D$29='Contexto Estrat. Ins'!$B$19,CC34,IF($D$29='Contexto Estrat. Ins'!$B$20,CD34,IF($D$29='Contexto Estrat. Ins'!$B$21,CE34,IF($D$29='Contexto Estrat. Ins'!$B$22,CF34,""))))))</f>
        <v/>
      </c>
    </row>
    <row r="35" spans="1:86" ht="15.6" customHeight="1">
      <c r="A35" s="34"/>
      <c r="B35" s="35"/>
      <c r="C35" s="35"/>
      <c r="BG35" s="20"/>
      <c r="BK35" s="26" t="str">
        <f>IF('Contexto Estrat. Ins'!$P$7&lt;&gt;"",'Contexto Estrat. Ins'!$P$6,"")</f>
        <v/>
      </c>
      <c r="BL35" s="26" t="str">
        <f>IF('Contexto Estrat. Ins'!$P$8&lt;&gt;"",'Contexto Estrat. Ins'!$P$6,"")</f>
        <v/>
      </c>
      <c r="BM35" s="26" t="str">
        <f>IF('Contexto Estrat. Ins'!$P$9&lt;&gt;"",'Contexto Estrat. Ins'!$P$6,"")</f>
        <v/>
      </c>
      <c r="BN35" s="26" t="str">
        <f>IF('Contexto Estrat. Ins'!$P$10&lt;&gt;"",'Contexto Estrat. Ins'!$P$6,"")</f>
        <v/>
      </c>
      <c r="BO35" s="26" t="str">
        <f>IF('Contexto Estrat. Ins'!$P$11&lt;&gt;"",'Contexto Estrat. Ins'!$P$6,"")</f>
        <v/>
      </c>
      <c r="BP35" s="26" t="str">
        <f>IF('Contexto Estrat. Ins'!$P$12&lt;&gt;"",'Contexto Estrat. Ins'!$P$6,"")</f>
        <v/>
      </c>
      <c r="BQ35" s="26" t="str">
        <f>IF($D$29='Contexto Estrat. Ins'!$B$7,BK35,IF($D$29='Contexto Estrat. Ins'!$B$8,BL35,IF($D$29='Contexto Estrat. Ins'!$B$9,BM35,IF($D$29='Contexto Estrat. Ins'!$B$10,BN35,IF($D$29='Contexto Estrat. Ins'!$B$11,BO35,IF($D$29='Contexto Estrat. Ins'!$B$12,BP35,""))))))</f>
        <v/>
      </c>
      <c r="BS35" s="26" t="str">
        <f>IF('Contexto Estrat. Ins'!$P$37&lt;&gt;"",'Contexto Estrat. Ins'!$P$36,"")</f>
        <v/>
      </c>
      <c r="BT35" s="26" t="str">
        <f>IF('Contexto Estrat. Ins'!$P$38&lt;&gt;"",'Contexto Estrat. Ins'!$P$36,"")</f>
        <v/>
      </c>
      <c r="BU35" s="26" t="str">
        <f>IF('Contexto Estrat. Ins'!$P$39&lt;&gt;"",'Contexto Estrat. Ins'!$P$36,"")</f>
        <v/>
      </c>
      <c r="BV35" s="26" t="str">
        <f>IF('Contexto Estrat. Ins'!$P$40&lt;&gt;"",'Contexto Estrat. Ins'!$P$36,"")</f>
        <v/>
      </c>
      <c r="BW35" s="26" t="str">
        <f>IF('Contexto Estrat. Ins'!$P$41&lt;&gt;"",'Contexto Estrat. Ins'!$P$36,"")</f>
        <v/>
      </c>
      <c r="BX35" s="26" t="str">
        <f>IF('Contexto Estrat. Ins'!$P$42&lt;&gt;"",'Contexto Estrat. Ins'!$P$36,"")</f>
        <v/>
      </c>
      <c r="BY35" s="26" t="str">
        <f>IF($D$29='Contexto Estrat. Ins'!$B$37,BS35,IF($D$29='Contexto Estrat. Ins'!$B$38,BT35,IF($D$29='Contexto Estrat. Ins'!$B$39,BU35,IF($D$29='Contexto Estrat. Ins'!$B$40,BV35,IF($D$29='Contexto Estrat. Ins'!$B$41,BW35,IF($D$29='Contexto Estrat. Ins'!$B$42,BX35,""))))))</f>
        <v/>
      </c>
      <c r="CA35" s="26" t="str">
        <f>IF('Contexto Estrat. Ins'!$P$17&lt;&gt;"",'Contexto Estrat. Ins'!$P$16,"")</f>
        <v/>
      </c>
      <c r="CB35" s="26" t="str">
        <f>IF('Contexto Estrat. Ins'!$P$18&lt;&gt;"",'Contexto Estrat. Ins'!$P$16,"")</f>
        <v/>
      </c>
      <c r="CC35" s="26" t="str">
        <f>IF('Contexto Estrat. Ins'!$P$19&lt;&gt;"",'Contexto Estrat. Ins'!$P$16,"")</f>
        <v/>
      </c>
      <c r="CD35" s="26" t="str">
        <f>IF('Contexto Estrat. Ins'!$P$20&lt;&gt;"",'Contexto Estrat. Ins'!$P$16,"")</f>
        <v/>
      </c>
      <c r="CE35" s="26" t="str">
        <f>IF('Contexto Estrat. Ins'!$P$21&lt;&gt;"",'Contexto Estrat. Ins'!$P$16,"")</f>
        <v/>
      </c>
      <c r="CF35" s="26" t="str">
        <f>IF('Contexto Estrat. Ins'!$P$22&lt;&gt;"",'Contexto Estrat. Ins'!$P$16,"")</f>
        <v/>
      </c>
      <c r="CG35" s="26" t="str">
        <f>IF($D$29='Contexto Estrat. Ins'!$B$17,CA35,IF($D$29='Contexto Estrat. Ins'!$B$18,CB35,IF($D$29='Contexto Estrat. Ins'!$B$19,CC35,IF($D$29='Contexto Estrat. Ins'!$B$20,CD35,IF($D$29='Contexto Estrat. Ins'!$B$21,CE35,IF($D$29='Contexto Estrat. Ins'!$B$22,CF35,""))))))</f>
        <v/>
      </c>
    </row>
    <row r="36" spans="1:86" ht="15.6" customHeight="1">
      <c r="A36" s="18"/>
      <c r="D36" s="484" t="str">
        <f>IF(AK13=Datos!$A$6,"Causas de la oportunidad (factores de la oportunidad)","Causas del riesgo (factores del riesgo)")</f>
        <v>Causas del riesgo (factores del riesgo)</v>
      </c>
      <c r="E36" s="484"/>
      <c r="F36" s="484"/>
      <c r="G36" s="484"/>
      <c r="H36" s="484"/>
      <c r="I36" s="484"/>
      <c r="J36" s="484"/>
      <c r="K36" s="484"/>
      <c r="L36" s="484"/>
      <c r="M36" s="484"/>
      <c r="N36" s="484"/>
      <c r="O36" s="484"/>
      <c r="P36" s="484"/>
      <c r="Q36" s="484"/>
      <c r="R36" s="484"/>
      <c r="S36" s="484"/>
      <c r="T36" s="484"/>
      <c r="U36" s="484"/>
      <c r="V36" s="484"/>
      <c r="W36" s="484"/>
      <c r="X36" s="484"/>
      <c r="Y36" s="484"/>
      <c r="Z36" s="484"/>
      <c r="AA36" s="484"/>
      <c r="AB36" s="484"/>
      <c r="AC36" s="36"/>
      <c r="AD36" s="484" t="str">
        <f>IF(AK13=Datos!$A$6,"Consecuencias (efectos de la oportunidad)","Consecuencias (efectos del riesgo)")</f>
        <v>Consecuencias (efectos del riesgo)</v>
      </c>
      <c r="AE36" s="484"/>
      <c r="AF36" s="484"/>
      <c r="AG36" s="484"/>
      <c r="AH36" s="484"/>
      <c r="AI36" s="484"/>
      <c r="AJ36" s="484"/>
      <c r="AK36" s="484"/>
      <c r="AL36" s="484"/>
      <c r="AM36" s="484"/>
      <c r="AN36" s="484"/>
      <c r="AO36" s="484"/>
      <c r="AP36" s="484"/>
      <c r="AQ36" s="484"/>
      <c r="AR36" s="484"/>
      <c r="AS36" s="484"/>
      <c r="AT36" s="484"/>
      <c r="AU36" s="484"/>
      <c r="AV36" s="484"/>
      <c r="AW36" s="484"/>
      <c r="AX36" s="484"/>
      <c r="AY36" s="484"/>
      <c r="AZ36" s="484"/>
      <c r="BA36" s="484"/>
      <c r="BB36" s="484"/>
      <c r="BC36" s="484"/>
      <c r="BD36" s="484"/>
      <c r="BE36" s="484"/>
      <c r="BF36" s="484"/>
      <c r="BG36" s="20"/>
      <c r="BK36" s="26" t="str">
        <f>IF('Contexto Estrat. Ins'!$Q$7&lt;&gt;"",'Contexto Estrat. Ins'!$Q$6,"")</f>
        <v/>
      </c>
      <c r="BL36" s="26" t="str">
        <f>IF('Contexto Estrat. Ins'!$Q$8&lt;&gt;"",'Contexto Estrat. Ins'!$Q$6,"")</f>
        <v/>
      </c>
      <c r="BM36" s="26" t="str">
        <f>IF('Contexto Estrat. Ins'!$Q$9&lt;&gt;"",'Contexto Estrat. Ins'!$Q$6,"")</f>
        <v/>
      </c>
      <c r="BN36" s="26" t="str">
        <f>IF('Contexto Estrat. Ins'!$Q$10&lt;&gt;"",'Contexto Estrat. Ins'!$Q$6,"")</f>
        <v/>
      </c>
      <c r="BO36" s="26" t="str">
        <f>IF('Contexto Estrat. Ins'!$Q$11&lt;&gt;"",'Contexto Estrat. Ins'!$Q$6,"")</f>
        <v/>
      </c>
      <c r="BP36" s="26" t="str">
        <f>IF('Contexto Estrat. Ins'!$Q$12&lt;&gt;"",'Contexto Estrat. Ins'!$Q$6,"")</f>
        <v/>
      </c>
      <c r="BQ36" s="26" t="str">
        <f>IF($D$29='Contexto Estrat. Ins'!$B$7,BK36,IF($D$29='Contexto Estrat. Ins'!$B$8,BL36,IF($D$29='Contexto Estrat. Ins'!$B$9,BM36,IF($D$29='Contexto Estrat. Ins'!$B$10,BN36,IF($D$29='Contexto Estrat. Ins'!$B$11,BO36,IF($D$29='Contexto Estrat. Ins'!$B$12,BP36,""))))))</f>
        <v/>
      </c>
      <c r="BS36" s="26" t="str">
        <f>IF('Contexto Estrat. Ins'!$Q$37&lt;&gt;"",'Contexto Estrat. Ins'!$Q$36,"")</f>
        <v/>
      </c>
      <c r="BT36" s="26" t="str">
        <f>IF('Contexto Estrat. Ins'!$Q$38&lt;&gt;"",'Contexto Estrat. Ins'!$Q$36,"")</f>
        <v/>
      </c>
      <c r="BU36" s="26" t="str">
        <f>IF('Contexto Estrat. Ins'!$Q$39&lt;&gt;"",'Contexto Estrat. Ins'!$Q$36,"")</f>
        <v/>
      </c>
      <c r="BV36" s="26" t="str">
        <f>IF('Contexto Estrat. Ins'!$Q$40&lt;&gt;"",'Contexto Estrat. Ins'!$Q$36,"")</f>
        <v/>
      </c>
      <c r="BW36" s="26" t="str">
        <f>IF('Contexto Estrat. Ins'!$Q$41&lt;&gt;"",'Contexto Estrat. Ins'!$Q$36,"")</f>
        <v/>
      </c>
      <c r="BX36" s="26" t="str">
        <f>IF('Contexto Estrat. Ins'!$Q$42&lt;&gt;"",'Contexto Estrat. Ins'!$Q$36,"")</f>
        <v/>
      </c>
      <c r="BY36" s="26" t="str">
        <f>IF($D$29='Contexto Estrat. Ins'!$B$37,BS36,IF($D$29='Contexto Estrat. Ins'!$B$38,BT36,IF($D$29='Contexto Estrat. Ins'!$B$39,BU36,IF($D$29='Contexto Estrat. Ins'!$B$40,BV36,IF($D$29='Contexto Estrat. Ins'!$B$41,BW36,IF($D$29='Contexto Estrat. Ins'!$B$42,BX36,""))))))</f>
        <v/>
      </c>
      <c r="CA36" s="26" t="str">
        <f>IF('Contexto Estrat. Ins'!$Q$17&lt;&gt;"",'Contexto Estrat. Ins'!$Q$16,"")</f>
        <v/>
      </c>
      <c r="CB36" s="26" t="str">
        <f>IF('Contexto Estrat. Ins'!$Q$18&lt;&gt;"",'Contexto Estrat. Ins'!$Q$16,"")</f>
        <v/>
      </c>
      <c r="CC36" s="26" t="str">
        <f>IF('Contexto Estrat. Ins'!$Q$19&lt;&gt;"",'Contexto Estrat. Ins'!$Q$16,"")</f>
        <v/>
      </c>
      <c r="CD36" s="26" t="str">
        <f>IF('Contexto Estrat. Ins'!$Q$20&lt;&gt;"",'Contexto Estrat. Ins'!$Q$16,"")</f>
        <v/>
      </c>
      <c r="CE36" s="26" t="str">
        <f>IF('Contexto Estrat. Ins'!$Q$21&lt;&gt;"",'Contexto Estrat. Ins'!$Q$16,"")</f>
        <v/>
      </c>
      <c r="CF36" s="26" t="str">
        <f>IF('Contexto Estrat. Ins'!$Q$22&lt;&gt;"",'Contexto Estrat. Ins'!$Q$16,"")</f>
        <v/>
      </c>
      <c r="CG36" s="26" t="str">
        <f>IF($D$29='Contexto Estrat. Ins'!$B$17,CA36,IF($D$29='Contexto Estrat. Ins'!$B$18,CB36,IF($D$29='Contexto Estrat. Ins'!$B$19,CC36,IF($D$29='Contexto Estrat. Ins'!$B$20,CD36,IF($D$29='Contexto Estrat. Ins'!$B$21,CE36,IF($D$29='Contexto Estrat. Ins'!$B$22,CF36,""))))))</f>
        <v/>
      </c>
    </row>
    <row r="37" spans="1:86" ht="15.6" customHeight="1">
      <c r="A37" s="18"/>
      <c r="D37" s="483" t="s">
        <v>473</v>
      </c>
      <c r="E37" s="483"/>
      <c r="F37" s="483"/>
      <c r="G37" s="483"/>
      <c r="H37" s="483"/>
      <c r="I37" s="483"/>
      <c r="J37" s="483"/>
      <c r="K37" s="483"/>
      <c r="L37" s="483"/>
      <c r="M37" s="483"/>
      <c r="N37" s="483"/>
      <c r="O37" s="483"/>
      <c r="P37" s="483"/>
      <c r="Q37" s="483"/>
      <c r="R37" s="483"/>
      <c r="S37" s="483"/>
      <c r="T37" s="483"/>
      <c r="U37" s="483"/>
      <c r="V37" s="483"/>
      <c r="W37" s="483"/>
      <c r="X37" s="483"/>
      <c r="Y37" s="483"/>
      <c r="Z37" s="483"/>
      <c r="AA37" s="483"/>
      <c r="AB37" s="483"/>
      <c r="AD37" s="484"/>
      <c r="AE37" s="484"/>
      <c r="AF37" s="484"/>
      <c r="AG37" s="484"/>
      <c r="AH37" s="484"/>
      <c r="AI37" s="484"/>
      <c r="AJ37" s="484"/>
      <c r="AK37" s="484"/>
      <c r="AL37" s="484"/>
      <c r="AM37" s="484"/>
      <c r="AN37" s="484"/>
      <c r="AO37" s="484"/>
      <c r="AP37" s="484"/>
      <c r="AQ37" s="484"/>
      <c r="AR37" s="484"/>
      <c r="AS37" s="484"/>
      <c r="AT37" s="484"/>
      <c r="AU37" s="484"/>
      <c r="AV37" s="484"/>
      <c r="AW37" s="484"/>
      <c r="AX37" s="484"/>
      <c r="AY37" s="484"/>
      <c r="AZ37" s="484"/>
      <c r="BA37" s="484"/>
      <c r="BB37" s="484"/>
      <c r="BC37" s="484"/>
      <c r="BD37" s="484"/>
      <c r="BE37" s="484"/>
      <c r="BF37" s="484"/>
      <c r="BG37" s="20"/>
      <c r="BK37" s="26" t="str">
        <f>IF('Contexto Estrat. Ins'!$R$7&lt;&gt;"",'Contexto Estrat. Ins'!$R$6,"")</f>
        <v/>
      </c>
      <c r="BL37" s="26" t="str">
        <f>IF('Contexto Estrat. Ins'!$R$8&lt;&gt;"",'Contexto Estrat. Ins'!$R$6,"")</f>
        <v/>
      </c>
      <c r="BM37" s="26" t="str">
        <f>IF('Contexto Estrat. Ins'!$R$9&lt;&gt;"",'Contexto Estrat. Ins'!$R$6,"")</f>
        <v/>
      </c>
      <c r="BN37" s="26" t="str">
        <f>IF('Contexto Estrat. Ins'!$R$10&lt;&gt;"",'Contexto Estrat. Ins'!$R$6,"")</f>
        <v/>
      </c>
      <c r="BO37" s="26" t="str">
        <f>IF('Contexto Estrat. Ins'!$R$11&lt;&gt;"",'Contexto Estrat. Ins'!$R$6,"")</f>
        <v/>
      </c>
      <c r="BP37" s="26" t="str">
        <f>IF('Contexto Estrat. Ins'!$R$12&lt;&gt;"",'Contexto Estrat. Ins'!$R$6,"")</f>
        <v/>
      </c>
      <c r="BQ37" s="26" t="str">
        <f>IF($D$29='Contexto Estrat. Ins'!$B$7,BK37,IF($D$29='Contexto Estrat. Ins'!$B$8,BL37,IF($D$29='Contexto Estrat. Ins'!$B$9,BM37,IF($D$29='Contexto Estrat. Ins'!$B$10,BN37,IF($D$29='Contexto Estrat. Ins'!$B$11,BO37,IF($D$29='Contexto Estrat. Ins'!$B$12,BP37,""))))))</f>
        <v/>
      </c>
      <c r="BS37" s="26" t="str">
        <f>IF('Contexto Estrat. Ins'!$R$37&lt;&gt;"",'Contexto Estrat. Ins'!$R$36,"")</f>
        <v/>
      </c>
      <c r="BT37" s="26" t="str">
        <f>IF('Contexto Estrat. Ins'!$R$38&lt;&gt;"",'Contexto Estrat. Ins'!$R$36,"")</f>
        <v/>
      </c>
      <c r="BU37" s="26" t="str">
        <f>IF('Contexto Estrat. Ins'!$R$39&lt;&gt;"",'Contexto Estrat. Ins'!$R$36,"")</f>
        <v/>
      </c>
      <c r="BV37" s="26" t="str">
        <f>IF('Contexto Estrat. Ins'!$R$40&lt;&gt;"",'Contexto Estrat. Ins'!$R$36,"")</f>
        <v/>
      </c>
      <c r="BW37" s="26" t="str">
        <f>IF('Contexto Estrat. Ins'!$R$41&lt;&gt;"",'Contexto Estrat. Ins'!$R$36,"")</f>
        <v/>
      </c>
      <c r="BX37" s="26" t="str">
        <f>IF('Contexto Estrat. Ins'!$R$42&lt;&gt;"",'Contexto Estrat. Ins'!$R$36,"")</f>
        <v/>
      </c>
      <c r="BY37" s="26" t="str">
        <f>IF($D$29='Contexto Estrat. Ins'!$B$37,BS37,IF($D$29='Contexto Estrat. Ins'!$B$38,BT37,IF($D$29='Contexto Estrat. Ins'!$B$39,BU37,IF($D$29='Contexto Estrat. Ins'!$B$40,BV37,IF($D$29='Contexto Estrat. Ins'!$B$41,BW37,IF($D$29='Contexto Estrat. Ins'!$B$42,BX37,""))))))</f>
        <v/>
      </c>
      <c r="CA37" s="26" t="str">
        <f>IF('Contexto Estrat. Ins'!$R$17&lt;&gt;"",'Contexto Estrat. Ins'!$R$16,"")</f>
        <v/>
      </c>
      <c r="CB37" s="26" t="str">
        <f>IF('Contexto Estrat. Ins'!$R$18&lt;&gt;"",'Contexto Estrat. Ins'!$R$16,"")</f>
        <v/>
      </c>
      <c r="CC37" s="26" t="str">
        <f>IF('Contexto Estrat. Ins'!$R$19&lt;&gt;"",'Contexto Estrat. Ins'!$R$16,"")</f>
        <v/>
      </c>
      <c r="CD37" s="26" t="str">
        <f>IF('Contexto Estrat. Ins'!$R$20&lt;&gt;"",'Contexto Estrat. Ins'!$R$16,"")</f>
        <v/>
      </c>
      <c r="CE37" s="26" t="str">
        <f>IF('Contexto Estrat. Ins'!$R$21&lt;&gt;"",'Contexto Estrat. Ins'!$R$16,"")</f>
        <v/>
      </c>
      <c r="CF37" s="26" t="str">
        <f>IF('Contexto Estrat. Ins'!$R$22&lt;&gt;"",'Contexto Estrat. Ins'!$R$16,"")</f>
        <v/>
      </c>
      <c r="CG37" s="26" t="str">
        <f>IF($D$29='Contexto Estrat. Ins'!$B$17,CA37,IF($D$29='Contexto Estrat. Ins'!$B$18,CB37,IF($D$29='Contexto Estrat. Ins'!$B$19,CC37,IF($D$29='Contexto Estrat. Ins'!$B$20,CD37,IF($D$29='Contexto Estrat. Ins'!$B$21,CE37,IF($D$29='Contexto Estrat. Ins'!$B$22,CF37,""))))))</f>
        <v/>
      </c>
    </row>
    <row r="38" spans="1:86" ht="15.6" customHeight="1">
      <c r="A38" s="18"/>
      <c r="D38" s="483" t="s">
        <v>474</v>
      </c>
      <c r="E38" s="483"/>
      <c r="F38" s="483"/>
      <c r="G38" s="483"/>
      <c r="H38" s="483"/>
      <c r="I38" s="483"/>
      <c r="J38" s="483" t="s">
        <v>475</v>
      </c>
      <c r="K38" s="483"/>
      <c r="L38" s="483"/>
      <c r="M38" s="483"/>
      <c r="N38" s="483"/>
      <c r="O38" s="483"/>
      <c r="P38" s="483"/>
      <c r="Q38" s="483"/>
      <c r="R38" s="483"/>
      <c r="S38" s="483"/>
      <c r="T38" s="483"/>
      <c r="U38" s="483"/>
      <c r="V38" s="483"/>
      <c r="W38" s="483"/>
      <c r="X38" s="483"/>
      <c r="Y38" s="483"/>
      <c r="Z38" s="483"/>
      <c r="AA38" s="483"/>
      <c r="AB38" s="483"/>
      <c r="AD38" s="483" t="str">
        <f>IF(AK13=Datos!$A$6,"Puede presentarse la oportunidad, lo que generaría…","Puede presentarse el riesgo, lo que generaría…")</f>
        <v>Puede presentarse el riesgo, lo que generaría…</v>
      </c>
      <c r="AE38" s="483"/>
      <c r="AF38" s="483"/>
      <c r="AG38" s="483"/>
      <c r="AH38" s="483"/>
      <c r="AI38" s="483"/>
      <c r="AJ38" s="483"/>
      <c r="AK38" s="483"/>
      <c r="AL38" s="483"/>
      <c r="AM38" s="483"/>
      <c r="AN38" s="483"/>
      <c r="AO38" s="483"/>
      <c r="AP38" s="483"/>
      <c r="AQ38" s="483"/>
      <c r="AR38" s="483"/>
      <c r="AS38" s="483"/>
      <c r="AT38" s="483"/>
      <c r="AU38" s="483"/>
      <c r="AV38" s="483"/>
      <c r="AW38" s="483"/>
      <c r="AX38" s="483"/>
      <c r="AY38" s="483"/>
      <c r="AZ38" s="483"/>
      <c r="BA38" s="483"/>
      <c r="BB38" s="483"/>
      <c r="BC38" s="483"/>
      <c r="BD38" s="483"/>
      <c r="BE38" s="483"/>
      <c r="BF38" s="483"/>
      <c r="BG38" s="20"/>
      <c r="BK38" s="26" t="str">
        <f>IF('Contexto Estrat. Ins'!$S$7&lt;&gt;"",'Contexto Estrat. Ins'!$S$6,"")</f>
        <v/>
      </c>
      <c r="BL38" s="26" t="str">
        <f>IF('Contexto Estrat. Ins'!$S$8&lt;&gt;"",'Contexto Estrat. Ins'!$S$6,"")</f>
        <v/>
      </c>
      <c r="BM38" s="26" t="str">
        <f>IF('Contexto Estrat. Ins'!$S$9&lt;&gt;"",'Contexto Estrat. Ins'!$S$6,"")</f>
        <v/>
      </c>
      <c r="BN38" s="26" t="str">
        <f>IF('Contexto Estrat. Ins'!$S$10&lt;&gt;"",'Contexto Estrat. Ins'!$S$6,"")</f>
        <v/>
      </c>
      <c r="BO38" s="26" t="str">
        <f>IF('Contexto Estrat. Ins'!$S$11&lt;&gt;"",'Contexto Estrat. Ins'!$S$6,"")</f>
        <v/>
      </c>
      <c r="BP38" s="26" t="str">
        <f>IF('Contexto Estrat. Ins'!$S$12&lt;&gt;"",'Contexto Estrat. Ins'!$S$6,"")</f>
        <v/>
      </c>
      <c r="BQ38" s="26" t="str">
        <f>IF($D$29='Contexto Estrat. Ins'!$B$7,BK38,IF($D$29='Contexto Estrat. Ins'!$B$8,BL38,IF($D$29='Contexto Estrat. Ins'!$B$9,BM38,IF($D$29='Contexto Estrat. Ins'!$B$10,BN38,IF($D$29='Contexto Estrat. Ins'!$B$11,BO38,IF($D$29='Contexto Estrat. Ins'!$B$12,BP38,""))))))</f>
        <v/>
      </c>
      <c r="BS38" s="26" t="str">
        <f>IF('Contexto Estrat. Ins'!$S$37&lt;&gt;"",'Contexto Estrat. Ins'!$S$36,"")</f>
        <v/>
      </c>
      <c r="BT38" s="26" t="str">
        <f>IF('Contexto Estrat. Ins'!$S$38&lt;&gt;"",'Contexto Estrat. Ins'!$S$36,"")</f>
        <v/>
      </c>
      <c r="BU38" s="26" t="str">
        <f>IF('Contexto Estrat. Ins'!$S$39&lt;&gt;"",'Contexto Estrat. Ins'!$S$36,"")</f>
        <v/>
      </c>
      <c r="BV38" s="26" t="str">
        <f>IF('Contexto Estrat. Ins'!$S$40&lt;&gt;"",'Contexto Estrat. Ins'!$S$36,"")</f>
        <v/>
      </c>
      <c r="BW38" s="26" t="str">
        <f>IF('Contexto Estrat. Ins'!$S$41&lt;&gt;"",'Contexto Estrat. Ins'!$S$36,"")</f>
        <v/>
      </c>
      <c r="BX38" s="26" t="str">
        <f>IF('Contexto Estrat. Ins'!$S$42&lt;&gt;"",'Contexto Estrat. Ins'!$S$36,"")</f>
        <v/>
      </c>
      <c r="BY38" s="26" t="str">
        <f>IF($D$29='Contexto Estrat. Ins'!$B$37,BS38,IF($D$29='Contexto Estrat. Ins'!$B$38,BT38,IF($D$29='Contexto Estrat. Ins'!$B$39,BU38,IF($D$29='Contexto Estrat. Ins'!$B$40,BV38,IF($D$29='Contexto Estrat. Ins'!$B$41,BW38,IF($D$29='Contexto Estrat. Ins'!$B$42,BX38,""))))))</f>
        <v/>
      </c>
      <c r="CA38" s="26" t="str">
        <f>IF('Contexto Estrat. Ins'!$S$17&lt;&gt;"",'Contexto Estrat. Ins'!$S$16,"")</f>
        <v/>
      </c>
      <c r="CB38" s="26" t="str">
        <f>IF('Contexto Estrat. Ins'!$S$18&lt;&gt;"",'Contexto Estrat. Ins'!$S$16,"")</f>
        <v/>
      </c>
      <c r="CC38" s="26" t="str">
        <f>IF('Contexto Estrat. Ins'!$S$19&lt;&gt;"",'Contexto Estrat. Ins'!$S$16,"")</f>
        <v/>
      </c>
      <c r="CD38" s="26" t="str">
        <f>IF('Contexto Estrat. Ins'!$S$20&lt;&gt;"",'Contexto Estrat. Ins'!$S$16,"")</f>
        <v/>
      </c>
      <c r="CE38" s="26" t="str">
        <f>IF('Contexto Estrat. Ins'!$S$21&lt;&gt;"",'Contexto Estrat. Ins'!$S$16,"")</f>
        <v/>
      </c>
      <c r="CF38" s="26" t="str">
        <f>IF('Contexto Estrat. Ins'!$S$22&lt;&gt;"",'Contexto Estrat. Ins'!$S$16,"")</f>
        <v/>
      </c>
      <c r="CG38" s="26" t="str">
        <f>IF($D$29='Contexto Estrat. Ins'!$B$17,CA38,IF($D$29='Contexto Estrat. Ins'!$B$18,CB38,IF($D$29='Contexto Estrat. Ins'!$B$19,CC38,IF($D$29='Contexto Estrat. Ins'!$B$20,CD38,IF($D$29='Contexto Estrat. Ins'!$B$21,CE38,IF($D$29='Contexto Estrat. Ins'!$B$22,CF38,""))))))</f>
        <v/>
      </c>
    </row>
    <row r="39" spans="1:86" ht="15.6" customHeight="1">
      <c r="A39" s="18"/>
      <c r="D39" s="456"/>
      <c r="E39" s="456"/>
      <c r="F39" s="456"/>
      <c r="G39" s="456"/>
      <c r="H39" s="456"/>
      <c r="I39" s="456"/>
      <c r="J39" s="400" t="s">
        <v>625</v>
      </c>
      <c r="K39" s="400"/>
      <c r="L39" s="400"/>
      <c r="M39" s="400"/>
      <c r="N39" s="400"/>
      <c r="O39" s="400"/>
      <c r="P39" s="400"/>
      <c r="Q39" s="400"/>
      <c r="R39" s="400"/>
      <c r="S39" s="400"/>
      <c r="T39" s="400"/>
      <c r="U39" s="400"/>
      <c r="V39" s="400"/>
      <c r="W39" s="400"/>
      <c r="X39" s="400"/>
      <c r="Y39" s="400"/>
      <c r="Z39" s="400"/>
      <c r="AA39" s="400"/>
      <c r="AB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20"/>
      <c r="BK39" s="26" t="str">
        <f>IF('Contexto Estrat. Ins'!$T$7&lt;&gt;"",'Contexto Estrat. Ins'!$T$6,"")</f>
        <v/>
      </c>
      <c r="BL39" s="26" t="str">
        <f>IF('Contexto Estrat. Ins'!$T$8&lt;&gt;"",'Contexto Estrat. Ins'!$T$6,"")</f>
        <v/>
      </c>
      <c r="BM39" s="26" t="str">
        <f>IF('Contexto Estrat. Ins'!$T$9&lt;&gt;"",'Contexto Estrat. Ins'!$T$6,"")</f>
        <v/>
      </c>
      <c r="BN39" s="26" t="str">
        <f>IF('Contexto Estrat. Ins'!$T$10&lt;&gt;"",'Contexto Estrat. Ins'!$T$6,"")</f>
        <v/>
      </c>
      <c r="BO39" s="26" t="str">
        <f>IF('Contexto Estrat. Ins'!$T$11&lt;&gt;"",'Contexto Estrat. Ins'!$T$6,"")</f>
        <v/>
      </c>
      <c r="BP39" s="26" t="str">
        <f>IF('Contexto Estrat. Ins'!$T$12&lt;&gt;"",'Contexto Estrat. Ins'!$T$6,"")</f>
        <v/>
      </c>
      <c r="BQ39" s="26" t="str">
        <f>IF($D$29='Contexto Estrat. Ins'!$B$7,BK39,IF($D$29='Contexto Estrat. Ins'!$B$8,BL39,IF($D$29='Contexto Estrat. Ins'!$B$9,BM39,IF($D$29='Contexto Estrat. Ins'!$B$10,BN39,IF($D$29='Contexto Estrat. Ins'!$B$11,BO39,IF($D$29='Contexto Estrat. Ins'!$B$12,BP39,""))))))</f>
        <v/>
      </c>
      <c r="BR39" s="142"/>
      <c r="BS39" s="26" t="str">
        <f>IF('Contexto Estrat. Ins'!$T$37&lt;&gt;"",'Contexto Estrat. Ins'!$T$36,"")</f>
        <v/>
      </c>
      <c r="BT39" s="26" t="str">
        <f>IF('Contexto Estrat. Ins'!$T$38&lt;&gt;"",'Contexto Estrat. Ins'!$T$36,"")</f>
        <v/>
      </c>
      <c r="BU39" s="26" t="str">
        <f>IF('Contexto Estrat. Ins'!$T$39&lt;&gt;"",'Contexto Estrat. Ins'!$T$36,"")</f>
        <v/>
      </c>
      <c r="BV39" s="26" t="str">
        <f>IF('Contexto Estrat. Ins'!$T$40&lt;&gt;"",'Contexto Estrat. Ins'!$T$36,"")</f>
        <v/>
      </c>
      <c r="BW39" s="26" t="str">
        <f>IF('Contexto Estrat. Ins'!$T$41&lt;&gt;"",'Contexto Estrat. Ins'!$T$36,"")</f>
        <v/>
      </c>
      <c r="BX39" s="26" t="str">
        <f>IF('Contexto Estrat. Ins'!$T$42&lt;&gt;"",'Contexto Estrat. Ins'!$T$36,"")</f>
        <v/>
      </c>
      <c r="BY39" s="26" t="str">
        <f>IF($D$29='Contexto Estrat. Ins'!$B$37,BS39,IF($D$29='Contexto Estrat. Ins'!$B$38,BT39,IF($D$29='Contexto Estrat. Ins'!$B$39,BU39,IF($D$29='Contexto Estrat. Ins'!$B$40,BV39,IF($D$29='Contexto Estrat. Ins'!$B$41,BW39,IF($D$29='Contexto Estrat. Ins'!$B$42,BX39,""))))))</f>
        <v/>
      </c>
      <c r="BZ39" s="142"/>
      <c r="CA39" s="26" t="str">
        <f>IF('Contexto Estrat. Ins'!$T$17&lt;&gt;"",'Contexto Estrat. Ins'!$T$16,"")</f>
        <v/>
      </c>
      <c r="CB39" s="26" t="str">
        <f>IF('Contexto Estrat. Ins'!$T$18&lt;&gt;"",'Contexto Estrat. Ins'!$T$16,"")</f>
        <v/>
      </c>
      <c r="CC39" s="26" t="str">
        <f>IF('Contexto Estrat. Ins'!$T$19&lt;&gt;"",'Contexto Estrat. Ins'!$T$16,"")</f>
        <v/>
      </c>
      <c r="CD39" s="26" t="str">
        <f>IF('Contexto Estrat. Ins'!$T$20&lt;&gt;"",'Contexto Estrat. Ins'!$T$16,"")</f>
        <v/>
      </c>
      <c r="CE39" s="26" t="str">
        <f>IF('Contexto Estrat. Ins'!$T$21&lt;&gt;"",'Contexto Estrat. Ins'!$T$16,"")</f>
        <v/>
      </c>
      <c r="CF39" s="26" t="str">
        <f>IF('Contexto Estrat. Ins'!$T$22&lt;&gt;"",'Contexto Estrat. Ins'!$T$16,"")</f>
        <v/>
      </c>
      <c r="CG39" s="26" t="str">
        <f>IF($D$29='Contexto Estrat. Ins'!$B$17,CA39,IF($D$29='Contexto Estrat. Ins'!$B$18,CB39,IF($D$29='Contexto Estrat. Ins'!$B$19,CC39,IF($D$29='Contexto Estrat. Ins'!$B$20,CD39,IF($D$29='Contexto Estrat. Ins'!$B$21,CE39,IF($D$29='Contexto Estrat. Ins'!$B$22,CF39,""))))))</f>
        <v/>
      </c>
      <c r="CH39" s="142"/>
    </row>
    <row r="40" spans="1:86" ht="15.6" customHeight="1">
      <c r="A40" s="18"/>
      <c r="D40" s="456"/>
      <c r="E40" s="456"/>
      <c r="F40" s="456"/>
      <c r="G40" s="456"/>
      <c r="H40" s="456"/>
      <c r="I40" s="456"/>
      <c r="J40" s="400"/>
      <c r="K40" s="400"/>
      <c r="L40" s="400"/>
      <c r="M40" s="400"/>
      <c r="N40" s="400"/>
      <c r="O40" s="400"/>
      <c r="P40" s="400"/>
      <c r="Q40" s="400"/>
      <c r="R40" s="400"/>
      <c r="S40" s="400"/>
      <c r="T40" s="400"/>
      <c r="U40" s="400"/>
      <c r="V40" s="400"/>
      <c r="W40" s="400"/>
      <c r="X40" s="400"/>
      <c r="Y40" s="400"/>
      <c r="Z40" s="400"/>
      <c r="AA40" s="400"/>
      <c r="AB40" s="400"/>
      <c r="AD40" s="400"/>
      <c r="AE40" s="400"/>
      <c r="AF40" s="400"/>
      <c r="AG40" s="400"/>
      <c r="AH40" s="400"/>
      <c r="AI40" s="400"/>
      <c r="AJ40" s="400"/>
      <c r="AK40" s="400"/>
      <c r="AL40" s="400"/>
      <c r="AM40" s="400"/>
      <c r="AN40" s="400"/>
      <c r="AO40" s="400"/>
      <c r="AP40" s="400"/>
      <c r="AQ40" s="400"/>
      <c r="AR40" s="400"/>
      <c r="AS40" s="400"/>
      <c r="AT40" s="400"/>
      <c r="AU40" s="400"/>
      <c r="AV40" s="400"/>
      <c r="AW40" s="400"/>
      <c r="AX40" s="400"/>
      <c r="AY40" s="400"/>
      <c r="AZ40" s="400"/>
      <c r="BA40" s="400"/>
      <c r="BB40" s="400"/>
      <c r="BC40" s="400"/>
      <c r="BD40" s="400"/>
      <c r="BE40" s="400"/>
      <c r="BF40" s="400"/>
      <c r="BG40" s="20"/>
      <c r="BK40" s="26" t="str">
        <f>IF('Contexto Estrat. Ins'!$U$7&lt;&gt;"",'Contexto Estrat. Ins'!$U$6,"")</f>
        <v/>
      </c>
      <c r="BL40" s="26" t="str">
        <f>IF('Contexto Estrat. Ins'!$U$8&lt;&gt;"",'Contexto Estrat. Ins'!$U$6,"")</f>
        <v/>
      </c>
      <c r="BM40" s="26" t="str">
        <f>IF('Contexto Estrat. Ins'!$U$9&lt;&gt;"",'Contexto Estrat. Ins'!$U$6,"")</f>
        <v/>
      </c>
      <c r="BN40" s="26" t="str">
        <f>IF('Contexto Estrat. Ins'!$U$10&lt;&gt;"",'Contexto Estrat. Ins'!$U$6,"")</f>
        <v/>
      </c>
      <c r="BO40" s="26" t="str">
        <f>IF('Contexto Estrat. Ins'!$U$11&lt;&gt;"",'Contexto Estrat. Ins'!$U$6,"")</f>
        <v/>
      </c>
      <c r="BP40" s="26" t="str">
        <f>IF('Contexto Estrat. Ins'!$U$12&lt;&gt;"",'Contexto Estrat. Ins'!$U$6,"")</f>
        <v/>
      </c>
      <c r="BQ40" s="26" t="str">
        <f>IF($D$29='Contexto Estrat. Ins'!$B$7,BK40,IF($D$29='Contexto Estrat. Ins'!$B$8,BL40,IF($D$29='Contexto Estrat. Ins'!$B$9,BM40,IF($D$29='Contexto Estrat. Ins'!$B$10,BN40,IF($D$29='Contexto Estrat. Ins'!$B$11,BO40,IF($D$29='Contexto Estrat. Ins'!$B$12,BP40,""))))))</f>
        <v/>
      </c>
      <c r="BR40" s="142"/>
      <c r="BS40" s="26" t="str">
        <f>IF('Contexto Estrat. Ins'!$U$37&lt;&gt;"",'Contexto Estrat. Ins'!$U$36,"")</f>
        <v/>
      </c>
      <c r="BT40" s="26" t="str">
        <f>IF('Contexto Estrat. Ins'!$U$38&lt;&gt;"",'Contexto Estrat. Ins'!$U$36,"")</f>
        <v/>
      </c>
      <c r="BU40" s="26" t="str">
        <f>IF('Contexto Estrat. Ins'!$U$39&lt;&gt;"",'Contexto Estrat. Ins'!$U$36,"")</f>
        <v/>
      </c>
      <c r="BV40" s="26" t="str">
        <f>IF('Contexto Estrat. Ins'!$U$40&lt;&gt;"",'Contexto Estrat. Ins'!$U$36,"")</f>
        <v/>
      </c>
      <c r="BW40" s="26" t="str">
        <f>IF('Contexto Estrat. Ins'!$U$41&lt;&gt;"",'Contexto Estrat. Ins'!$U$36,"")</f>
        <v/>
      </c>
      <c r="BX40" s="26" t="str">
        <f>IF('Contexto Estrat. Ins'!$U$42&lt;&gt;"",'Contexto Estrat. Ins'!$U$36,"")</f>
        <v/>
      </c>
      <c r="BY40" s="26" t="str">
        <f>IF($D$29='Contexto Estrat. Ins'!$B$37,BS40,IF($D$29='Contexto Estrat. Ins'!$B$38,BT40,IF($D$29='Contexto Estrat. Ins'!$B$39,BU40,IF($D$29='Contexto Estrat. Ins'!$B$40,BV40,IF($D$29='Contexto Estrat. Ins'!$B$41,BW40,IF($D$29='Contexto Estrat. Ins'!$B$42,BX40,""))))))</f>
        <v/>
      </c>
      <c r="BZ40" s="142"/>
      <c r="CA40" s="26" t="str">
        <f>IF('Contexto Estrat. Ins'!$U$17&lt;&gt;"",'Contexto Estrat. Ins'!$U$16,"")</f>
        <v/>
      </c>
      <c r="CB40" s="26" t="str">
        <f>IF('Contexto Estrat. Ins'!$U$18&lt;&gt;"",'Contexto Estrat. Ins'!$U$16,"")</f>
        <v/>
      </c>
      <c r="CC40" s="26" t="str">
        <f>IF('Contexto Estrat. Ins'!$U$19&lt;&gt;"",'Contexto Estrat. Ins'!$U$16,"")</f>
        <v/>
      </c>
      <c r="CD40" s="26" t="str">
        <f>IF('Contexto Estrat. Ins'!$U$20&lt;&gt;"",'Contexto Estrat. Ins'!$U$16,"")</f>
        <v/>
      </c>
      <c r="CE40" s="26" t="str">
        <f>IF('Contexto Estrat. Ins'!$U$21&lt;&gt;"",'Contexto Estrat. Ins'!$U$16,"")</f>
        <v/>
      </c>
      <c r="CF40" s="26" t="str">
        <f>IF('Contexto Estrat. Ins'!$U$22&lt;&gt;"",'Contexto Estrat. Ins'!$U$16,"")</f>
        <v/>
      </c>
      <c r="CG40" s="26" t="str">
        <f>IF($D$29='Contexto Estrat. Ins'!$B$17,CA40,IF($D$29='Contexto Estrat. Ins'!$B$18,CB40,IF($D$29='Contexto Estrat. Ins'!$B$19,CC40,IF($D$29='Contexto Estrat. Ins'!$B$20,CD40,IF($D$29='Contexto Estrat. Ins'!$B$21,CE40,IF($D$29='Contexto Estrat. Ins'!$B$22,CF40,""))))))</f>
        <v/>
      </c>
      <c r="CH40" s="142"/>
    </row>
    <row r="41" spans="1:86" ht="15.6" customHeight="1">
      <c r="A41" s="18"/>
      <c r="D41" s="456"/>
      <c r="E41" s="456"/>
      <c r="F41" s="456"/>
      <c r="G41" s="456"/>
      <c r="H41" s="456"/>
      <c r="I41" s="456"/>
      <c r="J41" s="400"/>
      <c r="K41" s="400"/>
      <c r="L41" s="400"/>
      <c r="M41" s="400"/>
      <c r="N41" s="400"/>
      <c r="O41" s="400"/>
      <c r="P41" s="400"/>
      <c r="Q41" s="400"/>
      <c r="R41" s="400"/>
      <c r="S41" s="400"/>
      <c r="T41" s="400"/>
      <c r="U41" s="400"/>
      <c r="V41" s="400"/>
      <c r="W41" s="400"/>
      <c r="X41" s="400"/>
      <c r="Y41" s="400"/>
      <c r="Z41" s="400"/>
      <c r="AA41" s="400"/>
      <c r="AB41" s="400"/>
      <c r="AD41" s="400"/>
      <c r="AE41" s="400"/>
      <c r="AF41" s="400"/>
      <c r="AG41" s="400"/>
      <c r="AH41" s="400"/>
      <c r="AI41" s="400"/>
      <c r="AJ41" s="400"/>
      <c r="AK41" s="400"/>
      <c r="AL41" s="400"/>
      <c r="AM41" s="400"/>
      <c r="AN41" s="400"/>
      <c r="AO41" s="400"/>
      <c r="AP41" s="400"/>
      <c r="AQ41" s="400"/>
      <c r="AR41" s="400"/>
      <c r="AS41" s="400"/>
      <c r="AT41" s="400"/>
      <c r="AU41" s="400"/>
      <c r="AV41" s="400"/>
      <c r="AW41" s="400"/>
      <c r="AX41" s="400"/>
      <c r="AY41" s="400"/>
      <c r="AZ41" s="400"/>
      <c r="BA41" s="400"/>
      <c r="BB41" s="400"/>
      <c r="BC41" s="400"/>
      <c r="BD41" s="400"/>
      <c r="BE41" s="400"/>
      <c r="BF41" s="400"/>
      <c r="BG41" s="20"/>
      <c r="BK41" s="26" t="str">
        <f>IF('Contexto Estrat. Ins'!$V$7&lt;&gt;"",'Contexto Estrat. Ins'!$V$6,"")</f>
        <v/>
      </c>
      <c r="BL41" s="26" t="str">
        <f>IF('Contexto Estrat. Ins'!$V$8&lt;&gt;"",'Contexto Estrat. Ins'!$V$6,"")</f>
        <v/>
      </c>
      <c r="BM41" s="26" t="str">
        <f>IF('Contexto Estrat. Ins'!$V$9&lt;&gt;"",'Contexto Estrat. Ins'!$V$6,"")</f>
        <v/>
      </c>
      <c r="BN41" s="26" t="str">
        <f>IF('Contexto Estrat. Ins'!$V$10&lt;&gt;"",'Contexto Estrat. Ins'!$V$6,"")</f>
        <v/>
      </c>
      <c r="BO41" s="26" t="str">
        <f>IF('Contexto Estrat. Ins'!$V$11&lt;&gt;"",'Contexto Estrat. Ins'!$V$6,"")</f>
        <v/>
      </c>
      <c r="BP41" s="26" t="str">
        <f>IF('Contexto Estrat. Ins'!$V$12&lt;&gt;"",'Contexto Estrat. Ins'!$V$6,"")</f>
        <v/>
      </c>
      <c r="BQ41" s="26" t="str">
        <f>IF($D$29='Contexto Estrat. Ins'!$B$7,BK41,IF($D$29='Contexto Estrat. Ins'!$B$8,BL41,IF($D$29='Contexto Estrat. Ins'!$B$9,BM41,IF($D$29='Contexto Estrat. Ins'!$B$10,BN41,IF($D$29='Contexto Estrat. Ins'!$B$11,BO41,IF($D$29='Contexto Estrat. Ins'!$B$12,BP41,""))))))</f>
        <v/>
      </c>
      <c r="BR41" s="142"/>
      <c r="BS41" s="26" t="str">
        <f>IF('Contexto Estrat. Ins'!$V$37&lt;&gt;"",'Contexto Estrat. Ins'!$V$36,"")</f>
        <v/>
      </c>
      <c r="BT41" s="26" t="str">
        <f>IF('Contexto Estrat. Ins'!$V$38&lt;&gt;"",'Contexto Estrat. Ins'!$V$36,"")</f>
        <v/>
      </c>
      <c r="BU41" s="26" t="str">
        <f>IF('Contexto Estrat. Ins'!$V$39&lt;&gt;"",'Contexto Estrat. Ins'!$V$36,"")</f>
        <v/>
      </c>
      <c r="BV41" s="26" t="str">
        <f>IF('Contexto Estrat. Ins'!$V$40&lt;&gt;"",'Contexto Estrat. Ins'!$V$36,"")</f>
        <v/>
      </c>
      <c r="BW41" s="26" t="str">
        <f>IF('Contexto Estrat. Ins'!$V$41&lt;&gt;"",'Contexto Estrat. Ins'!$V$36,"")</f>
        <v/>
      </c>
      <c r="BX41" s="26" t="str">
        <f>IF('Contexto Estrat. Ins'!$V$42&lt;&gt;"",'Contexto Estrat. Ins'!$V$36,"")</f>
        <v/>
      </c>
      <c r="BY41" s="26" t="str">
        <f>IF($D$29='Contexto Estrat. Ins'!$B$37,BS41,IF($D$29='Contexto Estrat. Ins'!$B$38,BT41,IF($D$29='Contexto Estrat. Ins'!$B$39,BU41,IF($D$29='Contexto Estrat. Ins'!$B$40,BV41,IF($D$29='Contexto Estrat. Ins'!$B$41,BW41,IF($D$29='Contexto Estrat. Ins'!$B$42,BX41,""))))))</f>
        <v/>
      </c>
      <c r="BZ41" s="142"/>
      <c r="CA41" s="26" t="str">
        <f>IF('Contexto Estrat. Ins'!$V$17&lt;&gt;"",'Contexto Estrat. Ins'!$V$16,"")</f>
        <v/>
      </c>
      <c r="CB41" s="26" t="str">
        <f>IF('Contexto Estrat. Ins'!$V$18&lt;&gt;"",'Contexto Estrat. Ins'!$V$16,"")</f>
        <v/>
      </c>
      <c r="CC41" s="26" t="str">
        <f>IF('Contexto Estrat. Ins'!$V$19&lt;&gt;"",'Contexto Estrat. Ins'!$V$16,"")</f>
        <v/>
      </c>
      <c r="CD41" s="26" t="str">
        <f>IF('Contexto Estrat. Ins'!$V$20&lt;&gt;"",'Contexto Estrat. Ins'!$V$16,"")</f>
        <v/>
      </c>
      <c r="CE41" s="26" t="str">
        <f>IF('Contexto Estrat. Ins'!$V$21&lt;&gt;"",'Contexto Estrat. Ins'!$V$16,"")</f>
        <v/>
      </c>
      <c r="CF41" s="26" t="str">
        <f>IF('Contexto Estrat. Ins'!$V$22&lt;&gt;"",'Contexto Estrat. Ins'!$V$16,"")</f>
        <v/>
      </c>
      <c r="CG41" s="26" t="str">
        <f>IF($D$29='Contexto Estrat. Ins'!$B$17,CA41,IF($D$29='Contexto Estrat. Ins'!$B$18,CB41,IF($D$29='Contexto Estrat. Ins'!$B$19,CC41,IF($D$29='Contexto Estrat. Ins'!$B$20,CD41,IF($D$29='Contexto Estrat. Ins'!$B$21,CE41,IF($D$29='Contexto Estrat. Ins'!$B$22,CF41,""))))))</f>
        <v/>
      </c>
      <c r="CH41" s="142"/>
    </row>
    <row r="42" spans="1:86" ht="15.6" customHeight="1">
      <c r="A42" s="18"/>
      <c r="D42" s="456"/>
      <c r="E42" s="456"/>
      <c r="F42" s="456"/>
      <c r="G42" s="456"/>
      <c r="H42" s="456"/>
      <c r="I42" s="456"/>
      <c r="J42" s="400"/>
      <c r="K42" s="400"/>
      <c r="L42" s="400"/>
      <c r="M42" s="400"/>
      <c r="N42" s="400"/>
      <c r="O42" s="400"/>
      <c r="P42" s="400"/>
      <c r="Q42" s="400"/>
      <c r="R42" s="400"/>
      <c r="S42" s="400"/>
      <c r="T42" s="400"/>
      <c r="U42" s="400"/>
      <c r="V42" s="400"/>
      <c r="W42" s="400"/>
      <c r="X42" s="400"/>
      <c r="Y42" s="400"/>
      <c r="Z42" s="400"/>
      <c r="AA42" s="400"/>
      <c r="AB42" s="400"/>
      <c r="AD42" s="400"/>
      <c r="AE42" s="400"/>
      <c r="AF42" s="400"/>
      <c r="AG42" s="400"/>
      <c r="AH42" s="400"/>
      <c r="AI42" s="400"/>
      <c r="AJ42" s="400"/>
      <c r="AK42" s="400"/>
      <c r="AL42" s="400"/>
      <c r="AM42" s="400"/>
      <c r="AN42" s="400"/>
      <c r="AO42" s="400"/>
      <c r="AP42" s="400"/>
      <c r="AQ42" s="400"/>
      <c r="AR42" s="400"/>
      <c r="AS42" s="400"/>
      <c r="AT42" s="400"/>
      <c r="AU42" s="400"/>
      <c r="AV42" s="400"/>
      <c r="AW42" s="400"/>
      <c r="AX42" s="400"/>
      <c r="AY42" s="400"/>
      <c r="AZ42" s="400"/>
      <c r="BA42" s="400"/>
      <c r="BB42" s="400"/>
      <c r="BC42" s="400"/>
      <c r="BD42" s="400"/>
      <c r="BE42" s="400"/>
      <c r="BF42" s="400"/>
      <c r="BG42" s="20"/>
      <c r="BK42" s="142"/>
      <c r="BL42" s="142"/>
      <c r="BM42" s="142"/>
      <c r="BN42" s="142"/>
      <c r="BO42" s="142"/>
      <c r="BP42" s="142"/>
      <c r="BQ42" s="142"/>
      <c r="BR42" s="142"/>
      <c r="BS42" s="142"/>
      <c r="BT42" s="142"/>
      <c r="BU42" s="142"/>
      <c r="BV42" s="142"/>
      <c r="BW42" s="142"/>
      <c r="BX42" s="142"/>
      <c r="BY42" s="142"/>
      <c r="BZ42" s="142"/>
      <c r="CA42" s="142"/>
      <c r="CB42" s="142"/>
      <c r="CC42" s="142"/>
      <c r="CD42" s="142"/>
    </row>
    <row r="43" spans="1:86" ht="15.6" customHeight="1">
      <c r="A43" s="18"/>
      <c r="D43" s="456"/>
      <c r="E43" s="456"/>
      <c r="F43" s="456"/>
      <c r="G43" s="456"/>
      <c r="H43" s="456"/>
      <c r="I43" s="456"/>
      <c r="J43" s="400"/>
      <c r="K43" s="400"/>
      <c r="L43" s="400"/>
      <c r="M43" s="400"/>
      <c r="N43" s="400"/>
      <c r="O43" s="400"/>
      <c r="P43" s="400"/>
      <c r="Q43" s="400"/>
      <c r="R43" s="400"/>
      <c r="S43" s="400"/>
      <c r="T43" s="400"/>
      <c r="U43" s="400"/>
      <c r="V43" s="400"/>
      <c r="W43" s="400"/>
      <c r="X43" s="400"/>
      <c r="Y43" s="400"/>
      <c r="Z43" s="400"/>
      <c r="AA43" s="400"/>
      <c r="AB43" s="400"/>
      <c r="AD43" s="400"/>
      <c r="AE43" s="400"/>
      <c r="AF43" s="400"/>
      <c r="AG43" s="400"/>
      <c r="AH43" s="400"/>
      <c r="AI43" s="400"/>
      <c r="AJ43" s="400"/>
      <c r="AK43" s="400"/>
      <c r="AL43" s="400"/>
      <c r="AM43" s="400"/>
      <c r="AN43" s="400"/>
      <c r="AO43" s="400"/>
      <c r="AP43" s="400"/>
      <c r="AQ43" s="400"/>
      <c r="AR43" s="400"/>
      <c r="AS43" s="400"/>
      <c r="AT43" s="400"/>
      <c r="AU43" s="400"/>
      <c r="AV43" s="400"/>
      <c r="AW43" s="400"/>
      <c r="AX43" s="400"/>
      <c r="AY43" s="400"/>
      <c r="AZ43" s="400"/>
      <c r="BA43" s="400"/>
      <c r="BB43" s="400"/>
      <c r="BC43" s="400"/>
      <c r="BD43" s="400"/>
      <c r="BE43" s="400"/>
      <c r="BF43" s="400"/>
      <c r="BG43" s="20"/>
      <c r="BK43" s="142"/>
      <c r="BL43" s="142"/>
      <c r="BM43" s="142"/>
      <c r="BN43" s="142"/>
      <c r="BO43" s="142"/>
      <c r="BP43" s="142"/>
      <c r="BQ43" s="142"/>
      <c r="BR43" s="142"/>
      <c r="BS43" s="142"/>
      <c r="BT43" s="142"/>
      <c r="BU43" s="142"/>
      <c r="BV43" s="142"/>
      <c r="BW43" s="142"/>
      <c r="BX43" s="142"/>
      <c r="BY43" s="142"/>
      <c r="BZ43" s="142"/>
      <c r="CA43" s="142"/>
      <c r="CB43" s="142"/>
      <c r="CC43" s="142"/>
      <c r="CD43" s="142"/>
    </row>
    <row r="44" spans="1:86" ht="15.6" customHeight="1">
      <c r="A44" s="18"/>
      <c r="D44" s="456"/>
      <c r="E44" s="456"/>
      <c r="F44" s="456"/>
      <c r="G44" s="456"/>
      <c r="H44" s="456"/>
      <c r="I44" s="456"/>
      <c r="J44" s="400"/>
      <c r="K44" s="400"/>
      <c r="L44" s="400"/>
      <c r="M44" s="400"/>
      <c r="N44" s="400"/>
      <c r="O44" s="400"/>
      <c r="P44" s="400"/>
      <c r="Q44" s="400"/>
      <c r="R44" s="400"/>
      <c r="S44" s="400"/>
      <c r="T44" s="400"/>
      <c r="U44" s="400"/>
      <c r="V44" s="400"/>
      <c r="W44" s="400"/>
      <c r="X44" s="400"/>
      <c r="Y44" s="400"/>
      <c r="Z44" s="400"/>
      <c r="AA44" s="400"/>
      <c r="AB44" s="400"/>
      <c r="AD44" s="400"/>
      <c r="AE44" s="400"/>
      <c r="AF44" s="400"/>
      <c r="AG44" s="400"/>
      <c r="AH44" s="400"/>
      <c r="AI44" s="400"/>
      <c r="AJ44" s="400"/>
      <c r="AK44" s="400"/>
      <c r="AL44" s="400"/>
      <c r="AM44" s="400"/>
      <c r="AN44" s="400"/>
      <c r="AO44" s="400"/>
      <c r="AP44" s="400"/>
      <c r="AQ44" s="400"/>
      <c r="AR44" s="400"/>
      <c r="AS44" s="400"/>
      <c r="AT44" s="400"/>
      <c r="AU44" s="400"/>
      <c r="AV44" s="400"/>
      <c r="AW44" s="400"/>
      <c r="AX44" s="400"/>
      <c r="AY44" s="400"/>
      <c r="AZ44" s="400"/>
      <c r="BA44" s="400"/>
      <c r="BB44" s="400"/>
      <c r="BC44" s="400"/>
      <c r="BD44" s="400"/>
      <c r="BE44" s="400"/>
      <c r="BF44" s="400"/>
      <c r="BG44" s="20"/>
      <c r="BK44" s="142"/>
      <c r="BL44" s="142"/>
      <c r="BM44" s="142"/>
      <c r="BN44" s="142"/>
      <c r="BO44" s="142"/>
      <c r="BP44" s="142"/>
      <c r="BQ44" s="142"/>
      <c r="BR44" s="142"/>
      <c r="BS44" s="142"/>
      <c r="BT44" s="142"/>
      <c r="BU44" s="142"/>
      <c r="BV44" s="142"/>
      <c r="BW44" s="142"/>
      <c r="BX44" s="142"/>
      <c r="BY44" s="142"/>
      <c r="BZ44" s="142"/>
      <c r="CA44" s="142"/>
      <c r="CB44" s="142"/>
      <c r="CC44" s="142"/>
      <c r="CD44" s="142"/>
    </row>
    <row r="45" spans="1:86" ht="15.6" customHeight="1">
      <c r="A45" s="18"/>
      <c r="D45" s="456"/>
      <c r="E45" s="456"/>
      <c r="F45" s="456"/>
      <c r="G45" s="456"/>
      <c r="H45" s="456"/>
      <c r="I45" s="456"/>
      <c r="J45" s="400"/>
      <c r="K45" s="400"/>
      <c r="L45" s="400"/>
      <c r="M45" s="400"/>
      <c r="N45" s="400"/>
      <c r="O45" s="400"/>
      <c r="P45" s="400"/>
      <c r="Q45" s="400"/>
      <c r="R45" s="400"/>
      <c r="S45" s="400"/>
      <c r="T45" s="400"/>
      <c r="U45" s="400"/>
      <c r="V45" s="400"/>
      <c r="W45" s="400"/>
      <c r="X45" s="400"/>
      <c r="Y45" s="400"/>
      <c r="Z45" s="400"/>
      <c r="AA45" s="400"/>
      <c r="AB45" s="400"/>
      <c r="AD45" s="400"/>
      <c r="AE45" s="400"/>
      <c r="AF45" s="400"/>
      <c r="AG45" s="400"/>
      <c r="AH45" s="400"/>
      <c r="AI45" s="400"/>
      <c r="AJ45" s="400"/>
      <c r="AK45" s="400"/>
      <c r="AL45" s="400"/>
      <c r="AM45" s="400"/>
      <c r="AN45" s="400"/>
      <c r="AO45" s="400"/>
      <c r="AP45" s="400"/>
      <c r="AQ45" s="400"/>
      <c r="AR45" s="400"/>
      <c r="AS45" s="400"/>
      <c r="AT45" s="400"/>
      <c r="AU45" s="400"/>
      <c r="AV45" s="400"/>
      <c r="AW45" s="400"/>
      <c r="AX45" s="400"/>
      <c r="AY45" s="400"/>
      <c r="AZ45" s="400"/>
      <c r="BA45" s="400"/>
      <c r="BB45" s="400"/>
      <c r="BC45" s="400"/>
      <c r="BD45" s="400"/>
      <c r="BE45" s="400"/>
      <c r="BF45" s="400"/>
      <c r="BG45" s="20"/>
    </row>
    <row r="46" spans="1:86" ht="15.6" customHeight="1">
      <c r="A46" s="18"/>
      <c r="D46" s="456"/>
      <c r="E46" s="456"/>
      <c r="F46" s="456"/>
      <c r="G46" s="456"/>
      <c r="H46" s="456"/>
      <c r="I46" s="456"/>
      <c r="J46" s="400"/>
      <c r="K46" s="400"/>
      <c r="L46" s="400"/>
      <c r="M46" s="400"/>
      <c r="N46" s="400"/>
      <c r="O46" s="400"/>
      <c r="P46" s="400"/>
      <c r="Q46" s="400"/>
      <c r="R46" s="400"/>
      <c r="S46" s="400"/>
      <c r="T46" s="400"/>
      <c r="U46" s="400"/>
      <c r="V46" s="400"/>
      <c r="W46" s="400"/>
      <c r="X46" s="400"/>
      <c r="Y46" s="400"/>
      <c r="Z46" s="400"/>
      <c r="AA46" s="400"/>
      <c r="AB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c r="BA46" s="400"/>
      <c r="BB46" s="400"/>
      <c r="BC46" s="400"/>
      <c r="BD46" s="400"/>
      <c r="BE46" s="400"/>
      <c r="BF46" s="400"/>
      <c r="BG46" s="20"/>
    </row>
    <row r="47" spans="1:86" ht="15.6" customHeight="1">
      <c r="A47" s="18"/>
      <c r="D47" s="456"/>
      <c r="E47" s="456"/>
      <c r="F47" s="456"/>
      <c r="G47" s="456"/>
      <c r="H47" s="456"/>
      <c r="I47" s="456"/>
      <c r="J47" s="400"/>
      <c r="K47" s="400"/>
      <c r="L47" s="400"/>
      <c r="M47" s="400"/>
      <c r="N47" s="400"/>
      <c r="O47" s="400"/>
      <c r="P47" s="400"/>
      <c r="Q47" s="400"/>
      <c r="R47" s="400"/>
      <c r="S47" s="400"/>
      <c r="T47" s="400"/>
      <c r="U47" s="400"/>
      <c r="V47" s="400"/>
      <c r="W47" s="400"/>
      <c r="X47" s="400"/>
      <c r="Y47" s="400"/>
      <c r="Z47" s="400"/>
      <c r="AA47" s="400"/>
      <c r="AB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20"/>
    </row>
    <row r="48" spans="1:86" ht="15.6" customHeight="1">
      <c r="A48" s="18"/>
      <c r="D48" s="456"/>
      <c r="E48" s="456"/>
      <c r="F48" s="456"/>
      <c r="G48" s="456"/>
      <c r="H48" s="456"/>
      <c r="I48" s="456"/>
      <c r="J48" s="400"/>
      <c r="K48" s="400"/>
      <c r="L48" s="400"/>
      <c r="M48" s="400"/>
      <c r="N48" s="400"/>
      <c r="O48" s="400"/>
      <c r="P48" s="400"/>
      <c r="Q48" s="400"/>
      <c r="R48" s="400"/>
      <c r="S48" s="400"/>
      <c r="T48" s="400"/>
      <c r="U48" s="400"/>
      <c r="V48" s="400"/>
      <c r="W48" s="400"/>
      <c r="X48" s="400"/>
      <c r="Y48" s="400"/>
      <c r="Z48" s="400"/>
      <c r="AA48" s="400"/>
      <c r="AB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20"/>
    </row>
    <row r="49" spans="1:73" ht="15.6" customHeight="1">
      <c r="A49" s="18"/>
      <c r="D49" s="482" t="s">
        <v>480</v>
      </c>
      <c r="E49" s="482"/>
      <c r="F49" s="482"/>
      <c r="G49" s="482"/>
      <c r="H49" s="482"/>
      <c r="I49" s="482"/>
      <c r="J49" s="482"/>
      <c r="K49" s="482"/>
      <c r="L49" s="482"/>
      <c r="M49" s="482"/>
      <c r="N49" s="482"/>
      <c r="O49" s="482"/>
      <c r="P49" s="482"/>
      <c r="Q49" s="482"/>
      <c r="R49" s="482"/>
      <c r="S49" s="482"/>
      <c r="T49" s="482"/>
      <c r="U49" s="482"/>
      <c r="V49" s="482"/>
      <c r="W49" s="482"/>
      <c r="X49" s="482"/>
      <c r="Y49" s="482"/>
      <c r="Z49" s="482"/>
      <c r="AA49" s="482"/>
      <c r="AB49" s="482"/>
      <c r="AD49" s="400"/>
      <c r="AE49" s="400"/>
      <c r="AF49" s="400"/>
      <c r="AG49" s="400"/>
      <c r="AH49" s="400"/>
      <c r="AI49" s="400"/>
      <c r="AJ49" s="400"/>
      <c r="AK49" s="400"/>
      <c r="AL49" s="400"/>
      <c r="AM49" s="400"/>
      <c r="AN49" s="400"/>
      <c r="AO49" s="400"/>
      <c r="AP49" s="400"/>
      <c r="AQ49" s="400"/>
      <c r="AR49" s="400"/>
      <c r="AS49" s="400"/>
      <c r="AT49" s="400"/>
      <c r="AU49" s="400"/>
      <c r="AV49" s="400"/>
      <c r="AW49" s="400"/>
      <c r="AX49" s="400"/>
      <c r="AY49" s="400"/>
      <c r="AZ49" s="400"/>
      <c r="BA49" s="400"/>
      <c r="BB49" s="400"/>
      <c r="BC49" s="400"/>
      <c r="BD49" s="400"/>
      <c r="BE49" s="400"/>
      <c r="BF49" s="400"/>
      <c r="BG49" s="20"/>
    </row>
    <row r="50" spans="1:73" ht="15.6" customHeight="1">
      <c r="A50" s="18"/>
      <c r="D50" s="483" t="s">
        <v>474</v>
      </c>
      <c r="E50" s="483"/>
      <c r="F50" s="483"/>
      <c r="G50" s="483"/>
      <c r="H50" s="483"/>
      <c r="I50" s="483"/>
      <c r="J50" s="483" t="s">
        <v>475</v>
      </c>
      <c r="K50" s="483"/>
      <c r="L50" s="483"/>
      <c r="M50" s="483"/>
      <c r="N50" s="483"/>
      <c r="O50" s="483"/>
      <c r="P50" s="483"/>
      <c r="Q50" s="483"/>
      <c r="R50" s="483"/>
      <c r="S50" s="483"/>
      <c r="T50" s="483"/>
      <c r="U50" s="483"/>
      <c r="V50" s="483"/>
      <c r="W50" s="483"/>
      <c r="X50" s="483"/>
      <c r="Y50" s="483"/>
      <c r="Z50" s="483"/>
      <c r="AA50" s="483"/>
      <c r="AB50" s="483"/>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20"/>
    </row>
    <row r="51" spans="1:73" ht="15.6" customHeight="1">
      <c r="A51" s="18"/>
      <c r="D51" s="456"/>
      <c r="E51" s="456"/>
      <c r="F51" s="456"/>
      <c r="G51" s="456"/>
      <c r="H51" s="456"/>
      <c r="I51" s="456"/>
      <c r="J51" s="400"/>
      <c r="K51" s="400"/>
      <c r="L51" s="400"/>
      <c r="M51" s="400"/>
      <c r="N51" s="400"/>
      <c r="O51" s="400"/>
      <c r="P51" s="400"/>
      <c r="Q51" s="400"/>
      <c r="R51" s="400"/>
      <c r="S51" s="400"/>
      <c r="T51" s="400"/>
      <c r="U51" s="400"/>
      <c r="V51" s="400"/>
      <c r="W51" s="400"/>
      <c r="X51" s="400"/>
      <c r="Y51" s="400"/>
      <c r="Z51" s="400"/>
      <c r="AA51" s="400"/>
      <c r="AB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20"/>
    </row>
    <row r="52" spans="1:73" ht="15.6" customHeight="1">
      <c r="A52" s="18"/>
      <c r="D52" s="456"/>
      <c r="E52" s="456"/>
      <c r="F52" s="456"/>
      <c r="G52" s="456"/>
      <c r="H52" s="456"/>
      <c r="I52" s="456"/>
      <c r="J52" s="400"/>
      <c r="K52" s="400"/>
      <c r="L52" s="400"/>
      <c r="M52" s="400"/>
      <c r="N52" s="400"/>
      <c r="O52" s="400"/>
      <c r="P52" s="400"/>
      <c r="Q52" s="400"/>
      <c r="R52" s="400"/>
      <c r="S52" s="400"/>
      <c r="T52" s="400"/>
      <c r="U52" s="400"/>
      <c r="V52" s="400"/>
      <c r="W52" s="400"/>
      <c r="X52" s="400"/>
      <c r="Y52" s="400"/>
      <c r="Z52" s="400"/>
      <c r="AA52" s="400"/>
      <c r="AB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20"/>
    </row>
    <row r="53" spans="1:73" ht="15.6" customHeight="1">
      <c r="A53" s="18"/>
      <c r="D53" s="456"/>
      <c r="E53" s="456"/>
      <c r="F53" s="456"/>
      <c r="G53" s="456"/>
      <c r="H53" s="456"/>
      <c r="I53" s="456"/>
      <c r="J53" s="400"/>
      <c r="K53" s="400"/>
      <c r="L53" s="400"/>
      <c r="M53" s="400"/>
      <c r="N53" s="400"/>
      <c r="O53" s="400"/>
      <c r="P53" s="400"/>
      <c r="Q53" s="400"/>
      <c r="R53" s="400"/>
      <c r="S53" s="400"/>
      <c r="T53" s="400"/>
      <c r="U53" s="400"/>
      <c r="V53" s="400"/>
      <c r="W53" s="400"/>
      <c r="X53" s="400"/>
      <c r="Y53" s="400"/>
      <c r="Z53" s="400"/>
      <c r="AA53" s="400"/>
      <c r="AB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20"/>
    </row>
    <row r="54" spans="1:73" ht="15.6" customHeight="1">
      <c r="A54" s="18"/>
      <c r="D54" s="456"/>
      <c r="E54" s="456"/>
      <c r="F54" s="456"/>
      <c r="G54" s="456"/>
      <c r="H54" s="456"/>
      <c r="I54" s="456"/>
      <c r="J54" s="400"/>
      <c r="K54" s="400"/>
      <c r="L54" s="400"/>
      <c r="M54" s="400"/>
      <c r="N54" s="400"/>
      <c r="O54" s="400"/>
      <c r="P54" s="400"/>
      <c r="Q54" s="400"/>
      <c r="R54" s="400"/>
      <c r="S54" s="400"/>
      <c r="T54" s="400"/>
      <c r="U54" s="400"/>
      <c r="V54" s="400"/>
      <c r="W54" s="400"/>
      <c r="X54" s="400"/>
      <c r="Y54" s="400"/>
      <c r="Z54" s="400"/>
      <c r="AA54" s="400"/>
      <c r="AB54" s="400"/>
      <c r="AD54" s="400"/>
      <c r="AE54" s="400"/>
      <c r="AF54" s="400"/>
      <c r="AG54" s="400"/>
      <c r="AH54" s="400"/>
      <c r="AI54" s="400"/>
      <c r="AJ54" s="400"/>
      <c r="AK54" s="400"/>
      <c r="AL54" s="400"/>
      <c r="AM54" s="400"/>
      <c r="AN54" s="400"/>
      <c r="AO54" s="400"/>
      <c r="AP54" s="400"/>
      <c r="AQ54" s="400"/>
      <c r="AR54" s="400"/>
      <c r="AS54" s="400"/>
      <c r="AT54" s="400"/>
      <c r="AU54" s="400"/>
      <c r="AV54" s="400"/>
      <c r="AW54" s="400"/>
      <c r="AX54" s="400"/>
      <c r="AY54" s="400"/>
      <c r="AZ54" s="400"/>
      <c r="BA54" s="400"/>
      <c r="BB54" s="400"/>
      <c r="BC54" s="400"/>
      <c r="BD54" s="400"/>
      <c r="BE54" s="400"/>
      <c r="BF54" s="400"/>
      <c r="BG54" s="20"/>
    </row>
    <row r="55" spans="1:73" ht="15" customHeight="1">
      <c r="A55" s="18"/>
      <c r="D55" s="456"/>
      <c r="E55" s="456"/>
      <c r="F55" s="456"/>
      <c r="G55" s="456"/>
      <c r="H55" s="456"/>
      <c r="I55" s="456"/>
      <c r="J55" s="400"/>
      <c r="K55" s="400"/>
      <c r="L55" s="400"/>
      <c r="M55" s="400"/>
      <c r="N55" s="400"/>
      <c r="O55" s="400"/>
      <c r="P55" s="400"/>
      <c r="Q55" s="400"/>
      <c r="R55" s="400"/>
      <c r="S55" s="400"/>
      <c r="T55" s="400"/>
      <c r="U55" s="400"/>
      <c r="V55" s="400"/>
      <c r="W55" s="400"/>
      <c r="X55" s="400"/>
      <c r="Y55" s="400"/>
      <c r="Z55" s="400"/>
      <c r="AA55" s="400"/>
      <c r="AB55" s="400"/>
      <c r="AD55" s="400"/>
      <c r="AE55" s="400"/>
      <c r="AF55" s="400"/>
      <c r="AG55" s="400"/>
      <c r="AH55" s="400"/>
      <c r="AI55" s="400"/>
      <c r="AJ55" s="400"/>
      <c r="AK55" s="400"/>
      <c r="AL55" s="400"/>
      <c r="AM55" s="400"/>
      <c r="AN55" s="400"/>
      <c r="AO55" s="400"/>
      <c r="AP55" s="400"/>
      <c r="AQ55" s="400"/>
      <c r="AR55" s="400"/>
      <c r="AS55" s="400"/>
      <c r="AT55" s="400"/>
      <c r="AU55" s="400"/>
      <c r="AV55" s="400"/>
      <c r="AW55" s="400"/>
      <c r="AX55" s="400"/>
      <c r="AY55" s="400"/>
      <c r="AZ55" s="400"/>
      <c r="BA55" s="400"/>
      <c r="BB55" s="400"/>
      <c r="BC55" s="400"/>
      <c r="BD55" s="400"/>
      <c r="BE55" s="400"/>
      <c r="BF55" s="400"/>
      <c r="BG55" s="20"/>
    </row>
    <row r="56" spans="1:73" ht="15" customHeight="1">
      <c r="A56" s="18"/>
      <c r="D56" s="456"/>
      <c r="E56" s="456"/>
      <c r="F56" s="456"/>
      <c r="G56" s="456"/>
      <c r="H56" s="456"/>
      <c r="I56" s="456"/>
      <c r="J56" s="400"/>
      <c r="K56" s="400"/>
      <c r="L56" s="400"/>
      <c r="M56" s="400"/>
      <c r="N56" s="400"/>
      <c r="O56" s="400"/>
      <c r="P56" s="400"/>
      <c r="Q56" s="400"/>
      <c r="R56" s="400"/>
      <c r="S56" s="400"/>
      <c r="T56" s="400"/>
      <c r="U56" s="400"/>
      <c r="V56" s="400"/>
      <c r="W56" s="400"/>
      <c r="X56" s="400"/>
      <c r="Y56" s="400"/>
      <c r="Z56" s="400"/>
      <c r="AA56" s="400"/>
      <c r="AB56" s="400"/>
      <c r="AD56" s="400"/>
      <c r="AE56" s="400"/>
      <c r="AF56" s="400"/>
      <c r="AG56" s="400"/>
      <c r="AH56" s="400"/>
      <c r="AI56" s="400"/>
      <c r="AJ56" s="400"/>
      <c r="AK56" s="400"/>
      <c r="AL56" s="400"/>
      <c r="AM56" s="400"/>
      <c r="AN56" s="400"/>
      <c r="AO56" s="400"/>
      <c r="AP56" s="400"/>
      <c r="AQ56" s="400"/>
      <c r="AR56" s="400"/>
      <c r="AS56" s="400"/>
      <c r="AT56" s="400"/>
      <c r="AU56" s="400"/>
      <c r="AV56" s="400"/>
      <c r="AW56" s="400"/>
      <c r="AX56" s="400"/>
      <c r="AY56" s="400"/>
      <c r="AZ56" s="400"/>
      <c r="BA56" s="400"/>
      <c r="BB56" s="400"/>
      <c r="BC56" s="400"/>
      <c r="BD56" s="400"/>
      <c r="BE56" s="400"/>
      <c r="BF56" s="400"/>
      <c r="BG56" s="20"/>
    </row>
    <row r="57" spans="1:73" ht="15" customHeight="1">
      <c r="A57" s="18"/>
      <c r="D57" s="456"/>
      <c r="E57" s="456"/>
      <c r="F57" s="456"/>
      <c r="G57" s="456"/>
      <c r="H57" s="456"/>
      <c r="I57" s="456"/>
      <c r="J57" s="400"/>
      <c r="K57" s="400"/>
      <c r="L57" s="400"/>
      <c r="M57" s="400"/>
      <c r="N57" s="400"/>
      <c r="O57" s="400"/>
      <c r="P57" s="400"/>
      <c r="Q57" s="400"/>
      <c r="R57" s="400"/>
      <c r="S57" s="400"/>
      <c r="T57" s="400"/>
      <c r="U57" s="400"/>
      <c r="V57" s="400"/>
      <c r="W57" s="400"/>
      <c r="X57" s="400"/>
      <c r="Y57" s="400"/>
      <c r="Z57" s="400"/>
      <c r="AA57" s="400"/>
      <c r="AB57" s="400"/>
      <c r="AD57" s="400"/>
      <c r="AE57" s="400"/>
      <c r="AF57" s="400"/>
      <c r="AG57" s="400"/>
      <c r="AH57" s="400"/>
      <c r="AI57" s="400"/>
      <c r="AJ57" s="400"/>
      <c r="AK57" s="400"/>
      <c r="AL57" s="400"/>
      <c r="AM57" s="400"/>
      <c r="AN57" s="400"/>
      <c r="AO57" s="400"/>
      <c r="AP57" s="400"/>
      <c r="AQ57" s="400"/>
      <c r="AR57" s="400"/>
      <c r="AS57" s="400"/>
      <c r="AT57" s="400"/>
      <c r="AU57" s="400"/>
      <c r="AV57" s="400"/>
      <c r="AW57" s="400"/>
      <c r="AX57" s="400"/>
      <c r="AY57" s="400"/>
      <c r="AZ57" s="400"/>
      <c r="BA57" s="400"/>
      <c r="BB57" s="400"/>
      <c r="BC57" s="400"/>
      <c r="BD57" s="400"/>
      <c r="BE57" s="400"/>
      <c r="BF57" s="400"/>
      <c r="BG57" s="20"/>
    </row>
    <row r="58" spans="1:73" ht="15" customHeight="1">
      <c r="A58" s="18"/>
      <c r="D58" s="456"/>
      <c r="E58" s="456"/>
      <c r="F58" s="456"/>
      <c r="G58" s="456"/>
      <c r="H58" s="456"/>
      <c r="I58" s="456"/>
      <c r="J58" s="400"/>
      <c r="K58" s="400"/>
      <c r="L58" s="400"/>
      <c r="M58" s="400"/>
      <c r="N58" s="400"/>
      <c r="O58" s="400"/>
      <c r="P58" s="400"/>
      <c r="Q58" s="400"/>
      <c r="R58" s="400"/>
      <c r="S58" s="400"/>
      <c r="T58" s="400"/>
      <c r="U58" s="400"/>
      <c r="V58" s="400"/>
      <c r="W58" s="400"/>
      <c r="X58" s="400"/>
      <c r="Y58" s="400"/>
      <c r="Z58" s="400"/>
      <c r="AA58" s="400"/>
      <c r="AB58" s="400"/>
      <c r="AD58" s="400"/>
      <c r="AE58" s="400"/>
      <c r="AF58" s="400"/>
      <c r="AG58" s="400"/>
      <c r="AH58" s="400"/>
      <c r="AI58" s="400"/>
      <c r="AJ58" s="400"/>
      <c r="AK58" s="400"/>
      <c r="AL58" s="400"/>
      <c r="AM58" s="400"/>
      <c r="AN58" s="400"/>
      <c r="AO58" s="400"/>
      <c r="AP58" s="400"/>
      <c r="AQ58" s="400"/>
      <c r="AR58" s="400"/>
      <c r="AS58" s="400"/>
      <c r="AT58" s="400"/>
      <c r="AU58" s="400"/>
      <c r="AV58" s="400"/>
      <c r="AW58" s="400"/>
      <c r="AX58" s="400"/>
      <c r="AY58" s="400"/>
      <c r="AZ58" s="400"/>
      <c r="BA58" s="400"/>
      <c r="BB58" s="400"/>
      <c r="BC58" s="400"/>
      <c r="BD58" s="400"/>
      <c r="BE58" s="400"/>
      <c r="BF58" s="400"/>
      <c r="BG58" s="20"/>
    </row>
    <row r="59" spans="1:73">
      <c r="A59" s="18"/>
      <c r="D59" s="456"/>
      <c r="E59" s="456"/>
      <c r="F59" s="456"/>
      <c r="G59" s="456"/>
      <c r="H59" s="456"/>
      <c r="I59" s="456"/>
      <c r="J59" s="400"/>
      <c r="K59" s="400"/>
      <c r="L59" s="400"/>
      <c r="M59" s="400"/>
      <c r="N59" s="400"/>
      <c r="O59" s="400"/>
      <c r="P59" s="400"/>
      <c r="Q59" s="400"/>
      <c r="R59" s="400"/>
      <c r="S59" s="400"/>
      <c r="T59" s="400"/>
      <c r="U59" s="400"/>
      <c r="V59" s="400"/>
      <c r="W59" s="400"/>
      <c r="X59" s="400"/>
      <c r="Y59" s="400"/>
      <c r="Z59" s="400"/>
      <c r="AA59" s="400"/>
      <c r="AB59" s="400"/>
      <c r="AD59" s="400"/>
      <c r="AE59" s="400"/>
      <c r="AF59" s="400"/>
      <c r="AG59" s="400"/>
      <c r="AH59" s="400"/>
      <c r="AI59" s="400"/>
      <c r="AJ59" s="400"/>
      <c r="AK59" s="400"/>
      <c r="AL59" s="400"/>
      <c r="AM59" s="400"/>
      <c r="AN59" s="400"/>
      <c r="AO59" s="400"/>
      <c r="AP59" s="400"/>
      <c r="AQ59" s="400"/>
      <c r="AR59" s="400"/>
      <c r="AS59" s="400"/>
      <c r="AT59" s="400"/>
      <c r="AU59" s="400"/>
      <c r="AV59" s="400"/>
      <c r="AW59" s="400"/>
      <c r="AX59" s="400"/>
      <c r="AY59" s="400"/>
      <c r="AZ59" s="400"/>
      <c r="BA59" s="400"/>
      <c r="BB59" s="400"/>
      <c r="BC59" s="400"/>
      <c r="BD59" s="400"/>
      <c r="BE59" s="400"/>
      <c r="BF59" s="400"/>
      <c r="BG59" s="20"/>
      <c r="BL59" s="39"/>
      <c r="BM59" s="39"/>
      <c r="BN59" s="39"/>
      <c r="BO59" s="39"/>
    </row>
    <row r="60" spans="1:73">
      <c r="A60" s="18"/>
      <c r="D60" s="456"/>
      <c r="E60" s="456"/>
      <c r="F60" s="456"/>
      <c r="G60" s="456"/>
      <c r="H60" s="456"/>
      <c r="I60" s="456"/>
      <c r="J60" s="400"/>
      <c r="K60" s="400"/>
      <c r="L60" s="400"/>
      <c r="M60" s="400"/>
      <c r="N60" s="400"/>
      <c r="O60" s="400"/>
      <c r="P60" s="400"/>
      <c r="Q60" s="400"/>
      <c r="R60" s="400"/>
      <c r="S60" s="400"/>
      <c r="T60" s="400"/>
      <c r="U60" s="400"/>
      <c r="V60" s="400"/>
      <c r="W60" s="400"/>
      <c r="X60" s="400"/>
      <c r="Y60" s="400"/>
      <c r="Z60" s="400"/>
      <c r="AA60" s="400"/>
      <c r="AB60" s="400"/>
      <c r="AD60" s="400"/>
      <c r="AE60" s="400"/>
      <c r="AF60" s="400"/>
      <c r="AG60" s="400"/>
      <c r="AH60" s="400"/>
      <c r="AI60" s="400"/>
      <c r="AJ60" s="400"/>
      <c r="AK60" s="400"/>
      <c r="AL60" s="400"/>
      <c r="AM60" s="400"/>
      <c r="AN60" s="400"/>
      <c r="AO60" s="400"/>
      <c r="AP60" s="400"/>
      <c r="AQ60" s="400"/>
      <c r="AR60" s="400"/>
      <c r="AS60" s="400"/>
      <c r="AT60" s="400"/>
      <c r="AU60" s="400"/>
      <c r="AV60" s="400"/>
      <c r="AW60" s="400"/>
      <c r="AX60" s="400"/>
      <c r="AY60" s="400"/>
      <c r="AZ60" s="400"/>
      <c r="BA60" s="400"/>
      <c r="BB60" s="400"/>
      <c r="BC60" s="400"/>
      <c r="BD60" s="400"/>
      <c r="BE60" s="400"/>
      <c r="BF60" s="400"/>
      <c r="BG60" s="20"/>
      <c r="BK60" s="378" t="s">
        <v>481</v>
      </c>
      <c r="BL60" s="378"/>
      <c r="BM60" s="378"/>
      <c r="BN60" s="39"/>
      <c r="BO60" s="39"/>
    </row>
    <row r="61" spans="1:73" ht="30" customHeight="1" thickBot="1">
      <c r="A61" s="51"/>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c r="AM61" s="52"/>
      <c r="AN61" s="52"/>
      <c r="AO61" s="52"/>
      <c r="AP61" s="52"/>
      <c r="AQ61" s="52"/>
      <c r="AR61" s="52"/>
      <c r="AS61" s="52"/>
      <c r="AT61" s="52"/>
      <c r="AU61" s="52"/>
      <c r="AV61" s="52"/>
      <c r="AW61" s="52"/>
      <c r="AX61" s="52"/>
      <c r="AY61" s="52"/>
      <c r="AZ61" s="52"/>
      <c r="BA61" s="52"/>
      <c r="BB61" s="52"/>
      <c r="BC61" s="52"/>
      <c r="BD61" s="52"/>
      <c r="BE61" s="52"/>
      <c r="BF61" s="52"/>
      <c r="BG61" s="54"/>
      <c r="BK61" s="378"/>
      <c r="BL61" s="378"/>
      <c r="BM61" s="378"/>
      <c r="BN61" s="39"/>
      <c r="BO61" s="85"/>
      <c r="BP61" s="378" t="s">
        <v>482</v>
      </c>
      <c r="BQ61" s="378" t="s">
        <v>483</v>
      </c>
      <c r="BR61" s="85"/>
      <c r="BS61" s="85" t="s">
        <v>484</v>
      </c>
    </row>
    <row r="62" spans="1:73" ht="32.25" customHeight="1" thickBot="1">
      <c r="A62" s="380" t="str">
        <f>IF(AK13=Datos!$A$6,"ANÁLISIS DE LA OPORTUNIDAD","ANÁLISIS DEL RIESGO")</f>
        <v>ANÁLISIS DEL RIESGO</v>
      </c>
      <c r="B62" s="381"/>
      <c r="C62" s="381"/>
      <c r="D62" s="381"/>
      <c r="E62" s="381"/>
      <c r="F62" s="381"/>
      <c r="G62" s="381"/>
      <c r="H62" s="381"/>
      <c r="I62" s="381"/>
      <c r="J62" s="382"/>
      <c r="K62" s="27"/>
      <c r="L62" s="27"/>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7"/>
      <c r="BK62" s="85" t="s">
        <v>485</v>
      </c>
      <c r="BL62" s="86">
        <f>BS77</f>
        <v>0</v>
      </c>
      <c r="BM62" s="86" t="str">
        <f>IF(AND(I66="",I67=""),"",INDEX($R$69:$R$73,$BL$62,1))</f>
        <v/>
      </c>
      <c r="BO62" s="85"/>
      <c r="BP62" s="379"/>
      <c r="BQ62" s="379"/>
      <c r="BR62" s="85"/>
      <c r="BS62" s="85" t="s">
        <v>485</v>
      </c>
      <c r="BT62" s="86" t="str">
        <f>IF($AK$13&lt;&gt;"",BL62,"")</f>
        <v/>
      </c>
      <c r="BU62" s="86" t="str">
        <f>IF($AK$13&lt;&gt;"",$BM$62,"")</f>
        <v/>
      </c>
    </row>
    <row r="63" spans="1:73" ht="14.45" customHeight="1">
      <c r="A63" s="18"/>
      <c r="Z63" s="401" t="s">
        <v>486</v>
      </c>
      <c r="AA63" s="401"/>
      <c r="AB63" s="401"/>
      <c r="AC63" s="401"/>
      <c r="AD63" s="401"/>
      <c r="AE63" s="401"/>
      <c r="AF63" s="401"/>
      <c r="AG63" s="401"/>
      <c r="AH63" s="401"/>
      <c r="AI63" s="401"/>
      <c r="AJ63" s="401"/>
      <c r="AK63" s="401"/>
      <c r="BG63" s="20"/>
      <c r="BK63" s="85" t="s">
        <v>487</v>
      </c>
      <c r="BL63" s="86" t="str">
        <f>H82</f>
        <v/>
      </c>
      <c r="BM63" s="86" t="e">
        <f>INDEX($R$76:$R$80,$BL$63,1)</f>
        <v>#VALUE!</v>
      </c>
      <c r="BO63" s="85" t="s">
        <v>488</v>
      </c>
      <c r="BP63" s="86" t="e">
        <f>BL63-1</f>
        <v>#VALUE!</v>
      </c>
      <c r="BQ63" s="86" t="e">
        <f>BM63</f>
        <v>#VALUE!</v>
      </c>
      <c r="BR63" s="85"/>
      <c r="BS63" s="85" t="s">
        <v>487</v>
      </c>
      <c r="BT63" s="86" t="str">
        <f>IF($AK$13="","",IF($AK$13=1,$BP$63,$BL$63))</f>
        <v/>
      </c>
      <c r="BU63" s="86" t="str">
        <f>IF($AK$13="","",IF($AK$13=1,$BQ$63,$BM$63))</f>
        <v/>
      </c>
    </row>
    <row r="64" spans="1:73" ht="14.45" customHeight="1">
      <c r="A64" s="18"/>
      <c r="D64" s="455" t="s">
        <v>489</v>
      </c>
      <c r="E64" s="455"/>
      <c r="F64" s="455"/>
      <c r="G64" s="455"/>
      <c r="Z64" s="28"/>
      <c r="BG64" s="20"/>
    </row>
    <row r="65" spans="1:73" ht="14.45" customHeight="1">
      <c r="A65" s="18"/>
      <c r="E65" s="455" t="str">
        <f>IF(AK13=Datos!$A$6,"Seleccione la factibilidad o frecuencia de presencia de la oportunidad","Seleccione la factibilidad o frecuencia de presencia del riesgo")</f>
        <v>Seleccione la factibilidad o frecuencia de presencia del riesgo</v>
      </c>
      <c r="F65" s="455"/>
      <c r="G65" s="455"/>
      <c r="H65" s="455"/>
      <c r="I65" s="455"/>
      <c r="J65" s="455"/>
      <c r="K65" s="455"/>
      <c r="L65" s="455"/>
      <c r="M65" s="455"/>
      <c r="N65" s="455"/>
      <c r="O65" s="455"/>
      <c r="P65" s="455"/>
      <c r="Q65" s="455"/>
      <c r="R65" s="455"/>
      <c r="S65" s="455"/>
      <c r="T65" s="455"/>
      <c r="U65" s="455"/>
      <c r="V65" s="455"/>
      <c r="W65" s="455"/>
      <c r="X65" s="455"/>
      <c r="Y65" s="455"/>
      <c r="Z65" s="455"/>
      <c r="AB65" s="519" t="str">
        <f>IF(AK13=Datos!$A$6,"Escala de impacto-beneficio resultante","Escala de impacto resultante")</f>
        <v>Escala de impacto resultante</v>
      </c>
      <c r="AC65" s="432"/>
      <c r="AD65" s="432"/>
      <c r="AE65" s="432"/>
      <c r="AF65" s="432"/>
      <c r="AG65" s="432"/>
      <c r="AH65" s="432"/>
      <c r="AI65" s="432"/>
      <c r="AJ65" s="432"/>
      <c r="AK65" s="520"/>
      <c r="BG65" s="20"/>
      <c r="BK65" s="86"/>
      <c r="BL65" s="86" t="str">
        <f>IF($AK$13=1,Datos!$P$2,IF(OR($AK$13=2,$AK$13=3,$AK$13=4),Datos!$Q$2,IF($AK$13=5,Datos!$R$2,"")))</f>
        <v/>
      </c>
      <c r="BM65" s="86" t="str">
        <f>IF($AK$13=1,Datos!$P$3,IF(OR($AK$13=2,$AK$13=3,$AK$13=4),Datos!$Q$3,IF($AK$13=5,Datos!$R$3,"")))</f>
        <v/>
      </c>
      <c r="BN65" s="86" t="str">
        <f>IF($AK$13=1,Datos!$P$4,IF(OR($AK$13=2,$AK$13=3,$AK$13=4),Datos!$Q$4,IF($AK$13=5,Datos!$R$4,"")))</f>
        <v/>
      </c>
      <c r="BO65" s="86" t="str">
        <f>IF($AK$13=1,Datos!$P$5,IF(OR($AK$13=2,$AK$13=3,$AK$13=4),Datos!$Q$5,IF($AK$13=5,Datos!$R$5,"")))</f>
        <v/>
      </c>
      <c r="BP65" s="86" t="str">
        <f>IF($AK$13=1,Datos!$P$6,IF(OR($AK$13=2,$AK$13=3,$AK$13=4),Datos!$Q$6,IF($AK$13=5,Datos!$R$6,"")))</f>
        <v/>
      </c>
    </row>
    <row r="66" spans="1:73" ht="14.45" customHeight="1">
      <c r="A66" s="18"/>
      <c r="E66" s="477" t="s">
        <v>490</v>
      </c>
      <c r="F66" s="477"/>
      <c r="G66" s="477"/>
      <c r="H66" s="478"/>
      <c r="I66" s="517" t="str">
        <f>IF(Frecuencia!V40="","",Frecuencia!V40)</f>
        <v/>
      </c>
      <c r="J66" s="518"/>
      <c r="K66" s="518"/>
      <c r="L66" s="518"/>
      <c r="M66" s="518"/>
      <c r="N66" s="518"/>
      <c r="O66" s="518"/>
      <c r="P66" s="518"/>
      <c r="Q66" s="518"/>
      <c r="R66" s="518"/>
      <c r="S66" s="518"/>
      <c r="T66" s="518"/>
      <c r="U66" s="518"/>
      <c r="V66" s="518"/>
      <c r="W66" s="37"/>
      <c r="AB66" s="399">
        <f>IF($AK$13=1,"",IF($AK$13=5,5,1))</f>
        <v>1</v>
      </c>
      <c r="AC66" s="399"/>
      <c r="AD66" s="399">
        <f>IF($AK$13=1,"",IF($AK$13=5,4,2))</f>
        <v>2</v>
      </c>
      <c r="AE66" s="399"/>
      <c r="AF66" s="399">
        <f>IF($AK$13=1,1,IF($AK$13=5,3,3))</f>
        <v>3</v>
      </c>
      <c r="AG66" s="399"/>
      <c r="AH66" s="399">
        <f>IF($AK$13=1,2,IF($AK$13=5,2,4))</f>
        <v>4</v>
      </c>
      <c r="AI66" s="399"/>
      <c r="AJ66" s="399">
        <f>IF($AK$13=1,3,IF($AK$13=5,1,5))</f>
        <v>5</v>
      </c>
      <c r="AK66" s="399"/>
      <c r="BG66" s="20"/>
      <c r="BK66" s="86" t="str">
        <f>IF(OR($AK$13=1,$AK$13=2,$AK$13=3,$AK$13=4),Datos!O2,IF($AK$13=5,Datos!O6,""))</f>
        <v/>
      </c>
      <c r="BL66" s="86" t="str">
        <f>IF($AK$13=Datos!A2,"",IF($AK$13=Datos!A6,Datos!T5,Datos!$S$5))</f>
        <v>Baja</v>
      </c>
      <c r="BM66" s="86" t="str">
        <f>IF($AK$13=Datos!A2,"",IF($AK$13=Datos!A6,Datos!T5,Datos!$S$5))</f>
        <v>Baja</v>
      </c>
      <c r="BN66" s="86" t="str">
        <f>IF($AK$13=Datos!A6,Datos!T4,Datos!S4)</f>
        <v>Moderada</v>
      </c>
      <c r="BO66" s="86" t="str">
        <f>IF($AK$13=Datos!A6,Datos!T3,Datos!S3)</f>
        <v>Alta</v>
      </c>
      <c r="BP66" s="86" t="str">
        <f>IF($AK$13=Datos!A6,Datos!T2,Datos!S2)</f>
        <v>Extrema</v>
      </c>
    </row>
    <row r="67" spans="1:73" ht="14.45" customHeight="1">
      <c r="A67" s="18"/>
      <c r="E67" s="477" t="s">
        <v>491</v>
      </c>
      <c r="F67" s="477"/>
      <c r="G67" s="477"/>
      <c r="H67" s="478"/>
      <c r="I67" s="517" t="str">
        <f>IF(Factibilidad!P29="","",Factibilidad!P29)</f>
        <v/>
      </c>
      <c r="J67" s="518"/>
      <c r="K67" s="518"/>
      <c r="L67" s="518"/>
      <c r="M67" s="518"/>
      <c r="N67" s="518"/>
      <c r="O67" s="518"/>
      <c r="P67" s="518"/>
      <c r="Q67" s="518"/>
      <c r="R67" s="518"/>
      <c r="S67" s="518"/>
      <c r="T67" s="518"/>
      <c r="U67" s="518"/>
      <c r="V67" s="518"/>
      <c r="W67" s="37"/>
      <c r="Z67" s="402" t="s">
        <v>492</v>
      </c>
      <c r="AA67" s="479">
        <f>IF($AK$13=5,5,1)</f>
        <v>1</v>
      </c>
      <c r="AB67" s="383" t="str">
        <f>IF(ISERROR(BL72=TRUE),"",IF(BL72="","",BL72))</f>
        <v/>
      </c>
      <c r="AC67" s="384"/>
      <c r="AD67" s="383" t="str">
        <f>IF(ISERROR(BM72=TRUE),"",IF(BM72="","",BM72))</f>
        <v/>
      </c>
      <c r="AE67" s="384"/>
      <c r="AF67" s="387" t="str">
        <f>IF(ISERROR(BN72=TRUE),"",IF(BN72="","",BN72))</f>
        <v/>
      </c>
      <c r="AG67" s="388"/>
      <c r="AH67" s="391" t="str">
        <f>IF(ISERROR(BO72=TRUE),"",IF(BO72="","",BO72))</f>
        <v/>
      </c>
      <c r="AI67" s="392"/>
      <c r="AJ67" s="395" t="str">
        <f>IF(ISERROR(BP72=TRUE),"",IF(BP72="","",BP72))</f>
        <v/>
      </c>
      <c r="AK67" s="396"/>
      <c r="AP67" s="484" t="str">
        <f>IF(AK13=Datos!$A$6,"Zona de ubicación de la oportunidad","Zona de ubicación del riesgo")</f>
        <v>Zona de ubicación del riesgo</v>
      </c>
      <c r="AQ67" s="484"/>
      <c r="AR67" s="484"/>
      <c r="AS67" s="484"/>
      <c r="AT67" s="484"/>
      <c r="AU67" s="484"/>
      <c r="AV67" s="484"/>
      <c r="AW67" s="484"/>
      <c r="AX67" s="484"/>
      <c r="AY67" s="484"/>
      <c r="AZ67" s="484"/>
      <c r="BA67" s="484"/>
      <c r="BB67" s="484"/>
      <c r="BC67" s="484"/>
      <c r="BD67" s="484"/>
      <c r="BE67" s="484"/>
      <c r="BF67" s="484"/>
      <c r="BG67" s="20"/>
      <c r="BK67" s="86" t="str">
        <f>IF(OR($AK$13=1,$AK$13=2,$AK$13=3,$AK$13=4),Datos!O3,IF($AK$13=5,Datos!O5,""))</f>
        <v/>
      </c>
      <c r="BL67" s="86" t="str">
        <f>IF($AK$13=Datos!A2,"",IF($AK$13=Datos!A6,Datos!T5,Datos!$S$5))</f>
        <v>Baja</v>
      </c>
      <c r="BM67" s="86" t="str">
        <f>IF($AK$13=Datos!A2,"",IF($AK$13=Datos!A6,Datos!T5,Datos!$S$5))</f>
        <v>Baja</v>
      </c>
      <c r="BN67" s="86" t="str">
        <f>IF($AK$13=Datos!A6,Datos!T4,Datos!S4)</f>
        <v>Moderada</v>
      </c>
      <c r="BO67" s="86" t="str">
        <f>IF($AK$13=Datos!A6,Datos!T3,Datos!S3)</f>
        <v>Alta</v>
      </c>
      <c r="BP67" s="86" t="str">
        <f>IF($AK$13=Datos!A6,Datos!T2,Datos!S2)</f>
        <v>Extrema</v>
      </c>
      <c r="BQ67" s="85">
        <v>1</v>
      </c>
    </row>
    <row r="68" spans="1:73" ht="28.5" customHeight="1">
      <c r="A68" s="18"/>
      <c r="Z68" s="403"/>
      <c r="AA68" s="479"/>
      <c r="AB68" s="385"/>
      <c r="AC68" s="386"/>
      <c r="AD68" s="385"/>
      <c r="AE68" s="386"/>
      <c r="AF68" s="389"/>
      <c r="AG68" s="390"/>
      <c r="AH68" s="393"/>
      <c r="AI68" s="394"/>
      <c r="AJ68" s="397"/>
      <c r="AK68" s="398"/>
      <c r="AP68" s="516" t="str">
        <f>IF(OR(J72="",J79=""),"",INDEX($BK$65:$BP$70,MATCH($BM$62,$BK$65:$BK$70,0),MATCH($BM$63,$BK$65:$BP$65,0)))</f>
        <v/>
      </c>
      <c r="AQ68" s="516"/>
      <c r="AR68" s="516"/>
      <c r="AS68" s="516"/>
      <c r="AT68" s="516"/>
      <c r="AU68" s="516"/>
      <c r="AV68" s="516"/>
      <c r="AW68" s="516"/>
      <c r="AX68" s="516"/>
      <c r="AY68" s="516"/>
      <c r="AZ68" s="516"/>
      <c r="BA68" s="516"/>
      <c r="BB68" s="516"/>
      <c r="BC68" s="516"/>
      <c r="BD68" s="516"/>
      <c r="BE68" s="516"/>
      <c r="BF68" s="516"/>
      <c r="BG68" s="20"/>
      <c r="BK68" s="86" t="str">
        <f>IF(OR($AK$13=1,$AK$13=2,$AK$13=3,$AK$13=4),Datos!O4,IF($AK$13=5,Datos!O4,""))</f>
        <v/>
      </c>
      <c r="BL68" s="86" t="str">
        <f>IF($AK$13=Datos!A2,"",IF($AK$13=Datos!A6,Datos!T5,Datos!$S$5))</f>
        <v>Baja</v>
      </c>
      <c r="BM68" s="86" t="str">
        <f>IF($AK$13=Datos!A2,"",IF($AK$13=Datos!A6,Datos!T4,Datos!S4))</f>
        <v>Moderada</v>
      </c>
      <c r="BN68" s="86" t="str">
        <f>IF($AK$13=Datos!A6,Datos!T3,Datos!S3)</f>
        <v>Alta</v>
      </c>
      <c r="BO68" s="86" t="str">
        <f>IF($AK$13=Datos!A6,Datos!T2,Datos!S2)</f>
        <v>Extrema</v>
      </c>
      <c r="BP68" s="86" t="str">
        <f>IF($AK$13=Datos!A6,Datos!T2,Datos!S2)</f>
        <v>Extrema</v>
      </c>
    </row>
    <row r="69" spans="1:73" ht="28.5" customHeight="1">
      <c r="A69" s="18"/>
      <c r="R69" s="662" t="str">
        <f>IF(OR($AK$13=1,$AK$13=2,$AK$13=3,$AK$13=4),Datos!O2,IF($AK$13=5,Datos!O6,""))</f>
        <v/>
      </c>
      <c r="S69" s="662"/>
      <c r="T69" s="662"/>
      <c r="U69" s="662"/>
      <c r="V69" s="662"/>
      <c r="W69" s="662"/>
      <c r="Z69" s="403"/>
      <c r="AA69" s="479">
        <f>IF($AK$13=5,4,2)</f>
        <v>2</v>
      </c>
      <c r="AB69" s="383" t="str">
        <f>IF(ISERROR(BL73=TRUE),"",IF(BL73="","",BL73))</f>
        <v/>
      </c>
      <c r="AC69" s="384"/>
      <c r="AD69" s="383" t="str">
        <f>IF(ISERROR(BM73=TRUE),"",IF(BM73="","",BM73))</f>
        <v/>
      </c>
      <c r="AE69" s="384"/>
      <c r="AF69" s="387" t="str">
        <f>IF(ISERROR(BN73=TRUE),"",IF(BN73="","",BN73))</f>
        <v/>
      </c>
      <c r="AG69" s="388"/>
      <c r="AH69" s="391" t="str">
        <f>IF(ISERROR(BO73=TRUE),"",IF(BO73="","",BO73))</f>
        <v/>
      </c>
      <c r="AI69" s="392"/>
      <c r="AJ69" s="395" t="str">
        <f>IF(ISERROR(BP73=TRUE),"",IF(BP73="","",BP73))</f>
        <v/>
      </c>
      <c r="AK69" s="396"/>
      <c r="AP69" s="516"/>
      <c r="AQ69" s="516"/>
      <c r="AR69" s="516"/>
      <c r="AS69" s="516"/>
      <c r="AT69" s="516"/>
      <c r="AU69" s="516"/>
      <c r="AV69" s="516"/>
      <c r="AW69" s="516"/>
      <c r="AX69" s="516"/>
      <c r="AY69" s="516"/>
      <c r="AZ69" s="516"/>
      <c r="BA69" s="516"/>
      <c r="BB69" s="516"/>
      <c r="BC69" s="516"/>
      <c r="BD69" s="516"/>
      <c r="BE69" s="516"/>
      <c r="BF69" s="516"/>
      <c r="BG69" s="20"/>
      <c r="BK69" s="86" t="str">
        <f>IF(OR($AK$13=1,$AK$13=2,$AK$13=3,$AK$13=4),Datos!O5,IF($AK$13=5,Datos!O3,""))</f>
        <v/>
      </c>
      <c r="BL69" s="86" t="str">
        <f>IF($AK$13=Datos!A2,"",IF($AK$13=Datos!A6,Datos!T4,Datos!S4))</f>
        <v>Moderada</v>
      </c>
      <c r="BM69" s="86" t="str">
        <f>IF($AK$13=Datos!A2,"",IF($AK$13=Datos!A6,Datos!T3,Datos!S3))</f>
        <v>Alta</v>
      </c>
      <c r="BN69" s="86" t="str">
        <f>IF($AK$13=Datos!A6,Datos!T3,Datos!S3)</f>
        <v>Alta</v>
      </c>
      <c r="BO69" s="86" t="str">
        <f>IF($AK$13=Datos!A6,Datos!T2,Datos!S2)</f>
        <v>Extrema</v>
      </c>
      <c r="BP69" s="86" t="str">
        <f>IF($AK$13=Datos!A6,Datos!T2,Datos!S2)</f>
        <v>Extrema</v>
      </c>
    </row>
    <row r="70" spans="1:73" ht="14.45" customHeight="1">
      <c r="A70" s="18"/>
      <c r="E70" s="525" t="s">
        <v>492</v>
      </c>
      <c r="F70" s="525"/>
      <c r="G70" s="525"/>
      <c r="H70" s="525"/>
      <c r="I70" s="525"/>
      <c r="J70" s="525"/>
      <c r="K70" s="525"/>
      <c r="L70" s="525"/>
      <c r="M70" s="525"/>
      <c r="N70" s="525"/>
      <c r="O70" s="525"/>
      <c r="P70" s="525"/>
      <c r="R70" s="662" t="str">
        <f>IF(OR($AK$13=1,$AK$13=2,$AK$13=3,$AK$13=4),Datos!O3,IF($AK$13=5,Datos!O5,""))</f>
        <v/>
      </c>
      <c r="S70" s="662"/>
      <c r="T70" s="662"/>
      <c r="U70" s="662"/>
      <c r="V70" s="662"/>
      <c r="W70" s="662"/>
      <c r="Z70" s="403"/>
      <c r="AA70" s="479"/>
      <c r="AB70" s="385"/>
      <c r="AC70" s="386"/>
      <c r="AD70" s="385"/>
      <c r="AE70" s="386"/>
      <c r="AF70" s="389"/>
      <c r="AG70" s="390"/>
      <c r="AH70" s="393"/>
      <c r="AI70" s="394"/>
      <c r="AJ70" s="397"/>
      <c r="AK70" s="398"/>
      <c r="BG70" s="20"/>
      <c r="BK70" s="86" t="str">
        <f>IF(OR($AK$13=1,$AK$13=2,$AK$13=3,$AK$13=4),Datos!O6,IF($AK$13=5,Datos!O2,""))</f>
        <v/>
      </c>
      <c r="BL70" s="86" t="str">
        <f>IF($AK$13=Datos!A2,"",IF($AK$13=Datos!A6,Datos!T3,Datos!S3))</f>
        <v>Alta</v>
      </c>
      <c r="BM70" s="86" t="str">
        <f>IF($AK$13=Datos!A2,"",IF($AK$13=Datos!A6,Datos!T3,Datos!S3))</f>
        <v>Alta</v>
      </c>
      <c r="BN70" s="86" t="str">
        <f>IF($AK$13=Datos!A6,Datos!T2,Datos!S2)</f>
        <v>Extrema</v>
      </c>
      <c r="BO70" s="86" t="str">
        <f>IF($AK$13=Datos!A6,Datos!T2,Datos!S2)</f>
        <v>Extrema</v>
      </c>
      <c r="BP70" s="86" t="str">
        <f>IF($AK$13=Datos!A6,Datos!T2,Datos!S2)</f>
        <v>Extrema</v>
      </c>
      <c r="BR70" s="85"/>
      <c r="BS70" s="378" t="s">
        <v>493</v>
      </c>
      <c r="BT70" s="378" t="s">
        <v>494</v>
      </c>
      <c r="BU70" s="372"/>
    </row>
    <row r="71" spans="1:73" ht="14.45" customHeight="1">
      <c r="A71" s="18"/>
      <c r="J71" s="40"/>
      <c r="K71" s="41"/>
      <c r="L71" s="41"/>
      <c r="M71" s="41"/>
      <c r="N71" s="41"/>
      <c r="O71" s="41"/>
      <c r="P71" s="42"/>
      <c r="R71" s="662" t="str">
        <f>IF(OR($AK$13=1,$AK$13=2,$AK$13=3,$AK$13=4),Datos!O4,IF($AK$13=5,Datos!O4,""))</f>
        <v/>
      </c>
      <c r="S71" s="662"/>
      <c r="T71" s="662"/>
      <c r="U71" s="662"/>
      <c r="V71" s="662"/>
      <c r="W71" s="662"/>
      <c r="Z71" s="403"/>
      <c r="AA71" s="479">
        <f>IF($AK$13=5,3,3)</f>
        <v>3</v>
      </c>
      <c r="AB71" s="383" t="str">
        <f>IF(ISERROR(BL74=TRUE),"",IF(BL74="","",BL74))</f>
        <v/>
      </c>
      <c r="AC71" s="384"/>
      <c r="AD71" s="387" t="str">
        <f>IF(ISERROR(BM74=TRUE),"",IF(BM74="","",BM74))</f>
        <v/>
      </c>
      <c r="AE71" s="388"/>
      <c r="AF71" s="391" t="str">
        <f>IF(ISERROR(BN74=TRUE),"",IF(BN74="","",BN74))</f>
        <v/>
      </c>
      <c r="AG71" s="392"/>
      <c r="AH71" s="395" t="str">
        <f>IF(ISERROR(BO74=TRUE),"",IF(BO74="","",BO74))</f>
        <v/>
      </c>
      <c r="AI71" s="396"/>
      <c r="AJ71" s="395" t="str">
        <f>IF(ISERROR(BP74=TRUE),"",IF(BP74="","",BP74))</f>
        <v/>
      </c>
      <c r="AK71" s="396"/>
      <c r="AP71" s="484" t="s">
        <v>495</v>
      </c>
      <c r="AQ71" s="484"/>
      <c r="AR71" s="484"/>
      <c r="AS71" s="484"/>
      <c r="AT71" s="484"/>
      <c r="AU71" s="484"/>
      <c r="AV71" s="484"/>
      <c r="AW71" s="484"/>
      <c r="AX71" s="484"/>
      <c r="AY71" s="484"/>
      <c r="AZ71" s="484"/>
      <c r="BA71" s="484"/>
      <c r="BB71" s="484"/>
      <c r="BC71" s="484"/>
      <c r="BD71" s="484"/>
      <c r="BE71" s="484"/>
      <c r="BF71" s="484"/>
      <c r="BG71" s="20"/>
      <c r="BL71" s="11" t="s">
        <v>496</v>
      </c>
      <c r="BM71" s="11" t="s">
        <v>497</v>
      </c>
      <c r="BR71" s="85"/>
      <c r="BS71" s="379"/>
      <c r="BT71" s="379"/>
      <c r="BU71" s="372"/>
    </row>
    <row r="72" spans="1:73" ht="28.5" customHeight="1">
      <c r="A72" s="18"/>
      <c r="J72" s="667" t="str">
        <f>BM62</f>
        <v/>
      </c>
      <c r="K72" s="667"/>
      <c r="L72" s="667"/>
      <c r="M72" s="667"/>
      <c r="N72" s="667"/>
      <c r="O72" s="667"/>
      <c r="P72" s="667"/>
      <c r="R72" s="662" t="str">
        <f>IF(OR($AK$13=1,$AK$13=2,$AK$13=3,$AK$13=4),Datos!O5,IF($AK$13=5,Datos!O3,""))</f>
        <v/>
      </c>
      <c r="S72" s="662"/>
      <c r="T72" s="662"/>
      <c r="U72" s="662"/>
      <c r="V72" s="662"/>
      <c r="W72" s="662"/>
      <c r="Z72" s="403"/>
      <c r="AA72" s="479"/>
      <c r="AB72" s="385"/>
      <c r="AC72" s="386"/>
      <c r="AD72" s="389"/>
      <c r="AE72" s="390"/>
      <c r="AF72" s="393"/>
      <c r="AG72" s="394"/>
      <c r="AH72" s="397"/>
      <c r="AI72" s="398"/>
      <c r="AJ72" s="397"/>
      <c r="AK72" s="398"/>
      <c r="AP72" s="400"/>
      <c r="AQ72" s="400"/>
      <c r="AR72" s="400"/>
      <c r="AS72" s="400"/>
      <c r="AT72" s="400"/>
      <c r="AU72" s="400"/>
      <c r="AV72" s="400"/>
      <c r="AW72" s="400"/>
      <c r="AX72" s="400"/>
      <c r="AY72" s="400"/>
      <c r="AZ72" s="400"/>
      <c r="BA72" s="400"/>
      <c r="BB72" s="400"/>
      <c r="BC72" s="400"/>
      <c r="BD72" s="400"/>
      <c r="BE72" s="400"/>
      <c r="BF72" s="400"/>
      <c r="BG72" s="20"/>
      <c r="BK72" s="85">
        <f>AA67</f>
        <v>1</v>
      </c>
      <c r="BL72" s="86" t="str">
        <f>IF(AK13="","",IF(AND(BK66=$BU$62,$BL$65=$BU$63),"X",""))</f>
        <v/>
      </c>
      <c r="BM72" s="86" t="str">
        <f>IF(AK13="","",IF(AND(BK66=$BU$62,$BM$65=$BU$63),"X",""))</f>
        <v/>
      </c>
      <c r="BN72" s="86" t="str">
        <f>IF(AK13="","",IF(AND(BK66=$BU$62,$BN$65=$BU$63),"X",""))</f>
        <v/>
      </c>
      <c r="BO72" s="86" t="str">
        <f>IF(AK13="","",IF(AND(BK66=$BU$62,$BO$65=$BU$63),"X",""))</f>
        <v/>
      </c>
      <c r="BP72" s="86" t="str">
        <f>IF(AK13="","",IF(AND(BK66=$BU$62,$BP$65=$BU$63),"X",""))</f>
        <v/>
      </c>
      <c r="BR72" s="85" t="str">
        <f>AH67</f>
        <v/>
      </c>
      <c r="BS72" s="86">
        <f>IF(AND($AK$13&lt;&gt;Datos!$A$6,OR($I$66=Datos!M2,$I$67=Datos!N2)),1,0)</f>
        <v>0</v>
      </c>
      <c r="BT72" s="86">
        <f>IF(AND($AK$13=Datos!$A$6,OR($I$66=Datos!M2,$I$67=Datos!N2)),5,0)</f>
        <v>0</v>
      </c>
      <c r="BU72" s="37"/>
    </row>
    <row r="73" spans="1:73" ht="14.25" customHeight="1">
      <c r="A73" s="18"/>
      <c r="J73" s="43"/>
      <c r="K73" s="44"/>
      <c r="L73" s="44"/>
      <c r="M73" s="44"/>
      <c r="N73" s="44"/>
      <c r="O73" s="44"/>
      <c r="P73" s="45"/>
      <c r="R73" s="662" t="str">
        <f>IF(OR($AK$13=1,$AK$13=2,$AK$13=3,$AK$13=4),Datos!O6,IF($AK$13=5,Datos!O2,""))</f>
        <v/>
      </c>
      <c r="S73" s="662"/>
      <c r="T73" s="662"/>
      <c r="U73" s="662"/>
      <c r="V73" s="662"/>
      <c r="W73" s="662"/>
      <c r="Z73" s="403"/>
      <c r="AA73" s="479">
        <f>IF($AK$13=5,2,4)</f>
        <v>4</v>
      </c>
      <c r="AB73" s="387" t="str">
        <f>IF(ISERROR(BL75=TRUE),"",IF(BL75="","",BL75))</f>
        <v/>
      </c>
      <c r="AC73" s="388"/>
      <c r="AD73" s="391" t="str">
        <f>IF(ISERROR(BM75=TRUE),"",IF(BM75="","",BM75))</f>
        <v/>
      </c>
      <c r="AE73" s="392"/>
      <c r="AF73" s="391" t="str">
        <f>IF(ISERROR(BN75=TRUE),"",IF(BN75="","",BN75))</f>
        <v/>
      </c>
      <c r="AG73" s="392"/>
      <c r="AH73" s="395" t="str">
        <f>IF(ISERROR(BO75=TRUE),"",IF(BO75="","",BO75))</f>
        <v/>
      </c>
      <c r="AI73" s="396"/>
      <c r="AJ73" s="395" t="str">
        <f>IF(ISERROR(BP75=TRUE),"",IF(BP75="","",BP75))</f>
        <v/>
      </c>
      <c r="AK73" s="396"/>
      <c r="AP73" s="400"/>
      <c r="AQ73" s="400"/>
      <c r="AR73" s="400"/>
      <c r="AS73" s="400"/>
      <c r="AT73" s="400"/>
      <c r="AU73" s="400"/>
      <c r="AV73" s="400"/>
      <c r="AW73" s="400"/>
      <c r="AX73" s="400"/>
      <c r="AY73" s="400"/>
      <c r="AZ73" s="400"/>
      <c r="BA73" s="400"/>
      <c r="BB73" s="400"/>
      <c r="BC73" s="400"/>
      <c r="BD73" s="400"/>
      <c r="BE73" s="400"/>
      <c r="BF73" s="400"/>
      <c r="BG73" s="20"/>
      <c r="BK73" s="85">
        <f>AA69</f>
        <v>2</v>
      </c>
      <c r="BL73" s="86" t="str">
        <f>IF(AK13="","",IF(AND(BK67=$BU$62,$BL$65=$BU$63),"X",""))</f>
        <v/>
      </c>
      <c r="BM73" s="86" t="str">
        <f>IF(AK13="","",IF(AND(BK67=$BU$62,$BM$65=$BU$63),"X",""))</f>
        <v/>
      </c>
      <c r="BN73" s="86" t="str">
        <f>IF(AK13="","",IF(AND(BK67=$BU$62,$BN$65=$BU$63),"X",""))</f>
        <v/>
      </c>
      <c r="BO73" s="86" t="str">
        <f>IF(AK13="","",IF(AND(BK67=$BU$62,$BO$65=$BU$63),"X",""))</f>
        <v/>
      </c>
      <c r="BP73" s="86" t="str">
        <f>IF(AK13="","",IF(AND(BK67=$BU$62,$BP$65=$BU$63),"X",""))</f>
        <v/>
      </c>
      <c r="BR73" s="85" t="str">
        <f>AH69</f>
        <v/>
      </c>
      <c r="BS73" s="86">
        <f>IF(AND($AK$13&lt;&gt;Datos!$A$6,OR($I$66=Datos!M3,$I$67=Datos!N3)),2,0)</f>
        <v>0</v>
      </c>
      <c r="BT73" s="86">
        <f>IF(AND($AK$13=Datos!$A$6,OR($I$66=Datos!M3,$I$67=Datos!N3)),4,0)</f>
        <v>0</v>
      </c>
      <c r="BU73" s="37"/>
    </row>
    <row r="74" spans="1:73" ht="28.5" customHeight="1">
      <c r="A74" s="18"/>
      <c r="C74" s="523" t="s">
        <v>499</v>
      </c>
      <c r="D74" s="523"/>
      <c r="Z74" s="403"/>
      <c r="AA74" s="479"/>
      <c r="AB74" s="389"/>
      <c r="AC74" s="390"/>
      <c r="AD74" s="393"/>
      <c r="AE74" s="394"/>
      <c r="AF74" s="393"/>
      <c r="AG74" s="394"/>
      <c r="AH74" s="397"/>
      <c r="AI74" s="398"/>
      <c r="AJ74" s="397"/>
      <c r="AK74" s="398"/>
      <c r="AP74" s="400"/>
      <c r="AQ74" s="400"/>
      <c r="AR74" s="400"/>
      <c r="AS74" s="400"/>
      <c r="AT74" s="400"/>
      <c r="AU74" s="400"/>
      <c r="AV74" s="400"/>
      <c r="AW74" s="400"/>
      <c r="AX74" s="400"/>
      <c r="AY74" s="400"/>
      <c r="AZ74" s="400"/>
      <c r="BA74" s="400"/>
      <c r="BB74" s="400"/>
      <c r="BC74" s="400"/>
      <c r="BD74" s="400"/>
      <c r="BE74" s="400"/>
      <c r="BF74" s="400"/>
      <c r="BG74" s="20"/>
      <c r="BK74" s="85">
        <f>AA71</f>
        <v>3</v>
      </c>
      <c r="BL74" s="86" t="str">
        <f>IF(AK13="","",IF(AND(BK68=$BU$62,$BL$65=$BU$63),"X",""))</f>
        <v/>
      </c>
      <c r="BM74" s="86" t="str">
        <f>IF(AK13="","",IF(AND(BK68=$BU$62,$BM$65=$BU$63),"X",""))</f>
        <v/>
      </c>
      <c r="BN74" s="86" t="str">
        <f>IF(AK13="","",IF(AND(BK68=$BU$62,$BN$65=$BU$63),"X",""))</f>
        <v/>
      </c>
      <c r="BO74" s="86" t="str">
        <f>IF(AK13="","",IF(AND(BK68=$BU$62,$BO$65=$BU$63),"X",""))</f>
        <v/>
      </c>
      <c r="BP74" s="86" t="str">
        <f>IF(AK13="","",IF(AND(BK68=$BU$62,$BP$65=$BU$63),"X",""))</f>
        <v/>
      </c>
      <c r="BR74" s="85" t="str">
        <f>AH71</f>
        <v/>
      </c>
      <c r="BS74" s="86">
        <f>IF(AND($AK$13&lt;&gt;Datos!$A$6,OR($I$66=Datos!M4,$I$67=Datos!N4)),3,0)</f>
        <v>0</v>
      </c>
      <c r="BT74" s="86">
        <f>IF(AND($AK$13=Datos!$A$6,OR($I$66=Datos!M4,$I$67=Datos!N4)),3,0)</f>
        <v>0</v>
      </c>
      <c r="BU74" s="37"/>
    </row>
    <row r="75" spans="1:73" ht="28.5" customHeight="1">
      <c r="A75" s="18"/>
      <c r="C75" s="523"/>
      <c r="D75" s="523"/>
      <c r="E75" s="655" t="str">
        <f>Datos!B2</f>
        <v>Riesgo de Corrupción</v>
      </c>
      <c r="F75" s="656"/>
      <c r="G75" s="656"/>
      <c r="H75" s="657"/>
      <c r="I75" s="658" t="str">
        <f>Datos!B3</f>
        <v>Riesgo Estratégico</v>
      </c>
      <c r="J75" s="658"/>
      <c r="K75" s="658"/>
      <c r="L75" s="658"/>
      <c r="M75" s="658" t="s">
        <v>500</v>
      </c>
      <c r="N75" s="658"/>
      <c r="O75" s="658"/>
      <c r="P75" s="658"/>
      <c r="Q75" s="46"/>
      <c r="R75" s="46"/>
      <c r="S75" s="47"/>
      <c r="Z75" s="403"/>
      <c r="AA75" s="479">
        <f>IF($AK$13=5,1,5)</f>
        <v>5</v>
      </c>
      <c r="AB75" s="391" t="str">
        <f>IF(ISERROR(BL76=TRUE),"",IF(BL76="","",BL76))</f>
        <v/>
      </c>
      <c r="AC75" s="392"/>
      <c r="AD75" s="391" t="str">
        <f>IF(ISERROR(BM76=TRUE),"",IF(BM76="","",BM76))</f>
        <v/>
      </c>
      <c r="AE75" s="392"/>
      <c r="AF75" s="395" t="str">
        <f>IF(ISERROR(BN76=TRUE),"",IF(BN76="","",BN76))</f>
        <v/>
      </c>
      <c r="AG75" s="396"/>
      <c r="AH75" s="395" t="str">
        <f>IF(ISERROR(BO76=TRUE),"",IF(BO76="","",BO76))</f>
        <v/>
      </c>
      <c r="AI75" s="396"/>
      <c r="AJ75" s="395" t="str">
        <f>IF(ISERROR(BP76=TRUE),"",IF(BP76="","",BP76))</f>
        <v/>
      </c>
      <c r="AK75" s="396"/>
      <c r="AP75" s="400"/>
      <c r="AQ75" s="400"/>
      <c r="AR75" s="400"/>
      <c r="AS75" s="400"/>
      <c r="AT75" s="400"/>
      <c r="AU75" s="400"/>
      <c r="AV75" s="400"/>
      <c r="AW75" s="400"/>
      <c r="AX75" s="400"/>
      <c r="AY75" s="400"/>
      <c r="AZ75" s="400"/>
      <c r="BA75" s="400"/>
      <c r="BB75" s="400"/>
      <c r="BC75" s="400"/>
      <c r="BD75" s="400"/>
      <c r="BE75" s="400"/>
      <c r="BF75" s="400"/>
      <c r="BG75" s="20"/>
      <c r="BK75" s="85">
        <f>AA73</f>
        <v>4</v>
      </c>
      <c r="BL75" s="86" t="str">
        <f>IF(AK13="","",IF(AND(BK69=$BU$62,$BL$65=$BU$63),"X",""))</f>
        <v/>
      </c>
      <c r="BM75" s="86" t="str">
        <f>IF(AK13="","",IF(AND(BK69=$BU$62,$BM$65=$BU$63),"X",""))</f>
        <v/>
      </c>
      <c r="BN75" s="86" t="str">
        <f>IF(AK13="","",IF(AND(BK69=$BU$62,$BN$65=$BU$63),"X",""))</f>
        <v/>
      </c>
      <c r="BO75" s="86" t="str">
        <f>IF(AK13="","",IF(AND(BK69=$BU$62,$BO$65=$BU$63),"X",""))</f>
        <v/>
      </c>
      <c r="BP75" s="86" t="str">
        <f>IF(AK13="","",IF(AND(BK69=$BU$62,$BP$65=$BU$63),"X",""))</f>
        <v/>
      </c>
      <c r="BR75" s="85" t="str">
        <f>AH73</f>
        <v/>
      </c>
      <c r="BS75" s="86">
        <f>IF(AND($AK$13&lt;&gt;Datos!$A$6,OR($I$66=Datos!M5,$I$67=Datos!N5)),4,0)</f>
        <v>0</v>
      </c>
      <c r="BT75" s="86">
        <f>IF(AND($AK$13=Datos!$A$6,OR($I$66=Datos!M5,$I$67=Datos!N5)),2,0)</f>
        <v>0</v>
      </c>
      <c r="BU75" s="37"/>
    </row>
    <row r="76" spans="1:73" ht="32.25" customHeight="1">
      <c r="A76" s="18"/>
      <c r="C76" s="523"/>
      <c r="D76" s="523"/>
      <c r="E76" s="658" t="s">
        <v>501</v>
      </c>
      <c r="F76" s="658"/>
      <c r="G76" s="658"/>
      <c r="H76" s="658"/>
      <c r="I76" s="658" t="str">
        <f>Datos!B6</f>
        <v>Oportunidad</v>
      </c>
      <c r="J76" s="658"/>
      <c r="K76" s="658"/>
      <c r="L76" s="658"/>
      <c r="M76" s="671"/>
      <c r="N76" s="672"/>
      <c r="O76" s="672"/>
      <c r="P76" s="673"/>
      <c r="Q76" s="46"/>
      <c r="R76" s="666" t="str">
        <f>IF($AK$13=1,Datos!P2,IF(OR($AK$13=2,$AK$13=3),Imp_Est_Pro_Seg!AJ40,IF($AK$13=4,'Seguridad Información'!AJ40,IF($AK$13=5,Imp_oportunidad!AN40,""))))</f>
        <v/>
      </c>
      <c r="S76" s="666"/>
      <c r="T76" s="666"/>
      <c r="U76" s="666"/>
      <c r="V76" s="666"/>
      <c r="W76" s="666"/>
      <c r="Z76" s="404"/>
      <c r="AA76" s="479"/>
      <c r="AB76" s="393"/>
      <c r="AC76" s="394"/>
      <c r="AD76" s="393"/>
      <c r="AE76" s="394"/>
      <c r="AF76" s="397"/>
      <c r="AG76" s="398"/>
      <c r="AH76" s="397"/>
      <c r="AI76" s="398"/>
      <c r="AJ76" s="397"/>
      <c r="AK76" s="398"/>
      <c r="AP76" s="400"/>
      <c r="AQ76" s="400"/>
      <c r="AR76" s="400"/>
      <c r="AS76" s="400"/>
      <c r="AT76" s="400"/>
      <c r="AU76" s="400"/>
      <c r="AV76" s="400"/>
      <c r="AW76" s="400"/>
      <c r="AX76" s="400"/>
      <c r="AY76" s="400"/>
      <c r="AZ76" s="400"/>
      <c r="BA76" s="400"/>
      <c r="BB76" s="400"/>
      <c r="BC76" s="400"/>
      <c r="BD76" s="400"/>
      <c r="BE76" s="400"/>
      <c r="BF76" s="400"/>
      <c r="BG76" s="20"/>
      <c r="BK76" s="85">
        <f>AA75</f>
        <v>5</v>
      </c>
      <c r="BL76" s="86" t="str">
        <f>IF(AK13="","",IF(AND(BK70=$BU$62,$BL$65=$BU$63),"X",""))</f>
        <v/>
      </c>
      <c r="BM76" s="86" t="str">
        <f>IF(AK13="","",IF(AND(BK70=$BU$62,$BM$65=$BU$63),"X",""))</f>
        <v/>
      </c>
      <c r="BN76" s="86" t="str">
        <f>IF(AK13="","",IF(AND(BK70=$BU$62,$BN$65=$BU$63),"X",""))</f>
        <v/>
      </c>
      <c r="BO76" s="86" t="str">
        <f>IF(AK13="","",IF(AND(BK70=$BU$62,$BO$65=$BU$63),"X",""))</f>
        <v/>
      </c>
      <c r="BP76" s="86" t="str">
        <f>IF(AK13="","",IF(AND(BK70=$BU$62,$BP$65=$BU$63),"X",""))</f>
        <v/>
      </c>
      <c r="BR76" s="85" t="str">
        <f>AH75</f>
        <v/>
      </c>
      <c r="BS76" s="86">
        <f>IF(AND($AK$13&lt;&gt;Datos!$A$6,OR($I$66=Datos!M6,$I$67=Datos!N6)),5,0)</f>
        <v>0</v>
      </c>
      <c r="BT76" s="86">
        <f>IF(AND($AK$13=Datos!$A$6,OR($I$66=Datos!M6,$I$67=Datos!N6)),1,0)</f>
        <v>0</v>
      </c>
      <c r="BU76" s="37"/>
    </row>
    <row r="77" spans="1:73" ht="14.45" customHeight="1">
      <c r="A77" s="18"/>
      <c r="C77" s="523"/>
      <c r="D77" s="523"/>
      <c r="E77" s="455"/>
      <c r="F77" s="455"/>
      <c r="G77" s="455"/>
      <c r="H77" s="455"/>
      <c r="I77" s="455"/>
      <c r="J77" s="525"/>
      <c r="K77" s="525"/>
      <c r="L77" s="525"/>
      <c r="M77" s="525"/>
      <c r="N77" s="525"/>
      <c r="O77" s="525"/>
      <c r="P77" s="525"/>
      <c r="Q77" s="46"/>
      <c r="R77" s="659" t="str">
        <f>IF($AK$13=1,Datos!P3,IF(OR($AK$13=2,$AK$13=3),Imp_Est_Pro_Seg!AK40,IF($AK$13=4,'Seguridad Información'!AK40,IF($AK$13=5,Imp_oportunidad!AM40,""))))</f>
        <v/>
      </c>
      <c r="S77" s="659"/>
      <c r="T77" s="659"/>
      <c r="U77" s="659"/>
      <c r="V77" s="659"/>
      <c r="W77" s="659"/>
      <c r="Z77" s="48"/>
      <c r="AP77" s="143"/>
      <c r="AQ77" s="143"/>
      <c r="AR77" s="143"/>
      <c r="AS77" s="143"/>
      <c r="AT77" s="143"/>
      <c r="AU77" s="143"/>
      <c r="AV77" s="143"/>
      <c r="AW77" s="143"/>
      <c r="AX77" s="143"/>
      <c r="AY77" s="143"/>
      <c r="AZ77" s="143"/>
      <c r="BA77" s="143"/>
      <c r="BB77" s="143"/>
      <c r="BG77" s="20"/>
      <c r="BK77" s="85"/>
      <c r="BL77" s="85">
        <v>1</v>
      </c>
      <c r="BM77" s="85">
        <v>2</v>
      </c>
      <c r="BN77" s="85">
        <v>3</v>
      </c>
      <c r="BO77" s="85">
        <v>4</v>
      </c>
      <c r="BP77" s="85">
        <v>5</v>
      </c>
      <c r="BR77" s="85" t="s">
        <v>371</v>
      </c>
      <c r="BS77" s="86">
        <f>SUM(BS72:BT76)</f>
        <v>0</v>
      </c>
      <c r="BT77" s="85"/>
    </row>
    <row r="78" spans="1:73" ht="14.25" customHeight="1">
      <c r="A78" s="18"/>
      <c r="C78" s="523"/>
      <c r="D78" s="523"/>
      <c r="E78" s="660" t="str">
        <f>IF(AK13=Datos!$A$6,"Escala de impacto
(beneficio)","Escala de impacto")</f>
        <v>Escala de impacto</v>
      </c>
      <c r="F78" s="660"/>
      <c r="G78" s="660"/>
      <c r="H78" s="660"/>
      <c r="I78" s="661"/>
      <c r="J78" s="37"/>
      <c r="P78" s="38"/>
      <c r="R78" s="662" t="str">
        <f>IF($AK$13=1,Enc_Imp_Corrupción!$U$25,IF(OR($AK$13=2,$AK$13=3),Imp_Est_Pro_Seg!AL40,IF($AK$13=4,'Seguridad Información'!AL40,IF($AK$13=5,Imp_oportunidad!AL40,""))))</f>
        <v/>
      </c>
      <c r="S78" s="662"/>
      <c r="T78" s="662"/>
      <c r="U78" s="662"/>
      <c r="V78" s="662"/>
      <c r="W78" s="662"/>
      <c r="BG78" s="20"/>
      <c r="BR78" s="85"/>
      <c r="BS78" s="85"/>
      <c r="BT78" s="85"/>
    </row>
    <row r="79" spans="1:73" ht="28.5" customHeight="1">
      <c r="A79" s="18"/>
      <c r="E79" s="660"/>
      <c r="F79" s="660"/>
      <c r="G79" s="660"/>
      <c r="H79" s="660"/>
      <c r="I79" s="661"/>
      <c r="J79" s="663" t="str">
        <f>IF(J72="","", IF(ISERROR(BU63=TRUE),"",BU63))</f>
        <v/>
      </c>
      <c r="K79" s="664"/>
      <c r="L79" s="664"/>
      <c r="M79" s="664"/>
      <c r="N79" s="664"/>
      <c r="O79" s="664"/>
      <c r="P79" s="665"/>
      <c r="R79" s="662" t="str">
        <f>IF($AK$13=1,Enc_Imp_Corrupción!$U$26,IF(OR($AK$13=2,$AK$13=3),Imp_Est_Pro_Seg!AM40,IF($AK$13=4,'Seguridad Información'!AM40,IF($AK$13=5,Imp_oportunidad!AK40,""))))</f>
        <v/>
      </c>
      <c r="S79" s="662"/>
      <c r="T79" s="662"/>
      <c r="U79" s="662"/>
      <c r="V79" s="662"/>
      <c r="W79" s="662"/>
      <c r="Z79" s="49"/>
      <c r="BG79" s="20"/>
    </row>
    <row r="80" spans="1:73">
      <c r="A80" s="18"/>
      <c r="E80" s="660"/>
      <c r="F80" s="660"/>
      <c r="G80" s="660"/>
      <c r="H80" s="660"/>
      <c r="I80" s="661"/>
      <c r="J80" s="43"/>
      <c r="K80" s="44"/>
      <c r="L80" s="44"/>
      <c r="M80" s="44"/>
      <c r="N80" s="44"/>
      <c r="O80" s="44"/>
      <c r="P80" s="45"/>
      <c r="R80" s="662" t="str">
        <f>IF($AK$13=1,Enc_Imp_Corrupción!$U$27,IF(OR($AK$13=2,$AK$13=3),Imp_Est_Pro_Seg!AN40,IF($AK$13=4,'Seguridad Información'!AN40,IF($AK$13=5,Imp_oportunidad!AJ40,""))))</f>
        <v/>
      </c>
      <c r="S80" s="662"/>
      <c r="T80" s="662"/>
      <c r="U80" s="662"/>
      <c r="V80" s="662"/>
      <c r="W80" s="662"/>
      <c r="Z80" s="49"/>
      <c r="BG80" s="20"/>
    </row>
    <row r="81" spans="1:78" ht="30" hidden="1" customHeight="1">
      <c r="A81" s="18"/>
      <c r="F81" s="460" t="s">
        <v>502</v>
      </c>
      <c r="G81" s="460"/>
      <c r="H81" s="460" t="s">
        <v>503</v>
      </c>
      <c r="I81" s="460"/>
      <c r="Z81" s="49"/>
      <c r="BG81" s="20"/>
    </row>
    <row r="82" spans="1:78" ht="32.450000000000003" hidden="1" customHeight="1">
      <c r="A82" s="18"/>
      <c r="F82" s="50"/>
      <c r="G82" s="25"/>
      <c r="H82" s="87" t="str">
        <f>IF(R76&lt;&gt;"",1,IF(R77&lt;&gt;"",2,IF(R78&lt;&gt;"",3,IF(R79&lt;&gt;"",4,IF(R80&lt;&gt;"",5,"")))))</f>
        <v/>
      </c>
      <c r="I82" s="25"/>
      <c r="Z82" s="49"/>
      <c r="BG82" s="20"/>
      <c r="BL82" s="39"/>
      <c r="BM82" s="39"/>
      <c r="BN82" s="39"/>
      <c r="BO82" s="39"/>
    </row>
    <row r="83" spans="1:78" ht="30" customHeight="1" thickBot="1">
      <c r="A83" s="51"/>
      <c r="B83" s="52"/>
      <c r="C83" s="52"/>
      <c r="D83" s="52"/>
      <c r="E83" s="52"/>
      <c r="F83" s="52"/>
      <c r="G83" s="52"/>
      <c r="H83" s="52"/>
      <c r="I83" s="52"/>
      <c r="J83" s="52"/>
      <c r="K83" s="52"/>
      <c r="L83" s="52"/>
      <c r="M83" s="52"/>
      <c r="N83" s="52"/>
      <c r="O83" s="52"/>
      <c r="P83" s="52"/>
      <c r="Q83" s="52"/>
      <c r="R83" s="52"/>
      <c r="S83" s="52"/>
      <c r="T83" s="52"/>
      <c r="U83" s="52"/>
      <c r="V83" s="52"/>
      <c r="W83" s="52"/>
      <c r="X83" s="52"/>
      <c r="Y83" s="52"/>
      <c r="Z83" s="53"/>
      <c r="AA83" s="52"/>
      <c r="AB83" s="52"/>
      <c r="AC83" s="52"/>
      <c r="AD83" s="52"/>
      <c r="AE83" s="52"/>
      <c r="AF83" s="52"/>
      <c r="AG83" s="52"/>
      <c r="AH83" s="52"/>
      <c r="AI83" s="52"/>
      <c r="AJ83" s="52"/>
      <c r="AK83" s="52"/>
      <c r="AL83" s="52"/>
      <c r="AM83" s="52"/>
      <c r="AN83" s="52"/>
      <c r="AO83" s="52"/>
      <c r="AP83" s="52"/>
      <c r="AQ83" s="52"/>
      <c r="AR83" s="52"/>
      <c r="AS83" s="52"/>
      <c r="AT83" s="52"/>
      <c r="AU83" s="52"/>
      <c r="AV83" s="52"/>
      <c r="AW83" s="52"/>
      <c r="AX83" s="52"/>
      <c r="AY83" s="52"/>
      <c r="AZ83" s="52"/>
      <c r="BA83" s="52"/>
      <c r="BB83" s="52"/>
      <c r="BC83" s="52"/>
      <c r="BD83" s="52"/>
      <c r="BE83" s="52"/>
      <c r="BF83" s="52"/>
      <c r="BG83" s="54"/>
    </row>
    <row r="84" spans="1:78" ht="32.25" customHeight="1" thickBot="1">
      <c r="A84" s="380" t="s">
        <v>504</v>
      </c>
      <c r="B84" s="381"/>
      <c r="C84" s="381"/>
      <c r="D84" s="381"/>
      <c r="E84" s="381"/>
      <c r="F84" s="381"/>
      <c r="G84" s="381"/>
      <c r="H84" s="381"/>
      <c r="I84" s="381"/>
      <c r="J84" s="382"/>
      <c r="K84" s="27"/>
      <c r="L84" s="27"/>
      <c r="M84" s="16"/>
      <c r="N84" s="16"/>
      <c r="O84" s="16"/>
      <c r="P84" s="16"/>
      <c r="Q84" s="16"/>
      <c r="R84" s="16"/>
      <c r="S84" s="16"/>
      <c r="T84" s="16"/>
      <c r="U84" s="16"/>
      <c r="V84" s="16"/>
      <c r="W84" s="16"/>
      <c r="X84" s="529" t="s">
        <v>505</v>
      </c>
      <c r="Y84" s="530"/>
      <c r="Z84" s="530"/>
      <c r="AA84" s="530"/>
      <c r="AB84" s="530"/>
      <c r="AC84" s="530"/>
      <c r="AD84" s="530"/>
      <c r="AE84" s="530"/>
      <c r="AF84" s="530"/>
      <c r="AG84" s="530"/>
      <c r="AH84" s="530"/>
      <c r="AI84" s="530"/>
      <c r="AJ84" s="530"/>
      <c r="AK84" s="530"/>
      <c r="AL84" s="530"/>
      <c r="AM84" s="531"/>
      <c r="AN84" s="535" t="s">
        <v>506</v>
      </c>
      <c r="AO84" s="536"/>
      <c r="AP84" s="536"/>
      <c r="AQ84" s="536"/>
      <c r="AR84" s="536"/>
      <c r="AS84" s="537"/>
      <c r="AT84" s="16"/>
      <c r="AU84" s="98"/>
      <c r="AV84" s="98"/>
      <c r="AW84" s="16"/>
      <c r="AX84" s="16"/>
      <c r="AY84" s="16"/>
      <c r="AZ84" s="16"/>
      <c r="BA84" s="16"/>
      <c r="BB84" s="16"/>
      <c r="BC84" s="16"/>
      <c r="BD84" s="16"/>
      <c r="BE84" s="16"/>
      <c r="BF84" s="16"/>
      <c r="BG84" s="17"/>
    </row>
    <row r="85" spans="1:78" ht="15" customHeight="1">
      <c r="A85" s="18"/>
      <c r="X85" s="526" t="s">
        <v>507</v>
      </c>
      <c r="Y85" s="526"/>
      <c r="Z85" s="526"/>
      <c r="AA85" s="526"/>
      <c r="AB85" s="526" t="s">
        <v>508</v>
      </c>
      <c r="AC85" s="526"/>
      <c r="AD85" s="526" t="s">
        <v>509</v>
      </c>
      <c r="AE85" s="526"/>
      <c r="AF85" s="526" t="s">
        <v>510</v>
      </c>
      <c r="AG85" s="526"/>
      <c r="AH85" s="527" t="s">
        <v>511</v>
      </c>
      <c r="AI85" s="528"/>
      <c r="AJ85" s="526" t="s">
        <v>512</v>
      </c>
      <c r="AK85" s="526"/>
      <c r="AL85" s="532" t="s">
        <v>513</v>
      </c>
      <c r="AM85" s="532"/>
      <c r="AN85" s="538" t="s">
        <v>514</v>
      </c>
      <c r="AO85" s="538"/>
      <c r="AP85" s="538"/>
      <c r="AQ85" s="538"/>
      <c r="AR85" s="542" t="s">
        <v>515</v>
      </c>
      <c r="AS85" s="542"/>
      <c r="AT85" s="99"/>
      <c r="AU85" s="100"/>
      <c r="AV85" s="100"/>
      <c r="AZ85" s="93"/>
      <c r="BA85" s="93"/>
      <c r="BB85" s="93"/>
      <c r="BE85" s="44"/>
      <c r="BG85" s="20"/>
      <c r="BS85" s="556" t="s">
        <v>516</v>
      </c>
      <c r="BT85" s="557"/>
      <c r="BU85" s="558"/>
      <c r="BV85" s="556" t="s">
        <v>517</v>
      </c>
      <c r="BW85" s="557"/>
      <c r="BX85" s="558"/>
    </row>
    <row r="86" spans="1:78" ht="217.5" customHeight="1">
      <c r="A86" s="18"/>
      <c r="D86" s="484" t="s">
        <v>518</v>
      </c>
      <c r="E86" s="484"/>
      <c r="F86" s="484"/>
      <c r="G86" s="484"/>
      <c r="H86" s="484"/>
      <c r="I86" s="484"/>
      <c r="J86" s="484"/>
      <c r="K86" s="484"/>
      <c r="L86" s="484"/>
      <c r="M86" s="484"/>
      <c r="N86" s="484"/>
      <c r="O86" s="484"/>
      <c r="P86" s="484"/>
      <c r="Q86" s="484"/>
      <c r="R86" s="484"/>
      <c r="S86" s="484"/>
      <c r="T86" s="521" t="s">
        <v>519</v>
      </c>
      <c r="U86" s="521"/>
      <c r="V86" s="521"/>
      <c r="W86" s="521"/>
      <c r="X86" s="522" t="s">
        <v>520</v>
      </c>
      <c r="Y86" s="522"/>
      <c r="Z86" s="522" t="s">
        <v>521</v>
      </c>
      <c r="AA86" s="522"/>
      <c r="AB86" s="522" t="s">
        <v>522</v>
      </c>
      <c r="AC86" s="522"/>
      <c r="AD86" s="522" t="s">
        <v>523</v>
      </c>
      <c r="AE86" s="522"/>
      <c r="AF86" s="522" t="s">
        <v>524</v>
      </c>
      <c r="AG86" s="522"/>
      <c r="AH86" s="522" t="s">
        <v>525</v>
      </c>
      <c r="AI86" s="522"/>
      <c r="AJ86" s="522" t="s">
        <v>526</v>
      </c>
      <c r="AK86" s="522"/>
      <c r="AL86" s="532"/>
      <c r="AM86" s="532"/>
      <c r="AN86" s="539" t="s">
        <v>527</v>
      </c>
      <c r="AO86" s="540"/>
      <c r="AP86" s="540"/>
      <c r="AQ86" s="541"/>
      <c r="AR86" s="542"/>
      <c r="AS86" s="542"/>
      <c r="AT86" s="534" t="s">
        <v>528</v>
      </c>
      <c r="AU86" s="510"/>
      <c r="AV86" s="511"/>
      <c r="AW86" s="534" t="s">
        <v>529</v>
      </c>
      <c r="AX86" s="510"/>
      <c r="AY86" s="511"/>
      <c r="AZ86" s="559" t="str">
        <f>IF(AK13=Datos!A6,"¿El conjunto de controles ayuda a incrementar la probabilidad?","¿El conjunto de controles ayuda a disminunir la probabilidad?")</f>
        <v>¿El conjunto de controles ayuda a disminunir la probabilidad?</v>
      </c>
      <c r="BA86" s="560"/>
      <c r="BB86" s="561"/>
      <c r="BC86" s="562" t="s">
        <v>530</v>
      </c>
      <c r="BD86" s="563"/>
      <c r="BE86" s="563"/>
      <c r="BF86" s="563"/>
      <c r="BG86" s="564"/>
      <c r="BI86" s="55" t="str">
        <f>$X$85</f>
        <v>Responsable</v>
      </c>
      <c r="BJ86" s="55" t="str">
        <f>$X$85</f>
        <v>Responsable</v>
      </c>
      <c r="BK86" s="55" t="str">
        <f>$AB$85</f>
        <v>Periodicidad</v>
      </c>
      <c r="BL86" s="55" t="str">
        <f>$AD$85</f>
        <v>Propósito</v>
      </c>
      <c r="BM86" s="55" t="str">
        <f>$AF$85</f>
        <v>Realización</v>
      </c>
      <c r="BN86" s="55" t="str">
        <f>$AH$85</f>
        <v>Observación</v>
      </c>
      <c r="BO86" s="55" t="str">
        <f>$AJ$85</f>
        <v>Evidencia</v>
      </c>
      <c r="BP86" s="56" t="s">
        <v>531</v>
      </c>
      <c r="BQ86" s="89" t="s">
        <v>532</v>
      </c>
      <c r="BR86" s="89" t="s">
        <v>533</v>
      </c>
      <c r="BS86" s="86" t="str">
        <f>Datos!$AO$2</f>
        <v>Fuerte</v>
      </c>
      <c r="BT86" s="86" t="str">
        <f>Datos!$AO$3</f>
        <v>Moderado</v>
      </c>
      <c r="BU86" s="86" t="str">
        <f>Datos!$AO$4</f>
        <v>Débil</v>
      </c>
      <c r="BV86" s="86" t="s">
        <v>534</v>
      </c>
      <c r="BW86" s="86" t="s">
        <v>535</v>
      </c>
      <c r="BX86" s="86" t="s">
        <v>536</v>
      </c>
      <c r="BY86" s="86" t="s">
        <v>537</v>
      </c>
      <c r="BZ86" s="86" t="s">
        <v>538</v>
      </c>
    </row>
    <row r="87" spans="1:78" ht="47.25" customHeight="1">
      <c r="A87" s="18"/>
      <c r="D87" s="436"/>
      <c r="E87" s="436"/>
      <c r="F87" s="436"/>
      <c r="G87" s="436"/>
      <c r="H87" s="436"/>
      <c r="I87" s="436"/>
      <c r="J87" s="436"/>
      <c r="K87" s="436"/>
      <c r="L87" s="436"/>
      <c r="M87" s="436"/>
      <c r="N87" s="436"/>
      <c r="O87" s="436"/>
      <c r="P87" s="436"/>
      <c r="Q87" s="436"/>
      <c r="R87" s="436"/>
      <c r="S87" s="436"/>
      <c r="T87" s="437" t="str">
        <f t="shared" ref="T87:T96" si="0">IF(D87&lt;&gt;"","Preventivo","")</f>
        <v/>
      </c>
      <c r="U87" s="437"/>
      <c r="V87" s="437"/>
      <c r="W87" s="437"/>
      <c r="X87" s="438"/>
      <c r="Y87" s="439"/>
      <c r="Z87" s="438"/>
      <c r="AA87" s="439"/>
      <c r="AB87" s="438"/>
      <c r="AC87" s="439"/>
      <c r="AD87" s="438"/>
      <c r="AE87" s="439"/>
      <c r="AF87" s="438"/>
      <c r="AG87" s="439"/>
      <c r="AH87" s="438"/>
      <c r="AI87" s="439"/>
      <c r="AJ87" s="438"/>
      <c r="AK87" s="439"/>
      <c r="AL87" s="457" t="str">
        <f t="shared" ref="AL87:AL96" si="1">IF(D87&lt;&gt;"",BQ87,"")</f>
        <v/>
      </c>
      <c r="AM87" s="458"/>
      <c r="AN87" s="438"/>
      <c r="AO87" s="459"/>
      <c r="AP87" s="459"/>
      <c r="AQ87" s="439"/>
      <c r="AR87" s="457" t="str">
        <f>IF(AN87&lt;&gt;"",BR87,"")</f>
        <v/>
      </c>
      <c r="AS87" s="458"/>
      <c r="AT87" s="457" t="str">
        <f t="shared" ref="AT87:AT96" si="2">IF(BV87="","",BV87)</f>
        <v/>
      </c>
      <c r="AU87" s="533"/>
      <c r="AV87" s="458"/>
      <c r="AW87" s="547" t="str">
        <f>IF(OR(AT87="",BX97=""),"",BX97)</f>
        <v/>
      </c>
      <c r="AX87" s="548"/>
      <c r="AY87" s="549"/>
      <c r="AZ87" s="547" t="str">
        <f>IF(AW87="","",IF(BW$97&gt;=Datos!$AS$2,Datos!AQ2,Datos!AQ3))</f>
        <v/>
      </c>
      <c r="BA87" s="548"/>
      <c r="BB87" s="549"/>
      <c r="BC87" s="347"/>
      <c r="BD87" s="348"/>
      <c r="BE87" s="348"/>
      <c r="BF87" s="348"/>
      <c r="BG87" s="349"/>
      <c r="BI87" s="86" t="str">
        <f>IF(X87=Datos!$AH$2,15,"")</f>
        <v/>
      </c>
      <c r="BJ87" s="86" t="str">
        <f>IF(Z87=Datos!$AI$2,15,"")</f>
        <v/>
      </c>
      <c r="BK87" s="86" t="str">
        <f>IF(AB87=Datos!$AJ$2,15,"")</f>
        <v/>
      </c>
      <c r="BL87" s="86" t="str">
        <f>IF(AD87=Datos!$AK$2,15,"")</f>
        <v/>
      </c>
      <c r="BM87" s="86" t="str">
        <f>IF(AF87=Datos!$AL$2,15,"")</f>
        <v/>
      </c>
      <c r="BN87" s="86" t="str">
        <f>IF(AH87=Datos!$AM$2,15,"")</f>
        <v/>
      </c>
      <c r="BO87" s="86" t="str">
        <f>IF(AJ87=Datos!$AN$2,10,IF(AJ87=Datos!$AN$3,5,IF(AJ87=Datos!$AN$4,"","")))</f>
        <v/>
      </c>
      <c r="BP87" s="86">
        <f>SUM(BI87:BO87)</f>
        <v>0</v>
      </c>
      <c r="BQ87" s="86" t="str">
        <f>IF(D87="","",IF(BP87&gt;=96,Datos!$AO$2,IF(BP87&gt;=86,Datos!$AO$3,IF(BP87&lt;86,Datos!$AO$4,""))))</f>
        <v/>
      </c>
      <c r="BR87" s="86" t="str">
        <f>IF(AN87="","",IF(AN87=Datos!$AP$2,Datos!$AO$2,IF(AN87=Datos!$AP$3,Datos!$AO$3,IF(AN87=Datos!$AP$4,Datos!$AO$4,""))))</f>
        <v/>
      </c>
      <c r="BS87" s="86" t="str">
        <f>IF(AND(BQ87=$BS$86,BR87=$BS$86),$BS$86,"")</f>
        <v/>
      </c>
      <c r="BT87" s="86" t="str">
        <f>IF(AND(BQ87=$BS$86,BR87=$BT$86),$BT$86,IF(AND(BQ87=$BT$86,BR87=$BS$86),$BT$86,IF(AND(BQ87=$BT$86,BR87=$BT$86),$BT$86,"")))</f>
        <v/>
      </c>
      <c r="BU87" s="86" t="str">
        <f>IF(AND(BQ87=$BS$86,BR87=$BU$86),$BU$86,IF(AND(BQ87=$BT$86,BR87=$BU$86),$BU$86,IF(AND(BQ87=$BU$86,BR87=$BS$86),$BU$86,IF(AND(BQ87=$BU$86,BR87=$BT$86),$BU$86,IF(AND(BQ87=$BU$86,BR87=$BU$86),$BU$86,"")))))</f>
        <v/>
      </c>
      <c r="BV87" s="86" t="str">
        <f>IF(BS87&lt;&gt;"",BS87,IF(BT87&lt;&gt;"",BT87,IF(BU87&lt;&gt;"",BU87,"")))</f>
        <v/>
      </c>
      <c r="BW87" s="86" t="str">
        <f>IF(BV87=Datos!$AO$2,100,IF(BV87=Datos!$AO$3,50,IF(BV87=Datos!$AO$4,0,"")))</f>
        <v/>
      </c>
      <c r="BX87" s="92"/>
      <c r="BY87" s="94"/>
      <c r="BZ87" s="91"/>
    </row>
    <row r="88" spans="1:78" ht="26.25" customHeight="1">
      <c r="A88" s="18"/>
      <c r="D88" s="436"/>
      <c r="E88" s="436"/>
      <c r="F88" s="436"/>
      <c r="G88" s="436"/>
      <c r="H88" s="436"/>
      <c r="I88" s="436"/>
      <c r="J88" s="436"/>
      <c r="K88" s="436"/>
      <c r="L88" s="436"/>
      <c r="M88" s="436"/>
      <c r="N88" s="436"/>
      <c r="O88" s="436"/>
      <c r="P88" s="436"/>
      <c r="Q88" s="436"/>
      <c r="R88" s="436"/>
      <c r="S88" s="436"/>
      <c r="T88" s="437" t="str">
        <f t="shared" si="0"/>
        <v/>
      </c>
      <c r="U88" s="437"/>
      <c r="V88" s="437"/>
      <c r="W88" s="437"/>
      <c r="X88" s="438"/>
      <c r="Y88" s="439"/>
      <c r="Z88" s="438"/>
      <c r="AA88" s="439"/>
      <c r="AB88" s="438"/>
      <c r="AC88" s="439"/>
      <c r="AD88" s="438"/>
      <c r="AE88" s="439"/>
      <c r="AF88" s="438"/>
      <c r="AG88" s="439"/>
      <c r="AH88" s="438"/>
      <c r="AI88" s="439"/>
      <c r="AJ88" s="438"/>
      <c r="AK88" s="439"/>
      <c r="AL88" s="457" t="str">
        <f t="shared" si="1"/>
        <v/>
      </c>
      <c r="AM88" s="458"/>
      <c r="AN88" s="438"/>
      <c r="AO88" s="459"/>
      <c r="AP88" s="459"/>
      <c r="AQ88" s="439"/>
      <c r="AR88" s="457" t="str">
        <f t="shared" ref="AR88:AR96" si="3">IF(AN88&lt;&gt;"",BR88,"")</f>
        <v/>
      </c>
      <c r="AS88" s="458"/>
      <c r="AT88" s="457" t="str">
        <f t="shared" si="2"/>
        <v/>
      </c>
      <c r="AU88" s="533"/>
      <c r="AV88" s="458"/>
      <c r="AW88" s="550"/>
      <c r="AX88" s="551"/>
      <c r="AY88" s="552"/>
      <c r="AZ88" s="550"/>
      <c r="BA88" s="551"/>
      <c r="BB88" s="552"/>
      <c r="BC88" s="347"/>
      <c r="BD88" s="348"/>
      <c r="BE88" s="348"/>
      <c r="BF88" s="348"/>
      <c r="BG88" s="349"/>
      <c r="BI88" s="86" t="str">
        <f>IF(X88=Datos!$AH$2,15,"")</f>
        <v/>
      </c>
      <c r="BJ88" s="86" t="str">
        <f>IF(Z88=Datos!$AI$2,15,"")</f>
        <v/>
      </c>
      <c r="BK88" s="86" t="str">
        <f>IF(AB88=Datos!$AJ$2,15,"")</f>
        <v/>
      </c>
      <c r="BL88" s="86" t="str">
        <f>IF(AD88=Datos!$AK$2,15,"")</f>
        <v/>
      </c>
      <c r="BM88" s="86" t="str">
        <f>IF(AF88=Datos!$AL$2,15,"")</f>
        <v/>
      </c>
      <c r="BN88" s="86" t="str">
        <f>IF(AH88=Datos!$AM$2,15,"")</f>
        <v/>
      </c>
      <c r="BO88" s="86" t="str">
        <f>IF(AJ88=Datos!$AN$2,10,IF(AJ88=Datos!$AN$3,5,IF(AJ88=Datos!$AN$4,"","")))</f>
        <v/>
      </c>
      <c r="BP88" s="86">
        <f t="shared" ref="BP88:BP96" si="4">SUM(BI88:BO88)</f>
        <v>0</v>
      </c>
      <c r="BQ88" s="86" t="str">
        <f>IF(D88="","",IF(BP88&gt;=96,Datos!$AO$2,IF(BP88&gt;=86,Datos!$AO$3,IF(BP88&lt;86,Datos!$AO$4,""))))</f>
        <v/>
      </c>
      <c r="BR88" s="86" t="str">
        <f>IF(AN88="","",IF(AN88=Datos!$AP$2,Datos!$AO$2,IF(AN88=Datos!$AP$3,Datos!$AO$3,IF(AN88=Datos!$AP$4,Datos!$AO$4,""))))</f>
        <v/>
      </c>
      <c r="BS88" s="86" t="str">
        <f t="shared" ref="BS88:BS96" si="5">IF(AND(BQ88=$BS$86,BR88=$BS$86),$BS$86,"")</f>
        <v/>
      </c>
      <c r="BT88" s="86" t="str">
        <f t="shared" ref="BT88:BT96" si="6">IF(AND(BQ88=$BS$86,BR88=$BT$86),$BT$86,IF(AND(BQ88=$BT$86,BR88=$BS$86),$BT$86,IF(AND(BQ88=$BT$86,BR88=$BT$86),$BT$86,"")))</f>
        <v/>
      </c>
      <c r="BU88" s="86" t="str">
        <f t="shared" ref="BU88:BU96" si="7">IF(AND(BQ88=$BS$86,BR88=$BU$86),$BU$86,IF(AND(BQ88=$BT$86,BR88=$BU$86),$BU$86,IF(AND(BQ88=$BU$86,BR88=$BS$86),$BU$86,IF(AND(BQ88=$BU$86,BR88=$BT$86),$BU$86,IF(AND(BQ88=$BU$86,BR88=$BU$86),$BU$86,"")))))</f>
        <v/>
      </c>
      <c r="BV88" s="86" t="str">
        <f t="shared" ref="BV88:BV96" si="8">IF(BS88&lt;&gt;"",BS88,IF(BT88&lt;&gt;"",BT88,IF(BU88&lt;&gt;"",BU88,"")))</f>
        <v/>
      </c>
      <c r="BW88" s="86" t="str">
        <f>IF(BV88=Datos!$AO$2,100,IF(BV88=Datos!$AO$3,50,IF(BV88=Datos!$AO$4,0,"")))</f>
        <v/>
      </c>
      <c r="BX88" s="92"/>
      <c r="BY88" s="92"/>
      <c r="BZ88" s="91"/>
    </row>
    <row r="89" spans="1:78" ht="26.25" customHeight="1">
      <c r="A89" s="18"/>
      <c r="D89" s="436"/>
      <c r="E89" s="436"/>
      <c r="F89" s="436"/>
      <c r="G89" s="436"/>
      <c r="H89" s="436"/>
      <c r="I89" s="436"/>
      <c r="J89" s="436"/>
      <c r="K89" s="436"/>
      <c r="L89" s="436"/>
      <c r="M89" s="436"/>
      <c r="N89" s="436"/>
      <c r="O89" s="436"/>
      <c r="P89" s="436"/>
      <c r="Q89" s="436"/>
      <c r="R89" s="436"/>
      <c r="S89" s="436"/>
      <c r="T89" s="437" t="str">
        <f t="shared" si="0"/>
        <v/>
      </c>
      <c r="U89" s="437"/>
      <c r="V89" s="437"/>
      <c r="W89" s="437"/>
      <c r="X89" s="438"/>
      <c r="Y89" s="439"/>
      <c r="Z89" s="438"/>
      <c r="AA89" s="439"/>
      <c r="AB89" s="438"/>
      <c r="AC89" s="439"/>
      <c r="AD89" s="438"/>
      <c r="AE89" s="439"/>
      <c r="AF89" s="438"/>
      <c r="AG89" s="439"/>
      <c r="AH89" s="438"/>
      <c r="AI89" s="439"/>
      <c r="AJ89" s="438"/>
      <c r="AK89" s="439"/>
      <c r="AL89" s="457" t="str">
        <f t="shared" si="1"/>
        <v/>
      </c>
      <c r="AM89" s="458"/>
      <c r="AN89" s="438"/>
      <c r="AO89" s="459"/>
      <c r="AP89" s="459"/>
      <c r="AQ89" s="439"/>
      <c r="AR89" s="457" t="str">
        <f t="shared" si="3"/>
        <v/>
      </c>
      <c r="AS89" s="458"/>
      <c r="AT89" s="457" t="str">
        <f t="shared" si="2"/>
        <v/>
      </c>
      <c r="AU89" s="533"/>
      <c r="AV89" s="458"/>
      <c r="AW89" s="550"/>
      <c r="AX89" s="551"/>
      <c r="AY89" s="552"/>
      <c r="AZ89" s="550"/>
      <c r="BA89" s="551"/>
      <c r="BB89" s="552"/>
      <c r="BC89" s="347"/>
      <c r="BD89" s="348"/>
      <c r="BE89" s="348"/>
      <c r="BF89" s="348"/>
      <c r="BG89" s="349"/>
      <c r="BI89" s="86" t="str">
        <f>IF(X89=Datos!$AH$2,15,"")</f>
        <v/>
      </c>
      <c r="BJ89" s="86" t="str">
        <f>IF(Z89=Datos!$AI$2,15,"")</f>
        <v/>
      </c>
      <c r="BK89" s="86" t="str">
        <f>IF(AB89=Datos!$AJ$2,15,"")</f>
        <v/>
      </c>
      <c r="BL89" s="86" t="str">
        <f>IF(AD89=Datos!$AK$2,15,"")</f>
        <v/>
      </c>
      <c r="BM89" s="86" t="str">
        <f>IF(AF89=Datos!$AL$2,15,"")</f>
        <v/>
      </c>
      <c r="BN89" s="86" t="str">
        <f>IF(AH89=Datos!$AM$2,15,"")</f>
        <v/>
      </c>
      <c r="BO89" s="86" t="str">
        <f>IF(AJ89=Datos!$AN$2,10,IF(AJ89=Datos!$AN$3,5,IF(AJ89=Datos!$AN$4,"","")))</f>
        <v/>
      </c>
      <c r="BP89" s="86">
        <f t="shared" si="4"/>
        <v>0</v>
      </c>
      <c r="BQ89" s="86" t="str">
        <f>IF(D89="","",IF(BP89&gt;=96,Datos!$AO$2,IF(BP89&gt;=86,Datos!$AO$3,IF(BP89&lt;86,Datos!$AO$4,""))))</f>
        <v/>
      </c>
      <c r="BR89" s="86" t="str">
        <f>IF(AN89="","",IF(AN89=Datos!$AP$2,Datos!$AO$2,IF(AN89=Datos!$AP$3,Datos!$AO$3,IF(AN89=Datos!$AP$4,Datos!$AO$4,""))))</f>
        <v/>
      </c>
      <c r="BS89" s="86" t="str">
        <f t="shared" si="5"/>
        <v/>
      </c>
      <c r="BT89" s="86" t="str">
        <f t="shared" si="6"/>
        <v/>
      </c>
      <c r="BU89" s="86" t="str">
        <f t="shared" si="7"/>
        <v/>
      </c>
      <c r="BV89" s="86" t="str">
        <f t="shared" si="8"/>
        <v/>
      </c>
      <c r="BW89" s="86" t="str">
        <f>IF(BV89=Datos!$AO$2,100,IF(BV89=Datos!$AO$3,50,IF(BV89=Datos!$AO$4,0,"")))</f>
        <v/>
      </c>
      <c r="BX89" s="92"/>
      <c r="BY89" s="92"/>
      <c r="BZ89" s="91"/>
    </row>
    <row r="90" spans="1:78" ht="26.25" customHeight="1">
      <c r="A90" s="18"/>
      <c r="D90" s="436"/>
      <c r="E90" s="436"/>
      <c r="F90" s="436"/>
      <c r="G90" s="436"/>
      <c r="H90" s="436"/>
      <c r="I90" s="436"/>
      <c r="J90" s="436"/>
      <c r="K90" s="436"/>
      <c r="L90" s="436"/>
      <c r="M90" s="436"/>
      <c r="N90" s="436"/>
      <c r="O90" s="436"/>
      <c r="P90" s="436"/>
      <c r="Q90" s="436"/>
      <c r="R90" s="436"/>
      <c r="S90" s="436"/>
      <c r="T90" s="437" t="str">
        <f t="shared" si="0"/>
        <v/>
      </c>
      <c r="U90" s="437"/>
      <c r="V90" s="437"/>
      <c r="W90" s="437"/>
      <c r="X90" s="438"/>
      <c r="Y90" s="439"/>
      <c r="Z90" s="438"/>
      <c r="AA90" s="439"/>
      <c r="AB90" s="438"/>
      <c r="AC90" s="439"/>
      <c r="AD90" s="438"/>
      <c r="AE90" s="439"/>
      <c r="AF90" s="438"/>
      <c r="AG90" s="439"/>
      <c r="AH90" s="438"/>
      <c r="AI90" s="439"/>
      <c r="AJ90" s="438"/>
      <c r="AK90" s="439"/>
      <c r="AL90" s="457" t="str">
        <f t="shared" si="1"/>
        <v/>
      </c>
      <c r="AM90" s="458"/>
      <c r="AN90" s="438"/>
      <c r="AO90" s="459"/>
      <c r="AP90" s="459"/>
      <c r="AQ90" s="439"/>
      <c r="AR90" s="457" t="str">
        <f t="shared" si="3"/>
        <v/>
      </c>
      <c r="AS90" s="458"/>
      <c r="AT90" s="457" t="str">
        <f t="shared" si="2"/>
        <v/>
      </c>
      <c r="AU90" s="533"/>
      <c r="AV90" s="458"/>
      <c r="AW90" s="550"/>
      <c r="AX90" s="551"/>
      <c r="AY90" s="552"/>
      <c r="AZ90" s="550"/>
      <c r="BA90" s="551"/>
      <c r="BB90" s="552"/>
      <c r="BC90" s="347"/>
      <c r="BD90" s="348"/>
      <c r="BE90" s="348"/>
      <c r="BF90" s="348"/>
      <c r="BG90" s="349"/>
      <c r="BI90" s="86" t="str">
        <f>IF(X90=Datos!$AH$2,15,"")</f>
        <v/>
      </c>
      <c r="BJ90" s="86" t="str">
        <f>IF(Z90=Datos!$AI$2,15,"")</f>
        <v/>
      </c>
      <c r="BK90" s="86" t="str">
        <f>IF(AB90=Datos!$AJ$2,15,"")</f>
        <v/>
      </c>
      <c r="BL90" s="86" t="str">
        <f>IF(AD90=Datos!$AK$2,15,"")</f>
        <v/>
      </c>
      <c r="BM90" s="86" t="str">
        <f>IF(AF90=Datos!$AL$2,15,"")</f>
        <v/>
      </c>
      <c r="BN90" s="86" t="str">
        <f>IF(AH90=Datos!$AM$2,15,"")</f>
        <v/>
      </c>
      <c r="BO90" s="86" t="str">
        <f>IF(AJ90=Datos!$AN$2,10,IF(AJ90=Datos!$AN$3,5,IF(AJ90=Datos!$AN$4,"","")))</f>
        <v/>
      </c>
      <c r="BP90" s="86">
        <f t="shared" si="4"/>
        <v>0</v>
      </c>
      <c r="BQ90" s="86" t="str">
        <f>IF(D90="","",IF(BP90&gt;=96,Datos!$AO$2,IF(BP90&gt;=86,Datos!$AO$3,IF(BP90&lt;86,Datos!$AO$4,""))))</f>
        <v/>
      </c>
      <c r="BR90" s="86" t="str">
        <f>IF(AN90="","",IF(AN90=Datos!$AP$2,Datos!$AO$2,IF(AN90=Datos!$AP$3,Datos!$AO$3,IF(AN90=Datos!$AP$4,Datos!$AO$4,""))))</f>
        <v/>
      </c>
      <c r="BS90" s="86" t="str">
        <f t="shared" si="5"/>
        <v/>
      </c>
      <c r="BT90" s="86" t="str">
        <f t="shared" si="6"/>
        <v/>
      </c>
      <c r="BU90" s="86" t="str">
        <f t="shared" si="7"/>
        <v/>
      </c>
      <c r="BV90" s="86" t="str">
        <f t="shared" si="8"/>
        <v/>
      </c>
      <c r="BW90" s="86" t="str">
        <f>IF(BV90=Datos!$AO$2,100,IF(BV90=Datos!$AO$3,50,IF(BV90=Datos!$AO$4,0,"")))</f>
        <v/>
      </c>
      <c r="BX90" s="92"/>
      <c r="BY90" s="92"/>
      <c r="BZ90" s="91"/>
    </row>
    <row r="91" spans="1:78" ht="26.25" customHeight="1">
      <c r="A91" s="18"/>
      <c r="D91" s="436"/>
      <c r="E91" s="436"/>
      <c r="F91" s="436"/>
      <c r="G91" s="436"/>
      <c r="H91" s="436"/>
      <c r="I91" s="436"/>
      <c r="J91" s="436"/>
      <c r="K91" s="436"/>
      <c r="L91" s="436"/>
      <c r="M91" s="436"/>
      <c r="N91" s="436"/>
      <c r="O91" s="436"/>
      <c r="P91" s="436"/>
      <c r="Q91" s="436"/>
      <c r="R91" s="436"/>
      <c r="S91" s="436"/>
      <c r="T91" s="437" t="str">
        <f t="shared" si="0"/>
        <v/>
      </c>
      <c r="U91" s="437"/>
      <c r="V91" s="437"/>
      <c r="W91" s="437"/>
      <c r="X91" s="438"/>
      <c r="Y91" s="439"/>
      <c r="Z91" s="438"/>
      <c r="AA91" s="439"/>
      <c r="AB91" s="438"/>
      <c r="AC91" s="439"/>
      <c r="AD91" s="438"/>
      <c r="AE91" s="439"/>
      <c r="AF91" s="438"/>
      <c r="AG91" s="439"/>
      <c r="AH91" s="438"/>
      <c r="AI91" s="439"/>
      <c r="AJ91" s="438"/>
      <c r="AK91" s="439"/>
      <c r="AL91" s="457" t="str">
        <f t="shared" si="1"/>
        <v/>
      </c>
      <c r="AM91" s="458"/>
      <c r="AN91" s="438"/>
      <c r="AO91" s="459"/>
      <c r="AP91" s="459"/>
      <c r="AQ91" s="439"/>
      <c r="AR91" s="457" t="str">
        <f t="shared" si="3"/>
        <v/>
      </c>
      <c r="AS91" s="458"/>
      <c r="AT91" s="457" t="str">
        <f t="shared" si="2"/>
        <v/>
      </c>
      <c r="AU91" s="533"/>
      <c r="AV91" s="458"/>
      <c r="AW91" s="550"/>
      <c r="AX91" s="551"/>
      <c r="AY91" s="552"/>
      <c r="AZ91" s="550"/>
      <c r="BA91" s="551"/>
      <c r="BB91" s="552"/>
      <c r="BC91" s="347"/>
      <c r="BD91" s="348"/>
      <c r="BE91" s="348"/>
      <c r="BF91" s="348"/>
      <c r="BG91" s="349"/>
      <c r="BI91" s="86" t="str">
        <f>IF(X91=Datos!$AH$2,15,"")</f>
        <v/>
      </c>
      <c r="BJ91" s="86" t="str">
        <f>IF(Z91=Datos!$AI$2,15,"")</f>
        <v/>
      </c>
      <c r="BK91" s="86" t="str">
        <f>IF(AB91=Datos!$AJ$2,15,"")</f>
        <v/>
      </c>
      <c r="BL91" s="86" t="str">
        <f>IF(AD91=Datos!$AK$2,15,"")</f>
        <v/>
      </c>
      <c r="BM91" s="86" t="str">
        <f>IF(AF91=Datos!$AL$2,15,"")</f>
        <v/>
      </c>
      <c r="BN91" s="86" t="str">
        <f>IF(AH91=Datos!$AM$2,15,"")</f>
        <v/>
      </c>
      <c r="BO91" s="86" t="str">
        <f>IF(AJ91=Datos!$AN$2,10,IF(AJ91=Datos!$AN$3,5,IF(AJ91=Datos!$AN$4,"","")))</f>
        <v/>
      </c>
      <c r="BP91" s="86">
        <f t="shared" si="4"/>
        <v>0</v>
      </c>
      <c r="BQ91" s="86" t="str">
        <f>IF(D91="","",IF(BP91&gt;=96,Datos!$AO$2,IF(BP91&gt;=86,Datos!$AO$3,IF(BP91&lt;86,Datos!$AO$4,""))))</f>
        <v/>
      </c>
      <c r="BR91" s="86" t="str">
        <f>IF(AN91="","",IF(AN91=Datos!$AP$2,Datos!$AO$2,IF(AN91=Datos!$AP$3,Datos!$AO$3,IF(AN91=Datos!$AP$4,Datos!$AO$4,""))))</f>
        <v/>
      </c>
      <c r="BS91" s="86" t="str">
        <f t="shared" si="5"/>
        <v/>
      </c>
      <c r="BT91" s="86" t="str">
        <f t="shared" si="6"/>
        <v/>
      </c>
      <c r="BU91" s="86" t="str">
        <f t="shared" si="7"/>
        <v/>
      </c>
      <c r="BV91" s="86" t="str">
        <f t="shared" si="8"/>
        <v/>
      </c>
      <c r="BW91" s="86" t="str">
        <f>IF(BV91=Datos!$AO$2,100,IF(BV91=Datos!$AO$3,50,IF(BV91=Datos!$AO$4,0,"")))</f>
        <v/>
      </c>
      <c r="BX91" s="92"/>
      <c r="BY91" s="92"/>
      <c r="BZ91" s="91"/>
    </row>
    <row r="92" spans="1:78" ht="26.25" customHeight="1">
      <c r="A92" s="18"/>
      <c r="D92" s="436"/>
      <c r="E92" s="436"/>
      <c r="F92" s="436"/>
      <c r="G92" s="436"/>
      <c r="H92" s="436"/>
      <c r="I92" s="436"/>
      <c r="J92" s="436"/>
      <c r="K92" s="436"/>
      <c r="L92" s="436"/>
      <c r="M92" s="436"/>
      <c r="N92" s="436"/>
      <c r="O92" s="436"/>
      <c r="P92" s="436"/>
      <c r="Q92" s="436"/>
      <c r="R92" s="436"/>
      <c r="S92" s="436"/>
      <c r="T92" s="437" t="str">
        <f t="shared" si="0"/>
        <v/>
      </c>
      <c r="U92" s="437"/>
      <c r="V92" s="437"/>
      <c r="W92" s="437"/>
      <c r="X92" s="438"/>
      <c r="Y92" s="439"/>
      <c r="Z92" s="438"/>
      <c r="AA92" s="439"/>
      <c r="AB92" s="438"/>
      <c r="AC92" s="439"/>
      <c r="AD92" s="438"/>
      <c r="AE92" s="439"/>
      <c r="AF92" s="438"/>
      <c r="AG92" s="439"/>
      <c r="AH92" s="438"/>
      <c r="AI92" s="439"/>
      <c r="AJ92" s="438"/>
      <c r="AK92" s="439"/>
      <c r="AL92" s="457" t="str">
        <f t="shared" si="1"/>
        <v/>
      </c>
      <c r="AM92" s="458"/>
      <c r="AN92" s="438"/>
      <c r="AO92" s="459"/>
      <c r="AP92" s="459"/>
      <c r="AQ92" s="439"/>
      <c r="AR92" s="457" t="str">
        <f t="shared" si="3"/>
        <v/>
      </c>
      <c r="AS92" s="458"/>
      <c r="AT92" s="457" t="str">
        <f t="shared" si="2"/>
        <v/>
      </c>
      <c r="AU92" s="533"/>
      <c r="AV92" s="458"/>
      <c r="AW92" s="550"/>
      <c r="AX92" s="551"/>
      <c r="AY92" s="552"/>
      <c r="AZ92" s="550"/>
      <c r="BA92" s="551"/>
      <c r="BB92" s="552"/>
      <c r="BC92" s="347"/>
      <c r="BD92" s="348"/>
      <c r="BE92" s="348"/>
      <c r="BF92" s="348"/>
      <c r="BG92" s="349"/>
      <c r="BI92" s="86" t="str">
        <f>IF(X92=Datos!$AH$2,15,"")</f>
        <v/>
      </c>
      <c r="BJ92" s="86" t="str">
        <f>IF(Z92=Datos!$AI$2,15,"")</f>
        <v/>
      </c>
      <c r="BK92" s="86" t="str">
        <f>IF(AB92=Datos!$AJ$2,15,"")</f>
        <v/>
      </c>
      <c r="BL92" s="86" t="str">
        <f>IF(AD92=Datos!$AK$2,15,"")</f>
        <v/>
      </c>
      <c r="BM92" s="86" t="str">
        <f>IF(AF92=Datos!$AL$2,15,"")</f>
        <v/>
      </c>
      <c r="BN92" s="86" t="str">
        <f>IF(AH92=Datos!$AM$2,15,"")</f>
        <v/>
      </c>
      <c r="BO92" s="86" t="str">
        <f>IF(AJ92=Datos!$AN$2,10,IF(AJ92=Datos!$AN$3,5,IF(AJ92=Datos!$AN$4,"","")))</f>
        <v/>
      </c>
      <c r="BP92" s="86">
        <f t="shared" si="4"/>
        <v>0</v>
      </c>
      <c r="BQ92" s="86" t="str">
        <f>IF(D92="","",IF(BP92&gt;=96,Datos!$AO$2,IF(BP92&gt;=86,Datos!$AO$3,IF(BP92&lt;86,Datos!$AO$4,""))))</f>
        <v/>
      </c>
      <c r="BR92" s="86" t="str">
        <f>IF(AN92="","",IF(AN92=Datos!$AP$2,Datos!$AO$2,IF(AN92=Datos!$AP$3,Datos!$AO$3,IF(AN92=Datos!$AP$4,Datos!$AO$4,""))))</f>
        <v/>
      </c>
      <c r="BS92" s="86" t="str">
        <f t="shared" si="5"/>
        <v/>
      </c>
      <c r="BT92" s="86" t="str">
        <f t="shared" si="6"/>
        <v/>
      </c>
      <c r="BU92" s="86" t="str">
        <f t="shared" si="7"/>
        <v/>
      </c>
      <c r="BV92" s="86" t="str">
        <f t="shared" si="8"/>
        <v/>
      </c>
      <c r="BW92" s="86" t="str">
        <f>IF(BV92=Datos!$AO$2,100,IF(BV92=Datos!$AO$3,50,IF(BV92=Datos!$AO$4,0,"")))</f>
        <v/>
      </c>
      <c r="BX92" s="92"/>
      <c r="BY92" s="92"/>
      <c r="BZ92" s="91"/>
    </row>
    <row r="93" spans="1:78" ht="26.25" customHeight="1">
      <c r="A93" s="18"/>
      <c r="D93" s="436"/>
      <c r="E93" s="436"/>
      <c r="F93" s="436"/>
      <c r="G93" s="436"/>
      <c r="H93" s="436"/>
      <c r="I93" s="436"/>
      <c r="J93" s="436"/>
      <c r="K93" s="436"/>
      <c r="L93" s="436"/>
      <c r="M93" s="436"/>
      <c r="N93" s="436"/>
      <c r="O93" s="436"/>
      <c r="P93" s="436"/>
      <c r="Q93" s="436"/>
      <c r="R93" s="436"/>
      <c r="S93" s="436"/>
      <c r="T93" s="437" t="str">
        <f t="shared" si="0"/>
        <v/>
      </c>
      <c r="U93" s="437"/>
      <c r="V93" s="437"/>
      <c r="W93" s="437"/>
      <c r="X93" s="438"/>
      <c r="Y93" s="439"/>
      <c r="Z93" s="438"/>
      <c r="AA93" s="439"/>
      <c r="AB93" s="438"/>
      <c r="AC93" s="439"/>
      <c r="AD93" s="438"/>
      <c r="AE93" s="439"/>
      <c r="AF93" s="438"/>
      <c r="AG93" s="439"/>
      <c r="AH93" s="438"/>
      <c r="AI93" s="439"/>
      <c r="AJ93" s="438"/>
      <c r="AK93" s="439"/>
      <c r="AL93" s="457" t="str">
        <f t="shared" si="1"/>
        <v/>
      </c>
      <c r="AM93" s="458"/>
      <c r="AN93" s="438"/>
      <c r="AO93" s="459"/>
      <c r="AP93" s="459"/>
      <c r="AQ93" s="439"/>
      <c r="AR93" s="457" t="str">
        <f t="shared" si="3"/>
        <v/>
      </c>
      <c r="AS93" s="458"/>
      <c r="AT93" s="457" t="str">
        <f t="shared" si="2"/>
        <v/>
      </c>
      <c r="AU93" s="533"/>
      <c r="AV93" s="458"/>
      <c r="AW93" s="550"/>
      <c r="AX93" s="551"/>
      <c r="AY93" s="552"/>
      <c r="AZ93" s="550"/>
      <c r="BA93" s="551"/>
      <c r="BB93" s="552"/>
      <c r="BC93" s="347"/>
      <c r="BD93" s="348"/>
      <c r="BE93" s="348"/>
      <c r="BF93" s="348"/>
      <c r="BG93" s="349"/>
      <c r="BI93" s="86" t="str">
        <f>IF(X93=Datos!$AH$2,15,"")</f>
        <v/>
      </c>
      <c r="BJ93" s="86" t="str">
        <f>IF(Z93=Datos!$AI$2,15,"")</f>
        <v/>
      </c>
      <c r="BK93" s="86" t="str">
        <f>IF(AB93=Datos!$AJ$2,15,"")</f>
        <v/>
      </c>
      <c r="BL93" s="86" t="str">
        <f>IF(AD93=Datos!$AK$2,15,"")</f>
        <v/>
      </c>
      <c r="BM93" s="86" t="str">
        <f>IF(AF93=Datos!$AL$2,15,"")</f>
        <v/>
      </c>
      <c r="BN93" s="86" t="str">
        <f>IF(AH93=Datos!$AM$2,15,"")</f>
        <v/>
      </c>
      <c r="BO93" s="86" t="str">
        <f>IF(AJ93=Datos!$AN$2,10,IF(AJ93=Datos!$AN$3,5,IF(AJ93=Datos!$AN$4,"","")))</f>
        <v/>
      </c>
      <c r="BP93" s="86">
        <f t="shared" si="4"/>
        <v>0</v>
      </c>
      <c r="BQ93" s="86" t="str">
        <f>IF(D93="","",IF(BP93&gt;=96,Datos!$AO$2,IF(BP93&gt;=86,Datos!$AO$3,IF(BP93&lt;86,Datos!$AO$4,""))))</f>
        <v/>
      </c>
      <c r="BR93" s="86" t="str">
        <f>IF(AN93="","",IF(AN93=Datos!$AP$2,Datos!$AO$2,IF(AN93=Datos!$AP$3,Datos!$AO$3,IF(AN93=Datos!$AP$4,Datos!$AO$4,""))))</f>
        <v/>
      </c>
      <c r="BS93" s="86" t="str">
        <f t="shared" si="5"/>
        <v/>
      </c>
      <c r="BT93" s="86" t="str">
        <f t="shared" si="6"/>
        <v/>
      </c>
      <c r="BU93" s="86" t="str">
        <f t="shared" si="7"/>
        <v/>
      </c>
      <c r="BV93" s="86" t="str">
        <f t="shared" si="8"/>
        <v/>
      </c>
      <c r="BW93" s="86" t="str">
        <f>IF(BV93=Datos!$AO$2,100,IF(BV93=Datos!$AO$3,50,IF(BV93=Datos!$AO$4,0,"")))</f>
        <v/>
      </c>
      <c r="BX93" s="92"/>
      <c r="BY93" s="92"/>
      <c r="BZ93" s="91"/>
    </row>
    <row r="94" spans="1:78" ht="26.25" customHeight="1">
      <c r="A94" s="18"/>
      <c r="D94" s="436"/>
      <c r="E94" s="436"/>
      <c r="F94" s="436"/>
      <c r="G94" s="436"/>
      <c r="H94" s="436"/>
      <c r="I94" s="436"/>
      <c r="J94" s="436"/>
      <c r="K94" s="436"/>
      <c r="L94" s="436"/>
      <c r="M94" s="436"/>
      <c r="N94" s="436"/>
      <c r="O94" s="436"/>
      <c r="P94" s="436"/>
      <c r="Q94" s="436"/>
      <c r="R94" s="436"/>
      <c r="S94" s="436"/>
      <c r="T94" s="437" t="str">
        <f t="shared" si="0"/>
        <v/>
      </c>
      <c r="U94" s="437"/>
      <c r="V94" s="437"/>
      <c r="W94" s="437"/>
      <c r="X94" s="438"/>
      <c r="Y94" s="439"/>
      <c r="Z94" s="438"/>
      <c r="AA94" s="439"/>
      <c r="AB94" s="438"/>
      <c r="AC94" s="439"/>
      <c r="AD94" s="438"/>
      <c r="AE94" s="439"/>
      <c r="AF94" s="438"/>
      <c r="AG94" s="439"/>
      <c r="AH94" s="438"/>
      <c r="AI94" s="439"/>
      <c r="AJ94" s="438"/>
      <c r="AK94" s="439"/>
      <c r="AL94" s="457" t="str">
        <f t="shared" si="1"/>
        <v/>
      </c>
      <c r="AM94" s="458"/>
      <c r="AN94" s="438"/>
      <c r="AO94" s="459"/>
      <c r="AP94" s="459"/>
      <c r="AQ94" s="439"/>
      <c r="AR94" s="457" t="str">
        <f t="shared" si="3"/>
        <v/>
      </c>
      <c r="AS94" s="458"/>
      <c r="AT94" s="457" t="str">
        <f t="shared" si="2"/>
        <v/>
      </c>
      <c r="AU94" s="533"/>
      <c r="AV94" s="458"/>
      <c r="AW94" s="550"/>
      <c r="AX94" s="551"/>
      <c r="AY94" s="552"/>
      <c r="AZ94" s="550"/>
      <c r="BA94" s="551"/>
      <c r="BB94" s="552"/>
      <c r="BC94" s="347"/>
      <c r="BD94" s="348"/>
      <c r="BE94" s="348"/>
      <c r="BF94" s="348"/>
      <c r="BG94" s="349"/>
      <c r="BI94" s="86" t="str">
        <f>IF(X94=Datos!$AH$2,15,"")</f>
        <v/>
      </c>
      <c r="BJ94" s="86" t="str">
        <f>IF(Z94=Datos!$AI$2,15,"")</f>
        <v/>
      </c>
      <c r="BK94" s="86" t="str">
        <f>IF(AB94=Datos!$AJ$2,15,"")</f>
        <v/>
      </c>
      <c r="BL94" s="86" t="str">
        <f>IF(AD94=Datos!$AK$2,15,"")</f>
        <v/>
      </c>
      <c r="BM94" s="86" t="str">
        <f>IF(AF94=Datos!$AL$2,15,"")</f>
        <v/>
      </c>
      <c r="BN94" s="86" t="str">
        <f>IF(AH94=Datos!$AM$2,15,"")</f>
        <v/>
      </c>
      <c r="BO94" s="86" t="str">
        <f>IF(AJ94=Datos!$AN$2,10,IF(AJ94=Datos!$AN$3,5,IF(AJ94=Datos!$AN$4,"","")))</f>
        <v/>
      </c>
      <c r="BP94" s="86">
        <f t="shared" si="4"/>
        <v>0</v>
      </c>
      <c r="BQ94" s="86" t="str">
        <f>IF(D94="","",IF(BP94&gt;=96,Datos!$AO$2,IF(BP94&gt;=86,Datos!$AO$3,IF(BP94&lt;86,Datos!$AO$4,""))))</f>
        <v/>
      </c>
      <c r="BR94" s="86" t="str">
        <f>IF(AN94="","",IF(AN94=Datos!$AP$2,Datos!$AO$2,IF(AN94=Datos!$AP$3,Datos!$AO$3,IF(AN94=Datos!$AP$4,Datos!$AO$4,""))))</f>
        <v/>
      </c>
      <c r="BS94" s="86" t="str">
        <f t="shared" si="5"/>
        <v/>
      </c>
      <c r="BT94" s="86" t="str">
        <f t="shared" si="6"/>
        <v/>
      </c>
      <c r="BU94" s="86" t="str">
        <f t="shared" si="7"/>
        <v/>
      </c>
      <c r="BV94" s="86" t="str">
        <f t="shared" si="8"/>
        <v/>
      </c>
      <c r="BW94" s="86" t="str">
        <f>IF(BV94=Datos!$AO$2,100,IF(BV94=Datos!$AO$3,50,IF(BV94=Datos!$AO$4,0,"")))</f>
        <v/>
      </c>
      <c r="BX94" s="92"/>
      <c r="BY94" s="92"/>
      <c r="BZ94" s="91"/>
    </row>
    <row r="95" spans="1:78" ht="26.25" customHeight="1">
      <c r="A95" s="18"/>
      <c r="D95" s="436"/>
      <c r="E95" s="436"/>
      <c r="F95" s="436"/>
      <c r="G95" s="436"/>
      <c r="H95" s="436"/>
      <c r="I95" s="436"/>
      <c r="J95" s="436"/>
      <c r="K95" s="436"/>
      <c r="L95" s="436"/>
      <c r="M95" s="436"/>
      <c r="N95" s="436"/>
      <c r="O95" s="436"/>
      <c r="P95" s="436"/>
      <c r="Q95" s="436"/>
      <c r="R95" s="436"/>
      <c r="S95" s="436"/>
      <c r="T95" s="437" t="str">
        <f t="shared" si="0"/>
        <v/>
      </c>
      <c r="U95" s="437"/>
      <c r="V95" s="437"/>
      <c r="W95" s="437"/>
      <c r="X95" s="438"/>
      <c r="Y95" s="439"/>
      <c r="Z95" s="438"/>
      <c r="AA95" s="439"/>
      <c r="AB95" s="438"/>
      <c r="AC95" s="439"/>
      <c r="AD95" s="438"/>
      <c r="AE95" s="439"/>
      <c r="AF95" s="438"/>
      <c r="AG95" s="439"/>
      <c r="AH95" s="438"/>
      <c r="AI95" s="439"/>
      <c r="AJ95" s="438"/>
      <c r="AK95" s="439"/>
      <c r="AL95" s="457" t="str">
        <f t="shared" si="1"/>
        <v/>
      </c>
      <c r="AM95" s="458"/>
      <c r="AN95" s="438"/>
      <c r="AO95" s="459"/>
      <c r="AP95" s="459"/>
      <c r="AQ95" s="439"/>
      <c r="AR95" s="457" t="str">
        <f t="shared" si="3"/>
        <v/>
      </c>
      <c r="AS95" s="458"/>
      <c r="AT95" s="457" t="str">
        <f t="shared" si="2"/>
        <v/>
      </c>
      <c r="AU95" s="533"/>
      <c r="AV95" s="458"/>
      <c r="AW95" s="550"/>
      <c r="AX95" s="551"/>
      <c r="AY95" s="552"/>
      <c r="AZ95" s="550"/>
      <c r="BA95" s="551"/>
      <c r="BB95" s="552"/>
      <c r="BC95" s="347"/>
      <c r="BD95" s="348"/>
      <c r="BE95" s="348"/>
      <c r="BF95" s="348"/>
      <c r="BG95" s="349"/>
      <c r="BI95" s="86" t="str">
        <f>IF(X95=Datos!$AH$2,15,"")</f>
        <v/>
      </c>
      <c r="BJ95" s="86" t="str">
        <f>IF(Z95=Datos!$AI$2,15,"")</f>
        <v/>
      </c>
      <c r="BK95" s="86" t="str">
        <f>IF(AB95=Datos!$AJ$2,15,"")</f>
        <v/>
      </c>
      <c r="BL95" s="86" t="str">
        <f>IF(AD95=Datos!$AK$2,15,"")</f>
        <v/>
      </c>
      <c r="BM95" s="86" t="str">
        <f>IF(AF95=Datos!$AL$2,15,"")</f>
        <v/>
      </c>
      <c r="BN95" s="86" t="str">
        <f>IF(AH95=Datos!$AM$2,15,"")</f>
        <v/>
      </c>
      <c r="BO95" s="86" t="str">
        <f>IF(AJ95=Datos!$AN$2,10,IF(AJ95=Datos!$AN$3,5,IF(AJ95=Datos!$AN$4,"","")))</f>
        <v/>
      </c>
      <c r="BP95" s="86">
        <f t="shared" si="4"/>
        <v>0</v>
      </c>
      <c r="BQ95" s="86" t="str">
        <f>IF(D95="","",IF(BP95&gt;=96,Datos!$AO$2,IF(BP95&gt;=86,Datos!$AO$3,IF(BP95&lt;86,Datos!$AO$4,""))))</f>
        <v/>
      </c>
      <c r="BR95" s="86" t="str">
        <f>IF(AN95="","",IF(AN95=Datos!$AP$2,Datos!$AO$2,IF(AN95=Datos!$AP$3,Datos!$AO$3,IF(AN95=Datos!$AP$4,Datos!$AO$4,""))))</f>
        <v/>
      </c>
      <c r="BS95" s="86" t="str">
        <f t="shared" si="5"/>
        <v/>
      </c>
      <c r="BT95" s="86" t="str">
        <f t="shared" si="6"/>
        <v/>
      </c>
      <c r="BU95" s="86" t="str">
        <f t="shared" si="7"/>
        <v/>
      </c>
      <c r="BV95" s="86" t="str">
        <f t="shared" si="8"/>
        <v/>
      </c>
      <c r="BW95" s="86" t="str">
        <f>IF(BV95=Datos!$AO$2,100,IF(BV95=Datos!$AO$3,50,IF(BV95=Datos!$AO$4,0,"")))</f>
        <v/>
      </c>
      <c r="BX95" s="92"/>
      <c r="BY95" s="92"/>
      <c r="BZ95" s="91"/>
    </row>
    <row r="96" spans="1:78" ht="26.25" customHeight="1">
      <c r="A96" s="18"/>
      <c r="D96" s="436"/>
      <c r="E96" s="436"/>
      <c r="F96" s="436"/>
      <c r="G96" s="436"/>
      <c r="H96" s="436"/>
      <c r="I96" s="436"/>
      <c r="J96" s="436"/>
      <c r="K96" s="436"/>
      <c r="L96" s="436"/>
      <c r="M96" s="436"/>
      <c r="N96" s="436"/>
      <c r="O96" s="436"/>
      <c r="P96" s="436"/>
      <c r="Q96" s="436"/>
      <c r="R96" s="436"/>
      <c r="S96" s="436"/>
      <c r="T96" s="437" t="str">
        <f t="shared" si="0"/>
        <v/>
      </c>
      <c r="U96" s="437"/>
      <c r="V96" s="437"/>
      <c r="W96" s="437"/>
      <c r="X96" s="438"/>
      <c r="Y96" s="439"/>
      <c r="Z96" s="438"/>
      <c r="AA96" s="439"/>
      <c r="AB96" s="438"/>
      <c r="AC96" s="439"/>
      <c r="AD96" s="438"/>
      <c r="AE96" s="439"/>
      <c r="AF96" s="438"/>
      <c r="AG96" s="439"/>
      <c r="AH96" s="438"/>
      <c r="AI96" s="439"/>
      <c r="AJ96" s="438"/>
      <c r="AK96" s="439"/>
      <c r="AL96" s="457" t="str">
        <f t="shared" si="1"/>
        <v/>
      </c>
      <c r="AM96" s="458"/>
      <c r="AN96" s="438"/>
      <c r="AO96" s="459"/>
      <c r="AP96" s="459"/>
      <c r="AQ96" s="439"/>
      <c r="AR96" s="457" t="str">
        <f t="shared" si="3"/>
        <v/>
      </c>
      <c r="AS96" s="458"/>
      <c r="AT96" s="457" t="str">
        <f t="shared" si="2"/>
        <v/>
      </c>
      <c r="AU96" s="533"/>
      <c r="AV96" s="458"/>
      <c r="AW96" s="553"/>
      <c r="AX96" s="554"/>
      <c r="AY96" s="555"/>
      <c r="AZ96" s="553"/>
      <c r="BA96" s="554"/>
      <c r="BB96" s="555"/>
      <c r="BC96" s="347"/>
      <c r="BD96" s="348"/>
      <c r="BE96" s="348"/>
      <c r="BF96" s="348"/>
      <c r="BG96" s="349"/>
      <c r="BI96" s="86" t="str">
        <f>IF(X96=Datos!$AH$2,15,"")</f>
        <v/>
      </c>
      <c r="BJ96" s="86" t="str">
        <f>IF(Z96=Datos!$AI$2,15,"")</f>
        <v/>
      </c>
      <c r="BK96" s="86" t="str">
        <f>IF(AB96=Datos!$AJ$2,15,"")</f>
        <v/>
      </c>
      <c r="BL96" s="86" t="str">
        <f>IF(AD96=Datos!$AK$2,15,"")</f>
        <v/>
      </c>
      <c r="BM96" s="86" t="str">
        <f>IF(AF96=Datos!$AL$2,15,"")</f>
        <v/>
      </c>
      <c r="BN96" s="86" t="str">
        <f>IF(AH96=Datos!$AM$2,15,"")</f>
        <v/>
      </c>
      <c r="BO96" s="86" t="str">
        <f>IF(AJ96=Datos!$AN$2,10,IF(AJ96=Datos!$AN$3,5,IF(AJ96=Datos!$AN$4,"","")))</f>
        <v/>
      </c>
      <c r="BP96" s="86">
        <f t="shared" si="4"/>
        <v>0</v>
      </c>
      <c r="BQ96" s="86" t="str">
        <f>IF(D96="","",IF(BP96&gt;=96,Datos!$AO$2,IF(BP96&gt;=86,Datos!$AO$3,IF(BP96&lt;86,Datos!$AO$4,""))))</f>
        <v/>
      </c>
      <c r="BR96" s="86" t="str">
        <f>IF(AN96="","",IF(AN96=Datos!$AP$2,Datos!$AO$2,IF(AN96=Datos!$AP$3,Datos!$AO$3,IF(AN96=Datos!$AP$4,Datos!$AO$4,""))))</f>
        <v/>
      </c>
      <c r="BS96" s="86" t="str">
        <f t="shared" si="5"/>
        <v/>
      </c>
      <c r="BT96" s="86" t="str">
        <f t="shared" si="6"/>
        <v/>
      </c>
      <c r="BU96" s="86" t="str">
        <f t="shared" si="7"/>
        <v/>
      </c>
      <c r="BV96" s="86" t="str">
        <f t="shared" si="8"/>
        <v/>
      </c>
      <c r="BW96" s="86" t="str">
        <f>IF(BV96=Datos!$AO$2,100,IF(BV96=Datos!$AO$3,50,IF(BV96=Datos!$AO$4,0,"")))</f>
        <v/>
      </c>
      <c r="BX96" s="92"/>
      <c r="BY96" s="92"/>
      <c r="BZ96" s="91"/>
    </row>
    <row r="97" spans="1:78" ht="15" customHeight="1">
      <c r="A97" s="18"/>
      <c r="BE97" s="41"/>
      <c r="BG97" s="20"/>
      <c r="BI97" s="85"/>
      <c r="BJ97" s="85"/>
      <c r="BK97" s="85"/>
      <c r="BL97" s="85"/>
      <c r="BM97" s="85"/>
      <c r="BN97" s="85"/>
      <c r="BO97" s="85" t="s">
        <v>545</v>
      </c>
      <c r="BP97" s="85">
        <f>IF(COUNTA(D87:D96)=0,0,SUM(BP87:BP96)/(COUNTA(D87:D96)))</f>
        <v>0</v>
      </c>
      <c r="BV97" s="86" t="s">
        <v>546</v>
      </c>
      <c r="BW97" s="86">
        <f>IF(COUNTA(D87:D96)=0,0,SUM(BW87:BW96)/(COUNTA(D87:S96)))</f>
        <v>0</v>
      </c>
      <c r="BX97" s="90" t="str">
        <f>IF(BW97="","",IF(BW97=100,Datos!$AO$2,IF(BW97&gt;=50,Datos!$AO$3,Datos!$AO$4)))</f>
        <v>Débil</v>
      </c>
      <c r="BY97" s="90" t="str">
        <f>IF(AZ87="","",AZ87)</f>
        <v/>
      </c>
      <c r="BZ97" s="90" t="str">
        <f>IF(OR(BX97="",BY97=""),"",IF(AND(BX97=Datos!$AO$2,BY97=Datos!$AQ$2),2,IF(AND(BX97=Datos!$AO$2,BY97=Datos!$AQ$3),0,IF(AND(BX97=Datos!$AO$3,BY97=Datos!$AQ$2),1,IF(AND(BX97=Datos!$AO$3,BY97=Datos!$AQ$3),0,IF(BX97=Datos!$AO$4,0,""))))))</f>
        <v/>
      </c>
    </row>
    <row r="98" spans="1:78" ht="15" customHeight="1" thickBot="1">
      <c r="A98" s="18"/>
      <c r="BG98" s="20"/>
    </row>
    <row r="99" spans="1:78" ht="32.25" customHeight="1">
      <c r="A99" s="18"/>
      <c r="X99" s="529" t="s">
        <v>505</v>
      </c>
      <c r="Y99" s="530"/>
      <c r="Z99" s="530"/>
      <c r="AA99" s="530"/>
      <c r="AB99" s="530"/>
      <c r="AC99" s="530"/>
      <c r="AD99" s="530"/>
      <c r="AE99" s="530"/>
      <c r="AF99" s="530"/>
      <c r="AG99" s="530"/>
      <c r="AH99" s="530"/>
      <c r="AI99" s="530"/>
      <c r="AJ99" s="530"/>
      <c r="AK99" s="530"/>
      <c r="AL99" s="530"/>
      <c r="AM99" s="531"/>
      <c r="AN99" s="535" t="s">
        <v>506</v>
      </c>
      <c r="AO99" s="536"/>
      <c r="AP99" s="536"/>
      <c r="AQ99" s="536"/>
      <c r="AR99" s="536"/>
      <c r="AS99" s="537"/>
      <c r="BG99" s="20"/>
    </row>
    <row r="100" spans="1:78" ht="15" customHeight="1">
      <c r="A100" s="18"/>
      <c r="X100" s="526" t="s">
        <v>507</v>
      </c>
      <c r="Y100" s="526"/>
      <c r="Z100" s="526"/>
      <c r="AA100" s="526"/>
      <c r="AB100" s="526" t="s">
        <v>508</v>
      </c>
      <c r="AC100" s="526"/>
      <c r="AD100" s="526" t="s">
        <v>509</v>
      </c>
      <c r="AE100" s="526"/>
      <c r="AF100" s="526" t="s">
        <v>510</v>
      </c>
      <c r="AG100" s="526"/>
      <c r="AH100" s="527" t="s">
        <v>511</v>
      </c>
      <c r="AI100" s="528"/>
      <c r="AJ100" s="526" t="s">
        <v>512</v>
      </c>
      <c r="AK100" s="526"/>
      <c r="AL100" s="532" t="s">
        <v>513</v>
      </c>
      <c r="AM100" s="532"/>
      <c r="AN100" s="538" t="s">
        <v>514</v>
      </c>
      <c r="AO100" s="538"/>
      <c r="AP100" s="538"/>
      <c r="AQ100" s="538"/>
      <c r="AR100" s="542" t="s">
        <v>515</v>
      </c>
      <c r="AS100" s="542"/>
      <c r="BE100" s="44"/>
      <c r="BG100" s="20"/>
      <c r="BS100" s="556" t="s">
        <v>516</v>
      </c>
      <c r="BT100" s="557"/>
      <c r="BU100" s="558"/>
      <c r="BV100" s="556" t="s">
        <v>517</v>
      </c>
      <c r="BW100" s="557"/>
      <c r="BX100" s="558"/>
    </row>
    <row r="101" spans="1:78" ht="217.5" customHeight="1">
      <c r="A101" s="18"/>
      <c r="D101" s="543" t="s">
        <v>547</v>
      </c>
      <c r="E101" s="543"/>
      <c r="F101" s="543"/>
      <c r="G101" s="543"/>
      <c r="H101" s="543"/>
      <c r="I101" s="543"/>
      <c r="J101" s="543"/>
      <c r="K101" s="543"/>
      <c r="L101" s="543"/>
      <c r="M101" s="543"/>
      <c r="N101" s="543"/>
      <c r="O101" s="543"/>
      <c r="P101" s="543"/>
      <c r="Q101" s="543"/>
      <c r="R101" s="543"/>
      <c r="S101" s="543"/>
      <c r="T101" s="521" t="s">
        <v>519</v>
      </c>
      <c r="U101" s="521"/>
      <c r="V101" s="521"/>
      <c r="W101" s="521"/>
      <c r="X101" s="522" t="s">
        <v>520</v>
      </c>
      <c r="Y101" s="522"/>
      <c r="Z101" s="522" t="s">
        <v>521</v>
      </c>
      <c r="AA101" s="522"/>
      <c r="AB101" s="522" t="s">
        <v>522</v>
      </c>
      <c r="AC101" s="522"/>
      <c r="AD101" s="522" t="s">
        <v>523</v>
      </c>
      <c r="AE101" s="522"/>
      <c r="AF101" s="522" t="s">
        <v>524</v>
      </c>
      <c r="AG101" s="522"/>
      <c r="AH101" s="522" t="s">
        <v>525</v>
      </c>
      <c r="AI101" s="522"/>
      <c r="AJ101" s="522" t="s">
        <v>526</v>
      </c>
      <c r="AK101" s="522"/>
      <c r="AL101" s="532"/>
      <c r="AM101" s="532"/>
      <c r="AN101" s="539" t="s">
        <v>527</v>
      </c>
      <c r="AO101" s="540"/>
      <c r="AP101" s="540"/>
      <c r="AQ101" s="541"/>
      <c r="AR101" s="542"/>
      <c r="AS101" s="542"/>
      <c r="AT101" s="544" t="s">
        <v>528</v>
      </c>
      <c r="AU101" s="545"/>
      <c r="AV101" s="546"/>
      <c r="AW101" s="544" t="s">
        <v>529</v>
      </c>
      <c r="AX101" s="545"/>
      <c r="AY101" s="546"/>
      <c r="AZ101" s="559" t="str">
        <f>IF(AK13=Datos!A6,"¿El conjunto de controles ayuda a incrementar el impacto?","¿El conjunto de controles ayuda a disminunir el impacto?")</f>
        <v>¿El conjunto de controles ayuda a disminunir el impacto?</v>
      </c>
      <c r="BA101" s="560"/>
      <c r="BB101" s="561"/>
      <c r="BC101" s="562" t="s">
        <v>530</v>
      </c>
      <c r="BD101" s="563"/>
      <c r="BE101" s="563"/>
      <c r="BF101" s="563"/>
      <c r="BG101" s="564"/>
      <c r="BI101" s="55" t="str">
        <f>$X$85</f>
        <v>Responsable</v>
      </c>
      <c r="BJ101" s="55" t="str">
        <f>$X$85</f>
        <v>Responsable</v>
      </c>
      <c r="BK101" s="55" t="str">
        <f>$AB$85</f>
        <v>Periodicidad</v>
      </c>
      <c r="BL101" s="55" t="str">
        <f>$AD$85</f>
        <v>Propósito</v>
      </c>
      <c r="BM101" s="55" t="str">
        <f>$AF$85</f>
        <v>Realización</v>
      </c>
      <c r="BN101" s="55" t="str">
        <f>$AH$85</f>
        <v>Observación</v>
      </c>
      <c r="BO101" s="55" t="str">
        <f>$AJ$85</f>
        <v>Evidencia</v>
      </c>
      <c r="BP101" s="56" t="s">
        <v>531</v>
      </c>
      <c r="BQ101" s="89" t="s">
        <v>532</v>
      </c>
      <c r="BR101" s="89" t="s">
        <v>533</v>
      </c>
      <c r="BS101" s="86" t="str">
        <f>Datos!$AO$2</f>
        <v>Fuerte</v>
      </c>
      <c r="BT101" s="86" t="str">
        <f>Datos!$AO$3</f>
        <v>Moderado</v>
      </c>
      <c r="BU101" s="86" t="str">
        <f>Datos!$AO$4</f>
        <v>Débil</v>
      </c>
      <c r="BV101" s="86" t="s">
        <v>548</v>
      </c>
      <c r="BW101" s="86" t="s">
        <v>535</v>
      </c>
      <c r="BX101" s="86" t="s">
        <v>536</v>
      </c>
      <c r="BY101" s="86" t="s">
        <v>537</v>
      </c>
      <c r="BZ101" s="86" t="s">
        <v>538</v>
      </c>
    </row>
    <row r="102" spans="1:78" ht="26.25" customHeight="1">
      <c r="A102" s="18"/>
      <c r="D102" s="436"/>
      <c r="E102" s="436"/>
      <c r="F102" s="436"/>
      <c r="G102" s="436"/>
      <c r="H102" s="436"/>
      <c r="I102" s="436"/>
      <c r="J102" s="436"/>
      <c r="K102" s="436"/>
      <c r="L102" s="436"/>
      <c r="M102" s="436"/>
      <c r="N102" s="436"/>
      <c r="O102" s="436"/>
      <c r="P102" s="436"/>
      <c r="Q102" s="436"/>
      <c r="R102" s="436"/>
      <c r="S102" s="436"/>
      <c r="T102" s="437" t="str">
        <f>IF(D102&lt;&gt;"","Detectivo","")</f>
        <v/>
      </c>
      <c r="U102" s="437"/>
      <c r="V102" s="437"/>
      <c r="W102" s="437"/>
      <c r="X102" s="438"/>
      <c r="Y102" s="439"/>
      <c r="Z102" s="438"/>
      <c r="AA102" s="439"/>
      <c r="AB102" s="438"/>
      <c r="AC102" s="439"/>
      <c r="AD102" s="438"/>
      <c r="AE102" s="439"/>
      <c r="AF102" s="438"/>
      <c r="AG102" s="439"/>
      <c r="AH102" s="438"/>
      <c r="AI102" s="439"/>
      <c r="AJ102" s="438"/>
      <c r="AK102" s="439"/>
      <c r="AL102" s="457" t="str">
        <f t="shared" ref="AL102:AL111" si="9">IF(D102&lt;&gt;"",BQ102,"")</f>
        <v/>
      </c>
      <c r="AM102" s="458"/>
      <c r="AN102" s="438"/>
      <c r="AO102" s="459"/>
      <c r="AP102" s="459"/>
      <c r="AQ102" s="439"/>
      <c r="AR102" s="457" t="str">
        <f t="shared" ref="AR102:AR111" si="10">IF(AN102&lt;&gt;"",BR102,"")</f>
        <v/>
      </c>
      <c r="AS102" s="458"/>
      <c r="AT102" s="457" t="str">
        <f t="shared" ref="AT102:AT111" si="11">IF(BV102="","",BV102)</f>
        <v/>
      </c>
      <c r="AU102" s="533"/>
      <c r="AV102" s="458"/>
      <c r="AW102" s="547" t="str">
        <f>IF(OR(AT102="",BX112=""),"",BX112)</f>
        <v/>
      </c>
      <c r="AX102" s="548"/>
      <c r="AY102" s="549"/>
      <c r="AZ102" s="547" t="str">
        <f>IF(AW102="","",IF($AK$13=1,Datos!$AR$4,IF(BW$112&gt;=Datos!$AT$2,Datos!$AR$2,IF(BW$112&gt;=Datos!$AT$3,Datos!$AR$3,IF(BW$112&lt;Datos!$AT$3,Datos!$AR$4,"")))))</f>
        <v/>
      </c>
      <c r="BA102" s="548"/>
      <c r="BB102" s="549"/>
      <c r="BC102" s="347"/>
      <c r="BD102" s="348"/>
      <c r="BE102" s="348"/>
      <c r="BF102" s="348"/>
      <c r="BG102" s="349"/>
      <c r="BI102" s="86" t="str">
        <f>IF(X102=Datos!$AH$2,15,"")</f>
        <v/>
      </c>
      <c r="BJ102" s="86" t="str">
        <f>IF(Z102=Datos!$AI$2,15,"")</f>
        <v/>
      </c>
      <c r="BK102" s="86" t="str">
        <f>IF(AB102=Datos!$AJ$2,15,"")</f>
        <v/>
      </c>
      <c r="BL102" s="86" t="str">
        <f>IF(AD102=Datos!$AK$2,15,"")</f>
        <v/>
      </c>
      <c r="BM102" s="86" t="str">
        <f>IF(AF102=Datos!$AL$2,15,"")</f>
        <v/>
      </c>
      <c r="BN102" s="86" t="str">
        <f>IF(AH102=Datos!$AM$2,15,"")</f>
        <v/>
      </c>
      <c r="BO102" s="86" t="str">
        <f>IF(AJ102=Datos!$AN$2,10,IF(AJ102=Datos!$AN$3,5,IF(AJ102=Datos!$AN$4,"","")))</f>
        <v/>
      </c>
      <c r="BP102" s="86">
        <f>SUM(BI102:BO102)</f>
        <v>0</v>
      </c>
      <c r="BQ102" s="86" t="str">
        <f>IF(D102="","",IF(BP102&gt;=96,Datos!$AO$2,IF(BP102&gt;=86,Datos!$AO$3,IF(BP102&lt;86,Datos!$AO$4,""))))</f>
        <v/>
      </c>
      <c r="BR102" s="86" t="str">
        <f>IF(AN102="","",IF(AN102=Datos!$AP$2,Datos!$AO$2,IF(AN102=Datos!$AP$3,Datos!$AO$3,IF(AN102=Datos!$AP$4,Datos!$AO$4,""))))</f>
        <v/>
      </c>
      <c r="BS102" s="86" t="str">
        <f>IF(AND(BQ102=$BS$101,BR102=$BS$101),$BS$101,"")</f>
        <v/>
      </c>
      <c r="BT102" s="86" t="str">
        <f>IF(AND(BQ102=$BS$101,BR102=$BT$101),$BT$101,IF(AND(BQ102=$BT$101,BR102=$BS$101),$BT$101,IF(AND(BQ102=$BT$101,BR102=$BT$101),$BT$101,"")))</f>
        <v/>
      </c>
      <c r="BU102" s="86" t="str">
        <f>IF(AND(BQ102=$BS$101,BR102=$BU$101),$BU$101,IF(AND(BQ102=$BT$101,BR102=$BU$101),$BU$101,IF(AND(BQ102=$BU$101,BR102=$BS$101),$BU$101,IF(AND(BQ102=$BU$101,BR102=$BT$101),$BU$101,IF(AND(BQ102=$BU$101,BR102=$BU$101),$BU$101,"")))))</f>
        <v/>
      </c>
      <c r="BV102" s="86" t="str">
        <f>IF(BS102&lt;&gt;"",BS102,IF(BT102&lt;&gt;"",BT102,IF(BU102&lt;&gt;"",BU102,"")))</f>
        <v/>
      </c>
      <c r="BW102" s="86" t="str">
        <f>IF(BV102=Datos!$AO$2,100,IF(BV102=Datos!$AO$3,50,IF(BV102=Datos!$AO$4,0,"")))</f>
        <v/>
      </c>
      <c r="BX102" s="92"/>
      <c r="BY102" s="94"/>
      <c r="BZ102" s="91"/>
    </row>
    <row r="103" spans="1:78" ht="26.25" customHeight="1">
      <c r="A103" s="18"/>
      <c r="D103" s="436"/>
      <c r="E103" s="436"/>
      <c r="F103" s="436"/>
      <c r="G103" s="436"/>
      <c r="H103" s="436"/>
      <c r="I103" s="436"/>
      <c r="J103" s="436"/>
      <c r="K103" s="436"/>
      <c r="L103" s="436"/>
      <c r="M103" s="436"/>
      <c r="N103" s="436"/>
      <c r="O103" s="436"/>
      <c r="P103" s="436"/>
      <c r="Q103" s="436"/>
      <c r="R103" s="436"/>
      <c r="S103" s="436"/>
      <c r="T103" s="437" t="str">
        <f t="shared" ref="T103:T111" si="12">IF(D103&lt;&gt;"","Detectivo","")</f>
        <v/>
      </c>
      <c r="U103" s="437"/>
      <c r="V103" s="437"/>
      <c r="W103" s="437"/>
      <c r="X103" s="438"/>
      <c r="Y103" s="439"/>
      <c r="Z103" s="438"/>
      <c r="AA103" s="439"/>
      <c r="AB103" s="438"/>
      <c r="AC103" s="439"/>
      <c r="AD103" s="438"/>
      <c r="AE103" s="439"/>
      <c r="AF103" s="438"/>
      <c r="AG103" s="439"/>
      <c r="AH103" s="438"/>
      <c r="AI103" s="439"/>
      <c r="AJ103" s="438"/>
      <c r="AK103" s="439"/>
      <c r="AL103" s="457" t="str">
        <f t="shared" si="9"/>
        <v/>
      </c>
      <c r="AM103" s="458"/>
      <c r="AN103" s="438"/>
      <c r="AO103" s="459"/>
      <c r="AP103" s="459"/>
      <c r="AQ103" s="439"/>
      <c r="AR103" s="457" t="str">
        <f t="shared" si="10"/>
        <v/>
      </c>
      <c r="AS103" s="458"/>
      <c r="AT103" s="457" t="str">
        <f t="shared" si="11"/>
        <v/>
      </c>
      <c r="AU103" s="533"/>
      <c r="AV103" s="458"/>
      <c r="AW103" s="550"/>
      <c r="AX103" s="551"/>
      <c r="AY103" s="552"/>
      <c r="AZ103" s="550"/>
      <c r="BA103" s="551"/>
      <c r="BB103" s="552"/>
      <c r="BC103" s="347"/>
      <c r="BD103" s="348"/>
      <c r="BE103" s="348"/>
      <c r="BF103" s="348"/>
      <c r="BG103" s="349"/>
      <c r="BI103" s="86" t="str">
        <f>IF(X103=Datos!$AH$2,15,"")</f>
        <v/>
      </c>
      <c r="BJ103" s="86" t="str">
        <f>IF(Z103=Datos!$AI$2,15,"")</f>
        <v/>
      </c>
      <c r="BK103" s="86" t="str">
        <f>IF(AB103=Datos!$AJ$2,15,"")</f>
        <v/>
      </c>
      <c r="BL103" s="86" t="str">
        <f>IF(AD103=Datos!$AK$2,15,"")</f>
        <v/>
      </c>
      <c r="BM103" s="86" t="str">
        <f>IF(AF103=Datos!$AL$2,15,"")</f>
        <v/>
      </c>
      <c r="BN103" s="86" t="str">
        <f>IF(AH103=Datos!$AM$2,15,"")</f>
        <v/>
      </c>
      <c r="BO103" s="86" t="str">
        <f>IF(AJ103=Datos!$AN$2,10,IF(AJ103=Datos!$AN$3,5,IF(AJ103=Datos!$AN$4,"","")))</f>
        <v/>
      </c>
      <c r="BP103" s="86">
        <f t="shared" ref="BP103:BP111" si="13">SUM(BI103:BO103)</f>
        <v>0</v>
      </c>
      <c r="BQ103" s="86" t="str">
        <f>IF(D103="","",IF(BP103&gt;=96,Datos!$AO$2,IF(BP103&gt;=86,Datos!$AO$3,IF(BP103&lt;86,Datos!$AO$4,""))))</f>
        <v/>
      </c>
      <c r="BR103" s="86" t="str">
        <f>IF(AN103="","",IF(AN103=Datos!$AP$2,Datos!$AO$2,IF(AN103=Datos!$AP$3,Datos!$AO$3,IF(AN103=Datos!$AP$4,Datos!$AO$4,""))))</f>
        <v/>
      </c>
      <c r="BS103" s="86" t="str">
        <f t="shared" ref="BS103:BS111" si="14">IF(AND(BQ103=$BS$101,BR103=$BS$101),$BS$101,"")</f>
        <v/>
      </c>
      <c r="BT103" s="86" t="str">
        <f t="shared" ref="BT103:BT111" si="15">IF(AND(BQ103=$BS$101,BR103=$BT$101),$BT$101,IF(AND(BQ103=$BT$101,BR103=$BS$101),$BT$101,IF(AND(BQ103=$BT$101,BR103=$BT$101),$BT$101,"")))</f>
        <v/>
      </c>
      <c r="BU103" s="86" t="str">
        <f t="shared" ref="BU103:BU111" si="16">IF(AND(BQ103=$BS$101,BR103=$BU$101),$BU$101,IF(AND(BQ103=$BT$101,BR103=$BU$101),$BU$101,IF(AND(BQ103=$BU$101,BR103=$BS$101),$BU$101,IF(AND(BQ103=$BU$101,BR103=$BT$101),$BU$101,IF(AND(BQ103=$BU$101,BR103=$BU$101),$BU$101,"")))))</f>
        <v/>
      </c>
      <c r="BV103" s="86" t="str">
        <f t="shared" ref="BV103:BV111" si="17">IF(BS103&lt;&gt;"",BS103,IF(BT103&lt;&gt;"",BT103,IF(BU103&lt;&gt;"",BU103,"")))</f>
        <v/>
      </c>
      <c r="BW103" s="86" t="str">
        <f>IF(BV103=Datos!$AO$2,100,IF(BV103=Datos!$AO$3,50,IF(BV103=Datos!$AO$4,0,"")))</f>
        <v/>
      </c>
      <c r="BX103" s="92"/>
      <c r="BY103" s="92"/>
      <c r="BZ103" s="91"/>
    </row>
    <row r="104" spans="1:78" ht="26.25" customHeight="1">
      <c r="A104" s="18"/>
      <c r="D104" s="436"/>
      <c r="E104" s="436"/>
      <c r="F104" s="436"/>
      <c r="G104" s="436"/>
      <c r="H104" s="436"/>
      <c r="I104" s="436"/>
      <c r="J104" s="436"/>
      <c r="K104" s="436"/>
      <c r="L104" s="436"/>
      <c r="M104" s="436"/>
      <c r="N104" s="436"/>
      <c r="O104" s="436"/>
      <c r="P104" s="436"/>
      <c r="Q104" s="436"/>
      <c r="R104" s="436"/>
      <c r="S104" s="436"/>
      <c r="T104" s="437" t="str">
        <f t="shared" si="12"/>
        <v/>
      </c>
      <c r="U104" s="437"/>
      <c r="V104" s="437"/>
      <c r="W104" s="437"/>
      <c r="X104" s="438"/>
      <c r="Y104" s="439"/>
      <c r="Z104" s="438"/>
      <c r="AA104" s="439"/>
      <c r="AB104" s="438"/>
      <c r="AC104" s="439"/>
      <c r="AD104" s="438"/>
      <c r="AE104" s="439"/>
      <c r="AF104" s="438"/>
      <c r="AG104" s="439"/>
      <c r="AH104" s="438"/>
      <c r="AI104" s="439"/>
      <c r="AJ104" s="438"/>
      <c r="AK104" s="439"/>
      <c r="AL104" s="457" t="str">
        <f t="shared" si="9"/>
        <v/>
      </c>
      <c r="AM104" s="458"/>
      <c r="AN104" s="438"/>
      <c r="AO104" s="459"/>
      <c r="AP104" s="459"/>
      <c r="AQ104" s="439"/>
      <c r="AR104" s="457" t="str">
        <f t="shared" si="10"/>
        <v/>
      </c>
      <c r="AS104" s="458"/>
      <c r="AT104" s="457" t="str">
        <f t="shared" si="11"/>
        <v/>
      </c>
      <c r="AU104" s="533"/>
      <c r="AV104" s="458"/>
      <c r="AW104" s="550"/>
      <c r="AX104" s="551"/>
      <c r="AY104" s="552"/>
      <c r="AZ104" s="550"/>
      <c r="BA104" s="551"/>
      <c r="BB104" s="552"/>
      <c r="BC104" s="347"/>
      <c r="BD104" s="348"/>
      <c r="BE104" s="348"/>
      <c r="BF104" s="348"/>
      <c r="BG104" s="349"/>
      <c r="BI104" s="86" t="str">
        <f>IF(X104=Datos!$AH$2,15,"")</f>
        <v/>
      </c>
      <c r="BJ104" s="86" t="str">
        <f>IF(Z104=Datos!$AI$2,15,"")</f>
        <v/>
      </c>
      <c r="BK104" s="86" t="str">
        <f>IF(AB104=Datos!$AJ$2,15,"")</f>
        <v/>
      </c>
      <c r="BL104" s="86" t="str">
        <f>IF(AD104=Datos!$AK$2,15,"")</f>
        <v/>
      </c>
      <c r="BM104" s="86" t="str">
        <f>IF(AF104=Datos!$AL$2,15,"")</f>
        <v/>
      </c>
      <c r="BN104" s="86" t="str">
        <f>IF(AH104=Datos!$AM$2,15,"")</f>
        <v/>
      </c>
      <c r="BO104" s="86" t="str">
        <f>IF(AJ104=Datos!$AN$2,10,IF(AJ104=Datos!$AN$3,5,IF(AJ104=Datos!$AN$4,"","")))</f>
        <v/>
      </c>
      <c r="BP104" s="86">
        <f t="shared" si="13"/>
        <v>0</v>
      </c>
      <c r="BQ104" s="86" t="str">
        <f>IF(D104="","",IF(BP104&gt;=96,Datos!$AO$2,IF(BP104&gt;=86,Datos!$AO$3,IF(BP104&lt;86,Datos!$AO$4,""))))</f>
        <v/>
      </c>
      <c r="BR104" s="86" t="str">
        <f>IF(AN104="","",IF(AN104=Datos!$AP$2,Datos!$AO$2,IF(AN104=Datos!$AP$3,Datos!$AO$3,IF(AN104=Datos!$AP$4,Datos!$AO$4,""))))</f>
        <v/>
      </c>
      <c r="BS104" s="86" t="str">
        <f t="shared" si="14"/>
        <v/>
      </c>
      <c r="BT104" s="86" t="str">
        <f t="shared" si="15"/>
        <v/>
      </c>
      <c r="BU104" s="86" t="str">
        <f t="shared" si="16"/>
        <v/>
      </c>
      <c r="BV104" s="86" t="str">
        <f t="shared" si="17"/>
        <v/>
      </c>
      <c r="BW104" s="86" t="str">
        <f>IF(BV104=Datos!$AO$2,100,IF(BV104=Datos!$AO$3,50,IF(BV104=Datos!$AO$4,0,"")))</f>
        <v/>
      </c>
      <c r="BX104" s="92"/>
      <c r="BY104" s="92"/>
      <c r="BZ104" s="91"/>
    </row>
    <row r="105" spans="1:78" ht="26.25" customHeight="1">
      <c r="A105" s="18"/>
      <c r="D105" s="436"/>
      <c r="E105" s="436"/>
      <c r="F105" s="436"/>
      <c r="G105" s="436"/>
      <c r="H105" s="436"/>
      <c r="I105" s="436"/>
      <c r="J105" s="436"/>
      <c r="K105" s="436"/>
      <c r="L105" s="436"/>
      <c r="M105" s="436"/>
      <c r="N105" s="436"/>
      <c r="O105" s="436"/>
      <c r="P105" s="436"/>
      <c r="Q105" s="436"/>
      <c r="R105" s="436"/>
      <c r="S105" s="436"/>
      <c r="T105" s="437" t="str">
        <f t="shared" si="12"/>
        <v/>
      </c>
      <c r="U105" s="437"/>
      <c r="V105" s="437"/>
      <c r="W105" s="437"/>
      <c r="X105" s="438"/>
      <c r="Y105" s="439"/>
      <c r="Z105" s="438"/>
      <c r="AA105" s="439"/>
      <c r="AB105" s="438"/>
      <c r="AC105" s="439"/>
      <c r="AD105" s="438"/>
      <c r="AE105" s="439"/>
      <c r="AF105" s="438"/>
      <c r="AG105" s="439"/>
      <c r="AH105" s="438"/>
      <c r="AI105" s="439"/>
      <c r="AJ105" s="438"/>
      <c r="AK105" s="439"/>
      <c r="AL105" s="457" t="str">
        <f t="shared" si="9"/>
        <v/>
      </c>
      <c r="AM105" s="458"/>
      <c r="AN105" s="438"/>
      <c r="AO105" s="459"/>
      <c r="AP105" s="459"/>
      <c r="AQ105" s="439"/>
      <c r="AR105" s="457" t="str">
        <f t="shared" si="10"/>
        <v/>
      </c>
      <c r="AS105" s="458"/>
      <c r="AT105" s="457" t="str">
        <f t="shared" si="11"/>
        <v/>
      </c>
      <c r="AU105" s="533"/>
      <c r="AV105" s="458"/>
      <c r="AW105" s="550"/>
      <c r="AX105" s="551"/>
      <c r="AY105" s="552"/>
      <c r="AZ105" s="550"/>
      <c r="BA105" s="551"/>
      <c r="BB105" s="552"/>
      <c r="BC105" s="347"/>
      <c r="BD105" s="348"/>
      <c r="BE105" s="348"/>
      <c r="BF105" s="348"/>
      <c r="BG105" s="349"/>
      <c r="BI105" s="86" t="str">
        <f>IF(X105=Datos!$AH$2,15,"")</f>
        <v/>
      </c>
      <c r="BJ105" s="86" t="str">
        <f>IF(Z105=Datos!$AI$2,15,"")</f>
        <v/>
      </c>
      <c r="BK105" s="86" t="str">
        <f>IF(AB105=Datos!$AJ$2,15,"")</f>
        <v/>
      </c>
      <c r="BL105" s="86" t="str">
        <f>IF(AD105=Datos!$AK$2,15,"")</f>
        <v/>
      </c>
      <c r="BM105" s="86" t="str">
        <f>IF(AF105=Datos!$AL$2,15,"")</f>
        <v/>
      </c>
      <c r="BN105" s="86" t="str">
        <f>IF(AH105=Datos!$AM$2,15,"")</f>
        <v/>
      </c>
      <c r="BO105" s="86" t="str">
        <f>IF(AJ105=Datos!$AN$2,10,IF(AJ105=Datos!$AN$3,5,IF(AJ105=Datos!$AN$4,"","")))</f>
        <v/>
      </c>
      <c r="BP105" s="86">
        <f t="shared" si="13"/>
        <v>0</v>
      </c>
      <c r="BQ105" s="86" t="str">
        <f>IF(D105="","",IF(BP105&gt;=96,Datos!$AO$2,IF(BP105&gt;=86,Datos!$AO$3,IF(BP105&lt;86,Datos!$AO$4,""))))</f>
        <v/>
      </c>
      <c r="BR105" s="86" t="str">
        <f>IF(AN105="","",IF(AN105=Datos!$AP$2,Datos!$AO$2,IF(AN105=Datos!$AP$3,Datos!$AO$3,IF(AN105=Datos!$AP$4,Datos!$AO$4,""))))</f>
        <v/>
      </c>
      <c r="BS105" s="86" t="str">
        <f t="shared" si="14"/>
        <v/>
      </c>
      <c r="BT105" s="86" t="str">
        <f t="shared" si="15"/>
        <v/>
      </c>
      <c r="BU105" s="86" t="str">
        <f t="shared" si="16"/>
        <v/>
      </c>
      <c r="BV105" s="86" t="str">
        <f t="shared" si="17"/>
        <v/>
      </c>
      <c r="BW105" s="86" t="str">
        <f>IF(BV105=Datos!$AO$2,100,IF(BV105=Datos!$AO$3,50,IF(BV105=Datos!$AO$4,0,"")))</f>
        <v/>
      </c>
      <c r="BX105" s="92"/>
      <c r="BY105" s="92"/>
      <c r="BZ105" s="91"/>
    </row>
    <row r="106" spans="1:78" ht="26.25" customHeight="1">
      <c r="A106" s="18"/>
      <c r="D106" s="436"/>
      <c r="E106" s="436"/>
      <c r="F106" s="436"/>
      <c r="G106" s="436"/>
      <c r="H106" s="436"/>
      <c r="I106" s="436"/>
      <c r="J106" s="436"/>
      <c r="K106" s="436"/>
      <c r="L106" s="436"/>
      <c r="M106" s="436"/>
      <c r="N106" s="436"/>
      <c r="O106" s="436"/>
      <c r="P106" s="436"/>
      <c r="Q106" s="436"/>
      <c r="R106" s="436"/>
      <c r="S106" s="436"/>
      <c r="T106" s="437" t="str">
        <f t="shared" si="12"/>
        <v/>
      </c>
      <c r="U106" s="437"/>
      <c r="V106" s="437"/>
      <c r="W106" s="437"/>
      <c r="X106" s="438"/>
      <c r="Y106" s="439"/>
      <c r="Z106" s="438"/>
      <c r="AA106" s="439"/>
      <c r="AB106" s="438"/>
      <c r="AC106" s="439"/>
      <c r="AD106" s="438"/>
      <c r="AE106" s="439"/>
      <c r="AF106" s="438"/>
      <c r="AG106" s="439"/>
      <c r="AH106" s="438"/>
      <c r="AI106" s="439"/>
      <c r="AJ106" s="438"/>
      <c r="AK106" s="439"/>
      <c r="AL106" s="457" t="str">
        <f t="shared" si="9"/>
        <v/>
      </c>
      <c r="AM106" s="458"/>
      <c r="AN106" s="438"/>
      <c r="AO106" s="459"/>
      <c r="AP106" s="459"/>
      <c r="AQ106" s="439"/>
      <c r="AR106" s="457" t="str">
        <f t="shared" si="10"/>
        <v/>
      </c>
      <c r="AS106" s="458"/>
      <c r="AT106" s="457" t="str">
        <f t="shared" si="11"/>
        <v/>
      </c>
      <c r="AU106" s="533"/>
      <c r="AV106" s="458"/>
      <c r="AW106" s="550"/>
      <c r="AX106" s="551"/>
      <c r="AY106" s="552"/>
      <c r="AZ106" s="550"/>
      <c r="BA106" s="551"/>
      <c r="BB106" s="552"/>
      <c r="BC106" s="347"/>
      <c r="BD106" s="348"/>
      <c r="BE106" s="348"/>
      <c r="BF106" s="348"/>
      <c r="BG106" s="349"/>
      <c r="BI106" s="86" t="str">
        <f>IF(X106=Datos!$AH$2,15,"")</f>
        <v/>
      </c>
      <c r="BJ106" s="86" t="str">
        <f>IF(Z106=Datos!$AI$2,15,"")</f>
        <v/>
      </c>
      <c r="BK106" s="86" t="str">
        <f>IF(AB106=Datos!$AJ$2,15,"")</f>
        <v/>
      </c>
      <c r="BL106" s="86" t="str">
        <f>IF(AD106=Datos!$AK$2,15,"")</f>
        <v/>
      </c>
      <c r="BM106" s="86" t="str">
        <f>IF(AF106=Datos!$AL$2,15,"")</f>
        <v/>
      </c>
      <c r="BN106" s="86" t="str">
        <f>IF(AH106=Datos!$AM$2,15,"")</f>
        <v/>
      </c>
      <c r="BO106" s="86" t="str">
        <f>IF(AJ106=Datos!$AN$2,10,IF(AJ106=Datos!$AN$3,5,IF(AJ106=Datos!$AN$4,"","")))</f>
        <v/>
      </c>
      <c r="BP106" s="86">
        <f t="shared" si="13"/>
        <v>0</v>
      </c>
      <c r="BQ106" s="86" t="str">
        <f>IF(D106="","",IF(BP106&gt;=96,Datos!$AO$2,IF(BP106&gt;=86,Datos!$AO$3,IF(BP106&lt;86,Datos!$AO$4,""))))</f>
        <v/>
      </c>
      <c r="BR106" s="86" t="str">
        <f>IF(AN106="","",IF(AN106=Datos!$AP$2,Datos!$AO$2,IF(AN106=Datos!$AP$3,Datos!$AO$3,IF(AN106=Datos!$AP$4,Datos!$AO$4,""))))</f>
        <v/>
      </c>
      <c r="BS106" s="86" t="str">
        <f t="shared" si="14"/>
        <v/>
      </c>
      <c r="BT106" s="86" t="str">
        <f t="shared" si="15"/>
        <v/>
      </c>
      <c r="BU106" s="86" t="str">
        <f t="shared" si="16"/>
        <v/>
      </c>
      <c r="BV106" s="86" t="str">
        <f t="shared" si="17"/>
        <v/>
      </c>
      <c r="BW106" s="86" t="str">
        <f>IF(BV106=Datos!$AO$2,100,IF(BV106=Datos!$AO$3,50,IF(BV106=Datos!$AO$4,0,"")))</f>
        <v/>
      </c>
      <c r="BX106" s="92"/>
      <c r="BY106" s="92"/>
      <c r="BZ106" s="91"/>
    </row>
    <row r="107" spans="1:78" ht="26.25" customHeight="1">
      <c r="A107" s="18"/>
      <c r="D107" s="436"/>
      <c r="E107" s="436"/>
      <c r="F107" s="436"/>
      <c r="G107" s="436"/>
      <c r="H107" s="436"/>
      <c r="I107" s="436"/>
      <c r="J107" s="436"/>
      <c r="K107" s="436"/>
      <c r="L107" s="436"/>
      <c r="M107" s="436"/>
      <c r="N107" s="436"/>
      <c r="O107" s="436"/>
      <c r="P107" s="436"/>
      <c r="Q107" s="436"/>
      <c r="R107" s="436"/>
      <c r="S107" s="436"/>
      <c r="T107" s="437" t="str">
        <f t="shared" si="12"/>
        <v/>
      </c>
      <c r="U107" s="437"/>
      <c r="V107" s="437"/>
      <c r="W107" s="437"/>
      <c r="X107" s="438"/>
      <c r="Y107" s="439"/>
      <c r="Z107" s="438"/>
      <c r="AA107" s="439"/>
      <c r="AB107" s="438"/>
      <c r="AC107" s="439"/>
      <c r="AD107" s="438"/>
      <c r="AE107" s="439"/>
      <c r="AF107" s="438"/>
      <c r="AG107" s="439"/>
      <c r="AH107" s="438"/>
      <c r="AI107" s="439"/>
      <c r="AJ107" s="438"/>
      <c r="AK107" s="439"/>
      <c r="AL107" s="457" t="str">
        <f t="shared" si="9"/>
        <v/>
      </c>
      <c r="AM107" s="458"/>
      <c r="AN107" s="438"/>
      <c r="AO107" s="459"/>
      <c r="AP107" s="459"/>
      <c r="AQ107" s="439"/>
      <c r="AR107" s="457" t="str">
        <f t="shared" si="10"/>
        <v/>
      </c>
      <c r="AS107" s="458"/>
      <c r="AT107" s="457" t="str">
        <f t="shared" si="11"/>
        <v/>
      </c>
      <c r="AU107" s="533"/>
      <c r="AV107" s="458"/>
      <c r="AW107" s="550"/>
      <c r="AX107" s="551"/>
      <c r="AY107" s="552"/>
      <c r="AZ107" s="550"/>
      <c r="BA107" s="551"/>
      <c r="BB107" s="552"/>
      <c r="BC107" s="347"/>
      <c r="BD107" s="348"/>
      <c r="BE107" s="348"/>
      <c r="BF107" s="348"/>
      <c r="BG107" s="349"/>
      <c r="BI107" s="86" t="str">
        <f>IF(X107=Datos!$AH$2,15,"")</f>
        <v/>
      </c>
      <c r="BJ107" s="86" t="str">
        <f>IF(Z107=Datos!$AI$2,15,"")</f>
        <v/>
      </c>
      <c r="BK107" s="86" t="str">
        <f>IF(AB107=Datos!$AJ$2,15,"")</f>
        <v/>
      </c>
      <c r="BL107" s="86" t="str">
        <f>IF(AD107=Datos!$AK$2,15,"")</f>
        <v/>
      </c>
      <c r="BM107" s="86" t="str">
        <f>IF(AF107=Datos!$AL$2,15,"")</f>
        <v/>
      </c>
      <c r="BN107" s="86" t="str">
        <f>IF(AH107=Datos!$AM$2,15,"")</f>
        <v/>
      </c>
      <c r="BO107" s="86" t="str">
        <f>IF(AJ107=Datos!$AN$2,10,IF(AJ107=Datos!$AN$3,5,IF(AJ107=Datos!$AN$4,"","")))</f>
        <v/>
      </c>
      <c r="BP107" s="86">
        <f t="shared" si="13"/>
        <v>0</v>
      </c>
      <c r="BQ107" s="86" t="str">
        <f>IF(D107="","",IF(BP107&gt;=96,Datos!$AO$2,IF(BP107&gt;=86,Datos!$AO$3,IF(BP107&lt;86,Datos!$AO$4,""))))</f>
        <v/>
      </c>
      <c r="BR107" s="86" t="str">
        <f>IF(AN107="","",IF(AN107=Datos!$AP$2,Datos!$AO$2,IF(AN107=Datos!$AP$3,Datos!$AO$3,IF(AN107=Datos!$AP$4,Datos!$AO$4,""))))</f>
        <v/>
      </c>
      <c r="BS107" s="86" t="str">
        <f t="shared" si="14"/>
        <v/>
      </c>
      <c r="BT107" s="86" t="str">
        <f t="shared" si="15"/>
        <v/>
      </c>
      <c r="BU107" s="86" t="str">
        <f t="shared" si="16"/>
        <v/>
      </c>
      <c r="BV107" s="86" t="str">
        <f t="shared" si="17"/>
        <v/>
      </c>
      <c r="BW107" s="86" t="str">
        <f>IF(BV107=Datos!$AO$2,100,IF(BV107=Datos!$AO$3,50,IF(BV107=Datos!$AO$4,0,"")))</f>
        <v/>
      </c>
      <c r="BX107" s="92"/>
      <c r="BY107" s="92"/>
      <c r="BZ107" s="91"/>
    </row>
    <row r="108" spans="1:78" ht="26.25" customHeight="1">
      <c r="A108" s="18"/>
      <c r="D108" s="436"/>
      <c r="E108" s="436"/>
      <c r="F108" s="436"/>
      <c r="G108" s="436"/>
      <c r="H108" s="436"/>
      <c r="I108" s="436"/>
      <c r="J108" s="436"/>
      <c r="K108" s="436"/>
      <c r="L108" s="436"/>
      <c r="M108" s="436"/>
      <c r="N108" s="436"/>
      <c r="O108" s="436"/>
      <c r="P108" s="436"/>
      <c r="Q108" s="436"/>
      <c r="R108" s="436"/>
      <c r="S108" s="436"/>
      <c r="T108" s="437" t="str">
        <f t="shared" si="12"/>
        <v/>
      </c>
      <c r="U108" s="437"/>
      <c r="V108" s="437"/>
      <c r="W108" s="437"/>
      <c r="X108" s="438"/>
      <c r="Y108" s="439"/>
      <c r="Z108" s="438"/>
      <c r="AA108" s="439"/>
      <c r="AB108" s="438"/>
      <c r="AC108" s="439"/>
      <c r="AD108" s="438"/>
      <c r="AE108" s="439"/>
      <c r="AF108" s="438"/>
      <c r="AG108" s="439"/>
      <c r="AH108" s="438"/>
      <c r="AI108" s="439"/>
      <c r="AJ108" s="438"/>
      <c r="AK108" s="439"/>
      <c r="AL108" s="457" t="str">
        <f t="shared" si="9"/>
        <v/>
      </c>
      <c r="AM108" s="458"/>
      <c r="AN108" s="438"/>
      <c r="AO108" s="459"/>
      <c r="AP108" s="459"/>
      <c r="AQ108" s="439"/>
      <c r="AR108" s="457" t="str">
        <f t="shared" si="10"/>
        <v/>
      </c>
      <c r="AS108" s="458"/>
      <c r="AT108" s="457" t="str">
        <f t="shared" si="11"/>
        <v/>
      </c>
      <c r="AU108" s="533"/>
      <c r="AV108" s="458"/>
      <c r="AW108" s="550"/>
      <c r="AX108" s="551"/>
      <c r="AY108" s="552"/>
      <c r="AZ108" s="550"/>
      <c r="BA108" s="551"/>
      <c r="BB108" s="552"/>
      <c r="BC108" s="347"/>
      <c r="BD108" s="348"/>
      <c r="BE108" s="348"/>
      <c r="BF108" s="348"/>
      <c r="BG108" s="349"/>
      <c r="BI108" s="86" t="str">
        <f>IF(X108=Datos!$AH$2,15,"")</f>
        <v/>
      </c>
      <c r="BJ108" s="86" t="str">
        <f>IF(Z108=Datos!$AI$2,15,"")</f>
        <v/>
      </c>
      <c r="BK108" s="86" t="str">
        <f>IF(AB108=Datos!$AJ$2,15,"")</f>
        <v/>
      </c>
      <c r="BL108" s="86" t="str">
        <f>IF(AD108=Datos!$AK$2,15,"")</f>
        <v/>
      </c>
      <c r="BM108" s="86" t="str">
        <f>IF(AF108=Datos!$AL$2,15,"")</f>
        <v/>
      </c>
      <c r="BN108" s="86" t="str">
        <f>IF(AH108=Datos!$AM$2,15,"")</f>
        <v/>
      </c>
      <c r="BO108" s="86" t="str">
        <f>IF(AJ108=Datos!$AN$2,10,IF(AJ108=Datos!$AN$3,5,IF(AJ108=Datos!$AN$4,"","")))</f>
        <v/>
      </c>
      <c r="BP108" s="86">
        <f t="shared" si="13"/>
        <v>0</v>
      </c>
      <c r="BQ108" s="86" t="str">
        <f>IF(D108="","",IF(BP108&gt;=96,Datos!$AO$2,IF(BP108&gt;=86,Datos!$AO$3,IF(BP108&lt;86,Datos!$AO$4,""))))</f>
        <v/>
      </c>
      <c r="BR108" s="86" t="str">
        <f>IF(AN108="","",IF(AN108=Datos!$AP$2,Datos!$AO$2,IF(AN108=Datos!$AP$3,Datos!$AO$3,IF(AN108=Datos!$AP$4,Datos!$AO$4,""))))</f>
        <v/>
      </c>
      <c r="BS108" s="86" t="str">
        <f t="shared" si="14"/>
        <v/>
      </c>
      <c r="BT108" s="86" t="str">
        <f t="shared" si="15"/>
        <v/>
      </c>
      <c r="BU108" s="86" t="str">
        <f t="shared" si="16"/>
        <v/>
      </c>
      <c r="BV108" s="86" t="str">
        <f t="shared" si="17"/>
        <v/>
      </c>
      <c r="BW108" s="86" t="str">
        <f>IF(BV108=Datos!$AO$2,100,IF(BV108=Datos!$AO$3,50,IF(BV108=Datos!$AO$4,0,"")))</f>
        <v/>
      </c>
      <c r="BX108" s="92"/>
      <c r="BY108" s="92"/>
      <c r="BZ108" s="91"/>
    </row>
    <row r="109" spans="1:78" ht="26.25" customHeight="1">
      <c r="A109" s="18"/>
      <c r="D109" s="436"/>
      <c r="E109" s="436"/>
      <c r="F109" s="436"/>
      <c r="G109" s="436"/>
      <c r="H109" s="436"/>
      <c r="I109" s="436"/>
      <c r="J109" s="436"/>
      <c r="K109" s="436"/>
      <c r="L109" s="436"/>
      <c r="M109" s="436"/>
      <c r="N109" s="436"/>
      <c r="O109" s="436"/>
      <c r="P109" s="436"/>
      <c r="Q109" s="436"/>
      <c r="R109" s="436"/>
      <c r="S109" s="436"/>
      <c r="T109" s="437" t="str">
        <f t="shared" si="12"/>
        <v/>
      </c>
      <c r="U109" s="437"/>
      <c r="V109" s="437"/>
      <c r="W109" s="437"/>
      <c r="X109" s="438"/>
      <c r="Y109" s="439"/>
      <c r="Z109" s="438"/>
      <c r="AA109" s="439"/>
      <c r="AB109" s="438"/>
      <c r="AC109" s="439"/>
      <c r="AD109" s="438"/>
      <c r="AE109" s="439"/>
      <c r="AF109" s="438"/>
      <c r="AG109" s="439"/>
      <c r="AH109" s="438"/>
      <c r="AI109" s="439"/>
      <c r="AJ109" s="438"/>
      <c r="AK109" s="439"/>
      <c r="AL109" s="457" t="str">
        <f t="shared" si="9"/>
        <v/>
      </c>
      <c r="AM109" s="458"/>
      <c r="AN109" s="438"/>
      <c r="AO109" s="459"/>
      <c r="AP109" s="459"/>
      <c r="AQ109" s="439"/>
      <c r="AR109" s="457" t="str">
        <f t="shared" si="10"/>
        <v/>
      </c>
      <c r="AS109" s="458"/>
      <c r="AT109" s="457" t="str">
        <f t="shared" si="11"/>
        <v/>
      </c>
      <c r="AU109" s="533"/>
      <c r="AV109" s="458"/>
      <c r="AW109" s="550"/>
      <c r="AX109" s="551"/>
      <c r="AY109" s="552"/>
      <c r="AZ109" s="550"/>
      <c r="BA109" s="551"/>
      <c r="BB109" s="552"/>
      <c r="BC109" s="347"/>
      <c r="BD109" s="348"/>
      <c r="BE109" s="348"/>
      <c r="BF109" s="348"/>
      <c r="BG109" s="349"/>
      <c r="BI109" s="86" t="str">
        <f>IF(X109=Datos!$AH$2,15,"")</f>
        <v/>
      </c>
      <c r="BJ109" s="86" t="str">
        <f>IF(Z109=Datos!$AI$2,15,"")</f>
        <v/>
      </c>
      <c r="BK109" s="86" t="str">
        <f>IF(AB109=Datos!$AJ$2,15,"")</f>
        <v/>
      </c>
      <c r="BL109" s="86" t="str">
        <f>IF(AD109=Datos!$AK$2,15,"")</f>
        <v/>
      </c>
      <c r="BM109" s="86" t="str">
        <f>IF(AF109=Datos!$AL$2,15,"")</f>
        <v/>
      </c>
      <c r="BN109" s="86" t="str">
        <f>IF(AH109=Datos!$AM$2,15,"")</f>
        <v/>
      </c>
      <c r="BO109" s="86" t="str">
        <f>IF(AJ109=Datos!$AN$2,10,IF(AJ109=Datos!$AN$3,5,IF(AJ109=Datos!$AN$4,"","")))</f>
        <v/>
      </c>
      <c r="BP109" s="86">
        <f t="shared" si="13"/>
        <v>0</v>
      </c>
      <c r="BQ109" s="86" t="str">
        <f>IF(D109="","",IF(BP109&gt;=96,Datos!$AO$2,IF(BP109&gt;=86,Datos!$AO$3,IF(BP109&lt;86,Datos!$AO$4,""))))</f>
        <v/>
      </c>
      <c r="BR109" s="86" t="str">
        <f>IF(AN109="","",IF(AN109=Datos!$AP$2,Datos!$AO$2,IF(AN109=Datos!$AP$3,Datos!$AO$3,IF(AN109=Datos!$AP$4,Datos!$AO$4,""))))</f>
        <v/>
      </c>
      <c r="BS109" s="86" t="str">
        <f t="shared" si="14"/>
        <v/>
      </c>
      <c r="BT109" s="86" t="str">
        <f t="shared" si="15"/>
        <v/>
      </c>
      <c r="BU109" s="86" t="str">
        <f t="shared" si="16"/>
        <v/>
      </c>
      <c r="BV109" s="86" t="str">
        <f t="shared" si="17"/>
        <v/>
      </c>
      <c r="BW109" s="86" t="str">
        <f>IF(BV109=Datos!$AO$2,100,IF(BV109=Datos!$AO$3,50,IF(BV109=Datos!$AO$4,0,"")))</f>
        <v/>
      </c>
      <c r="BX109" s="92"/>
      <c r="BY109" s="92"/>
      <c r="BZ109" s="91"/>
    </row>
    <row r="110" spans="1:78" ht="26.25" customHeight="1">
      <c r="A110" s="18"/>
      <c r="D110" s="436"/>
      <c r="E110" s="436"/>
      <c r="F110" s="436"/>
      <c r="G110" s="436"/>
      <c r="H110" s="436"/>
      <c r="I110" s="436"/>
      <c r="J110" s="436"/>
      <c r="K110" s="436"/>
      <c r="L110" s="436"/>
      <c r="M110" s="436"/>
      <c r="N110" s="436"/>
      <c r="O110" s="436"/>
      <c r="P110" s="436"/>
      <c r="Q110" s="436"/>
      <c r="R110" s="436"/>
      <c r="S110" s="436"/>
      <c r="T110" s="437" t="str">
        <f t="shared" si="12"/>
        <v/>
      </c>
      <c r="U110" s="437"/>
      <c r="V110" s="437"/>
      <c r="W110" s="437"/>
      <c r="X110" s="438"/>
      <c r="Y110" s="439"/>
      <c r="Z110" s="438"/>
      <c r="AA110" s="439"/>
      <c r="AB110" s="438"/>
      <c r="AC110" s="439"/>
      <c r="AD110" s="438"/>
      <c r="AE110" s="439"/>
      <c r="AF110" s="438"/>
      <c r="AG110" s="439"/>
      <c r="AH110" s="438"/>
      <c r="AI110" s="439"/>
      <c r="AJ110" s="438"/>
      <c r="AK110" s="439"/>
      <c r="AL110" s="457" t="str">
        <f t="shared" si="9"/>
        <v/>
      </c>
      <c r="AM110" s="458"/>
      <c r="AN110" s="438"/>
      <c r="AO110" s="459"/>
      <c r="AP110" s="459"/>
      <c r="AQ110" s="439"/>
      <c r="AR110" s="457" t="str">
        <f t="shared" si="10"/>
        <v/>
      </c>
      <c r="AS110" s="458"/>
      <c r="AT110" s="457" t="str">
        <f t="shared" si="11"/>
        <v/>
      </c>
      <c r="AU110" s="533"/>
      <c r="AV110" s="458"/>
      <c r="AW110" s="550"/>
      <c r="AX110" s="551"/>
      <c r="AY110" s="552"/>
      <c r="AZ110" s="550"/>
      <c r="BA110" s="551"/>
      <c r="BB110" s="552"/>
      <c r="BC110" s="347"/>
      <c r="BD110" s="348"/>
      <c r="BE110" s="348"/>
      <c r="BF110" s="348"/>
      <c r="BG110" s="349"/>
      <c r="BI110" s="86" t="str">
        <f>IF(X110=Datos!$AH$2,15,"")</f>
        <v/>
      </c>
      <c r="BJ110" s="86" t="str">
        <f>IF(Z110=Datos!$AI$2,15,"")</f>
        <v/>
      </c>
      <c r="BK110" s="86" t="str">
        <f>IF(AB110=Datos!$AJ$2,15,"")</f>
        <v/>
      </c>
      <c r="BL110" s="86" t="str">
        <f>IF(AD110=Datos!$AK$2,15,"")</f>
        <v/>
      </c>
      <c r="BM110" s="86" t="str">
        <f>IF(AF110=Datos!$AL$2,15,"")</f>
        <v/>
      </c>
      <c r="BN110" s="86" t="str">
        <f>IF(AH110=Datos!$AM$2,15,"")</f>
        <v/>
      </c>
      <c r="BO110" s="86" t="str">
        <f>IF(AJ110=Datos!$AN$2,10,IF(AJ110=Datos!$AN$3,5,IF(AJ110=Datos!$AN$4,"","")))</f>
        <v/>
      </c>
      <c r="BP110" s="86">
        <f t="shared" si="13"/>
        <v>0</v>
      </c>
      <c r="BQ110" s="86" t="str">
        <f>IF(D110="","",IF(BP110&gt;=96,Datos!$AO$2,IF(BP110&gt;=86,Datos!$AO$3,IF(BP110&lt;86,Datos!$AO$4,""))))</f>
        <v/>
      </c>
      <c r="BR110" s="86" t="str">
        <f>IF(AN110="","",IF(AN110=Datos!$AP$2,Datos!$AO$2,IF(AN110=Datos!$AP$3,Datos!$AO$3,IF(AN110=Datos!$AP$4,Datos!$AO$4,""))))</f>
        <v/>
      </c>
      <c r="BS110" s="86" t="str">
        <f t="shared" si="14"/>
        <v/>
      </c>
      <c r="BT110" s="86" t="str">
        <f t="shared" si="15"/>
        <v/>
      </c>
      <c r="BU110" s="86" t="str">
        <f t="shared" si="16"/>
        <v/>
      </c>
      <c r="BV110" s="86" t="str">
        <f t="shared" si="17"/>
        <v/>
      </c>
      <c r="BW110" s="86" t="str">
        <f>IF(BV110=Datos!$AO$2,100,IF(BV110=Datos!$AO$3,50,IF(BV110=Datos!$AO$4,0,"")))</f>
        <v/>
      </c>
      <c r="BX110" s="92"/>
      <c r="BY110" s="92"/>
      <c r="BZ110" s="91"/>
    </row>
    <row r="111" spans="1:78" ht="26.25" customHeight="1">
      <c r="A111" s="18"/>
      <c r="D111" s="436"/>
      <c r="E111" s="436"/>
      <c r="F111" s="436"/>
      <c r="G111" s="436"/>
      <c r="H111" s="436"/>
      <c r="I111" s="436"/>
      <c r="J111" s="436"/>
      <c r="K111" s="436"/>
      <c r="L111" s="436"/>
      <c r="M111" s="436"/>
      <c r="N111" s="436"/>
      <c r="O111" s="436"/>
      <c r="P111" s="436"/>
      <c r="Q111" s="436"/>
      <c r="R111" s="436"/>
      <c r="S111" s="436"/>
      <c r="T111" s="437" t="str">
        <f t="shared" si="12"/>
        <v/>
      </c>
      <c r="U111" s="437"/>
      <c r="V111" s="437"/>
      <c r="W111" s="437"/>
      <c r="X111" s="438"/>
      <c r="Y111" s="439"/>
      <c r="Z111" s="438"/>
      <c r="AA111" s="439"/>
      <c r="AB111" s="438"/>
      <c r="AC111" s="439"/>
      <c r="AD111" s="438"/>
      <c r="AE111" s="439"/>
      <c r="AF111" s="438"/>
      <c r="AG111" s="439"/>
      <c r="AH111" s="438"/>
      <c r="AI111" s="439"/>
      <c r="AJ111" s="438"/>
      <c r="AK111" s="439"/>
      <c r="AL111" s="457" t="str">
        <f t="shared" si="9"/>
        <v/>
      </c>
      <c r="AM111" s="458"/>
      <c r="AN111" s="438"/>
      <c r="AO111" s="459"/>
      <c r="AP111" s="459"/>
      <c r="AQ111" s="439"/>
      <c r="AR111" s="457" t="str">
        <f t="shared" si="10"/>
        <v/>
      </c>
      <c r="AS111" s="458"/>
      <c r="AT111" s="457" t="str">
        <f t="shared" si="11"/>
        <v/>
      </c>
      <c r="AU111" s="533"/>
      <c r="AV111" s="458"/>
      <c r="AW111" s="553"/>
      <c r="AX111" s="554"/>
      <c r="AY111" s="555"/>
      <c r="AZ111" s="553"/>
      <c r="BA111" s="554"/>
      <c r="BB111" s="555"/>
      <c r="BC111" s="347"/>
      <c r="BD111" s="348"/>
      <c r="BE111" s="348"/>
      <c r="BF111" s="348"/>
      <c r="BG111" s="349"/>
      <c r="BI111" s="86" t="str">
        <f>IF(X111=Datos!$AH$2,15,"")</f>
        <v/>
      </c>
      <c r="BJ111" s="86" t="str">
        <f>IF(Z111=Datos!$AI$2,15,"")</f>
        <v/>
      </c>
      <c r="BK111" s="86" t="str">
        <f>IF(AB111=Datos!$AJ$2,15,"")</f>
        <v/>
      </c>
      <c r="BL111" s="86" t="str">
        <f>IF(AD111=Datos!$AK$2,15,"")</f>
        <v/>
      </c>
      <c r="BM111" s="86" t="str">
        <f>IF(AF111=Datos!$AL$2,15,"")</f>
        <v/>
      </c>
      <c r="BN111" s="86" t="str">
        <f>IF(AH111=Datos!$AM$2,15,"")</f>
        <v/>
      </c>
      <c r="BO111" s="86" t="str">
        <f>IF(AJ111=Datos!$AN$2,10,IF(AJ111=Datos!$AN$3,5,IF(AJ111=Datos!$AN$4,"","")))</f>
        <v/>
      </c>
      <c r="BP111" s="86">
        <f t="shared" si="13"/>
        <v>0</v>
      </c>
      <c r="BQ111" s="86" t="str">
        <f>IF(D111="","",IF(BP111&gt;=96,Datos!$AO$2,IF(BP111&gt;=86,Datos!$AO$3,IF(BP111&lt;86,Datos!$AO$4,""))))</f>
        <v/>
      </c>
      <c r="BR111" s="86" t="str">
        <f>IF(AN111="","",IF(AN111=Datos!$AP$2,Datos!$AO$2,IF(AN111=Datos!$AP$3,Datos!$AO$3,IF(AN111=Datos!$AP$4,Datos!$AO$4,""))))</f>
        <v/>
      </c>
      <c r="BS111" s="86" t="str">
        <f t="shared" si="14"/>
        <v/>
      </c>
      <c r="BT111" s="86" t="str">
        <f t="shared" si="15"/>
        <v/>
      </c>
      <c r="BU111" s="86" t="str">
        <f t="shared" si="16"/>
        <v/>
      </c>
      <c r="BV111" s="86" t="str">
        <f t="shared" si="17"/>
        <v/>
      </c>
      <c r="BW111" s="86" t="str">
        <f>IF(BV111=Datos!$AO$2,100,IF(BV111=Datos!$AO$3,50,IF(BV111=Datos!$AO$4,0,"")))</f>
        <v/>
      </c>
      <c r="BX111" s="92"/>
      <c r="BY111" s="92"/>
      <c r="BZ111" s="91"/>
    </row>
    <row r="112" spans="1:78" ht="15" customHeight="1">
      <c r="A112" s="18"/>
      <c r="BF112" s="41"/>
      <c r="BG112" s="20"/>
      <c r="BI112" s="85"/>
      <c r="BJ112" s="85"/>
      <c r="BK112" s="85"/>
      <c r="BL112" s="85"/>
      <c r="BM112" s="85"/>
      <c r="BN112" s="85"/>
      <c r="BO112" s="85" t="s">
        <v>545</v>
      </c>
      <c r="BP112" s="85">
        <f>IF(COUNTA(D102:D111)=0,0,SUM(BP102:BP111)/(COUNTA(D102:D111)))</f>
        <v>0</v>
      </c>
      <c r="BV112" s="86" t="s">
        <v>546</v>
      </c>
      <c r="BW112" s="86">
        <f>IF(COUNTA(D102:D111)=0,0,SUM(BW102:BW111)/(COUNTA(D102:S111)))</f>
        <v>0</v>
      </c>
      <c r="BX112" s="90" t="str">
        <f>IF(BW112="","",IF(BW112=100,Datos!$AO$2,IF(BW112&gt;=50,Datos!$AO$3,Datos!$AO$4)))</f>
        <v>Débil</v>
      </c>
      <c r="BY112" s="90" t="str">
        <f>IF(AZ102="","",AZ102)</f>
        <v/>
      </c>
      <c r="BZ112" s="90" t="str">
        <f>IF(OR(BX112="",BY112=""),"",IF($AK$13=1,0,IF(AND(BX112=Datos!$AO$2,BY112=Datos!$AR$2),2,IF(AND(BX112=Datos!$AO$2,BY112=Datos!$AR$3),1,IF(AND(BX112=Datos!$AO$2,BY112=Datos!$AR$4),0,IF(AND(BX112=Datos!$AO$3,BY112=Datos!$AR$2),1,IF(AND(BX112=Datos!$AO$3,BY112=Datos!$AR$3),0,IF(AND(BX112=Datos!$AO$3,BY112=Datos!$AR$4),0,IF(BX112=Datos!$AO$4,0,"")))))))))</f>
        <v/>
      </c>
    </row>
    <row r="113" spans="1:73" ht="15" customHeight="1" thickBot="1">
      <c r="A113" s="51"/>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52"/>
      <c r="AV113" s="52"/>
      <c r="AW113" s="52"/>
      <c r="AX113" s="52"/>
      <c r="AY113" s="52"/>
      <c r="AZ113" s="52"/>
      <c r="BA113" s="52"/>
      <c r="BB113" s="52"/>
      <c r="BC113" s="52"/>
      <c r="BD113" s="52"/>
      <c r="BE113" s="52"/>
      <c r="BF113" s="52"/>
      <c r="BG113" s="54"/>
    </row>
    <row r="114" spans="1:73" ht="32.25" customHeight="1" thickBot="1">
      <c r="A114" s="380" t="str">
        <f>IF(AK13=Datos!$A$6,"VALORACIÓN DE LA OPORTUNIDAD","VALORACIÓN DEL RIESGO")</f>
        <v>VALORACIÓN DEL RIESGO</v>
      </c>
      <c r="B114" s="381"/>
      <c r="C114" s="381"/>
      <c r="D114" s="381"/>
      <c r="E114" s="381"/>
      <c r="F114" s="381"/>
      <c r="G114" s="381"/>
      <c r="H114" s="381"/>
      <c r="I114" s="381"/>
      <c r="J114" s="382"/>
      <c r="K114" s="27"/>
      <c r="L114" s="27"/>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7"/>
      <c r="BO114" s="11" t="s">
        <v>545</v>
      </c>
      <c r="BP114" s="11">
        <f>IF(COUNTA(D102:S111)=0,0,SUM(BP102:BP106)/(COUNTA(D102:S111)))</f>
        <v>0</v>
      </c>
    </row>
    <row r="115" spans="1:73" ht="27" customHeight="1">
      <c r="A115" s="57"/>
      <c r="B115" s="175"/>
      <c r="C115" s="175"/>
      <c r="D115" s="175"/>
      <c r="E115" s="175"/>
      <c r="F115" s="175"/>
      <c r="G115" s="175"/>
      <c r="H115" s="175"/>
      <c r="I115" s="175"/>
      <c r="J115" s="175"/>
      <c r="K115" s="19"/>
      <c r="L115" s="19"/>
      <c r="BG115" s="20"/>
    </row>
    <row r="116" spans="1:73" ht="21" customHeight="1">
      <c r="A116" s="57"/>
      <c r="B116" s="175"/>
      <c r="C116" s="175"/>
      <c r="D116" s="175"/>
      <c r="E116" s="175"/>
      <c r="F116" s="175"/>
      <c r="G116" s="175"/>
      <c r="H116" s="175"/>
      <c r="I116" s="175"/>
      <c r="J116" s="175"/>
      <c r="K116" s="19"/>
      <c r="L116" s="19"/>
      <c r="U116" s="508" t="str">
        <f>IF(AK13=Datos!$A$6,"Número máximo de cuadrantes a aumentar","Número máximo de cuadrantes a disminuir")</f>
        <v>Número máximo de cuadrantes a disminuir</v>
      </c>
      <c r="V116" s="509"/>
      <c r="W116" s="510"/>
      <c r="X116" s="510"/>
      <c r="Y116" s="510"/>
      <c r="Z116" s="510"/>
      <c r="AA116" s="510"/>
      <c r="AB116" s="510"/>
      <c r="AC116" s="510"/>
      <c r="AD116" s="510"/>
      <c r="AE116" s="510"/>
      <c r="AF116" s="510"/>
      <c r="AG116" s="510"/>
      <c r="AH116" s="510"/>
      <c r="AI116" s="510"/>
      <c r="AJ116" s="510"/>
      <c r="AK116" s="511"/>
      <c r="BG116" s="20"/>
    </row>
    <row r="117" spans="1:73">
      <c r="A117" s="57"/>
      <c r="B117" s="175"/>
      <c r="C117" s="175"/>
      <c r="D117" s="175"/>
      <c r="E117" s="175"/>
      <c r="F117" s="175"/>
      <c r="G117" s="175"/>
      <c r="H117" s="175"/>
      <c r="I117" s="175"/>
      <c r="J117" s="175"/>
      <c r="K117" s="19"/>
      <c r="L117" s="19"/>
      <c r="U117" s="512" t="s">
        <v>485</v>
      </c>
      <c r="V117" s="513"/>
      <c r="W117" s="513"/>
      <c r="X117" s="513"/>
      <c r="Y117" s="513"/>
      <c r="Z117" s="514">
        <f>IF(COUNTA(D87:D96)=0,0,IF(BZ97=0,0,BZ97))</f>
        <v>0</v>
      </c>
      <c r="AA117" s="515"/>
      <c r="AE117" s="524" t="s">
        <v>487</v>
      </c>
      <c r="AF117" s="524"/>
      <c r="AG117" s="524"/>
      <c r="AH117" s="524"/>
      <c r="AI117" s="512"/>
      <c r="AJ117" s="516">
        <f>IF(COUNTA(D102:D111)=0,0,IF(BZ112=0,0,BZ112))</f>
        <v>0</v>
      </c>
      <c r="AK117" s="516"/>
      <c r="BG117" s="20"/>
    </row>
    <row r="118" spans="1:73">
      <c r="A118" s="57"/>
      <c r="B118" s="175"/>
      <c r="C118" s="175"/>
      <c r="D118" s="175"/>
      <c r="E118" s="175"/>
      <c r="F118" s="175"/>
      <c r="G118" s="175"/>
      <c r="H118" s="175"/>
      <c r="I118" s="175"/>
      <c r="J118" s="175"/>
      <c r="K118" s="19"/>
      <c r="L118" s="19"/>
      <c r="U118" s="32"/>
      <c r="V118" s="32"/>
      <c r="W118" s="32"/>
      <c r="X118" s="32"/>
      <c r="Y118" s="32"/>
      <c r="Z118" s="32"/>
      <c r="AA118" s="32"/>
      <c r="AE118" s="32"/>
      <c r="AF118" s="32"/>
      <c r="AG118" s="32"/>
      <c r="AH118" s="32"/>
      <c r="AI118" s="32"/>
      <c r="AJ118" s="32"/>
      <c r="AK118" s="32"/>
      <c r="BG118" s="20"/>
    </row>
    <row r="119" spans="1:73" ht="14.45" customHeight="1">
      <c r="A119" s="57"/>
      <c r="B119" s="175"/>
      <c r="C119" s="175"/>
      <c r="D119" s="175"/>
      <c r="E119" s="175"/>
      <c r="F119" s="175"/>
      <c r="G119" s="175"/>
      <c r="H119" s="175"/>
      <c r="I119" s="175"/>
      <c r="J119" s="175"/>
      <c r="K119" s="19"/>
      <c r="L119" s="19"/>
      <c r="BG119" s="20"/>
    </row>
    <row r="120" spans="1:73">
      <c r="A120" s="57"/>
      <c r="B120" s="175"/>
      <c r="C120" s="175"/>
      <c r="D120" s="175"/>
      <c r="E120" s="175"/>
      <c r="F120" s="175"/>
      <c r="G120" s="175"/>
      <c r="H120" s="175"/>
      <c r="I120" s="175"/>
      <c r="J120" s="175"/>
      <c r="K120" s="19"/>
      <c r="L120" s="19"/>
      <c r="BG120" s="20"/>
    </row>
    <row r="121" spans="1:73" ht="14.45" customHeight="1">
      <c r="A121" s="18"/>
      <c r="Z121" s="401" t="s">
        <v>486</v>
      </c>
      <c r="AA121" s="401"/>
      <c r="AB121" s="401"/>
      <c r="AC121" s="401"/>
      <c r="AD121" s="401"/>
      <c r="AE121" s="401"/>
      <c r="AF121" s="401"/>
      <c r="AG121" s="401"/>
      <c r="AH121" s="401"/>
      <c r="AI121" s="401"/>
      <c r="AJ121" s="401"/>
      <c r="AK121" s="401"/>
      <c r="BG121" s="20"/>
      <c r="BK121" s="372" t="s">
        <v>551</v>
      </c>
      <c r="BL121" s="372"/>
      <c r="BM121" s="372"/>
    </row>
    <row r="122" spans="1:73" ht="14.45" customHeight="1">
      <c r="A122" s="18"/>
      <c r="D122" s="455" t="s">
        <v>489</v>
      </c>
      <c r="E122" s="455"/>
      <c r="F122" s="455"/>
      <c r="G122" s="455"/>
      <c r="Z122" s="28"/>
      <c r="BG122" s="20"/>
      <c r="BK122" s="372"/>
      <c r="BL122" s="372"/>
      <c r="BM122" s="372"/>
      <c r="BN122" s="39"/>
      <c r="BO122" s="39"/>
      <c r="BP122" s="372" t="s">
        <v>482</v>
      </c>
      <c r="BQ122" s="372" t="s">
        <v>483</v>
      </c>
      <c r="BS122" s="11" t="s">
        <v>484</v>
      </c>
    </row>
    <row r="123" spans="1:73" ht="14.45" customHeight="1">
      <c r="A123" s="18"/>
      <c r="R123" s="460" t="str">
        <f>Datos!O2</f>
        <v>Rara vez   -  (1)</v>
      </c>
      <c r="S123" s="460"/>
      <c r="T123" s="460"/>
      <c r="U123" s="460"/>
      <c r="V123" s="460"/>
      <c r="W123" s="460"/>
      <c r="AB123" s="519" t="str">
        <f>IF(AK13=Datos!$A$6,"Escala de impacto-beneficio resultante","Escala de impacto resultante")</f>
        <v>Escala de impacto resultante</v>
      </c>
      <c r="AC123" s="432"/>
      <c r="AD123" s="432"/>
      <c r="AE123" s="432"/>
      <c r="AF123" s="432"/>
      <c r="AG123" s="432"/>
      <c r="AH123" s="432"/>
      <c r="AI123" s="432"/>
      <c r="AJ123" s="432"/>
      <c r="AK123" s="520"/>
      <c r="BG123" s="20"/>
      <c r="BK123" s="11" t="s">
        <v>485</v>
      </c>
      <c r="BL123" s="26" t="str">
        <f>IF(AK13=Datos!A6,BQ133,BL133)</f>
        <v/>
      </c>
      <c r="BM123" s="26" t="e">
        <f>INDEX($R$123:$W$127,$BL$123,1)</f>
        <v>#VALUE!</v>
      </c>
      <c r="BP123" s="399"/>
      <c r="BQ123" s="399"/>
      <c r="BS123" s="11" t="s">
        <v>485</v>
      </c>
      <c r="BT123" s="26" t="str">
        <f>IF($AK$13&lt;&gt;"",BL123,"")</f>
        <v/>
      </c>
      <c r="BU123" s="26" t="str">
        <f>IF($AK$13&lt;&gt;"",$BM$123,"")</f>
        <v/>
      </c>
    </row>
    <row r="124" spans="1:73" ht="14.45" customHeight="1">
      <c r="A124" s="18"/>
      <c r="R124" s="460" t="str">
        <f>Datos!O3</f>
        <v>Improbable   -  (2)</v>
      </c>
      <c r="S124" s="460"/>
      <c r="T124" s="460"/>
      <c r="U124" s="460"/>
      <c r="V124" s="460"/>
      <c r="W124" s="460"/>
      <c r="AB124" s="432">
        <f>AB66</f>
        <v>1</v>
      </c>
      <c r="AC124" s="432"/>
      <c r="AD124" s="432">
        <f>AD66</f>
        <v>2</v>
      </c>
      <c r="AE124" s="432"/>
      <c r="AF124" s="432">
        <f>AF66</f>
        <v>3</v>
      </c>
      <c r="AG124" s="432"/>
      <c r="AH124" s="432">
        <f>AH66</f>
        <v>4</v>
      </c>
      <c r="AI124" s="432"/>
      <c r="AJ124" s="432">
        <f>AJ66</f>
        <v>5</v>
      </c>
      <c r="AK124" s="432"/>
      <c r="BG124" s="20"/>
      <c r="BK124" s="11" t="s">
        <v>487</v>
      </c>
      <c r="BL124" s="26" t="str">
        <f>IF($AK$13&lt;&gt;"",(INDEX($BK$126:$BN$132,MATCH($BT$63,$BK$126:$BK$132,0),MATCH($AJ$117,$BK$127:$BN$127,0))),"")</f>
        <v/>
      </c>
      <c r="BM124" s="26" t="e">
        <f>INDEX($R$130:$W$134,$BL$124,1)</f>
        <v>#VALUE!</v>
      </c>
      <c r="BO124" s="11" t="s">
        <v>552</v>
      </c>
      <c r="BP124" s="26" t="str">
        <f>IF($AK$13&lt;&gt;"",(INDEX($BK$126:$BN$132,MATCH($BT$63,$BK$126:$BK$132,0),MATCH($AJ$117,$BK$127:$BN$127,0))),"")</f>
        <v/>
      </c>
      <c r="BQ124" s="26" t="e">
        <f>INDEX($R$130:$W$134,$BP$124+1,1)</f>
        <v>#VALUE!</v>
      </c>
      <c r="BS124" s="11" t="s">
        <v>487</v>
      </c>
      <c r="BT124" s="26" t="str">
        <f>IF($AK$13="","",IF($AK$13=1,$BP$124,$BL$124))</f>
        <v/>
      </c>
      <c r="BU124" s="26" t="str">
        <f>IF($AK$13="","",IF($AK$13=1,$BQ$124,$BM$124))</f>
        <v/>
      </c>
    </row>
    <row r="125" spans="1:73" ht="28.5" customHeight="1">
      <c r="A125" s="18"/>
      <c r="E125" s="525" t="s">
        <v>553</v>
      </c>
      <c r="F125" s="525"/>
      <c r="G125" s="525"/>
      <c r="H125" s="525"/>
      <c r="I125" s="525"/>
      <c r="J125" s="525"/>
      <c r="K125" s="525"/>
      <c r="L125" s="525"/>
      <c r="M125" s="525"/>
      <c r="N125" s="525"/>
      <c r="O125" s="525"/>
      <c r="P125" s="525"/>
      <c r="R125" s="460" t="str">
        <f>Datos!O4</f>
        <v>Posible   -  (3)</v>
      </c>
      <c r="S125" s="460"/>
      <c r="T125" s="460"/>
      <c r="U125" s="460"/>
      <c r="V125" s="460"/>
      <c r="W125" s="460"/>
      <c r="Z125" s="402" t="s">
        <v>492</v>
      </c>
      <c r="AA125" s="433">
        <f>AA67</f>
        <v>1</v>
      </c>
      <c r="AB125" s="383" t="str">
        <f>IF(ISERROR(BL140=TRUE),"",IF(BL140="","",BL140))</f>
        <v/>
      </c>
      <c r="AC125" s="384"/>
      <c r="AD125" s="383" t="str">
        <f>IF(ISERROR(BM140=TRUE),"",IF(BM140="","",BM140))</f>
        <v/>
      </c>
      <c r="AE125" s="384"/>
      <c r="AF125" s="387" t="str">
        <f>IF(ISERROR(BN140=TRUE),"",IF(BN140="","",BN140))</f>
        <v/>
      </c>
      <c r="AG125" s="388"/>
      <c r="AH125" s="391" t="str">
        <f>IF(ISERROR(BO140=TRUE),"",IF(BO140="","",BO140))</f>
        <v/>
      </c>
      <c r="AI125" s="392"/>
      <c r="AJ125" s="395" t="str">
        <f>IF(ISERROR(BP140=TRUE),"",IF(BP140="","",BP140))</f>
        <v/>
      </c>
      <c r="AK125" s="396"/>
      <c r="AP125" s="484" t="str">
        <f>IF(AK13=Datos!$A$6,"Zona de ubicación de la oportunidad","Zona de ubicación del riesgo")</f>
        <v>Zona de ubicación del riesgo</v>
      </c>
      <c r="AQ125" s="484"/>
      <c r="AR125" s="484"/>
      <c r="AS125" s="484"/>
      <c r="AT125" s="484"/>
      <c r="AU125" s="484"/>
      <c r="AV125" s="484"/>
      <c r="AW125" s="484"/>
      <c r="AX125" s="484"/>
      <c r="AY125" s="484"/>
      <c r="AZ125" s="484"/>
      <c r="BA125" s="484"/>
      <c r="BB125" s="484"/>
      <c r="BC125" s="484"/>
      <c r="BD125" s="484"/>
      <c r="BE125" s="484"/>
      <c r="BF125" s="484"/>
      <c r="BG125" s="20"/>
    </row>
    <row r="126" spans="1:73" ht="14.45" customHeight="1">
      <c r="A126" s="18"/>
      <c r="J126" s="40"/>
      <c r="K126" s="41"/>
      <c r="L126" s="41"/>
      <c r="M126" s="41"/>
      <c r="N126" s="41"/>
      <c r="O126" s="41"/>
      <c r="P126" s="42"/>
      <c r="R126" s="460" t="str">
        <f>Datos!O5</f>
        <v>Probable   -  (4)</v>
      </c>
      <c r="S126" s="460"/>
      <c r="T126" s="460"/>
      <c r="U126" s="460"/>
      <c r="V126" s="460"/>
      <c r="W126" s="460"/>
      <c r="Z126" s="403"/>
      <c r="AA126" s="433"/>
      <c r="AB126" s="385"/>
      <c r="AC126" s="386"/>
      <c r="AD126" s="385"/>
      <c r="AE126" s="386"/>
      <c r="AF126" s="389"/>
      <c r="AG126" s="390"/>
      <c r="AH126" s="393"/>
      <c r="AI126" s="394"/>
      <c r="AJ126" s="397"/>
      <c r="AK126" s="398"/>
      <c r="AP126" s="516" t="str">
        <f>IF(OR(J127="",J134=""),"",(INDEX($BK$65:$BP$70,MATCH($BU$123,$BK$65:$BK$70,0),MATCH($BU$124,$BK$65:$BP$65,0))))</f>
        <v/>
      </c>
      <c r="AQ126" s="516"/>
      <c r="AR126" s="516"/>
      <c r="AS126" s="516"/>
      <c r="AT126" s="516"/>
      <c r="AU126" s="516"/>
      <c r="AV126" s="516"/>
      <c r="AW126" s="516"/>
      <c r="AX126" s="516"/>
      <c r="AY126" s="516"/>
      <c r="AZ126" s="516"/>
      <c r="BA126" s="516"/>
      <c r="BB126" s="516"/>
      <c r="BC126" s="516"/>
      <c r="BD126" s="516"/>
      <c r="BE126" s="516"/>
      <c r="BF126" s="516"/>
      <c r="BG126" s="20"/>
      <c r="BK126" s="95"/>
      <c r="BL126" s="504" t="s">
        <v>554</v>
      </c>
      <c r="BM126" s="505"/>
      <c r="BN126" s="506"/>
      <c r="BP126" s="95"/>
      <c r="BQ126" s="504" t="s">
        <v>555</v>
      </c>
      <c r="BR126" s="505"/>
      <c r="BS126" s="506"/>
    </row>
    <row r="127" spans="1:73" ht="28.5" customHeight="1">
      <c r="A127" s="18"/>
      <c r="J127" s="507" t="str">
        <f>IF(J72="","",BU123)</f>
        <v/>
      </c>
      <c r="K127" s="507"/>
      <c r="L127" s="507"/>
      <c r="M127" s="507"/>
      <c r="N127" s="507"/>
      <c r="O127" s="507"/>
      <c r="P127" s="507"/>
      <c r="R127" s="460" t="str">
        <f>Datos!O6</f>
        <v>Casi seguro   -  (5)</v>
      </c>
      <c r="S127" s="460"/>
      <c r="T127" s="460"/>
      <c r="U127" s="460"/>
      <c r="V127" s="460"/>
      <c r="W127" s="460"/>
      <c r="Z127" s="403"/>
      <c r="AA127" s="433">
        <f>AA69</f>
        <v>2</v>
      </c>
      <c r="AB127" s="383" t="str">
        <f>IF(ISERROR(BL141=TRUE),"",IF(BL141="","",BL141))</f>
        <v/>
      </c>
      <c r="AC127" s="384"/>
      <c r="AD127" s="383" t="str">
        <f>IF(ISERROR(BM141=TRUE),"",IF(BM141="","",BM141))</f>
        <v/>
      </c>
      <c r="AE127" s="384"/>
      <c r="AF127" s="387" t="str">
        <f>IF(ISERROR(BN141=TRUE),"",IF(BN141="","",BN141))</f>
        <v/>
      </c>
      <c r="AG127" s="388"/>
      <c r="AH127" s="391" t="str">
        <f>IF(ISERROR(BO141=TRUE),"",IF(BO141="","",BO141))</f>
        <v/>
      </c>
      <c r="AI127" s="392"/>
      <c r="AJ127" s="395" t="str">
        <f>IF(ISERROR(BP141=TRUE),"",IF(BP141="","",BP141))</f>
        <v/>
      </c>
      <c r="AK127" s="396"/>
      <c r="AP127" s="516"/>
      <c r="AQ127" s="516"/>
      <c r="AR127" s="516"/>
      <c r="AS127" s="516"/>
      <c r="AT127" s="516"/>
      <c r="AU127" s="516"/>
      <c r="AV127" s="516"/>
      <c r="AW127" s="516"/>
      <c r="AX127" s="516"/>
      <c r="AY127" s="516"/>
      <c r="AZ127" s="516"/>
      <c r="BA127" s="516"/>
      <c r="BB127" s="516"/>
      <c r="BC127" s="516"/>
      <c r="BD127" s="516"/>
      <c r="BE127" s="516"/>
      <c r="BF127" s="516"/>
      <c r="BG127" s="20"/>
      <c r="BK127" s="96" t="s">
        <v>556</v>
      </c>
      <c r="BL127" s="96">
        <v>0</v>
      </c>
      <c r="BM127" s="96">
        <v>1</v>
      </c>
      <c r="BN127" s="96">
        <v>2</v>
      </c>
      <c r="BO127" s="37"/>
      <c r="BP127" s="96" t="s">
        <v>556</v>
      </c>
      <c r="BQ127" s="96">
        <v>0</v>
      </c>
      <c r="BR127" s="96">
        <v>1</v>
      </c>
      <c r="BS127" s="96">
        <v>2</v>
      </c>
    </row>
    <row r="128" spans="1:73" ht="14.45" customHeight="1">
      <c r="A128" s="18"/>
      <c r="J128" s="43"/>
      <c r="K128" s="44"/>
      <c r="L128" s="44"/>
      <c r="M128" s="44"/>
      <c r="N128" s="44"/>
      <c r="O128" s="44"/>
      <c r="P128" s="45"/>
      <c r="Z128" s="403"/>
      <c r="AA128" s="433"/>
      <c r="AB128" s="385"/>
      <c r="AC128" s="386"/>
      <c r="AD128" s="385"/>
      <c r="AE128" s="386"/>
      <c r="AF128" s="389"/>
      <c r="AG128" s="390"/>
      <c r="AH128" s="393"/>
      <c r="AI128" s="394"/>
      <c r="AJ128" s="397"/>
      <c r="AK128" s="398"/>
      <c r="BG128" s="20"/>
      <c r="BK128" s="96">
        <v>1</v>
      </c>
      <c r="BL128" s="96">
        <v>1</v>
      </c>
      <c r="BM128" s="96">
        <v>1</v>
      </c>
      <c r="BN128" s="96">
        <v>1</v>
      </c>
      <c r="BO128" s="37"/>
      <c r="BP128" s="96">
        <v>1</v>
      </c>
      <c r="BQ128" s="96">
        <v>1</v>
      </c>
      <c r="BR128" s="96">
        <v>2</v>
      </c>
      <c r="BS128" s="96">
        <v>3</v>
      </c>
    </row>
    <row r="129" spans="1:71" ht="14.45" customHeight="1">
      <c r="A129" s="18"/>
      <c r="R129" s="58"/>
      <c r="S129" s="58"/>
      <c r="Z129" s="403"/>
      <c r="AA129" s="433">
        <f>AA71</f>
        <v>3</v>
      </c>
      <c r="AB129" s="383" t="str">
        <f>IF(ISERROR(BL142=TRUE),"",IF(BL142="","",BL142))</f>
        <v/>
      </c>
      <c r="AC129" s="384"/>
      <c r="AD129" s="387" t="str">
        <f>IF(ISERROR(BM142=TRUE),"",IF(BM142="","",BM142))</f>
        <v/>
      </c>
      <c r="AE129" s="388"/>
      <c r="AF129" s="391" t="str">
        <f>IF(ISERROR(BN142=TRUE),"",IF(BN142="","",BN142))</f>
        <v/>
      </c>
      <c r="AG129" s="392"/>
      <c r="AH129" s="395" t="str">
        <f>IF(ISERROR(BO142=TRUE),"",IF(BO142="","",BO142))</f>
        <v/>
      </c>
      <c r="AI129" s="396"/>
      <c r="AJ129" s="395" t="str">
        <f>IF(ISERROR(BP142=TRUE),"",IF(BP142="","",BP142))</f>
        <v/>
      </c>
      <c r="AK129" s="396"/>
      <c r="AP129" s="484" t="s">
        <v>495</v>
      </c>
      <c r="AQ129" s="484"/>
      <c r="AR129" s="484"/>
      <c r="AS129" s="484"/>
      <c r="AT129" s="484"/>
      <c r="AU129" s="484"/>
      <c r="AV129" s="484"/>
      <c r="AW129" s="484"/>
      <c r="AX129" s="484"/>
      <c r="AY129" s="484"/>
      <c r="AZ129" s="484"/>
      <c r="BA129" s="484"/>
      <c r="BB129" s="484"/>
      <c r="BC129" s="484"/>
      <c r="BD129" s="484"/>
      <c r="BE129" s="484"/>
      <c r="BF129" s="484"/>
      <c r="BG129" s="20"/>
      <c r="BK129" s="96">
        <v>2</v>
      </c>
      <c r="BL129" s="96">
        <v>2</v>
      </c>
      <c r="BM129" s="96">
        <v>1</v>
      </c>
      <c r="BN129" s="96">
        <v>1</v>
      </c>
      <c r="BO129" s="37"/>
      <c r="BP129" s="96">
        <v>2</v>
      </c>
      <c r="BQ129" s="96">
        <v>2</v>
      </c>
      <c r="BR129" s="96">
        <v>3</v>
      </c>
      <c r="BS129" s="96">
        <v>4</v>
      </c>
    </row>
    <row r="130" spans="1:71" ht="28.5" customHeight="1">
      <c r="A130" s="18"/>
      <c r="R130" s="460" t="str">
        <f>IF($AK$13=1,Datos!P2,IF(OR($AK$13=2,$AK$13=3,$AK$13=4),Datos!Q2,IF($AK$13=5,Datos!R2,"")))</f>
        <v/>
      </c>
      <c r="S130" s="460"/>
      <c r="T130" s="460"/>
      <c r="U130" s="460"/>
      <c r="V130" s="460"/>
      <c r="W130" s="460"/>
      <c r="Z130" s="403"/>
      <c r="AA130" s="433"/>
      <c r="AB130" s="385"/>
      <c r="AC130" s="386"/>
      <c r="AD130" s="389"/>
      <c r="AE130" s="390"/>
      <c r="AF130" s="393"/>
      <c r="AG130" s="394"/>
      <c r="AH130" s="397"/>
      <c r="AI130" s="398"/>
      <c r="AJ130" s="397"/>
      <c r="AK130" s="398"/>
      <c r="AP130" s="400"/>
      <c r="AQ130" s="400"/>
      <c r="AR130" s="400"/>
      <c r="AS130" s="400"/>
      <c r="AT130" s="400"/>
      <c r="AU130" s="400"/>
      <c r="AV130" s="400"/>
      <c r="AW130" s="400"/>
      <c r="AX130" s="400"/>
      <c r="AY130" s="400"/>
      <c r="AZ130" s="400"/>
      <c r="BA130" s="400"/>
      <c r="BB130" s="400"/>
      <c r="BC130" s="400"/>
      <c r="BD130" s="400"/>
      <c r="BE130" s="400"/>
      <c r="BF130" s="400"/>
      <c r="BG130" s="20"/>
      <c r="BK130" s="96">
        <v>3</v>
      </c>
      <c r="BL130" s="96">
        <v>3</v>
      </c>
      <c r="BM130" s="96">
        <v>2</v>
      </c>
      <c r="BN130" s="96">
        <v>1</v>
      </c>
      <c r="BO130" s="37"/>
      <c r="BP130" s="96">
        <v>3</v>
      </c>
      <c r="BQ130" s="96">
        <v>3</v>
      </c>
      <c r="BR130" s="96">
        <v>4</v>
      </c>
      <c r="BS130" s="96">
        <v>5</v>
      </c>
    </row>
    <row r="131" spans="1:71" ht="14.45" customHeight="1">
      <c r="A131" s="18"/>
      <c r="R131" s="460" t="str">
        <f>IF($AK$13=1,Datos!P3,IF(OR($AK$13=2,$AK$13=3,$AK$13=4),Datos!Q3,IF($AK$13=5,Datos!R3,"")))</f>
        <v/>
      </c>
      <c r="S131" s="460"/>
      <c r="T131" s="460"/>
      <c r="U131" s="460"/>
      <c r="V131" s="460"/>
      <c r="W131" s="460"/>
      <c r="Z131" s="403"/>
      <c r="AA131" s="433">
        <f>AA73</f>
        <v>4</v>
      </c>
      <c r="AB131" s="387" t="str">
        <f>IF(ISERROR(BL143=TRUE),"",IF(BL143="","",BL143))</f>
        <v/>
      </c>
      <c r="AC131" s="388"/>
      <c r="AD131" s="391" t="str">
        <f>IF(ISERROR(BM143=TRUE),"",IF(BM143="","",BM143))</f>
        <v/>
      </c>
      <c r="AE131" s="392"/>
      <c r="AF131" s="391" t="str">
        <f>IF(ISERROR(BN143=TRUE),"",IF(BN143="","",BN143))</f>
        <v/>
      </c>
      <c r="AG131" s="392"/>
      <c r="AH131" s="395" t="str">
        <f>IF(ISERROR(BO143=TRUE),"",IF(BO143="","",BO143))</f>
        <v/>
      </c>
      <c r="AI131" s="396"/>
      <c r="AJ131" s="395" t="str">
        <f>IF(ISERROR(BP143=TRUE),"",IF(BP143="","",BP143))</f>
        <v/>
      </c>
      <c r="AK131" s="396"/>
      <c r="AP131" s="400"/>
      <c r="AQ131" s="400"/>
      <c r="AR131" s="400"/>
      <c r="AS131" s="400"/>
      <c r="AT131" s="400"/>
      <c r="AU131" s="400"/>
      <c r="AV131" s="400"/>
      <c r="AW131" s="400"/>
      <c r="AX131" s="400"/>
      <c r="AY131" s="400"/>
      <c r="AZ131" s="400"/>
      <c r="BA131" s="400"/>
      <c r="BB131" s="400"/>
      <c r="BC131" s="400"/>
      <c r="BD131" s="400"/>
      <c r="BE131" s="400"/>
      <c r="BF131" s="400"/>
      <c r="BG131" s="20"/>
      <c r="BK131" s="96">
        <v>4</v>
      </c>
      <c r="BL131" s="96">
        <v>4</v>
      </c>
      <c r="BM131" s="96">
        <v>3</v>
      </c>
      <c r="BN131" s="96">
        <v>2</v>
      </c>
      <c r="BO131" s="37"/>
      <c r="BP131" s="96">
        <v>4</v>
      </c>
      <c r="BQ131" s="96">
        <v>4</v>
      </c>
      <c r="BR131" s="96">
        <v>5</v>
      </c>
      <c r="BS131" s="96">
        <v>5</v>
      </c>
    </row>
    <row r="132" spans="1:71" ht="28.5" customHeight="1">
      <c r="A132" s="18"/>
      <c r="E132" s="97" t="str">
        <f>IF(AK13=Datos!$A$6,"Nueva escala de impacto-beneficio","Nueva escala de impacto")</f>
        <v>Nueva escala de impacto</v>
      </c>
      <c r="F132" s="97"/>
      <c r="G132" s="59"/>
      <c r="H132" s="59"/>
      <c r="I132" s="59"/>
      <c r="J132" s="59"/>
      <c r="K132" s="59"/>
      <c r="L132" s="59"/>
      <c r="M132" s="59"/>
      <c r="N132" s="59"/>
      <c r="O132" s="59"/>
      <c r="P132" s="59"/>
      <c r="R132" s="460" t="str">
        <f>IF($AK$13=1,Datos!P4,IF(OR($AK$13=2,$AK$13=3,$AK$13=4),Datos!Q4,IF($AK$13=5,Datos!R4,"")))</f>
        <v/>
      </c>
      <c r="S132" s="460"/>
      <c r="T132" s="460"/>
      <c r="U132" s="460"/>
      <c r="V132" s="460"/>
      <c r="W132" s="460"/>
      <c r="Z132" s="403"/>
      <c r="AA132" s="433"/>
      <c r="AB132" s="389"/>
      <c r="AC132" s="390"/>
      <c r="AD132" s="393"/>
      <c r="AE132" s="394"/>
      <c r="AF132" s="393"/>
      <c r="AG132" s="394"/>
      <c r="AH132" s="397"/>
      <c r="AI132" s="398"/>
      <c r="AJ132" s="397"/>
      <c r="AK132" s="398"/>
      <c r="AP132" s="400"/>
      <c r="AQ132" s="400"/>
      <c r="AR132" s="400"/>
      <c r="AS132" s="400"/>
      <c r="AT132" s="400"/>
      <c r="AU132" s="400"/>
      <c r="AV132" s="400"/>
      <c r="AW132" s="400"/>
      <c r="AX132" s="400"/>
      <c r="AY132" s="400"/>
      <c r="AZ132" s="400"/>
      <c r="BA132" s="400"/>
      <c r="BB132" s="400"/>
      <c r="BC132" s="400"/>
      <c r="BD132" s="400"/>
      <c r="BE132" s="400"/>
      <c r="BF132" s="400"/>
      <c r="BG132" s="20"/>
      <c r="BK132" s="96">
        <v>5</v>
      </c>
      <c r="BL132" s="96">
        <v>5</v>
      </c>
      <c r="BM132" s="96">
        <v>4</v>
      </c>
      <c r="BN132" s="96">
        <v>3</v>
      </c>
      <c r="BO132" s="37"/>
      <c r="BP132" s="96">
        <v>5</v>
      </c>
      <c r="BQ132" s="96">
        <v>5</v>
      </c>
      <c r="BR132" s="96">
        <v>5</v>
      </c>
      <c r="BS132" s="96">
        <v>5</v>
      </c>
    </row>
    <row r="133" spans="1:71" ht="14.45" customHeight="1">
      <c r="A133" s="18"/>
      <c r="J133" s="60"/>
      <c r="K133" s="61"/>
      <c r="L133" s="61"/>
      <c r="M133" s="61"/>
      <c r="N133" s="61"/>
      <c r="O133" s="61"/>
      <c r="P133" s="62"/>
      <c r="Q133" s="63"/>
      <c r="R133" s="460" t="str">
        <f>IF($AK$13=1,Datos!P5,IF(OR($AK$13=2,$AK$13=3,$AK$13=4),Datos!Q5,IF($AK$13=5,Datos!R5,"")))</f>
        <v/>
      </c>
      <c r="S133" s="460"/>
      <c r="T133" s="460"/>
      <c r="U133" s="460"/>
      <c r="V133" s="460"/>
      <c r="W133" s="460"/>
      <c r="Z133" s="403"/>
      <c r="AA133" s="433">
        <f>AA75</f>
        <v>5</v>
      </c>
      <c r="AB133" s="391" t="str">
        <f>IF(ISERROR(BL144=TRUE),"",IF(BL144="","",BL144))</f>
        <v/>
      </c>
      <c r="AC133" s="392"/>
      <c r="AD133" s="391" t="str">
        <f>IF(ISERROR(BM144=TRUE),"",IF(BM144="","",BM144))</f>
        <v/>
      </c>
      <c r="AE133" s="392"/>
      <c r="AF133" s="395" t="str">
        <f>IF(ISERROR(BN144=TRUE),"",IF(BN144="","",BN144))</f>
        <v/>
      </c>
      <c r="AG133" s="396"/>
      <c r="AH133" s="395" t="str">
        <f>IF(ISERROR(BO144=TRUE),"",IF(BO144="","",BO144))</f>
        <v/>
      </c>
      <c r="AI133" s="396"/>
      <c r="AJ133" s="395" t="str">
        <f>IF(ISERROR(BP144=TRUE),"",IF(BP144="","",BP144))</f>
        <v/>
      </c>
      <c r="AK133" s="396"/>
      <c r="AP133" s="400"/>
      <c r="AQ133" s="400"/>
      <c r="AR133" s="400"/>
      <c r="AS133" s="400"/>
      <c r="AT133" s="400"/>
      <c r="AU133" s="400"/>
      <c r="AV133" s="400"/>
      <c r="AW133" s="400"/>
      <c r="AX133" s="400"/>
      <c r="AY133" s="400"/>
      <c r="AZ133" s="400"/>
      <c r="BA133" s="400"/>
      <c r="BB133" s="400"/>
      <c r="BC133" s="400"/>
      <c r="BD133" s="400"/>
      <c r="BE133" s="400"/>
      <c r="BF133" s="400"/>
      <c r="BG133" s="20"/>
      <c r="BK133" s="11" t="s">
        <v>485</v>
      </c>
      <c r="BL133" s="86" t="str">
        <f>IF($AK$13="","",IF($AK$13&lt;&gt;Datos!A6,(INDEX($BK$126:$BN$132,MATCH($BT$62,$BK$126:$BK$132,0),MATCH($Z$117,$BK$127:$BN$127,0)))))</f>
        <v/>
      </c>
      <c r="BP133" s="11" t="s">
        <v>485</v>
      </c>
      <c r="BQ133" s="64" t="str">
        <f>IF($AK$13="","",IF($AK$13=Datos!A6,(INDEX(BP126:BS132,MATCH($BT$62,BP126:BP132,0),MATCH($Z$117,BP127:BS127,0)))))</f>
        <v/>
      </c>
    </row>
    <row r="134" spans="1:71" ht="28.5" customHeight="1">
      <c r="A134" s="18"/>
      <c r="J134" s="507" t="str">
        <f>IF(J79="","",BU124)</f>
        <v/>
      </c>
      <c r="K134" s="507"/>
      <c r="L134" s="507"/>
      <c r="M134" s="507"/>
      <c r="N134" s="507"/>
      <c r="O134" s="507"/>
      <c r="P134" s="507"/>
      <c r="R134" s="460" t="str">
        <f>IF($AK$13=1,Datos!P6,IF(OR($AK$13=2,$AK$13=3,$AK$13=4),Datos!Q6,IF($AK$13=5,Datos!R6,"")))</f>
        <v/>
      </c>
      <c r="S134" s="460"/>
      <c r="T134" s="460"/>
      <c r="U134" s="460"/>
      <c r="V134" s="460"/>
      <c r="W134" s="460"/>
      <c r="Z134" s="404"/>
      <c r="AA134" s="433"/>
      <c r="AB134" s="393"/>
      <c r="AC134" s="394"/>
      <c r="AD134" s="393"/>
      <c r="AE134" s="394"/>
      <c r="AF134" s="397"/>
      <c r="AG134" s="398"/>
      <c r="AH134" s="397"/>
      <c r="AI134" s="398"/>
      <c r="AJ134" s="397"/>
      <c r="AK134" s="398"/>
      <c r="AP134" s="400"/>
      <c r="AQ134" s="400"/>
      <c r="AR134" s="400"/>
      <c r="AS134" s="400"/>
      <c r="AT134" s="400"/>
      <c r="AU134" s="400"/>
      <c r="AV134" s="400"/>
      <c r="AW134" s="400"/>
      <c r="AX134" s="400"/>
      <c r="AY134" s="400"/>
      <c r="AZ134" s="400"/>
      <c r="BA134" s="400"/>
      <c r="BB134" s="400"/>
      <c r="BC134" s="400"/>
      <c r="BD134" s="400"/>
      <c r="BE134" s="400"/>
      <c r="BF134" s="400"/>
      <c r="BG134" s="20"/>
      <c r="BK134" s="11" t="s">
        <v>487</v>
      </c>
      <c r="BL134" s="26" t="str">
        <f>IF($AK$13="","",IF($AK$13&lt;&gt;Datos!A6,(INDEX($BK$126:$BN$132,MATCH($BT$63,$BK$126:$BK$132,0),MATCH($AJ$117,$BK$127:$BN$127,0)))))</f>
        <v/>
      </c>
      <c r="BP134" s="11" t="s">
        <v>487</v>
      </c>
      <c r="BQ134" s="64" t="str">
        <f>IF($AK$13="","",IF($AK$13=Datos!A6,(INDEX(BP126:BS132,MATCH($BT$63,BP126:BP132,0),MATCH($AJ$117,BP127:BS127,0)))))</f>
        <v/>
      </c>
    </row>
    <row r="135" spans="1:71" ht="15" customHeight="1">
      <c r="A135" s="18"/>
      <c r="J135" s="43"/>
      <c r="K135" s="44"/>
      <c r="L135" s="44"/>
      <c r="M135" s="44"/>
      <c r="N135" s="44"/>
      <c r="O135" s="44"/>
      <c r="P135" s="45"/>
      <c r="Z135" s="48"/>
      <c r="AP135" s="141"/>
      <c r="AQ135" s="141"/>
      <c r="AR135" s="141"/>
      <c r="AS135" s="141"/>
      <c r="AT135" s="141"/>
      <c r="AU135" s="141"/>
      <c r="AV135" s="141"/>
      <c r="AW135" s="141"/>
      <c r="AX135" s="141"/>
      <c r="AY135" s="141"/>
      <c r="AZ135" s="141"/>
      <c r="BA135" s="141"/>
      <c r="BB135" s="141"/>
      <c r="BG135" s="20"/>
    </row>
    <row r="136" spans="1:71" ht="15" hidden="1" customHeight="1">
      <c r="A136" s="18"/>
      <c r="AP136" s="141"/>
      <c r="AQ136" s="141"/>
      <c r="AR136" s="141"/>
      <c r="AS136" s="141"/>
      <c r="AT136" s="141"/>
      <c r="AU136" s="141"/>
      <c r="AV136" s="141"/>
      <c r="AW136" s="141"/>
      <c r="AX136" s="141"/>
      <c r="AY136" s="141"/>
      <c r="AZ136" s="141"/>
      <c r="BA136" s="141"/>
      <c r="BB136" s="141"/>
      <c r="BG136" s="20"/>
    </row>
    <row r="137" spans="1:71" ht="15" hidden="1" customHeight="1">
      <c r="A137" s="18"/>
      <c r="Z137" s="49"/>
      <c r="BG137" s="20"/>
    </row>
    <row r="138" spans="1:71" ht="15" hidden="1" customHeight="1">
      <c r="A138" s="18"/>
      <c r="J138" s="60"/>
      <c r="K138" s="61"/>
      <c r="L138" s="61"/>
      <c r="M138" s="61"/>
      <c r="N138" s="61"/>
      <c r="O138" s="61"/>
      <c r="P138" s="62"/>
      <c r="Z138" s="49"/>
      <c r="BG138" s="20"/>
    </row>
    <row r="139" spans="1:71" ht="15" customHeight="1">
      <c r="A139" s="18"/>
      <c r="Z139" s="49"/>
      <c r="BG139" s="20"/>
      <c r="BL139" s="11" t="s">
        <v>558</v>
      </c>
    </row>
    <row r="140" spans="1:71" ht="15" customHeight="1" thickBot="1">
      <c r="A140" s="51"/>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3"/>
      <c r="AA140" s="52"/>
      <c r="AB140" s="52"/>
      <c r="AC140" s="52"/>
      <c r="AD140" s="52"/>
      <c r="AE140" s="52"/>
      <c r="AF140" s="52"/>
      <c r="AG140" s="52"/>
      <c r="AH140" s="52"/>
      <c r="AI140" s="52"/>
      <c r="AJ140" s="52"/>
      <c r="AK140" s="52"/>
      <c r="AL140" s="52"/>
      <c r="AM140" s="52"/>
      <c r="AN140" s="52"/>
      <c r="AO140" s="52"/>
      <c r="AP140" s="52"/>
      <c r="AQ140" s="52"/>
      <c r="AR140" s="52"/>
      <c r="AS140" s="52"/>
      <c r="AT140" s="52"/>
      <c r="AU140" s="52"/>
      <c r="AV140" s="52"/>
      <c r="AW140" s="52"/>
      <c r="AX140" s="52"/>
      <c r="AY140" s="52"/>
      <c r="AZ140" s="52"/>
      <c r="BA140" s="52"/>
      <c r="BB140" s="52"/>
      <c r="BC140" s="52"/>
      <c r="BD140" s="52"/>
      <c r="BE140" s="52"/>
      <c r="BF140" s="52"/>
      <c r="BG140" s="54"/>
      <c r="BK140" s="11">
        <f>AA125</f>
        <v>1</v>
      </c>
      <c r="BL140" s="26" t="str">
        <f>IF(AK13="","",IF(AND(BK66=$BU$123,$BL$65=$BU$124),"X",""))</f>
        <v/>
      </c>
      <c r="BM140" s="26" t="str">
        <f>IF(AK13="","",IF(AND(BK66=$BU$123,$BM$65=$BU$124),"X",""))</f>
        <v/>
      </c>
      <c r="BN140" s="26" t="str">
        <f>IF(AK13="","",IF(AND(BK66=$BU$123,$BN$65=$BU$124),"X",""))</f>
        <v/>
      </c>
      <c r="BO140" s="26" t="str">
        <f>IF(AK13="","",IF(AND(BK66=$BU$123,$BO$65=$BU$124),"X",""))</f>
        <v/>
      </c>
      <c r="BP140" s="26" t="str">
        <f>IF(AK13="","",IF(AND(BK66=$BU$123,$BP$65=$BU$124),"X",""))</f>
        <v/>
      </c>
    </row>
    <row r="141" spans="1:71" ht="32.25" customHeight="1" thickBot="1">
      <c r="A141" s="501" t="str">
        <f>IF(AK13=Datos!$A$6,"TRATAMIENTO DE LA OPORTUNIDAD","TRATAMIENTO DEL RIESGO")</f>
        <v>TRATAMIENTO DEL RIESGO</v>
      </c>
      <c r="B141" s="502"/>
      <c r="C141" s="502"/>
      <c r="D141" s="502"/>
      <c r="E141" s="502"/>
      <c r="F141" s="502"/>
      <c r="G141" s="502"/>
      <c r="H141" s="502"/>
      <c r="I141" s="502"/>
      <c r="J141" s="503"/>
      <c r="BF141" s="16"/>
      <c r="BG141" s="20"/>
      <c r="BK141" s="11">
        <f>AA127</f>
        <v>2</v>
      </c>
      <c r="BL141" s="26" t="str">
        <f>IF(AK13="","",IF(AND(BK67=$BU$123,$BL$65=$BU$124),"X",""))</f>
        <v/>
      </c>
      <c r="BM141" s="26" t="str">
        <f>IF(AK13="","",IF(AND(BK67=$BU$123,$BM$65=$BU$124),"X",""))</f>
        <v/>
      </c>
      <c r="BN141" s="26" t="str">
        <f>IF(AK13="","",IF(AND(BK67=$BU$123,$BN$65=$BU$124),"X",""))</f>
        <v/>
      </c>
      <c r="BO141" s="26" t="str">
        <f>IF(AK13="","",IF(AND(BK67=$BU$123,$BO$65=$BU$124),"X",""))</f>
        <v/>
      </c>
      <c r="BP141" s="26" t="str">
        <f>IF(AK13="","",IF(AND(BK67=$BU$123,$BP$65=$BU$124),"X",""))</f>
        <v/>
      </c>
    </row>
    <row r="142" spans="1:71" ht="14.45" customHeight="1">
      <c r="A142" s="65"/>
      <c r="B142" s="66"/>
      <c r="C142" s="66"/>
      <c r="D142" s="67"/>
      <c r="E142" s="67"/>
      <c r="F142" s="67"/>
      <c r="G142" s="67"/>
      <c r="H142" s="67"/>
      <c r="I142" s="67"/>
      <c r="J142" s="67"/>
      <c r="BG142" s="20"/>
      <c r="BK142" s="11">
        <f>AA129</f>
        <v>3</v>
      </c>
      <c r="BL142" s="26" t="str">
        <f>IF(AK13="","",IF(AND(BK68=$BU$123,$BL$65=$BU$124),"X",""))</f>
        <v/>
      </c>
      <c r="BM142" s="26" t="str">
        <f>IF(AK13="","",IF(AND(BK68=$BU$123,$BM$65=$BU$124),"X",""))</f>
        <v/>
      </c>
      <c r="BN142" s="26" t="str">
        <f>IF(AK13="","",IF(AND(BK68=$BU$123,$BN$65=$BU$124),"X",""))</f>
        <v/>
      </c>
      <c r="BO142" s="26" t="str">
        <f>IF(AK13="","",IF(AND(BK68=$BU$123,$BO$65=$BU$124),"X",""))</f>
        <v/>
      </c>
      <c r="BP142" s="26" t="str">
        <f>IF(AK13="","",IF(AND(BK68=$BU$123,$BP$65=$BU$124),"X",""))</f>
        <v/>
      </c>
    </row>
    <row r="143" spans="1:71" ht="15.75" thickBot="1">
      <c r="A143" s="18"/>
      <c r="D143" s="40"/>
      <c r="E143" s="41"/>
      <c r="F143" s="41"/>
      <c r="G143" s="41"/>
      <c r="H143" s="41"/>
      <c r="I143" s="41"/>
      <c r="J143" s="41"/>
      <c r="K143" s="41"/>
      <c r="L143" s="41"/>
      <c r="M143" s="41"/>
      <c r="N143" s="41"/>
      <c r="O143" s="41"/>
      <c r="P143" s="41"/>
      <c r="Q143" s="41"/>
      <c r="R143" s="41"/>
      <c r="S143" s="41"/>
      <c r="T143" s="41"/>
      <c r="U143" s="41"/>
      <c r="V143" s="41"/>
      <c r="W143" s="41"/>
      <c r="X143" s="41"/>
      <c r="Y143" s="41"/>
      <c r="Z143" s="41"/>
      <c r="AA143" s="41"/>
      <c r="AB143" s="41"/>
      <c r="AC143" s="41"/>
      <c r="AD143" s="41"/>
      <c r="AE143" s="41"/>
      <c r="AF143" s="41"/>
      <c r="AG143" s="41"/>
      <c r="AH143" s="41"/>
      <c r="AI143" s="41"/>
      <c r="AJ143" s="41"/>
      <c r="AK143" s="41"/>
      <c r="AL143" s="41"/>
      <c r="AM143" s="41"/>
      <c r="AN143" s="41"/>
      <c r="AO143" s="41"/>
      <c r="AP143" s="41"/>
      <c r="AQ143" s="41"/>
      <c r="AR143" s="41"/>
      <c r="AS143" s="41"/>
      <c r="AT143" s="41"/>
      <c r="AU143" s="41"/>
      <c r="AV143" s="41"/>
      <c r="AW143" s="41"/>
      <c r="AX143" s="41"/>
      <c r="AY143" s="41"/>
      <c r="AZ143" s="41"/>
      <c r="BA143" s="41"/>
      <c r="BB143" s="41"/>
      <c r="BC143" s="41"/>
      <c r="BD143" s="41"/>
      <c r="BE143" s="41"/>
      <c r="BF143" s="42"/>
      <c r="BG143" s="20"/>
      <c r="BK143" s="11">
        <f>AA131</f>
        <v>4</v>
      </c>
      <c r="BL143" s="26" t="str">
        <f>IF(AK13="","",IF(AND(BK69=$BU$123,$BL$65=$BU$124),"X",""))</f>
        <v/>
      </c>
      <c r="BM143" s="26" t="str">
        <f>IF(AK13="","",IF(AND(BK69=$BU$123,$BM$65=$BU$124),"X",""))</f>
        <v/>
      </c>
      <c r="BN143" s="26" t="str">
        <f>IF(AK13="","",IF(AND(BK69=$BU$123,$BN$65=$BU$124),"X",""))</f>
        <v/>
      </c>
      <c r="BO143" s="26" t="str">
        <f>IF(AK13="","",IF(AND(BK69=$BU$123,$BO$65=$BU$124),"X",""))</f>
        <v/>
      </c>
      <c r="BP143" s="26" t="str">
        <f>IF(AK13="","",IF(AND(BK69=$BU$123,$BP$65=$BU$124),"X",""))</f>
        <v/>
      </c>
    </row>
    <row r="144" spans="1:71" ht="15" customHeight="1">
      <c r="A144" s="18"/>
      <c r="D144" s="37"/>
      <c r="F144" s="19"/>
      <c r="G144" s="603" t="str">
        <f>IF(AK13=Datos!$A$6,"Manejo de la oportunidad:","Manejo del riesgo:")</f>
        <v>Manejo del riesgo:</v>
      </c>
      <c r="H144" s="603"/>
      <c r="I144" s="603"/>
      <c r="J144" s="603"/>
      <c r="K144" s="603"/>
      <c r="S144" s="68"/>
      <c r="T144" s="69"/>
      <c r="U144" s="69"/>
      <c r="V144" s="69"/>
      <c r="W144" s="70"/>
      <c r="AL144" s="68"/>
      <c r="AM144" s="69"/>
      <c r="AN144" s="69"/>
      <c r="AO144" s="69"/>
      <c r="AP144" s="69"/>
      <c r="AQ144" s="69"/>
      <c r="AR144" s="70"/>
      <c r="BF144" s="38"/>
      <c r="BG144" s="20"/>
      <c r="BK144" s="11">
        <f>AA133</f>
        <v>5</v>
      </c>
      <c r="BL144" s="26" t="str">
        <f>IF(AK13="","",IF(AND(BK70=$BU$123,$BL$65=$BU$124),"X",""))</f>
        <v/>
      </c>
      <c r="BM144" s="26" t="str">
        <f>IF(AK13="","",IF(AND(BK70=$BU$123,$BM$65=$BU$124),"X",""))</f>
        <v/>
      </c>
      <c r="BN144" s="26" t="str">
        <f>IF(AK13="","",IF(AND(BK70=$BU$123,$BN$65=$BU$124),"X",""))</f>
        <v/>
      </c>
      <c r="BO144" s="26" t="str">
        <f>IF(AK13="","",IF(AND(BK70=$BU$123,$BO$65=$BU$124),"X",""))</f>
        <v/>
      </c>
      <c r="BP144" s="26" t="str">
        <f>IF(AK13="","",IF(AND(BK70=$BU$123,$BP$65=$BU$124),"X",""))</f>
        <v/>
      </c>
    </row>
    <row r="145" spans="1:68" ht="21.95" customHeight="1">
      <c r="A145" s="18"/>
      <c r="D145" s="71"/>
      <c r="E145" s="19"/>
      <c r="F145" s="19"/>
      <c r="G145" s="603"/>
      <c r="H145" s="603"/>
      <c r="I145" s="603"/>
      <c r="J145" s="603"/>
      <c r="K145" s="603"/>
      <c r="S145" s="72"/>
      <c r="T145" s="598"/>
      <c r="U145" s="599"/>
      <c r="V145" s="600" t="str">
        <f>IF(AK13=Datos!$A$6,"Fortalecer","Reducir")</f>
        <v>Reducir</v>
      </c>
      <c r="W145" s="601"/>
      <c r="AL145" s="72"/>
      <c r="AM145" s="602"/>
      <c r="AN145" s="602"/>
      <c r="AO145" s="600" t="str">
        <f>IF(AK13=Datos!$A$6,"Aceptar","Aceptar")</f>
        <v>Aceptar</v>
      </c>
      <c r="AP145" s="603"/>
      <c r="AQ145" s="603"/>
      <c r="AR145" s="601"/>
      <c r="BF145" s="38"/>
      <c r="BG145" s="20"/>
      <c r="BL145" s="11">
        <v>1</v>
      </c>
      <c r="BM145" s="11">
        <v>2</v>
      </c>
      <c r="BN145" s="11">
        <v>3</v>
      </c>
      <c r="BO145" s="11">
        <v>4</v>
      </c>
      <c r="BP145" s="11">
        <v>5</v>
      </c>
    </row>
    <row r="146" spans="1:68" ht="24" customHeight="1" thickBot="1">
      <c r="A146" s="18"/>
      <c r="D146" s="37"/>
      <c r="E146" s="19"/>
      <c r="F146" s="19"/>
      <c r="G146" s="603"/>
      <c r="H146" s="603"/>
      <c r="I146" s="603"/>
      <c r="J146" s="603"/>
      <c r="K146" s="603"/>
      <c r="S146" s="73"/>
      <c r="T146" s="74"/>
      <c r="U146" s="74"/>
      <c r="V146" s="74"/>
      <c r="W146" s="75"/>
      <c r="AL146" s="73"/>
      <c r="AM146" s="74"/>
      <c r="AN146" s="74"/>
      <c r="AO146" s="74"/>
      <c r="AP146" s="74"/>
      <c r="AQ146" s="74"/>
      <c r="AR146" s="75"/>
      <c r="BF146" s="38"/>
      <c r="BG146" s="20"/>
    </row>
    <row r="147" spans="1:68" ht="15.75" customHeight="1">
      <c r="A147" s="18"/>
      <c r="D147" s="43"/>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4"/>
      <c r="AH147" s="44"/>
      <c r="AI147" s="44"/>
      <c r="AJ147" s="44"/>
      <c r="AK147" s="44"/>
      <c r="AL147" s="44"/>
      <c r="AM147" s="44"/>
      <c r="AN147" s="44"/>
      <c r="AO147" s="44"/>
      <c r="AP147" s="44"/>
      <c r="AQ147" s="44"/>
      <c r="AR147" s="44"/>
      <c r="AS147" s="44"/>
      <c r="AT147" s="44"/>
      <c r="AU147" s="44"/>
      <c r="AV147" s="44"/>
      <c r="AW147" s="44"/>
      <c r="AX147" s="44"/>
      <c r="AY147" s="44"/>
      <c r="AZ147" s="44"/>
      <c r="BA147" s="44"/>
      <c r="BB147" s="44"/>
      <c r="BC147" s="44"/>
      <c r="BD147" s="44"/>
      <c r="BE147" s="44"/>
      <c r="BF147" s="45"/>
      <c r="BG147" s="20"/>
    </row>
    <row r="148" spans="1:68" ht="21.95" customHeight="1">
      <c r="A148" s="18"/>
      <c r="BG148" s="20"/>
    </row>
    <row r="149" spans="1:68" ht="90.6" customHeight="1">
      <c r="A149" s="18"/>
      <c r="D149" s="603" t="s">
        <v>559</v>
      </c>
      <c r="E149" s="603"/>
      <c r="F149" s="603"/>
      <c r="G149" s="603"/>
      <c r="H149" s="603"/>
      <c r="I149" s="603"/>
      <c r="J149" s="603"/>
      <c r="L149" s="644" t="s">
        <v>560</v>
      </c>
      <c r="M149" s="644"/>
      <c r="N149" s="644"/>
      <c r="O149" s="644"/>
      <c r="P149" s="644"/>
      <c r="Q149" s="644"/>
      <c r="R149" s="644"/>
      <c r="S149" s="644"/>
      <c r="T149" s="644"/>
      <c r="U149" s="644"/>
      <c r="V149" s="644"/>
      <c r="W149" s="644"/>
      <c r="X149" s="644"/>
      <c r="Y149" s="644"/>
      <c r="Z149" s="644"/>
      <c r="AA149" s="644"/>
      <c r="AB149" s="644"/>
      <c r="AC149" s="644"/>
      <c r="AD149" s="644"/>
      <c r="AE149" s="644"/>
      <c r="AF149" s="644"/>
      <c r="AG149" s="644"/>
      <c r="AH149" s="644"/>
      <c r="AI149" s="644"/>
      <c r="AJ149" s="644"/>
      <c r="AK149" s="644"/>
      <c r="AL149" s="644"/>
      <c r="AM149" s="644"/>
      <c r="AN149" s="644"/>
      <c r="AO149" s="644"/>
      <c r="AP149" s="644"/>
      <c r="AQ149" s="644"/>
      <c r="AR149" s="644"/>
      <c r="AS149" s="644"/>
      <c r="AT149" s="644"/>
      <c r="AU149" s="644"/>
      <c r="AV149" s="644"/>
      <c r="AW149" s="644"/>
      <c r="AX149" s="644"/>
      <c r="AY149" s="644"/>
      <c r="AZ149" s="644"/>
      <c r="BA149" s="644"/>
      <c r="BB149" s="644"/>
      <c r="BC149" s="644"/>
      <c r="BD149" s="644"/>
      <c r="BE149" s="644"/>
      <c r="BF149" s="644"/>
      <c r="BG149" s="20"/>
    </row>
    <row r="150" spans="1:68" ht="29.45" customHeight="1">
      <c r="A150" s="18"/>
      <c r="D150" s="603"/>
      <c r="E150" s="603"/>
      <c r="F150" s="603"/>
      <c r="G150" s="603"/>
      <c r="H150" s="603"/>
      <c r="I150" s="603"/>
      <c r="J150" s="603"/>
      <c r="L150" s="644"/>
      <c r="M150" s="644"/>
      <c r="N150" s="644"/>
      <c r="O150" s="644"/>
      <c r="P150" s="644"/>
      <c r="Q150" s="644"/>
      <c r="R150" s="644"/>
      <c r="S150" s="644"/>
      <c r="T150" s="644"/>
      <c r="U150" s="644"/>
      <c r="V150" s="644"/>
      <c r="W150" s="644"/>
      <c r="X150" s="644"/>
      <c r="Y150" s="644"/>
      <c r="Z150" s="644"/>
      <c r="AA150" s="644"/>
      <c r="AB150" s="644"/>
      <c r="AC150" s="644"/>
      <c r="AD150" s="644"/>
      <c r="AE150" s="644"/>
      <c r="AF150" s="644"/>
      <c r="AG150" s="644"/>
      <c r="AH150" s="644"/>
      <c r="AI150" s="644"/>
      <c r="AJ150" s="644"/>
      <c r="AK150" s="644"/>
      <c r="AL150" s="644"/>
      <c r="AM150" s="644"/>
      <c r="AN150" s="644"/>
      <c r="AO150" s="644"/>
      <c r="AP150" s="644"/>
      <c r="AQ150" s="644"/>
      <c r="AR150" s="644"/>
      <c r="AS150" s="644"/>
      <c r="AT150" s="644"/>
      <c r="AU150" s="644"/>
      <c r="AV150" s="644"/>
      <c r="AW150" s="644"/>
      <c r="AX150" s="644"/>
      <c r="AY150" s="644"/>
      <c r="AZ150" s="644"/>
      <c r="BA150" s="644"/>
      <c r="BB150" s="644"/>
      <c r="BC150" s="644"/>
      <c r="BD150" s="644"/>
      <c r="BE150" s="644"/>
      <c r="BF150" s="644"/>
      <c r="BG150" s="20"/>
    </row>
    <row r="151" spans="1:68" ht="15.95" customHeight="1">
      <c r="A151" s="18"/>
      <c r="BG151" s="20"/>
    </row>
    <row r="152" spans="1:68" ht="31.9" customHeight="1">
      <c r="A152" s="18"/>
      <c r="D152" s="493" t="s">
        <v>561</v>
      </c>
      <c r="E152" s="493"/>
      <c r="F152" s="493"/>
      <c r="G152" s="493"/>
      <c r="H152" s="493"/>
      <c r="I152" s="493"/>
      <c r="J152" s="493"/>
      <c r="K152" s="493"/>
      <c r="L152" s="493"/>
      <c r="M152" s="493"/>
      <c r="N152" s="493"/>
      <c r="O152" s="493"/>
      <c r="P152" s="493"/>
      <c r="Q152" s="493"/>
      <c r="R152" s="493"/>
      <c r="S152" s="493"/>
      <c r="T152" s="493"/>
      <c r="U152" s="493"/>
      <c r="V152" s="493"/>
      <c r="W152" s="493"/>
      <c r="X152" s="493"/>
      <c r="Y152" s="493"/>
      <c r="Z152" s="493"/>
      <c r="AA152" s="493"/>
      <c r="AB152" s="493"/>
      <c r="AC152" s="493"/>
      <c r="AD152" s="493"/>
      <c r="AE152" s="493"/>
      <c r="AF152" s="493"/>
      <c r="AG152" s="493"/>
      <c r="AH152" s="493"/>
      <c r="AI152" s="493"/>
      <c r="AJ152" s="493"/>
      <c r="AK152" s="493"/>
      <c r="AL152" s="493"/>
      <c r="AM152" s="493"/>
      <c r="AN152" s="493"/>
      <c r="AO152" s="493"/>
      <c r="AP152" s="493"/>
      <c r="AQ152" s="493"/>
      <c r="AR152" s="493"/>
      <c r="AS152" s="493"/>
      <c r="AT152" s="493"/>
      <c r="AU152" s="493"/>
      <c r="AV152" s="493"/>
      <c r="AW152" s="493"/>
      <c r="AX152" s="493"/>
      <c r="AY152" s="493"/>
      <c r="AZ152" s="493"/>
      <c r="BA152" s="493"/>
      <c r="BB152" s="493"/>
      <c r="BC152" s="493"/>
      <c r="BD152" s="493"/>
      <c r="BE152" s="493"/>
      <c r="BF152" s="493"/>
      <c r="BG152" s="651"/>
    </row>
    <row r="153" spans="1:68" ht="20.100000000000001" customHeight="1">
      <c r="A153" s="18"/>
      <c r="D153" s="605" t="s">
        <v>562</v>
      </c>
      <c r="E153" s="605"/>
      <c r="F153" s="605"/>
      <c r="G153" s="605"/>
      <c r="H153" s="605"/>
      <c r="I153" s="605"/>
      <c r="J153" s="605"/>
      <c r="K153" s="605"/>
      <c r="L153" s="605"/>
      <c r="M153" s="605"/>
      <c r="N153" s="605"/>
      <c r="O153" s="605"/>
      <c r="P153" s="605"/>
      <c r="Q153" s="605"/>
      <c r="R153" s="605"/>
      <c r="S153" s="605"/>
      <c r="T153" s="605"/>
      <c r="U153" s="605"/>
      <c r="V153" s="649" t="s">
        <v>563</v>
      </c>
      <c r="W153" s="649"/>
      <c r="X153" s="649"/>
      <c r="Y153" s="649"/>
      <c r="Z153" s="649"/>
      <c r="AA153" s="649"/>
      <c r="AB153" s="649"/>
      <c r="AC153" s="649"/>
      <c r="AD153" s="649"/>
      <c r="AE153" s="649"/>
      <c r="AF153" s="649"/>
      <c r="AG153" s="649"/>
      <c r="AH153" s="649"/>
      <c r="AI153" s="649"/>
      <c r="AJ153" s="649"/>
      <c r="AK153" s="649"/>
      <c r="AL153" s="649"/>
      <c r="AM153" s="649"/>
      <c r="AN153" s="649"/>
      <c r="AO153" s="649"/>
      <c r="AP153" s="649"/>
      <c r="AQ153" s="649"/>
      <c r="AR153" s="649"/>
      <c r="AS153" s="649"/>
      <c r="AT153" s="649"/>
      <c r="AU153" s="649"/>
      <c r="AV153" s="649"/>
      <c r="AW153" s="649"/>
      <c r="AX153" s="649"/>
      <c r="AY153" s="649"/>
      <c r="AZ153" s="649"/>
      <c r="BA153" s="649"/>
      <c r="BB153" s="649"/>
      <c r="BC153" s="649"/>
      <c r="BD153" s="649"/>
      <c r="BE153" s="649"/>
      <c r="BF153" s="649"/>
      <c r="BG153" s="650"/>
    </row>
    <row r="154" spans="1:68" ht="20.100000000000001" customHeight="1">
      <c r="A154" s="18"/>
      <c r="D154" s="606"/>
      <c r="E154" s="606"/>
      <c r="F154" s="606"/>
      <c r="G154" s="606"/>
      <c r="H154" s="606"/>
      <c r="I154" s="606"/>
      <c r="J154" s="606"/>
      <c r="K154" s="606"/>
      <c r="L154" s="606"/>
      <c r="M154" s="606"/>
      <c r="N154" s="606"/>
      <c r="O154" s="606"/>
      <c r="P154" s="606"/>
      <c r="Q154" s="606"/>
      <c r="R154" s="606"/>
      <c r="S154" s="606"/>
      <c r="T154" s="606"/>
      <c r="U154" s="606"/>
      <c r="V154" s="604" t="s">
        <v>564</v>
      </c>
      <c r="W154" s="604"/>
      <c r="X154" s="604"/>
      <c r="Y154" s="604"/>
      <c r="Z154" s="604"/>
      <c r="AA154" s="604"/>
      <c r="AB154" s="604"/>
      <c r="AC154" s="604"/>
      <c r="AD154" s="604"/>
      <c r="AE154" s="604"/>
      <c r="AF154" s="604"/>
      <c r="AG154" s="604"/>
      <c r="AH154" s="604" t="s">
        <v>565</v>
      </c>
      <c r="AI154" s="604"/>
      <c r="AJ154" s="604"/>
      <c r="AK154" s="604"/>
      <c r="AL154" s="604"/>
      <c r="AM154" s="604"/>
      <c r="AN154" s="604"/>
      <c r="AO154" s="604"/>
      <c r="AP154" s="604"/>
      <c r="AQ154" s="604" t="s">
        <v>566</v>
      </c>
      <c r="AR154" s="604"/>
      <c r="AS154" s="604"/>
      <c r="AT154" s="604"/>
      <c r="AU154" s="604"/>
      <c r="AV154" s="604"/>
      <c r="AW154" s="604"/>
      <c r="AX154" s="604"/>
      <c r="AY154" s="604"/>
      <c r="AZ154" s="604"/>
      <c r="BA154" s="604" t="s">
        <v>567</v>
      </c>
      <c r="BB154" s="604"/>
      <c r="BC154" s="604"/>
      <c r="BD154" s="604"/>
      <c r="BE154" s="604"/>
      <c r="BF154" s="604"/>
      <c r="BG154" s="182" t="s">
        <v>568</v>
      </c>
    </row>
    <row r="155" spans="1:68" ht="14.25" customHeight="1">
      <c r="A155" s="18"/>
      <c r="D155" s="408" t="s">
        <v>569</v>
      </c>
      <c r="E155" s="413" t="str">
        <f>IF(D87="","",IF(AT87&lt;&gt;Datos!$AO$2,D87,""))</f>
        <v/>
      </c>
      <c r="F155" s="414"/>
      <c r="G155" s="414"/>
      <c r="H155" s="414"/>
      <c r="I155" s="414"/>
      <c r="J155" s="414"/>
      <c r="K155" s="414"/>
      <c r="L155" s="414"/>
      <c r="M155" s="414"/>
      <c r="N155" s="414"/>
      <c r="O155" s="414"/>
      <c r="P155" s="414"/>
      <c r="Q155" s="414"/>
      <c r="R155" s="414"/>
      <c r="S155" s="414"/>
      <c r="T155" s="414"/>
      <c r="U155" s="415"/>
      <c r="V155" s="400"/>
      <c r="W155" s="400"/>
      <c r="X155" s="400"/>
      <c r="Y155" s="400"/>
      <c r="Z155" s="400"/>
      <c r="AA155" s="400"/>
      <c r="AB155" s="400"/>
      <c r="AC155" s="400"/>
      <c r="AD155" s="400"/>
      <c r="AE155" s="400"/>
      <c r="AF155" s="400"/>
      <c r="AG155" s="400"/>
      <c r="AH155" s="406"/>
      <c r="AI155" s="406"/>
      <c r="AJ155" s="406"/>
      <c r="AK155" s="406"/>
      <c r="AL155" s="406"/>
      <c r="AM155" s="406"/>
      <c r="AN155" s="406"/>
      <c r="AO155" s="406"/>
      <c r="AP155" s="428"/>
      <c r="AQ155" s="400"/>
      <c r="AR155" s="400"/>
      <c r="AS155" s="400"/>
      <c r="AT155" s="400"/>
      <c r="AU155" s="400"/>
      <c r="AV155" s="400"/>
      <c r="AW155" s="400"/>
      <c r="AX155" s="400"/>
      <c r="AY155" s="400"/>
      <c r="AZ155" s="400"/>
      <c r="BA155" s="400"/>
      <c r="BB155" s="400"/>
      <c r="BC155" s="400"/>
      <c r="BD155" s="400"/>
      <c r="BE155" s="400"/>
      <c r="BF155" s="400"/>
      <c r="BG155" s="400"/>
      <c r="BH155" s="400"/>
      <c r="BI155" s="400"/>
      <c r="BJ155" s="400"/>
      <c r="BK155" s="400"/>
      <c r="BL155" s="400"/>
    </row>
    <row r="156" spans="1:68" ht="14.25" customHeight="1">
      <c r="A156" s="18"/>
      <c r="D156" s="409"/>
      <c r="E156" s="413" t="str">
        <f>IF(D88="","",IF(AT88&lt;&gt;Datos!$AO$2,D88,""))</f>
        <v/>
      </c>
      <c r="F156" s="414"/>
      <c r="G156" s="414"/>
      <c r="H156" s="414"/>
      <c r="I156" s="414"/>
      <c r="J156" s="414"/>
      <c r="K156" s="414"/>
      <c r="L156" s="414"/>
      <c r="M156" s="414"/>
      <c r="N156" s="414"/>
      <c r="O156" s="414"/>
      <c r="P156" s="414"/>
      <c r="Q156" s="414"/>
      <c r="R156" s="414"/>
      <c r="S156" s="414"/>
      <c r="T156" s="414"/>
      <c r="U156" s="415"/>
      <c r="V156" s="400"/>
      <c r="W156" s="400"/>
      <c r="X156" s="400"/>
      <c r="Y156" s="400"/>
      <c r="Z156" s="400"/>
      <c r="AA156" s="400"/>
      <c r="AB156" s="400"/>
      <c r="AC156" s="400"/>
      <c r="AD156" s="400"/>
      <c r="AE156" s="400"/>
      <c r="AF156" s="400"/>
      <c r="AG156" s="400"/>
      <c r="AH156" s="406"/>
      <c r="AI156" s="406"/>
      <c r="AJ156" s="406"/>
      <c r="AK156" s="406"/>
      <c r="AL156" s="406"/>
      <c r="AM156" s="406"/>
      <c r="AN156" s="406"/>
      <c r="AO156" s="406"/>
      <c r="AP156" s="428"/>
      <c r="AQ156" s="400"/>
      <c r="AR156" s="400"/>
      <c r="AS156" s="400"/>
      <c r="AT156" s="400"/>
      <c r="AU156" s="400"/>
      <c r="AV156" s="400"/>
      <c r="AW156" s="400"/>
      <c r="AX156" s="400"/>
      <c r="AY156" s="400"/>
      <c r="AZ156" s="400"/>
      <c r="BA156" s="400"/>
      <c r="BB156" s="400"/>
      <c r="BC156" s="400"/>
      <c r="BD156" s="400"/>
      <c r="BE156" s="400"/>
      <c r="BF156" s="400"/>
      <c r="BG156" s="258"/>
    </row>
    <row r="157" spans="1:68" ht="14.25" customHeight="1">
      <c r="A157" s="18"/>
      <c r="D157" s="409"/>
      <c r="E157" s="413" t="str">
        <f>IF(D89="","",IF(AT89&lt;&gt;Datos!$AO$2,D89,""))</f>
        <v/>
      </c>
      <c r="F157" s="414"/>
      <c r="G157" s="414"/>
      <c r="H157" s="414"/>
      <c r="I157" s="414"/>
      <c r="J157" s="414"/>
      <c r="K157" s="414"/>
      <c r="L157" s="414"/>
      <c r="M157" s="414"/>
      <c r="N157" s="414"/>
      <c r="O157" s="414"/>
      <c r="P157" s="414"/>
      <c r="Q157" s="414"/>
      <c r="R157" s="414"/>
      <c r="S157" s="414"/>
      <c r="T157" s="414"/>
      <c r="U157" s="415"/>
      <c r="V157" s="400"/>
      <c r="W157" s="400"/>
      <c r="X157" s="400"/>
      <c r="Y157" s="400"/>
      <c r="Z157" s="400"/>
      <c r="AA157" s="400"/>
      <c r="AB157" s="400"/>
      <c r="AC157" s="400"/>
      <c r="AD157" s="400"/>
      <c r="AE157" s="400"/>
      <c r="AF157" s="400"/>
      <c r="AG157" s="400"/>
      <c r="AH157" s="406"/>
      <c r="AI157" s="406"/>
      <c r="AJ157" s="406"/>
      <c r="AK157" s="406"/>
      <c r="AL157" s="406"/>
      <c r="AM157" s="406"/>
      <c r="AN157" s="406"/>
      <c r="AO157" s="406"/>
      <c r="AP157" s="428"/>
      <c r="AQ157" s="400"/>
      <c r="AR157" s="400"/>
      <c r="AS157" s="400"/>
      <c r="AT157" s="400"/>
      <c r="AU157" s="400"/>
      <c r="AV157" s="400"/>
      <c r="AW157" s="400"/>
      <c r="AX157" s="400"/>
      <c r="AY157" s="400"/>
      <c r="AZ157" s="400"/>
      <c r="BA157" s="400"/>
      <c r="BB157" s="400"/>
      <c r="BC157" s="400"/>
      <c r="BD157" s="400"/>
      <c r="BE157" s="400"/>
      <c r="BF157" s="400"/>
      <c r="BG157" s="258"/>
    </row>
    <row r="158" spans="1:68" ht="14.25" customHeight="1">
      <c r="A158" s="18"/>
      <c r="D158" s="409"/>
      <c r="E158" s="413" t="str">
        <f>IF(D90="","",IF(AT90&lt;&gt;Datos!$AO$2,D90,""))</f>
        <v/>
      </c>
      <c r="F158" s="414"/>
      <c r="G158" s="414"/>
      <c r="H158" s="414"/>
      <c r="I158" s="414"/>
      <c r="J158" s="414"/>
      <c r="K158" s="414"/>
      <c r="L158" s="414"/>
      <c r="M158" s="414"/>
      <c r="N158" s="414"/>
      <c r="O158" s="414"/>
      <c r="P158" s="414"/>
      <c r="Q158" s="414"/>
      <c r="R158" s="414"/>
      <c r="S158" s="414"/>
      <c r="T158" s="414"/>
      <c r="U158" s="415"/>
      <c r="V158" s="400"/>
      <c r="W158" s="400"/>
      <c r="X158" s="400"/>
      <c r="Y158" s="400"/>
      <c r="Z158" s="400"/>
      <c r="AA158" s="400"/>
      <c r="AB158" s="400"/>
      <c r="AC158" s="400"/>
      <c r="AD158" s="400"/>
      <c r="AE158" s="400"/>
      <c r="AF158" s="400"/>
      <c r="AG158" s="400"/>
      <c r="AH158" s="406"/>
      <c r="AI158" s="406"/>
      <c r="AJ158" s="406"/>
      <c r="AK158" s="406"/>
      <c r="AL158" s="406"/>
      <c r="AM158" s="406"/>
      <c r="AN158" s="406"/>
      <c r="AO158" s="406"/>
      <c r="AP158" s="428"/>
      <c r="AQ158" s="400"/>
      <c r="AR158" s="400"/>
      <c r="AS158" s="400"/>
      <c r="AT158" s="400"/>
      <c r="AU158" s="400"/>
      <c r="AV158" s="400"/>
      <c r="AW158" s="400"/>
      <c r="AX158" s="400"/>
      <c r="AY158" s="400"/>
      <c r="AZ158" s="400"/>
      <c r="BA158" s="400"/>
      <c r="BB158" s="400"/>
      <c r="BC158" s="400"/>
      <c r="BD158" s="400"/>
      <c r="BE158" s="400"/>
      <c r="BF158" s="400"/>
      <c r="BG158" s="258"/>
    </row>
    <row r="159" spans="1:68" ht="14.25" customHeight="1">
      <c r="A159" s="18"/>
      <c r="D159" s="409"/>
      <c r="E159" s="413" t="str">
        <f>IF(D91="","",IF(AT91&lt;&gt;Datos!$AO$2,D91,""))</f>
        <v/>
      </c>
      <c r="F159" s="414"/>
      <c r="G159" s="414"/>
      <c r="H159" s="414"/>
      <c r="I159" s="414"/>
      <c r="J159" s="414"/>
      <c r="K159" s="414"/>
      <c r="L159" s="414"/>
      <c r="M159" s="414"/>
      <c r="N159" s="414"/>
      <c r="O159" s="414"/>
      <c r="P159" s="414"/>
      <c r="Q159" s="414"/>
      <c r="R159" s="414"/>
      <c r="S159" s="414"/>
      <c r="T159" s="414"/>
      <c r="U159" s="415"/>
      <c r="V159" s="400"/>
      <c r="W159" s="400"/>
      <c r="X159" s="400"/>
      <c r="Y159" s="400"/>
      <c r="Z159" s="400"/>
      <c r="AA159" s="400"/>
      <c r="AB159" s="400"/>
      <c r="AC159" s="400"/>
      <c r="AD159" s="400"/>
      <c r="AE159" s="400"/>
      <c r="AF159" s="400"/>
      <c r="AG159" s="400"/>
      <c r="AH159" s="406"/>
      <c r="AI159" s="406"/>
      <c r="AJ159" s="406"/>
      <c r="AK159" s="406"/>
      <c r="AL159" s="406"/>
      <c r="AM159" s="406"/>
      <c r="AN159" s="406"/>
      <c r="AO159" s="406"/>
      <c r="AP159" s="428"/>
      <c r="AQ159" s="400"/>
      <c r="AR159" s="400"/>
      <c r="AS159" s="400"/>
      <c r="AT159" s="400"/>
      <c r="AU159" s="400"/>
      <c r="AV159" s="400"/>
      <c r="AW159" s="400"/>
      <c r="AX159" s="400"/>
      <c r="AY159" s="400"/>
      <c r="AZ159" s="400"/>
      <c r="BA159" s="400"/>
      <c r="BB159" s="400"/>
      <c r="BC159" s="400"/>
      <c r="BD159" s="400"/>
      <c r="BE159" s="400"/>
      <c r="BF159" s="400"/>
      <c r="BG159" s="258"/>
    </row>
    <row r="160" spans="1:68" ht="14.25" customHeight="1">
      <c r="A160" s="18"/>
      <c r="D160" s="409"/>
      <c r="E160" s="413" t="str">
        <f>IF(D92="","",IF(AT92&lt;&gt;Datos!$AO$2,D92,""))</f>
        <v/>
      </c>
      <c r="F160" s="414"/>
      <c r="G160" s="414"/>
      <c r="H160" s="414"/>
      <c r="I160" s="414"/>
      <c r="J160" s="414"/>
      <c r="K160" s="414"/>
      <c r="L160" s="414"/>
      <c r="M160" s="414"/>
      <c r="N160" s="414"/>
      <c r="O160" s="414"/>
      <c r="P160" s="414"/>
      <c r="Q160" s="414"/>
      <c r="R160" s="414"/>
      <c r="S160" s="414"/>
      <c r="T160" s="414"/>
      <c r="U160" s="415"/>
      <c r="V160" s="400"/>
      <c r="W160" s="400"/>
      <c r="X160" s="400"/>
      <c r="Y160" s="400"/>
      <c r="Z160" s="400"/>
      <c r="AA160" s="400"/>
      <c r="AB160" s="400"/>
      <c r="AC160" s="400"/>
      <c r="AD160" s="400"/>
      <c r="AE160" s="400"/>
      <c r="AF160" s="400"/>
      <c r="AG160" s="400"/>
      <c r="AH160" s="406"/>
      <c r="AI160" s="406"/>
      <c r="AJ160" s="406"/>
      <c r="AK160" s="406"/>
      <c r="AL160" s="406"/>
      <c r="AM160" s="406"/>
      <c r="AN160" s="406"/>
      <c r="AO160" s="406"/>
      <c r="AP160" s="428"/>
      <c r="AQ160" s="400"/>
      <c r="AR160" s="400"/>
      <c r="AS160" s="400"/>
      <c r="AT160" s="400"/>
      <c r="AU160" s="400"/>
      <c r="AV160" s="400"/>
      <c r="AW160" s="400"/>
      <c r="AX160" s="400"/>
      <c r="AY160" s="400"/>
      <c r="AZ160" s="400"/>
      <c r="BA160" s="400"/>
      <c r="BB160" s="400"/>
      <c r="BC160" s="400"/>
      <c r="BD160" s="400"/>
      <c r="BE160" s="400"/>
      <c r="BF160" s="400"/>
      <c r="BG160" s="258"/>
    </row>
    <row r="161" spans="1:64" ht="14.25" customHeight="1">
      <c r="A161" s="18"/>
      <c r="D161" s="408"/>
      <c r="E161" s="413" t="str">
        <f>IF(D93="","",IF(AT93&lt;&gt;Datos!$AO$2,D93,""))</f>
        <v/>
      </c>
      <c r="F161" s="414"/>
      <c r="G161" s="414"/>
      <c r="H161" s="414"/>
      <c r="I161" s="414"/>
      <c r="J161" s="414"/>
      <c r="K161" s="414"/>
      <c r="L161" s="414"/>
      <c r="M161" s="414"/>
      <c r="N161" s="414"/>
      <c r="O161" s="414"/>
      <c r="P161" s="414"/>
      <c r="Q161" s="414"/>
      <c r="R161" s="414"/>
      <c r="S161" s="414"/>
      <c r="T161" s="414"/>
      <c r="U161" s="415"/>
      <c r="V161" s="400"/>
      <c r="W161" s="400"/>
      <c r="X161" s="400"/>
      <c r="Y161" s="400"/>
      <c r="Z161" s="400"/>
      <c r="AA161" s="400"/>
      <c r="AB161" s="400"/>
      <c r="AC161" s="400"/>
      <c r="AD161" s="400"/>
      <c r="AE161" s="400"/>
      <c r="AF161" s="400"/>
      <c r="AG161" s="400"/>
      <c r="AH161" s="406"/>
      <c r="AI161" s="406"/>
      <c r="AJ161" s="406"/>
      <c r="AK161" s="406"/>
      <c r="AL161" s="406"/>
      <c r="AM161" s="406"/>
      <c r="AN161" s="406"/>
      <c r="AO161" s="406"/>
      <c r="AP161" s="428"/>
      <c r="AQ161" s="400"/>
      <c r="AR161" s="400"/>
      <c r="AS161" s="400"/>
      <c r="AT161" s="400"/>
      <c r="AU161" s="400"/>
      <c r="AV161" s="400"/>
      <c r="AW161" s="400"/>
      <c r="AX161" s="400"/>
      <c r="AY161" s="400"/>
      <c r="AZ161" s="400"/>
      <c r="BA161" s="400"/>
      <c r="BB161" s="400"/>
      <c r="BC161" s="400"/>
      <c r="BD161" s="400"/>
      <c r="BE161" s="400"/>
      <c r="BF161" s="400"/>
      <c r="BG161" s="258"/>
    </row>
    <row r="162" spans="1:64" ht="14.25" customHeight="1">
      <c r="A162" s="18"/>
      <c r="D162" s="408"/>
      <c r="E162" s="413" t="str">
        <f>IF(D94="","",IF(AT94&lt;&gt;Datos!$AO$2,D94,""))</f>
        <v/>
      </c>
      <c r="F162" s="414"/>
      <c r="G162" s="414"/>
      <c r="H162" s="414"/>
      <c r="I162" s="414"/>
      <c r="J162" s="414"/>
      <c r="K162" s="414"/>
      <c r="L162" s="414"/>
      <c r="M162" s="414"/>
      <c r="N162" s="414"/>
      <c r="O162" s="414"/>
      <c r="P162" s="414"/>
      <c r="Q162" s="414"/>
      <c r="R162" s="414"/>
      <c r="S162" s="414"/>
      <c r="T162" s="414"/>
      <c r="U162" s="415"/>
      <c r="V162" s="400"/>
      <c r="W162" s="400"/>
      <c r="X162" s="400"/>
      <c r="Y162" s="400"/>
      <c r="Z162" s="400"/>
      <c r="AA162" s="400"/>
      <c r="AB162" s="400"/>
      <c r="AC162" s="400"/>
      <c r="AD162" s="400"/>
      <c r="AE162" s="400"/>
      <c r="AF162" s="400"/>
      <c r="AG162" s="400"/>
      <c r="AH162" s="406"/>
      <c r="AI162" s="406"/>
      <c r="AJ162" s="406"/>
      <c r="AK162" s="406"/>
      <c r="AL162" s="406"/>
      <c r="AM162" s="406"/>
      <c r="AN162" s="406"/>
      <c r="AO162" s="406"/>
      <c r="AP162" s="428"/>
      <c r="AQ162" s="400"/>
      <c r="AR162" s="400"/>
      <c r="AS162" s="400"/>
      <c r="AT162" s="400"/>
      <c r="AU162" s="400"/>
      <c r="AV162" s="400"/>
      <c r="AW162" s="400"/>
      <c r="AX162" s="400"/>
      <c r="AY162" s="400"/>
      <c r="AZ162" s="400"/>
      <c r="BA162" s="400"/>
      <c r="BB162" s="400"/>
      <c r="BC162" s="400"/>
      <c r="BD162" s="400"/>
      <c r="BE162" s="400"/>
      <c r="BF162" s="400"/>
      <c r="BG162" s="258"/>
    </row>
    <row r="163" spans="1:64" ht="14.25" customHeight="1">
      <c r="A163" s="18"/>
      <c r="D163" s="408"/>
      <c r="E163" s="413" t="str">
        <f>IF(D95="","",IF(AT95&lt;&gt;Datos!$AO$2,D95,""))</f>
        <v/>
      </c>
      <c r="F163" s="414"/>
      <c r="G163" s="414"/>
      <c r="H163" s="414"/>
      <c r="I163" s="414"/>
      <c r="J163" s="414"/>
      <c r="K163" s="414"/>
      <c r="L163" s="414"/>
      <c r="M163" s="414"/>
      <c r="N163" s="414"/>
      <c r="O163" s="414"/>
      <c r="P163" s="414"/>
      <c r="Q163" s="414"/>
      <c r="R163" s="414"/>
      <c r="S163" s="414"/>
      <c r="T163" s="414"/>
      <c r="U163" s="415"/>
      <c r="V163" s="400"/>
      <c r="W163" s="400"/>
      <c r="X163" s="400"/>
      <c r="Y163" s="400"/>
      <c r="Z163" s="400"/>
      <c r="AA163" s="400"/>
      <c r="AB163" s="400"/>
      <c r="AC163" s="400"/>
      <c r="AD163" s="400"/>
      <c r="AE163" s="400"/>
      <c r="AF163" s="400"/>
      <c r="AG163" s="400"/>
      <c r="AH163" s="406"/>
      <c r="AI163" s="406"/>
      <c r="AJ163" s="406"/>
      <c r="AK163" s="406"/>
      <c r="AL163" s="406"/>
      <c r="AM163" s="406"/>
      <c r="AN163" s="406"/>
      <c r="AO163" s="406"/>
      <c r="AP163" s="428"/>
      <c r="AQ163" s="400"/>
      <c r="AR163" s="400"/>
      <c r="AS163" s="400"/>
      <c r="AT163" s="400"/>
      <c r="AU163" s="400"/>
      <c r="AV163" s="400"/>
      <c r="AW163" s="400"/>
      <c r="AX163" s="400"/>
      <c r="AY163" s="400"/>
      <c r="AZ163" s="400"/>
      <c r="BA163" s="400"/>
      <c r="BB163" s="400"/>
      <c r="BC163" s="400"/>
      <c r="BD163" s="400"/>
      <c r="BE163" s="400"/>
      <c r="BF163" s="400"/>
      <c r="BG163" s="258"/>
    </row>
    <row r="164" spans="1:64" ht="14.25" customHeight="1" thickBot="1">
      <c r="A164" s="18"/>
      <c r="D164" s="410"/>
      <c r="E164" s="607" t="str">
        <f>IF(D96="","",IF(AT96&lt;&gt;Datos!$AO$2,D96,""))</f>
        <v/>
      </c>
      <c r="F164" s="608"/>
      <c r="G164" s="608"/>
      <c r="H164" s="608"/>
      <c r="I164" s="608"/>
      <c r="J164" s="608"/>
      <c r="K164" s="608"/>
      <c r="L164" s="608"/>
      <c r="M164" s="608"/>
      <c r="N164" s="608"/>
      <c r="O164" s="608"/>
      <c r="P164" s="608"/>
      <c r="Q164" s="608"/>
      <c r="R164" s="608"/>
      <c r="S164" s="608"/>
      <c r="T164" s="608"/>
      <c r="U164" s="609"/>
      <c r="V164" s="424"/>
      <c r="W164" s="424"/>
      <c r="X164" s="424"/>
      <c r="Y164" s="424"/>
      <c r="Z164" s="424"/>
      <c r="AA164" s="424"/>
      <c r="AB164" s="424"/>
      <c r="AC164" s="424"/>
      <c r="AD164" s="424"/>
      <c r="AE164" s="424"/>
      <c r="AF164" s="424"/>
      <c r="AG164" s="424"/>
      <c r="AH164" s="422"/>
      <c r="AI164" s="422"/>
      <c r="AJ164" s="422"/>
      <c r="AK164" s="422"/>
      <c r="AL164" s="422"/>
      <c r="AM164" s="422"/>
      <c r="AN164" s="422"/>
      <c r="AO164" s="422"/>
      <c r="AP164" s="423"/>
      <c r="AQ164" s="424"/>
      <c r="AR164" s="424"/>
      <c r="AS164" s="424"/>
      <c r="AT164" s="424"/>
      <c r="AU164" s="424"/>
      <c r="AV164" s="424"/>
      <c r="AW164" s="424"/>
      <c r="AX164" s="424"/>
      <c r="AY164" s="424"/>
      <c r="AZ164" s="424"/>
      <c r="BA164" s="424"/>
      <c r="BB164" s="424"/>
      <c r="BC164" s="424"/>
      <c r="BD164" s="424"/>
      <c r="BE164" s="424"/>
      <c r="BF164" s="424"/>
      <c r="BG164" s="424"/>
      <c r="BH164" s="424"/>
      <c r="BI164" s="424"/>
      <c r="BJ164" s="424"/>
      <c r="BK164" s="424"/>
      <c r="BL164" s="424"/>
    </row>
    <row r="165" spans="1:64" ht="14.25" customHeight="1" thickTop="1">
      <c r="A165" s="18"/>
      <c r="D165" s="411" t="s">
        <v>570</v>
      </c>
      <c r="E165" s="416" t="str">
        <f>IF(D102="","",IF(AT102&lt;&gt;Datos!$AO$2,D102,""))</f>
        <v/>
      </c>
      <c r="F165" s="417"/>
      <c r="G165" s="417"/>
      <c r="H165" s="417"/>
      <c r="I165" s="417"/>
      <c r="J165" s="417"/>
      <c r="K165" s="417"/>
      <c r="L165" s="417"/>
      <c r="M165" s="417"/>
      <c r="N165" s="417"/>
      <c r="O165" s="417"/>
      <c r="P165" s="417"/>
      <c r="Q165" s="417"/>
      <c r="R165" s="417"/>
      <c r="S165" s="417"/>
      <c r="T165" s="417"/>
      <c r="U165" s="418"/>
      <c r="V165" s="610"/>
      <c r="W165" s="610"/>
      <c r="X165" s="610"/>
      <c r="Y165" s="610"/>
      <c r="Z165" s="610"/>
      <c r="AA165" s="610"/>
      <c r="AB165" s="610"/>
      <c r="AC165" s="610"/>
      <c r="AD165" s="610"/>
      <c r="AE165" s="610"/>
      <c r="AF165" s="610"/>
      <c r="AG165" s="610"/>
      <c r="AH165" s="611"/>
      <c r="AI165" s="611"/>
      <c r="AJ165" s="611"/>
      <c r="AK165" s="611"/>
      <c r="AL165" s="611"/>
      <c r="AM165" s="611"/>
      <c r="AN165" s="611"/>
      <c r="AO165" s="611"/>
      <c r="AP165" s="612"/>
      <c r="AQ165" s="610"/>
      <c r="AR165" s="610"/>
      <c r="AS165" s="610"/>
      <c r="AT165" s="610"/>
      <c r="AU165" s="610"/>
      <c r="AV165" s="610"/>
      <c r="AW165" s="610"/>
      <c r="AX165" s="610"/>
      <c r="AY165" s="610"/>
      <c r="AZ165" s="610"/>
      <c r="BA165" s="610"/>
      <c r="BB165" s="610"/>
      <c r="BC165" s="610"/>
      <c r="BD165" s="610"/>
      <c r="BE165" s="610"/>
      <c r="BF165" s="610"/>
      <c r="BG165" s="259"/>
    </row>
    <row r="166" spans="1:64" ht="14.25" customHeight="1">
      <c r="A166" s="18"/>
      <c r="D166" s="411"/>
      <c r="E166" s="416" t="str">
        <f>IF(D103="","",IF(AT103&lt;&gt;Datos!$AO$2,D103,""))</f>
        <v/>
      </c>
      <c r="F166" s="417"/>
      <c r="G166" s="417"/>
      <c r="H166" s="417"/>
      <c r="I166" s="417"/>
      <c r="J166" s="417"/>
      <c r="K166" s="417"/>
      <c r="L166" s="417"/>
      <c r="M166" s="417"/>
      <c r="N166" s="417"/>
      <c r="O166" s="417"/>
      <c r="P166" s="417"/>
      <c r="Q166" s="417"/>
      <c r="R166" s="417"/>
      <c r="S166" s="417"/>
      <c r="T166" s="417"/>
      <c r="U166" s="418"/>
      <c r="V166" s="616"/>
      <c r="W166" s="616"/>
      <c r="X166" s="616"/>
      <c r="Y166" s="616"/>
      <c r="Z166" s="616"/>
      <c r="AA166" s="616"/>
      <c r="AB166" s="616"/>
      <c r="AC166" s="616"/>
      <c r="AD166" s="616"/>
      <c r="AE166" s="616"/>
      <c r="AF166" s="616"/>
      <c r="AG166" s="616"/>
      <c r="AH166" s="617"/>
      <c r="AI166" s="617"/>
      <c r="AJ166" s="617"/>
      <c r="AK166" s="617"/>
      <c r="AL166" s="617"/>
      <c r="AM166" s="617"/>
      <c r="AN166" s="617"/>
      <c r="AO166" s="617"/>
      <c r="AP166" s="618"/>
      <c r="AQ166" s="616"/>
      <c r="AR166" s="616"/>
      <c r="AS166" s="616"/>
      <c r="AT166" s="616"/>
      <c r="AU166" s="616"/>
      <c r="AV166" s="616"/>
      <c r="AW166" s="616"/>
      <c r="AX166" s="616"/>
      <c r="AY166" s="616"/>
      <c r="AZ166" s="616"/>
      <c r="BA166" s="616"/>
      <c r="BB166" s="616"/>
      <c r="BC166" s="616"/>
      <c r="BD166" s="616"/>
      <c r="BE166" s="616"/>
      <c r="BF166" s="616"/>
      <c r="BG166" s="260"/>
    </row>
    <row r="167" spans="1:64" ht="14.25" customHeight="1">
      <c r="A167" s="18"/>
      <c r="D167" s="411"/>
      <c r="E167" s="416" t="str">
        <f>IF(D104="","",IF(AT104&lt;&gt;Datos!$AO$2,D104,""))</f>
        <v/>
      </c>
      <c r="F167" s="417"/>
      <c r="G167" s="417"/>
      <c r="H167" s="417"/>
      <c r="I167" s="417"/>
      <c r="J167" s="417"/>
      <c r="K167" s="417"/>
      <c r="L167" s="417"/>
      <c r="M167" s="417"/>
      <c r="N167" s="417"/>
      <c r="O167" s="417"/>
      <c r="P167" s="417"/>
      <c r="Q167" s="417"/>
      <c r="R167" s="417"/>
      <c r="S167" s="417"/>
      <c r="T167" s="417"/>
      <c r="U167" s="418"/>
      <c r="V167" s="616"/>
      <c r="W167" s="616"/>
      <c r="X167" s="616"/>
      <c r="Y167" s="616"/>
      <c r="Z167" s="616"/>
      <c r="AA167" s="616"/>
      <c r="AB167" s="616"/>
      <c r="AC167" s="616"/>
      <c r="AD167" s="616"/>
      <c r="AE167" s="616"/>
      <c r="AF167" s="616"/>
      <c r="AG167" s="616"/>
      <c r="AH167" s="617"/>
      <c r="AI167" s="617"/>
      <c r="AJ167" s="617"/>
      <c r="AK167" s="617"/>
      <c r="AL167" s="617"/>
      <c r="AM167" s="617"/>
      <c r="AN167" s="617"/>
      <c r="AO167" s="617"/>
      <c r="AP167" s="618"/>
      <c r="AQ167" s="616"/>
      <c r="AR167" s="616"/>
      <c r="AS167" s="616"/>
      <c r="AT167" s="616"/>
      <c r="AU167" s="616"/>
      <c r="AV167" s="616"/>
      <c r="AW167" s="616"/>
      <c r="AX167" s="616"/>
      <c r="AY167" s="616"/>
      <c r="AZ167" s="616"/>
      <c r="BA167" s="616"/>
      <c r="BB167" s="616"/>
      <c r="BC167" s="616"/>
      <c r="BD167" s="616"/>
      <c r="BE167" s="616"/>
      <c r="BF167" s="616"/>
      <c r="BG167" s="260"/>
    </row>
    <row r="168" spans="1:64" ht="14.25" customHeight="1">
      <c r="A168" s="18"/>
      <c r="D168" s="411"/>
      <c r="E168" s="416" t="str">
        <f>IF(D105="","",IF(AT105&lt;&gt;Datos!$AO$2,D105,""))</f>
        <v/>
      </c>
      <c r="F168" s="417"/>
      <c r="G168" s="417"/>
      <c r="H168" s="417"/>
      <c r="I168" s="417"/>
      <c r="J168" s="417"/>
      <c r="K168" s="417"/>
      <c r="L168" s="417"/>
      <c r="M168" s="417"/>
      <c r="N168" s="417"/>
      <c r="O168" s="417"/>
      <c r="P168" s="417"/>
      <c r="Q168" s="417"/>
      <c r="R168" s="417"/>
      <c r="S168" s="417"/>
      <c r="T168" s="417"/>
      <c r="U168" s="418"/>
      <c r="V168" s="616"/>
      <c r="W168" s="616"/>
      <c r="X168" s="616"/>
      <c r="Y168" s="616"/>
      <c r="Z168" s="616"/>
      <c r="AA168" s="616"/>
      <c r="AB168" s="616"/>
      <c r="AC168" s="616"/>
      <c r="AD168" s="616"/>
      <c r="AE168" s="616"/>
      <c r="AF168" s="616"/>
      <c r="AG168" s="616"/>
      <c r="AH168" s="617"/>
      <c r="AI168" s="617"/>
      <c r="AJ168" s="617"/>
      <c r="AK168" s="617"/>
      <c r="AL168" s="617"/>
      <c r="AM168" s="617"/>
      <c r="AN168" s="617"/>
      <c r="AO168" s="617"/>
      <c r="AP168" s="618"/>
      <c r="AQ168" s="616"/>
      <c r="AR168" s="616"/>
      <c r="AS168" s="616"/>
      <c r="AT168" s="616"/>
      <c r="AU168" s="616"/>
      <c r="AV168" s="616"/>
      <c r="AW168" s="616"/>
      <c r="AX168" s="616"/>
      <c r="AY168" s="616"/>
      <c r="AZ168" s="616"/>
      <c r="BA168" s="616"/>
      <c r="BB168" s="616"/>
      <c r="BC168" s="616"/>
      <c r="BD168" s="616"/>
      <c r="BE168" s="616"/>
      <c r="BF168" s="616"/>
      <c r="BG168" s="260"/>
    </row>
    <row r="169" spans="1:64" ht="14.25" customHeight="1">
      <c r="A169" s="18"/>
      <c r="D169" s="411"/>
      <c r="E169" s="416" t="str">
        <f>IF(D106="","",IF(AT106&lt;&gt;Datos!$AO$2,D106,""))</f>
        <v/>
      </c>
      <c r="F169" s="417"/>
      <c r="G169" s="417"/>
      <c r="H169" s="417"/>
      <c r="I169" s="417"/>
      <c r="J169" s="417"/>
      <c r="K169" s="417"/>
      <c r="L169" s="417"/>
      <c r="M169" s="417"/>
      <c r="N169" s="417"/>
      <c r="O169" s="417"/>
      <c r="P169" s="417"/>
      <c r="Q169" s="417"/>
      <c r="R169" s="417"/>
      <c r="S169" s="417"/>
      <c r="T169" s="417"/>
      <c r="U169" s="418"/>
      <c r="V169" s="616"/>
      <c r="W169" s="616"/>
      <c r="X169" s="616"/>
      <c r="Y169" s="616"/>
      <c r="Z169" s="616"/>
      <c r="AA169" s="616"/>
      <c r="AB169" s="616"/>
      <c r="AC169" s="616"/>
      <c r="AD169" s="616"/>
      <c r="AE169" s="616"/>
      <c r="AF169" s="616"/>
      <c r="AG169" s="616"/>
      <c r="AH169" s="617"/>
      <c r="AI169" s="617"/>
      <c r="AJ169" s="617"/>
      <c r="AK169" s="617"/>
      <c r="AL169" s="617"/>
      <c r="AM169" s="617"/>
      <c r="AN169" s="617"/>
      <c r="AO169" s="617"/>
      <c r="AP169" s="618"/>
      <c r="AQ169" s="616"/>
      <c r="AR169" s="616"/>
      <c r="AS169" s="616"/>
      <c r="AT169" s="616"/>
      <c r="AU169" s="616"/>
      <c r="AV169" s="616"/>
      <c r="AW169" s="616"/>
      <c r="AX169" s="616"/>
      <c r="AY169" s="616"/>
      <c r="AZ169" s="616"/>
      <c r="BA169" s="616"/>
      <c r="BB169" s="616"/>
      <c r="BC169" s="616"/>
      <c r="BD169" s="616"/>
      <c r="BE169" s="616"/>
      <c r="BF169" s="616"/>
      <c r="BG169" s="260"/>
    </row>
    <row r="170" spans="1:64" ht="14.25" customHeight="1">
      <c r="A170" s="18"/>
      <c r="D170" s="411"/>
      <c r="E170" s="416" t="str">
        <f>IF(D107="","",IF(AT107&lt;&gt;Datos!$AO$2,D107,""))</f>
        <v/>
      </c>
      <c r="F170" s="417"/>
      <c r="G170" s="417"/>
      <c r="H170" s="417"/>
      <c r="I170" s="417"/>
      <c r="J170" s="417"/>
      <c r="K170" s="417"/>
      <c r="L170" s="417"/>
      <c r="M170" s="417"/>
      <c r="N170" s="417"/>
      <c r="O170" s="417"/>
      <c r="P170" s="417"/>
      <c r="Q170" s="417"/>
      <c r="R170" s="417"/>
      <c r="S170" s="417"/>
      <c r="T170" s="417"/>
      <c r="U170" s="418"/>
      <c r="V170" s="616"/>
      <c r="W170" s="616"/>
      <c r="X170" s="616"/>
      <c r="Y170" s="616"/>
      <c r="Z170" s="616"/>
      <c r="AA170" s="616"/>
      <c r="AB170" s="616"/>
      <c r="AC170" s="616"/>
      <c r="AD170" s="616"/>
      <c r="AE170" s="616"/>
      <c r="AF170" s="616"/>
      <c r="AG170" s="616"/>
      <c r="AH170" s="617"/>
      <c r="AI170" s="617"/>
      <c r="AJ170" s="617"/>
      <c r="AK170" s="617"/>
      <c r="AL170" s="617"/>
      <c r="AM170" s="617"/>
      <c r="AN170" s="617"/>
      <c r="AO170" s="617"/>
      <c r="AP170" s="618"/>
      <c r="AQ170" s="616"/>
      <c r="AR170" s="616"/>
      <c r="AS170" s="616"/>
      <c r="AT170" s="616"/>
      <c r="AU170" s="616"/>
      <c r="AV170" s="616"/>
      <c r="AW170" s="616"/>
      <c r="AX170" s="616"/>
      <c r="AY170" s="616"/>
      <c r="AZ170" s="616"/>
      <c r="BA170" s="616"/>
      <c r="BB170" s="616"/>
      <c r="BC170" s="616"/>
      <c r="BD170" s="616"/>
      <c r="BE170" s="616"/>
      <c r="BF170" s="616"/>
      <c r="BG170" s="260"/>
    </row>
    <row r="171" spans="1:64" ht="14.25" customHeight="1">
      <c r="A171" s="18"/>
      <c r="D171" s="411"/>
      <c r="E171" s="416" t="str">
        <f>IF(D108="","",IF(AT108&lt;&gt;Datos!$AO$2,D108,""))</f>
        <v/>
      </c>
      <c r="F171" s="417"/>
      <c r="G171" s="417"/>
      <c r="H171" s="417"/>
      <c r="I171" s="417"/>
      <c r="J171" s="417"/>
      <c r="K171" s="417"/>
      <c r="L171" s="417"/>
      <c r="M171" s="417"/>
      <c r="N171" s="417"/>
      <c r="O171" s="417"/>
      <c r="P171" s="417"/>
      <c r="Q171" s="417"/>
      <c r="R171" s="417"/>
      <c r="S171" s="417"/>
      <c r="T171" s="417"/>
      <c r="U171" s="418"/>
      <c r="V171" s="616"/>
      <c r="W171" s="616"/>
      <c r="X171" s="616"/>
      <c r="Y171" s="616"/>
      <c r="Z171" s="616"/>
      <c r="AA171" s="616"/>
      <c r="AB171" s="616"/>
      <c r="AC171" s="616"/>
      <c r="AD171" s="616"/>
      <c r="AE171" s="616"/>
      <c r="AF171" s="616"/>
      <c r="AG171" s="616"/>
      <c r="AH171" s="617"/>
      <c r="AI171" s="617"/>
      <c r="AJ171" s="617"/>
      <c r="AK171" s="617"/>
      <c r="AL171" s="617"/>
      <c r="AM171" s="617"/>
      <c r="AN171" s="617"/>
      <c r="AO171" s="617"/>
      <c r="AP171" s="618"/>
      <c r="AQ171" s="616"/>
      <c r="AR171" s="616"/>
      <c r="AS171" s="616"/>
      <c r="AT171" s="616"/>
      <c r="AU171" s="616"/>
      <c r="AV171" s="616"/>
      <c r="AW171" s="616"/>
      <c r="AX171" s="616"/>
      <c r="AY171" s="616"/>
      <c r="AZ171" s="616"/>
      <c r="BA171" s="616"/>
      <c r="BB171" s="616"/>
      <c r="BC171" s="616"/>
      <c r="BD171" s="616"/>
      <c r="BE171" s="616"/>
      <c r="BF171" s="616"/>
      <c r="BG171" s="260"/>
    </row>
    <row r="172" spans="1:64" ht="14.25" customHeight="1">
      <c r="A172" s="18"/>
      <c r="D172" s="411"/>
      <c r="E172" s="416" t="str">
        <f>IF(D109="","",IF(AT109&lt;&gt;Datos!$AO$2,D109,""))</f>
        <v/>
      </c>
      <c r="F172" s="417"/>
      <c r="G172" s="417"/>
      <c r="H172" s="417"/>
      <c r="I172" s="417"/>
      <c r="J172" s="417"/>
      <c r="K172" s="417"/>
      <c r="L172" s="417"/>
      <c r="M172" s="417"/>
      <c r="N172" s="417"/>
      <c r="O172" s="417"/>
      <c r="P172" s="417"/>
      <c r="Q172" s="417"/>
      <c r="R172" s="417"/>
      <c r="S172" s="417"/>
      <c r="T172" s="417"/>
      <c r="U172" s="418"/>
      <c r="V172" s="616"/>
      <c r="W172" s="616"/>
      <c r="X172" s="616"/>
      <c r="Y172" s="616"/>
      <c r="Z172" s="616"/>
      <c r="AA172" s="616"/>
      <c r="AB172" s="616"/>
      <c r="AC172" s="616"/>
      <c r="AD172" s="616"/>
      <c r="AE172" s="616"/>
      <c r="AF172" s="616"/>
      <c r="AG172" s="616"/>
      <c r="AH172" s="617"/>
      <c r="AI172" s="617"/>
      <c r="AJ172" s="617"/>
      <c r="AK172" s="617"/>
      <c r="AL172" s="617"/>
      <c r="AM172" s="617"/>
      <c r="AN172" s="617"/>
      <c r="AO172" s="617"/>
      <c r="AP172" s="618"/>
      <c r="AQ172" s="616"/>
      <c r="AR172" s="616"/>
      <c r="AS172" s="616"/>
      <c r="AT172" s="616"/>
      <c r="AU172" s="616"/>
      <c r="AV172" s="616"/>
      <c r="AW172" s="616"/>
      <c r="AX172" s="616"/>
      <c r="AY172" s="616"/>
      <c r="AZ172" s="616"/>
      <c r="BA172" s="616"/>
      <c r="BB172" s="616"/>
      <c r="BC172" s="616"/>
      <c r="BD172" s="616"/>
      <c r="BE172" s="616"/>
      <c r="BF172" s="616"/>
      <c r="BG172" s="260"/>
    </row>
    <row r="173" spans="1:64" ht="14.25" customHeight="1">
      <c r="A173" s="18"/>
      <c r="D173" s="412"/>
      <c r="E173" s="416" t="str">
        <f>IF(D110="","",IF(AT110&lt;&gt;Datos!$AO$2,D110,""))</f>
        <v/>
      </c>
      <c r="F173" s="417"/>
      <c r="G173" s="417"/>
      <c r="H173" s="417"/>
      <c r="I173" s="417"/>
      <c r="J173" s="417"/>
      <c r="K173" s="417"/>
      <c r="L173" s="417"/>
      <c r="M173" s="417"/>
      <c r="N173" s="417"/>
      <c r="O173" s="417"/>
      <c r="P173" s="417"/>
      <c r="Q173" s="417"/>
      <c r="R173" s="417"/>
      <c r="S173" s="417"/>
      <c r="T173" s="417"/>
      <c r="U173" s="418"/>
      <c r="V173" s="616"/>
      <c r="W173" s="616"/>
      <c r="X173" s="616"/>
      <c r="Y173" s="616"/>
      <c r="Z173" s="616"/>
      <c r="AA173" s="616"/>
      <c r="AB173" s="616"/>
      <c r="AC173" s="616"/>
      <c r="AD173" s="616"/>
      <c r="AE173" s="616"/>
      <c r="AF173" s="616"/>
      <c r="AG173" s="616"/>
      <c r="AH173" s="617"/>
      <c r="AI173" s="617"/>
      <c r="AJ173" s="617"/>
      <c r="AK173" s="617"/>
      <c r="AL173" s="617"/>
      <c r="AM173" s="617"/>
      <c r="AN173" s="617"/>
      <c r="AO173" s="617"/>
      <c r="AP173" s="618"/>
      <c r="AQ173" s="616"/>
      <c r="AR173" s="616"/>
      <c r="AS173" s="616"/>
      <c r="AT173" s="616"/>
      <c r="AU173" s="616"/>
      <c r="AV173" s="616"/>
      <c r="AW173" s="616"/>
      <c r="AX173" s="616"/>
      <c r="AY173" s="616"/>
      <c r="AZ173" s="616"/>
      <c r="BA173" s="616"/>
      <c r="BB173" s="616"/>
      <c r="BC173" s="616"/>
      <c r="BD173" s="616"/>
      <c r="BE173" s="616"/>
      <c r="BF173" s="616"/>
      <c r="BG173" s="260"/>
    </row>
    <row r="174" spans="1:64" ht="14.25" customHeight="1">
      <c r="A174" s="18"/>
      <c r="D174" s="412"/>
      <c r="E174" s="416" t="str">
        <f>IF(D111="","",IF(AT111&lt;&gt;Datos!$AO$2,D111,""))</f>
        <v/>
      </c>
      <c r="F174" s="417"/>
      <c r="G174" s="417"/>
      <c r="H174" s="417"/>
      <c r="I174" s="417"/>
      <c r="J174" s="417"/>
      <c r="K174" s="417"/>
      <c r="L174" s="417"/>
      <c r="M174" s="417"/>
      <c r="N174" s="417"/>
      <c r="O174" s="417"/>
      <c r="P174" s="417"/>
      <c r="Q174" s="417"/>
      <c r="R174" s="417"/>
      <c r="S174" s="417"/>
      <c r="T174" s="417"/>
      <c r="U174" s="418"/>
      <c r="V174" s="616"/>
      <c r="W174" s="616"/>
      <c r="X174" s="616"/>
      <c r="Y174" s="616"/>
      <c r="Z174" s="616"/>
      <c r="AA174" s="616"/>
      <c r="AB174" s="616"/>
      <c r="AC174" s="616"/>
      <c r="AD174" s="616"/>
      <c r="AE174" s="616"/>
      <c r="AF174" s="616"/>
      <c r="AG174" s="616"/>
      <c r="AH174" s="617"/>
      <c r="AI174" s="617"/>
      <c r="AJ174" s="617"/>
      <c r="AK174" s="617"/>
      <c r="AL174" s="617"/>
      <c r="AM174" s="617"/>
      <c r="AN174" s="617"/>
      <c r="AO174" s="617"/>
      <c r="AP174" s="618"/>
      <c r="AQ174" s="616"/>
      <c r="AR174" s="616"/>
      <c r="AS174" s="616"/>
      <c r="AT174" s="616"/>
      <c r="AU174" s="616"/>
      <c r="AV174" s="616"/>
      <c r="AW174" s="616"/>
      <c r="AX174" s="616"/>
      <c r="AY174" s="616"/>
      <c r="AZ174" s="616"/>
      <c r="BA174" s="616"/>
      <c r="BB174" s="616"/>
      <c r="BC174" s="616"/>
      <c r="BD174" s="616"/>
      <c r="BE174" s="616"/>
      <c r="BF174" s="616"/>
      <c r="BG174" s="260"/>
    </row>
    <row r="175" spans="1:64">
      <c r="A175" s="18"/>
      <c r="BG175" s="20"/>
    </row>
    <row r="176" spans="1:64" ht="15.75" customHeight="1">
      <c r="A176" s="18"/>
      <c r="D176" s="181"/>
      <c r="E176" s="181"/>
      <c r="F176" s="181"/>
      <c r="G176" s="181"/>
      <c r="H176" s="181"/>
      <c r="I176" s="181"/>
      <c r="J176" s="181"/>
      <c r="K176" s="181"/>
      <c r="L176" s="181"/>
      <c r="M176" s="181"/>
      <c r="N176" s="181"/>
      <c r="O176" s="181"/>
      <c r="P176" s="181"/>
      <c r="Q176" s="181"/>
      <c r="R176" s="181"/>
      <c r="S176" s="181"/>
      <c r="T176" s="181"/>
      <c r="U176" s="181"/>
      <c r="V176" s="181"/>
      <c r="W176" s="181"/>
      <c r="X176" s="181"/>
      <c r="Y176" s="181"/>
      <c r="Z176" s="181"/>
      <c r="AA176" s="181"/>
      <c r="AB176" s="181"/>
      <c r="AC176" s="181"/>
      <c r="AD176" s="181"/>
      <c r="AE176" s="181"/>
      <c r="AF176" s="181"/>
      <c r="AG176" s="181"/>
      <c r="AH176" s="181"/>
      <c r="AI176" s="181"/>
      <c r="AJ176" s="181"/>
      <c r="AK176" s="181"/>
      <c r="AL176" s="181"/>
      <c r="AM176" s="181"/>
      <c r="AN176" s="181"/>
      <c r="AO176" s="181"/>
      <c r="AP176" s="181"/>
      <c r="AQ176" s="181"/>
      <c r="AR176" s="181"/>
      <c r="AS176" s="181"/>
      <c r="AT176" s="181"/>
      <c r="AU176" s="181"/>
      <c r="AV176" s="181"/>
      <c r="AW176" s="181"/>
      <c r="AX176" s="181"/>
      <c r="AY176" s="181"/>
      <c r="AZ176" s="181"/>
      <c r="BA176" s="181"/>
      <c r="BB176" s="181"/>
      <c r="BG176" s="20"/>
      <c r="BK176" s="11" t="s">
        <v>574</v>
      </c>
    </row>
    <row r="177" spans="1:63" ht="31.9" customHeight="1">
      <c r="A177" s="18"/>
      <c r="D177" s="652" t="s">
        <v>575</v>
      </c>
      <c r="E177" s="652"/>
      <c r="F177" s="652"/>
      <c r="G177" s="652"/>
      <c r="H177" s="652"/>
      <c r="I177" s="652"/>
      <c r="J177" s="652"/>
      <c r="K177" s="652"/>
      <c r="L177" s="652"/>
      <c r="M177" s="652"/>
      <c r="N177" s="652"/>
      <c r="O177" s="652"/>
      <c r="P177" s="652"/>
      <c r="Q177" s="652"/>
      <c r="R177" s="652"/>
      <c r="S177" s="652"/>
      <c r="T177" s="652"/>
      <c r="U177" s="652"/>
      <c r="V177" s="652"/>
      <c r="W177" s="652"/>
      <c r="X177" s="652"/>
      <c r="Y177" s="652"/>
      <c r="Z177" s="652"/>
      <c r="AA177" s="652"/>
      <c r="AB177" s="652"/>
      <c r="AC177" s="652"/>
      <c r="AD177" s="652"/>
      <c r="AE177" s="652"/>
      <c r="AF177" s="652"/>
      <c r="AG177" s="652"/>
      <c r="AH177" s="652"/>
      <c r="AI177" s="652"/>
      <c r="AJ177" s="652"/>
      <c r="AK177" s="652"/>
      <c r="AL177" s="652"/>
      <c r="AM177" s="652"/>
      <c r="AN177" s="652"/>
      <c r="AO177" s="652"/>
      <c r="AP177" s="652"/>
      <c r="AQ177" s="652"/>
      <c r="AR177" s="652"/>
      <c r="AS177" s="652"/>
      <c r="AT177" s="652"/>
      <c r="AU177" s="652"/>
      <c r="AV177" s="652"/>
      <c r="AW177" s="652"/>
      <c r="AX177" s="652"/>
      <c r="AY177" s="652"/>
      <c r="AZ177" s="652"/>
      <c r="BA177" s="652"/>
      <c r="BB177" s="652"/>
      <c r="BC177" s="652"/>
      <c r="BD177" s="652"/>
      <c r="BE177" s="652"/>
      <c r="BF177" s="652"/>
      <c r="BG177" s="653"/>
      <c r="BK177" s="26" t="str">
        <f>IF(AT87=Datos!$AO$2,D87,"")</f>
        <v/>
      </c>
    </row>
    <row r="178" spans="1:63" ht="20.100000000000001" customHeight="1">
      <c r="A178" s="18"/>
      <c r="D178" s="654" t="s">
        <v>576</v>
      </c>
      <c r="E178" s="654"/>
      <c r="F178" s="654"/>
      <c r="G178" s="654"/>
      <c r="H178" s="654"/>
      <c r="I178" s="654"/>
      <c r="J178" s="654"/>
      <c r="K178" s="654"/>
      <c r="L178" s="654"/>
      <c r="M178" s="654"/>
      <c r="N178" s="654"/>
      <c r="O178" s="654"/>
      <c r="P178" s="654"/>
      <c r="Q178" s="654"/>
      <c r="R178" s="654"/>
      <c r="S178" s="654"/>
      <c r="T178" s="654"/>
      <c r="U178" s="654"/>
      <c r="V178" s="649" t="s">
        <v>563</v>
      </c>
      <c r="W178" s="649"/>
      <c r="X178" s="649"/>
      <c r="Y178" s="649"/>
      <c r="Z178" s="649"/>
      <c r="AA178" s="649"/>
      <c r="AB178" s="649"/>
      <c r="AC178" s="649"/>
      <c r="AD178" s="649"/>
      <c r="AE178" s="649"/>
      <c r="AF178" s="649"/>
      <c r="AG178" s="649"/>
      <c r="AH178" s="649"/>
      <c r="AI178" s="649"/>
      <c r="AJ178" s="649"/>
      <c r="AK178" s="649"/>
      <c r="AL178" s="649"/>
      <c r="AM178" s="649"/>
      <c r="AN178" s="649"/>
      <c r="AO178" s="649"/>
      <c r="AP178" s="649"/>
      <c r="AQ178" s="649"/>
      <c r="AR178" s="649"/>
      <c r="AS178" s="649"/>
      <c r="AT178" s="649"/>
      <c r="AU178" s="649"/>
      <c r="AV178" s="649"/>
      <c r="AW178" s="649"/>
      <c r="AX178" s="649"/>
      <c r="AY178" s="649"/>
      <c r="AZ178" s="649"/>
      <c r="BA178" s="649"/>
      <c r="BB178" s="649"/>
      <c r="BC178" s="649"/>
      <c r="BD178" s="649"/>
      <c r="BE178" s="649"/>
      <c r="BF178" s="649"/>
      <c r="BG178" s="650"/>
      <c r="BK178" s="26" t="str">
        <f>IF(AT88=Datos!$AO$2,D88,"")</f>
        <v/>
      </c>
    </row>
    <row r="179" spans="1:63" ht="25.15" customHeight="1">
      <c r="A179" s="18"/>
      <c r="D179" s="654"/>
      <c r="E179" s="654"/>
      <c r="F179" s="654"/>
      <c r="G179" s="654"/>
      <c r="H179" s="654"/>
      <c r="I179" s="654"/>
      <c r="J179" s="654"/>
      <c r="K179" s="654"/>
      <c r="L179" s="654"/>
      <c r="M179" s="654"/>
      <c r="N179" s="654"/>
      <c r="O179" s="654"/>
      <c r="P179" s="654"/>
      <c r="Q179" s="654"/>
      <c r="R179" s="654"/>
      <c r="S179" s="654"/>
      <c r="T179" s="654"/>
      <c r="U179" s="654"/>
      <c r="V179" s="604" t="s">
        <v>564</v>
      </c>
      <c r="W179" s="604"/>
      <c r="X179" s="604"/>
      <c r="Y179" s="604"/>
      <c r="Z179" s="604"/>
      <c r="AA179" s="604"/>
      <c r="AB179" s="604"/>
      <c r="AC179" s="604"/>
      <c r="AD179" s="604"/>
      <c r="AE179" s="604"/>
      <c r="AF179" s="604"/>
      <c r="AG179" s="604"/>
      <c r="AH179" s="604" t="s">
        <v>565</v>
      </c>
      <c r="AI179" s="604"/>
      <c r="AJ179" s="604"/>
      <c r="AK179" s="604"/>
      <c r="AL179" s="604"/>
      <c r="AM179" s="604"/>
      <c r="AN179" s="604"/>
      <c r="AO179" s="604"/>
      <c r="AP179" s="604"/>
      <c r="AQ179" s="604" t="s">
        <v>566</v>
      </c>
      <c r="AR179" s="604"/>
      <c r="AS179" s="604"/>
      <c r="AT179" s="604"/>
      <c r="AU179" s="604"/>
      <c r="AV179" s="604"/>
      <c r="AW179" s="604"/>
      <c r="AX179" s="604"/>
      <c r="AY179" s="604"/>
      <c r="AZ179" s="604"/>
      <c r="BA179" s="604" t="s">
        <v>567</v>
      </c>
      <c r="BB179" s="604"/>
      <c r="BC179" s="604"/>
      <c r="BD179" s="604"/>
      <c r="BE179" s="604"/>
      <c r="BF179" s="604"/>
      <c r="BG179" s="182" t="s">
        <v>568</v>
      </c>
      <c r="BK179" s="26" t="str">
        <f>IF(AT89=Datos!$AO$2,D89,"")</f>
        <v/>
      </c>
    </row>
    <row r="180" spans="1:63" ht="14.25" customHeight="1">
      <c r="A180" s="18"/>
      <c r="D180" s="429" t="s">
        <v>569</v>
      </c>
      <c r="E180" s="620"/>
      <c r="F180" s="620"/>
      <c r="G180" s="620"/>
      <c r="H180" s="620"/>
      <c r="I180" s="620"/>
      <c r="J180" s="620"/>
      <c r="K180" s="620"/>
      <c r="L180" s="620"/>
      <c r="M180" s="620"/>
      <c r="N180" s="620"/>
      <c r="O180" s="620"/>
      <c r="P180" s="620"/>
      <c r="Q180" s="620"/>
      <c r="R180" s="620"/>
      <c r="S180" s="620"/>
      <c r="T180" s="620"/>
      <c r="U180" s="620"/>
      <c r="V180" s="620"/>
      <c r="W180" s="620"/>
      <c r="X180" s="620"/>
      <c r="Y180" s="620"/>
      <c r="Z180" s="620"/>
      <c r="AA180" s="620"/>
      <c r="AB180" s="620"/>
      <c r="AC180" s="620"/>
      <c r="AD180" s="620"/>
      <c r="AE180" s="620"/>
      <c r="AF180" s="620"/>
      <c r="AG180" s="620"/>
      <c r="AH180" s="620"/>
      <c r="AI180" s="620"/>
      <c r="AJ180" s="620"/>
      <c r="AK180" s="620"/>
      <c r="AL180" s="620"/>
      <c r="AM180" s="620"/>
      <c r="AN180" s="620"/>
      <c r="AO180" s="620"/>
      <c r="AP180" s="620"/>
      <c r="AQ180" s="620"/>
      <c r="AR180" s="620"/>
      <c r="AS180" s="620"/>
      <c r="AT180" s="620"/>
      <c r="AU180" s="620"/>
      <c r="AV180" s="620"/>
      <c r="AW180" s="620"/>
      <c r="AX180" s="620"/>
      <c r="AY180" s="620"/>
      <c r="AZ180" s="620"/>
      <c r="BA180" s="624"/>
      <c r="BB180" s="625"/>
      <c r="BC180" s="625"/>
      <c r="BD180" s="625"/>
      <c r="BE180" s="625"/>
      <c r="BF180" s="626"/>
      <c r="BG180" s="261"/>
      <c r="BK180" s="26" t="str">
        <f>IF(AT90=Datos!$AO$2,D90,"")</f>
        <v/>
      </c>
    </row>
    <row r="181" spans="1:63" ht="14.25" customHeight="1">
      <c r="A181" s="18"/>
      <c r="D181" s="430"/>
      <c r="E181" s="620" t="str">
        <f>IF(D117="","",IF(AT117&lt;&gt;Datos!$AO$2,D117,""))</f>
        <v/>
      </c>
      <c r="F181" s="620"/>
      <c r="G181" s="620"/>
      <c r="H181" s="620"/>
      <c r="I181" s="620"/>
      <c r="J181" s="620"/>
      <c r="K181" s="620"/>
      <c r="L181" s="620"/>
      <c r="M181" s="620"/>
      <c r="N181" s="620"/>
      <c r="O181" s="620"/>
      <c r="P181" s="620"/>
      <c r="Q181" s="620"/>
      <c r="R181" s="620"/>
      <c r="S181" s="620"/>
      <c r="T181" s="620"/>
      <c r="U181" s="620"/>
      <c r="V181" s="620"/>
      <c r="W181" s="620"/>
      <c r="X181" s="620"/>
      <c r="Y181" s="620"/>
      <c r="Z181" s="620"/>
      <c r="AA181" s="620"/>
      <c r="AB181" s="620"/>
      <c r="AC181" s="620"/>
      <c r="AD181" s="620"/>
      <c r="AE181" s="620"/>
      <c r="AF181" s="620"/>
      <c r="AG181" s="620"/>
      <c r="AH181" s="620"/>
      <c r="AI181" s="620"/>
      <c r="AJ181" s="620"/>
      <c r="AK181" s="620"/>
      <c r="AL181" s="620"/>
      <c r="AM181" s="620"/>
      <c r="AN181" s="620"/>
      <c r="AO181" s="620"/>
      <c r="AP181" s="620"/>
      <c r="AQ181" s="620"/>
      <c r="AR181" s="620"/>
      <c r="AS181" s="620"/>
      <c r="AT181" s="620"/>
      <c r="AU181" s="620"/>
      <c r="AV181" s="620"/>
      <c r="AW181" s="620"/>
      <c r="AX181" s="620"/>
      <c r="AY181" s="620"/>
      <c r="AZ181" s="620"/>
      <c r="BA181" s="624"/>
      <c r="BB181" s="625"/>
      <c r="BC181" s="625"/>
      <c r="BD181" s="625"/>
      <c r="BE181" s="625"/>
      <c r="BF181" s="626"/>
      <c r="BG181" s="261"/>
      <c r="BK181" s="26" t="str">
        <f>IF(AT91=Datos!$AO$2,D91,"")</f>
        <v/>
      </c>
    </row>
    <row r="182" spans="1:63" ht="14.25" customHeight="1">
      <c r="A182" s="18"/>
      <c r="D182" s="430"/>
      <c r="E182" s="620" t="str">
        <f>IF(D118="","",IF(AT118&lt;&gt;Datos!$AO$2,D118,""))</f>
        <v/>
      </c>
      <c r="F182" s="620"/>
      <c r="G182" s="620"/>
      <c r="H182" s="620"/>
      <c r="I182" s="620"/>
      <c r="J182" s="620"/>
      <c r="K182" s="620"/>
      <c r="L182" s="620"/>
      <c r="M182" s="620"/>
      <c r="N182" s="620"/>
      <c r="O182" s="620"/>
      <c r="P182" s="620"/>
      <c r="Q182" s="620"/>
      <c r="R182" s="620"/>
      <c r="S182" s="620"/>
      <c r="T182" s="620"/>
      <c r="U182" s="620"/>
      <c r="V182" s="620"/>
      <c r="W182" s="620"/>
      <c r="X182" s="620"/>
      <c r="Y182" s="620"/>
      <c r="Z182" s="620"/>
      <c r="AA182" s="620"/>
      <c r="AB182" s="620"/>
      <c r="AC182" s="620"/>
      <c r="AD182" s="620"/>
      <c r="AE182" s="620"/>
      <c r="AF182" s="620"/>
      <c r="AG182" s="620"/>
      <c r="AH182" s="620"/>
      <c r="AI182" s="620"/>
      <c r="AJ182" s="620"/>
      <c r="AK182" s="620"/>
      <c r="AL182" s="620"/>
      <c r="AM182" s="620"/>
      <c r="AN182" s="620"/>
      <c r="AO182" s="620"/>
      <c r="AP182" s="620"/>
      <c r="AQ182" s="620"/>
      <c r="AR182" s="620"/>
      <c r="AS182" s="620"/>
      <c r="AT182" s="620"/>
      <c r="AU182" s="620"/>
      <c r="AV182" s="620"/>
      <c r="AW182" s="620"/>
      <c r="AX182" s="620"/>
      <c r="AY182" s="620"/>
      <c r="AZ182" s="620"/>
      <c r="BA182" s="624"/>
      <c r="BB182" s="625"/>
      <c r="BC182" s="625"/>
      <c r="BD182" s="625"/>
      <c r="BE182" s="625"/>
      <c r="BF182" s="626"/>
      <c r="BG182" s="261"/>
      <c r="BK182" s="26" t="str">
        <f>IF(AT92=Datos!$AO$2,D92,"")</f>
        <v/>
      </c>
    </row>
    <row r="183" spans="1:63" ht="14.25" customHeight="1">
      <c r="A183" s="18"/>
      <c r="D183" s="430"/>
      <c r="E183" s="620" t="str">
        <f>IF(D119="","",IF(AT119&lt;&gt;Datos!$AO$2,D119,""))</f>
        <v/>
      </c>
      <c r="F183" s="620"/>
      <c r="G183" s="620"/>
      <c r="H183" s="620"/>
      <c r="I183" s="620"/>
      <c r="J183" s="620"/>
      <c r="K183" s="620"/>
      <c r="L183" s="620"/>
      <c r="M183" s="620"/>
      <c r="N183" s="620"/>
      <c r="O183" s="620"/>
      <c r="P183" s="620"/>
      <c r="Q183" s="620"/>
      <c r="R183" s="620"/>
      <c r="S183" s="620"/>
      <c r="T183" s="620"/>
      <c r="U183" s="620"/>
      <c r="V183" s="620"/>
      <c r="W183" s="620"/>
      <c r="X183" s="620"/>
      <c r="Y183" s="620"/>
      <c r="Z183" s="620"/>
      <c r="AA183" s="620"/>
      <c r="AB183" s="620"/>
      <c r="AC183" s="620"/>
      <c r="AD183" s="620"/>
      <c r="AE183" s="620"/>
      <c r="AF183" s="620"/>
      <c r="AG183" s="620"/>
      <c r="AH183" s="620"/>
      <c r="AI183" s="620"/>
      <c r="AJ183" s="620"/>
      <c r="AK183" s="620"/>
      <c r="AL183" s="620"/>
      <c r="AM183" s="620"/>
      <c r="AN183" s="620"/>
      <c r="AO183" s="620"/>
      <c r="AP183" s="620"/>
      <c r="AQ183" s="620"/>
      <c r="AR183" s="620"/>
      <c r="AS183" s="620"/>
      <c r="AT183" s="620"/>
      <c r="AU183" s="620"/>
      <c r="AV183" s="620"/>
      <c r="AW183" s="620"/>
      <c r="AX183" s="620"/>
      <c r="AY183" s="620"/>
      <c r="AZ183" s="620"/>
      <c r="BA183" s="624"/>
      <c r="BB183" s="625"/>
      <c r="BC183" s="625"/>
      <c r="BD183" s="625"/>
      <c r="BE183" s="625"/>
      <c r="BF183" s="626"/>
      <c r="BG183" s="261"/>
      <c r="BK183" s="26" t="str">
        <f>IF(AT93=Datos!$AO$2,D93,"")</f>
        <v/>
      </c>
    </row>
    <row r="184" spans="1:63" ht="14.25" customHeight="1">
      <c r="A184" s="18"/>
      <c r="D184" s="430"/>
      <c r="E184" s="620" t="str">
        <f>IF(D120="","",IF(AT120&lt;&gt;Datos!$AO$2,D120,""))</f>
        <v/>
      </c>
      <c r="F184" s="620"/>
      <c r="G184" s="620"/>
      <c r="H184" s="620"/>
      <c r="I184" s="620"/>
      <c r="J184" s="620"/>
      <c r="K184" s="620"/>
      <c r="L184" s="620"/>
      <c r="M184" s="620"/>
      <c r="N184" s="620"/>
      <c r="O184" s="620"/>
      <c r="P184" s="620"/>
      <c r="Q184" s="620"/>
      <c r="R184" s="620"/>
      <c r="S184" s="620"/>
      <c r="T184" s="620"/>
      <c r="U184" s="620"/>
      <c r="V184" s="620"/>
      <c r="W184" s="620"/>
      <c r="X184" s="620"/>
      <c r="Y184" s="620"/>
      <c r="Z184" s="620"/>
      <c r="AA184" s="620"/>
      <c r="AB184" s="620"/>
      <c r="AC184" s="620"/>
      <c r="AD184" s="620"/>
      <c r="AE184" s="620"/>
      <c r="AF184" s="620"/>
      <c r="AG184" s="620"/>
      <c r="AH184" s="620"/>
      <c r="AI184" s="620"/>
      <c r="AJ184" s="620"/>
      <c r="AK184" s="620"/>
      <c r="AL184" s="620"/>
      <c r="AM184" s="620"/>
      <c r="AN184" s="620"/>
      <c r="AO184" s="620"/>
      <c r="AP184" s="620"/>
      <c r="AQ184" s="620"/>
      <c r="AR184" s="620"/>
      <c r="AS184" s="620"/>
      <c r="AT184" s="620"/>
      <c r="AU184" s="620"/>
      <c r="AV184" s="620"/>
      <c r="AW184" s="620"/>
      <c r="AX184" s="620"/>
      <c r="AY184" s="620"/>
      <c r="AZ184" s="620"/>
      <c r="BA184" s="624"/>
      <c r="BB184" s="625"/>
      <c r="BC184" s="625"/>
      <c r="BD184" s="625"/>
      <c r="BE184" s="625"/>
      <c r="BF184" s="626"/>
      <c r="BG184" s="261"/>
      <c r="BK184" s="26" t="str">
        <f>IF(AT94=Datos!$AO$2,D94,"")</f>
        <v/>
      </c>
    </row>
    <row r="185" spans="1:63" ht="14.25" customHeight="1">
      <c r="A185" s="18"/>
      <c r="D185" s="430"/>
      <c r="E185" s="620" t="str">
        <f>IF(D121="","",IF(AT121&lt;&gt;Datos!$AO$2,D121,""))</f>
        <v/>
      </c>
      <c r="F185" s="620"/>
      <c r="G185" s="620"/>
      <c r="H185" s="620"/>
      <c r="I185" s="620"/>
      <c r="J185" s="620"/>
      <c r="K185" s="620"/>
      <c r="L185" s="620"/>
      <c r="M185" s="620"/>
      <c r="N185" s="620"/>
      <c r="O185" s="620"/>
      <c r="P185" s="620"/>
      <c r="Q185" s="620"/>
      <c r="R185" s="620"/>
      <c r="S185" s="620"/>
      <c r="T185" s="620"/>
      <c r="U185" s="620"/>
      <c r="V185" s="620"/>
      <c r="W185" s="620"/>
      <c r="X185" s="620"/>
      <c r="Y185" s="620"/>
      <c r="Z185" s="620"/>
      <c r="AA185" s="620"/>
      <c r="AB185" s="620"/>
      <c r="AC185" s="620"/>
      <c r="AD185" s="620"/>
      <c r="AE185" s="620"/>
      <c r="AF185" s="620"/>
      <c r="AG185" s="620"/>
      <c r="AH185" s="620"/>
      <c r="AI185" s="620"/>
      <c r="AJ185" s="620"/>
      <c r="AK185" s="620"/>
      <c r="AL185" s="620"/>
      <c r="AM185" s="620"/>
      <c r="AN185" s="620"/>
      <c r="AO185" s="620"/>
      <c r="AP185" s="620"/>
      <c r="AQ185" s="620"/>
      <c r="AR185" s="620"/>
      <c r="AS185" s="620"/>
      <c r="AT185" s="620"/>
      <c r="AU185" s="620"/>
      <c r="AV185" s="620"/>
      <c r="AW185" s="620"/>
      <c r="AX185" s="620"/>
      <c r="AY185" s="620"/>
      <c r="AZ185" s="620"/>
      <c r="BA185" s="624"/>
      <c r="BB185" s="625"/>
      <c r="BC185" s="625"/>
      <c r="BD185" s="625"/>
      <c r="BE185" s="625"/>
      <c r="BF185" s="626"/>
      <c r="BG185" s="261"/>
      <c r="BK185" s="26" t="str">
        <f>IF(AT95=Datos!$AO$2,D95,"")</f>
        <v/>
      </c>
    </row>
    <row r="186" spans="1:63" ht="14.25" customHeight="1">
      <c r="A186" s="18"/>
      <c r="D186" s="430"/>
      <c r="E186" s="620"/>
      <c r="F186" s="620"/>
      <c r="G186" s="620"/>
      <c r="H186" s="620"/>
      <c r="I186" s="620"/>
      <c r="J186" s="620"/>
      <c r="K186" s="620"/>
      <c r="L186" s="620"/>
      <c r="M186" s="620"/>
      <c r="N186" s="620"/>
      <c r="O186" s="620"/>
      <c r="P186" s="620"/>
      <c r="Q186" s="620"/>
      <c r="R186" s="620"/>
      <c r="S186" s="620"/>
      <c r="T186" s="620"/>
      <c r="U186" s="620"/>
      <c r="V186" s="620"/>
      <c r="W186" s="620"/>
      <c r="X186" s="620"/>
      <c r="Y186" s="620"/>
      <c r="Z186" s="620"/>
      <c r="AA186" s="620"/>
      <c r="AB186" s="620"/>
      <c r="AC186" s="620"/>
      <c r="AD186" s="620"/>
      <c r="AE186" s="620"/>
      <c r="AF186" s="620"/>
      <c r="AG186" s="620"/>
      <c r="AH186" s="620"/>
      <c r="AI186" s="620"/>
      <c r="AJ186" s="620"/>
      <c r="AK186" s="620"/>
      <c r="AL186" s="620"/>
      <c r="AM186" s="620"/>
      <c r="AN186" s="620"/>
      <c r="AO186" s="620"/>
      <c r="AP186" s="620"/>
      <c r="AQ186" s="620"/>
      <c r="AR186" s="620"/>
      <c r="AS186" s="620"/>
      <c r="AT186" s="620"/>
      <c r="AU186" s="620"/>
      <c r="AV186" s="620"/>
      <c r="AW186" s="620"/>
      <c r="AX186" s="620"/>
      <c r="AY186" s="620"/>
      <c r="AZ186" s="620"/>
      <c r="BA186" s="624"/>
      <c r="BB186" s="625"/>
      <c r="BC186" s="625"/>
      <c r="BD186" s="625"/>
      <c r="BE186" s="625"/>
      <c r="BF186" s="626"/>
      <c r="BG186" s="261"/>
      <c r="BK186" s="26" t="str">
        <f>IF(AT96=Datos!$AO$2,D96,"")</f>
        <v/>
      </c>
    </row>
    <row r="187" spans="1:63" ht="14.25" customHeight="1">
      <c r="A187" s="18"/>
      <c r="D187" s="430"/>
      <c r="E187" s="620" t="str">
        <f>IF(D123="","",IF(AT123&lt;&gt;Datos!$AO$2,D123,""))</f>
        <v/>
      </c>
      <c r="F187" s="620"/>
      <c r="G187" s="620"/>
      <c r="H187" s="620"/>
      <c r="I187" s="620"/>
      <c r="J187" s="620"/>
      <c r="K187" s="620"/>
      <c r="L187" s="620"/>
      <c r="M187" s="620"/>
      <c r="N187" s="620"/>
      <c r="O187" s="620"/>
      <c r="P187" s="620"/>
      <c r="Q187" s="620"/>
      <c r="R187" s="620"/>
      <c r="S187" s="620"/>
      <c r="T187" s="620"/>
      <c r="U187" s="620"/>
      <c r="V187" s="620"/>
      <c r="W187" s="620"/>
      <c r="X187" s="620"/>
      <c r="Y187" s="620"/>
      <c r="Z187" s="620"/>
      <c r="AA187" s="620"/>
      <c r="AB187" s="620"/>
      <c r="AC187" s="620"/>
      <c r="AD187" s="620"/>
      <c r="AE187" s="620"/>
      <c r="AF187" s="620"/>
      <c r="AG187" s="620"/>
      <c r="AH187" s="620"/>
      <c r="AI187" s="620"/>
      <c r="AJ187" s="620"/>
      <c r="AK187" s="620"/>
      <c r="AL187" s="620"/>
      <c r="AM187" s="620"/>
      <c r="AN187" s="620"/>
      <c r="AO187" s="620"/>
      <c r="AP187" s="620"/>
      <c r="AQ187" s="620"/>
      <c r="AR187" s="620"/>
      <c r="AS187" s="620"/>
      <c r="AT187" s="620"/>
      <c r="AU187" s="620"/>
      <c r="AV187" s="620"/>
      <c r="AW187" s="620"/>
      <c r="AX187" s="620"/>
      <c r="AY187" s="620"/>
      <c r="AZ187" s="620"/>
      <c r="BA187" s="624"/>
      <c r="BB187" s="625"/>
      <c r="BC187" s="625"/>
      <c r="BD187" s="625"/>
      <c r="BE187" s="625"/>
      <c r="BF187" s="626"/>
      <c r="BG187" s="261"/>
      <c r="BK187" s="26" t="s">
        <v>580</v>
      </c>
    </row>
    <row r="188" spans="1:63" ht="14.25" customHeight="1">
      <c r="A188" s="18"/>
      <c r="D188" s="430"/>
      <c r="E188" s="620" t="str">
        <f>IF(D124="","",IF(AT124&lt;&gt;Datos!$AO$2,D124,""))</f>
        <v/>
      </c>
      <c r="F188" s="620"/>
      <c r="G188" s="620"/>
      <c r="H188" s="620"/>
      <c r="I188" s="620"/>
      <c r="J188" s="620"/>
      <c r="K188" s="620"/>
      <c r="L188" s="620"/>
      <c r="M188" s="620"/>
      <c r="N188" s="620"/>
      <c r="O188" s="620"/>
      <c r="P188" s="620"/>
      <c r="Q188" s="620"/>
      <c r="R188" s="620"/>
      <c r="S188" s="620"/>
      <c r="T188" s="620"/>
      <c r="U188" s="620"/>
      <c r="V188" s="620"/>
      <c r="W188" s="620"/>
      <c r="X188" s="620"/>
      <c r="Y188" s="620"/>
      <c r="Z188" s="620"/>
      <c r="AA188" s="620"/>
      <c r="AB188" s="620"/>
      <c r="AC188" s="620"/>
      <c r="AD188" s="620"/>
      <c r="AE188" s="620"/>
      <c r="AF188" s="620"/>
      <c r="AG188" s="620"/>
      <c r="AH188" s="620"/>
      <c r="AI188" s="620"/>
      <c r="AJ188" s="620"/>
      <c r="AK188" s="620"/>
      <c r="AL188" s="620"/>
      <c r="AM188" s="620"/>
      <c r="AN188" s="620"/>
      <c r="AO188" s="620"/>
      <c r="AP188" s="620"/>
      <c r="AQ188" s="620"/>
      <c r="AR188" s="620"/>
      <c r="AS188" s="620"/>
      <c r="AT188" s="620"/>
      <c r="AU188" s="620"/>
      <c r="AV188" s="620"/>
      <c r="AW188" s="620"/>
      <c r="AX188" s="620"/>
      <c r="AY188" s="620"/>
      <c r="AZ188" s="620"/>
      <c r="BA188" s="624"/>
      <c r="BB188" s="625"/>
      <c r="BC188" s="625"/>
      <c r="BD188" s="625"/>
      <c r="BE188" s="625"/>
      <c r="BF188" s="626"/>
      <c r="BG188" s="261"/>
      <c r="BK188" s="11" t="s">
        <v>581</v>
      </c>
    </row>
    <row r="189" spans="1:63" ht="14.25" customHeight="1" thickBot="1">
      <c r="A189" s="18"/>
      <c r="D189" s="431"/>
      <c r="E189" s="632"/>
      <c r="F189" s="633"/>
      <c r="G189" s="633"/>
      <c r="H189" s="633"/>
      <c r="I189" s="633"/>
      <c r="J189" s="633"/>
      <c r="K189" s="633"/>
      <c r="L189" s="633"/>
      <c r="M189" s="633"/>
      <c r="N189" s="633"/>
      <c r="O189" s="633"/>
      <c r="P189" s="633"/>
      <c r="Q189" s="633"/>
      <c r="R189" s="633"/>
      <c r="S189" s="633"/>
      <c r="T189" s="633"/>
      <c r="U189" s="634"/>
      <c r="V189" s="635"/>
      <c r="W189" s="635"/>
      <c r="X189" s="635"/>
      <c r="Y189" s="635"/>
      <c r="Z189" s="635"/>
      <c r="AA189" s="635"/>
      <c r="AB189" s="635"/>
      <c r="AC189" s="635"/>
      <c r="AD189" s="635"/>
      <c r="AE189" s="635"/>
      <c r="AF189" s="635"/>
      <c r="AG189" s="635"/>
      <c r="AH189" s="633"/>
      <c r="AI189" s="633"/>
      <c r="AJ189" s="633"/>
      <c r="AK189" s="633"/>
      <c r="AL189" s="633"/>
      <c r="AM189" s="633"/>
      <c r="AN189" s="633"/>
      <c r="AO189" s="633"/>
      <c r="AP189" s="634"/>
      <c r="AQ189" s="635"/>
      <c r="AR189" s="635"/>
      <c r="AS189" s="635"/>
      <c r="AT189" s="635"/>
      <c r="AU189" s="635"/>
      <c r="AV189" s="635"/>
      <c r="AW189" s="635"/>
      <c r="AX189" s="635"/>
      <c r="AY189" s="635"/>
      <c r="AZ189" s="635"/>
      <c r="BA189" s="636"/>
      <c r="BB189" s="637"/>
      <c r="BC189" s="637"/>
      <c r="BD189" s="637"/>
      <c r="BE189" s="637"/>
      <c r="BF189" s="638"/>
      <c r="BG189" s="262"/>
      <c r="BK189" s="26" t="str">
        <f>IF(AT102=Datos!$AO$2,D102,"")</f>
        <v/>
      </c>
    </row>
    <row r="190" spans="1:63" ht="14.25" customHeight="1" thickTop="1">
      <c r="A190" s="18"/>
      <c r="D190" s="411" t="s">
        <v>570</v>
      </c>
      <c r="E190" s="639" t="str">
        <f>IF(D131="","",IF(AT131&lt;&gt;Datos!$AO$2,D131,""))</f>
        <v/>
      </c>
      <c r="F190" s="640"/>
      <c r="G190" s="640"/>
      <c r="H190" s="640"/>
      <c r="I190" s="640"/>
      <c r="J190" s="640"/>
      <c r="K190" s="640"/>
      <c r="L190" s="640"/>
      <c r="M190" s="640"/>
      <c r="N190" s="640"/>
      <c r="O190" s="640"/>
      <c r="P190" s="640"/>
      <c r="Q190" s="640"/>
      <c r="R190" s="640"/>
      <c r="S190" s="640"/>
      <c r="T190" s="640"/>
      <c r="U190" s="641"/>
      <c r="V190" s="642"/>
      <c r="W190" s="642"/>
      <c r="X190" s="642"/>
      <c r="Y190" s="642"/>
      <c r="Z190" s="642"/>
      <c r="AA190" s="642"/>
      <c r="AB190" s="642"/>
      <c r="AC190" s="642"/>
      <c r="AD190" s="642"/>
      <c r="AE190" s="642"/>
      <c r="AF190" s="642"/>
      <c r="AG190" s="642"/>
      <c r="AH190" s="640"/>
      <c r="AI190" s="640"/>
      <c r="AJ190" s="640"/>
      <c r="AK190" s="640"/>
      <c r="AL190" s="640"/>
      <c r="AM190" s="640"/>
      <c r="AN190" s="640"/>
      <c r="AO190" s="640"/>
      <c r="AP190" s="641"/>
      <c r="AQ190" s="642"/>
      <c r="AR190" s="642"/>
      <c r="AS190" s="642"/>
      <c r="AT190" s="642"/>
      <c r="AU190" s="642"/>
      <c r="AV190" s="642"/>
      <c r="AW190" s="642"/>
      <c r="AX190" s="642"/>
      <c r="AY190" s="642"/>
      <c r="AZ190" s="642"/>
      <c r="BA190" s="631"/>
      <c r="BB190" s="631"/>
      <c r="BC190" s="631"/>
      <c r="BD190" s="631"/>
      <c r="BE190" s="631"/>
      <c r="BF190" s="631"/>
      <c r="BG190" s="186"/>
      <c r="BK190" s="26" t="str">
        <f>IF(AT103=Datos!$AO$2,D103,"")</f>
        <v/>
      </c>
    </row>
    <row r="191" spans="1:63" ht="14.25" customHeight="1">
      <c r="A191" s="18"/>
      <c r="D191" s="411"/>
      <c r="E191" s="630" t="str">
        <f>IF(D132="","",IF(AT132&lt;&gt;Datos!$AO$2,D132,""))</f>
        <v/>
      </c>
      <c r="F191" s="630"/>
      <c r="G191" s="630"/>
      <c r="H191" s="630"/>
      <c r="I191" s="630"/>
      <c r="J191" s="630"/>
      <c r="K191" s="630"/>
      <c r="L191" s="630"/>
      <c r="M191" s="630"/>
      <c r="N191" s="630"/>
      <c r="O191" s="630"/>
      <c r="P191" s="630"/>
      <c r="Q191" s="630"/>
      <c r="R191" s="630"/>
      <c r="S191" s="630"/>
      <c r="T191" s="630"/>
      <c r="U191" s="630"/>
      <c r="V191" s="630"/>
      <c r="W191" s="630"/>
      <c r="X191" s="630"/>
      <c r="Y191" s="630"/>
      <c r="Z191" s="630"/>
      <c r="AA191" s="630"/>
      <c r="AB191" s="630"/>
      <c r="AC191" s="630"/>
      <c r="AD191" s="630"/>
      <c r="AE191" s="630"/>
      <c r="AF191" s="630"/>
      <c r="AG191" s="630"/>
      <c r="AH191" s="630"/>
      <c r="AI191" s="630"/>
      <c r="AJ191" s="630"/>
      <c r="AK191" s="630"/>
      <c r="AL191" s="630"/>
      <c r="AM191" s="630"/>
      <c r="AN191" s="630"/>
      <c r="AO191" s="630"/>
      <c r="AP191" s="630"/>
      <c r="AQ191" s="630"/>
      <c r="AR191" s="630"/>
      <c r="AS191" s="630"/>
      <c r="AT191" s="630"/>
      <c r="AU191" s="630"/>
      <c r="AV191" s="630"/>
      <c r="AW191" s="630"/>
      <c r="AX191" s="630"/>
      <c r="AY191" s="630"/>
      <c r="AZ191" s="630"/>
      <c r="BA191" s="631"/>
      <c r="BB191" s="631"/>
      <c r="BC191" s="631"/>
      <c r="BD191" s="631"/>
      <c r="BE191" s="631"/>
      <c r="BF191" s="631"/>
      <c r="BG191" s="186"/>
      <c r="BK191" s="26" t="str">
        <f>IF(AT104=Datos!$AO$2,D104,"")</f>
        <v/>
      </c>
    </row>
    <row r="192" spans="1:63" ht="14.25" customHeight="1">
      <c r="A192" s="18"/>
      <c r="D192" s="411"/>
      <c r="E192" s="630" t="str">
        <f>IF(D133="","",IF(AT133&lt;&gt;Datos!$AO$2,D133,""))</f>
        <v/>
      </c>
      <c r="F192" s="630"/>
      <c r="G192" s="630"/>
      <c r="H192" s="630"/>
      <c r="I192" s="630"/>
      <c r="J192" s="630"/>
      <c r="K192" s="630"/>
      <c r="L192" s="630"/>
      <c r="M192" s="630"/>
      <c r="N192" s="630"/>
      <c r="O192" s="630"/>
      <c r="P192" s="630"/>
      <c r="Q192" s="630"/>
      <c r="R192" s="630"/>
      <c r="S192" s="630"/>
      <c r="T192" s="630"/>
      <c r="U192" s="630"/>
      <c r="V192" s="630"/>
      <c r="W192" s="630"/>
      <c r="X192" s="630"/>
      <c r="Y192" s="630"/>
      <c r="Z192" s="630"/>
      <c r="AA192" s="630"/>
      <c r="AB192" s="630"/>
      <c r="AC192" s="630"/>
      <c r="AD192" s="630"/>
      <c r="AE192" s="630"/>
      <c r="AF192" s="630"/>
      <c r="AG192" s="630"/>
      <c r="AH192" s="630"/>
      <c r="AI192" s="630"/>
      <c r="AJ192" s="630"/>
      <c r="AK192" s="630"/>
      <c r="AL192" s="630"/>
      <c r="AM192" s="630"/>
      <c r="AN192" s="630"/>
      <c r="AO192" s="630"/>
      <c r="AP192" s="630"/>
      <c r="AQ192" s="630"/>
      <c r="AR192" s="630"/>
      <c r="AS192" s="630"/>
      <c r="AT192" s="630"/>
      <c r="AU192" s="630"/>
      <c r="AV192" s="630"/>
      <c r="AW192" s="630"/>
      <c r="AX192" s="630"/>
      <c r="AY192" s="630"/>
      <c r="AZ192" s="630"/>
      <c r="BA192" s="631"/>
      <c r="BB192" s="631"/>
      <c r="BC192" s="631"/>
      <c r="BD192" s="631"/>
      <c r="BE192" s="631"/>
      <c r="BF192" s="631"/>
      <c r="BG192" s="186"/>
      <c r="BK192" s="26" t="str">
        <f>IF(AT105=Datos!$AO$2,D105,"")</f>
        <v/>
      </c>
    </row>
    <row r="193" spans="1:63" ht="14.25" customHeight="1">
      <c r="A193" s="18"/>
      <c r="D193" s="411"/>
      <c r="E193" s="630" t="str">
        <f>IF(D134="","",IF(AT134&lt;&gt;Datos!$AO$2,D134,""))</f>
        <v/>
      </c>
      <c r="F193" s="630"/>
      <c r="G193" s="630"/>
      <c r="H193" s="630"/>
      <c r="I193" s="630"/>
      <c r="J193" s="630"/>
      <c r="K193" s="630"/>
      <c r="L193" s="630"/>
      <c r="M193" s="630"/>
      <c r="N193" s="630"/>
      <c r="O193" s="630"/>
      <c r="P193" s="630"/>
      <c r="Q193" s="630"/>
      <c r="R193" s="630"/>
      <c r="S193" s="630"/>
      <c r="T193" s="630"/>
      <c r="U193" s="630"/>
      <c r="V193" s="630"/>
      <c r="W193" s="630"/>
      <c r="X193" s="630"/>
      <c r="Y193" s="630"/>
      <c r="Z193" s="630"/>
      <c r="AA193" s="630"/>
      <c r="AB193" s="630"/>
      <c r="AC193" s="630"/>
      <c r="AD193" s="630"/>
      <c r="AE193" s="630"/>
      <c r="AF193" s="630"/>
      <c r="AG193" s="630"/>
      <c r="AH193" s="630"/>
      <c r="AI193" s="630"/>
      <c r="AJ193" s="630"/>
      <c r="AK193" s="630"/>
      <c r="AL193" s="630"/>
      <c r="AM193" s="630"/>
      <c r="AN193" s="630"/>
      <c r="AO193" s="630"/>
      <c r="AP193" s="630"/>
      <c r="AQ193" s="630"/>
      <c r="AR193" s="630"/>
      <c r="AS193" s="630"/>
      <c r="AT193" s="630"/>
      <c r="AU193" s="630"/>
      <c r="AV193" s="630"/>
      <c r="AW193" s="630"/>
      <c r="AX193" s="630"/>
      <c r="AY193" s="630"/>
      <c r="AZ193" s="630"/>
      <c r="BA193" s="631"/>
      <c r="BB193" s="631"/>
      <c r="BC193" s="631"/>
      <c r="BD193" s="631"/>
      <c r="BE193" s="631"/>
      <c r="BF193" s="631"/>
      <c r="BG193" s="186"/>
      <c r="BK193" s="26" t="str">
        <f>IF(AT106=Datos!$AO$2,D106,"")</f>
        <v/>
      </c>
    </row>
    <row r="194" spans="1:63" ht="14.25" customHeight="1">
      <c r="A194" s="18"/>
      <c r="D194" s="411"/>
      <c r="E194" s="630" t="str">
        <f>IF(D135="","",IF(AT135&lt;&gt;Datos!$AO$2,D135,""))</f>
        <v/>
      </c>
      <c r="F194" s="630"/>
      <c r="G194" s="630"/>
      <c r="H194" s="630"/>
      <c r="I194" s="630"/>
      <c r="J194" s="630"/>
      <c r="K194" s="630"/>
      <c r="L194" s="630"/>
      <c r="M194" s="630"/>
      <c r="N194" s="630"/>
      <c r="O194" s="630"/>
      <c r="P194" s="630"/>
      <c r="Q194" s="630"/>
      <c r="R194" s="630"/>
      <c r="S194" s="630"/>
      <c r="T194" s="630"/>
      <c r="U194" s="630"/>
      <c r="V194" s="630"/>
      <c r="W194" s="630"/>
      <c r="X194" s="630"/>
      <c r="Y194" s="630"/>
      <c r="Z194" s="630"/>
      <c r="AA194" s="630"/>
      <c r="AB194" s="630"/>
      <c r="AC194" s="630"/>
      <c r="AD194" s="630"/>
      <c r="AE194" s="630"/>
      <c r="AF194" s="630"/>
      <c r="AG194" s="630"/>
      <c r="AH194" s="630"/>
      <c r="AI194" s="630"/>
      <c r="AJ194" s="630"/>
      <c r="AK194" s="630"/>
      <c r="AL194" s="630"/>
      <c r="AM194" s="630"/>
      <c r="AN194" s="630"/>
      <c r="AO194" s="630"/>
      <c r="AP194" s="630"/>
      <c r="AQ194" s="630"/>
      <c r="AR194" s="630"/>
      <c r="AS194" s="630"/>
      <c r="AT194" s="630"/>
      <c r="AU194" s="630"/>
      <c r="AV194" s="630"/>
      <c r="AW194" s="630"/>
      <c r="AX194" s="630"/>
      <c r="AY194" s="630"/>
      <c r="AZ194" s="630"/>
      <c r="BA194" s="631"/>
      <c r="BB194" s="631"/>
      <c r="BC194" s="631"/>
      <c r="BD194" s="631"/>
      <c r="BE194" s="631"/>
      <c r="BF194" s="631"/>
      <c r="BG194" s="186"/>
      <c r="BK194" s="26" t="str">
        <f>IF(AT107=Datos!$AO$2,D107,"")</f>
        <v/>
      </c>
    </row>
    <row r="195" spans="1:63" ht="14.25" customHeight="1">
      <c r="A195" s="18"/>
      <c r="D195" s="411"/>
      <c r="E195" s="630" t="str">
        <f>IF(D136="","",IF(AT136&lt;&gt;Datos!$AO$2,D136,""))</f>
        <v/>
      </c>
      <c r="F195" s="630"/>
      <c r="G195" s="630"/>
      <c r="H195" s="630"/>
      <c r="I195" s="630"/>
      <c r="J195" s="630"/>
      <c r="K195" s="630"/>
      <c r="L195" s="630"/>
      <c r="M195" s="630"/>
      <c r="N195" s="630"/>
      <c r="O195" s="630"/>
      <c r="P195" s="630"/>
      <c r="Q195" s="630"/>
      <c r="R195" s="630"/>
      <c r="S195" s="630"/>
      <c r="T195" s="630"/>
      <c r="U195" s="630"/>
      <c r="V195" s="630"/>
      <c r="W195" s="630"/>
      <c r="X195" s="630"/>
      <c r="Y195" s="630"/>
      <c r="Z195" s="630"/>
      <c r="AA195" s="630"/>
      <c r="AB195" s="630"/>
      <c r="AC195" s="630"/>
      <c r="AD195" s="630"/>
      <c r="AE195" s="630"/>
      <c r="AF195" s="630"/>
      <c r="AG195" s="630"/>
      <c r="AH195" s="630"/>
      <c r="AI195" s="630"/>
      <c r="AJ195" s="630"/>
      <c r="AK195" s="630"/>
      <c r="AL195" s="630"/>
      <c r="AM195" s="630"/>
      <c r="AN195" s="630"/>
      <c r="AO195" s="630"/>
      <c r="AP195" s="630"/>
      <c r="AQ195" s="630"/>
      <c r="AR195" s="630"/>
      <c r="AS195" s="630"/>
      <c r="AT195" s="630"/>
      <c r="AU195" s="630"/>
      <c r="AV195" s="630"/>
      <c r="AW195" s="630"/>
      <c r="AX195" s="630"/>
      <c r="AY195" s="630"/>
      <c r="AZ195" s="630"/>
      <c r="BA195" s="631"/>
      <c r="BB195" s="631"/>
      <c r="BC195" s="631"/>
      <c r="BD195" s="631"/>
      <c r="BE195" s="631"/>
      <c r="BF195" s="631"/>
      <c r="BG195" s="186"/>
      <c r="BK195" s="26" t="str">
        <f>IF(AT108=Datos!$AO$2,D108,"")</f>
        <v/>
      </c>
    </row>
    <row r="196" spans="1:63" ht="14.25" customHeight="1">
      <c r="A196" s="18"/>
      <c r="D196" s="411"/>
      <c r="E196" s="630" t="str">
        <f>IF(D137="","",IF(AT137&lt;&gt;Datos!$AO$2,D137,""))</f>
        <v/>
      </c>
      <c r="F196" s="630"/>
      <c r="G196" s="630"/>
      <c r="H196" s="630"/>
      <c r="I196" s="630"/>
      <c r="J196" s="630"/>
      <c r="K196" s="630"/>
      <c r="L196" s="630"/>
      <c r="M196" s="630"/>
      <c r="N196" s="630"/>
      <c r="O196" s="630"/>
      <c r="P196" s="630"/>
      <c r="Q196" s="630"/>
      <c r="R196" s="630"/>
      <c r="S196" s="630"/>
      <c r="T196" s="630"/>
      <c r="U196" s="630"/>
      <c r="V196" s="630"/>
      <c r="W196" s="630"/>
      <c r="X196" s="630"/>
      <c r="Y196" s="630"/>
      <c r="Z196" s="630"/>
      <c r="AA196" s="630"/>
      <c r="AB196" s="630"/>
      <c r="AC196" s="630"/>
      <c r="AD196" s="630"/>
      <c r="AE196" s="630"/>
      <c r="AF196" s="630"/>
      <c r="AG196" s="630"/>
      <c r="AH196" s="630"/>
      <c r="AI196" s="630"/>
      <c r="AJ196" s="630"/>
      <c r="AK196" s="630"/>
      <c r="AL196" s="630"/>
      <c r="AM196" s="630"/>
      <c r="AN196" s="630"/>
      <c r="AO196" s="630"/>
      <c r="AP196" s="630"/>
      <c r="AQ196" s="630"/>
      <c r="AR196" s="630"/>
      <c r="AS196" s="630"/>
      <c r="AT196" s="630"/>
      <c r="AU196" s="630"/>
      <c r="AV196" s="630"/>
      <c r="AW196" s="630"/>
      <c r="AX196" s="630"/>
      <c r="AY196" s="630"/>
      <c r="AZ196" s="630"/>
      <c r="BA196" s="631"/>
      <c r="BB196" s="631"/>
      <c r="BC196" s="631"/>
      <c r="BD196" s="631"/>
      <c r="BE196" s="631"/>
      <c r="BF196" s="631"/>
      <c r="BG196" s="186"/>
      <c r="BK196" s="26" t="str">
        <f>IF(AT109=Datos!$AO$2,D109,"")</f>
        <v/>
      </c>
    </row>
    <row r="197" spans="1:63" ht="14.25" customHeight="1">
      <c r="A197" s="18"/>
      <c r="D197" s="411"/>
      <c r="E197" s="630" t="str">
        <f>IF(D138="","",IF(AT138&lt;&gt;Datos!$AO$2,D138,""))</f>
        <v/>
      </c>
      <c r="F197" s="630"/>
      <c r="G197" s="630"/>
      <c r="H197" s="630"/>
      <c r="I197" s="630"/>
      <c r="J197" s="630"/>
      <c r="K197" s="630"/>
      <c r="L197" s="630"/>
      <c r="M197" s="630"/>
      <c r="N197" s="630"/>
      <c r="O197" s="630"/>
      <c r="P197" s="630"/>
      <c r="Q197" s="630"/>
      <c r="R197" s="630"/>
      <c r="S197" s="630"/>
      <c r="T197" s="630"/>
      <c r="U197" s="630"/>
      <c r="V197" s="630"/>
      <c r="W197" s="630"/>
      <c r="X197" s="630"/>
      <c r="Y197" s="630"/>
      <c r="Z197" s="630"/>
      <c r="AA197" s="630"/>
      <c r="AB197" s="630"/>
      <c r="AC197" s="630"/>
      <c r="AD197" s="630"/>
      <c r="AE197" s="630"/>
      <c r="AF197" s="630"/>
      <c r="AG197" s="630"/>
      <c r="AH197" s="630"/>
      <c r="AI197" s="630"/>
      <c r="AJ197" s="630"/>
      <c r="AK197" s="630"/>
      <c r="AL197" s="630"/>
      <c r="AM197" s="630"/>
      <c r="AN197" s="630"/>
      <c r="AO197" s="630"/>
      <c r="AP197" s="630"/>
      <c r="AQ197" s="630"/>
      <c r="AR197" s="630"/>
      <c r="AS197" s="630"/>
      <c r="AT197" s="630"/>
      <c r="AU197" s="630"/>
      <c r="AV197" s="630"/>
      <c r="AW197" s="630"/>
      <c r="AX197" s="630"/>
      <c r="AY197" s="630"/>
      <c r="AZ197" s="630"/>
      <c r="BA197" s="631"/>
      <c r="BB197" s="631"/>
      <c r="BC197" s="631"/>
      <c r="BD197" s="631"/>
      <c r="BE197" s="631"/>
      <c r="BF197" s="631"/>
      <c r="BG197" s="186"/>
      <c r="BK197" s="26" t="str">
        <f>IF(AT110=Datos!$AO$2,D110,"")</f>
        <v/>
      </c>
    </row>
    <row r="198" spans="1:63" ht="14.25" customHeight="1">
      <c r="A198" s="18"/>
      <c r="D198" s="412"/>
      <c r="E198" s="630" t="str">
        <f>IF(D139="","",IF(AT139&lt;&gt;Datos!$AO$2,D139,""))</f>
        <v/>
      </c>
      <c r="F198" s="630"/>
      <c r="G198" s="630"/>
      <c r="H198" s="630"/>
      <c r="I198" s="630"/>
      <c r="J198" s="630"/>
      <c r="K198" s="630"/>
      <c r="L198" s="630"/>
      <c r="M198" s="630"/>
      <c r="N198" s="630"/>
      <c r="O198" s="630"/>
      <c r="P198" s="630"/>
      <c r="Q198" s="630"/>
      <c r="R198" s="630"/>
      <c r="S198" s="630"/>
      <c r="T198" s="630"/>
      <c r="U198" s="630"/>
      <c r="V198" s="630"/>
      <c r="W198" s="630"/>
      <c r="X198" s="630"/>
      <c r="Y198" s="630"/>
      <c r="Z198" s="630"/>
      <c r="AA198" s="630"/>
      <c r="AB198" s="630"/>
      <c r="AC198" s="630"/>
      <c r="AD198" s="630"/>
      <c r="AE198" s="630"/>
      <c r="AF198" s="630"/>
      <c r="AG198" s="630"/>
      <c r="AH198" s="630"/>
      <c r="AI198" s="630"/>
      <c r="AJ198" s="630"/>
      <c r="AK198" s="630"/>
      <c r="AL198" s="630"/>
      <c r="AM198" s="630"/>
      <c r="AN198" s="630"/>
      <c r="AO198" s="630"/>
      <c r="AP198" s="630"/>
      <c r="AQ198" s="630"/>
      <c r="AR198" s="630"/>
      <c r="AS198" s="630"/>
      <c r="AT198" s="630"/>
      <c r="AU198" s="630"/>
      <c r="AV198" s="630"/>
      <c r="AW198" s="630"/>
      <c r="AX198" s="630"/>
      <c r="AY198" s="630"/>
      <c r="AZ198" s="630"/>
      <c r="BA198" s="631"/>
      <c r="BB198" s="631"/>
      <c r="BC198" s="631"/>
      <c r="BD198" s="631"/>
      <c r="BE198" s="631"/>
      <c r="BF198" s="631"/>
      <c r="BG198" s="186"/>
      <c r="BK198" s="26" t="str">
        <f>IF(AT111=Datos!$AO$2,D111,"")</f>
        <v/>
      </c>
    </row>
    <row r="199" spans="1:63" ht="14.25" customHeight="1">
      <c r="A199" s="18"/>
      <c r="D199" s="412"/>
      <c r="E199" s="630" t="str">
        <f>IF(D140="","",IF(AT140&lt;&gt;Datos!$AO$2,D140,""))</f>
        <v/>
      </c>
      <c r="F199" s="630"/>
      <c r="G199" s="630"/>
      <c r="H199" s="630"/>
      <c r="I199" s="630"/>
      <c r="J199" s="630"/>
      <c r="K199" s="630"/>
      <c r="L199" s="630"/>
      <c r="M199" s="630"/>
      <c r="N199" s="630"/>
      <c r="O199" s="630"/>
      <c r="P199" s="630"/>
      <c r="Q199" s="630"/>
      <c r="R199" s="630"/>
      <c r="S199" s="630"/>
      <c r="T199" s="630"/>
      <c r="U199" s="630"/>
      <c r="V199" s="630"/>
      <c r="W199" s="630"/>
      <c r="X199" s="630"/>
      <c r="Y199" s="630"/>
      <c r="Z199" s="630"/>
      <c r="AA199" s="630"/>
      <c r="AB199" s="630"/>
      <c r="AC199" s="630"/>
      <c r="AD199" s="630"/>
      <c r="AE199" s="630"/>
      <c r="AF199" s="630"/>
      <c r="AG199" s="630"/>
      <c r="AH199" s="630"/>
      <c r="AI199" s="630"/>
      <c r="AJ199" s="630"/>
      <c r="AK199" s="630"/>
      <c r="AL199" s="630"/>
      <c r="AM199" s="630"/>
      <c r="AN199" s="630"/>
      <c r="AO199" s="630"/>
      <c r="AP199" s="630"/>
      <c r="AQ199" s="630"/>
      <c r="AR199" s="630"/>
      <c r="AS199" s="630"/>
      <c r="AT199" s="630"/>
      <c r="AU199" s="630"/>
      <c r="AV199" s="630"/>
      <c r="AW199" s="630"/>
      <c r="AX199" s="630"/>
      <c r="AY199" s="630"/>
      <c r="AZ199" s="630"/>
      <c r="BA199" s="631"/>
      <c r="BB199" s="631"/>
      <c r="BC199" s="631"/>
      <c r="BD199" s="631"/>
      <c r="BE199" s="631"/>
      <c r="BF199" s="631"/>
      <c r="BG199" s="186"/>
      <c r="BK199" s="26" t="s">
        <v>580</v>
      </c>
    </row>
    <row r="200" spans="1:63" ht="14.25" customHeight="1">
      <c r="A200" s="18"/>
      <c r="D200" s="434" t="s">
        <v>582</v>
      </c>
      <c r="E200" s="434"/>
      <c r="F200" s="434"/>
      <c r="G200" s="434"/>
      <c r="H200" s="434"/>
      <c r="I200" s="434"/>
      <c r="J200" s="434"/>
      <c r="K200" s="434"/>
      <c r="L200" s="434"/>
      <c r="M200" s="434"/>
      <c r="N200" s="434"/>
      <c r="O200" s="434"/>
      <c r="P200" s="434"/>
      <c r="Q200" s="434"/>
      <c r="R200" s="434"/>
      <c r="S200" s="434"/>
      <c r="T200" s="434"/>
      <c r="U200" s="434"/>
      <c r="V200" s="434"/>
      <c r="W200" s="434"/>
      <c r="X200" s="434"/>
      <c r="Y200" s="434"/>
      <c r="Z200" s="434"/>
      <c r="AA200" s="434"/>
      <c r="AB200" s="434"/>
      <c r="AC200" s="434"/>
      <c r="AD200" s="434"/>
      <c r="AE200" s="434"/>
      <c r="AF200" s="434"/>
      <c r="AG200" s="434"/>
      <c r="AH200" s="434"/>
      <c r="AI200" s="434"/>
      <c r="AJ200" s="434"/>
      <c r="AK200" s="434"/>
      <c r="AL200" s="434"/>
      <c r="AM200" s="434"/>
      <c r="AN200" s="434"/>
      <c r="AO200" s="434"/>
      <c r="AP200" s="434"/>
      <c r="AQ200" s="434"/>
      <c r="AR200" s="434"/>
      <c r="AS200" s="434"/>
      <c r="AT200" s="434"/>
      <c r="AU200" s="434"/>
      <c r="AV200" s="434"/>
      <c r="AW200" s="434"/>
      <c r="AX200" s="434"/>
      <c r="AY200" s="434"/>
      <c r="AZ200" s="434"/>
      <c r="BA200" s="434"/>
      <c r="BB200" s="434"/>
      <c r="BC200" s="434"/>
      <c r="BD200" s="434"/>
      <c r="BE200" s="434"/>
      <c r="BF200" s="434"/>
      <c r="BG200" s="643"/>
    </row>
    <row r="201" spans="1:63" ht="15.75" customHeight="1">
      <c r="A201" s="18"/>
      <c r="D201" s="750"/>
      <c r="E201" s="750"/>
      <c r="F201" s="750"/>
      <c r="G201" s="750"/>
      <c r="H201" s="750"/>
      <c r="I201" s="750"/>
      <c r="J201" s="750"/>
      <c r="K201" s="750"/>
      <c r="L201" s="750"/>
      <c r="M201" s="750"/>
      <c r="N201" s="750"/>
      <c r="O201" s="750"/>
      <c r="P201" s="750"/>
      <c r="Q201" s="750"/>
      <c r="R201" s="750"/>
      <c r="S201" s="750"/>
      <c r="T201" s="750"/>
      <c r="U201" s="750"/>
      <c r="V201" s="750"/>
      <c r="W201" s="750"/>
      <c r="X201" s="750"/>
      <c r="Y201" s="750"/>
      <c r="Z201" s="750"/>
      <c r="AA201" s="750"/>
      <c r="AB201" s="750"/>
      <c r="AC201" s="750"/>
      <c r="AD201" s="750"/>
      <c r="AE201" s="750"/>
      <c r="AF201" s="750"/>
      <c r="AG201" s="750"/>
      <c r="AH201" s="750"/>
      <c r="AI201" s="750"/>
      <c r="AJ201" s="750"/>
      <c r="AK201" s="750"/>
      <c r="AL201" s="750"/>
      <c r="AM201" s="750"/>
      <c r="AN201" s="750"/>
      <c r="AO201" s="750"/>
      <c r="AP201" s="750"/>
      <c r="AQ201" s="750"/>
      <c r="AR201" s="750"/>
      <c r="AS201" s="750"/>
      <c r="AT201" s="750"/>
      <c r="AU201" s="750"/>
      <c r="AV201" s="750"/>
      <c r="AW201" s="750"/>
      <c r="AX201" s="750"/>
      <c r="AY201" s="750"/>
      <c r="AZ201" s="750"/>
      <c r="BA201" s="750"/>
      <c r="BB201" s="750"/>
      <c r="BG201" s="20"/>
    </row>
    <row r="202" spans="1:63" ht="15.75" customHeight="1">
      <c r="A202" s="18"/>
      <c r="BG202" s="20"/>
    </row>
    <row r="203" spans="1:63" ht="15" customHeight="1">
      <c r="A203" s="18"/>
      <c r="D203" s="627" t="s">
        <v>583</v>
      </c>
      <c r="E203" s="627"/>
      <c r="F203" s="627"/>
      <c r="G203" s="627"/>
      <c r="H203" s="627"/>
      <c r="I203" s="627"/>
      <c r="J203" s="627"/>
      <c r="K203" s="627"/>
      <c r="L203" s="627"/>
      <c r="M203" s="627"/>
      <c r="N203" s="627"/>
      <c r="O203" s="627"/>
      <c r="P203" s="627"/>
      <c r="Q203" s="627"/>
      <c r="R203" s="627"/>
      <c r="S203" s="627"/>
      <c r="T203" s="627"/>
      <c r="U203" s="627"/>
      <c r="V203" s="627"/>
      <c r="W203" s="627"/>
      <c r="X203" s="627"/>
      <c r="Y203" s="627"/>
      <c r="Z203" s="627"/>
      <c r="AA203" s="627"/>
      <c r="AB203" s="627"/>
      <c r="AC203" s="627"/>
      <c r="AD203" s="627"/>
      <c r="AE203" s="627"/>
      <c r="AF203" s="627"/>
      <c r="AG203" s="627"/>
      <c r="AH203" s="627"/>
      <c r="AI203" s="627"/>
      <c r="AJ203" s="627"/>
      <c r="AK203" s="627"/>
      <c r="AL203" s="627"/>
      <c r="AM203" s="627"/>
      <c r="AN203" s="627"/>
      <c r="AO203" s="627"/>
      <c r="AP203" s="627"/>
      <c r="AQ203" s="627"/>
      <c r="AR203" s="627"/>
      <c r="AS203" s="627"/>
      <c r="AT203" s="627"/>
      <c r="AU203" s="627"/>
      <c r="AV203" s="627"/>
      <c r="AW203" s="627"/>
      <c r="AX203" s="627"/>
      <c r="AY203" s="627"/>
      <c r="AZ203" s="627"/>
      <c r="BA203" s="627"/>
      <c r="BB203" s="627"/>
      <c r="BC203" s="627"/>
      <c r="BD203" s="627"/>
      <c r="BE203" s="627"/>
      <c r="BF203" s="627"/>
      <c r="BG203" s="628"/>
    </row>
    <row r="204" spans="1:63" ht="20.25" customHeight="1">
      <c r="A204" s="18"/>
      <c r="D204" s="435" t="s">
        <v>564</v>
      </c>
      <c r="E204" s="435"/>
      <c r="F204" s="435"/>
      <c r="G204" s="435"/>
      <c r="H204" s="435"/>
      <c r="I204" s="435"/>
      <c r="J204" s="435"/>
      <c r="K204" s="435"/>
      <c r="L204" s="435"/>
      <c r="M204" s="435"/>
      <c r="N204" s="435"/>
      <c r="O204" s="435"/>
      <c r="P204" s="435"/>
      <c r="Q204" s="435"/>
      <c r="R204" s="435"/>
      <c r="S204" s="435"/>
      <c r="T204" s="435"/>
      <c r="U204" s="435"/>
      <c r="V204" s="435" t="s">
        <v>565</v>
      </c>
      <c r="W204" s="435"/>
      <c r="X204" s="435"/>
      <c r="Y204" s="435"/>
      <c r="Z204" s="435"/>
      <c r="AA204" s="435"/>
      <c r="AB204" s="435"/>
      <c r="AC204" s="435"/>
      <c r="AD204" s="435"/>
      <c r="AE204" s="435"/>
      <c r="AF204" s="435"/>
      <c r="AG204" s="435"/>
      <c r="AH204" s="435"/>
      <c r="AI204" s="435"/>
      <c r="AJ204" s="435"/>
      <c r="AK204" s="435"/>
      <c r="AL204" s="435"/>
      <c r="AM204" s="435"/>
      <c r="AN204" s="435" t="s">
        <v>566</v>
      </c>
      <c r="AO204" s="435"/>
      <c r="AP204" s="435"/>
      <c r="AQ204" s="435"/>
      <c r="AR204" s="435"/>
      <c r="AS204" s="435"/>
      <c r="AT204" s="435"/>
      <c r="AU204" s="435"/>
      <c r="AV204" s="435"/>
      <c r="AW204" s="435"/>
      <c r="AX204" s="435"/>
      <c r="AY204" s="435"/>
      <c r="AZ204" s="435"/>
      <c r="BA204" s="435"/>
      <c r="BB204" s="435"/>
      <c r="BC204" s="435"/>
      <c r="BD204" s="435"/>
      <c r="BE204" s="435"/>
      <c r="BF204" s="435"/>
      <c r="BG204" s="629"/>
    </row>
    <row r="205" spans="1:63" ht="20.100000000000001" customHeight="1">
      <c r="A205" s="18"/>
      <c r="D205" s="400"/>
      <c r="E205" s="400"/>
      <c r="F205" s="400"/>
      <c r="G205" s="400"/>
      <c r="H205" s="400"/>
      <c r="I205" s="400"/>
      <c r="J205" s="400"/>
      <c r="K205" s="400"/>
      <c r="L205" s="400"/>
      <c r="M205" s="400"/>
      <c r="N205" s="400"/>
      <c r="O205" s="400"/>
      <c r="P205" s="400"/>
      <c r="Q205" s="400"/>
      <c r="R205" s="400"/>
      <c r="S205" s="400"/>
      <c r="T205" s="400"/>
      <c r="U205" s="400"/>
      <c r="V205" s="400"/>
      <c r="W205" s="400"/>
      <c r="X205" s="400"/>
      <c r="Y205" s="400"/>
      <c r="Z205" s="400"/>
      <c r="AA205" s="400"/>
      <c r="AB205" s="400"/>
      <c r="AC205" s="400"/>
      <c r="AD205" s="400"/>
      <c r="AE205" s="400"/>
      <c r="AF205" s="400"/>
      <c r="AG205" s="400"/>
      <c r="AH205" s="400"/>
      <c r="AI205" s="400"/>
      <c r="AJ205" s="400"/>
      <c r="AK205" s="400"/>
      <c r="AL205" s="400"/>
      <c r="AM205" s="400"/>
      <c r="AN205" s="400"/>
      <c r="AO205" s="400"/>
      <c r="AP205" s="400"/>
      <c r="AQ205" s="400"/>
      <c r="AR205" s="400"/>
      <c r="AS205" s="400"/>
      <c r="AT205" s="400"/>
      <c r="AU205" s="400"/>
      <c r="AV205" s="400"/>
      <c r="AW205" s="400"/>
      <c r="AX205" s="400"/>
      <c r="AY205" s="400"/>
      <c r="AZ205" s="400"/>
      <c r="BA205" s="400"/>
      <c r="BB205" s="400"/>
      <c r="BC205" s="400"/>
      <c r="BD205" s="400"/>
      <c r="BE205" s="400"/>
      <c r="BF205" s="400"/>
      <c r="BG205" s="619"/>
    </row>
    <row r="206" spans="1:63">
      <c r="A206" s="18"/>
      <c r="D206" s="400"/>
      <c r="E206" s="400"/>
      <c r="F206" s="400"/>
      <c r="G206" s="400"/>
      <c r="H206" s="400"/>
      <c r="I206" s="400"/>
      <c r="J206" s="400"/>
      <c r="K206" s="400"/>
      <c r="L206" s="400"/>
      <c r="M206" s="400"/>
      <c r="N206" s="400"/>
      <c r="O206" s="400"/>
      <c r="P206" s="400"/>
      <c r="Q206" s="400"/>
      <c r="R206" s="400"/>
      <c r="S206" s="400"/>
      <c r="T206" s="400"/>
      <c r="U206" s="400"/>
      <c r="V206" s="400"/>
      <c r="W206" s="400"/>
      <c r="X206" s="400"/>
      <c r="Y206" s="400"/>
      <c r="Z206" s="400"/>
      <c r="AA206" s="400"/>
      <c r="AB206" s="400"/>
      <c r="AC206" s="400"/>
      <c r="AD206" s="400"/>
      <c r="AE206" s="400"/>
      <c r="AF206" s="400"/>
      <c r="AG206" s="400"/>
      <c r="AH206" s="400"/>
      <c r="AI206" s="400"/>
      <c r="AJ206" s="400"/>
      <c r="AK206" s="400"/>
      <c r="AL206" s="400"/>
      <c r="AM206" s="400"/>
      <c r="AN206" s="400"/>
      <c r="AO206" s="400"/>
      <c r="AP206" s="400"/>
      <c r="AQ206" s="400"/>
      <c r="AR206" s="400"/>
      <c r="AS206" s="400"/>
      <c r="AT206" s="400"/>
      <c r="AU206" s="400"/>
      <c r="AV206" s="400"/>
      <c r="AW206" s="400"/>
      <c r="AX206" s="400"/>
      <c r="AY206" s="400"/>
      <c r="AZ206" s="400"/>
      <c r="BA206" s="400"/>
      <c r="BB206" s="400"/>
      <c r="BC206" s="400"/>
      <c r="BD206" s="400"/>
      <c r="BE206" s="400"/>
      <c r="BF206" s="400"/>
      <c r="BG206" s="619"/>
    </row>
    <row r="207" spans="1:63">
      <c r="A207" s="18"/>
      <c r="D207" s="400"/>
      <c r="E207" s="400"/>
      <c r="F207" s="400"/>
      <c r="G207" s="400"/>
      <c r="H207" s="400"/>
      <c r="I207" s="400"/>
      <c r="J207" s="400"/>
      <c r="K207" s="400"/>
      <c r="L207" s="400"/>
      <c r="M207" s="400"/>
      <c r="N207" s="400"/>
      <c r="O207" s="400"/>
      <c r="P207" s="400"/>
      <c r="Q207" s="400"/>
      <c r="R207" s="400"/>
      <c r="S207" s="400"/>
      <c r="T207" s="400"/>
      <c r="U207" s="400"/>
      <c r="V207" s="400"/>
      <c r="W207" s="400"/>
      <c r="X207" s="400"/>
      <c r="Y207" s="400"/>
      <c r="Z207" s="400"/>
      <c r="AA207" s="400"/>
      <c r="AB207" s="400"/>
      <c r="AC207" s="400"/>
      <c r="AD207" s="400"/>
      <c r="AE207" s="400"/>
      <c r="AF207" s="400"/>
      <c r="AG207" s="400"/>
      <c r="AH207" s="400"/>
      <c r="AI207" s="400"/>
      <c r="AJ207" s="400"/>
      <c r="AK207" s="400"/>
      <c r="AL207" s="400"/>
      <c r="AM207" s="400"/>
      <c r="AN207" s="400"/>
      <c r="AO207" s="400"/>
      <c r="AP207" s="400"/>
      <c r="AQ207" s="400"/>
      <c r="AR207" s="400"/>
      <c r="AS207" s="400"/>
      <c r="AT207" s="400"/>
      <c r="AU207" s="400"/>
      <c r="AV207" s="400"/>
      <c r="AW207" s="400"/>
      <c r="AX207" s="400"/>
      <c r="AY207" s="400"/>
      <c r="AZ207" s="400"/>
      <c r="BA207" s="400"/>
      <c r="BB207" s="400"/>
      <c r="BC207" s="400"/>
      <c r="BD207" s="400"/>
      <c r="BE207" s="400"/>
      <c r="BF207" s="400"/>
      <c r="BG207" s="619"/>
    </row>
    <row r="208" spans="1:63">
      <c r="A208" s="18"/>
      <c r="D208" s="400"/>
      <c r="E208" s="400"/>
      <c r="F208" s="400"/>
      <c r="G208" s="400"/>
      <c r="H208" s="400"/>
      <c r="I208" s="400"/>
      <c r="J208" s="400"/>
      <c r="K208" s="400"/>
      <c r="L208" s="400"/>
      <c r="M208" s="400"/>
      <c r="N208" s="400"/>
      <c r="O208" s="400"/>
      <c r="P208" s="400"/>
      <c r="Q208" s="400"/>
      <c r="R208" s="400"/>
      <c r="S208" s="400"/>
      <c r="T208" s="400"/>
      <c r="U208" s="400"/>
      <c r="V208" s="400"/>
      <c r="W208" s="400"/>
      <c r="X208" s="400"/>
      <c r="Y208" s="400"/>
      <c r="Z208" s="400"/>
      <c r="AA208" s="400"/>
      <c r="AB208" s="400"/>
      <c r="AC208" s="400"/>
      <c r="AD208" s="400"/>
      <c r="AE208" s="400"/>
      <c r="AF208" s="400"/>
      <c r="AG208" s="400"/>
      <c r="AH208" s="400"/>
      <c r="AI208" s="400"/>
      <c r="AJ208" s="400"/>
      <c r="AK208" s="400"/>
      <c r="AL208" s="400"/>
      <c r="AM208" s="400"/>
      <c r="AN208" s="400"/>
      <c r="AO208" s="400"/>
      <c r="AP208" s="400"/>
      <c r="AQ208" s="400"/>
      <c r="AR208" s="400"/>
      <c r="AS208" s="400"/>
      <c r="AT208" s="400"/>
      <c r="AU208" s="400"/>
      <c r="AV208" s="400"/>
      <c r="AW208" s="400"/>
      <c r="AX208" s="400"/>
      <c r="AY208" s="400"/>
      <c r="AZ208" s="400"/>
      <c r="BA208" s="400"/>
      <c r="BB208" s="400"/>
      <c r="BC208" s="400"/>
      <c r="BD208" s="400"/>
      <c r="BE208" s="400"/>
      <c r="BF208" s="400"/>
      <c r="BG208" s="619"/>
    </row>
    <row r="209" spans="1:59">
      <c r="A209" s="18"/>
      <c r="D209" s="400"/>
      <c r="E209" s="400"/>
      <c r="F209" s="400"/>
      <c r="G209" s="400"/>
      <c r="H209" s="400"/>
      <c r="I209" s="400"/>
      <c r="J209" s="400"/>
      <c r="K209" s="400"/>
      <c r="L209" s="400"/>
      <c r="M209" s="400"/>
      <c r="N209" s="400"/>
      <c r="O209" s="400"/>
      <c r="P209" s="400"/>
      <c r="Q209" s="400"/>
      <c r="R209" s="400"/>
      <c r="S209" s="400"/>
      <c r="T209" s="400"/>
      <c r="U209" s="400"/>
      <c r="V209" s="400"/>
      <c r="W209" s="400"/>
      <c r="X209" s="400"/>
      <c r="Y209" s="400"/>
      <c r="Z209" s="400"/>
      <c r="AA209" s="400"/>
      <c r="AB209" s="400"/>
      <c r="AC209" s="400"/>
      <c r="AD209" s="400"/>
      <c r="AE209" s="400"/>
      <c r="AF209" s="400"/>
      <c r="AG209" s="400"/>
      <c r="AH209" s="400"/>
      <c r="AI209" s="400"/>
      <c r="AJ209" s="400"/>
      <c r="AK209" s="400"/>
      <c r="AL209" s="400"/>
      <c r="AM209" s="400"/>
      <c r="AN209" s="400"/>
      <c r="AO209" s="400"/>
      <c r="AP209" s="400"/>
      <c r="AQ209" s="400"/>
      <c r="AR209" s="400"/>
      <c r="AS209" s="400"/>
      <c r="AT209" s="400"/>
      <c r="AU209" s="400"/>
      <c r="AV209" s="400"/>
      <c r="AW209" s="400"/>
      <c r="AX209" s="400"/>
      <c r="AY209" s="400"/>
      <c r="AZ209" s="400"/>
      <c r="BA209" s="400"/>
      <c r="BB209" s="400"/>
      <c r="BC209" s="400"/>
      <c r="BD209" s="400"/>
      <c r="BE209" s="400"/>
      <c r="BF209" s="400"/>
      <c r="BG209" s="619"/>
    </row>
    <row r="210" spans="1:59">
      <c r="A210" s="18"/>
      <c r="D210" s="400"/>
      <c r="E210" s="400"/>
      <c r="F210" s="400"/>
      <c r="G210" s="400"/>
      <c r="H210" s="400"/>
      <c r="I210" s="400"/>
      <c r="J210" s="400"/>
      <c r="K210" s="400"/>
      <c r="L210" s="400"/>
      <c r="M210" s="400"/>
      <c r="N210" s="400"/>
      <c r="O210" s="400"/>
      <c r="P210" s="400"/>
      <c r="Q210" s="400"/>
      <c r="R210" s="400"/>
      <c r="S210" s="400"/>
      <c r="T210" s="400"/>
      <c r="U210" s="400"/>
      <c r="V210" s="400"/>
      <c r="W210" s="400"/>
      <c r="X210" s="400"/>
      <c r="Y210" s="400"/>
      <c r="Z210" s="400"/>
      <c r="AA210" s="400"/>
      <c r="AB210" s="400"/>
      <c r="AC210" s="400"/>
      <c r="AD210" s="400"/>
      <c r="AE210" s="400"/>
      <c r="AF210" s="400"/>
      <c r="AG210" s="400"/>
      <c r="AH210" s="400"/>
      <c r="AI210" s="400"/>
      <c r="AJ210" s="400"/>
      <c r="AK210" s="400"/>
      <c r="AL210" s="400"/>
      <c r="AM210" s="400"/>
      <c r="AN210" s="400"/>
      <c r="AO210" s="400"/>
      <c r="AP210" s="400"/>
      <c r="AQ210" s="400"/>
      <c r="AR210" s="400"/>
      <c r="AS210" s="400"/>
      <c r="AT210" s="400"/>
      <c r="AU210" s="400"/>
      <c r="AV210" s="400"/>
      <c r="AW210" s="400"/>
      <c r="AX210" s="400"/>
      <c r="AY210" s="400"/>
      <c r="AZ210" s="400"/>
      <c r="BA210" s="400"/>
      <c r="BB210" s="400"/>
      <c r="BC210" s="400"/>
      <c r="BD210" s="400"/>
      <c r="BE210" s="400"/>
      <c r="BF210" s="400"/>
      <c r="BG210" s="619"/>
    </row>
    <row r="211" spans="1:59">
      <c r="A211" s="18"/>
      <c r="D211" s="405"/>
      <c r="E211" s="406"/>
      <c r="F211" s="406"/>
      <c r="G211" s="406"/>
      <c r="H211" s="406"/>
      <c r="I211" s="406"/>
      <c r="J211" s="406"/>
      <c r="K211" s="406"/>
      <c r="L211" s="406"/>
      <c r="M211" s="406"/>
      <c r="N211" s="406"/>
      <c r="O211" s="406"/>
      <c r="P211" s="406"/>
      <c r="Q211" s="406"/>
      <c r="R211" s="406"/>
      <c r="S211" s="406"/>
      <c r="T211" s="406"/>
      <c r="U211" s="428"/>
      <c r="V211" s="400"/>
      <c r="W211" s="400"/>
      <c r="X211" s="400"/>
      <c r="Y211" s="400"/>
      <c r="Z211" s="400"/>
      <c r="AA211" s="400"/>
      <c r="AB211" s="400"/>
      <c r="AC211" s="400"/>
      <c r="AD211" s="400"/>
      <c r="AE211" s="400"/>
      <c r="AF211" s="400"/>
      <c r="AG211" s="400"/>
      <c r="AH211" s="400"/>
      <c r="AI211" s="400"/>
      <c r="AJ211" s="400"/>
      <c r="AK211" s="400"/>
      <c r="AL211" s="400"/>
      <c r="AM211" s="400"/>
      <c r="AN211" s="405"/>
      <c r="AO211" s="406"/>
      <c r="AP211" s="406"/>
      <c r="AQ211" s="406"/>
      <c r="AR211" s="406"/>
      <c r="AS211" s="406"/>
      <c r="AT211" s="406"/>
      <c r="AU211" s="406"/>
      <c r="AV211" s="406"/>
      <c r="AW211" s="406"/>
      <c r="AX211" s="406"/>
      <c r="AY211" s="406"/>
      <c r="AZ211" s="406"/>
      <c r="BA211" s="406"/>
      <c r="BB211" s="406"/>
      <c r="BC211" s="406"/>
      <c r="BD211" s="406"/>
      <c r="BE211" s="406"/>
      <c r="BF211" s="406"/>
      <c r="BG211" s="407"/>
    </row>
    <row r="212" spans="1:59">
      <c r="A212" s="18"/>
      <c r="D212" s="405"/>
      <c r="E212" s="406"/>
      <c r="F212" s="406"/>
      <c r="G212" s="406"/>
      <c r="H212" s="406"/>
      <c r="I212" s="406"/>
      <c r="J212" s="406"/>
      <c r="K212" s="406"/>
      <c r="L212" s="406"/>
      <c r="M212" s="406"/>
      <c r="N212" s="406"/>
      <c r="O212" s="406"/>
      <c r="P212" s="406"/>
      <c r="Q212" s="406"/>
      <c r="R212" s="406"/>
      <c r="S212" s="406"/>
      <c r="T212" s="406"/>
      <c r="U212" s="428"/>
      <c r="V212" s="400"/>
      <c r="W212" s="400"/>
      <c r="X212" s="400"/>
      <c r="Y212" s="400"/>
      <c r="Z212" s="400"/>
      <c r="AA212" s="400"/>
      <c r="AB212" s="400"/>
      <c r="AC212" s="400"/>
      <c r="AD212" s="400"/>
      <c r="AE212" s="400"/>
      <c r="AF212" s="400"/>
      <c r="AG212" s="400"/>
      <c r="AH212" s="400"/>
      <c r="AI212" s="400"/>
      <c r="AJ212" s="400"/>
      <c r="AK212" s="400"/>
      <c r="AL212" s="400"/>
      <c r="AM212" s="400"/>
      <c r="AN212" s="405"/>
      <c r="AO212" s="406"/>
      <c r="AP212" s="406"/>
      <c r="AQ212" s="406"/>
      <c r="AR212" s="406"/>
      <c r="AS212" s="406"/>
      <c r="AT212" s="406"/>
      <c r="AU212" s="406"/>
      <c r="AV212" s="406"/>
      <c r="AW212" s="406"/>
      <c r="AX212" s="406"/>
      <c r="AY212" s="406"/>
      <c r="AZ212" s="406"/>
      <c r="BA212" s="406"/>
      <c r="BB212" s="406"/>
      <c r="BC212" s="406"/>
      <c r="BD212" s="406"/>
      <c r="BE212" s="406"/>
      <c r="BF212" s="406"/>
      <c r="BG212" s="407"/>
    </row>
    <row r="213" spans="1:59">
      <c r="A213" s="18"/>
      <c r="D213" s="405"/>
      <c r="E213" s="406"/>
      <c r="F213" s="406"/>
      <c r="G213" s="406"/>
      <c r="H213" s="406"/>
      <c r="I213" s="406"/>
      <c r="J213" s="406"/>
      <c r="K213" s="406"/>
      <c r="L213" s="406"/>
      <c r="M213" s="406"/>
      <c r="N213" s="406"/>
      <c r="O213" s="406"/>
      <c r="P213" s="406"/>
      <c r="Q213" s="406"/>
      <c r="R213" s="406"/>
      <c r="S213" s="406"/>
      <c r="T213" s="406"/>
      <c r="U213" s="428"/>
      <c r="V213" s="400"/>
      <c r="W213" s="400"/>
      <c r="X213" s="400"/>
      <c r="Y213" s="400"/>
      <c r="Z213" s="400"/>
      <c r="AA213" s="400"/>
      <c r="AB213" s="400"/>
      <c r="AC213" s="400"/>
      <c r="AD213" s="400"/>
      <c r="AE213" s="400"/>
      <c r="AF213" s="400"/>
      <c r="AG213" s="400"/>
      <c r="AH213" s="400"/>
      <c r="AI213" s="400"/>
      <c r="AJ213" s="400"/>
      <c r="AK213" s="400"/>
      <c r="AL213" s="400"/>
      <c r="AM213" s="400"/>
      <c r="AN213" s="405"/>
      <c r="AO213" s="406"/>
      <c r="AP213" s="406"/>
      <c r="AQ213" s="406"/>
      <c r="AR213" s="406"/>
      <c r="AS213" s="406"/>
      <c r="AT213" s="406"/>
      <c r="AU213" s="406"/>
      <c r="AV213" s="406"/>
      <c r="AW213" s="406"/>
      <c r="AX213" s="406"/>
      <c r="AY213" s="406"/>
      <c r="AZ213" s="406"/>
      <c r="BA213" s="406"/>
      <c r="BB213" s="406"/>
      <c r="BC213" s="406"/>
      <c r="BD213" s="406"/>
      <c r="BE213" s="406"/>
      <c r="BF213" s="406"/>
      <c r="BG213" s="407"/>
    </row>
    <row r="214" spans="1:59">
      <c r="A214" s="18"/>
      <c r="D214" s="405"/>
      <c r="E214" s="406"/>
      <c r="F214" s="406"/>
      <c r="G214" s="406"/>
      <c r="H214" s="406"/>
      <c r="I214" s="406"/>
      <c r="J214" s="406"/>
      <c r="K214" s="406"/>
      <c r="L214" s="406"/>
      <c r="M214" s="406"/>
      <c r="N214" s="406"/>
      <c r="O214" s="406"/>
      <c r="P214" s="406"/>
      <c r="Q214" s="406"/>
      <c r="R214" s="406"/>
      <c r="S214" s="406"/>
      <c r="T214" s="406"/>
      <c r="U214" s="428"/>
      <c r="V214" s="400"/>
      <c r="W214" s="400"/>
      <c r="X214" s="400"/>
      <c r="Y214" s="400"/>
      <c r="Z214" s="400"/>
      <c r="AA214" s="400"/>
      <c r="AB214" s="400"/>
      <c r="AC214" s="400"/>
      <c r="AD214" s="400"/>
      <c r="AE214" s="400"/>
      <c r="AF214" s="400"/>
      <c r="AG214" s="400"/>
      <c r="AH214" s="400"/>
      <c r="AI214" s="400"/>
      <c r="AJ214" s="400"/>
      <c r="AK214" s="400"/>
      <c r="AL214" s="400"/>
      <c r="AM214" s="400"/>
      <c r="AN214" s="405"/>
      <c r="AO214" s="406"/>
      <c r="AP214" s="406"/>
      <c r="AQ214" s="406"/>
      <c r="AR214" s="406"/>
      <c r="AS214" s="406"/>
      <c r="AT214" s="406"/>
      <c r="AU214" s="406"/>
      <c r="AV214" s="406"/>
      <c r="AW214" s="406"/>
      <c r="AX214" s="406"/>
      <c r="AY214" s="406"/>
      <c r="AZ214" s="406"/>
      <c r="BA214" s="406"/>
      <c r="BB214" s="406"/>
      <c r="BC214" s="406"/>
      <c r="BD214" s="406"/>
      <c r="BE214" s="406"/>
      <c r="BF214" s="406"/>
      <c r="BG214" s="407"/>
    </row>
    <row r="215" spans="1:59" ht="15" customHeight="1">
      <c r="A215" s="18"/>
      <c r="D215" s="434" t="str">
        <f>IF(AK13=Datos!$A$6,"* Si los efectos no deseados de la oportunidad se presentan incluir este plan en el Sistema de Administración de Acciones Preventivas y Correctivas con fuente -Administración de oportunidades (contingencia)-","* Si el riesgo se presenta incluir este plan en el Sistema de Administración de Acciones Preventivas y Correctivas con fuente -Administración de riesgos (contingencia)-")</f>
        <v>* Si el riesgo se presenta incluir este plan en el Sistema de Administración de Acciones Preventivas y Correctivas con fuente -Administración de riesgos (contingencia)-</v>
      </c>
      <c r="E215" s="434"/>
      <c r="F215" s="434"/>
      <c r="G215" s="434"/>
      <c r="H215" s="434"/>
      <c r="I215" s="434"/>
      <c r="J215" s="434"/>
      <c r="K215" s="434"/>
      <c r="L215" s="434"/>
      <c r="M215" s="434"/>
      <c r="N215" s="434"/>
      <c r="O215" s="434"/>
      <c r="P215" s="434"/>
      <c r="Q215" s="434"/>
      <c r="R215" s="434"/>
      <c r="S215" s="434"/>
      <c r="T215" s="434"/>
      <c r="U215" s="434"/>
      <c r="V215" s="434"/>
      <c r="W215" s="434"/>
      <c r="X215" s="434"/>
      <c r="Y215" s="434"/>
      <c r="Z215" s="434"/>
      <c r="AA215" s="434"/>
      <c r="AB215" s="434"/>
      <c r="AC215" s="434"/>
      <c r="AD215" s="434"/>
      <c r="AE215" s="434"/>
      <c r="AF215" s="434"/>
      <c r="AG215" s="434"/>
      <c r="AH215" s="434"/>
      <c r="AI215" s="434"/>
      <c r="AJ215" s="434"/>
      <c r="AK215" s="434"/>
      <c r="AL215" s="434"/>
      <c r="AM215" s="434"/>
      <c r="AN215" s="434"/>
      <c r="AO215" s="434"/>
      <c r="AP215" s="434"/>
      <c r="AQ215" s="434"/>
      <c r="AR215" s="434"/>
      <c r="AS215" s="434"/>
      <c r="AT215" s="434"/>
      <c r="AU215" s="434"/>
      <c r="AV215" s="434"/>
      <c r="AW215" s="434"/>
      <c r="AX215" s="434"/>
      <c r="AY215" s="434"/>
      <c r="AZ215" s="434"/>
      <c r="BA215" s="434"/>
      <c r="BB215" s="434"/>
      <c r="BG215" s="20"/>
    </row>
    <row r="216" spans="1:59" ht="15" customHeight="1">
      <c r="A216" s="18"/>
      <c r="BG216" s="20"/>
    </row>
    <row r="217" spans="1:59" ht="15.75" thickBot="1">
      <c r="A217" s="51"/>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c r="AS217" s="52"/>
      <c r="AT217" s="52"/>
      <c r="AU217" s="52"/>
      <c r="AV217" s="52"/>
      <c r="AW217" s="52"/>
      <c r="AX217" s="52"/>
      <c r="AY217" s="52"/>
      <c r="AZ217" s="52"/>
      <c r="BA217" s="52"/>
      <c r="BB217" s="52"/>
      <c r="BC217" s="52"/>
      <c r="BD217" s="52"/>
      <c r="BE217" s="52"/>
      <c r="BF217" s="52"/>
      <c r="BG217" s="54"/>
    </row>
    <row r="231" spans="63:64" ht="30">
      <c r="BK231" s="26" t="s">
        <v>587</v>
      </c>
      <c r="BL231" s="103">
        <v>1</v>
      </c>
    </row>
    <row r="232" spans="63:64">
      <c r="BK232" s="41"/>
    </row>
  </sheetData>
  <sheetProtection password="A10A" sheet="1" objects="1" scenarios="1" formatCells="0" formatRows="0"/>
  <mergeCells count="870">
    <mergeCell ref="BG1:BG2"/>
    <mergeCell ref="P3:U4"/>
    <mergeCell ref="V3:AZ4"/>
    <mergeCell ref="BA3:BF4"/>
    <mergeCell ref="BG3:BG4"/>
    <mergeCell ref="D6:G6"/>
    <mergeCell ref="K6:BF6"/>
    <mergeCell ref="D8:G8"/>
    <mergeCell ref="K8:BF8"/>
    <mergeCell ref="D10:I10"/>
    <mergeCell ref="K10:AJ10"/>
    <mergeCell ref="AQ10:AW10"/>
    <mergeCell ref="AX10:BF10"/>
    <mergeCell ref="A1:J4"/>
    <mergeCell ref="P1:U2"/>
    <mergeCell ref="V1:AZ2"/>
    <mergeCell ref="BA1:BF2"/>
    <mergeCell ref="D18:Q18"/>
    <mergeCell ref="S18:V18"/>
    <mergeCell ref="X18:BF18"/>
    <mergeCell ref="D20:BC20"/>
    <mergeCell ref="D21:BF21"/>
    <mergeCell ref="D22:BF22"/>
    <mergeCell ref="AT11:BC11"/>
    <mergeCell ref="M13:T13"/>
    <mergeCell ref="V13:AJ13"/>
    <mergeCell ref="A15:J15"/>
    <mergeCell ref="D17:Q17"/>
    <mergeCell ref="S17:V17"/>
    <mergeCell ref="X17:BB17"/>
    <mergeCell ref="D29:AB29"/>
    <mergeCell ref="AD29:BF34"/>
    <mergeCell ref="D30:AB30"/>
    <mergeCell ref="D31:AB31"/>
    <mergeCell ref="D32:AB32"/>
    <mergeCell ref="D33:AB33"/>
    <mergeCell ref="D34:AB34"/>
    <mergeCell ref="D23:AR23"/>
    <mergeCell ref="AY23:BF23"/>
    <mergeCell ref="D24:AV24"/>
    <mergeCell ref="AY24:BF24"/>
    <mergeCell ref="D28:AB28"/>
    <mergeCell ref="AD28:BF28"/>
    <mergeCell ref="D26:O26"/>
    <mergeCell ref="R26:S26"/>
    <mergeCell ref="W26:AC26"/>
    <mergeCell ref="AI26:AR26"/>
    <mergeCell ref="AU26:AV26"/>
    <mergeCell ref="D39:I39"/>
    <mergeCell ref="J39:AB39"/>
    <mergeCell ref="AD39:BF39"/>
    <mergeCell ref="D40:I40"/>
    <mergeCell ref="J40:AB40"/>
    <mergeCell ref="AD40:BF40"/>
    <mergeCell ref="D36:AB36"/>
    <mergeCell ref="AD36:BF37"/>
    <mergeCell ref="D37:AB37"/>
    <mergeCell ref="D38:I38"/>
    <mergeCell ref="J38:AB38"/>
    <mergeCell ref="AD38:BF38"/>
    <mergeCell ref="D43:I43"/>
    <mergeCell ref="J43:AB43"/>
    <mergeCell ref="AD43:BF43"/>
    <mergeCell ref="D44:I44"/>
    <mergeCell ref="J44:AB44"/>
    <mergeCell ref="AD44:BF44"/>
    <mergeCell ref="D41:I41"/>
    <mergeCell ref="J41:AB41"/>
    <mergeCell ref="AD41:BF41"/>
    <mergeCell ref="D42:I42"/>
    <mergeCell ref="J42:AB42"/>
    <mergeCell ref="AD42:BF42"/>
    <mergeCell ref="D47:I47"/>
    <mergeCell ref="J47:AB47"/>
    <mergeCell ref="AD47:BF47"/>
    <mergeCell ref="D48:I48"/>
    <mergeCell ref="J48:AB48"/>
    <mergeCell ref="AD48:BF48"/>
    <mergeCell ref="D45:I45"/>
    <mergeCell ref="J45:AB45"/>
    <mergeCell ref="AD45:BF45"/>
    <mergeCell ref="D46:I46"/>
    <mergeCell ref="J46:AB46"/>
    <mergeCell ref="AD46:BF46"/>
    <mergeCell ref="D52:I52"/>
    <mergeCell ref="J52:AB52"/>
    <mergeCell ref="AD52:BF52"/>
    <mergeCell ref="D53:I53"/>
    <mergeCell ref="J53:AB53"/>
    <mergeCell ref="AD53:BF53"/>
    <mergeCell ref="D49:AB49"/>
    <mergeCell ref="AD49:BF49"/>
    <mergeCell ref="D50:I50"/>
    <mergeCell ref="J50:AB50"/>
    <mergeCell ref="AD50:BF50"/>
    <mergeCell ref="D51:I51"/>
    <mergeCell ref="J51:AB51"/>
    <mergeCell ref="AD51:BF51"/>
    <mergeCell ref="D56:I56"/>
    <mergeCell ref="J56:AB56"/>
    <mergeCell ref="AD56:BF56"/>
    <mergeCell ref="D57:I57"/>
    <mergeCell ref="J57:AB57"/>
    <mergeCell ref="AD57:BF57"/>
    <mergeCell ref="D54:I54"/>
    <mergeCell ref="J54:AB54"/>
    <mergeCell ref="AD54:BF54"/>
    <mergeCell ref="D55:I55"/>
    <mergeCell ref="J55:AB55"/>
    <mergeCell ref="AD55:BF55"/>
    <mergeCell ref="D60:I60"/>
    <mergeCell ref="J60:AB60"/>
    <mergeCell ref="AD60:BF60"/>
    <mergeCell ref="BK60:BM61"/>
    <mergeCell ref="BP61:BP62"/>
    <mergeCell ref="BQ61:BQ62"/>
    <mergeCell ref="A62:J62"/>
    <mergeCell ref="D58:I58"/>
    <mergeCell ref="J58:AB58"/>
    <mergeCell ref="AD58:BF58"/>
    <mergeCell ref="D59:I59"/>
    <mergeCell ref="J59:AB59"/>
    <mergeCell ref="AD59:BF59"/>
    <mergeCell ref="Z63:AK63"/>
    <mergeCell ref="D64:G64"/>
    <mergeCell ref="E65:Z65"/>
    <mergeCell ref="AB65:AK65"/>
    <mergeCell ref="E66:H66"/>
    <mergeCell ref="I66:V66"/>
    <mergeCell ref="AB66:AC66"/>
    <mergeCell ref="AD66:AE66"/>
    <mergeCell ref="AF66:AG66"/>
    <mergeCell ref="AH66:AI66"/>
    <mergeCell ref="AJ66:AK66"/>
    <mergeCell ref="E67:H67"/>
    <mergeCell ref="I67:V67"/>
    <mergeCell ref="Z67:Z76"/>
    <mergeCell ref="AA67:AA68"/>
    <mergeCell ref="AB67:AC68"/>
    <mergeCell ref="AD67:AE68"/>
    <mergeCell ref="AF67:AG68"/>
    <mergeCell ref="AH67:AI68"/>
    <mergeCell ref="AJ67:AK68"/>
    <mergeCell ref="E70:P70"/>
    <mergeCell ref="J72:P72"/>
    <mergeCell ref="E76:H76"/>
    <mergeCell ref="I76:L76"/>
    <mergeCell ref="M76:P76"/>
    <mergeCell ref="AP67:BF67"/>
    <mergeCell ref="AP68:BF69"/>
    <mergeCell ref="R69:W69"/>
    <mergeCell ref="AA69:AA70"/>
    <mergeCell ref="AB69:AC70"/>
    <mergeCell ref="AD69:AE70"/>
    <mergeCell ref="AF69:AG70"/>
    <mergeCell ref="AH69:AI70"/>
    <mergeCell ref="AJ69:AK70"/>
    <mergeCell ref="R70:W70"/>
    <mergeCell ref="BS70:BS71"/>
    <mergeCell ref="BT70:BT71"/>
    <mergeCell ref="BU70:BU71"/>
    <mergeCell ref="R71:W71"/>
    <mergeCell ref="AA71:AA72"/>
    <mergeCell ref="AB71:AC72"/>
    <mergeCell ref="AD71:AE72"/>
    <mergeCell ref="AF71:AG72"/>
    <mergeCell ref="AH71:AI72"/>
    <mergeCell ref="AJ71:AK72"/>
    <mergeCell ref="AP71:BF71"/>
    <mergeCell ref="R72:W72"/>
    <mergeCell ref="AP72:BF76"/>
    <mergeCell ref="R73:W73"/>
    <mergeCell ref="AA73:AA74"/>
    <mergeCell ref="AB73:AC74"/>
    <mergeCell ref="AD73:AE74"/>
    <mergeCell ref="AJ75:AK76"/>
    <mergeCell ref="R76:W76"/>
    <mergeCell ref="AF73:AG74"/>
    <mergeCell ref="AH73:AI74"/>
    <mergeCell ref="AJ73:AK74"/>
    <mergeCell ref="AF75:AG76"/>
    <mergeCell ref="AH75:AI76"/>
    <mergeCell ref="C74:D78"/>
    <mergeCell ref="E75:H75"/>
    <mergeCell ref="I75:L75"/>
    <mergeCell ref="M75:P75"/>
    <mergeCell ref="AA75:AA76"/>
    <mergeCell ref="AB75:AC76"/>
    <mergeCell ref="AD75:AE76"/>
    <mergeCell ref="E77:P77"/>
    <mergeCell ref="R77:W77"/>
    <mergeCell ref="E78:I80"/>
    <mergeCell ref="R78:W78"/>
    <mergeCell ref="J79:P79"/>
    <mergeCell ref="R79:W79"/>
    <mergeCell ref="R80:W80"/>
    <mergeCell ref="AJ85:AK85"/>
    <mergeCell ref="AL85:AM86"/>
    <mergeCell ref="AN85:AQ85"/>
    <mergeCell ref="AR85:AS86"/>
    <mergeCell ref="BS85:BU85"/>
    <mergeCell ref="BV85:BX85"/>
    <mergeCell ref="AZ86:BB86"/>
    <mergeCell ref="BC86:BG86"/>
    <mergeCell ref="F81:G81"/>
    <mergeCell ref="H81:I81"/>
    <mergeCell ref="A84:J84"/>
    <mergeCell ref="X84:AM84"/>
    <mergeCell ref="AN84:AS84"/>
    <mergeCell ref="X85:AA85"/>
    <mergeCell ref="AB85:AC85"/>
    <mergeCell ref="AD85:AE85"/>
    <mergeCell ref="AF85:AG85"/>
    <mergeCell ref="AH85:AI85"/>
    <mergeCell ref="AF86:AG86"/>
    <mergeCell ref="AH86:AI86"/>
    <mergeCell ref="AJ86:AK86"/>
    <mergeCell ref="AN86:AQ86"/>
    <mergeCell ref="AT86:AV86"/>
    <mergeCell ref="AW86:AY86"/>
    <mergeCell ref="D86:S86"/>
    <mergeCell ref="T86:W86"/>
    <mergeCell ref="X86:Y86"/>
    <mergeCell ref="Z86:AA86"/>
    <mergeCell ref="AB86:AC86"/>
    <mergeCell ref="AD86:AE86"/>
    <mergeCell ref="AT87:AV87"/>
    <mergeCell ref="AW87:AY96"/>
    <mergeCell ref="AZ87:BB96"/>
    <mergeCell ref="AJ89:AK89"/>
    <mergeCell ref="AL89:AM89"/>
    <mergeCell ref="AN89:AQ89"/>
    <mergeCell ref="AR89:AS89"/>
    <mergeCell ref="AT89:AV89"/>
    <mergeCell ref="X92:Y92"/>
    <mergeCell ref="Z92:AA92"/>
    <mergeCell ref="AB92:AC92"/>
    <mergeCell ref="AD92:AE92"/>
    <mergeCell ref="AL91:AM91"/>
    <mergeCell ref="AN91:AQ91"/>
    <mergeCell ref="AR91:AS91"/>
    <mergeCell ref="AT91:AV91"/>
    <mergeCell ref="AJ93:AK93"/>
    <mergeCell ref="AL93:AM93"/>
    <mergeCell ref="BC87:BG87"/>
    <mergeCell ref="D88:S88"/>
    <mergeCell ref="T88:W88"/>
    <mergeCell ref="X88:Y88"/>
    <mergeCell ref="Z88:AA88"/>
    <mergeCell ref="AB88:AC88"/>
    <mergeCell ref="AD88:AE88"/>
    <mergeCell ref="AF87:AG87"/>
    <mergeCell ref="AH87:AI87"/>
    <mergeCell ref="AJ87:AK87"/>
    <mergeCell ref="AL87:AM87"/>
    <mergeCell ref="AN87:AQ87"/>
    <mergeCell ref="AR87:AS87"/>
    <mergeCell ref="D87:S87"/>
    <mergeCell ref="T87:W87"/>
    <mergeCell ref="X87:Y87"/>
    <mergeCell ref="Z87:AA87"/>
    <mergeCell ref="AB87:AC87"/>
    <mergeCell ref="AD87:AE87"/>
    <mergeCell ref="BC89:BG89"/>
    <mergeCell ref="AT88:AV88"/>
    <mergeCell ref="BC88:BG88"/>
    <mergeCell ref="D89:S89"/>
    <mergeCell ref="T89:W89"/>
    <mergeCell ref="X89:Y89"/>
    <mergeCell ref="Z89:AA89"/>
    <mergeCell ref="AB89:AC89"/>
    <mergeCell ref="AD89:AE89"/>
    <mergeCell ref="AF89:AG89"/>
    <mergeCell ref="AH89:AI89"/>
    <mergeCell ref="AF88:AG88"/>
    <mergeCell ref="AH88:AI88"/>
    <mergeCell ref="AJ88:AK88"/>
    <mergeCell ref="AL88:AM88"/>
    <mergeCell ref="AN88:AQ88"/>
    <mergeCell ref="AR88:AS88"/>
    <mergeCell ref="BC91:BG91"/>
    <mergeCell ref="AT90:AV90"/>
    <mergeCell ref="BC90:BG90"/>
    <mergeCell ref="D91:S91"/>
    <mergeCell ref="T91:W91"/>
    <mergeCell ref="X91:Y91"/>
    <mergeCell ref="Z91:AA91"/>
    <mergeCell ref="AB91:AC91"/>
    <mergeCell ref="AD91:AE91"/>
    <mergeCell ref="AF91:AG91"/>
    <mergeCell ref="AH91:AI91"/>
    <mergeCell ref="AF90:AG90"/>
    <mergeCell ref="AH90:AI90"/>
    <mergeCell ref="AJ90:AK90"/>
    <mergeCell ref="AL90:AM90"/>
    <mergeCell ref="AN90:AQ90"/>
    <mergeCell ref="AR90:AS90"/>
    <mergeCell ref="D90:S90"/>
    <mergeCell ref="T90:W90"/>
    <mergeCell ref="X90:Y90"/>
    <mergeCell ref="Z90:AA90"/>
    <mergeCell ref="AB90:AC90"/>
    <mergeCell ref="AD90:AE90"/>
    <mergeCell ref="AJ91:AK91"/>
    <mergeCell ref="AN93:AQ93"/>
    <mergeCell ref="AR93:AS93"/>
    <mergeCell ref="AT93:AV93"/>
    <mergeCell ref="BC93:BG93"/>
    <mergeCell ref="AT92:AV92"/>
    <mergeCell ref="BC92:BG92"/>
    <mergeCell ref="D93:S93"/>
    <mergeCell ref="T93:W93"/>
    <mergeCell ref="X93:Y93"/>
    <mergeCell ref="Z93:AA93"/>
    <mergeCell ref="AB93:AC93"/>
    <mergeCell ref="AD93:AE93"/>
    <mergeCell ref="AF93:AG93"/>
    <mergeCell ref="AH93:AI93"/>
    <mergeCell ref="AF92:AG92"/>
    <mergeCell ref="AH92:AI92"/>
    <mergeCell ref="AJ92:AK92"/>
    <mergeCell ref="AL92:AM92"/>
    <mergeCell ref="AN92:AQ92"/>
    <mergeCell ref="AR92:AS92"/>
    <mergeCell ref="D92:S92"/>
    <mergeCell ref="T92:W92"/>
    <mergeCell ref="AT95:AV95"/>
    <mergeCell ref="BC95:BG95"/>
    <mergeCell ref="AT94:AV94"/>
    <mergeCell ref="BC94:BG94"/>
    <mergeCell ref="D95:S95"/>
    <mergeCell ref="T95:W95"/>
    <mergeCell ref="X95:Y95"/>
    <mergeCell ref="Z95:AA95"/>
    <mergeCell ref="AB95:AC95"/>
    <mergeCell ref="AD95:AE95"/>
    <mergeCell ref="AF95:AG95"/>
    <mergeCell ref="AH95:AI95"/>
    <mergeCell ref="AF94:AG94"/>
    <mergeCell ref="AH94:AI94"/>
    <mergeCell ref="AJ94:AK94"/>
    <mergeCell ref="AL94:AM94"/>
    <mergeCell ref="AN94:AQ94"/>
    <mergeCell ref="AR94:AS94"/>
    <mergeCell ref="D94:S94"/>
    <mergeCell ref="T94:W94"/>
    <mergeCell ref="X94:Y94"/>
    <mergeCell ref="Z94:AA94"/>
    <mergeCell ref="AB94:AC94"/>
    <mergeCell ref="AD94:AE94"/>
    <mergeCell ref="T96:W96"/>
    <mergeCell ref="X96:Y96"/>
    <mergeCell ref="Z96:AA96"/>
    <mergeCell ref="AB96:AC96"/>
    <mergeCell ref="AD96:AE96"/>
    <mergeCell ref="AJ95:AK95"/>
    <mergeCell ref="AL95:AM95"/>
    <mergeCell ref="AN95:AQ95"/>
    <mergeCell ref="AR95:AS95"/>
    <mergeCell ref="BS100:BU100"/>
    <mergeCell ref="BV100:BX100"/>
    <mergeCell ref="D101:S101"/>
    <mergeCell ref="T101:W101"/>
    <mergeCell ref="X101:Y101"/>
    <mergeCell ref="Z101:AA101"/>
    <mergeCell ref="AB101:AC101"/>
    <mergeCell ref="AT96:AV96"/>
    <mergeCell ref="BC96:BG96"/>
    <mergeCell ref="X99:AM99"/>
    <mergeCell ref="AN99:AS99"/>
    <mergeCell ref="X100:AA100"/>
    <mergeCell ref="AB100:AC100"/>
    <mergeCell ref="AD100:AE100"/>
    <mergeCell ref="AF100:AG100"/>
    <mergeCell ref="AH100:AI100"/>
    <mergeCell ref="AJ100:AK100"/>
    <mergeCell ref="AF96:AG96"/>
    <mergeCell ref="AH96:AI96"/>
    <mergeCell ref="AJ96:AK96"/>
    <mergeCell ref="AL96:AM96"/>
    <mergeCell ref="AN96:AQ96"/>
    <mergeCell ref="AR96:AS96"/>
    <mergeCell ref="D96:S96"/>
    <mergeCell ref="AZ101:BB101"/>
    <mergeCell ref="BC101:BG101"/>
    <mergeCell ref="D102:S102"/>
    <mergeCell ref="T102:W102"/>
    <mergeCell ref="X102:Y102"/>
    <mergeCell ref="Z102:AA102"/>
    <mergeCell ref="AB102:AC102"/>
    <mergeCell ref="AD102:AE102"/>
    <mergeCell ref="AF102:AG102"/>
    <mergeCell ref="AD101:AE101"/>
    <mergeCell ref="AF101:AG101"/>
    <mergeCell ref="AH101:AI101"/>
    <mergeCell ref="AJ101:AK101"/>
    <mergeCell ref="AN101:AQ101"/>
    <mergeCell ref="AT101:AV101"/>
    <mergeCell ref="AL100:AM101"/>
    <mergeCell ref="AN100:AQ100"/>
    <mergeCell ref="AR100:AS101"/>
    <mergeCell ref="AD103:AE103"/>
    <mergeCell ref="AF103:AG103"/>
    <mergeCell ref="AH102:AI102"/>
    <mergeCell ref="AJ102:AK102"/>
    <mergeCell ref="AL102:AM102"/>
    <mergeCell ref="AN102:AQ102"/>
    <mergeCell ref="AR102:AS102"/>
    <mergeCell ref="AT102:AV102"/>
    <mergeCell ref="AW101:AY101"/>
    <mergeCell ref="BC103:BG103"/>
    <mergeCell ref="D104:S104"/>
    <mergeCell ref="T104:W104"/>
    <mergeCell ref="X104:Y104"/>
    <mergeCell ref="Z104:AA104"/>
    <mergeCell ref="AB104:AC104"/>
    <mergeCell ref="AD104:AE104"/>
    <mergeCell ref="AF104:AG104"/>
    <mergeCell ref="AH104:AI104"/>
    <mergeCell ref="AJ104:AK104"/>
    <mergeCell ref="AH103:AI103"/>
    <mergeCell ref="AJ103:AK103"/>
    <mergeCell ref="AL103:AM103"/>
    <mergeCell ref="AN103:AQ103"/>
    <mergeCell ref="AR103:AS103"/>
    <mergeCell ref="AT103:AV103"/>
    <mergeCell ref="AW102:AY111"/>
    <mergeCell ref="AZ102:BB111"/>
    <mergeCell ref="BC102:BG102"/>
    <mergeCell ref="D103:S103"/>
    <mergeCell ref="T103:W103"/>
    <mergeCell ref="X103:Y103"/>
    <mergeCell ref="Z103:AA103"/>
    <mergeCell ref="AB103:AC103"/>
    <mergeCell ref="AT104:AV104"/>
    <mergeCell ref="BC104:BG104"/>
    <mergeCell ref="D105:S105"/>
    <mergeCell ref="T105:W105"/>
    <mergeCell ref="X105:Y105"/>
    <mergeCell ref="Z105:AA105"/>
    <mergeCell ref="AB105:AC105"/>
    <mergeCell ref="AR105:AS105"/>
    <mergeCell ref="AT105:AV105"/>
    <mergeCell ref="BC105:BG105"/>
    <mergeCell ref="AH105:AI105"/>
    <mergeCell ref="AJ105:AK105"/>
    <mergeCell ref="AL105:AM105"/>
    <mergeCell ref="AN105:AQ105"/>
    <mergeCell ref="Z106:AA106"/>
    <mergeCell ref="AB106:AC106"/>
    <mergeCell ref="AD106:AE106"/>
    <mergeCell ref="AF106:AG106"/>
    <mergeCell ref="AD105:AE105"/>
    <mergeCell ref="AF105:AG105"/>
    <mergeCell ref="AL104:AM104"/>
    <mergeCell ref="AN104:AQ104"/>
    <mergeCell ref="AR104:AS104"/>
    <mergeCell ref="BC106:BG106"/>
    <mergeCell ref="D107:S107"/>
    <mergeCell ref="T107:W107"/>
    <mergeCell ref="X107:Y107"/>
    <mergeCell ref="Z107:AA107"/>
    <mergeCell ref="AB107:AC107"/>
    <mergeCell ref="AD107:AE107"/>
    <mergeCell ref="AF107:AG107"/>
    <mergeCell ref="AH107:AI107"/>
    <mergeCell ref="AJ107:AK107"/>
    <mergeCell ref="AH106:AI106"/>
    <mergeCell ref="AJ106:AK106"/>
    <mergeCell ref="AL106:AM106"/>
    <mergeCell ref="AN106:AQ106"/>
    <mergeCell ref="AR106:AS106"/>
    <mergeCell ref="AT106:AV106"/>
    <mergeCell ref="AL107:AM107"/>
    <mergeCell ref="AN107:AQ107"/>
    <mergeCell ref="AR107:AS107"/>
    <mergeCell ref="AT107:AV107"/>
    <mergeCell ref="BC107:BG107"/>
    <mergeCell ref="D106:S106"/>
    <mergeCell ref="T106:W106"/>
    <mergeCell ref="X106:Y106"/>
    <mergeCell ref="D108:S108"/>
    <mergeCell ref="T108:W108"/>
    <mergeCell ref="X108:Y108"/>
    <mergeCell ref="Z108:AA108"/>
    <mergeCell ref="AB108:AC108"/>
    <mergeCell ref="AR108:AS108"/>
    <mergeCell ref="AT108:AV108"/>
    <mergeCell ref="BC108:BG108"/>
    <mergeCell ref="D109:S109"/>
    <mergeCell ref="T109:W109"/>
    <mergeCell ref="X109:Y109"/>
    <mergeCell ref="Z109:AA109"/>
    <mergeCell ref="AB109:AC109"/>
    <mergeCell ref="AD109:AE109"/>
    <mergeCell ref="AF109:AG109"/>
    <mergeCell ref="AD108:AE108"/>
    <mergeCell ref="AF108:AG108"/>
    <mergeCell ref="AH108:AI108"/>
    <mergeCell ref="AJ108:AK108"/>
    <mergeCell ref="AL108:AM108"/>
    <mergeCell ref="AN108:AQ108"/>
    <mergeCell ref="BC109:BG109"/>
    <mergeCell ref="AH109:AI109"/>
    <mergeCell ref="AJ109:AK109"/>
    <mergeCell ref="D110:S110"/>
    <mergeCell ref="T110:W110"/>
    <mergeCell ref="X110:Y110"/>
    <mergeCell ref="Z110:AA110"/>
    <mergeCell ref="AB110:AC110"/>
    <mergeCell ref="AD110:AE110"/>
    <mergeCell ref="AF110:AG110"/>
    <mergeCell ref="AH110:AI110"/>
    <mergeCell ref="AJ110:AK110"/>
    <mergeCell ref="AL109:AM109"/>
    <mergeCell ref="AN109:AQ109"/>
    <mergeCell ref="AR109:AS109"/>
    <mergeCell ref="AT109:AV109"/>
    <mergeCell ref="AL110:AM110"/>
    <mergeCell ref="AN110:AQ110"/>
    <mergeCell ref="AR110:AS110"/>
    <mergeCell ref="AT110:AV110"/>
    <mergeCell ref="BC110:BG110"/>
    <mergeCell ref="D111:S111"/>
    <mergeCell ref="T111:W111"/>
    <mergeCell ref="X111:Y111"/>
    <mergeCell ref="Z111:AA111"/>
    <mergeCell ref="AB111:AC111"/>
    <mergeCell ref="BP122:BP123"/>
    <mergeCell ref="BQ122:BQ123"/>
    <mergeCell ref="R123:W123"/>
    <mergeCell ref="AB123:AK123"/>
    <mergeCell ref="AR111:AS111"/>
    <mergeCell ref="AT111:AV111"/>
    <mergeCell ref="BC111:BG111"/>
    <mergeCell ref="A114:J114"/>
    <mergeCell ref="U116:AK116"/>
    <mergeCell ref="U117:Y117"/>
    <mergeCell ref="Z117:AA117"/>
    <mergeCell ref="AE117:AI117"/>
    <mergeCell ref="AJ117:AK117"/>
    <mergeCell ref="AD111:AE111"/>
    <mergeCell ref="AF111:AG111"/>
    <mergeCell ref="AH111:AI111"/>
    <mergeCell ref="AJ111:AK111"/>
    <mergeCell ref="AL111:AM111"/>
    <mergeCell ref="AN111:AQ111"/>
    <mergeCell ref="R124:W124"/>
    <mergeCell ref="AB124:AC124"/>
    <mergeCell ref="AD124:AE124"/>
    <mergeCell ref="AF124:AG124"/>
    <mergeCell ref="AH124:AI124"/>
    <mergeCell ref="AJ124:AK124"/>
    <mergeCell ref="Z121:AK121"/>
    <mergeCell ref="BK121:BM122"/>
    <mergeCell ref="D122:G122"/>
    <mergeCell ref="BL126:BN126"/>
    <mergeCell ref="BQ126:BS126"/>
    <mergeCell ref="J127:P127"/>
    <mergeCell ref="R127:W127"/>
    <mergeCell ref="AA127:AA128"/>
    <mergeCell ref="AB127:AC128"/>
    <mergeCell ref="AD127:AE128"/>
    <mergeCell ref="AF127:AG128"/>
    <mergeCell ref="AH127:AI128"/>
    <mergeCell ref="AJ127:AK128"/>
    <mergeCell ref="AF125:AG126"/>
    <mergeCell ref="AH125:AI126"/>
    <mergeCell ref="AJ125:AK126"/>
    <mergeCell ref="AP125:BF125"/>
    <mergeCell ref="R126:W126"/>
    <mergeCell ref="AP126:BF127"/>
    <mergeCell ref="E125:P125"/>
    <mergeCell ref="R125:W125"/>
    <mergeCell ref="Z125:Z134"/>
    <mergeCell ref="AA125:AA126"/>
    <mergeCell ref="AB125:AC126"/>
    <mergeCell ref="AD125:AE126"/>
    <mergeCell ref="AA129:AA130"/>
    <mergeCell ref="AB129:AC130"/>
    <mergeCell ref="AF129:AG130"/>
    <mergeCell ref="AH129:AI130"/>
    <mergeCell ref="AJ129:AK130"/>
    <mergeCell ref="AP129:BF129"/>
    <mergeCell ref="R130:W130"/>
    <mergeCell ref="AP130:BF134"/>
    <mergeCell ref="R131:W131"/>
    <mergeCell ref="AA131:AA132"/>
    <mergeCell ref="AB131:AC132"/>
    <mergeCell ref="AD131:AE132"/>
    <mergeCell ref="AD129:AE130"/>
    <mergeCell ref="AJ133:AK134"/>
    <mergeCell ref="J134:P134"/>
    <mergeCell ref="R134:W134"/>
    <mergeCell ref="A141:J141"/>
    <mergeCell ref="G144:K146"/>
    <mergeCell ref="T145:U145"/>
    <mergeCell ref="V145:W145"/>
    <mergeCell ref="AF131:AG132"/>
    <mergeCell ref="AH131:AI132"/>
    <mergeCell ref="AJ131:AK132"/>
    <mergeCell ref="R132:W132"/>
    <mergeCell ref="R133:W133"/>
    <mergeCell ref="AA133:AA134"/>
    <mergeCell ref="AB133:AC134"/>
    <mergeCell ref="AD133:AE134"/>
    <mergeCell ref="AF133:AG134"/>
    <mergeCell ref="AH133:AI134"/>
    <mergeCell ref="AM145:AN145"/>
    <mergeCell ref="AO145:AR145"/>
    <mergeCell ref="D149:J150"/>
    <mergeCell ref="L149:BF150"/>
    <mergeCell ref="D152:BG152"/>
    <mergeCell ref="D153:U154"/>
    <mergeCell ref="V153:BG153"/>
    <mergeCell ref="V154:AG154"/>
    <mergeCell ref="AH154:AP154"/>
    <mergeCell ref="AQ154:AZ154"/>
    <mergeCell ref="AQ156:AZ156"/>
    <mergeCell ref="BA156:BF156"/>
    <mergeCell ref="E157:U157"/>
    <mergeCell ref="V157:AG157"/>
    <mergeCell ref="AH157:AP157"/>
    <mergeCell ref="AQ157:AZ157"/>
    <mergeCell ref="BA157:BF157"/>
    <mergeCell ref="BA154:BF154"/>
    <mergeCell ref="D155:D164"/>
    <mergeCell ref="E155:U155"/>
    <mergeCell ref="V155:AG155"/>
    <mergeCell ref="AH155:AP155"/>
    <mergeCell ref="AQ155:AZ155"/>
    <mergeCell ref="BA155:BF155"/>
    <mergeCell ref="E156:U156"/>
    <mergeCell ref="V156:AG156"/>
    <mergeCell ref="AH156:AP156"/>
    <mergeCell ref="E158:U158"/>
    <mergeCell ref="V158:AG158"/>
    <mergeCell ref="AH158:AP158"/>
    <mergeCell ref="AQ158:AZ158"/>
    <mergeCell ref="BA158:BF158"/>
    <mergeCell ref="E159:U159"/>
    <mergeCell ref="V159:AG159"/>
    <mergeCell ref="AH159:AP159"/>
    <mergeCell ref="AQ159:AZ159"/>
    <mergeCell ref="BA159:BF159"/>
    <mergeCell ref="E160:U160"/>
    <mergeCell ref="V160:AG160"/>
    <mergeCell ref="AH160:AP160"/>
    <mergeCell ref="AQ160:AZ160"/>
    <mergeCell ref="BA160:BF160"/>
    <mergeCell ref="E161:U161"/>
    <mergeCell ref="V161:AG161"/>
    <mergeCell ref="AH161:AP161"/>
    <mergeCell ref="AQ161:AZ161"/>
    <mergeCell ref="BA161:BF161"/>
    <mergeCell ref="E162:U162"/>
    <mergeCell ref="V162:AG162"/>
    <mergeCell ref="AH162:AP162"/>
    <mergeCell ref="AQ162:AZ162"/>
    <mergeCell ref="BA162:BF162"/>
    <mergeCell ref="E163:U163"/>
    <mergeCell ref="V163:AG163"/>
    <mergeCell ref="AH163:AP163"/>
    <mergeCell ref="AQ163:AZ163"/>
    <mergeCell ref="BA163:BF163"/>
    <mergeCell ref="E164:U164"/>
    <mergeCell ref="V164:AG164"/>
    <mergeCell ref="AH164:AP164"/>
    <mergeCell ref="AQ164:AZ164"/>
    <mergeCell ref="BA164:BF164"/>
    <mergeCell ref="E165:U165"/>
    <mergeCell ref="V165:AG165"/>
    <mergeCell ref="AH165:AP165"/>
    <mergeCell ref="AQ165:AZ165"/>
    <mergeCell ref="AQ167:AZ167"/>
    <mergeCell ref="BA167:BF167"/>
    <mergeCell ref="E168:U168"/>
    <mergeCell ref="V168:AG168"/>
    <mergeCell ref="AH168:AP168"/>
    <mergeCell ref="AQ168:AZ168"/>
    <mergeCell ref="BA168:BF168"/>
    <mergeCell ref="BA165:BF165"/>
    <mergeCell ref="E166:U166"/>
    <mergeCell ref="V166:AG166"/>
    <mergeCell ref="AH166:AP166"/>
    <mergeCell ref="AQ166:AZ166"/>
    <mergeCell ref="BA166:BF166"/>
    <mergeCell ref="D165:D174"/>
    <mergeCell ref="E171:U171"/>
    <mergeCell ref="V171:AG171"/>
    <mergeCell ref="AH171:AP171"/>
    <mergeCell ref="AQ171:AZ171"/>
    <mergeCell ref="BA171:BF171"/>
    <mergeCell ref="E172:U172"/>
    <mergeCell ref="V172:AG172"/>
    <mergeCell ref="AH172:AP172"/>
    <mergeCell ref="AQ172:AZ172"/>
    <mergeCell ref="BA172:BF172"/>
    <mergeCell ref="E169:U169"/>
    <mergeCell ref="V169:AG169"/>
    <mergeCell ref="AH169:AP169"/>
    <mergeCell ref="AQ169:AZ169"/>
    <mergeCell ref="BA169:BF169"/>
    <mergeCell ref="E170:U170"/>
    <mergeCell ref="V170:AG170"/>
    <mergeCell ref="AH170:AP170"/>
    <mergeCell ref="AQ170:AZ170"/>
    <mergeCell ref="BA170:BF170"/>
    <mergeCell ref="E167:U167"/>
    <mergeCell ref="V167:AG167"/>
    <mergeCell ref="AH167:AP167"/>
    <mergeCell ref="E173:U173"/>
    <mergeCell ref="V173:AG173"/>
    <mergeCell ref="AH173:AP173"/>
    <mergeCell ref="AQ173:AZ173"/>
    <mergeCell ref="BA173:BF173"/>
    <mergeCell ref="E174:U174"/>
    <mergeCell ref="V174:AG174"/>
    <mergeCell ref="AH174:AP174"/>
    <mergeCell ref="AQ174:AZ174"/>
    <mergeCell ref="BA174:BF174"/>
    <mergeCell ref="D177:BG177"/>
    <mergeCell ref="D178:U179"/>
    <mergeCell ref="V178:BG178"/>
    <mergeCell ref="V179:AG179"/>
    <mergeCell ref="AH179:AP179"/>
    <mergeCell ref="AQ179:AZ179"/>
    <mergeCell ref="BA179:BF179"/>
    <mergeCell ref="BA181:BF181"/>
    <mergeCell ref="E182:U182"/>
    <mergeCell ref="V182:AG182"/>
    <mergeCell ref="AH182:AP182"/>
    <mergeCell ref="AQ182:AZ182"/>
    <mergeCell ref="BA182:BF182"/>
    <mergeCell ref="E180:U180"/>
    <mergeCell ref="V180:AG180"/>
    <mergeCell ref="AH180:AP180"/>
    <mergeCell ref="AQ180:AZ180"/>
    <mergeCell ref="BA180:BF180"/>
    <mergeCell ref="E181:U181"/>
    <mergeCell ref="V181:AG181"/>
    <mergeCell ref="AH181:AP181"/>
    <mergeCell ref="AQ181:AZ181"/>
    <mergeCell ref="D180:D189"/>
    <mergeCell ref="AQ184:AZ184"/>
    <mergeCell ref="BA184:BF184"/>
    <mergeCell ref="E185:U185"/>
    <mergeCell ref="V185:AG185"/>
    <mergeCell ref="AH185:AP185"/>
    <mergeCell ref="AQ185:AZ185"/>
    <mergeCell ref="BA185:BF185"/>
    <mergeCell ref="E183:U183"/>
    <mergeCell ref="V183:AG183"/>
    <mergeCell ref="AH183:AP183"/>
    <mergeCell ref="AQ183:AZ183"/>
    <mergeCell ref="BA183:BF183"/>
    <mergeCell ref="E184:U184"/>
    <mergeCell ref="V184:AG184"/>
    <mergeCell ref="AH184:AP184"/>
    <mergeCell ref="E186:U186"/>
    <mergeCell ref="V186:AG186"/>
    <mergeCell ref="AH186:AP186"/>
    <mergeCell ref="AQ186:AZ186"/>
    <mergeCell ref="BA186:BF186"/>
    <mergeCell ref="E189:U189"/>
    <mergeCell ref="V189:AG189"/>
    <mergeCell ref="AH189:AP189"/>
    <mergeCell ref="AQ189:AZ189"/>
    <mergeCell ref="BA189:BF189"/>
    <mergeCell ref="E187:U187"/>
    <mergeCell ref="V187:AG187"/>
    <mergeCell ref="AH187:AP187"/>
    <mergeCell ref="AQ187:AZ187"/>
    <mergeCell ref="BA187:BF187"/>
    <mergeCell ref="E188:U188"/>
    <mergeCell ref="V188:AG188"/>
    <mergeCell ref="AH188:AP188"/>
    <mergeCell ref="AQ188:AZ188"/>
    <mergeCell ref="BA188:BF188"/>
    <mergeCell ref="BA191:BF191"/>
    <mergeCell ref="E192:U192"/>
    <mergeCell ref="V192:AG192"/>
    <mergeCell ref="AH192:AP192"/>
    <mergeCell ref="AQ192:AZ192"/>
    <mergeCell ref="BA192:BF192"/>
    <mergeCell ref="D190:D199"/>
    <mergeCell ref="E190:U190"/>
    <mergeCell ref="V190:AG190"/>
    <mergeCell ref="AH190:AP190"/>
    <mergeCell ref="AQ190:AZ190"/>
    <mergeCell ref="BA190:BF190"/>
    <mergeCell ref="E191:U191"/>
    <mergeCell ref="V191:AG191"/>
    <mergeCell ref="AH191:AP191"/>
    <mergeCell ref="AQ191:AZ191"/>
    <mergeCell ref="E193:U193"/>
    <mergeCell ref="V193:AG193"/>
    <mergeCell ref="AH193:AP193"/>
    <mergeCell ref="AQ193:AZ193"/>
    <mergeCell ref="BA193:BF193"/>
    <mergeCell ref="E194:U194"/>
    <mergeCell ref="V194:AG194"/>
    <mergeCell ref="AH194:AP194"/>
    <mergeCell ref="AQ194:AZ194"/>
    <mergeCell ref="BA194:BF194"/>
    <mergeCell ref="E195:U195"/>
    <mergeCell ref="V195:AG195"/>
    <mergeCell ref="AH195:AP195"/>
    <mergeCell ref="AQ195:AZ195"/>
    <mergeCell ref="BA195:BF195"/>
    <mergeCell ref="E196:U196"/>
    <mergeCell ref="V196:AG196"/>
    <mergeCell ref="AH196:AP196"/>
    <mergeCell ref="AQ196:AZ196"/>
    <mergeCell ref="BA196:BF196"/>
    <mergeCell ref="E197:U197"/>
    <mergeCell ref="V197:AG197"/>
    <mergeCell ref="AH197:AP197"/>
    <mergeCell ref="AQ197:AZ197"/>
    <mergeCell ref="BA197:BF197"/>
    <mergeCell ref="E198:U198"/>
    <mergeCell ref="V198:AG198"/>
    <mergeCell ref="AH198:AP198"/>
    <mergeCell ref="AQ198:AZ198"/>
    <mergeCell ref="BA198:BF198"/>
    <mergeCell ref="D205:U205"/>
    <mergeCell ref="V205:AM205"/>
    <mergeCell ref="AN205:BG205"/>
    <mergeCell ref="D206:U206"/>
    <mergeCell ref="E199:U199"/>
    <mergeCell ref="V199:AG199"/>
    <mergeCell ref="AH199:AP199"/>
    <mergeCell ref="AQ199:AZ199"/>
    <mergeCell ref="BA199:BF199"/>
    <mergeCell ref="D200:BB200"/>
    <mergeCell ref="BC200:BG200"/>
    <mergeCell ref="D214:U214"/>
    <mergeCell ref="V214:AM214"/>
    <mergeCell ref="AN214:BG214"/>
    <mergeCell ref="D215:BB215"/>
    <mergeCell ref="D212:U212"/>
    <mergeCell ref="V212:AM212"/>
    <mergeCell ref="AN212:BG212"/>
    <mergeCell ref="D213:U213"/>
    <mergeCell ref="V213:AM213"/>
    <mergeCell ref="AN213:BG213"/>
    <mergeCell ref="BG155:BL155"/>
    <mergeCell ref="BG164:BL164"/>
    <mergeCell ref="D210:U210"/>
    <mergeCell ref="V210:AM210"/>
    <mergeCell ref="AN210:BG210"/>
    <mergeCell ref="D211:U211"/>
    <mergeCell ref="V211:AM211"/>
    <mergeCell ref="AN211:BG211"/>
    <mergeCell ref="D208:U208"/>
    <mergeCell ref="V208:AM208"/>
    <mergeCell ref="AN208:BG208"/>
    <mergeCell ref="D209:U209"/>
    <mergeCell ref="V209:AM209"/>
    <mergeCell ref="AN209:BG209"/>
    <mergeCell ref="V206:AM206"/>
    <mergeCell ref="AN206:BG206"/>
    <mergeCell ref="D207:U207"/>
    <mergeCell ref="V207:AM207"/>
    <mergeCell ref="AN207:BG207"/>
    <mergeCell ref="D201:BB201"/>
    <mergeCell ref="D203:BG203"/>
    <mergeCell ref="D204:U204"/>
    <mergeCell ref="V204:AM204"/>
    <mergeCell ref="AN204:BG204"/>
  </mergeCells>
  <conditionalFormatting sqref="X87:Y87">
    <cfRule type="expression" dxfId="2603" priority="393">
      <formula>AND($D87&lt;&gt;"",$X87="")</formula>
    </cfRule>
  </conditionalFormatting>
  <conditionalFormatting sqref="Z87:AA87">
    <cfRule type="expression" dxfId="2602" priority="392">
      <formula>AND($D87&lt;&gt;"",$Z87="")</formula>
    </cfRule>
  </conditionalFormatting>
  <conditionalFormatting sqref="AB87:AC87">
    <cfRule type="expression" dxfId="2601" priority="391">
      <formula>AND($D87&lt;&gt;"",$AB87="")</formula>
    </cfRule>
  </conditionalFormatting>
  <conditionalFormatting sqref="AD87:AE87">
    <cfRule type="expression" dxfId="2600" priority="390">
      <formula>AND($D87&lt;&gt;"",$AD87="")</formula>
    </cfRule>
  </conditionalFormatting>
  <conditionalFormatting sqref="AF87:AG87">
    <cfRule type="expression" dxfId="2599" priority="389">
      <formula>AND($D87&lt;&gt;"",$AF87="")</formula>
    </cfRule>
  </conditionalFormatting>
  <conditionalFormatting sqref="AH87:AI87">
    <cfRule type="expression" dxfId="2598" priority="388">
      <formula>AND($D87&lt;&gt;"",$AH87="")</formula>
    </cfRule>
  </conditionalFormatting>
  <conditionalFormatting sqref="AJ87:AK87">
    <cfRule type="expression" dxfId="2597" priority="387">
      <formula>AND($D87&lt;&gt;"",$AJ87="")</formula>
    </cfRule>
  </conditionalFormatting>
  <conditionalFormatting sqref="E66:H66">
    <cfRule type="expression" dxfId="2596" priority="386">
      <formula>$I$67&lt;&gt;""</formula>
    </cfRule>
  </conditionalFormatting>
  <conditionalFormatting sqref="I66:V66">
    <cfRule type="expression" dxfId="2595" priority="385">
      <formula>$I$67&lt;&gt;""</formula>
    </cfRule>
  </conditionalFormatting>
  <conditionalFormatting sqref="AD125:AE134">
    <cfRule type="expression" dxfId="2594" priority="344">
      <formula>$AK$13=1</formula>
    </cfRule>
  </conditionalFormatting>
  <conditionalFormatting sqref="AB67:AC68">
    <cfRule type="expression" dxfId="2593" priority="380">
      <formula>$AK$13=1</formula>
    </cfRule>
  </conditionalFormatting>
  <conditionalFormatting sqref="AB69:AC70">
    <cfRule type="expression" dxfId="2592" priority="379">
      <formula>$AK$13=1</formula>
    </cfRule>
  </conditionalFormatting>
  <conditionalFormatting sqref="AB71:AC72">
    <cfRule type="expression" dxfId="2591" priority="378">
      <formula>$AK$13=1</formula>
    </cfRule>
  </conditionalFormatting>
  <conditionalFormatting sqref="AB73:AC74">
    <cfRule type="expression" dxfId="2590" priority="377">
      <formula>$AK$13=1</formula>
    </cfRule>
  </conditionalFormatting>
  <conditionalFormatting sqref="AB75:AC76">
    <cfRule type="expression" dxfId="2589" priority="376">
      <formula>$AK$13=1</formula>
    </cfRule>
  </conditionalFormatting>
  <conditionalFormatting sqref="AD67:AE76">
    <cfRule type="expression" dxfId="2588" priority="375">
      <formula>$AK$13=1</formula>
    </cfRule>
  </conditionalFormatting>
  <conditionalFormatting sqref="AB125:AC126">
    <cfRule type="expression" dxfId="2587" priority="369">
      <formula>$AB$67=x</formula>
    </cfRule>
    <cfRule type="expression" dxfId="2586" priority="374">
      <formula>$AK$13=1</formula>
    </cfRule>
  </conditionalFormatting>
  <conditionalFormatting sqref="AB127:AC128">
    <cfRule type="expression" dxfId="2585" priority="364">
      <formula>$AB$69=x</formula>
    </cfRule>
    <cfRule type="expression" dxfId="2584" priority="373">
      <formula>$AK$13=1</formula>
    </cfRule>
  </conditionalFormatting>
  <conditionalFormatting sqref="AB129:AC130">
    <cfRule type="expression" dxfId="2583" priority="359">
      <formula>$AB$71=x</formula>
    </cfRule>
    <cfRule type="expression" dxfId="2582" priority="372">
      <formula>$AK$13=1</formula>
    </cfRule>
  </conditionalFormatting>
  <conditionalFormatting sqref="AB131:AC132">
    <cfRule type="expression" dxfId="2581" priority="354">
      <formula>$AB$73=x</formula>
    </cfRule>
    <cfRule type="expression" dxfId="2580" priority="371">
      <formula>$AK$13=1</formula>
    </cfRule>
  </conditionalFormatting>
  <conditionalFormatting sqref="AB133:AC134">
    <cfRule type="expression" dxfId="2579" priority="349">
      <formula>$AB$75=x</formula>
    </cfRule>
    <cfRule type="expression" dxfId="2578" priority="370">
      <formula>$AK$13=1</formula>
    </cfRule>
  </conditionalFormatting>
  <conditionalFormatting sqref="AJ125:AK126">
    <cfRule type="expression" dxfId="2577" priority="365">
      <formula>$AJ$67=x</formula>
    </cfRule>
  </conditionalFormatting>
  <conditionalFormatting sqref="AJ127:AK128">
    <cfRule type="expression" dxfId="2576" priority="360">
      <formula>$AJ$69=x</formula>
    </cfRule>
  </conditionalFormatting>
  <conditionalFormatting sqref="AJ129:AK130">
    <cfRule type="expression" dxfId="2575" priority="355">
      <formula>$AJ$71=x</formula>
    </cfRule>
  </conditionalFormatting>
  <conditionalFormatting sqref="AJ131:AK132">
    <cfRule type="expression" dxfId="2574" priority="350">
      <formula>$AJ$73=x</formula>
    </cfRule>
  </conditionalFormatting>
  <conditionalFormatting sqref="AJ133:AK134">
    <cfRule type="expression" dxfId="2573" priority="345">
      <formula>$AJ$75=x</formula>
    </cfRule>
  </conditionalFormatting>
  <conditionalFormatting sqref="AD125:AE126">
    <cfRule type="expression" dxfId="2572" priority="368">
      <formula>$AD$67=x</formula>
    </cfRule>
  </conditionalFormatting>
  <conditionalFormatting sqref="AF125:AG126">
    <cfRule type="expression" dxfId="2571" priority="367">
      <formula>$AF$67=x</formula>
    </cfRule>
  </conditionalFormatting>
  <conditionalFormatting sqref="AH125:AI126">
    <cfRule type="expression" dxfId="2570" priority="366">
      <formula>$AH$67=x</formula>
    </cfRule>
  </conditionalFormatting>
  <conditionalFormatting sqref="AD127:AE128">
    <cfRule type="expression" dxfId="2569" priority="363">
      <formula>$AD$69=x</formula>
    </cfRule>
  </conditionalFormatting>
  <conditionalFormatting sqref="AF127:AG128">
    <cfRule type="expression" dxfId="2568" priority="362">
      <formula>$AF$69=x</formula>
    </cfRule>
  </conditionalFormatting>
  <conditionalFormatting sqref="AH127:AI128">
    <cfRule type="expression" dxfId="2567" priority="361">
      <formula>$AH$69=x</formula>
    </cfRule>
  </conditionalFormatting>
  <conditionalFormatting sqref="AD129:AE130">
    <cfRule type="expression" dxfId="2566" priority="358">
      <formula>$AD$71=x</formula>
    </cfRule>
  </conditionalFormatting>
  <conditionalFormatting sqref="AF129:AG130">
    <cfRule type="expression" dxfId="2565" priority="357">
      <formula>$AF$71=x</formula>
    </cfRule>
  </conditionalFormatting>
  <conditionalFormatting sqref="AH129:AI130">
    <cfRule type="expression" dxfId="2564" priority="356">
      <formula>$AH$71=x</formula>
    </cfRule>
  </conditionalFormatting>
  <conditionalFormatting sqref="AD131:AE132">
    <cfRule type="expression" dxfId="2563" priority="353">
      <formula>$AD$73=x</formula>
    </cfRule>
  </conditionalFormatting>
  <conditionalFormatting sqref="AF131:AG132">
    <cfRule type="expression" dxfId="2562" priority="352">
      <formula>$AF$73=x</formula>
    </cfRule>
  </conditionalFormatting>
  <conditionalFormatting sqref="AH131:AI132">
    <cfRule type="expression" dxfId="2561" priority="351">
      <formula>$AH$73=x</formula>
    </cfRule>
  </conditionalFormatting>
  <conditionalFormatting sqref="AD133:AE134">
    <cfRule type="expression" dxfId="2560" priority="348">
      <formula>$AD$75=x</formula>
    </cfRule>
  </conditionalFormatting>
  <conditionalFormatting sqref="AF133:AG134">
    <cfRule type="expression" dxfId="2559" priority="347">
      <formula>$AF$75=x</formula>
    </cfRule>
  </conditionalFormatting>
  <conditionalFormatting sqref="AH133:AI134">
    <cfRule type="expression" dxfId="2558" priority="346">
      <formula>$AH$75=x</formula>
    </cfRule>
  </conditionalFormatting>
  <conditionalFormatting sqref="D29:AB34">
    <cfRule type="cellIs" dxfId="2557" priority="343" operator="notEqual">
      <formula>$BF$19</formula>
    </cfRule>
  </conditionalFormatting>
  <conditionalFormatting sqref="AD29">
    <cfRule type="cellIs" dxfId="2556" priority="342" operator="notEqual">
      <formula>$BF$19</formula>
    </cfRule>
  </conditionalFormatting>
  <conditionalFormatting sqref="E67:H67">
    <cfRule type="expression" dxfId="2555" priority="341">
      <formula>$I$66&lt;&gt;""</formula>
    </cfRule>
  </conditionalFormatting>
  <conditionalFormatting sqref="I67:V67">
    <cfRule type="expression" dxfId="2554" priority="340">
      <formula>$I$66&lt;&gt;""</formula>
    </cfRule>
  </conditionalFormatting>
  <conditionalFormatting sqref="D22">
    <cfRule type="expression" dxfId="2553" priority="339">
      <formula>$AK$13&lt;&gt;1</formula>
    </cfRule>
  </conditionalFormatting>
  <conditionalFormatting sqref="X89:Y89">
    <cfRule type="expression" dxfId="2552" priority="333">
      <formula>AND($D89&lt;&gt;"",$X89="")</formula>
    </cfRule>
  </conditionalFormatting>
  <conditionalFormatting sqref="Z89:AA89">
    <cfRule type="expression" dxfId="2551" priority="332">
      <formula>AND($D89&lt;&gt;"",$Z89="")</formula>
    </cfRule>
  </conditionalFormatting>
  <conditionalFormatting sqref="AB89:AC89">
    <cfRule type="expression" dxfId="2550" priority="331">
      <formula>AND($D89&lt;&gt;"",$AB89="")</formula>
    </cfRule>
  </conditionalFormatting>
  <conditionalFormatting sqref="AD89:AE89">
    <cfRule type="expression" dxfId="2549" priority="330">
      <formula>AND($D89&lt;&gt;"",$AD89="")</formula>
    </cfRule>
  </conditionalFormatting>
  <conditionalFormatting sqref="AF89:AG89">
    <cfRule type="expression" dxfId="2548" priority="329">
      <formula>AND($D89&lt;&gt;"",$AF89="")</formula>
    </cfRule>
  </conditionalFormatting>
  <conditionalFormatting sqref="AH89:AI89">
    <cfRule type="expression" dxfId="2547" priority="328">
      <formula>AND($D89&lt;&gt;"",$AH89="")</formula>
    </cfRule>
  </conditionalFormatting>
  <conditionalFormatting sqref="AJ89:AK89">
    <cfRule type="expression" dxfId="2546" priority="327">
      <formula>AND($D89&lt;&gt;"",$AJ89="")</formula>
    </cfRule>
  </conditionalFormatting>
  <conditionalFormatting sqref="X90:Y90">
    <cfRule type="expression" dxfId="2545" priority="326">
      <formula>AND($D90&lt;&gt;"",$X90="")</formula>
    </cfRule>
  </conditionalFormatting>
  <conditionalFormatting sqref="Z90:AA90">
    <cfRule type="expression" dxfId="2544" priority="325">
      <formula>AND($D90&lt;&gt;"",$Z90="")</formula>
    </cfRule>
  </conditionalFormatting>
  <conditionalFormatting sqref="AB90:AC90">
    <cfRule type="expression" dxfId="2543" priority="324">
      <formula>AND($D90&lt;&gt;"",$AB90="")</formula>
    </cfRule>
  </conditionalFormatting>
  <conditionalFormatting sqref="AD90:AE90">
    <cfRule type="expression" dxfId="2542" priority="323">
      <formula>AND($D90&lt;&gt;"",$AD90="")</formula>
    </cfRule>
  </conditionalFormatting>
  <conditionalFormatting sqref="AF90:AG90">
    <cfRule type="expression" dxfId="2541" priority="322">
      <formula>AND($D90&lt;&gt;"",$AF90="")</formula>
    </cfRule>
  </conditionalFormatting>
  <conditionalFormatting sqref="AH90:AI90">
    <cfRule type="expression" dxfId="2540" priority="321">
      <formula>AND($D90&lt;&gt;"",$AH90="")</formula>
    </cfRule>
  </conditionalFormatting>
  <conditionalFormatting sqref="AJ90:AK90">
    <cfRule type="expression" dxfId="2539" priority="320">
      <formula>AND($D90&lt;&gt;"",$AJ90="")</formula>
    </cfRule>
  </conditionalFormatting>
  <conditionalFormatting sqref="X91:Y91">
    <cfRule type="expression" dxfId="2538" priority="319">
      <formula>AND($D91&lt;&gt;"",$X91="")</formula>
    </cfRule>
  </conditionalFormatting>
  <conditionalFormatting sqref="Z91:AA91">
    <cfRule type="expression" dxfId="2537" priority="318">
      <formula>AND($D91&lt;&gt;"",$Z91="")</formula>
    </cfRule>
  </conditionalFormatting>
  <conditionalFormatting sqref="AB91:AC91">
    <cfRule type="expression" dxfId="2536" priority="317">
      <formula>AND($D91&lt;&gt;"",$AB91="")</formula>
    </cfRule>
  </conditionalFormatting>
  <conditionalFormatting sqref="AD91:AE91">
    <cfRule type="expression" dxfId="2535" priority="316">
      <formula>AND($D91&lt;&gt;"",$AD91="")</formula>
    </cfRule>
  </conditionalFormatting>
  <conditionalFormatting sqref="AF91:AG91">
    <cfRule type="expression" dxfId="2534" priority="315">
      <formula>AND($D91&lt;&gt;"",$AF91="")</formula>
    </cfRule>
  </conditionalFormatting>
  <conditionalFormatting sqref="AH91:AI91">
    <cfRule type="expression" dxfId="2533" priority="314">
      <formula>AND($D91&lt;&gt;"",$AH91="")</formula>
    </cfRule>
  </conditionalFormatting>
  <conditionalFormatting sqref="AJ91:AK91">
    <cfRule type="expression" dxfId="2532" priority="313">
      <formula>AND($D91&lt;&gt;"",$AJ91="")</formula>
    </cfRule>
  </conditionalFormatting>
  <conditionalFormatting sqref="X92:Y92">
    <cfRule type="expression" dxfId="2531" priority="312">
      <formula>AND($D92&lt;&gt;"",$X92="")</formula>
    </cfRule>
  </conditionalFormatting>
  <conditionalFormatting sqref="Z92:AA92">
    <cfRule type="expression" dxfId="2530" priority="311">
      <formula>AND($D92&lt;&gt;"",$Z92="")</formula>
    </cfRule>
  </conditionalFormatting>
  <conditionalFormatting sqref="AB92:AC92">
    <cfRule type="expression" dxfId="2529" priority="310">
      <formula>AND($D92&lt;&gt;"",$AB92="")</formula>
    </cfRule>
  </conditionalFormatting>
  <conditionalFormatting sqref="AD92:AE92">
    <cfRule type="expression" dxfId="2528" priority="309">
      <formula>AND($D92&lt;&gt;"",$AD92="")</formula>
    </cfRule>
  </conditionalFormatting>
  <conditionalFormatting sqref="AF92:AG92">
    <cfRule type="expression" dxfId="2527" priority="308">
      <formula>AND($D92&lt;&gt;"",$AF92="")</formula>
    </cfRule>
  </conditionalFormatting>
  <conditionalFormatting sqref="AH92:AI92">
    <cfRule type="expression" dxfId="2526" priority="307">
      <formula>AND($D92&lt;&gt;"",$AH92="")</formula>
    </cfRule>
  </conditionalFormatting>
  <conditionalFormatting sqref="AJ92:AK92">
    <cfRule type="expression" dxfId="2525" priority="306">
      <formula>AND($D92&lt;&gt;"",$AJ92="")</formula>
    </cfRule>
  </conditionalFormatting>
  <conditionalFormatting sqref="X93:Y93">
    <cfRule type="expression" dxfId="2524" priority="305">
      <formula>AND($D93&lt;&gt;"",$X93="")</formula>
    </cfRule>
  </conditionalFormatting>
  <conditionalFormatting sqref="Z93:AA93">
    <cfRule type="expression" dxfId="2523" priority="304">
      <formula>AND($D93&lt;&gt;"",$Z93="")</formula>
    </cfRule>
  </conditionalFormatting>
  <conditionalFormatting sqref="AB93:AC93">
    <cfRule type="expression" dxfId="2522" priority="303">
      <formula>AND($D93&lt;&gt;"",$AB93="")</formula>
    </cfRule>
  </conditionalFormatting>
  <conditionalFormatting sqref="AD93:AE93">
    <cfRule type="expression" dxfId="2521" priority="302">
      <formula>AND($D93&lt;&gt;"",$AD93="")</formula>
    </cfRule>
  </conditionalFormatting>
  <conditionalFormatting sqref="AF93:AG93">
    <cfRule type="expression" dxfId="2520" priority="301">
      <formula>AND($D93&lt;&gt;"",$AF93="")</formula>
    </cfRule>
  </conditionalFormatting>
  <conditionalFormatting sqref="AH93:AI93">
    <cfRule type="expression" dxfId="2519" priority="300">
      <formula>AND($D93&lt;&gt;"",$AH93="")</formula>
    </cfRule>
  </conditionalFormatting>
  <conditionalFormatting sqref="AJ93:AK93">
    <cfRule type="expression" dxfId="2518" priority="299">
      <formula>AND($D93&lt;&gt;"",$AJ93="")</formula>
    </cfRule>
  </conditionalFormatting>
  <conditionalFormatting sqref="X94:Y94">
    <cfRule type="expression" dxfId="2517" priority="298">
      <formula>AND($D94&lt;&gt;"",$X94="")</formula>
    </cfRule>
  </conditionalFormatting>
  <conditionalFormatting sqref="Z94:AA94">
    <cfRule type="expression" dxfId="2516" priority="297">
      <formula>AND($D94&lt;&gt;"",$Z94="")</formula>
    </cfRule>
  </conditionalFormatting>
  <conditionalFormatting sqref="AB94:AC94">
    <cfRule type="expression" dxfId="2515" priority="296">
      <formula>AND($D94&lt;&gt;"",$AB94="")</formula>
    </cfRule>
  </conditionalFormatting>
  <conditionalFormatting sqref="AD94:AE94">
    <cfRule type="expression" dxfId="2514" priority="295">
      <formula>AND($D94&lt;&gt;"",$AD94="")</formula>
    </cfRule>
  </conditionalFormatting>
  <conditionalFormatting sqref="AF94:AG94">
    <cfRule type="expression" dxfId="2513" priority="294">
      <formula>AND($D94&lt;&gt;"",$AF94="")</formula>
    </cfRule>
  </conditionalFormatting>
  <conditionalFormatting sqref="AH94:AI94">
    <cfRule type="expression" dxfId="2512" priority="293">
      <formula>AND($D94&lt;&gt;"",$AH94="")</formula>
    </cfRule>
  </conditionalFormatting>
  <conditionalFormatting sqref="AJ94:AK94">
    <cfRule type="expression" dxfId="2511" priority="292">
      <formula>AND($D94&lt;&gt;"",$AJ94="")</formula>
    </cfRule>
  </conditionalFormatting>
  <conditionalFormatting sqref="X95:Y95">
    <cfRule type="expression" dxfId="2510" priority="291">
      <formula>AND($D95&lt;&gt;"",$X95="")</formula>
    </cfRule>
  </conditionalFormatting>
  <conditionalFormatting sqref="Z95:AA95">
    <cfRule type="expression" dxfId="2509" priority="290">
      <formula>AND($D95&lt;&gt;"",$Z95="")</formula>
    </cfRule>
  </conditionalFormatting>
  <conditionalFormatting sqref="AB95:AC95">
    <cfRule type="expression" dxfId="2508" priority="289">
      <formula>AND($D95&lt;&gt;"",$AB95="")</formula>
    </cfRule>
  </conditionalFormatting>
  <conditionalFormatting sqref="AD95:AE95">
    <cfRule type="expression" dxfId="2507" priority="288">
      <formula>AND($D95&lt;&gt;"",$AD95="")</formula>
    </cfRule>
  </conditionalFormatting>
  <conditionalFormatting sqref="AF95:AG95">
    <cfRule type="expression" dxfId="2506" priority="287">
      <formula>AND($D95&lt;&gt;"",$AF95="")</formula>
    </cfRule>
  </conditionalFormatting>
  <conditionalFormatting sqref="AH95:AI95">
    <cfRule type="expression" dxfId="2505" priority="286">
      <formula>AND($D95&lt;&gt;"",$AH95="")</formula>
    </cfRule>
  </conditionalFormatting>
  <conditionalFormatting sqref="AJ95:AK95">
    <cfRule type="expression" dxfId="2504" priority="285">
      <formula>AND($D95&lt;&gt;"",$AJ95="")</formula>
    </cfRule>
  </conditionalFormatting>
  <conditionalFormatting sqref="X96:Y96">
    <cfRule type="expression" dxfId="2503" priority="284">
      <formula>AND($D96&lt;&gt;"",$X96="")</formula>
    </cfRule>
  </conditionalFormatting>
  <conditionalFormatting sqref="Z96:AA96">
    <cfRule type="expression" dxfId="2502" priority="283">
      <formula>AND($D96&lt;&gt;"",$Z96="")</formula>
    </cfRule>
  </conditionalFormatting>
  <conditionalFormatting sqref="AB96:AC96">
    <cfRule type="expression" dxfId="2501" priority="282">
      <formula>AND($D96&lt;&gt;"",$AB96="")</formula>
    </cfRule>
  </conditionalFormatting>
  <conditionalFormatting sqref="AD96:AE96">
    <cfRule type="expression" dxfId="2500" priority="281">
      <formula>AND($D96&lt;&gt;"",$AD96="")</formula>
    </cfRule>
  </conditionalFormatting>
  <conditionalFormatting sqref="AF96:AG96">
    <cfRule type="expression" dxfId="2499" priority="280">
      <formula>AND($D96&lt;&gt;"",$AF96="")</formula>
    </cfRule>
  </conditionalFormatting>
  <conditionalFormatting sqref="AH96:AI96">
    <cfRule type="expression" dxfId="2498" priority="279">
      <formula>AND($D96&lt;&gt;"",$AH96="")</formula>
    </cfRule>
  </conditionalFormatting>
  <conditionalFormatting sqref="AJ96:AK96">
    <cfRule type="expression" dxfId="2497" priority="278">
      <formula>AND($D96&lt;&gt;"",$AJ96="")</formula>
    </cfRule>
  </conditionalFormatting>
  <conditionalFormatting sqref="X105:Y105">
    <cfRule type="expression" dxfId="2496" priority="237">
      <formula>AND($D105&lt;&gt;"",$X105="")</formula>
    </cfRule>
  </conditionalFormatting>
  <conditionalFormatting sqref="Z105:AA105">
    <cfRule type="expression" dxfId="2495" priority="236">
      <formula>AND($D105&lt;&gt;"",$Z105="")</formula>
    </cfRule>
  </conditionalFormatting>
  <conditionalFormatting sqref="AB105:AC105">
    <cfRule type="expression" dxfId="2494" priority="235">
      <formula>AND($D105&lt;&gt;"",$AB105="")</formula>
    </cfRule>
  </conditionalFormatting>
  <conditionalFormatting sqref="AD105:AE105">
    <cfRule type="expression" dxfId="2493" priority="234">
      <formula>AND($D105&lt;&gt;"",$AD105="")</formula>
    </cfRule>
  </conditionalFormatting>
  <conditionalFormatting sqref="AF105:AG105">
    <cfRule type="expression" dxfId="2492" priority="233">
      <formula>AND($D105&lt;&gt;"",$AF105="")</formula>
    </cfRule>
  </conditionalFormatting>
  <conditionalFormatting sqref="AH105:AI105">
    <cfRule type="expression" dxfId="2491" priority="232">
      <formula>AND($D105&lt;&gt;"",$AH105="")</formula>
    </cfRule>
  </conditionalFormatting>
  <conditionalFormatting sqref="AJ105:AK105">
    <cfRule type="expression" dxfId="2490" priority="231">
      <formula>AND($D105&lt;&gt;"",$AJ105="")</formula>
    </cfRule>
  </conditionalFormatting>
  <conditionalFormatting sqref="X104:Y104">
    <cfRule type="expression" dxfId="2489" priority="244">
      <formula>AND($D104&lt;&gt;"",$X104="")</formula>
    </cfRule>
  </conditionalFormatting>
  <conditionalFormatting sqref="Z104:AA104">
    <cfRule type="expression" dxfId="2488" priority="243">
      <formula>AND($D104&lt;&gt;"",$Z104="")</formula>
    </cfRule>
  </conditionalFormatting>
  <conditionalFormatting sqref="AB104:AC104">
    <cfRule type="expression" dxfId="2487" priority="242">
      <formula>AND($D104&lt;&gt;"",$AB104="")</formula>
    </cfRule>
  </conditionalFormatting>
  <conditionalFormatting sqref="AD104:AE104">
    <cfRule type="expression" dxfId="2486" priority="241">
      <formula>AND($D104&lt;&gt;"",$AD104="")</formula>
    </cfRule>
  </conditionalFormatting>
  <conditionalFormatting sqref="AF104:AG104">
    <cfRule type="expression" dxfId="2485" priority="240">
      <formula>AND($D104&lt;&gt;"",$AF104="")</formula>
    </cfRule>
  </conditionalFormatting>
  <conditionalFormatting sqref="AH104:AI104">
    <cfRule type="expression" dxfId="2484" priority="239">
      <formula>AND($D104&lt;&gt;"",$AH104="")</formula>
    </cfRule>
  </conditionalFormatting>
  <conditionalFormatting sqref="AJ104:AK104">
    <cfRule type="expression" dxfId="2483" priority="238">
      <formula>AND($D104&lt;&gt;"",$AJ104="")</formula>
    </cfRule>
  </conditionalFormatting>
  <conditionalFormatting sqref="X106:Y106">
    <cfRule type="expression" dxfId="2482" priority="230">
      <formula>AND($D106&lt;&gt;"",$X106="")</formula>
    </cfRule>
  </conditionalFormatting>
  <conditionalFormatting sqref="Z106:AA106">
    <cfRule type="expression" dxfId="2481" priority="229">
      <formula>AND($D106&lt;&gt;"",$Z106="")</formula>
    </cfRule>
  </conditionalFormatting>
  <conditionalFormatting sqref="AB106:AC106">
    <cfRule type="expression" dxfId="2480" priority="228">
      <formula>AND($D106&lt;&gt;"",$AB106="")</formula>
    </cfRule>
  </conditionalFormatting>
  <conditionalFormatting sqref="AD106:AE106">
    <cfRule type="expression" dxfId="2479" priority="227">
      <formula>AND($D106&lt;&gt;"",$AD106="")</formula>
    </cfRule>
  </conditionalFormatting>
  <conditionalFormatting sqref="AF106:AG106">
    <cfRule type="expression" dxfId="2478" priority="226">
      <formula>AND($D106&lt;&gt;"",$AF106="")</formula>
    </cfRule>
  </conditionalFormatting>
  <conditionalFormatting sqref="AH106:AI106">
    <cfRule type="expression" dxfId="2477" priority="225">
      <formula>AND($D106&lt;&gt;"",$AH106="")</formula>
    </cfRule>
  </conditionalFormatting>
  <conditionalFormatting sqref="AJ106:AK106">
    <cfRule type="expression" dxfId="2476" priority="224">
      <formula>AND($D106&lt;&gt;"",$AJ106="")</formula>
    </cfRule>
  </conditionalFormatting>
  <conditionalFormatting sqref="X107:Y107">
    <cfRule type="expression" dxfId="2475" priority="223">
      <formula>AND($D107&lt;&gt;"",$X107="")</formula>
    </cfRule>
  </conditionalFormatting>
  <conditionalFormatting sqref="Z107:AA107">
    <cfRule type="expression" dxfId="2474" priority="222">
      <formula>AND($D107&lt;&gt;"",$Z107="")</formula>
    </cfRule>
  </conditionalFormatting>
  <conditionalFormatting sqref="AB107:AC107">
    <cfRule type="expression" dxfId="2473" priority="221">
      <formula>AND($D107&lt;&gt;"",$AB107="")</formula>
    </cfRule>
  </conditionalFormatting>
  <conditionalFormatting sqref="AD107:AE107">
    <cfRule type="expression" dxfId="2472" priority="220">
      <formula>AND($D107&lt;&gt;"",$AD107="")</formula>
    </cfRule>
  </conditionalFormatting>
  <conditionalFormatting sqref="AF107:AG107">
    <cfRule type="expression" dxfId="2471" priority="219">
      <formula>AND($D107&lt;&gt;"",$AF107="")</formula>
    </cfRule>
  </conditionalFormatting>
  <conditionalFormatting sqref="AH107:AI107">
    <cfRule type="expression" dxfId="2470" priority="218">
      <formula>AND($D107&lt;&gt;"",$AH107="")</formula>
    </cfRule>
  </conditionalFormatting>
  <conditionalFormatting sqref="AJ107:AK107">
    <cfRule type="expression" dxfId="2469" priority="217">
      <formula>AND($D107&lt;&gt;"",$AJ107="")</formula>
    </cfRule>
  </conditionalFormatting>
  <conditionalFormatting sqref="X108:Y108">
    <cfRule type="expression" dxfId="2468" priority="216">
      <formula>AND($D108&lt;&gt;"",$X108="")</formula>
    </cfRule>
  </conditionalFormatting>
  <conditionalFormatting sqref="Z108:AA108">
    <cfRule type="expression" dxfId="2467" priority="215">
      <formula>AND($D108&lt;&gt;"",$Z108="")</formula>
    </cfRule>
  </conditionalFormatting>
  <conditionalFormatting sqref="AB108:AC108">
    <cfRule type="expression" dxfId="2466" priority="214">
      <formula>AND($D108&lt;&gt;"",$AB108="")</formula>
    </cfRule>
  </conditionalFormatting>
  <conditionalFormatting sqref="AD108:AE108">
    <cfRule type="expression" dxfId="2465" priority="213">
      <formula>AND($D108&lt;&gt;"",$AD108="")</formula>
    </cfRule>
  </conditionalFormatting>
  <conditionalFormatting sqref="AF108:AG108">
    <cfRule type="expression" dxfId="2464" priority="212">
      <formula>AND($D108&lt;&gt;"",$AF108="")</formula>
    </cfRule>
  </conditionalFormatting>
  <conditionalFormatting sqref="AH108:AI108">
    <cfRule type="expression" dxfId="2463" priority="211">
      <formula>AND($D108&lt;&gt;"",$AH108="")</formula>
    </cfRule>
  </conditionalFormatting>
  <conditionalFormatting sqref="AJ108:AK108">
    <cfRule type="expression" dxfId="2462" priority="210">
      <formula>AND($D108&lt;&gt;"",$AJ108="")</formula>
    </cfRule>
  </conditionalFormatting>
  <conditionalFormatting sqref="X109:Y109">
    <cfRule type="expression" dxfId="2461" priority="209">
      <formula>AND($D109&lt;&gt;"",$X109="")</formula>
    </cfRule>
  </conditionalFormatting>
  <conditionalFormatting sqref="Z109:AA109">
    <cfRule type="expression" dxfId="2460" priority="208">
      <formula>AND($D109&lt;&gt;"",$Z109="")</formula>
    </cfRule>
  </conditionalFormatting>
  <conditionalFormatting sqref="AB109:AC109">
    <cfRule type="expression" dxfId="2459" priority="207">
      <formula>AND($D109&lt;&gt;"",$AB109="")</formula>
    </cfRule>
  </conditionalFormatting>
  <conditionalFormatting sqref="AD109:AE109">
    <cfRule type="expression" dxfId="2458" priority="206">
      <formula>AND($D109&lt;&gt;"",$AD109="")</formula>
    </cfRule>
  </conditionalFormatting>
  <conditionalFormatting sqref="AF109:AG109">
    <cfRule type="expression" dxfId="2457" priority="205">
      <formula>AND($D109&lt;&gt;"",$AF109="")</formula>
    </cfRule>
  </conditionalFormatting>
  <conditionalFormatting sqref="AH109:AI109">
    <cfRule type="expression" dxfId="2456" priority="204">
      <formula>AND($D109&lt;&gt;"",$AH109="")</formula>
    </cfRule>
  </conditionalFormatting>
  <conditionalFormatting sqref="AJ109:AK109">
    <cfRule type="expression" dxfId="2455" priority="203">
      <formula>AND($D109&lt;&gt;"",$AJ109="")</formula>
    </cfRule>
  </conditionalFormatting>
  <conditionalFormatting sqref="X110:Y110">
    <cfRule type="expression" dxfId="2454" priority="202">
      <formula>AND($D110&lt;&gt;"",$X110="")</formula>
    </cfRule>
  </conditionalFormatting>
  <conditionalFormatting sqref="Z110:AA110">
    <cfRule type="expression" dxfId="2453" priority="201">
      <formula>AND($D110&lt;&gt;"",$Z110="")</formula>
    </cfRule>
  </conditionalFormatting>
  <conditionalFormatting sqref="AB110:AC110">
    <cfRule type="expression" dxfId="2452" priority="200">
      <formula>AND($D110&lt;&gt;"",$AB110="")</formula>
    </cfRule>
  </conditionalFormatting>
  <conditionalFormatting sqref="AD110:AE110">
    <cfRule type="expression" dxfId="2451" priority="199">
      <formula>AND($D110&lt;&gt;"",$AD110="")</formula>
    </cfRule>
  </conditionalFormatting>
  <conditionalFormatting sqref="AF110:AG110">
    <cfRule type="expression" dxfId="2450" priority="198">
      <formula>AND($D110&lt;&gt;"",$AF110="")</formula>
    </cfRule>
  </conditionalFormatting>
  <conditionalFormatting sqref="AH110:AI110">
    <cfRule type="expression" dxfId="2449" priority="197">
      <formula>AND($D110&lt;&gt;"",$AH110="")</formula>
    </cfRule>
  </conditionalFormatting>
  <conditionalFormatting sqref="AJ110:AK110">
    <cfRule type="expression" dxfId="2448" priority="196">
      <formula>AND($D110&lt;&gt;"",$AJ110="")</formula>
    </cfRule>
  </conditionalFormatting>
  <conditionalFormatting sqref="X111:Y111">
    <cfRule type="expression" dxfId="2447" priority="195">
      <formula>AND($D111&lt;&gt;"",$X111="")</formula>
    </cfRule>
  </conditionalFormatting>
  <conditionalFormatting sqref="Z111:AA111">
    <cfRule type="expression" dxfId="2446" priority="194">
      <formula>AND($D111&lt;&gt;"",$Z111="")</formula>
    </cfRule>
  </conditionalFormatting>
  <conditionalFormatting sqref="AB111:AC111">
    <cfRule type="expression" dxfId="2445" priority="193">
      <formula>AND($D111&lt;&gt;"",$AB111="")</formula>
    </cfRule>
  </conditionalFormatting>
  <conditionalFormatting sqref="AD111:AE111">
    <cfRule type="expression" dxfId="2444" priority="192">
      <formula>AND($D111&lt;&gt;"",$AD111="")</formula>
    </cfRule>
  </conditionalFormatting>
  <conditionalFormatting sqref="AF111:AG111">
    <cfRule type="expression" dxfId="2443" priority="191">
      <formula>AND($D111&lt;&gt;"",$AF111="")</formula>
    </cfRule>
  </conditionalFormatting>
  <conditionalFormatting sqref="AH111:AI111">
    <cfRule type="expression" dxfId="2442" priority="190">
      <formula>AND($D111&lt;&gt;"",$AH111="")</formula>
    </cfRule>
  </conditionalFormatting>
  <conditionalFormatting sqref="AJ111:AK111">
    <cfRule type="expression" dxfId="2441" priority="189">
      <formula>AND($D111&lt;&gt;"",$AJ111="")</formula>
    </cfRule>
  </conditionalFormatting>
  <conditionalFormatting sqref="S144:W146">
    <cfRule type="expression" dxfId="2440" priority="40">
      <formula>$AM$145=x</formula>
    </cfRule>
  </conditionalFormatting>
  <conditionalFormatting sqref="AL144:AR146">
    <cfRule type="expression" dxfId="2439" priority="39">
      <formula>$T$145=x</formula>
    </cfRule>
  </conditionalFormatting>
  <conditionalFormatting sqref="R69:W73 R123:W127 R76:W80 R130:W134">
    <cfRule type="expression" dxfId="2438" priority="398">
      <formula>$BL$231=1</formula>
    </cfRule>
  </conditionalFormatting>
  <conditionalFormatting sqref="AK13">
    <cfRule type="expression" dxfId="2437" priority="399">
      <formula>$BL$231=1</formula>
    </cfRule>
  </conditionalFormatting>
  <conditionalFormatting sqref="BF19">
    <cfRule type="expression" dxfId="2436" priority="37">
      <formula>$BL$231=1</formula>
    </cfRule>
  </conditionalFormatting>
  <conditionalFormatting sqref="X88:Y88">
    <cfRule type="expression" dxfId="2435" priority="36">
      <formula>AND($D88&lt;&gt;"",$X88="")</formula>
    </cfRule>
  </conditionalFormatting>
  <conditionalFormatting sqref="Z88:AA88">
    <cfRule type="expression" dxfId="2434" priority="35">
      <formula>AND($D88&lt;&gt;"",$Z88="")</formula>
    </cfRule>
  </conditionalFormatting>
  <conditionalFormatting sqref="AB88:AC88">
    <cfRule type="expression" dxfId="2433" priority="34">
      <formula>AND($D88&lt;&gt;"",$AB88="")</formula>
    </cfRule>
  </conditionalFormatting>
  <conditionalFormatting sqref="AD88:AE88">
    <cfRule type="expression" dxfId="2432" priority="33">
      <formula>AND($D88&lt;&gt;"",$AD88="")</formula>
    </cfRule>
  </conditionalFormatting>
  <conditionalFormatting sqref="AF88:AG88">
    <cfRule type="expression" dxfId="2431" priority="32">
      <formula>AND($D88&lt;&gt;"",$AF88="")</formula>
    </cfRule>
  </conditionalFormatting>
  <conditionalFormatting sqref="AH88:AI88">
    <cfRule type="expression" dxfId="2430" priority="31">
      <formula>AND($D88&lt;&gt;"",$AH88="")</formula>
    </cfRule>
  </conditionalFormatting>
  <conditionalFormatting sqref="AJ88:AK88">
    <cfRule type="expression" dxfId="2429" priority="30">
      <formula>AND($D88&lt;&gt;"",$AJ88="")</formula>
    </cfRule>
  </conditionalFormatting>
  <conditionalFormatting sqref="X102:Y102">
    <cfRule type="expression" dxfId="2428" priority="29">
      <formula>AND($D102&lt;&gt;"",$X102="")</formula>
    </cfRule>
  </conditionalFormatting>
  <conditionalFormatting sqref="Z102:AA102">
    <cfRule type="expression" dxfId="2427" priority="28">
      <formula>AND($D102&lt;&gt;"",$Z102="")</formula>
    </cfRule>
  </conditionalFormatting>
  <conditionalFormatting sqref="AB102:AC102">
    <cfRule type="expression" dxfId="2426" priority="27">
      <formula>AND($D102&lt;&gt;"",$AB102="")</formula>
    </cfRule>
  </conditionalFormatting>
  <conditionalFormatting sqref="AD102:AE102">
    <cfRule type="expression" dxfId="2425" priority="26">
      <formula>AND($D102&lt;&gt;"",$AD102="")</formula>
    </cfRule>
  </conditionalFormatting>
  <conditionalFormatting sqref="AF102:AG102">
    <cfRule type="expression" dxfId="2424" priority="25">
      <formula>AND($D102&lt;&gt;"",$AF102="")</formula>
    </cfRule>
  </conditionalFormatting>
  <conditionalFormatting sqref="AH102:AI102">
    <cfRule type="expression" dxfId="2423" priority="24">
      <formula>AND($D102&lt;&gt;"",$AH102="")</formula>
    </cfRule>
  </conditionalFormatting>
  <conditionalFormatting sqref="AJ102:AK102">
    <cfRule type="expression" dxfId="2422" priority="23">
      <formula>AND($D102&lt;&gt;"",$AJ102="")</formula>
    </cfRule>
  </conditionalFormatting>
  <conditionalFormatting sqref="X103:Y103">
    <cfRule type="expression" dxfId="2421" priority="22">
      <formula>AND($D103&lt;&gt;"",$X103="")</formula>
    </cfRule>
  </conditionalFormatting>
  <conditionalFormatting sqref="Z103:AA103">
    <cfRule type="expression" dxfId="2420" priority="21">
      <formula>AND($D103&lt;&gt;"",$Z103="")</formula>
    </cfRule>
  </conditionalFormatting>
  <conditionalFormatting sqref="AB103:AC103">
    <cfRule type="expression" dxfId="2419" priority="20">
      <formula>AND($D103&lt;&gt;"",$AB103="")</formula>
    </cfRule>
  </conditionalFormatting>
  <conditionalFormatting sqref="AD103:AE103">
    <cfRule type="expression" dxfId="2418" priority="19">
      <formula>AND($D103&lt;&gt;"",$AD103="")</formula>
    </cfRule>
  </conditionalFormatting>
  <conditionalFormatting sqref="AF103:AG103">
    <cfRule type="expression" dxfId="2417" priority="18">
      <formula>AND($D103&lt;&gt;"",$AF103="")</formula>
    </cfRule>
  </conditionalFormatting>
  <conditionalFormatting sqref="AH103:AI103">
    <cfRule type="expression" dxfId="2416" priority="17">
      <formula>AND($D103&lt;&gt;"",$AH103="")</formula>
    </cfRule>
  </conditionalFormatting>
  <conditionalFormatting sqref="AJ103:AK103">
    <cfRule type="expression" dxfId="2415" priority="16">
      <formula>AND($D103&lt;&gt;"",$AJ103="")</formula>
    </cfRule>
  </conditionalFormatting>
  <conditionalFormatting sqref="D177:BG179 D190:AZ199 E181:AZ189 D180:AZ180">
    <cfRule type="expression" dxfId="2414" priority="15">
      <formula>$AM$145=x</formula>
    </cfRule>
  </conditionalFormatting>
  <conditionalFormatting sqref="BA180:BF189">
    <cfRule type="expression" dxfId="2413" priority="9">
      <formula>$AM$145=x</formula>
    </cfRule>
  </conditionalFormatting>
  <conditionalFormatting sqref="BA190:BF199">
    <cfRule type="expression" dxfId="2412" priority="8">
      <formula>$AM$145=x</formula>
    </cfRule>
  </conditionalFormatting>
  <conditionalFormatting sqref="BG181:BG199">
    <cfRule type="expression" dxfId="2411" priority="7">
      <formula>$AM$145=x</formula>
    </cfRule>
  </conditionalFormatting>
  <conditionalFormatting sqref="BG181:BG189">
    <cfRule type="expression" dxfId="2410" priority="6">
      <formula>$AM$145=x</formula>
    </cfRule>
  </conditionalFormatting>
  <conditionalFormatting sqref="BG180:BG189">
    <cfRule type="expression" dxfId="2409" priority="5">
      <formula>$AM$145=x</formula>
    </cfRule>
  </conditionalFormatting>
  <conditionalFormatting sqref="BG180:BG189">
    <cfRule type="expression" dxfId="2408" priority="4">
      <formula>$AM$145=x</formula>
    </cfRule>
  </conditionalFormatting>
  <conditionalFormatting sqref="BG190:BG199">
    <cfRule type="expression" dxfId="2407" priority="3">
      <formula>$AM$145=x</formula>
    </cfRule>
  </conditionalFormatting>
  <conditionalFormatting sqref="BG190:BG199">
    <cfRule type="expression" dxfId="2406" priority="2">
      <formula>$AM$145=x</formula>
    </cfRule>
  </conditionalFormatting>
  <conditionalFormatting sqref="BG190:BG199">
    <cfRule type="expression" dxfId="2405" priority="1">
      <formula>$AM$145=x</formula>
    </cfRule>
  </conditionalFormatting>
  <dataValidations count="26">
    <dataValidation type="list" allowBlank="1" showInputMessage="1" showErrorMessage="1" sqref="E190:U199" xr:uid="{00000000-0002-0000-1400-000000000000}">
      <formula1>$BK$189:$BK$199</formula1>
    </dataValidation>
    <dataValidation type="list" allowBlank="1" showInputMessage="1" sqref="J51:AB60" xr:uid="{00000000-0002-0000-1400-000001000000}">
      <formula1>IF($AK$13=1,Amenazas_contexto_proceso,IF($AK$13=2,$CG$20:$CG$41,IF($AK$13=3,Amenazas_contexto_proceso,IF($AK$13=4,Amenazas_contexto_proceso,IF($AK$13=5,Oportunidades)))))</formula1>
    </dataValidation>
    <dataValidation type="list" allowBlank="1" showInputMessage="1" sqref="J39:AB48" xr:uid="{00000000-0002-0000-1400-000002000000}">
      <formula1>IF($AK$13=1,Debilidades_contexto_proceso,IF($AK$13=2,$BQ$20:$BQ$41,IF($AK$13=3,Debilidades_contexto_proceso,IF($AK$13=4,Debilidades_contexto_proceso,IF($AK$13=5,$BY$20:$BY$41)))))</formula1>
    </dataValidation>
    <dataValidation type="list" allowBlank="1" showInputMessage="1" showErrorMessage="1" sqref="AT27 AY24:AY25" xr:uid="{00000000-0002-0000-1400-000003000000}">
      <formula1>Clase_riesgo</formula1>
    </dataValidation>
    <dataValidation type="list" allowBlank="1" showInputMessage="1" showErrorMessage="1" sqref="AN87:AQ96 AN102:AQ111" xr:uid="{00000000-0002-0000-1400-000004000000}">
      <formula1>IF($D87&lt;&gt;"",Pregunta8)</formula1>
    </dataValidation>
    <dataValidation type="list" allowBlank="1" showInputMessage="1" showErrorMessage="1" sqref="AJ87:AK96 AJ102:AK111" xr:uid="{00000000-0002-0000-1400-000005000000}">
      <formula1>IF($D87&lt;&gt;"",Pregunta7)</formula1>
    </dataValidation>
    <dataValidation type="list" allowBlank="1" showInputMessage="1" showErrorMessage="1" sqref="AH87:AI96 AH102:AI111" xr:uid="{00000000-0002-0000-1400-000006000000}">
      <formula1>IF($D87&lt;&gt;"",Pregunta6)</formula1>
    </dataValidation>
    <dataValidation type="list" allowBlank="1" showInputMessage="1" showErrorMessage="1" sqref="AF87:AG96 AF102:AG111" xr:uid="{00000000-0002-0000-1400-000007000000}">
      <formula1>IF($D87&lt;&gt;"",Pregunta5)</formula1>
    </dataValidation>
    <dataValidation type="list" allowBlank="1" showInputMessage="1" showErrorMessage="1" sqref="AD87:AE96 AD102:AE111" xr:uid="{00000000-0002-0000-1400-000008000000}">
      <formula1>IF($D87&lt;&gt;"",Pregunta4)</formula1>
    </dataValidation>
    <dataValidation type="list" allowBlank="1" showInputMessage="1" showErrorMessage="1" sqref="AB87:AC96 AB102:AC111" xr:uid="{00000000-0002-0000-1400-000009000000}">
      <formula1>IF($D87&lt;&gt;"",Pregunta3)</formula1>
    </dataValidation>
    <dataValidation type="list" allowBlank="1" showInputMessage="1" showErrorMessage="1" sqref="Z87:AA96 Z102:AA111" xr:uid="{00000000-0002-0000-1400-00000A000000}">
      <formula1>IF($D87&lt;&gt;"",Pregunta2)</formula1>
    </dataValidation>
    <dataValidation type="list" allowBlank="1" showInputMessage="1" showErrorMessage="1" sqref="X87:Y96 X102:Y111" xr:uid="{00000000-0002-0000-1400-00000B000000}">
      <formula1>IF($D87&lt;&gt;"",Pregunta1)</formula1>
    </dataValidation>
    <dataValidation type="list" allowBlank="1" showErrorMessage="1" promptTitle="Seleccione según corresponda" sqref="D29:AB34" xr:uid="{00000000-0002-0000-1400-00000C000000}">
      <formula1>IF($AK$13=1,Trámites_y_OPAS_afectados,IF($AK$13=2,Objetivos_estratégicos,IF($AK$13=3,Trámites_y_OPAS_afectados,IF($AK$13=4,Trámites_y_OPAS_afectados,IF($AK$13=5,Objetivos_estratégicos)))))</formula1>
    </dataValidation>
    <dataValidation allowBlank="1" showInputMessage="1" sqref="X18" xr:uid="{00000000-0002-0000-1400-00000D000000}"/>
    <dataValidation showInputMessage="1" showErrorMessage="1" sqref="D205:D214" xr:uid="{00000000-0002-0000-1400-00000E000000}"/>
    <dataValidation type="list" allowBlank="1" showInputMessage="1" showErrorMessage="1" sqref="T145 AM145" xr:uid="{00000000-0002-0000-1400-00000F000000}">
      <formula1>x</formula1>
    </dataValidation>
    <dataValidation type="list" allowBlank="1" showInputMessage="1" showErrorMessage="1" sqref="D51:I60" xr:uid="{00000000-0002-0000-1400-000010000000}">
      <formula1>Agente_generador_externas</formula1>
    </dataValidation>
    <dataValidation type="list" allowBlank="1" showInputMessage="1" showErrorMessage="1" sqref="D39:I48" xr:uid="{00000000-0002-0000-1400-000011000000}">
      <formula1>Agente_generador_internas</formula1>
    </dataValidation>
    <dataValidation type="list" allowBlank="1" showInputMessage="1" showErrorMessage="1" sqref="V13" xr:uid="{00000000-0002-0000-1400-000012000000}">
      <formula1>Enfoque</formula1>
    </dataValidation>
    <dataValidation type="list" allowBlank="1" showInputMessage="1" showErrorMessage="1" sqref="S18" xr:uid="{00000000-0002-0000-1400-000013000000}">
      <formula1>Preposiciones</formula1>
    </dataValidation>
    <dataValidation type="list" allowBlank="1" showInputMessage="1" showErrorMessage="1" promptTitle="Categorías" prompt="Las categorías establecidas para riesgos u oportunidades están descritas al final de la Hoja de Contexto del Proceso." sqref="D18:Q18" xr:uid="{00000000-0002-0000-1400-000014000000}">
      <formula1>IF(AK13=1,Categoría_corrupción,IF(AK13=2,Categoría_estratégica,IF(AK13=3, Categoría_gestión_procesos,IF(AK13=4, Categoría_seguridad_información,IF(AK13=5, Categoría_oportunidad)))))</formula1>
    </dataValidation>
    <dataValidation type="list" showInputMessage="1" showErrorMessage="1" sqref="E180:U189" xr:uid="{00000000-0002-0000-1400-000015000000}">
      <formula1>$BK$177:$BK$187</formula1>
    </dataValidation>
    <dataValidation type="list" allowBlank="1" showInputMessage="1" showErrorMessage="1" error="Por favor seleccionar de la lista desplegable. Gracias." sqref="AD29:BF34" xr:uid="{00000000-0002-0000-1400-000016000000}">
      <formula1>IF($AK$13=1,Otros_procesos_afectados,IF($AK$13=2,Otros_procesos_afectados,IF($AK$13=3,Otros_procesos_afectados,IF($AK$13=4,Otros_procesos_afectados,IF($AK$13=5,Otros_procesos_afectados)))))</formula1>
    </dataValidation>
    <dataValidation type="date" allowBlank="1" showInputMessage="1" showErrorMessage="1" errorTitle="FORMATO FECHA" error="Ingresar fecha en formato dd/mm/aaaa. Gracias." sqref="AX10:BF10" xr:uid="{00000000-0002-0000-1400-000017000000}">
      <formula1>42370</formula1>
      <formula2>43830</formula2>
    </dataValidation>
    <dataValidation type="date" allowBlank="1" showInputMessage="1" showErrorMessage="1" errorTitle="FORMATO DE FECHA" error="La fecha debe estar en formato dd/mm/aaaa." sqref="BA155:BF174 BA180:BF199" xr:uid="{00000000-0002-0000-1400-000018000000}">
      <formula1>1</formula1>
      <formula2>2958465</formula2>
    </dataValidation>
    <dataValidation type="date" operator="greaterThanOrEqual" allowBlank="1" showInputMessage="1" showErrorMessage="1" errorTitle="Error de fecha" error="-La fecha final debe ser mayor o igual a la inicial._x000a__x000a_-La fecha debe estar en formato dd/mm/aaaa." sqref="BG155:BG174 BG180:BG199" xr:uid="{00000000-0002-0000-1400-000019000000}">
      <formula1>BA155</formula1>
    </dataValidation>
  </dataValidations>
  <hyperlinks>
    <hyperlink ref="E75:H75" location="Enc_Imp_Corrupción!U3" display="Enc_Imp_Corrupción!U3" xr:uid="{00000000-0004-0000-1400-000000000000}"/>
    <hyperlink ref="I75:L75" location="Imp_Est_Pro_Seg!C39" display="Imp_Est_Pro_Seg!C39" xr:uid="{00000000-0004-0000-1400-000001000000}"/>
    <hyperlink ref="M75:P75" location="Imp_Est_Pro_Seg!C39" display="G. Procesos" xr:uid="{00000000-0004-0000-1400-000002000000}"/>
    <hyperlink ref="E76:H76" location="'Seguridad Información'!A1" display="Seguridad Inf." xr:uid="{00000000-0004-0000-1400-000003000000}"/>
    <hyperlink ref="I76:L76" location="Imp_oportunidad!C39" display="Imp_oportunidad!C39" xr:uid="{00000000-0004-0000-1400-000004000000}"/>
    <hyperlink ref="E66:H66" location="Frecuencia!C39" display="Frecuencia" xr:uid="{00000000-0004-0000-1400-000005000000}"/>
    <hyperlink ref="E67:H67" location="Factibilidad!C29" display="Factibilidad" xr:uid="{00000000-0004-0000-1400-000006000000}"/>
  </hyperlinks>
  <printOptions horizontalCentered="1" verticalCentered="1"/>
  <pageMargins left="0.19685039370078741" right="0.23622047244094491" top="0.19685039370078741" bottom="0.19685039370078741" header="0.31496062992125984" footer="0.31496062992125984"/>
  <pageSetup paperSize="14" scale="29" orientation="portrait" horizontalDpi="4294967294" verticalDpi="4294967294" r:id="rId1"/>
  <headerFooter>
    <oddFooter>&amp;R&amp;"Arial Narrow,Normal"&amp;7Fecha de versión: 08 de abril de 2019</oddFooter>
  </headerFooter>
  <rowBreaks count="1" manualBreakCount="1">
    <brk id="113" max="58"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16</xdr:col>
                    <xdr:colOff>104775</xdr:colOff>
                    <xdr:row>25</xdr:row>
                    <xdr:rowOff>47625</xdr:rowOff>
                  </from>
                  <to>
                    <xdr:col>17</xdr:col>
                    <xdr:colOff>104775</xdr:colOff>
                    <xdr:row>25</xdr:row>
                    <xdr:rowOff>352425</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19</xdr:col>
                    <xdr:colOff>57150</xdr:colOff>
                    <xdr:row>25</xdr:row>
                    <xdr:rowOff>66675</xdr:rowOff>
                  </from>
                  <to>
                    <xdr:col>20</xdr:col>
                    <xdr:colOff>142875</xdr:colOff>
                    <xdr:row>25</xdr:row>
                    <xdr:rowOff>352425</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29</xdr:col>
                    <xdr:colOff>276225</xdr:colOff>
                    <xdr:row>25</xdr:row>
                    <xdr:rowOff>47625</xdr:rowOff>
                  </from>
                  <to>
                    <xdr:col>30</xdr:col>
                    <xdr:colOff>219075</xdr:colOff>
                    <xdr:row>25</xdr:row>
                    <xdr:rowOff>352425</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31</xdr:col>
                    <xdr:colOff>352425</xdr:colOff>
                    <xdr:row>25</xdr:row>
                    <xdr:rowOff>57150</xdr:rowOff>
                  </from>
                  <to>
                    <xdr:col>32</xdr:col>
                    <xdr:colOff>257175</xdr:colOff>
                    <xdr:row>25</xdr:row>
                    <xdr:rowOff>342900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44</xdr:col>
                    <xdr:colOff>247650</xdr:colOff>
                    <xdr:row>25</xdr:row>
                    <xdr:rowOff>47625</xdr:rowOff>
                  </from>
                  <to>
                    <xdr:col>45</xdr:col>
                    <xdr:colOff>104775</xdr:colOff>
                    <xdr:row>25</xdr:row>
                    <xdr:rowOff>371475</xdr:rowOff>
                  </to>
                </anchor>
              </controlPr>
            </control>
          </mc:Choice>
        </mc:AlternateContent>
        <mc:AlternateContent xmlns:mc="http://schemas.openxmlformats.org/markup-compatibility/2006">
          <mc:Choice Requires="x14">
            <control shapeId="18438" r:id="rId9" name="Check Box 6">
              <controlPr defaultSize="0" autoFill="0" autoLine="0" autoPict="0">
                <anchor moveWithCells="1">
                  <from>
                    <xdr:col>48</xdr:col>
                    <xdr:colOff>19050</xdr:colOff>
                    <xdr:row>25</xdr:row>
                    <xdr:rowOff>57150</xdr:rowOff>
                  </from>
                  <to>
                    <xdr:col>49</xdr:col>
                    <xdr:colOff>104775</xdr:colOff>
                    <xdr:row>25</xdr:row>
                    <xdr:rowOff>342900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94" id="{C5C3096A-9A93-4414-B387-E31AEBBC342D}">
            <xm:f>OR($AP$68=Datos!$S$5,$AP$68=Datos!$T$5)</xm:f>
            <x14:dxf>
              <fill>
                <patternFill>
                  <bgColor rgb="FF92D050"/>
                </patternFill>
              </fill>
            </x14:dxf>
          </x14:cfRule>
          <x14:cfRule type="expression" priority="395" id="{85E67A4C-5E67-42CE-8AE7-26D59B6FD622}">
            <xm:f>OR($AP$68=Datos!$S$4,$AP$68=Datos!$T$4)</xm:f>
            <x14:dxf>
              <fill>
                <patternFill>
                  <bgColor rgb="FFFFFF00"/>
                </patternFill>
              </fill>
            </x14:dxf>
          </x14:cfRule>
          <x14:cfRule type="expression" priority="396" id="{8A89323E-1839-46E9-9C58-3B0E89ACEED6}">
            <xm:f>OR($AP$68=Datos!$S$3,$AP$68=Datos!$T$3)</xm:f>
            <x14:dxf>
              <fill>
                <patternFill>
                  <bgColor rgb="FFFFC000"/>
                </patternFill>
              </fill>
            </x14:dxf>
          </x14:cfRule>
          <x14:cfRule type="expression" priority="397" id="{3D6822BB-2F4A-4DBB-B913-1239CC43D12F}">
            <xm:f>OR($AP$68=Datos!$S$2,$AP$68=Datos!$T$2)</xm:f>
            <x14:dxf>
              <fill>
                <patternFill>
                  <bgColor rgb="FFFF0000"/>
                </patternFill>
              </fill>
            </x14:dxf>
          </x14:cfRule>
          <xm:sqref>AP68</xm:sqref>
        </x14:conditionalFormatting>
        <x14:conditionalFormatting xmlns:xm="http://schemas.microsoft.com/office/excel/2006/main">
          <x14:cfRule type="expression" priority="381" id="{D33C0C00-E95A-4836-8E4D-FD5E085969BB}">
            <xm:f>OR($AP$126=Datos!$S$2,$AP$126=Datos!$T$2)</xm:f>
            <x14:dxf>
              <fill>
                <patternFill>
                  <bgColor rgb="FFFF0000"/>
                </patternFill>
              </fill>
            </x14:dxf>
          </x14:cfRule>
          <x14:cfRule type="expression" priority="382" id="{46DB0E13-45C0-40E0-AC24-6EA5785F70AB}">
            <xm:f>OR($AP$126=Datos!$S$3,$AP$126=Datos!$T$3)</xm:f>
            <x14:dxf>
              <fill>
                <patternFill>
                  <bgColor rgb="FFFFC000"/>
                </patternFill>
              </fill>
            </x14:dxf>
          </x14:cfRule>
          <x14:cfRule type="expression" priority="383" id="{D1870C1C-C9ED-4D18-A8B4-99E2516A3C67}">
            <xm:f>OR($AP$126=Datos!$S$4,$AP$126=Datos!$T$4)</xm:f>
            <x14:dxf>
              <fill>
                <patternFill>
                  <bgColor rgb="FFFFFF00"/>
                </patternFill>
              </fill>
            </x14:dxf>
          </x14:cfRule>
          <x14:cfRule type="expression" priority="384" id="{8D83BCA3-9B03-428A-8C7E-F05F27DA4D02}">
            <xm:f>OR($AP$126=Datos!$S$5,$AP$126=Datos!$T$5)</xm:f>
            <x14:dxf>
              <fill>
                <patternFill>
                  <bgColor rgb="FF92D050"/>
                </patternFill>
              </fill>
            </x14:dxf>
          </x14:cfRule>
          <xm:sqref>AP126</xm:sqref>
        </x14:conditionalFormatting>
        <x14:conditionalFormatting xmlns:xm="http://schemas.microsoft.com/office/excel/2006/main">
          <x14:cfRule type="cellIs" priority="277" operator="equal" id="{42E11AF5-D23D-4DA7-8181-4DB4AE617234}">
            <xm:f>Datos!$AO$2</xm:f>
            <x14:dxf>
              <fill>
                <patternFill>
                  <bgColor rgb="FF92D050"/>
                </patternFill>
              </fill>
            </x14:dxf>
          </x14:cfRule>
          <x14:cfRule type="cellIs" priority="337" operator="equal" id="{83D5DC53-3D71-42A3-9045-32F7666A3A56}">
            <xm:f>Datos!$AO$4</xm:f>
            <x14:dxf>
              <fill>
                <patternFill>
                  <bgColor theme="5" tint="0.39994506668294322"/>
                </patternFill>
              </fill>
            </x14:dxf>
          </x14:cfRule>
          <x14:cfRule type="cellIs" priority="338" operator="equal" id="{42CDA7D6-372E-424B-9DD8-319496528038}">
            <xm:f>Datos!$AO$3</xm:f>
            <x14:dxf>
              <fill>
                <patternFill>
                  <bgColor rgb="FFFFFF00"/>
                </patternFill>
              </fill>
            </x14:dxf>
          </x14:cfRule>
          <xm:sqref>AL87</xm:sqref>
        </x14:conditionalFormatting>
        <x14:conditionalFormatting xmlns:xm="http://schemas.microsoft.com/office/excel/2006/main">
          <x14:cfRule type="cellIs" priority="274" operator="equal" id="{DDD60F78-9F73-4F92-83F8-17F45B172158}">
            <xm:f>Datos!$AO$2</xm:f>
            <x14:dxf>
              <fill>
                <patternFill>
                  <bgColor rgb="FF92D050"/>
                </patternFill>
              </fill>
            </x14:dxf>
          </x14:cfRule>
          <x14:cfRule type="cellIs" priority="275" operator="equal" id="{4841355A-1EB0-43A2-B47C-9DA22F988345}">
            <xm:f>Datos!$AO$4</xm:f>
            <x14:dxf>
              <fill>
                <patternFill>
                  <bgColor theme="5" tint="0.39994506668294322"/>
                </patternFill>
              </fill>
            </x14:dxf>
          </x14:cfRule>
          <x14:cfRule type="cellIs" priority="276" operator="equal" id="{33237ED9-C38E-4927-A2F4-6FFB74DB508C}">
            <xm:f>Datos!$AO$3</xm:f>
            <x14:dxf>
              <fill>
                <patternFill>
                  <bgColor rgb="FFFFFF00"/>
                </patternFill>
              </fill>
            </x14:dxf>
          </x14:cfRule>
          <xm:sqref>AL88</xm:sqref>
        </x14:conditionalFormatting>
        <x14:conditionalFormatting xmlns:xm="http://schemas.microsoft.com/office/excel/2006/main">
          <x14:cfRule type="cellIs" priority="271" operator="equal" id="{01D7DFE6-D322-422C-9B3F-B22FC343E133}">
            <xm:f>Datos!$AO$2</xm:f>
            <x14:dxf>
              <fill>
                <patternFill>
                  <bgColor rgb="FF92D050"/>
                </patternFill>
              </fill>
            </x14:dxf>
          </x14:cfRule>
          <x14:cfRule type="cellIs" priority="272" operator="equal" id="{A441345A-6115-4BFD-B5C9-CA88B0E43A0D}">
            <xm:f>Datos!$AO$4</xm:f>
            <x14:dxf>
              <fill>
                <patternFill>
                  <bgColor theme="5" tint="0.39994506668294322"/>
                </patternFill>
              </fill>
            </x14:dxf>
          </x14:cfRule>
          <x14:cfRule type="cellIs" priority="273" operator="equal" id="{D03E48B3-CA12-46E2-9A08-26E67A414716}">
            <xm:f>Datos!$AO$3</xm:f>
            <x14:dxf>
              <fill>
                <patternFill>
                  <bgColor rgb="FFFFFF00"/>
                </patternFill>
              </fill>
            </x14:dxf>
          </x14:cfRule>
          <xm:sqref>AL89</xm:sqref>
        </x14:conditionalFormatting>
        <x14:conditionalFormatting xmlns:xm="http://schemas.microsoft.com/office/excel/2006/main">
          <x14:cfRule type="cellIs" priority="268" operator="equal" id="{CE3DAA05-E90E-4CE1-89AE-D4CD863C7273}">
            <xm:f>Datos!$AO$2</xm:f>
            <x14:dxf>
              <fill>
                <patternFill>
                  <bgColor rgb="FF92D050"/>
                </patternFill>
              </fill>
            </x14:dxf>
          </x14:cfRule>
          <x14:cfRule type="cellIs" priority="269" operator="equal" id="{1E26FD79-1768-44CE-8B76-80055B02477D}">
            <xm:f>Datos!$AO$4</xm:f>
            <x14:dxf>
              <fill>
                <patternFill>
                  <bgColor theme="5" tint="0.39994506668294322"/>
                </patternFill>
              </fill>
            </x14:dxf>
          </x14:cfRule>
          <x14:cfRule type="cellIs" priority="270" operator="equal" id="{300BC470-28C9-492E-8A75-C05006DAB4F5}">
            <xm:f>Datos!$AO$3</xm:f>
            <x14:dxf>
              <fill>
                <patternFill>
                  <bgColor rgb="FFFFFF00"/>
                </patternFill>
              </fill>
            </x14:dxf>
          </x14:cfRule>
          <xm:sqref>AL90</xm:sqref>
        </x14:conditionalFormatting>
        <x14:conditionalFormatting xmlns:xm="http://schemas.microsoft.com/office/excel/2006/main">
          <x14:cfRule type="cellIs" priority="265" operator="equal" id="{B9E29255-9048-4498-81BE-D86579DC10E7}">
            <xm:f>Datos!$AO$2</xm:f>
            <x14:dxf>
              <fill>
                <patternFill>
                  <bgColor rgb="FF92D050"/>
                </patternFill>
              </fill>
            </x14:dxf>
          </x14:cfRule>
          <x14:cfRule type="cellIs" priority="266" operator="equal" id="{FC4C8BE9-7120-402A-94A7-291BEF7F280C}">
            <xm:f>Datos!$AO$4</xm:f>
            <x14:dxf>
              <fill>
                <patternFill>
                  <bgColor theme="5" tint="0.39994506668294322"/>
                </patternFill>
              </fill>
            </x14:dxf>
          </x14:cfRule>
          <x14:cfRule type="cellIs" priority="267" operator="equal" id="{4113AF10-B483-488B-BBAE-0B11828D4674}">
            <xm:f>Datos!$AO$3</xm:f>
            <x14:dxf>
              <fill>
                <patternFill>
                  <bgColor rgb="FFFFFF00"/>
                </patternFill>
              </fill>
            </x14:dxf>
          </x14:cfRule>
          <xm:sqref>AL91</xm:sqref>
        </x14:conditionalFormatting>
        <x14:conditionalFormatting xmlns:xm="http://schemas.microsoft.com/office/excel/2006/main">
          <x14:cfRule type="cellIs" priority="262" operator="equal" id="{A4D9444D-0AE8-4E7A-A3AF-7B119A34889A}">
            <xm:f>Datos!$AO$2</xm:f>
            <x14:dxf>
              <fill>
                <patternFill>
                  <bgColor rgb="FF92D050"/>
                </patternFill>
              </fill>
            </x14:dxf>
          </x14:cfRule>
          <x14:cfRule type="cellIs" priority="263" operator="equal" id="{A60EFA00-7C40-4FBA-ACD3-545D35495F57}">
            <xm:f>Datos!$AO$4</xm:f>
            <x14:dxf>
              <fill>
                <patternFill>
                  <bgColor theme="5" tint="0.39994506668294322"/>
                </patternFill>
              </fill>
            </x14:dxf>
          </x14:cfRule>
          <x14:cfRule type="cellIs" priority="264" operator="equal" id="{C6BA3F7E-6281-4269-B8E2-E6EFD5194546}">
            <xm:f>Datos!$AO$3</xm:f>
            <x14:dxf>
              <fill>
                <patternFill>
                  <bgColor rgb="FFFFFF00"/>
                </patternFill>
              </fill>
            </x14:dxf>
          </x14:cfRule>
          <xm:sqref>AL92</xm:sqref>
        </x14:conditionalFormatting>
        <x14:conditionalFormatting xmlns:xm="http://schemas.microsoft.com/office/excel/2006/main">
          <x14:cfRule type="cellIs" priority="259" operator="equal" id="{6B486352-46FF-43DA-9612-2C57C93577D4}">
            <xm:f>Datos!$AO$2</xm:f>
            <x14:dxf>
              <fill>
                <patternFill>
                  <bgColor rgb="FF92D050"/>
                </patternFill>
              </fill>
            </x14:dxf>
          </x14:cfRule>
          <x14:cfRule type="cellIs" priority="260" operator="equal" id="{466962B6-6123-41DC-A54B-1B6426D59B21}">
            <xm:f>Datos!$AO$4</xm:f>
            <x14:dxf>
              <fill>
                <patternFill>
                  <bgColor theme="5" tint="0.39994506668294322"/>
                </patternFill>
              </fill>
            </x14:dxf>
          </x14:cfRule>
          <x14:cfRule type="cellIs" priority="261" operator="equal" id="{C5C9B65D-0461-4DF1-9C0C-7222D2F3FED3}">
            <xm:f>Datos!$AO$3</xm:f>
            <x14:dxf>
              <fill>
                <patternFill>
                  <bgColor rgb="FFFFFF00"/>
                </patternFill>
              </fill>
            </x14:dxf>
          </x14:cfRule>
          <xm:sqref>AL93</xm:sqref>
        </x14:conditionalFormatting>
        <x14:conditionalFormatting xmlns:xm="http://schemas.microsoft.com/office/excel/2006/main">
          <x14:cfRule type="cellIs" priority="256" operator="equal" id="{4C9DA9A8-D90B-4B0B-91FE-BD6D5FE1EB8C}">
            <xm:f>Datos!$AO$2</xm:f>
            <x14:dxf>
              <fill>
                <patternFill>
                  <bgColor rgb="FF92D050"/>
                </patternFill>
              </fill>
            </x14:dxf>
          </x14:cfRule>
          <x14:cfRule type="cellIs" priority="257" operator="equal" id="{20D0CA2C-7799-4B49-9FF5-0C76C3555179}">
            <xm:f>Datos!$AO$4</xm:f>
            <x14:dxf>
              <fill>
                <patternFill>
                  <bgColor theme="5" tint="0.39994506668294322"/>
                </patternFill>
              </fill>
            </x14:dxf>
          </x14:cfRule>
          <x14:cfRule type="cellIs" priority="258" operator="equal" id="{51B91C31-3DFA-4D8F-9B2D-2864BC887C95}">
            <xm:f>Datos!$AO$3</xm:f>
            <x14:dxf>
              <fill>
                <patternFill>
                  <bgColor rgb="FFFFFF00"/>
                </patternFill>
              </fill>
            </x14:dxf>
          </x14:cfRule>
          <xm:sqref>AL94</xm:sqref>
        </x14:conditionalFormatting>
        <x14:conditionalFormatting xmlns:xm="http://schemas.microsoft.com/office/excel/2006/main">
          <x14:cfRule type="cellIs" priority="253" operator="equal" id="{54DA64D8-1D83-4C1B-9AA6-40C56FB221A7}">
            <xm:f>Datos!$AO$2</xm:f>
            <x14:dxf>
              <fill>
                <patternFill>
                  <bgColor rgb="FF92D050"/>
                </patternFill>
              </fill>
            </x14:dxf>
          </x14:cfRule>
          <x14:cfRule type="cellIs" priority="254" operator="equal" id="{1D438551-26DA-4E01-828A-624F63432757}">
            <xm:f>Datos!$AO$4</xm:f>
            <x14:dxf>
              <fill>
                <patternFill>
                  <bgColor theme="5" tint="0.39994506668294322"/>
                </patternFill>
              </fill>
            </x14:dxf>
          </x14:cfRule>
          <x14:cfRule type="cellIs" priority="255" operator="equal" id="{AB0B193D-9426-41C5-B817-69E437AEF8E6}">
            <xm:f>Datos!$AO$3</xm:f>
            <x14:dxf>
              <fill>
                <patternFill>
                  <bgColor rgb="FFFFFF00"/>
                </patternFill>
              </fill>
            </x14:dxf>
          </x14:cfRule>
          <xm:sqref>AL95</xm:sqref>
        </x14:conditionalFormatting>
        <x14:conditionalFormatting xmlns:xm="http://schemas.microsoft.com/office/excel/2006/main">
          <x14:cfRule type="cellIs" priority="250" operator="equal" id="{53CB10EE-42B3-4603-B068-EDC4DF35F9E3}">
            <xm:f>Datos!$AO$2</xm:f>
            <x14:dxf>
              <fill>
                <patternFill>
                  <bgColor rgb="FF92D050"/>
                </patternFill>
              </fill>
            </x14:dxf>
          </x14:cfRule>
          <x14:cfRule type="cellIs" priority="251" operator="equal" id="{66095E8F-F364-4342-97E3-C16B74C87092}">
            <xm:f>Datos!$AO$4</xm:f>
            <x14:dxf>
              <fill>
                <patternFill>
                  <bgColor theme="5" tint="0.39994506668294322"/>
                </patternFill>
              </fill>
            </x14:dxf>
          </x14:cfRule>
          <x14:cfRule type="cellIs" priority="252" operator="equal" id="{07FFA193-070C-4264-AAB7-0EDBD3526E8C}">
            <xm:f>Datos!$AO$3</xm:f>
            <x14:dxf>
              <fill>
                <patternFill>
                  <bgColor rgb="FFFFFF00"/>
                </patternFill>
              </fill>
            </x14:dxf>
          </x14:cfRule>
          <xm:sqref>AL96</xm:sqref>
        </x14:conditionalFormatting>
        <x14:conditionalFormatting xmlns:xm="http://schemas.microsoft.com/office/excel/2006/main">
          <x14:cfRule type="cellIs" priority="247" operator="equal" id="{CC1DADBE-819F-44C6-9DC7-34DF34C7AAE7}">
            <xm:f>Datos!$AO$4</xm:f>
            <x14:dxf>
              <fill>
                <patternFill>
                  <bgColor theme="5" tint="0.39994506668294322"/>
                </patternFill>
              </fill>
            </x14:dxf>
          </x14:cfRule>
          <x14:cfRule type="cellIs" priority="248" operator="equal" id="{EF82ED96-7059-424B-9E4C-E301DD6B418E}">
            <xm:f>Datos!$AO$3</xm:f>
            <x14:dxf>
              <fill>
                <patternFill>
                  <bgColor rgb="FFFFFF00"/>
                </patternFill>
              </fill>
            </x14:dxf>
          </x14:cfRule>
          <x14:cfRule type="cellIs" priority="249" operator="equal" id="{00F2AC1F-BB7C-415E-91D2-D883F4FCEB6E}">
            <xm:f>Datos!$AO$2</xm:f>
            <x14:dxf>
              <fill>
                <patternFill>
                  <bgColor rgb="FF92D050"/>
                </patternFill>
              </fill>
            </x14:dxf>
          </x14:cfRule>
          <xm:sqref>AT88</xm:sqref>
        </x14:conditionalFormatting>
        <x14:conditionalFormatting xmlns:xm="http://schemas.microsoft.com/office/excel/2006/main">
          <x14:cfRule type="cellIs" priority="188" operator="equal" id="{804FD210-D348-44ED-AA6E-6277C63661C7}">
            <xm:f>Datos!$AO$2</xm:f>
            <x14:dxf>
              <fill>
                <patternFill>
                  <bgColor rgb="FF92D050"/>
                </patternFill>
              </fill>
            </x14:dxf>
          </x14:cfRule>
          <x14:cfRule type="cellIs" priority="245" operator="equal" id="{2B0004D7-5979-4450-BB4C-FC699D35CB0D}">
            <xm:f>Datos!$AO$4</xm:f>
            <x14:dxf>
              <fill>
                <patternFill>
                  <bgColor theme="5" tint="0.39994506668294322"/>
                </patternFill>
              </fill>
            </x14:dxf>
          </x14:cfRule>
          <x14:cfRule type="cellIs" priority="246" operator="equal" id="{4F08AE0F-C170-4B8A-AD15-57CBA132B94F}">
            <xm:f>Datos!$AO$3</xm:f>
            <x14:dxf>
              <fill>
                <patternFill>
                  <bgColor rgb="FFFFFF00"/>
                </patternFill>
              </fill>
            </x14:dxf>
          </x14:cfRule>
          <xm:sqref>AL102</xm:sqref>
        </x14:conditionalFormatting>
        <x14:conditionalFormatting xmlns:xm="http://schemas.microsoft.com/office/excel/2006/main">
          <x14:cfRule type="cellIs" priority="185" operator="equal" id="{4D75291D-DBE9-4CE1-AF7B-BBAA3008E91D}">
            <xm:f>Datos!$AO$4</xm:f>
            <x14:dxf>
              <fill>
                <patternFill>
                  <bgColor theme="5" tint="0.39994506668294322"/>
                </patternFill>
              </fill>
            </x14:dxf>
          </x14:cfRule>
          <x14:cfRule type="cellIs" priority="186" operator="equal" id="{CAE4F2E6-7BD0-4987-9F5B-E4EF2B0D6C72}">
            <xm:f>Datos!$AO$3</xm:f>
            <x14:dxf>
              <fill>
                <patternFill>
                  <bgColor rgb="FFFFFF00"/>
                </patternFill>
              </fill>
            </x14:dxf>
          </x14:cfRule>
          <x14:cfRule type="cellIs" priority="187" operator="equal" id="{524B825F-8AFA-4C37-A646-8358BA92C340}">
            <xm:f>Datos!$AO$2</xm:f>
            <x14:dxf>
              <fill>
                <patternFill>
                  <bgColor rgb="FF92D050"/>
                </patternFill>
              </fill>
            </x14:dxf>
          </x14:cfRule>
          <xm:sqref>AR103</xm:sqref>
        </x14:conditionalFormatting>
        <x14:conditionalFormatting xmlns:xm="http://schemas.microsoft.com/office/excel/2006/main">
          <x14:cfRule type="cellIs" priority="182" operator="equal" id="{9574D6F5-7D51-408A-9D20-64E2F1528782}">
            <xm:f>Datos!$AO$4</xm:f>
            <x14:dxf>
              <fill>
                <patternFill>
                  <bgColor theme="5" tint="0.39994506668294322"/>
                </patternFill>
              </fill>
            </x14:dxf>
          </x14:cfRule>
          <x14:cfRule type="cellIs" priority="183" operator="equal" id="{2152045E-354D-4558-8E6A-9965C08D30BB}">
            <xm:f>Datos!$AO$3</xm:f>
            <x14:dxf>
              <fill>
                <patternFill>
                  <bgColor rgb="FFFFFF00"/>
                </patternFill>
              </fill>
            </x14:dxf>
          </x14:cfRule>
          <x14:cfRule type="cellIs" priority="184" operator="equal" id="{D22F745D-2270-4777-BE2E-9C4F65FA9885}">
            <xm:f>Datos!$AO$2</xm:f>
            <x14:dxf>
              <fill>
                <patternFill>
                  <bgColor rgb="FF92D050"/>
                </patternFill>
              </fill>
            </x14:dxf>
          </x14:cfRule>
          <xm:sqref>AT103</xm:sqref>
        </x14:conditionalFormatting>
        <x14:conditionalFormatting xmlns:xm="http://schemas.microsoft.com/office/excel/2006/main">
          <x14:cfRule type="cellIs" priority="334" operator="equal" id="{009572FD-C6D5-438B-9B28-7BB48A652B7D}">
            <xm:f>Datos!$AO$4</xm:f>
            <x14:dxf>
              <fill>
                <patternFill>
                  <bgColor theme="5" tint="0.39994506668294322"/>
                </patternFill>
              </fill>
            </x14:dxf>
          </x14:cfRule>
          <x14:cfRule type="cellIs" priority="335" operator="equal" id="{ED3ED72A-181B-4744-BD05-2218C1EF74FE}">
            <xm:f>Datos!$AO$3</xm:f>
            <x14:dxf>
              <fill>
                <patternFill>
                  <bgColor rgb="FFFFFF00"/>
                </patternFill>
              </fill>
            </x14:dxf>
          </x14:cfRule>
          <x14:cfRule type="cellIs" priority="336" operator="equal" id="{055502F8-8BB9-4F94-B761-782E3F789AA4}">
            <xm:f>Datos!$AO2</xm:f>
            <x14:dxf>
              <fill>
                <patternFill>
                  <bgColor rgb="FF92D050"/>
                </patternFill>
              </fill>
            </x14:dxf>
          </x14:cfRule>
          <xm:sqref>AR87</xm:sqref>
        </x14:conditionalFormatting>
        <x14:conditionalFormatting xmlns:xm="http://schemas.microsoft.com/office/excel/2006/main">
          <x14:cfRule type="cellIs" priority="179" operator="equal" id="{927CB7DF-31A7-4B8E-B367-F8C483355203}">
            <xm:f>Datos!$AO$4</xm:f>
            <x14:dxf>
              <fill>
                <patternFill>
                  <bgColor theme="5" tint="0.39994506668294322"/>
                </patternFill>
              </fill>
            </x14:dxf>
          </x14:cfRule>
          <x14:cfRule type="cellIs" priority="180" operator="equal" id="{AFABDF95-88A9-4A52-90E9-D33B44A31FBF}">
            <xm:f>Datos!$AO$3</xm:f>
            <x14:dxf>
              <fill>
                <patternFill>
                  <bgColor rgb="FFFFFF00"/>
                </patternFill>
              </fill>
            </x14:dxf>
          </x14:cfRule>
          <x14:cfRule type="cellIs" priority="181" operator="equal" id="{25339777-874B-4A43-85CD-5687DD00C654}">
            <xm:f>Datos!$AO$2</xm:f>
            <x14:dxf>
              <fill>
                <patternFill>
                  <bgColor rgb="FF92D050"/>
                </patternFill>
              </fill>
            </x14:dxf>
          </x14:cfRule>
          <xm:sqref>AR88</xm:sqref>
        </x14:conditionalFormatting>
        <x14:conditionalFormatting xmlns:xm="http://schemas.microsoft.com/office/excel/2006/main">
          <x14:cfRule type="cellIs" priority="176" operator="equal" id="{159ED1FF-6555-4574-83BD-1C8471C2A0CF}">
            <xm:f>Datos!$AO$4</xm:f>
            <x14:dxf>
              <fill>
                <patternFill>
                  <bgColor theme="5" tint="0.39994506668294322"/>
                </patternFill>
              </fill>
            </x14:dxf>
          </x14:cfRule>
          <x14:cfRule type="cellIs" priority="177" operator="equal" id="{5BEEBAE4-ABF1-4ED0-856F-808B6619E46E}">
            <xm:f>Datos!$AO$3</xm:f>
            <x14:dxf>
              <fill>
                <patternFill>
                  <bgColor rgb="FFFFFF00"/>
                </patternFill>
              </fill>
            </x14:dxf>
          </x14:cfRule>
          <x14:cfRule type="cellIs" priority="178" operator="equal" id="{2D6FD0C0-6A51-4105-A3AB-08A93520D393}">
            <xm:f>Datos!$AO$2</xm:f>
            <x14:dxf>
              <fill>
                <patternFill>
                  <bgColor rgb="FF92D050"/>
                </patternFill>
              </fill>
            </x14:dxf>
          </x14:cfRule>
          <xm:sqref>AR89</xm:sqref>
        </x14:conditionalFormatting>
        <x14:conditionalFormatting xmlns:xm="http://schemas.microsoft.com/office/excel/2006/main">
          <x14:cfRule type="cellIs" priority="173" operator="equal" id="{40C46150-4AAD-4ABE-8925-E43B667DBEA9}">
            <xm:f>Datos!$AO$4</xm:f>
            <x14:dxf>
              <fill>
                <patternFill>
                  <bgColor theme="5" tint="0.39994506668294322"/>
                </patternFill>
              </fill>
            </x14:dxf>
          </x14:cfRule>
          <x14:cfRule type="cellIs" priority="174" operator="equal" id="{C55FC425-F8C2-4376-86C5-AAA8F744F21C}">
            <xm:f>Datos!$AO$3</xm:f>
            <x14:dxf>
              <fill>
                <patternFill>
                  <bgColor rgb="FFFFFF00"/>
                </patternFill>
              </fill>
            </x14:dxf>
          </x14:cfRule>
          <x14:cfRule type="cellIs" priority="175" operator="equal" id="{2B3A7BE2-8F4A-4AE1-9E5E-8ECF22146C68}">
            <xm:f>Datos!$AO$2</xm:f>
            <x14:dxf>
              <fill>
                <patternFill>
                  <bgColor rgb="FF92D050"/>
                </patternFill>
              </fill>
            </x14:dxf>
          </x14:cfRule>
          <xm:sqref>AR90</xm:sqref>
        </x14:conditionalFormatting>
        <x14:conditionalFormatting xmlns:xm="http://schemas.microsoft.com/office/excel/2006/main">
          <x14:cfRule type="cellIs" priority="170" operator="equal" id="{352D1211-D443-4F3C-A7D1-74F053071A45}">
            <xm:f>Datos!$AO$4</xm:f>
            <x14:dxf>
              <fill>
                <patternFill>
                  <bgColor theme="5" tint="0.39994506668294322"/>
                </patternFill>
              </fill>
            </x14:dxf>
          </x14:cfRule>
          <x14:cfRule type="cellIs" priority="171" operator="equal" id="{39B25283-3BAA-43A0-9FEC-7E3A63B5A641}">
            <xm:f>Datos!$AO$3</xm:f>
            <x14:dxf>
              <fill>
                <patternFill>
                  <bgColor rgb="FFFFFF00"/>
                </patternFill>
              </fill>
            </x14:dxf>
          </x14:cfRule>
          <x14:cfRule type="cellIs" priority="172" operator="equal" id="{43498B1D-0CC5-4E01-A886-FB47CC238A9D}">
            <xm:f>Datos!$AO$2</xm:f>
            <x14:dxf>
              <fill>
                <patternFill>
                  <bgColor rgb="FF92D050"/>
                </patternFill>
              </fill>
            </x14:dxf>
          </x14:cfRule>
          <xm:sqref>AR91</xm:sqref>
        </x14:conditionalFormatting>
        <x14:conditionalFormatting xmlns:xm="http://schemas.microsoft.com/office/excel/2006/main">
          <x14:cfRule type="cellIs" priority="167" operator="equal" id="{43A6FC3C-D709-4259-AFDD-425C5A5EA818}">
            <xm:f>Datos!$AO$4</xm:f>
            <x14:dxf>
              <fill>
                <patternFill>
                  <bgColor theme="5" tint="0.39994506668294322"/>
                </patternFill>
              </fill>
            </x14:dxf>
          </x14:cfRule>
          <x14:cfRule type="cellIs" priority="168" operator="equal" id="{3A7156B3-E752-46D8-8476-CFEFA2445C0A}">
            <xm:f>Datos!$AO$3</xm:f>
            <x14:dxf>
              <fill>
                <patternFill>
                  <bgColor rgb="FFFFFF00"/>
                </patternFill>
              </fill>
            </x14:dxf>
          </x14:cfRule>
          <x14:cfRule type="cellIs" priority="169" operator="equal" id="{08ED6AE4-6DC7-49E1-B576-15736F0E187C}">
            <xm:f>Datos!$AO$2</xm:f>
            <x14:dxf>
              <fill>
                <patternFill>
                  <bgColor rgb="FF92D050"/>
                </patternFill>
              </fill>
            </x14:dxf>
          </x14:cfRule>
          <xm:sqref>AR92</xm:sqref>
        </x14:conditionalFormatting>
        <x14:conditionalFormatting xmlns:xm="http://schemas.microsoft.com/office/excel/2006/main">
          <x14:cfRule type="cellIs" priority="164" operator="equal" id="{66531D23-94D3-4206-AB4E-5E7A7DC4AE74}">
            <xm:f>Datos!$AO$4</xm:f>
            <x14:dxf>
              <fill>
                <patternFill>
                  <bgColor theme="5" tint="0.39994506668294322"/>
                </patternFill>
              </fill>
            </x14:dxf>
          </x14:cfRule>
          <x14:cfRule type="cellIs" priority="165" operator="equal" id="{8B1AAB72-B417-4420-92B4-8EB5770C0FFF}">
            <xm:f>Datos!$AO$3</xm:f>
            <x14:dxf>
              <fill>
                <patternFill>
                  <bgColor rgb="FFFFFF00"/>
                </patternFill>
              </fill>
            </x14:dxf>
          </x14:cfRule>
          <x14:cfRule type="cellIs" priority="166" operator="equal" id="{11537291-FD51-483F-BAE0-1CAB57DC68C1}">
            <xm:f>Datos!$AO$2</xm:f>
            <x14:dxf>
              <fill>
                <patternFill>
                  <bgColor rgb="FF92D050"/>
                </patternFill>
              </fill>
            </x14:dxf>
          </x14:cfRule>
          <xm:sqref>AR93</xm:sqref>
        </x14:conditionalFormatting>
        <x14:conditionalFormatting xmlns:xm="http://schemas.microsoft.com/office/excel/2006/main">
          <x14:cfRule type="cellIs" priority="161" operator="equal" id="{0CC8EF00-3BE3-462F-B28E-F6FC8ECB9358}">
            <xm:f>Datos!$AO$4</xm:f>
            <x14:dxf>
              <fill>
                <patternFill>
                  <bgColor theme="5" tint="0.39994506668294322"/>
                </patternFill>
              </fill>
            </x14:dxf>
          </x14:cfRule>
          <x14:cfRule type="cellIs" priority="162" operator="equal" id="{67ABEA6A-11EF-4E5A-8F43-3F5F485FBF62}">
            <xm:f>Datos!$AO$3</xm:f>
            <x14:dxf>
              <fill>
                <patternFill>
                  <bgColor rgb="FFFFFF00"/>
                </patternFill>
              </fill>
            </x14:dxf>
          </x14:cfRule>
          <x14:cfRule type="cellIs" priority="163" operator="equal" id="{A5630CC0-1019-4BDB-854D-78064C0984CC}">
            <xm:f>Datos!$AO$2</xm:f>
            <x14:dxf>
              <fill>
                <patternFill>
                  <bgColor rgb="FF92D050"/>
                </patternFill>
              </fill>
            </x14:dxf>
          </x14:cfRule>
          <xm:sqref>AR94</xm:sqref>
        </x14:conditionalFormatting>
        <x14:conditionalFormatting xmlns:xm="http://schemas.microsoft.com/office/excel/2006/main">
          <x14:cfRule type="cellIs" priority="158" operator="equal" id="{CB624F74-39EB-4A6C-A7B9-CBC238D82488}">
            <xm:f>Datos!$AO$4</xm:f>
            <x14:dxf>
              <fill>
                <patternFill>
                  <bgColor theme="5" tint="0.39994506668294322"/>
                </patternFill>
              </fill>
            </x14:dxf>
          </x14:cfRule>
          <x14:cfRule type="cellIs" priority="159" operator="equal" id="{051F6453-FB90-4A2A-8283-E9B00DA04DB1}">
            <xm:f>Datos!$AO$3</xm:f>
            <x14:dxf>
              <fill>
                <patternFill>
                  <bgColor rgb="FFFFFF00"/>
                </patternFill>
              </fill>
            </x14:dxf>
          </x14:cfRule>
          <x14:cfRule type="cellIs" priority="160" operator="equal" id="{41AE72DD-70D7-48A1-BE02-ED29C7AB9146}">
            <xm:f>Datos!$AO$2</xm:f>
            <x14:dxf>
              <fill>
                <patternFill>
                  <bgColor rgb="FF92D050"/>
                </patternFill>
              </fill>
            </x14:dxf>
          </x14:cfRule>
          <xm:sqref>AR95</xm:sqref>
        </x14:conditionalFormatting>
        <x14:conditionalFormatting xmlns:xm="http://schemas.microsoft.com/office/excel/2006/main">
          <x14:cfRule type="cellIs" priority="155" operator="equal" id="{CCD354F8-A895-4BA4-85D4-FB6243713EA6}">
            <xm:f>Datos!$AO$4</xm:f>
            <x14:dxf>
              <fill>
                <patternFill>
                  <bgColor theme="5" tint="0.39994506668294322"/>
                </patternFill>
              </fill>
            </x14:dxf>
          </x14:cfRule>
          <x14:cfRule type="cellIs" priority="156" operator="equal" id="{32DEC095-7256-4436-BB97-5B987FFDFFA9}">
            <xm:f>Datos!$AO$3</xm:f>
            <x14:dxf>
              <fill>
                <patternFill>
                  <bgColor rgb="FFFFFF00"/>
                </patternFill>
              </fill>
            </x14:dxf>
          </x14:cfRule>
          <x14:cfRule type="cellIs" priority="157" operator="equal" id="{FDFFE604-E122-4278-A441-C88670025F8E}">
            <xm:f>Datos!$AO$2</xm:f>
            <x14:dxf>
              <fill>
                <patternFill>
                  <bgColor rgb="FF92D050"/>
                </patternFill>
              </fill>
            </x14:dxf>
          </x14:cfRule>
          <xm:sqref>AR96</xm:sqref>
        </x14:conditionalFormatting>
        <x14:conditionalFormatting xmlns:xm="http://schemas.microsoft.com/office/excel/2006/main">
          <x14:cfRule type="cellIs" priority="152" operator="equal" id="{522351A0-D213-4CEA-8825-DE3494A0256F}">
            <xm:f>Datos!$AO$4</xm:f>
            <x14:dxf>
              <fill>
                <patternFill>
                  <bgColor theme="5" tint="0.39994506668294322"/>
                </patternFill>
              </fill>
            </x14:dxf>
          </x14:cfRule>
          <x14:cfRule type="cellIs" priority="153" operator="equal" id="{817A9D7E-93BB-4CFF-853C-97470DDD00C3}">
            <xm:f>Datos!$AO$3</xm:f>
            <x14:dxf>
              <fill>
                <patternFill>
                  <bgColor rgb="FFFFFF00"/>
                </patternFill>
              </fill>
            </x14:dxf>
          </x14:cfRule>
          <x14:cfRule type="cellIs" priority="154" operator="equal" id="{90D9C94F-57BE-4282-93D6-CF76FCBBF2D1}">
            <xm:f>Datos!$AO$2</xm:f>
            <x14:dxf>
              <fill>
                <patternFill>
                  <bgColor rgb="FF92D050"/>
                </patternFill>
              </fill>
            </x14:dxf>
          </x14:cfRule>
          <xm:sqref>AT87</xm:sqref>
        </x14:conditionalFormatting>
        <x14:conditionalFormatting xmlns:xm="http://schemas.microsoft.com/office/excel/2006/main">
          <x14:cfRule type="cellIs" priority="149" operator="equal" id="{7865C730-E8A6-43A2-B5D3-A5074A7A324C}">
            <xm:f>Datos!$AO$4</xm:f>
            <x14:dxf>
              <fill>
                <patternFill>
                  <bgColor theme="5" tint="0.39994506668294322"/>
                </patternFill>
              </fill>
            </x14:dxf>
          </x14:cfRule>
          <x14:cfRule type="cellIs" priority="150" operator="equal" id="{F9BB994D-9734-457B-A3F6-72613F927547}">
            <xm:f>Datos!$AO$3</xm:f>
            <x14:dxf>
              <fill>
                <patternFill>
                  <bgColor rgb="FFFFFF00"/>
                </patternFill>
              </fill>
            </x14:dxf>
          </x14:cfRule>
          <x14:cfRule type="cellIs" priority="151" operator="equal" id="{9D4598AC-A3C2-4151-9D99-90A040D486D6}">
            <xm:f>Datos!$AO$2</xm:f>
            <x14:dxf>
              <fill>
                <patternFill>
                  <bgColor rgb="FF92D050"/>
                </patternFill>
              </fill>
            </x14:dxf>
          </x14:cfRule>
          <xm:sqref>AT89</xm:sqref>
        </x14:conditionalFormatting>
        <x14:conditionalFormatting xmlns:xm="http://schemas.microsoft.com/office/excel/2006/main">
          <x14:cfRule type="cellIs" priority="146" operator="equal" id="{E8DCD9E7-2306-4099-8EC7-56C1E883D383}">
            <xm:f>Datos!$AO$4</xm:f>
            <x14:dxf>
              <fill>
                <patternFill>
                  <bgColor theme="5" tint="0.39994506668294322"/>
                </patternFill>
              </fill>
            </x14:dxf>
          </x14:cfRule>
          <x14:cfRule type="cellIs" priority="147" operator="equal" id="{7BA9F891-BAD6-4F50-AA57-DAFEBE1B4B7F}">
            <xm:f>Datos!$AO$3</xm:f>
            <x14:dxf>
              <fill>
                <patternFill>
                  <bgColor rgb="FFFFFF00"/>
                </patternFill>
              </fill>
            </x14:dxf>
          </x14:cfRule>
          <x14:cfRule type="cellIs" priority="148" operator="equal" id="{5E96D87D-5CE5-442A-9CB7-3A51A86BFC1B}">
            <xm:f>Datos!$AO$2</xm:f>
            <x14:dxf>
              <fill>
                <patternFill>
                  <bgColor rgb="FF92D050"/>
                </patternFill>
              </fill>
            </x14:dxf>
          </x14:cfRule>
          <xm:sqref>AT90</xm:sqref>
        </x14:conditionalFormatting>
        <x14:conditionalFormatting xmlns:xm="http://schemas.microsoft.com/office/excel/2006/main">
          <x14:cfRule type="cellIs" priority="143" operator="equal" id="{5718E0ED-B9EB-4ED3-92C3-B48412AD01B5}">
            <xm:f>Datos!$AO$4</xm:f>
            <x14:dxf>
              <fill>
                <patternFill>
                  <bgColor theme="5" tint="0.39994506668294322"/>
                </patternFill>
              </fill>
            </x14:dxf>
          </x14:cfRule>
          <x14:cfRule type="cellIs" priority="144" operator="equal" id="{767E792A-C928-4C7C-A2E6-0DB870C760A5}">
            <xm:f>Datos!$AO$3</xm:f>
            <x14:dxf>
              <fill>
                <patternFill>
                  <bgColor rgb="FFFFFF00"/>
                </patternFill>
              </fill>
            </x14:dxf>
          </x14:cfRule>
          <x14:cfRule type="cellIs" priority="145" operator="equal" id="{7FE62AA9-0C13-4ECA-9256-CF8CC1A50849}">
            <xm:f>Datos!$AO$2</xm:f>
            <x14:dxf>
              <fill>
                <patternFill>
                  <bgColor rgb="FF92D050"/>
                </patternFill>
              </fill>
            </x14:dxf>
          </x14:cfRule>
          <xm:sqref>AT91</xm:sqref>
        </x14:conditionalFormatting>
        <x14:conditionalFormatting xmlns:xm="http://schemas.microsoft.com/office/excel/2006/main">
          <x14:cfRule type="cellIs" priority="140" operator="equal" id="{2ED45772-3D3A-44EB-9565-441AFA3176E8}">
            <xm:f>Datos!$AO$4</xm:f>
            <x14:dxf>
              <fill>
                <patternFill>
                  <bgColor theme="5" tint="0.39994506668294322"/>
                </patternFill>
              </fill>
            </x14:dxf>
          </x14:cfRule>
          <x14:cfRule type="cellIs" priority="141" operator="equal" id="{B11DEEB6-DE17-454E-ADE4-5A583FEA8148}">
            <xm:f>Datos!$AO$3</xm:f>
            <x14:dxf>
              <fill>
                <patternFill>
                  <bgColor rgb="FFFFFF00"/>
                </patternFill>
              </fill>
            </x14:dxf>
          </x14:cfRule>
          <x14:cfRule type="cellIs" priority="142" operator="equal" id="{57C705C4-B6B5-4A38-A0F2-1A7E3F2409A6}">
            <xm:f>Datos!$AO$2</xm:f>
            <x14:dxf>
              <fill>
                <patternFill>
                  <bgColor rgb="FF92D050"/>
                </patternFill>
              </fill>
            </x14:dxf>
          </x14:cfRule>
          <xm:sqref>AT92</xm:sqref>
        </x14:conditionalFormatting>
        <x14:conditionalFormatting xmlns:xm="http://schemas.microsoft.com/office/excel/2006/main">
          <x14:cfRule type="cellIs" priority="137" operator="equal" id="{B9A7B90E-8C3F-447E-A420-61658D2F471E}">
            <xm:f>Datos!$AO$4</xm:f>
            <x14:dxf>
              <fill>
                <patternFill>
                  <bgColor theme="5" tint="0.39994506668294322"/>
                </patternFill>
              </fill>
            </x14:dxf>
          </x14:cfRule>
          <x14:cfRule type="cellIs" priority="138" operator="equal" id="{B746AC2A-4195-4E76-A344-BAC9CA5E421B}">
            <xm:f>Datos!$AO$3</xm:f>
            <x14:dxf>
              <fill>
                <patternFill>
                  <bgColor rgb="FFFFFF00"/>
                </patternFill>
              </fill>
            </x14:dxf>
          </x14:cfRule>
          <x14:cfRule type="cellIs" priority="139" operator="equal" id="{D720C0D3-95E2-45E2-A634-C857B3F7A348}">
            <xm:f>Datos!$AO$2</xm:f>
            <x14:dxf>
              <fill>
                <patternFill>
                  <bgColor rgb="FF92D050"/>
                </patternFill>
              </fill>
            </x14:dxf>
          </x14:cfRule>
          <xm:sqref>AT93</xm:sqref>
        </x14:conditionalFormatting>
        <x14:conditionalFormatting xmlns:xm="http://schemas.microsoft.com/office/excel/2006/main">
          <x14:cfRule type="cellIs" priority="134" operator="equal" id="{BDD00ADB-9A68-4374-9451-A92FBF6B1718}">
            <xm:f>Datos!$AO$4</xm:f>
            <x14:dxf>
              <fill>
                <patternFill>
                  <bgColor theme="5" tint="0.39994506668294322"/>
                </patternFill>
              </fill>
            </x14:dxf>
          </x14:cfRule>
          <x14:cfRule type="cellIs" priority="135" operator="equal" id="{C4DA36A4-647C-495A-99A2-DCF7AB7B468E}">
            <xm:f>Datos!$AO$3</xm:f>
            <x14:dxf>
              <fill>
                <patternFill>
                  <bgColor rgb="FFFFFF00"/>
                </patternFill>
              </fill>
            </x14:dxf>
          </x14:cfRule>
          <x14:cfRule type="cellIs" priority="136" operator="equal" id="{958CAC79-0E11-4B6F-BCFB-C698F8B2972B}">
            <xm:f>Datos!$AO$2</xm:f>
            <x14:dxf>
              <fill>
                <patternFill>
                  <bgColor rgb="FF92D050"/>
                </patternFill>
              </fill>
            </x14:dxf>
          </x14:cfRule>
          <xm:sqref>AT94</xm:sqref>
        </x14:conditionalFormatting>
        <x14:conditionalFormatting xmlns:xm="http://schemas.microsoft.com/office/excel/2006/main">
          <x14:cfRule type="cellIs" priority="131" operator="equal" id="{51843B8E-23C4-47F6-ABD3-0D0976EA688B}">
            <xm:f>Datos!$AO$4</xm:f>
            <x14:dxf>
              <fill>
                <patternFill>
                  <bgColor theme="5" tint="0.39994506668294322"/>
                </patternFill>
              </fill>
            </x14:dxf>
          </x14:cfRule>
          <x14:cfRule type="cellIs" priority="132" operator="equal" id="{8C5F43E7-B72D-4E72-B6BC-659E37529ACB}">
            <xm:f>Datos!$AO$3</xm:f>
            <x14:dxf>
              <fill>
                <patternFill>
                  <bgColor rgb="FFFFFF00"/>
                </patternFill>
              </fill>
            </x14:dxf>
          </x14:cfRule>
          <x14:cfRule type="cellIs" priority="133" operator="equal" id="{92A354B8-32D2-4128-BDD4-84A87F9E7972}">
            <xm:f>Datos!$AO$2</xm:f>
            <x14:dxf>
              <fill>
                <patternFill>
                  <bgColor rgb="FF92D050"/>
                </patternFill>
              </fill>
            </x14:dxf>
          </x14:cfRule>
          <xm:sqref>AT95</xm:sqref>
        </x14:conditionalFormatting>
        <x14:conditionalFormatting xmlns:xm="http://schemas.microsoft.com/office/excel/2006/main">
          <x14:cfRule type="cellIs" priority="128" operator="equal" id="{36E2EDA7-D556-433F-BEE7-7F86124F0590}">
            <xm:f>Datos!$AO$4</xm:f>
            <x14:dxf>
              <fill>
                <patternFill>
                  <bgColor theme="5" tint="0.39994506668294322"/>
                </patternFill>
              </fill>
            </x14:dxf>
          </x14:cfRule>
          <x14:cfRule type="cellIs" priority="129" operator="equal" id="{7154E9CC-E7C3-4551-A958-0061524726ED}">
            <xm:f>Datos!$AO$3</xm:f>
            <x14:dxf>
              <fill>
                <patternFill>
                  <bgColor rgb="FFFFFF00"/>
                </patternFill>
              </fill>
            </x14:dxf>
          </x14:cfRule>
          <x14:cfRule type="cellIs" priority="130" operator="equal" id="{ADD83159-719A-4764-8A57-953DC22C7214}">
            <xm:f>Datos!$AO$2</xm:f>
            <x14:dxf>
              <fill>
                <patternFill>
                  <bgColor rgb="FF92D050"/>
                </patternFill>
              </fill>
            </x14:dxf>
          </x14:cfRule>
          <xm:sqref>AT96</xm:sqref>
        </x14:conditionalFormatting>
        <x14:conditionalFormatting xmlns:xm="http://schemas.microsoft.com/office/excel/2006/main">
          <x14:cfRule type="cellIs" priority="125" operator="equal" id="{D8D41D89-8F80-4C7F-8F45-93FC1B238F04}">
            <xm:f>Datos!$AO$2</xm:f>
            <x14:dxf>
              <fill>
                <patternFill>
                  <bgColor rgb="FF92D050"/>
                </patternFill>
              </fill>
            </x14:dxf>
          </x14:cfRule>
          <x14:cfRule type="cellIs" priority="126" operator="equal" id="{85FED5A3-78B0-4A5E-815E-9E3B9590CE3B}">
            <xm:f>Datos!$AO$4</xm:f>
            <x14:dxf>
              <fill>
                <patternFill>
                  <bgColor theme="5" tint="0.39994506668294322"/>
                </patternFill>
              </fill>
            </x14:dxf>
          </x14:cfRule>
          <x14:cfRule type="cellIs" priority="127" operator="equal" id="{C0277BA8-6FA4-41BB-8A33-7FC1BEBC698E}">
            <xm:f>Datos!$AO$3</xm:f>
            <x14:dxf>
              <fill>
                <patternFill>
                  <bgColor rgb="FFFFFF00"/>
                </patternFill>
              </fill>
            </x14:dxf>
          </x14:cfRule>
          <xm:sqref>AL103</xm:sqref>
        </x14:conditionalFormatting>
        <x14:conditionalFormatting xmlns:xm="http://schemas.microsoft.com/office/excel/2006/main">
          <x14:cfRule type="cellIs" priority="122" operator="equal" id="{9D34DC7F-41B8-43FA-A832-269767CDE8D1}">
            <xm:f>Datos!$AO$2</xm:f>
            <x14:dxf>
              <fill>
                <patternFill>
                  <bgColor rgb="FF92D050"/>
                </patternFill>
              </fill>
            </x14:dxf>
          </x14:cfRule>
          <x14:cfRule type="cellIs" priority="123" operator="equal" id="{A1C6F86D-A887-4225-91B8-1827FC4AFFE8}">
            <xm:f>Datos!$AO$4</xm:f>
            <x14:dxf>
              <fill>
                <patternFill>
                  <bgColor theme="5" tint="0.39994506668294322"/>
                </patternFill>
              </fill>
            </x14:dxf>
          </x14:cfRule>
          <x14:cfRule type="cellIs" priority="124" operator="equal" id="{A3DC08D5-29E5-4109-AB3F-6747FAE406C5}">
            <xm:f>Datos!$AO$3</xm:f>
            <x14:dxf>
              <fill>
                <patternFill>
                  <bgColor rgb="FFFFFF00"/>
                </patternFill>
              </fill>
            </x14:dxf>
          </x14:cfRule>
          <xm:sqref>AL104</xm:sqref>
        </x14:conditionalFormatting>
        <x14:conditionalFormatting xmlns:xm="http://schemas.microsoft.com/office/excel/2006/main">
          <x14:cfRule type="cellIs" priority="119" operator="equal" id="{B518471E-7144-4B23-9D7C-4BBDF4DEAE22}">
            <xm:f>Datos!$AO$2</xm:f>
            <x14:dxf>
              <fill>
                <patternFill>
                  <bgColor rgb="FF92D050"/>
                </patternFill>
              </fill>
            </x14:dxf>
          </x14:cfRule>
          <x14:cfRule type="cellIs" priority="120" operator="equal" id="{918C20D7-9EC6-4B2C-9725-315FA74949AD}">
            <xm:f>Datos!$AO$4</xm:f>
            <x14:dxf>
              <fill>
                <patternFill>
                  <bgColor theme="5" tint="0.39994506668294322"/>
                </patternFill>
              </fill>
            </x14:dxf>
          </x14:cfRule>
          <x14:cfRule type="cellIs" priority="121" operator="equal" id="{C430CD75-BB72-4F9F-A739-9BC1A2B9B163}">
            <xm:f>Datos!$AO$3</xm:f>
            <x14:dxf>
              <fill>
                <patternFill>
                  <bgColor rgb="FFFFFF00"/>
                </patternFill>
              </fill>
            </x14:dxf>
          </x14:cfRule>
          <xm:sqref>AL105</xm:sqref>
        </x14:conditionalFormatting>
        <x14:conditionalFormatting xmlns:xm="http://schemas.microsoft.com/office/excel/2006/main">
          <x14:cfRule type="cellIs" priority="116" operator="equal" id="{05EA8E44-DAAD-4703-913C-AEFE5551711D}">
            <xm:f>Datos!$AO$2</xm:f>
            <x14:dxf>
              <fill>
                <patternFill>
                  <bgColor rgb="FF92D050"/>
                </patternFill>
              </fill>
            </x14:dxf>
          </x14:cfRule>
          <x14:cfRule type="cellIs" priority="117" operator="equal" id="{88A9811B-0C79-4645-9646-4AE58ED8443A}">
            <xm:f>Datos!$AO$4</xm:f>
            <x14:dxf>
              <fill>
                <patternFill>
                  <bgColor theme="5" tint="0.39994506668294322"/>
                </patternFill>
              </fill>
            </x14:dxf>
          </x14:cfRule>
          <x14:cfRule type="cellIs" priority="118" operator="equal" id="{CB9F357E-BD07-4475-B576-0589EAF13ADD}">
            <xm:f>Datos!$AO$3</xm:f>
            <x14:dxf>
              <fill>
                <patternFill>
                  <bgColor rgb="FFFFFF00"/>
                </patternFill>
              </fill>
            </x14:dxf>
          </x14:cfRule>
          <xm:sqref>AL106</xm:sqref>
        </x14:conditionalFormatting>
        <x14:conditionalFormatting xmlns:xm="http://schemas.microsoft.com/office/excel/2006/main">
          <x14:cfRule type="cellIs" priority="113" operator="equal" id="{84E08C20-A956-4C18-AC62-045140D96FB4}">
            <xm:f>Datos!$AO$2</xm:f>
            <x14:dxf>
              <fill>
                <patternFill>
                  <bgColor rgb="FF92D050"/>
                </patternFill>
              </fill>
            </x14:dxf>
          </x14:cfRule>
          <x14:cfRule type="cellIs" priority="114" operator="equal" id="{73AB3EB0-6FC8-404D-83C5-D41E818376E8}">
            <xm:f>Datos!$AO$4</xm:f>
            <x14:dxf>
              <fill>
                <patternFill>
                  <bgColor theme="5" tint="0.39994506668294322"/>
                </patternFill>
              </fill>
            </x14:dxf>
          </x14:cfRule>
          <x14:cfRule type="cellIs" priority="115" operator="equal" id="{2AB2E047-1596-45CB-8944-7BBBB8095AB5}">
            <xm:f>Datos!$AO$3</xm:f>
            <x14:dxf>
              <fill>
                <patternFill>
                  <bgColor rgb="FFFFFF00"/>
                </patternFill>
              </fill>
            </x14:dxf>
          </x14:cfRule>
          <xm:sqref>AL107</xm:sqref>
        </x14:conditionalFormatting>
        <x14:conditionalFormatting xmlns:xm="http://schemas.microsoft.com/office/excel/2006/main">
          <x14:cfRule type="cellIs" priority="110" operator="equal" id="{E0BA2170-8241-41E1-953D-DA0857579D0F}">
            <xm:f>Datos!$AO$2</xm:f>
            <x14:dxf>
              <fill>
                <patternFill>
                  <bgColor rgb="FF92D050"/>
                </patternFill>
              </fill>
            </x14:dxf>
          </x14:cfRule>
          <x14:cfRule type="cellIs" priority="111" operator="equal" id="{35C1DE69-F4A7-49BA-B162-49C4BD8BC8DB}">
            <xm:f>Datos!$AO$4</xm:f>
            <x14:dxf>
              <fill>
                <patternFill>
                  <bgColor theme="5" tint="0.39994506668294322"/>
                </patternFill>
              </fill>
            </x14:dxf>
          </x14:cfRule>
          <x14:cfRule type="cellIs" priority="112" operator="equal" id="{7BF17FF6-06A6-4879-945C-35F8E90879A3}">
            <xm:f>Datos!$AO$3</xm:f>
            <x14:dxf>
              <fill>
                <patternFill>
                  <bgColor rgb="FFFFFF00"/>
                </patternFill>
              </fill>
            </x14:dxf>
          </x14:cfRule>
          <xm:sqref>AL108</xm:sqref>
        </x14:conditionalFormatting>
        <x14:conditionalFormatting xmlns:xm="http://schemas.microsoft.com/office/excel/2006/main">
          <x14:cfRule type="cellIs" priority="107" operator="equal" id="{6C8F47A7-3E89-4CAC-93F0-2446B8B594BD}">
            <xm:f>Datos!$AO$2</xm:f>
            <x14:dxf>
              <fill>
                <patternFill>
                  <bgColor rgb="FF92D050"/>
                </patternFill>
              </fill>
            </x14:dxf>
          </x14:cfRule>
          <x14:cfRule type="cellIs" priority="108" operator="equal" id="{1CD74FCB-C6E3-4482-A598-76236D65F694}">
            <xm:f>Datos!$AO$4</xm:f>
            <x14:dxf>
              <fill>
                <patternFill>
                  <bgColor theme="5" tint="0.39994506668294322"/>
                </patternFill>
              </fill>
            </x14:dxf>
          </x14:cfRule>
          <x14:cfRule type="cellIs" priority="109" operator="equal" id="{411C415C-5C0D-4FB2-9B08-C2A6075C6D66}">
            <xm:f>Datos!$AO$3</xm:f>
            <x14:dxf>
              <fill>
                <patternFill>
                  <bgColor rgb="FFFFFF00"/>
                </patternFill>
              </fill>
            </x14:dxf>
          </x14:cfRule>
          <xm:sqref>AL109</xm:sqref>
        </x14:conditionalFormatting>
        <x14:conditionalFormatting xmlns:xm="http://schemas.microsoft.com/office/excel/2006/main">
          <x14:cfRule type="cellIs" priority="104" operator="equal" id="{D46BE582-C47C-47A2-9530-4F4BA4C7435C}">
            <xm:f>Datos!$AO$2</xm:f>
            <x14:dxf>
              <fill>
                <patternFill>
                  <bgColor rgb="FF92D050"/>
                </patternFill>
              </fill>
            </x14:dxf>
          </x14:cfRule>
          <x14:cfRule type="cellIs" priority="105" operator="equal" id="{40FAFF30-34DD-401D-94F3-0F22140572AA}">
            <xm:f>Datos!$AO$4</xm:f>
            <x14:dxf>
              <fill>
                <patternFill>
                  <bgColor theme="5" tint="0.39994506668294322"/>
                </patternFill>
              </fill>
            </x14:dxf>
          </x14:cfRule>
          <x14:cfRule type="cellIs" priority="106" operator="equal" id="{FA3A470A-805A-4362-B30A-C72D40887150}">
            <xm:f>Datos!$AO$3</xm:f>
            <x14:dxf>
              <fill>
                <patternFill>
                  <bgColor rgb="FFFFFF00"/>
                </patternFill>
              </fill>
            </x14:dxf>
          </x14:cfRule>
          <xm:sqref>AL110</xm:sqref>
        </x14:conditionalFormatting>
        <x14:conditionalFormatting xmlns:xm="http://schemas.microsoft.com/office/excel/2006/main">
          <x14:cfRule type="cellIs" priority="101" operator="equal" id="{3C4368FA-BDD5-4D42-AAE7-AFD42A694C0A}">
            <xm:f>Datos!$AO$2</xm:f>
            <x14:dxf>
              <fill>
                <patternFill>
                  <bgColor rgb="FF92D050"/>
                </patternFill>
              </fill>
            </x14:dxf>
          </x14:cfRule>
          <x14:cfRule type="cellIs" priority="102" operator="equal" id="{4D6973C7-8613-4C50-B4A9-232A1BB19609}">
            <xm:f>Datos!$AO$4</xm:f>
            <x14:dxf>
              <fill>
                <patternFill>
                  <bgColor theme="5" tint="0.39994506668294322"/>
                </patternFill>
              </fill>
            </x14:dxf>
          </x14:cfRule>
          <x14:cfRule type="cellIs" priority="103" operator="equal" id="{E66AEB79-A679-44B7-AEDC-53D27BFFE135}">
            <xm:f>Datos!$AO$3</xm:f>
            <x14:dxf>
              <fill>
                <patternFill>
                  <bgColor rgb="FFFFFF00"/>
                </patternFill>
              </fill>
            </x14:dxf>
          </x14:cfRule>
          <xm:sqref>AL111</xm:sqref>
        </x14:conditionalFormatting>
        <x14:conditionalFormatting xmlns:xm="http://schemas.microsoft.com/office/excel/2006/main">
          <x14:cfRule type="cellIs" priority="98" operator="equal" id="{39311D7C-EC2C-44A9-8105-D34716CC6288}">
            <xm:f>Datos!$AO$4</xm:f>
            <x14:dxf>
              <fill>
                <patternFill>
                  <bgColor theme="5" tint="0.39994506668294322"/>
                </patternFill>
              </fill>
            </x14:dxf>
          </x14:cfRule>
          <x14:cfRule type="cellIs" priority="99" operator="equal" id="{3FA36D43-0FF0-424C-8D0F-FEEDBFA3A80F}">
            <xm:f>Datos!$AO$3</xm:f>
            <x14:dxf>
              <fill>
                <patternFill>
                  <bgColor rgb="FFFFFF00"/>
                </patternFill>
              </fill>
            </x14:dxf>
          </x14:cfRule>
          <x14:cfRule type="cellIs" priority="100" operator="equal" id="{4D3E10B4-7284-4B7B-9350-238696857A15}">
            <xm:f>Datos!$AO$2</xm:f>
            <x14:dxf>
              <fill>
                <patternFill>
                  <bgColor rgb="FF92D050"/>
                </patternFill>
              </fill>
            </x14:dxf>
          </x14:cfRule>
          <xm:sqref>AR102</xm:sqref>
        </x14:conditionalFormatting>
        <x14:conditionalFormatting xmlns:xm="http://schemas.microsoft.com/office/excel/2006/main">
          <x14:cfRule type="cellIs" priority="95" operator="equal" id="{7378F7AF-E0C3-4E8A-9099-4BD328273014}">
            <xm:f>Datos!$AO$4</xm:f>
            <x14:dxf>
              <fill>
                <patternFill>
                  <bgColor theme="5" tint="0.39994506668294322"/>
                </patternFill>
              </fill>
            </x14:dxf>
          </x14:cfRule>
          <x14:cfRule type="cellIs" priority="96" operator="equal" id="{27C9F37D-9B97-4A89-A3FD-28DDECFB312F}">
            <xm:f>Datos!$AO$3</xm:f>
            <x14:dxf>
              <fill>
                <patternFill>
                  <bgColor rgb="FFFFFF00"/>
                </patternFill>
              </fill>
            </x14:dxf>
          </x14:cfRule>
          <x14:cfRule type="cellIs" priority="97" operator="equal" id="{19C5139B-A5B1-44B6-88BF-E3DCC63EF59F}">
            <xm:f>Datos!$AO$2</xm:f>
            <x14:dxf>
              <fill>
                <patternFill>
                  <bgColor rgb="FF92D050"/>
                </patternFill>
              </fill>
            </x14:dxf>
          </x14:cfRule>
          <xm:sqref>AR104</xm:sqref>
        </x14:conditionalFormatting>
        <x14:conditionalFormatting xmlns:xm="http://schemas.microsoft.com/office/excel/2006/main">
          <x14:cfRule type="cellIs" priority="92" operator="equal" id="{D84F01E6-3E51-4BB2-9E9A-9549C191B39C}">
            <xm:f>Datos!$AO$4</xm:f>
            <x14:dxf>
              <fill>
                <patternFill>
                  <bgColor theme="5" tint="0.39994506668294322"/>
                </patternFill>
              </fill>
            </x14:dxf>
          </x14:cfRule>
          <x14:cfRule type="cellIs" priority="93" operator="equal" id="{AE730B37-2D87-439A-8773-B436CC003202}">
            <xm:f>Datos!$AO$3</xm:f>
            <x14:dxf>
              <fill>
                <patternFill>
                  <bgColor rgb="FFFFFF00"/>
                </patternFill>
              </fill>
            </x14:dxf>
          </x14:cfRule>
          <x14:cfRule type="cellIs" priority="94" operator="equal" id="{92D2A9C8-96E3-4C36-9D01-D3F434478F6F}">
            <xm:f>Datos!$AO$2</xm:f>
            <x14:dxf>
              <fill>
                <patternFill>
                  <bgColor rgb="FF92D050"/>
                </patternFill>
              </fill>
            </x14:dxf>
          </x14:cfRule>
          <xm:sqref>AR105</xm:sqref>
        </x14:conditionalFormatting>
        <x14:conditionalFormatting xmlns:xm="http://schemas.microsoft.com/office/excel/2006/main">
          <x14:cfRule type="cellIs" priority="89" operator="equal" id="{4E1D6E22-0454-41EA-9785-70D06E35B5C5}">
            <xm:f>Datos!$AO$4</xm:f>
            <x14:dxf>
              <fill>
                <patternFill>
                  <bgColor theme="5" tint="0.39994506668294322"/>
                </patternFill>
              </fill>
            </x14:dxf>
          </x14:cfRule>
          <x14:cfRule type="cellIs" priority="90" operator="equal" id="{6FD183CE-F060-47F0-9A3E-125F39BC209A}">
            <xm:f>Datos!$AO$3</xm:f>
            <x14:dxf>
              <fill>
                <patternFill>
                  <bgColor rgb="FFFFFF00"/>
                </patternFill>
              </fill>
            </x14:dxf>
          </x14:cfRule>
          <x14:cfRule type="cellIs" priority="91" operator="equal" id="{ACDBFE64-B5B2-45E9-916A-328D227BE578}">
            <xm:f>Datos!$AO$2</xm:f>
            <x14:dxf>
              <fill>
                <patternFill>
                  <bgColor rgb="FF92D050"/>
                </patternFill>
              </fill>
            </x14:dxf>
          </x14:cfRule>
          <xm:sqref>AR106</xm:sqref>
        </x14:conditionalFormatting>
        <x14:conditionalFormatting xmlns:xm="http://schemas.microsoft.com/office/excel/2006/main">
          <x14:cfRule type="cellIs" priority="86" operator="equal" id="{11247035-AAA7-450D-B406-F7FA41A27430}">
            <xm:f>Datos!$AO$4</xm:f>
            <x14:dxf>
              <fill>
                <patternFill>
                  <bgColor theme="5" tint="0.39994506668294322"/>
                </patternFill>
              </fill>
            </x14:dxf>
          </x14:cfRule>
          <x14:cfRule type="cellIs" priority="87" operator="equal" id="{3F9A9CA5-3CE8-4B2F-9357-3330F2EB9845}">
            <xm:f>Datos!$AO$3</xm:f>
            <x14:dxf>
              <fill>
                <patternFill>
                  <bgColor rgb="FFFFFF00"/>
                </patternFill>
              </fill>
            </x14:dxf>
          </x14:cfRule>
          <x14:cfRule type="cellIs" priority="88" operator="equal" id="{45B2CFD3-F333-470D-B7D3-C294A7C6AABA}">
            <xm:f>Datos!$AO$2</xm:f>
            <x14:dxf>
              <fill>
                <patternFill>
                  <bgColor rgb="FF92D050"/>
                </patternFill>
              </fill>
            </x14:dxf>
          </x14:cfRule>
          <xm:sqref>AR107</xm:sqref>
        </x14:conditionalFormatting>
        <x14:conditionalFormatting xmlns:xm="http://schemas.microsoft.com/office/excel/2006/main">
          <x14:cfRule type="cellIs" priority="83" operator="equal" id="{100CA570-68A7-459A-9861-502F9E7859DE}">
            <xm:f>Datos!$AO$4</xm:f>
            <x14:dxf>
              <fill>
                <patternFill>
                  <bgColor theme="5" tint="0.39994506668294322"/>
                </patternFill>
              </fill>
            </x14:dxf>
          </x14:cfRule>
          <x14:cfRule type="cellIs" priority="84" operator="equal" id="{6AB2BA79-232E-4584-B4D0-2F58EDB515EB}">
            <xm:f>Datos!$AO$3</xm:f>
            <x14:dxf>
              <fill>
                <patternFill>
                  <bgColor rgb="FFFFFF00"/>
                </patternFill>
              </fill>
            </x14:dxf>
          </x14:cfRule>
          <x14:cfRule type="cellIs" priority="85" operator="equal" id="{6ED27A1D-EC0E-40B3-BC77-BD985526788A}">
            <xm:f>Datos!$AO$2</xm:f>
            <x14:dxf>
              <fill>
                <patternFill>
                  <bgColor rgb="FF92D050"/>
                </patternFill>
              </fill>
            </x14:dxf>
          </x14:cfRule>
          <xm:sqref>AR108</xm:sqref>
        </x14:conditionalFormatting>
        <x14:conditionalFormatting xmlns:xm="http://schemas.microsoft.com/office/excel/2006/main">
          <x14:cfRule type="cellIs" priority="80" operator="equal" id="{203F15A3-D226-4A69-BC98-13B4A2B5EED1}">
            <xm:f>Datos!$AO$4</xm:f>
            <x14:dxf>
              <fill>
                <patternFill>
                  <bgColor theme="5" tint="0.39994506668294322"/>
                </patternFill>
              </fill>
            </x14:dxf>
          </x14:cfRule>
          <x14:cfRule type="cellIs" priority="81" operator="equal" id="{7BF00115-0749-45B8-801F-2DFA20897441}">
            <xm:f>Datos!$AO$3</xm:f>
            <x14:dxf>
              <fill>
                <patternFill>
                  <bgColor rgb="FFFFFF00"/>
                </patternFill>
              </fill>
            </x14:dxf>
          </x14:cfRule>
          <x14:cfRule type="cellIs" priority="82" operator="equal" id="{099BFB6A-3197-46F2-AE4B-271BC73CE7A5}">
            <xm:f>Datos!$AO$2</xm:f>
            <x14:dxf>
              <fill>
                <patternFill>
                  <bgColor rgb="FF92D050"/>
                </patternFill>
              </fill>
            </x14:dxf>
          </x14:cfRule>
          <xm:sqref>AR109</xm:sqref>
        </x14:conditionalFormatting>
        <x14:conditionalFormatting xmlns:xm="http://schemas.microsoft.com/office/excel/2006/main">
          <x14:cfRule type="cellIs" priority="77" operator="equal" id="{C854A76D-0148-4903-B815-EFB8F808E4B1}">
            <xm:f>Datos!$AO$4</xm:f>
            <x14:dxf>
              <fill>
                <patternFill>
                  <bgColor theme="5" tint="0.39994506668294322"/>
                </patternFill>
              </fill>
            </x14:dxf>
          </x14:cfRule>
          <x14:cfRule type="cellIs" priority="78" operator="equal" id="{2BAA8297-8A7D-4A6A-BA45-9BB306E6B0D4}">
            <xm:f>Datos!$AO$3</xm:f>
            <x14:dxf>
              <fill>
                <patternFill>
                  <bgColor rgb="FFFFFF00"/>
                </patternFill>
              </fill>
            </x14:dxf>
          </x14:cfRule>
          <x14:cfRule type="cellIs" priority="79" operator="equal" id="{8EF7F5A3-B511-4334-8018-8F0B86448E53}">
            <xm:f>Datos!$AO$2</xm:f>
            <x14:dxf>
              <fill>
                <patternFill>
                  <bgColor rgb="FF92D050"/>
                </patternFill>
              </fill>
            </x14:dxf>
          </x14:cfRule>
          <xm:sqref>AR110</xm:sqref>
        </x14:conditionalFormatting>
        <x14:conditionalFormatting xmlns:xm="http://schemas.microsoft.com/office/excel/2006/main">
          <x14:cfRule type="cellIs" priority="74" operator="equal" id="{F35CB5ED-9763-458C-BB18-7ACAB63E1D2F}">
            <xm:f>Datos!$AO$4</xm:f>
            <x14:dxf>
              <fill>
                <patternFill>
                  <bgColor theme="5" tint="0.39994506668294322"/>
                </patternFill>
              </fill>
            </x14:dxf>
          </x14:cfRule>
          <x14:cfRule type="cellIs" priority="75" operator="equal" id="{00F522B0-920B-4BD0-9621-F8E22E05F9EA}">
            <xm:f>Datos!$AO$3</xm:f>
            <x14:dxf>
              <fill>
                <patternFill>
                  <bgColor rgb="FFFFFF00"/>
                </patternFill>
              </fill>
            </x14:dxf>
          </x14:cfRule>
          <x14:cfRule type="cellIs" priority="76" operator="equal" id="{36BA9374-BDB0-4680-9CCF-D65AD612D4E9}">
            <xm:f>Datos!$AO$2</xm:f>
            <x14:dxf>
              <fill>
                <patternFill>
                  <bgColor rgb="FF92D050"/>
                </patternFill>
              </fill>
            </x14:dxf>
          </x14:cfRule>
          <xm:sqref>AR111</xm:sqref>
        </x14:conditionalFormatting>
        <x14:conditionalFormatting xmlns:xm="http://schemas.microsoft.com/office/excel/2006/main">
          <x14:cfRule type="cellIs" priority="71" operator="equal" id="{ADA8F3CD-E483-4F67-A0E0-6E8B218095A6}">
            <xm:f>Datos!$AO$4</xm:f>
            <x14:dxf>
              <fill>
                <patternFill>
                  <bgColor theme="5" tint="0.39994506668294322"/>
                </patternFill>
              </fill>
            </x14:dxf>
          </x14:cfRule>
          <x14:cfRule type="cellIs" priority="72" operator="equal" id="{FC46B55F-4406-4FCC-A732-E80031F41A7C}">
            <xm:f>Datos!$AO$3</xm:f>
            <x14:dxf>
              <fill>
                <patternFill>
                  <bgColor rgb="FFFFFF00"/>
                </patternFill>
              </fill>
            </x14:dxf>
          </x14:cfRule>
          <x14:cfRule type="cellIs" priority="73" operator="equal" id="{6AB78BC9-8434-4AB8-AC11-06EC5A976BB2}">
            <xm:f>Datos!$AO$2</xm:f>
            <x14:dxf>
              <fill>
                <patternFill>
                  <bgColor rgb="FF92D050"/>
                </patternFill>
              </fill>
            </x14:dxf>
          </x14:cfRule>
          <xm:sqref>AT102</xm:sqref>
        </x14:conditionalFormatting>
        <x14:conditionalFormatting xmlns:xm="http://schemas.microsoft.com/office/excel/2006/main">
          <x14:cfRule type="cellIs" priority="68" operator="equal" id="{89855755-9163-43A9-92FE-93593B6C74D3}">
            <xm:f>Datos!$AO$4</xm:f>
            <x14:dxf>
              <fill>
                <patternFill>
                  <bgColor theme="5" tint="0.39994506668294322"/>
                </patternFill>
              </fill>
            </x14:dxf>
          </x14:cfRule>
          <x14:cfRule type="cellIs" priority="69" operator="equal" id="{903C7562-1E0C-4B91-AE38-4979F4707506}">
            <xm:f>Datos!$AO$3</xm:f>
            <x14:dxf>
              <fill>
                <patternFill>
                  <bgColor rgb="FFFFFF00"/>
                </patternFill>
              </fill>
            </x14:dxf>
          </x14:cfRule>
          <x14:cfRule type="cellIs" priority="70" operator="equal" id="{2ECA0ED0-7268-4F2C-9EF3-8F553586CEFF}">
            <xm:f>Datos!$AO$2</xm:f>
            <x14:dxf>
              <fill>
                <patternFill>
                  <bgColor rgb="FF92D050"/>
                </patternFill>
              </fill>
            </x14:dxf>
          </x14:cfRule>
          <xm:sqref>AT104</xm:sqref>
        </x14:conditionalFormatting>
        <x14:conditionalFormatting xmlns:xm="http://schemas.microsoft.com/office/excel/2006/main">
          <x14:cfRule type="cellIs" priority="65" operator="equal" id="{80703BCB-BB79-48A8-B52E-DFDB93786286}">
            <xm:f>Datos!$AO$4</xm:f>
            <x14:dxf>
              <fill>
                <patternFill>
                  <bgColor theme="5" tint="0.39994506668294322"/>
                </patternFill>
              </fill>
            </x14:dxf>
          </x14:cfRule>
          <x14:cfRule type="cellIs" priority="66" operator="equal" id="{2FA2BD69-23A5-4AAE-9267-71D54AE3C6CF}">
            <xm:f>Datos!$AO$3</xm:f>
            <x14:dxf>
              <fill>
                <patternFill>
                  <bgColor rgb="FFFFFF00"/>
                </patternFill>
              </fill>
            </x14:dxf>
          </x14:cfRule>
          <x14:cfRule type="cellIs" priority="67" operator="equal" id="{66BC9006-9AD0-4196-AF6D-9BDAAA237ADD}">
            <xm:f>Datos!$AO$2</xm:f>
            <x14:dxf>
              <fill>
                <patternFill>
                  <bgColor rgb="FF92D050"/>
                </patternFill>
              </fill>
            </x14:dxf>
          </x14:cfRule>
          <xm:sqref>AT105</xm:sqref>
        </x14:conditionalFormatting>
        <x14:conditionalFormatting xmlns:xm="http://schemas.microsoft.com/office/excel/2006/main">
          <x14:cfRule type="cellIs" priority="62" operator="equal" id="{5FEAB1C0-43A7-4214-BC90-AAE07D2AF01E}">
            <xm:f>Datos!$AO$4</xm:f>
            <x14:dxf>
              <fill>
                <patternFill>
                  <bgColor theme="5" tint="0.39994506668294322"/>
                </patternFill>
              </fill>
            </x14:dxf>
          </x14:cfRule>
          <x14:cfRule type="cellIs" priority="63" operator="equal" id="{F9AD9584-E4F7-4A50-A7F6-6E3524C9EA90}">
            <xm:f>Datos!$AO$3</xm:f>
            <x14:dxf>
              <fill>
                <patternFill>
                  <bgColor rgb="FFFFFF00"/>
                </patternFill>
              </fill>
            </x14:dxf>
          </x14:cfRule>
          <x14:cfRule type="cellIs" priority="64" operator="equal" id="{83448BE3-06CB-4BEF-B0C7-400D19ABC111}">
            <xm:f>Datos!$AO$2</xm:f>
            <x14:dxf>
              <fill>
                <patternFill>
                  <bgColor rgb="FF92D050"/>
                </patternFill>
              </fill>
            </x14:dxf>
          </x14:cfRule>
          <xm:sqref>AT106</xm:sqref>
        </x14:conditionalFormatting>
        <x14:conditionalFormatting xmlns:xm="http://schemas.microsoft.com/office/excel/2006/main">
          <x14:cfRule type="cellIs" priority="59" operator="equal" id="{B9F98D84-796A-4614-84A6-4DFA1F56C029}">
            <xm:f>Datos!$AO$4</xm:f>
            <x14:dxf>
              <fill>
                <patternFill>
                  <bgColor theme="5" tint="0.39994506668294322"/>
                </patternFill>
              </fill>
            </x14:dxf>
          </x14:cfRule>
          <x14:cfRule type="cellIs" priority="60" operator="equal" id="{109A9C68-E9D1-4A43-BD28-CFA6D7CBD835}">
            <xm:f>Datos!$AO$3</xm:f>
            <x14:dxf>
              <fill>
                <patternFill>
                  <bgColor rgb="FFFFFF00"/>
                </patternFill>
              </fill>
            </x14:dxf>
          </x14:cfRule>
          <x14:cfRule type="cellIs" priority="61" operator="equal" id="{0EB9D7CD-AF24-4292-A5A1-C146823B463C}">
            <xm:f>Datos!$AO$2</xm:f>
            <x14:dxf>
              <fill>
                <patternFill>
                  <bgColor rgb="FF92D050"/>
                </patternFill>
              </fill>
            </x14:dxf>
          </x14:cfRule>
          <xm:sqref>AT107</xm:sqref>
        </x14:conditionalFormatting>
        <x14:conditionalFormatting xmlns:xm="http://schemas.microsoft.com/office/excel/2006/main">
          <x14:cfRule type="cellIs" priority="56" operator="equal" id="{F81662AD-120A-46E5-9FB3-A863BA98FD1E}">
            <xm:f>Datos!$AO$4</xm:f>
            <x14:dxf>
              <fill>
                <patternFill>
                  <bgColor theme="5" tint="0.39994506668294322"/>
                </patternFill>
              </fill>
            </x14:dxf>
          </x14:cfRule>
          <x14:cfRule type="cellIs" priority="57" operator="equal" id="{5762AA9A-B535-4430-84FE-5912FBD0663B}">
            <xm:f>Datos!$AO$3</xm:f>
            <x14:dxf>
              <fill>
                <patternFill>
                  <bgColor rgb="FFFFFF00"/>
                </patternFill>
              </fill>
            </x14:dxf>
          </x14:cfRule>
          <x14:cfRule type="cellIs" priority="58" operator="equal" id="{9BB8F52C-8684-494C-90AF-069716177AC0}">
            <xm:f>Datos!$AO$2</xm:f>
            <x14:dxf>
              <fill>
                <patternFill>
                  <bgColor rgb="FF92D050"/>
                </patternFill>
              </fill>
            </x14:dxf>
          </x14:cfRule>
          <xm:sqref>AT108</xm:sqref>
        </x14:conditionalFormatting>
        <x14:conditionalFormatting xmlns:xm="http://schemas.microsoft.com/office/excel/2006/main">
          <x14:cfRule type="cellIs" priority="53" operator="equal" id="{836ED9FB-D69B-4373-9C79-12921AF47F08}">
            <xm:f>Datos!$AO$4</xm:f>
            <x14:dxf>
              <fill>
                <patternFill>
                  <bgColor theme="5" tint="0.39994506668294322"/>
                </patternFill>
              </fill>
            </x14:dxf>
          </x14:cfRule>
          <x14:cfRule type="cellIs" priority="54" operator="equal" id="{5E130033-B209-49EB-A953-91BCAF853096}">
            <xm:f>Datos!$AO$3</xm:f>
            <x14:dxf>
              <fill>
                <patternFill>
                  <bgColor rgb="FFFFFF00"/>
                </patternFill>
              </fill>
            </x14:dxf>
          </x14:cfRule>
          <x14:cfRule type="cellIs" priority="55" operator="equal" id="{203FAB7C-17F8-4EAA-AC55-5C65E3E57572}">
            <xm:f>Datos!$AO$2</xm:f>
            <x14:dxf>
              <fill>
                <patternFill>
                  <bgColor rgb="FF92D050"/>
                </patternFill>
              </fill>
            </x14:dxf>
          </x14:cfRule>
          <xm:sqref>AT109</xm:sqref>
        </x14:conditionalFormatting>
        <x14:conditionalFormatting xmlns:xm="http://schemas.microsoft.com/office/excel/2006/main">
          <x14:cfRule type="cellIs" priority="50" operator="equal" id="{330F8B32-917E-4CB4-8491-08D3D09F236B}">
            <xm:f>Datos!$AO$4</xm:f>
            <x14:dxf>
              <fill>
                <patternFill>
                  <bgColor theme="5" tint="0.39994506668294322"/>
                </patternFill>
              </fill>
            </x14:dxf>
          </x14:cfRule>
          <x14:cfRule type="cellIs" priority="51" operator="equal" id="{7A6E07CF-BE4E-4572-9D3B-9F7A1954007C}">
            <xm:f>Datos!$AO$3</xm:f>
            <x14:dxf>
              <fill>
                <patternFill>
                  <bgColor rgb="FFFFFF00"/>
                </patternFill>
              </fill>
            </x14:dxf>
          </x14:cfRule>
          <x14:cfRule type="cellIs" priority="52" operator="equal" id="{C2A34634-68D3-4133-8D47-8DEACDF42B85}">
            <xm:f>Datos!$AO$2</xm:f>
            <x14:dxf>
              <fill>
                <patternFill>
                  <bgColor rgb="FF92D050"/>
                </patternFill>
              </fill>
            </x14:dxf>
          </x14:cfRule>
          <xm:sqref>AT110</xm:sqref>
        </x14:conditionalFormatting>
        <x14:conditionalFormatting xmlns:xm="http://schemas.microsoft.com/office/excel/2006/main">
          <x14:cfRule type="cellIs" priority="47" operator="equal" id="{66A2CA4B-BED1-451B-B275-DFC22DA6C893}">
            <xm:f>Datos!$AO$4</xm:f>
            <x14:dxf>
              <fill>
                <patternFill>
                  <bgColor theme="5" tint="0.39994506668294322"/>
                </patternFill>
              </fill>
            </x14:dxf>
          </x14:cfRule>
          <x14:cfRule type="cellIs" priority="48" operator="equal" id="{4EB2D939-42D7-46A7-9A1D-AC227BEE9D62}">
            <xm:f>Datos!$AO$3</xm:f>
            <x14:dxf>
              <fill>
                <patternFill>
                  <bgColor rgb="FFFFFF00"/>
                </patternFill>
              </fill>
            </x14:dxf>
          </x14:cfRule>
          <x14:cfRule type="cellIs" priority="49" operator="equal" id="{4EDAA797-5667-4DD5-9F46-DE7379E89DCA}">
            <xm:f>Datos!$AO$2</xm:f>
            <x14:dxf>
              <fill>
                <patternFill>
                  <bgColor rgb="FF92D050"/>
                </patternFill>
              </fill>
            </x14:dxf>
          </x14:cfRule>
          <xm:sqref>AT111</xm:sqref>
        </x14:conditionalFormatting>
        <x14:conditionalFormatting xmlns:xm="http://schemas.microsoft.com/office/excel/2006/main">
          <x14:cfRule type="cellIs" priority="44" operator="equal" id="{BD8321C3-DA9F-40A2-87D5-BFDA14332771}">
            <xm:f>Datos!$AO$4</xm:f>
            <x14:dxf>
              <fill>
                <patternFill>
                  <bgColor theme="5" tint="0.39994506668294322"/>
                </patternFill>
              </fill>
            </x14:dxf>
          </x14:cfRule>
          <x14:cfRule type="cellIs" priority="45" operator="equal" id="{A8CA4EDB-A098-482D-971D-32BD835F060B}">
            <xm:f>Datos!$AO$3</xm:f>
            <x14:dxf>
              <fill>
                <patternFill>
                  <bgColor rgb="FFFFFF00"/>
                </patternFill>
              </fill>
            </x14:dxf>
          </x14:cfRule>
          <x14:cfRule type="cellIs" priority="46" operator="equal" id="{BE9161E5-1747-464C-9462-493506EC1A2B}">
            <xm:f>Datos!$AO$2</xm:f>
            <x14:dxf>
              <fill>
                <patternFill>
                  <bgColor rgb="FF92D050"/>
                </patternFill>
              </fill>
            </x14:dxf>
          </x14:cfRule>
          <xm:sqref>AW87</xm:sqref>
        </x14:conditionalFormatting>
        <x14:conditionalFormatting xmlns:xm="http://schemas.microsoft.com/office/excel/2006/main">
          <x14:cfRule type="cellIs" priority="41" operator="equal" id="{76EEDF5B-2BE2-4C4D-905F-92671BAB6B6B}">
            <xm:f>Datos!$AO$4</xm:f>
            <x14:dxf>
              <fill>
                <patternFill>
                  <bgColor theme="5" tint="0.39994506668294322"/>
                </patternFill>
              </fill>
            </x14:dxf>
          </x14:cfRule>
          <x14:cfRule type="cellIs" priority="42" operator="equal" id="{2D22CDA6-2026-4A85-A73F-B96346877C94}">
            <xm:f>Datos!$AO$3</xm:f>
            <x14:dxf>
              <fill>
                <patternFill>
                  <bgColor rgb="FFFFFF00"/>
                </patternFill>
              </fill>
            </x14:dxf>
          </x14:cfRule>
          <x14:cfRule type="cellIs" priority="43" operator="equal" id="{02AB0A78-C77C-4208-88C0-439A24676AF1}">
            <xm:f>Datos!$AO$2</xm:f>
            <x14:dxf>
              <fill>
                <patternFill>
                  <bgColor rgb="FF92D050"/>
                </patternFill>
              </fill>
            </x14:dxf>
          </x14:cfRule>
          <xm:sqref>AW102</xm:sqref>
        </x14:conditionalFormatting>
        <x14:conditionalFormatting xmlns:xm="http://schemas.microsoft.com/office/excel/2006/main">
          <x14:cfRule type="expression" priority="38" id="{441573D3-6889-4456-A6F6-A28030A6AE4C}">
            <xm:f>AND($AP$126&lt;&gt;Datos!$S$5,$AP$126&lt;&gt;Datos!$T$5)</xm:f>
            <x14:dxf>
              <font>
                <color theme="0"/>
              </font>
              <fill>
                <patternFill patternType="none">
                  <bgColor auto="1"/>
                </patternFill>
              </fill>
              <border>
                <left/>
                <right/>
                <top/>
                <bottom/>
              </border>
            </x14:dxf>
          </x14:cfRule>
          <xm:sqref>AL144:AR146</xm:sqref>
        </x14:conditionalFormatting>
        <x14:conditionalFormatting xmlns:xm="http://schemas.microsoft.com/office/excel/2006/main">
          <x14:cfRule type="cellIs" priority="13" operator="equal" id="{1B52E87D-975B-44C6-9906-0DC9AC2650D3}">
            <xm:f>Datos!$AQ$3</xm:f>
            <x14:dxf>
              <fill>
                <patternFill>
                  <bgColor theme="5" tint="0.39994506668294322"/>
                </patternFill>
              </fill>
            </x14:dxf>
          </x14:cfRule>
          <x14:cfRule type="cellIs" priority="14" operator="equal" id="{DFEFA527-4144-4CB1-91D3-9CBE9DD28999}">
            <xm:f>Datos!$AQ$2</xm:f>
            <x14:dxf>
              <fill>
                <patternFill>
                  <bgColor rgb="FF92D050"/>
                </patternFill>
              </fill>
            </x14:dxf>
          </x14:cfRule>
          <xm:sqref>AZ87:BB96</xm:sqref>
        </x14:conditionalFormatting>
        <x14:conditionalFormatting xmlns:xm="http://schemas.microsoft.com/office/excel/2006/main">
          <x14:cfRule type="cellIs" priority="10" operator="equal" id="{13E7AA37-3940-40C3-8E51-539DBC80D528}">
            <xm:f>Datos!$AR$4</xm:f>
            <x14:dxf>
              <fill>
                <patternFill>
                  <bgColor theme="5" tint="0.39994506668294322"/>
                </patternFill>
              </fill>
            </x14:dxf>
          </x14:cfRule>
          <x14:cfRule type="cellIs" priority="11" operator="equal" id="{31DAD2BC-9F73-4B11-9BC5-5C7B48628E01}">
            <xm:f>Datos!$AR$3</xm:f>
            <x14:dxf>
              <fill>
                <patternFill>
                  <bgColor rgb="FFFFFF00"/>
                </patternFill>
              </fill>
            </x14:dxf>
          </x14:cfRule>
          <x14:cfRule type="cellIs" priority="12" operator="equal" id="{597434F0-84B4-4B3F-A57A-0AD144D8C7FA}">
            <xm:f>Datos!$AR$2</xm:f>
            <x14:dxf>
              <fill>
                <patternFill>
                  <bgColor rgb="FF92D050"/>
                </patternFill>
              </fill>
            </x14:dxf>
          </x14:cfRule>
          <xm:sqref>AZ102</xm:sqref>
        </x14:conditionalFormatting>
      </x14:conditionalFormatting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3">
    <tabColor rgb="FF0070C0"/>
  </sheetPr>
  <dimension ref="A1:CJ232"/>
  <sheetViews>
    <sheetView showGridLines="0" view="pageBreakPreview" zoomScale="73" zoomScaleNormal="100" zoomScaleSheetLayoutView="75" workbookViewId="0">
      <selection activeCell="C14" sqref="A14:J15"/>
    </sheetView>
  </sheetViews>
  <sheetFormatPr defaultColWidth="11.5703125" defaultRowHeight="15"/>
  <cols>
    <col min="1" max="6" width="2.7109375" style="11" customWidth="1"/>
    <col min="7" max="7" width="3.140625" style="11" customWidth="1"/>
    <col min="8" max="8" width="4.42578125" style="11" customWidth="1"/>
    <col min="9" max="9" width="3.7109375" style="11" customWidth="1"/>
    <col min="10" max="11" width="2.7109375" style="11" customWidth="1"/>
    <col min="12" max="12" width="3.42578125" style="11" customWidth="1"/>
    <col min="13" max="15" width="2.7109375" style="11" customWidth="1"/>
    <col min="16" max="17" width="4.7109375" style="11" customWidth="1"/>
    <col min="18" max="20" width="2.7109375" style="11" customWidth="1"/>
    <col min="21" max="21" width="4.28515625" style="11" customWidth="1"/>
    <col min="22" max="22" width="7.42578125" style="11" customWidth="1"/>
    <col min="23" max="23" width="5.28515625" style="11" customWidth="1"/>
    <col min="24" max="25" width="5" style="11" customWidth="1"/>
    <col min="26" max="26" width="6.28515625" style="11" customWidth="1"/>
    <col min="27" max="27" width="5" style="11" customWidth="1"/>
    <col min="28" max="37" width="5.42578125" style="11" customWidth="1"/>
    <col min="38" max="38" width="3.5703125" style="11" customWidth="1"/>
    <col min="39" max="39" width="5.28515625" style="11" customWidth="1"/>
    <col min="40" max="44" width="2.7109375" style="11" customWidth="1"/>
    <col min="45" max="45" width="6.85546875" style="11" customWidth="1"/>
    <col min="46" max="47" width="2.7109375" style="11" customWidth="1"/>
    <col min="48" max="48" width="4.7109375" style="11" customWidth="1"/>
    <col min="49" max="50" width="2.7109375" style="11" customWidth="1"/>
    <col min="51" max="51" width="4" style="11" customWidth="1"/>
    <col min="52" max="53" width="2.7109375" style="11" customWidth="1"/>
    <col min="54" max="54" width="7.42578125" style="11" customWidth="1"/>
    <col min="55" max="58" width="2.7109375" style="11" customWidth="1"/>
    <col min="59" max="59" width="37.85546875" style="11" customWidth="1"/>
    <col min="60" max="62" width="2.7109375" style="11" hidden="1" customWidth="1"/>
    <col min="63" max="63" width="31.140625" style="11" hidden="1" customWidth="1"/>
    <col min="64" max="68" width="27.85546875" style="11" hidden="1" customWidth="1"/>
    <col min="69" max="69" width="37.5703125" style="11" hidden="1" customWidth="1"/>
    <col min="70" max="70" width="11.5703125" style="11" hidden="1" customWidth="1"/>
    <col min="71" max="71" width="33.7109375" style="11" hidden="1" customWidth="1"/>
    <col min="72" max="72" width="24.5703125" style="11" hidden="1" customWidth="1"/>
    <col min="73" max="73" width="22" style="11" hidden="1" customWidth="1"/>
    <col min="74" max="74" width="22.42578125" style="11" hidden="1" customWidth="1"/>
    <col min="75" max="76" width="11.5703125" style="11" hidden="1" customWidth="1"/>
    <col min="77" max="77" width="40.42578125" style="11" hidden="1" customWidth="1"/>
    <col min="78" max="78" width="13.140625" style="11" hidden="1" customWidth="1"/>
    <col min="79" max="84" width="11.5703125" style="11" hidden="1" customWidth="1"/>
    <col min="85" max="85" width="36.7109375" style="11" hidden="1" customWidth="1"/>
    <col min="86" max="88" width="11.5703125" style="11" hidden="1" customWidth="1"/>
    <col min="89" max="91" width="11.5703125" style="11" customWidth="1"/>
    <col min="92" max="16384" width="11.5703125" style="11"/>
  </cols>
  <sheetData>
    <row r="1" spans="1:64" ht="15.6" customHeight="1">
      <c r="A1" s="440"/>
      <c r="B1" s="441"/>
      <c r="C1" s="441"/>
      <c r="D1" s="441"/>
      <c r="E1" s="441"/>
      <c r="F1" s="441"/>
      <c r="G1" s="441"/>
      <c r="H1" s="441"/>
      <c r="I1" s="441"/>
      <c r="J1" s="441"/>
      <c r="K1" s="9"/>
      <c r="L1" s="9"/>
      <c r="M1" s="9"/>
      <c r="N1" s="9"/>
      <c r="O1" s="10"/>
      <c r="P1" s="446" t="s">
        <v>350</v>
      </c>
      <c r="Q1" s="447"/>
      <c r="R1" s="447"/>
      <c r="S1" s="447"/>
      <c r="T1" s="447"/>
      <c r="U1" s="448"/>
      <c r="V1" s="580" t="s">
        <v>422</v>
      </c>
      <c r="W1" s="581"/>
      <c r="X1" s="581"/>
      <c r="Y1" s="581"/>
      <c r="Z1" s="581"/>
      <c r="AA1" s="581"/>
      <c r="AB1" s="581"/>
      <c r="AC1" s="581"/>
      <c r="AD1" s="581"/>
      <c r="AE1" s="581"/>
      <c r="AF1" s="581"/>
      <c r="AG1" s="581"/>
      <c r="AH1" s="581"/>
      <c r="AI1" s="581"/>
      <c r="AJ1" s="581"/>
      <c r="AK1" s="581"/>
      <c r="AL1" s="581"/>
      <c r="AM1" s="581"/>
      <c r="AN1" s="581"/>
      <c r="AO1" s="581"/>
      <c r="AP1" s="581"/>
      <c r="AQ1" s="581"/>
      <c r="AR1" s="581"/>
      <c r="AS1" s="581"/>
      <c r="AT1" s="581"/>
      <c r="AU1" s="581"/>
      <c r="AV1" s="581"/>
      <c r="AW1" s="581"/>
      <c r="AX1" s="581"/>
      <c r="AY1" s="581"/>
      <c r="AZ1" s="582"/>
      <c r="BA1" s="568" t="s">
        <v>423</v>
      </c>
      <c r="BB1" s="569"/>
      <c r="BC1" s="569"/>
      <c r="BD1" s="569"/>
      <c r="BE1" s="569"/>
      <c r="BF1" s="570"/>
      <c r="BG1" s="565" t="s">
        <v>424</v>
      </c>
    </row>
    <row r="2" spans="1:64" ht="15.6" customHeight="1">
      <c r="A2" s="442"/>
      <c r="B2" s="443"/>
      <c r="C2" s="443"/>
      <c r="D2" s="443"/>
      <c r="E2" s="443"/>
      <c r="F2" s="443"/>
      <c r="G2" s="443"/>
      <c r="H2" s="443"/>
      <c r="I2" s="443"/>
      <c r="J2" s="443"/>
      <c r="K2" s="12"/>
      <c r="L2" s="12"/>
      <c r="M2" s="12"/>
      <c r="N2" s="12"/>
      <c r="O2" s="13"/>
      <c r="P2" s="449"/>
      <c r="Q2" s="450"/>
      <c r="R2" s="450"/>
      <c r="S2" s="450"/>
      <c r="T2" s="450"/>
      <c r="U2" s="451"/>
      <c r="V2" s="583"/>
      <c r="W2" s="584"/>
      <c r="X2" s="584"/>
      <c r="Y2" s="584"/>
      <c r="Z2" s="584"/>
      <c r="AA2" s="584"/>
      <c r="AB2" s="584"/>
      <c r="AC2" s="584"/>
      <c r="AD2" s="584"/>
      <c r="AE2" s="584"/>
      <c r="AF2" s="584"/>
      <c r="AG2" s="584"/>
      <c r="AH2" s="584"/>
      <c r="AI2" s="584"/>
      <c r="AJ2" s="584"/>
      <c r="AK2" s="584"/>
      <c r="AL2" s="584"/>
      <c r="AM2" s="584"/>
      <c r="AN2" s="584"/>
      <c r="AO2" s="584"/>
      <c r="AP2" s="584"/>
      <c r="AQ2" s="584"/>
      <c r="AR2" s="584"/>
      <c r="AS2" s="584"/>
      <c r="AT2" s="584"/>
      <c r="AU2" s="584"/>
      <c r="AV2" s="584"/>
      <c r="AW2" s="584"/>
      <c r="AX2" s="584"/>
      <c r="AY2" s="584"/>
      <c r="AZ2" s="585"/>
      <c r="BA2" s="571"/>
      <c r="BB2" s="572"/>
      <c r="BC2" s="572"/>
      <c r="BD2" s="572"/>
      <c r="BE2" s="572"/>
      <c r="BF2" s="573"/>
      <c r="BG2" s="566"/>
    </row>
    <row r="3" spans="1:64" ht="15.6" customHeight="1">
      <c r="A3" s="442"/>
      <c r="B3" s="443"/>
      <c r="C3" s="443"/>
      <c r="D3" s="443"/>
      <c r="E3" s="443"/>
      <c r="F3" s="443"/>
      <c r="G3" s="443"/>
      <c r="H3" s="443"/>
      <c r="I3" s="443"/>
      <c r="J3" s="443"/>
      <c r="K3" s="12"/>
      <c r="L3" s="12"/>
      <c r="M3" s="12"/>
      <c r="N3" s="12"/>
      <c r="O3" s="13"/>
      <c r="P3" s="449" t="s">
        <v>425</v>
      </c>
      <c r="Q3" s="450"/>
      <c r="R3" s="450"/>
      <c r="S3" s="450"/>
      <c r="T3" s="450"/>
      <c r="U3" s="451"/>
      <c r="V3" s="586" t="s">
        <v>426</v>
      </c>
      <c r="W3" s="587"/>
      <c r="X3" s="587"/>
      <c r="Y3" s="587"/>
      <c r="Z3" s="587"/>
      <c r="AA3" s="587"/>
      <c r="AB3" s="587"/>
      <c r="AC3" s="587"/>
      <c r="AD3" s="587"/>
      <c r="AE3" s="587"/>
      <c r="AF3" s="587"/>
      <c r="AG3" s="587"/>
      <c r="AH3" s="587"/>
      <c r="AI3" s="587"/>
      <c r="AJ3" s="587"/>
      <c r="AK3" s="587"/>
      <c r="AL3" s="587"/>
      <c r="AM3" s="587"/>
      <c r="AN3" s="587"/>
      <c r="AO3" s="587"/>
      <c r="AP3" s="587"/>
      <c r="AQ3" s="587"/>
      <c r="AR3" s="587"/>
      <c r="AS3" s="587"/>
      <c r="AT3" s="587"/>
      <c r="AU3" s="587"/>
      <c r="AV3" s="587"/>
      <c r="AW3" s="587"/>
      <c r="AX3" s="587"/>
      <c r="AY3" s="587"/>
      <c r="AZ3" s="588"/>
      <c r="BA3" s="574" t="s">
        <v>427</v>
      </c>
      <c r="BB3" s="575"/>
      <c r="BC3" s="575"/>
      <c r="BD3" s="575"/>
      <c r="BE3" s="575"/>
      <c r="BF3" s="576"/>
      <c r="BG3" s="566" t="str">
        <f>+"06"</f>
        <v>06</v>
      </c>
    </row>
    <row r="4" spans="1:64" ht="15.6" customHeight="1" thickBot="1">
      <c r="A4" s="444"/>
      <c r="B4" s="445"/>
      <c r="C4" s="445"/>
      <c r="D4" s="445"/>
      <c r="E4" s="445"/>
      <c r="F4" s="445"/>
      <c r="G4" s="445"/>
      <c r="H4" s="445"/>
      <c r="I4" s="445"/>
      <c r="J4" s="445"/>
      <c r="K4" s="14"/>
      <c r="L4" s="14"/>
      <c r="M4" s="14"/>
      <c r="N4" s="14"/>
      <c r="O4" s="15"/>
      <c r="P4" s="452"/>
      <c r="Q4" s="453"/>
      <c r="R4" s="453"/>
      <c r="S4" s="453"/>
      <c r="T4" s="453"/>
      <c r="U4" s="454"/>
      <c r="V4" s="589"/>
      <c r="W4" s="590"/>
      <c r="X4" s="590"/>
      <c r="Y4" s="590"/>
      <c r="Z4" s="590"/>
      <c r="AA4" s="590"/>
      <c r="AB4" s="590"/>
      <c r="AC4" s="590"/>
      <c r="AD4" s="590"/>
      <c r="AE4" s="590"/>
      <c r="AF4" s="590"/>
      <c r="AG4" s="590"/>
      <c r="AH4" s="590"/>
      <c r="AI4" s="590"/>
      <c r="AJ4" s="590"/>
      <c r="AK4" s="590"/>
      <c r="AL4" s="590"/>
      <c r="AM4" s="590"/>
      <c r="AN4" s="590"/>
      <c r="AO4" s="590"/>
      <c r="AP4" s="590"/>
      <c r="AQ4" s="590"/>
      <c r="AR4" s="590"/>
      <c r="AS4" s="590"/>
      <c r="AT4" s="590"/>
      <c r="AU4" s="590"/>
      <c r="AV4" s="590"/>
      <c r="AW4" s="590"/>
      <c r="AX4" s="590"/>
      <c r="AY4" s="590"/>
      <c r="AZ4" s="591"/>
      <c r="BA4" s="577"/>
      <c r="BB4" s="578"/>
      <c r="BC4" s="578"/>
      <c r="BD4" s="578"/>
      <c r="BE4" s="578"/>
      <c r="BF4" s="579"/>
      <c r="BG4" s="567"/>
    </row>
    <row r="5" spans="1:64" ht="15.6" customHeight="1">
      <c r="A5" s="18"/>
      <c r="BG5" s="20"/>
    </row>
    <row r="6" spans="1:64" ht="31.15" customHeight="1">
      <c r="A6" s="18"/>
      <c r="C6" s="19"/>
      <c r="D6" s="488" t="s">
        <v>2</v>
      </c>
      <c r="E6" s="488"/>
      <c r="F6" s="488"/>
      <c r="G6" s="488"/>
      <c r="J6" s="19"/>
      <c r="K6" s="596" t="str">
        <f>IF('Contexto Proceso'!$B$2="","",'Contexto Proceso'!$B$2)</f>
        <v>Planeación del Sistema de Gestión Integrado</v>
      </c>
      <c r="L6" s="596"/>
      <c r="M6" s="596"/>
      <c r="N6" s="596"/>
      <c r="O6" s="596"/>
      <c r="P6" s="596"/>
      <c r="Q6" s="596"/>
      <c r="R6" s="596"/>
      <c r="S6" s="596"/>
      <c r="T6" s="596"/>
      <c r="U6" s="596"/>
      <c r="V6" s="596"/>
      <c r="W6" s="596"/>
      <c r="X6" s="596"/>
      <c r="Y6" s="596"/>
      <c r="Z6" s="596"/>
      <c r="AA6" s="596"/>
      <c r="AB6" s="596"/>
      <c r="AC6" s="596"/>
      <c r="AD6" s="596"/>
      <c r="AE6" s="596"/>
      <c r="AF6" s="596"/>
      <c r="AG6" s="596"/>
      <c r="AH6" s="596"/>
      <c r="AI6" s="596"/>
      <c r="AJ6" s="596"/>
      <c r="AK6" s="596"/>
      <c r="AL6" s="596"/>
      <c r="AM6" s="596"/>
      <c r="AN6" s="596"/>
      <c r="AO6" s="596"/>
      <c r="AP6" s="596"/>
      <c r="AQ6" s="596"/>
      <c r="AR6" s="596"/>
      <c r="AS6" s="596"/>
      <c r="AT6" s="596"/>
      <c r="AU6" s="596"/>
      <c r="AV6" s="596"/>
      <c r="AW6" s="596"/>
      <c r="AX6" s="596"/>
      <c r="AY6" s="596"/>
      <c r="AZ6" s="596"/>
      <c r="BA6" s="596"/>
      <c r="BB6" s="596"/>
      <c r="BC6" s="596"/>
      <c r="BD6" s="596"/>
      <c r="BE6" s="596"/>
      <c r="BF6" s="596"/>
      <c r="BG6" s="20"/>
    </row>
    <row r="7" spans="1:64" ht="11.45" customHeight="1">
      <c r="A7" s="18"/>
      <c r="C7" s="19"/>
      <c r="D7" s="19"/>
      <c r="E7" s="19"/>
      <c r="F7" s="19"/>
      <c r="H7" s="19"/>
      <c r="I7" s="19"/>
      <c r="J7" s="19"/>
      <c r="O7" s="19"/>
      <c r="P7" s="176"/>
      <c r="Q7" s="176"/>
      <c r="R7" s="176"/>
      <c r="S7" s="176"/>
      <c r="T7" s="19"/>
      <c r="U7" s="19"/>
      <c r="V7" s="21"/>
      <c r="W7" s="21"/>
      <c r="X7" s="21"/>
      <c r="Y7" s="21"/>
      <c r="Z7" s="21"/>
      <c r="AA7" s="21"/>
      <c r="AB7" s="21"/>
      <c r="AC7" s="21"/>
      <c r="AD7" s="21"/>
      <c r="AE7" s="21"/>
      <c r="AF7" s="21"/>
      <c r="AG7" s="21"/>
      <c r="AH7" s="21"/>
      <c r="AI7" s="21"/>
      <c r="AJ7" s="21"/>
      <c r="AK7" s="21"/>
      <c r="AL7" s="21"/>
      <c r="AM7" s="21"/>
      <c r="AN7" s="21"/>
      <c r="AO7" s="21"/>
      <c r="AP7" s="21"/>
      <c r="BG7" s="20"/>
    </row>
    <row r="8" spans="1:64" ht="31.15" customHeight="1">
      <c r="A8" s="18"/>
      <c r="C8" s="19"/>
      <c r="D8" s="488" t="s">
        <v>360</v>
      </c>
      <c r="E8" s="488"/>
      <c r="F8" s="488"/>
      <c r="G8" s="488"/>
      <c r="J8" s="22"/>
      <c r="K8" s="596" t="str">
        <f>IF('Contexto Proceso'!$B$10="","",'Contexto Proceso'!$B$10)</f>
        <v>Realizar una adecuada planeación del sistema de gestión integrado mediante la identificación de requisitos de las normas de calidad y medio ambiente necesarios para el establecidmiento de la información documentada requerida, con el fin de contribuir con la eficacia y efectividad institucional</v>
      </c>
      <c r="L8" s="596"/>
      <c r="M8" s="596"/>
      <c r="N8" s="596"/>
      <c r="O8" s="596"/>
      <c r="P8" s="596"/>
      <c r="Q8" s="596"/>
      <c r="R8" s="596"/>
      <c r="S8" s="596"/>
      <c r="T8" s="596"/>
      <c r="U8" s="596"/>
      <c r="V8" s="596"/>
      <c r="W8" s="596"/>
      <c r="X8" s="596"/>
      <c r="Y8" s="596"/>
      <c r="Z8" s="596"/>
      <c r="AA8" s="596"/>
      <c r="AB8" s="596"/>
      <c r="AC8" s="596"/>
      <c r="AD8" s="596"/>
      <c r="AE8" s="596"/>
      <c r="AF8" s="596"/>
      <c r="AG8" s="596"/>
      <c r="AH8" s="596"/>
      <c r="AI8" s="596"/>
      <c r="AJ8" s="596"/>
      <c r="AK8" s="596"/>
      <c r="AL8" s="596"/>
      <c r="AM8" s="596"/>
      <c r="AN8" s="596"/>
      <c r="AO8" s="596"/>
      <c r="AP8" s="596"/>
      <c r="AQ8" s="596"/>
      <c r="AR8" s="596"/>
      <c r="AS8" s="596"/>
      <c r="AT8" s="596"/>
      <c r="AU8" s="596"/>
      <c r="AV8" s="596"/>
      <c r="AW8" s="596"/>
      <c r="AX8" s="596"/>
      <c r="AY8" s="596"/>
      <c r="AZ8" s="596"/>
      <c r="BA8" s="596"/>
      <c r="BB8" s="596"/>
      <c r="BC8" s="596"/>
      <c r="BD8" s="596"/>
      <c r="BE8" s="596"/>
      <c r="BF8" s="596"/>
      <c r="BG8" s="20"/>
    </row>
    <row r="9" spans="1:64" ht="11.45" customHeight="1">
      <c r="A9" s="18"/>
      <c r="C9" s="19"/>
      <c r="D9" s="176"/>
      <c r="E9" s="176"/>
      <c r="F9" s="176"/>
      <c r="G9" s="176"/>
      <c r="J9" s="22"/>
      <c r="K9" s="177"/>
      <c r="L9" s="177"/>
      <c r="M9" s="177"/>
      <c r="N9" s="177"/>
      <c r="O9" s="177"/>
      <c r="P9" s="177"/>
      <c r="Q9" s="177"/>
      <c r="R9" s="177"/>
      <c r="S9" s="177"/>
      <c r="T9" s="177"/>
      <c r="U9" s="177"/>
      <c r="V9" s="177"/>
      <c r="W9" s="177"/>
      <c r="X9" s="177"/>
      <c r="Y9" s="177"/>
      <c r="Z9" s="177"/>
      <c r="AA9" s="177"/>
      <c r="AB9" s="177"/>
      <c r="AC9" s="177"/>
      <c r="AD9" s="177"/>
      <c r="AE9" s="177"/>
      <c r="AF9" s="177"/>
      <c r="AG9" s="177"/>
      <c r="AH9" s="177"/>
      <c r="AI9" s="177"/>
      <c r="AJ9" s="177"/>
      <c r="AK9" s="177"/>
      <c r="AL9" s="177"/>
      <c r="AM9" s="177"/>
      <c r="AN9" s="177"/>
      <c r="AO9" s="177"/>
      <c r="AP9" s="177"/>
      <c r="AQ9" s="177"/>
      <c r="AR9" s="177"/>
      <c r="AS9" s="177"/>
      <c r="AT9" s="177"/>
      <c r="AU9" s="177"/>
      <c r="AV9" s="177"/>
      <c r="AW9" s="177"/>
      <c r="AX9" s="177"/>
      <c r="AY9" s="177"/>
      <c r="AZ9" s="177"/>
      <c r="BA9" s="177"/>
      <c r="BB9" s="177"/>
      <c r="BG9" s="20"/>
    </row>
    <row r="10" spans="1:64" ht="31.15" customHeight="1">
      <c r="A10" s="18"/>
      <c r="C10" s="19"/>
      <c r="D10" s="488" t="s">
        <v>428</v>
      </c>
      <c r="E10" s="488"/>
      <c r="F10" s="488"/>
      <c r="G10" s="488"/>
      <c r="H10" s="488"/>
      <c r="I10" s="488"/>
      <c r="J10" s="22"/>
      <c r="K10" s="497"/>
      <c r="L10" s="498"/>
      <c r="M10" s="498"/>
      <c r="N10" s="498"/>
      <c r="O10" s="498"/>
      <c r="P10" s="498"/>
      <c r="Q10" s="498"/>
      <c r="R10" s="498"/>
      <c r="S10" s="498"/>
      <c r="T10" s="498"/>
      <c r="U10" s="498"/>
      <c r="V10" s="498"/>
      <c r="W10" s="498"/>
      <c r="X10" s="498"/>
      <c r="Y10" s="498"/>
      <c r="Z10" s="498"/>
      <c r="AA10" s="498"/>
      <c r="AB10" s="498"/>
      <c r="AC10" s="498"/>
      <c r="AD10" s="498"/>
      <c r="AE10" s="498"/>
      <c r="AF10" s="498"/>
      <c r="AG10" s="498"/>
      <c r="AH10" s="498"/>
      <c r="AI10" s="498"/>
      <c r="AJ10" s="499"/>
      <c r="AK10" s="101"/>
      <c r="AL10" s="22"/>
      <c r="AM10" s="22"/>
      <c r="AN10" s="22"/>
      <c r="AO10" s="22"/>
      <c r="AP10" s="22"/>
      <c r="AQ10" s="500" t="s">
        <v>430</v>
      </c>
      <c r="AR10" s="500"/>
      <c r="AS10" s="500"/>
      <c r="AT10" s="500"/>
      <c r="AU10" s="500"/>
      <c r="AV10" s="500"/>
      <c r="AW10" s="595"/>
      <c r="AX10" s="592"/>
      <c r="AY10" s="593"/>
      <c r="AZ10" s="593"/>
      <c r="BA10" s="593"/>
      <c r="BB10" s="593"/>
      <c r="BC10" s="593"/>
      <c r="BD10" s="593"/>
      <c r="BE10" s="593"/>
      <c r="BF10" s="594"/>
      <c r="BG10" s="20"/>
    </row>
    <row r="11" spans="1:64" ht="14.25" customHeight="1">
      <c r="A11" s="18"/>
      <c r="C11" s="19"/>
      <c r="D11" s="19"/>
      <c r="E11" s="19"/>
      <c r="F11" s="176"/>
      <c r="G11" s="176"/>
      <c r="H11" s="176"/>
      <c r="I11" s="176"/>
      <c r="J11" s="22"/>
      <c r="K11" s="177"/>
      <c r="L11" s="177"/>
      <c r="M11" s="177"/>
      <c r="N11" s="177"/>
      <c r="O11" s="177"/>
      <c r="P11" s="177"/>
      <c r="Q11" s="177"/>
      <c r="R11" s="177"/>
      <c r="S11" s="177"/>
      <c r="T11" s="177"/>
      <c r="U11" s="177"/>
      <c r="V11" s="177"/>
      <c r="W11" s="177"/>
      <c r="X11" s="177"/>
      <c r="Y11" s="177"/>
      <c r="Z11" s="177"/>
      <c r="AA11" s="177"/>
      <c r="AB11" s="177"/>
      <c r="AC11" s="177"/>
      <c r="AD11" s="177"/>
      <c r="AE11" s="177"/>
      <c r="AF11" s="177"/>
      <c r="AG11" s="177"/>
      <c r="AH11" s="177"/>
      <c r="AI11" s="177"/>
      <c r="AJ11" s="177"/>
      <c r="AK11" s="177"/>
      <c r="AL11" s="177"/>
      <c r="AM11" s="177"/>
      <c r="AN11" s="177"/>
      <c r="AO11" s="177"/>
      <c r="AP11" s="177"/>
      <c r="AQ11" s="177"/>
      <c r="AR11" s="177"/>
      <c r="AS11" s="177"/>
      <c r="AT11" s="495" t="s">
        <v>431</v>
      </c>
      <c r="AU11" s="495"/>
      <c r="AV11" s="495"/>
      <c r="AW11" s="495"/>
      <c r="AX11" s="495"/>
      <c r="AY11" s="495"/>
      <c r="AZ11" s="495"/>
      <c r="BA11" s="495"/>
      <c r="BB11" s="495"/>
      <c r="BC11" s="495"/>
      <c r="BG11" s="20"/>
    </row>
    <row r="12" spans="1:64" ht="23.45" customHeight="1">
      <c r="A12" s="18"/>
      <c r="C12" s="19"/>
      <c r="D12" s="19"/>
      <c r="E12" s="19"/>
      <c r="F12" s="176"/>
      <c r="G12" s="176"/>
      <c r="H12" s="176"/>
      <c r="I12" s="176"/>
      <c r="J12" s="22"/>
      <c r="K12" s="177"/>
      <c r="L12" s="177"/>
      <c r="M12" s="177"/>
      <c r="N12" s="177"/>
      <c r="O12" s="177"/>
      <c r="P12" s="177"/>
      <c r="Q12" s="177"/>
      <c r="R12" s="177"/>
      <c r="S12" s="177"/>
      <c r="T12" s="177"/>
      <c r="U12" s="177"/>
      <c r="V12" s="177"/>
      <c r="W12" s="177"/>
      <c r="X12" s="177"/>
      <c r="Y12" s="177"/>
      <c r="Z12" s="177"/>
      <c r="AA12" s="177"/>
      <c r="AB12" s="177"/>
      <c r="AC12" s="177"/>
      <c r="AD12" s="177"/>
      <c r="AE12" s="177"/>
      <c r="AF12" s="177"/>
      <c r="AG12" s="177"/>
      <c r="AH12" s="177"/>
      <c r="AI12" s="177"/>
      <c r="AJ12" s="177"/>
      <c r="AK12" s="177"/>
      <c r="AL12" s="177"/>
      <c r="AM12" s="177"/>
      <c r="AN12" s="177"/>
      <c r="AO12" s="177"/>
      <c r="AP12" s="177"/>
      <c r="AQ12" s="177"/>
      <c r="AR12" s="177"/>
      <c r="AS12" s="177"/>
      <c r="AT12" s="23"/>
      <c r="AU12" s="23"/>
      <c r="AV12" s="23"/>
      <c r="AW12" s="23"/>
      <c r="AX12" s="23"/>
      <c r="AY12" s="23"/>
      <c r="AZ12" s="23"/>
      <c r="BA12" s="23"/>
      <c r="BB12" s="23"/>
      <c r="BC12" s="23"/>
      <c r="BG12" s="20"/>
      <c r="BJ12" s="104" t="s">
        <v>0</v>
      </c>
      <c r="BK12" s="24" t="s">
        <v>432</v>
      </c>
    </row>
    <row r="13" spans="1:64" ht="31.15" customHeight="1">
      <c r="A13" s="18"/>
      <c r="C13" s="19"/>
      <c r="E13" s="22"/>
      <c r="F13" s="22"/>
      <c r="G13" s="22"/>
      <c r="H13" s="22"/>
      <c r="I13" s="22"/>
      <c r="J13" s="22"/>
      <c r="L13" s="22"/>
      <c r="M13" s="500" t="s">
        <v>1</v>
      </c>
      <c r="N13" s="500"/>
      <c r="O13" s="500"/>
      <c r="P13" s="500"/>
      <c r="Q13" s="500"/>
      <c r="R13" s="500"/>
      <c r="S13" s="500"/>
      <c r="T13" s="500"/>
      <c r="U13" s="22"/>
      <c r="V13" s="497"/>
      <c r="W13" s="498"/>
      <c r="X13" s="498"/>
      <c r="Y13" s="498"/>
      <c r="Z13" s="498"/>
      <c r="AA13" s="498"/>
      <c r="AB13" s="498"/>
      <c r="AC13" s="498"/>
      <c r="AD13" s="498"/>
      <c r="AE13" s="498"/>
      <c r="AF13" s="498"/>
      <c r="AG13" s="498"/>
      <c r="AH13" s="498"/>
      <c r="AI13" s="498"/>
      <c r="AJ13" s="499"/>
      <c r="AK13" s="25" t="str">
        <f>IF(V13=Datos!B2,1,IF(V13=Datos!B3,2,IF(V13=Datos!B4,3,IF(V13=Datos!B5,4,IF(V13=Datos!B6,5,"")))))</f>
        <v/>
      </c>
      <c r="AU13" s="177"/>
      <c r="AV13" s="177"/>
      <c r="AW13" s="177"/>
      <c r="AX13" s="177"/>
      <c r="AY13" s="177"/>
      <c r="AZ13" s="177"/>
      <c r="BA13" s="177"/>
      <c r="BB13" s="177"/>
      <c r="BG13" s="20"/>
      <c r="BJ13" s="26">
        <v>1</v>
      </c>
      <c r="BK13" s="26" t="s">
        <v>433</v>
      </c>
      <c r="BL13" s="11" t="s">
        <v>434</v>
      </c>
    </row>
    <row r="14" spans="1:64" ht="30" customHeight="1" thickBot="1">
      <c r="A14" s="34"/>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BG14" s="20"/>
      <c r="BJ14" s="26">
        <v>2</v>
      </c>
      <c r="BK14" s="26" t="s">
        <v>156</v>
      </c>
      <c r="BL14" s="11" t="s">
        <v>435</v>
      </c>
    </row>
    <row r="15" spans="1:64" ht="32.450000000000003" customHeight="1" thickBot="1">
      <c r="A15" s="380" t="str">
        <f>IF(AK13=Datos!$A$6,"IDENTIFICACIÓN DE LA OPORTUNIDAD","IDENTIFICACIÓN DEL RIESGO")</f>
        <v>IDENTIFICACIÓN DEL RIESGO</v>
      </c>
      <c r="B15" s="381"/>
      <c r="C15" s="381"/>
      <c r="D15" s="381"/>
      <c r="E15" s="381"/>
      <c r="F15" s="381"/>
      <c r="G15" s="381"/>
      <c r="H15" s="381"/>
      <c r="I15" s="381"/>
      <c r="J15" s="382"/>
      <c r="K15" s="27"/>
      <c r="L15" s="27"/>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7"/>
      <c r="BJ15" s="26">
        <v>3</v>
      </c>
      <c r="BK15" s="26" t="s">
        <v>436</v>
      </c>
      <c r="BL15" s="11" t="s">
        <v>437</v>
      </c>
    </row>
    <row r="16" spans="1:64" ht="15.6" customHeight="1">
      <c r="A16" s="18"/>
      <c r="B16" s="28"/>
      <c r="C16" s="28"/>
      <c r="D16" s="28"/>
      <c r="E16" s="28"/>
      <c r="F16" s="28"/>
      <c r="G16" s="28"/>
      <c r="H16" s="28"/>
      <c r="I16" s="28"/>
      <c r="J16" s="28"/>
      <c r="BG16" s="20"/>
      <c r="BJ16" s="26">
        <v>4</v>
      </c>
      <c r="BK16" s="26" t="s">
        <v>438</v>
      </c>
      <c r="BL16" s="11" t="s">
        <v>439</v>
      </c>
    </row>
    <row r="17" spans="1:85" ht="15.6" customHeight="1">
      <c r="A17" s="18"/>
      <c r="B17" s="28"/>
      <c r="C17" s="28"/>
      <c r="D17" s="455" t="s">
        <v>440</v>
      </c>
      <c r="E17" s="455"/>
      <c r="F17" s="455"/>
      <c r="G17" s="455"/>
      <c r="H17" s="455"/>
      <c r="I17" s="455"/>
      <c r="J17" s="455"/>
      <c r="K17" s="455"/>
      <c r="L17" s="455"/>
      <c r="M17" s="455"/>
      <c r="N17" s="455"/>
      <c r="O17" s="455"/>
      <c r="P17" s="455"/>
      <c r="Q17" s="455"/>
      <c r="S17" s="455" t="s">
        <v>441</v>
      </c>
      <c r="T17" s="455"/>
      <c r="U17" s="455"/>
      <c r="V17" s="455"/>
      <c r="X17" s="455" t="s">
        <v>442</v>
      </c>
      <c r="Y17" s="455"/>
      <c r="Z17" s="455"/>
      <c r="AA17" s="455"/>
      <c r="AB17" s="455"/>
      <c r="AC17" s="455"/>
      <c r="AD17" s="455"/>
      <c r="AE17" s="455"/>
      <c r="AF17" s="455"/>
      <c r="AG17" s="455"/>
      <c r="AH17" s="455"/>
      <c r="AI17" s="455"/>
      <c r="AJ17" s="455"/>
      <c r="AK17" s="455"/>
      <c r="AL17" s="455"/>
      <c r="AM17" s="455"/>
      <c r="AN17" s="455"/>
      <c r="AO17" s="455"/>
      <c r="AP17" s="455"/>
      <c r="AQ17" s="455"/>
      <c r="AR17" s="455"/>
      <c r="AS17" s="455"/>
      <c r="AT17" s="455"/>
      <c r="AU17" s="455"/>
      <c r="AV17" s="455"/>
      <c r="AW17" s="455"/>
      <c r="AX17" s="455"/>
      <c r="AY17" s="455"/>
      <c r="AZ17" s="455"/>
      <c r="BA17" s="455"/>
      <c r="BB17" s="455"/>
      <c r="BG17" s="20"/>
      <c r="BJ17" s="26">
        <v>5</v>
      </c>
      <c r="BK17" s="26" t="s">
        <v>171</v>
      </c>
      <c r="BL17" s="11" t="s">
        <v>443</v>
      </c>
    </row>
    <row r="18" spans="1:85" ht="31.15" customHeight="1">
      <c r="A18" s="18"/>
      <c r="D18" s="456"/>
      <c r="E18" s="456"/>
      <c r="F18" s="456"/>
      <c r="G18" s="456"/>
      <c r="H18" s="456"/>
      <c r="I18" s="456"/>
      <c r="J18" s="456"/>
      <c r="K18" s="456"/>
      <c r="L18" s="456"/>
      <c r="M18" s="456"/>
      <c r="N18" s="456"/>
      <c r="O18" s="456"/>
      <c r="P18" s="456"/>
      <c r="Q18" s="456"/>
      <c r="S18" s="456"/>
      <c r="T18" s="456"/>
      <c r="U18" s="456"/>
      <c r="V18" s="456"/>
      <c r="X18" s="456"/>
      <c r="Y18" s="456"/>
      <c r="Z18" s="456"/>
      <c r="AA18" s="456"/>
      <c r="AB18" s="456"/>
      <c r="AC18" s="456"/>
      <c r="AD18" s="456"/>
      <c r="AE18" s="456"/>
      <c r="AF18" s="456"/>
      <c r="AG18" s="456"/>
      <c r="AH18" s="456"/>
      <c r="AI18" s="456"/>
      <c r="AJ18" s="456"/>
      <c r="AK18" s="456"/>
      <c r="AL18" s="456"/>
      <c r="AM18" s="456"/>
      <c r="AN18" s="456"/>
      <c r="AO18" s="456"/>
      <c r="AP18" s="456"/>
      <c r="AQ18" s="456"/>
      <c r="AR18" s="456"/>
      <c r="AS18" s="456"/>
      <c r="AT18" s="456"/>
      <c r="AU18" s="456"/>
      <c r="AV18" s="456"/>
      <c r="AW18" s="456"/>
      <c r="AX18" s="456"/>
      <c r="AY18" s="456"/>
      <c r="AZ18" s="456"/>
      <c r="BA18" s="456"/>
      <c r="BB18" s="456"/>
      <c r="BC18" s="456"/>
      <c r="BD18" s="456"/>
      <c r="BE18" s="456"/>
      <c r="BF18" s="456"/>
      <c r="BG18" s="20"/>
    </row>
    <row r="19" spans="1:85" ht="15.6" customHeight="1">
      <c r="A19" s="18"/>
      <c r="B19" s="39"/>
      <c r="C19" s="39"/>
      <c r="D19" s="39"/>
      <c r="E19" s="39"/>
      <c r="BF19" s="140"/>
      <c r="BG19" s="102" t="s">
        <v>22</v>
      </c>
      <c r="BK19" s="11" t="s">
        <v>445</v>
      </c>
      <c r="BL19" s="11" t="s">
        <v>446</v>
      </c>
      <c r="BM19" s="11" t="s">
        <v>447</v>
      </c>
      <c r="BN19" s="11" t="s">
        <v>448</v>
      </c>
      <c r="BO19" s="11" t="s">
        <v>449</v>
      </c>
      <c r="BP19" s="11" t="s">
        <v>450</v>
      </c>
      <c r="BQ19" s="11" t="s">
        <v>451</v>
      </c>
      <c r="BS19" s="11" t="s">
        <v>452</v>
      </c>
      <c r="BT19" s="11" t="s">
        <v>453</v>
      </c>
      <c r="BU19" s="11" t="s">
        <v>454</v>
      </c>
      <c r="BV19" s="11" t="s">
        <v>455</v>
      </c>
      <c r="BW19" s="11" t="s">
        <v>456</v>
      </c>
      <c r="BX19" s="11" t="s">
        <v>457</v>
      </c>
      <c r="BY19" s="11" t="s">
        <v>458</v>
      </c>
      <c r="CA19" s="11" t="s">
        <v>459</v>
      </c>
      <c r="CB19" s="11" t="s">
        <v>460</v>
      </c>
      <c r="CC19" s="11" t="s">
        <v>461</v>
      </c>
      <c r="CD19" s="11" t="s">
        <v>462</v>
      </c>
      <c r="CE19" s="11" t="s">
        <v>463</v>
      </c>
      <c r="CF19" s="11" t="s">
        <v>464</v>
      </c>
      <c r="CG19" s="11" t="s">
        <v>465</v>
      </c>
    </row>
    <row r="20" spans="1:85" ht="15.6" customHeight="1">
      <c r="A20" s="18"/>
      <c r="B20" s="39"/>
      <c r="C20" s="39"/>
      <c r="D20" s="496" t="str">
        <f>IF(AK13=Datos!$A$6,"Nombre de la oportunidad","Nombre del riesgo")</f>
        <v>Nombre del riesgo</v>
      </c>
      <c r="E20" s="496"/>
      <c r="F20" s="496"/>
      <c r="G20" s="496"/>
      <c r="H20" s="496"/>
      <c r="I20" s="496"/>
      <c r="J20" s="496"/>
      <c r="K20" s="496"/>
      <c r="L20" s="496"/>
      <c r="M20" s="496"/>
      <c r="N20" s="496"/>
      <c r="O20" s="496"/>
      <c r="P20" s="496"/>
      <c r="Q20" s="496"/>
      <c r="R20" s="496"/>
      <c r="S20" s="496"/>
      <c r="T20" s="496"/>
      <c r="U20" s="496"/>
      <c r="V20" s="496"/>
      <c r="W20" s="496"/>
      <c r="X20" s="496"/>
      <c r="Y20" s="496"/>
      <c r="Z20" s="496"/>
      <c r="AA20" s="496"/>
      <c r="AB20" s="496"/>
      <c r="AC20" s="496"/>
      <c r="AD20" s="496"/>
      <c r="AE20" s="496"/>
      <c r="AF20" s="496"/>
      <c r="AG20" s="496"/>
      <c r="AH20" s="496"/>
      <c r="AI20" s="496"/>
      <c r="AJ20" s="496"/>
      <c r="AK20" s="496"/>
      <c r="AL20" s="496"/>
      <c r="AM20" s="496"/>
      <c r="AN20" s="496"/>
      <c r="AO20" s="496"/>
      <c r="AP20" s="496"/>
      <c r="AQ20" s="496"/>
      <c r="AR20" s="496"/>
      <c r="AS20" s="496"/>
      <c r="AT20" s="496"/>
      <c r="AU20" s="496"/>
      <c r="AV20" s="496"/>
      <c r="AW20" s="496"/>
      <c r="AX20" s="496"/>
      <c r="AY20" s="496"/>
      <c r="AZ20" s="496"/>
      <c r="BA20" s="496"/>
      <c r="BB20" s="496"/>
      <c r="BC20" s="496"/>
      <c r="BG20" s="20"/>
      <c r="BK20" s="26" t="str">
        <f>IF('Contexto Estrat. Ins'!$C$7&lt;&gt;"",'Contexto Estrat. Ins'!$C$6,"")</f>
        <v>Planta de personal autorizada insuficiente frente al crecimiento de requerimientos por parte de las partes interesadas</v>
      </c>
      <c r="BL20" s="26" t="str">
        <f>IF('Contexto Estrat. Ins'!$C$8&lt;&gt;"",'Contexto Estrat. Ins'!$C$6,"")</f>
        <v>Planta de personal autorizada insuficiente frente al crecimiento de requerimientos por parte de las partes interesadas</v>
      </c>
      <c r="BM20" s="26" t="str">
        <f>IF('Contexto Estrat. Ins'!$C$9&lt;&gt;"",'Contexto Estrat. Ins'!$C$6,"")</f>
        <v>Planta de personal autorizada insuficiente frente al crecimiento de requerimientos por parte de las partes interesadas</v>
      </c>
      <c r="BN20" s="26" t="str">
        <f>IF('Contexto Estrat. Ins'!$C$10&lt;&gt;"",'Contexto Estrat. Ins'!$C$6,"")</f>
        <v>Planta de personal autorizada insuficiente frente al crecimiento de requerimientos por parte de las partes interesadas</v>
      </c>
      <c r="BO20" s="26" t="str">
        <f>IF('Contexto Estrat. Ins'!$C$11&lt;&gt;"",'Contexto Estrat. Ins'!$C$6,"")</f>
        <v/>
      </c>
      <c r="BP20" s="26" t="str">
        <f>IF('Contexto Estrat. Ins'!$C$12&lt;&gt;"",'Contexto Estrat. Ins'!$C$6,"")</f>
        <v/>
      </c>
      <c r="BQ20" s="26" t="str">
        <f>IF($D$29='Contexto Estrat. Ins'!$B$7,BK20,IF($D$29='Contexto Estrat. Ins'!$B$8,BL20,IF($D$29='Contexto Estrat. Ins'!$B$9,BM20,IF($D$29='Contexto Estrat. Ins'!$B$10,BN20,IF($D$29='Contexto Estrat. Ins'!$B$11,BO20,IF($D$29='Contexto Estrat. Ins'!$B$12,BP20,""))))))</f>
        <v/>
      </c>
      <c r="BS20" s="26" t="str">
        <f>IF('Contexto Estrat. Ins'!$C$37&lt;&gt;"",'Contexto Estrat. Ins'!$C$36,"")</f>
        <v>Definición y aplicación de los modelos de riesgo sanitario IVC-SOA e IVC-SOA PAPF</v>
      </c>
      <c r="BT20" s="26" t="str">
        <f>IF('Contexto Estrat. Ins'!$C$38&lt;&gt;"",'Contexto Estrat. Ins'!$C$36,"")</f>
        <v/>
      </c>
      <c r="BU20" s="26" t="str">
        <f>IF('Contexto Estrat. Ins'!$C$39&lt;&gt;"",'Contexto Estrat. Ins'!$C$36,"")</f>
        <v/>
      </c>
      <c r="BV20" s="26" t="str">
        <f>IF('Contexto Estrat. Ins'!$C$40&lt;&gt;"",'Contexto Estrat. Ins'!$C$36,"")</f>
        <v>Definición y aplicación de los modelos de riesgo sanitario IVC-SOA e IVC-SOA PAPF</v>
      </c>
      <c r="BW20" s="26" t="str">
        <f>IF('Contexto Estrat. Ins'!$C$41&lt;&gt;"",'Contexto Estrat. Ins'!$C$36,"")</f>
        <v/>
      </c>
      <c r="BX20" s="26" t="str">
        <f>IF('Contexto Estrat. Ins'!$C$42&lt;&gt;"",'Contexto Estrat. Ins'!$C$36,"")</f>
        <v/>
      </c>
      <c r="BY20" s="26" t="str">
        <f>IF($D$29='Contexto Estrat. Ins'!$B$37,BS20,IF($D$29='Contexto Estrat. Ins'!$B$38,BT20,IF($D$29='Contexto Estrat. Ins'!$B$39,BU20,IF($D$29='Contexto Estrat. Ins'!$B$40,BV20,IF($D$29='Contexto Estrat. Ins'!$B$41,BW20,IF($D$29='Contexto Estrat. Ins'!$B$42,BX20,""))))))</f>
        <v/>
      </c>
      <c r="CA20" s="26" t="str">
        <f>IF('Contexto Estrat. Ins'!$C$17&lt;&gt;"",'Contexto Estrat. Ins'!$C$16,"")</f>
        <v>Aprobación de presupuesto inferior a las necesidades del Invima</v>
      </c>
      <c r="CB20" s="26" t="str">
        <f>IF('Contexto Estrat. Ins'!$C$18&lt;&gt;"",'Contexto Estrat. Ins'!$C$16,"")</f>
        <v>Aprobación de presupuesto inferior a las necesidades del Invima</v>
      </c>
      <c r="CC20" s="26" t="str">
        <f>IF('Contexto Estrat. Ins'!$C$19&lt;&gt;"",'Contexto Estrat. Ins'!$C$16,"")</f>
        <v>Aprobación de presupuesto inferior a las necesidades del Invima</v>
      </c>
      <c r="CD20" s="26" t="str">
        <f>IF('Contexto Estrat. Ins'!$C$20&lt;&gt;"",'Contexto Estrat. Ins'!$C$16,"")</f>
        <v>Aprobación de presupuesto inferior a las necesidades del Invima</v>
      </c>
      <c r="CE20" s="26" t="str">
        <f>IF('Contexto Estrat. Ins'!$C$21&lt;&gt;"",'Contexto Estrat. Ins'!$C$16,"")</f>
        <v/>
      </c>
      <c r="CF20" s="26" t="str">
        <f>IF('Contexto Estrat. Ins'!$C$22&lt;&gt;"",'Contexto Estrat. Ins'!$C$16,"")</f>
        <v/>
      </c>
      <c r="CG20" s="26" t="str">
        <f>IF($D$29='Contexto Estrat. Ins'!$B$17,CA20,IF($D$29='Contexto Estrat. Ins'!$B$18,CB20,IF($D$29='Contexto Estrat. Ins'!$B$19,CC20,IF($D$29='Contexto Estrat. Ins'!$B$20,CD20,IF($D$29='Contexto Estrat. Ins'!$B$21,CE20,IF($D$29='Contexto Estrat. Ins'!$B$22,CF20,""))))))</f>
        <v/>
      </c>
    </row>
    <row r="21" spans="1:85" ht="31.9" customHeight="1">
      <c r="A21" s="18"/>
      <c r="B21" s="39"/>
      <c r="C21" s="39"/>
      <c r="D21" s="489" t="str">
        <f>IF(X18="","",CONCATENATE(D18," ",S18," ",X18))</f>
        <v/>
      </c>
      <c r="E21" s="489"/>
      <c r="F21" s="489"/>
      <c r="G21" s="489"/>
      <c r="H21" s="489"/>
      <c r="I21" s="489"/>
      <c r="J21" s="489"/>
      <c r="K21" s="489"/>
      <c r="L21" s="489"/>
      <c r="M21" s="489"/>
      <c r="N21" s="489"/>
      <c r="O21" s="489"/>
      <c r="P21" s="489"/>
      <c r="Q21" s="489"/>
      <c r="R21" s="489"/>
      <c r="S21" s="489"/>
      <c r="T21" s="489"/>
      <c r="U21" s="489"/>
      <c r="V21" s="489"/>
      <c r="W21" s="489"/>
      <c r="X21" s="489"/>
      <c r="Y21" s="489"/>
      <c r="Z21" s="489"/>
      <c r="AA21" s="489"/>
      <c r="AB21" s="489"/>
      <c r="AC21" s="489"/>
      <c r="AD21" s="489"/>
      <c r="AE21" s="489"/>
      <c r="AF21" s="489"/>
      <c r="AG21" s="489"/>
      <c r="AH21" s="489"/>
      <c r="AI21" s="489"/>
      <c r="AJ21" s="489"/>
      <c r="AK21" s="489"/>
      <c r="AL21" s="489"/>
      <c r="AM21" s="489"/>
      <c r="AN21" s="489"/>
      <c r="AO21" s="489"/>
      <c r="AP21" s="489"/>
      <c r="AQ21" s="489"/>
      <c r="AR21" s="489"/>
      <c r="AS21" s="489"/>
      <c r="AT21" s="489"/>
      <c r="AU21" s="489"/>
      <c r="AV21" s="489"/>
      <c r="AW21" s="489"/>
      <c r="AX21" s="489"/>
      <c r="AY21" s="489"/>
      <c r="AZ21" s="489"/>
      <c r="BA21" s="489"/>
      <c r="BB21" s="489"/>
      <c r="BC21" s="489"/>
      <c r="BD21" s="489"/>
      <c r="BE21" s="489"/>
      <c r="BF21" s="489"/>
      <c r="BG21" s="20"/>
      <c r="BK21" s="26" t="str">
        <f>IF('Contexto Estrat. Ins'!$D$7&lt;&gt;"",'Contexto Estrat. Ins'!$D$6,"")</f>
        <v>Rotación de personal</v>
      </c>
      <c r="BL21" s="26" t="str">
        <f>IF('Contexto Estrat. Ins'!$D$8&lt;&gt;"",'Contexto Estrat. Ins'!$D$6,"")</f>
        <v>Rotación de personal</v>
      </c>
      <c r="BM21" s="26" t="str">
        <f>IF('Contexto Estrat. Ins'!$D$9&lt;&gt;"",'Contexto Estrat. Ins'!$D$6,"")</f>
        <v>Rotación de personal</v>
      </c>
      <c r="BN21" s="26" t="str">
        <f>IF('Contexto Estrat. Ins'!$D$10&lt;&gt;"",'Contexto Estrat. Ins'!$D$6,"")</f>
        <v/>
      </c>
      <c r="BO21" s="26" t="str">
        <f>IF('Contexto Estrat. Ins'!$D$11&lt;&gt;"",'Contexto Estrat. Ins'!$D$6,"")</f>
        <v/>
      </c>
      <c r="BP21" s="26" t="str">
        <f>IF('Contexto Estrat. Ins'!$D$12&lt;&gt;"",'Contexto Estrat. Ins'!$D$6,"")</f>
        <v/>
      </c>
      <c r="BQ21" s="26" t="str">
        <f>IF($D$29='Contexto Estrat. Ins'!$B$7,BK21,IF($D$29='Contexto Estrat. Ins'!$B$8,BL21,IF($D$29='Contexto Estrat. Ins'!$B$9,BM21,IF($D$29='Contexto Estrat. Ins'!$B$10,BN21,IF($D$29='Contexto Estrat. Ins'!$B$11,BO21,IF($D$29='Contexto Estrat. Ins'!$B$12,BP21,""))))))</f>
        <v/>
      </c>
      <c r="BS21" s="26" t="str">
        <f>IF('Contexto Estrat. Ins'!$D$37&lt;&gt;"",'Contexto Estrat. Ins'!$D$36,"")</f>
        <v>Conocimiento técnico del personal del Instituto</v>
      </c>
      <c r="BT21" s="26" t="str">
        <f>IF('Contexto Estrat. Ins'!$D$38&lt;&gt;"",'Contexto Estrat. Ins'!$D$36,"")</f>
        <v>Conocimiento técnico del personal del Instituto</v>
      </c>
      <c r="BU21" s="26" t="str">
        <f>IF('Contexto Estrat. Ins'!$D$39&lt;&gt;"",'Contexto Estrat. Ins'!$D$36,"")</f>
        <v>Conocimiento técnico del personal del Instituto</v>
      </c>
      <c r="BV21" s="26" t="str">
        <f>IF('Contexto Estrat. Ins'!$D$40&lt;&gt;"",'Contexto Estrat. Ins'!$D$36,"")</f>
        <v>Conocimiento técnico del personal del Instituto</v>
      </c>
      <c r="BW21" s="26" t="str">
        <f>IF('Contexto Estrat. Ins'!$D$41&lt;&gt;"",'Contexto Estrat. Ins'!$D$36,"")</f>
        <v/>
      </c>
      <c r="BX21" s="26" t="str">
        <f>IF('Contexto Estrat. Ins'!$D$42&lt;&gt;"",'Contexto Estrat. Ins'!$D$36,"")</f>
        <v/>
      </c>
      <c r="BY21" s="26" t="str">
        <f>IF($D$29='Contexto Estrat. Ins'!$B$37,BS21,IF($D$29='Contexto Estrat. Ins'!$B$38,BT21,IF($D$29='Contexto Estrat. Ins'!$B$39,BU21,IF($D$29='Contexto Estrat. Ins'!$B$40,BV21,IF($D$29='Contexto Estrat. Ins'!$B$41,BW21,IF($D$29='Contexto Estrat. Ins'!$B$42,BX21,""))))))</f>
        <v/>
      </c>
      <c r="CA21" s="26" t="str">
        <f>IF('Contexto Estrat. Ins'!$D$17&lt;&gt;"",'Contexto Estrat. Ins'!$D$16,"")</f>
        <v>Exceso de legislación sanitaria vigente y cambios continuos en la misma</v>
      </c>
      <c r="CB21" s="26" t="str">
        <f>IF('Contexto Estrat. Ins'!$D$18&lt;&gt;"",'Contexto Estrat. Ins'!$D$16,"")</f>
        <v/>
      </c>
      <c r="CC21" s="26" t="str">
        <f>IF('Contexto Estrat. Ins'!$D$19&lt;&gt;"",'Contexto Estrat. Ins'!$D$16,"")</f>
        <v/>
      </c>
      <c r="CD21" s="26" t="str">
        <f>IF('Contexto Estrat. Ins'!$D$20&lt;&gt;"",'Contexto Estrat. Ins'!$D$16,"")</f>
        <v/>
      </c>
      <c r="CE21" s="26" t="str">
        <f>IF('Contexto Estrat. Ins'!$D$21&lt;&gt;"",'Contexto Estrat. Ins'!$D$16,"")</f>
        <v/>
      </c>
      <c r="CF21" s="26" t="str">
        <f>IF('Contexto Estrat. Ins'!$D$22&lt;&gt;"",'Contexto Estrat. Ins'!$D$16,"")</f>
        <v/>
      </c>
      <c r="CG21" s="26" t="str">
        <f>IF($D$29='Contexto Estrat. Ins'!$B$17,CA21,IF($D$29='Contexto Estrat. Ins'!$B$18,CB21,IF($D$29='Contexto Estrat. Ins'!$B$19,CC21,IF($D$29='Contexto Estrat. Ins'!$B$20,CD21,IF($D$29='Contexto Estrat. Ins'!$B$21,CE21,IF($D$29='Contexto Estrat. Ins'!$B$22,CF21,""))))))</f>
        <v/>
      </c>
    </row>
    <row r="22" spans="1:85" ht="15" customHeight="1">
      <c r="A22" s="18"/>
      <c r="D22" s="492" t="s">
        <v>466</v>
      </c>
      <c r="E22" s="492"/>
      <c r="F22" s="492"/>
      <c r="G22" s="492"/>
      <c r="H22" s="492"/>
      <c r="I22" s="492"/>
      <c r="J22" s="492"/>
      <c r="K22" s="492"/>
      <c r="L22" s="492"/>
      <c r="M22" s="492"/>
      <c r="N22" s="492"/>
      <c r="O22" s="492"/>
      <c r="P22" s="492"/>
      <c r="Q22" s="492"/>
      <c r="R22" s="492"/>
      <c r="S22" s="492"/>
      <c r="T22" s="492"/>
      <c r="U22" s="492"/>
      <c r="V22" s="492"/>
      <c r="W22" s="492"/>
      <c r="X22" s="492"/>
      <c r="Y22" s="492"/>
      <c r="Z22" s="492"/>
      <c r="AA22" s="492"/>
      <c r="AB22" s="492"/>
      <c r="AC22" s="492"/>
      <c r="AD22" s="492"/>
      <c r="AE22" s="492"/>
      <c r="AF22" s="492"/>
      <c r="AG22" s="492"/>
      <c r="AH22" s="492"/>
      <c r="AI22" s="492"/>
      <c r="AJ22" s="492"/>
      <c r="AK22" s="492"/>
      <c r="AL22" s="492"/>
      <c r="AM22" s="492"/>
      <c r="AN22" s="492"/>
      <c r="AO22" s="492"/>
      <c r="AP22" s="492"/>
      <c r="AQ22" s="492"/>
      <c r="AR22" s="492"/>
      <c r="AS22" s="492"/>
      <c r="AT22" s="492"/>
      <c r="AU22" s="492"/>
      <c r="AV22" s="492"/>
      <c r="AW22" s="492"/>
      <c r="AX22" s="492"/>
      <c r="AY22" s="492"/>
      <c r="AZ22" s="492"/>
      <c r="BA22" s="492"/>
      <c r="BB22" s="492"/>
      <c r="BC22" s="492"/>
      <c r="BD22" s="492"/>
      <c r="BE22" s="492"/>
      <c r="BF22" s="492"/>
      <c r="BG22" s="20"/>
      <c r="BK22" s="26" t="str">
        <f>IF('Contexto Estrat. Ins'!$E$7&lt;&gt;"",'Contexto Estrat. Ins'!$E$6,"")</f>
        <v>Sistemas de información y plataforma tecnológica obsoleta y vulnerable</v>
      </c>
      <c r="BL22" s="26" t="str">
        <f>IF('Contexto Estrat. Ins'!$E$8&lt;&gt;"",'Contexto Estrat. Ins'!$E$6,"")</f>
        <v>Sistemas de información y plataforma tecnológica obsoleta y vulnerable</v>
      </c>
      <c r="BM22" s="26" t="str">
        <f>IF('Contexto Estrat. Ins'!$E$9&lt;&gt;"",'Contexto Estrat. Ins'!$E$6,"")</f>
        <v>Sistemas de información y plataforma tecnológica obsoleta y vulnerable</v>
      </c>
      <c r="BN22" s="26" t="str">
        <f>IF('Contexto Estrat. Ins'!$E$10&lt;&gt;"",'Contexto Estrat. Ins'!$E$6,"")</f>
        <v>Sistemas de información y plataforma tecnológica obsoleta y vulnerable</v>
      </c>
      <c r="BO22" s="26" t="str">
        <f>IF('Contexto Estrat. Ins'!$E$11&lt;&gt;"",'Contexto Estrat. Ins'!$E$6,"")</f>
        <v/>
      </c>
      <c r="BP22" s="26" t="str">
        <f>IF('Contexto Estrat. Ins'!$E$12&lt;&gt;"",'Contexto Estrat. Ins'!$E$6,"")</f>
        <v/>
      </c>
      <c r="BQ22" s="26" t="str">
        <f>IF($D$29='Contexto Estrat. Ins'!$B$7,BK22,IF($D$29='Contexto Estrat. Ins'!$B$8,BL22,IF($D$29='Contexto Estrat. Ins'!$B$9,BM22,IF($D$29='Contexto Estrat. Ins'!$B$10,BN22,IF($D$29='Contexto Estrat. Ins'!$B$11,BO22,IF($D$29='Contexto Estrat. Ins'!$B$12,BP22,""))))))</f>
        <v/>
      </c>
      <c r="BS22" s="26" t="str">
        <f>IF('Contexto Estrat. Ins'!$E$37&lt;&gt;"",'Contexto Estrat. Ins'!$E$36,"")</f>
        <v/>
      </c>
      <c r="BT22" s="26" t="str">
        <f>IF('Contexto Estrat. Ins'!$E$38&lt;&gt;"",'Contexto Estrat. Ins'!$E$36,"")</f>
        <v>Racionalización de trámites de acuerdo a la normatividad vigente</v>
      </c>
      <c r="BU22" s="26" t="str">
        <f>IF('Contexto Estrat. Ins'!$E$39&lt;&gt;"",'Contexto Estrat. Ins'!$E$36,"")</f>
        <v/>
      </c>
      <c r="BV22" s="26" t="str">
        <f>IF('Contexto Estrat. Ins'!$E$40&lt;&gt;"",'Contexto Estrat. Ins'!$E$36,"")</f>
        <v>Racionalización de trámites de acuerdo a la normatividad vigente</v>
      </c>
      <c r="BW22" s="26" t="str">
        <f>IF('Contexto Estrat. Ins'!$E$41&lt;&gt;"",'Contexto Estrat. Ins'!$E$36,"")</f>
        <v/>
      </c>
      <c r="BX22" s="26" t="str">
        <f>IF('Contexto Estrat. Ins'!$E$42&lt;&gt;"",'Contexto Estrat. Ins'!$E$36,"")</f>
        <v/>
      </c>
      <c r="BY22" s="26" t="str">
        <f>IF($D$29='Contexto Estrat. Ins'!$B$37,BS22,IF($D$29='Contexto Estrat. Ins'!$B$38,BT22,IF($D$29='Contexto Estrat. Ins'!$B$39,BU22,IF($D$29='Contexto Estrat. Ins'!$B$40,BV22,IF($D$29='Contexto Estrat. Ins'!$B$41,BW22,IF($D$29='Contexto Estrat. Ins'!$B$42,BX22,""))))))</f>
        <v/>
      </c>
      <c r="CA22" s="26" t="str">
        <f>IF('Contexto Estrat. Ins'!$E$17&lt;&gt;"",'Contexto Estrat. Ins'!$E$16,"")</f>
        <v>Capacidad de respuesta limitada en la Red Nacional de Laboratorios</v>
      </c>
      <c r="CB22" s="26" t="str">
        <f>IF('Contexto Estrat. Ins'!$E$18&lt;&gt;"",'Contexto Estrat. Ins'!$E$16,"")</f>
        <v/>
      </c>
      <c r="CC22" s="26" t="str">
        <f>IF('Contexto Estrat. Ins'!$E$19&lt;&gt;"",'Contexto Estrat. Ins'!$E$16,"")</f>
        <v/>
      </c>
      <c r="CD22" s="26" t="str">
        <f>IF('Contexto Estrat. Ins'!$E$20&lt;&gt;"",'Contexto Estrat. Ins'!$E$16,"")</f>
        <v/>
      </c>
      <c r="CE22" s="26" t="str">
        <f>IF('Contexto Estrat. Ins'!$E$21&lt;&gt;"",'Contexto Estrat. Ins'!$E$16,"")</f>
        <v/>
      </c>
      <c r="CF22" s="26" t="str">
        <f>IF('Contexto Estrat. Ins'!$E$22&lt;&gt;"",'Contexto Estrat. Ins'!$E$16,"")</f>
        <v/>
      </c>
      <c r="CG22" s="26" t="str">
        <f>IF($D$29='Contexto Estrat. Ins'!$B$17,CA22,IF($D$29='Contexto Estrat. Ins'!$B$18,CB22,IF($D$29='Contexto Estrat. Ins'!$B$19,CC22,IF($D$29='Contexto Estrat. Ins'!$B$20,CD22,IF($D$29='Contexto Estrat. Ins'!$B$21,CE22,IF($D$29='Contexto Estrat. Ins'!$B$22,CF22,""))))))</f>
        <v/>
      </c>
    </row>
    <row r="23" spans="1:85" ht="15" customHeight="1">
      <c r="A23" s="18"/>
      <c r="D23" s="496" t="str">
        <f>IF(AK13=Datos!$A$6,"Explicación de la oportunidad","Explicación del riesgo")</f>
        <v>Explicación del riesgo</v>
      </c>
      <c r="E23" s="496"/>
      <c r="F23" s="496"/>
      <c r="G23" s="496"/>
      <c r="H23" s="496"/>
      <c r="I23" s="496"/>
      <c r="J23" s="496"/>
      <c r="K23" s="496"/>
      <c r="L23" s="496"/>
      <c r="M23" s="496"/>
      <c r="N23" s="496"/>
      <c r="O23" s="496"/>
      <c r="P23" s="496"/>
      <c r="Q23" s="496"/>
      <c r="R23" s="496"/>
      <c r="S23" s="496"/>
      <c r="T23" s="496"/>
      <c r="U23" s="496"/>
      <c r="V23" s="496"/>
      <c r="W23" s="496"/>
      <c r="X23" s="496"/>
      <c r="Y23" s="496"/>
      <c r="Z23" s="496"/>
      <c r="AA23" s="496"/>
      <c r="AB23" s="496"/>
      <c r="AC23" s="496"/>
      <c r="AD23" s="496"/>
      <c r="AE23" s="496"/>
      <c r="AF23" s="496"/>
      <c r="AG23" s="496"/>
      <c r="AH23" s="496"/>
      <c r="AI23" s="496"/>
      <c r="AJ23" s="496"/>
      <c r="AK23" s="496"/>
      <c r="AL23" s="496"/>
      <c r="AM23" s="496"/>
      <c r="AN23" s="496"/>
      <c r="AO23" s="496"/>
      <c r="AP23" s="496"/>
      <c r="AQ23" s="496"/>
      <c r="AR23" s="496"/>
      <c r="AS23" s="30"/>
      <c r="AT23" s="30"/>
      <c r="AU23" s="30"/>
      <c r="AV23" s="30"/>
      <c r="AW23" s="30"/>
      <c r="AX23" s="30"/>
      <c r="AY23" s="490" t="str">
        <f>IF(AK13=Datos!$A$6,"Clase de oportunidad","Clase de riesgo")</f>
        <v>Clase de riesgo</v>
      </c>
      <c r="AZ23" s="490"/>
      <c r="BA23" s="490"/>
      <c r="BB23" s="490"/>
      <c r="BC23" s="490"/>
      <c r="BD23" s="490"/>
      <c r="BE23" s="490"/>
      <c r="BF23" s="490"/>
      <c r="BG23" s="20"/>
      <c r="BK23" s="26" t="str">
        <f>IF('Contexto Estrat. Ins'!$F$7&lt;&gt;"",'Contexto Estrat. Ins'!$F$6,"")</f>
        <v>Información sujeta a divulgación o modificación no autorizada</v>
      </c>
      <c r="BL23" s="26" t="str">
        <f>IF('Contexto Estrat. Ins'!$F$8&lt;&gt;"",'Contexto Estrat. Ins'!$F$6,"")</f>
        <v>Información sujeta a divulgación o modificación no autorizada</v>
      </c>
      <c r="BM23" s="26" t="str">
        <f>IF('Contexto Estrat. Ins'!$F$9&lt;&gt;"",'Contexto Estrat. Ins'!$F$6,"")</f>
        <v>Información sujeta a divulgación o modificación no autorizada</v>
      </c>
      <c r="BN23" s="26" t="str">
        <f>IF('Contexto Estrat. Ins'!$F$10&lt;&gt;"",'Contexto Estrat. Ins'!$F$6,"")</f>
        <v>Información sujeta a divulgación o modificación no autorizada</v>
      </c>
      <c r="BO23" s="26" t="str">
        <f>IF('Contexto Estrat. Ins'!$F$11&lt;&gt;"",'Contexto Estrat. Ins'!$F$6,"")</f>
        <v/>
      </c>
      <c r="BP23" s="26" t="str">
        <f>IF('Contexto Estrat. Ins'!$F$12&lt;&gt;"",'Contexto Estrat. Ins'!$F$6,"")</f>
        <v/>
      </c>
      <c r="BQ23" s="26" t="str">
        <f>IF($D$29='Contexto Estrat. Ins'!$B$7,BK23,IF($D$29='Contexto Estrat. Ins'!$B$8,BL23,IF($D$29='Contexto Estrat. Ins'!$B$9,BM23,IF($D$29='Contexto Estrat. Ins'!$B$10,BN23,IF($D$29='Contexto Estrat. Ins'!$B$11,BO23,IF($D$29='Contexto Estrat. Ins'!$B$12,BP23,""))))))</f>
        <v/>
      </c>
      <c r="BS23" s="26" t="str">
        <f>IF('Contexto Estrat. Ins'!$F$37&lt;&gt;"",'Contexto Estrat. Ins'!$F$36,"")</f>
        <v/>
      </c>
      <c r="BT23" s="26" t="str">
        <f>IF('Contexto Estrat. Ins'!$F$38&lt;&gt;"",'Contexto Estrat. Ins'!$F$36,"")</f>
        <v>Generación de recursos propios por concepto de tarifas y sanciones</v>
      </c>
      <c r="BU23" s="26" t="str">
        <f>IF('Contexto Estrat. Ins'!$F$39&lt;&gt;"",'Contexto Estrat. Ins'!$F$36,"")</f>
        <v/>
      </c>
      <c r="BV23" s="26" t="str">
        <f>IF('Contexto Estrat. Ins'!$F$40&lt;&gt;"",'Contexto Estrat. Ins'!$F$36,"")</f>
        <v/>
      </c>
      <c r="BW23" s="26" t="str">
        <f>IF('Contexto Estrat. Ins'!$F$41&lt;&gt;"",'Contexto Estrat. Ins'!$F$36,"")</f>
        <v/>
      </c>
      <c r="BX23" s="26" t="str">
        <f>IF('Contexto Estrat. Ins'!$F$42&lt;&gt;"",'Contexto Estrat. Ins'!$F$36,"")</f>
        <v/>
      </c>
      <c r="BY23" s="26" t="str">
        <f>IF($D$29='Contexto Estrat. Ins'!$B$37,BS23,IF($D$29='Contexto Estrat. Ins'!$B$38,BT23,IF($D$29='Contexto Estrat. Ins'!$B$39,BU23,IF($D$29='Contexto Estrat. Ins'!$B$40,BV23,IF($D$29='Contexto Estrat. Ins'!$B$41,BW23,IF($D$29='Contexto Estrat. Ins'!$B$42,BX23,""))))))</f>
        <v/>
      </c>
      <c r="CA23" s="26" t="str">
        <f>IF('Contexto Estrat. Ins'!$F$17&lt;&gt;"",'Contexto Estrat. Ins'!$F$16,"")</f>
        <v>Opinión neutral de los ciudadanos con respecto al Invima</v>
      </c>
      <c r="CB23" s="26" t="str">
        <f>IF('Contexto Estrat. Ins'!$F$18&lt;&gt;"",'Contexto Estrat. Ins'!$F$16,"")</f>
        <v>Opinión neutral de los ciudadanos con respecto al Invima</v>
      </c>
      <c r="CC23" s="26" t="str">
        <f>IF('Contexto Estrat. Ins'!$F$19&lt;&gt;"",'Contexto Estrat. Ins'!$F$16,"")</f>
        <v/>
      </c>
      <c r="CD23" s="26" t="str">
        <f>IF('Contexto Estrat. Ins'!$F$20&lt;&gt;"",'Contexto Estrat. Ins'!$F$16,"")</f>
        <v>Opinión neutral de los ciudadanos con respecto al Invima</v>
      </c>
      <c r="CE23" s="26" t="str">
        <f>IF('Contexto Estrat. Ins'!$F$21&lt;&gt;"",'Contexto Estrat. Ins'!$F$16,"")</f>
        <v/>
      </c>
      <c r="CF23" s="26" t="str">
        <f>IF('Contexto Estrat. Ins'!$F$22&lt;&gt;"",'Contexto Estrat. Ins'!$F$16,"")</f>
        <v/>
      </c>
      <c r="CG23" s="26" t="str">
        <f>IF($D$29='Contexto Estrat. Ins'!$B$17,CA23,IF($D$29='Contexto Estrat. Ins'!$B$18,CB23,IF($D$29='Contexto Estrat. Ins'!$B$19,CC23,IF($D$29='Contexto Estrat. Ins'!$B$20,CD23,IF($D$29='Contexto Estrat. Ins'!$B$21,CE23,IF($D$29='Contexto Estrat. Ins'!$B$22,CF23,""))))))</f>
        <v/>
      </c>
    </row>
    <row r="24" spans="1:85" ht="31.15" customHeight="1">
      <c r="A24" s="18"/>
      <c r="D24" s="491"/>
      <c r="E24" s="491"/>
      <c r="F24" s="491"/>
      <c r="G24" s="491"/>
      <c r="H24" s="491"/>
      <c r="I24" s="491"/>
      <c r="J24" s="491"/>
      <c r="K24" s="491"/>
      <c r="L24" s="491"/>
      <c r="M24" s="491"/>
      <c r="N24" s="491"/>
      <c r="O24" s="491"/>
      <c r="P24" s="491"/>
      <c r="Q24" s="491"/>
      <c r="R24" s="491"/>
      <c r="S24" s="491"/>
      <c r="T24" s="491"/>
      <c r="U24" s="491"/>
      <c r="V24" s="491"/>
      <c r="W24" s="491"/>
      <c r="X24" s="491"/>
      <c r="Y24" s="491"/>
      <c r="Z24" s="491"/>
      <c r="AA24" s="491"/>
      <c r="AB24" s="491"/>
      <c r="AC24" s="491"/>
      <c r="AD24" s="491"/>
      <c r="AE24" s="491"/>
      <c r="AF24" s="491"/>
      <c r="AG24" s="491"/>
      <c r="AH24" s="491"/>
      <c r="AI24" s="491"/>
      <c r="AJ24" s="491"/>
      <c r="AK24" s="491"/>
      <c r="AL24" s="491"/>
      <c r="AM24" s="491"/>
      <c r="AN24" s="491"/>
      <c r="AO24" s="491"/>
      <c r="AP24" s="491"/>
      <c r="AQ24" s="491"/>
      <c r="AR24" s="491"/>
      <c r="AS24" s="491"/>
      <c r="AT24" s="491"/>
      <c r="AU24" s="491"/>
      <c r="AV24" s="491"/>
      <c r="AW24" s="141"/>
      <c r="AX24" s="141"/>
      <c r="AY24" s="456"/>
      <c r="AZ24" s="456"/>
      <c r="BA24" s="456"/>
      <c r="BB24" s="456"/>
      <c r="BC24" s="456"/>
      <c r="BD24" s="456"/>
      <c r="BE24" s="456"/>
      <c r="BF24" s="456"/>
      <c r="BG24" s="20"/>
      <c r="BK24" s="26" t="str">
        <f>IF('Contexto Estrat. Ins'!$G$7&lt;&gt;"",'Contexto Estrat. Ins'!$G$6,"")</f>
        <v>Inoportunidad en la respuesta a trámites y capacidad de respuesta limitada en los laboratorios del Invima</v>
      </c>
      <c r="BL24" s="26" t="str">
        <f>IF('Contexto Estrat. Ins'!$G$8&lt;&gt;"",'Contexto Estrat. Ins'!$G$6,"")</f>
        <v>Inoportunidad en la respuesta a trámites y capacidad de respuesta limitada en los laboratorios del Invima</v>
      </c>
      <c r="BM24" s="26" t="str">
        <f>IF('Contexto Estrat. Ins'!$G$9&lt;&gt;"",'Contexto Estrat. Ins'!$G$6,"")</f>
        <v/>
      </c>
      <c r="BN24" s="26" t="str">
        <f>IF('Contexto Estrat. Ins'!$G$10&lt;&gt;"",'Contexto Estrat. Ins'!$G$6,"")</f>
        <v>Inoportunidad en la respuesta a trámites y capacidad de respuesta limitada en los laboratorios del Invima</v>
      </c>
      <c r="BO24" s="26" t="str">
        <f>IF('Contexto Estrat. Ins'!$G$11&lt;&gt;"",'Contexto Estrat. Ins'!$G$6,"")</f>
        <v/>
      </c>
      <c r="BP24" s="26" t="str">
        <f>IF('Contexto Estrat. Ins'!$G$12&lt;&gt;"",'Contexto Estrat. Ins'!$G$6,"")</f>
        <v/>
      </c>
      <c r="BQ24" s="26" t="str">
        <f>IF($D$29='Contexto Estrat. Ins'!$B$7,BK24,IF($D$29='Contexto Estrat. Ins'!$B$8,BL24,IF($D$29='Contexto Estrat. Ins'!$B$9,BM24,IF($D$29='Contexto Estrat. Ins'!$B$10,BN24,IF($D$29='Contexto Estrat. Ins'!$B$11,BO24,IF($D$29='Contexto Estrat. Ins'!$B$12,BP24,""))))))</f>
        <v/>
      </c>
      <c r="BS24" s="26" t="str">
        <f>IF('Contexto Estrat. Ins'!$G$37&lt;&gt;"",'Contexto Estrat. Ins'!$G$36,"")</f>
        <v>Mantenimiento del Sistema de Gestión Integrado</v>
      </c>
      <c r="BT24" s="26" t="str">
        <f>IF('Contexto Estrat. Ins'!$G$38&lt;&gt;"",'Contexto Estrat. Ins'!$G$36,"")</f>
        <v>Mantenimiento del Sistema de Gestión Integrado</v>
      </c>
      <c r="BU24" s="26" t="str">
        <f>IF('Contexto Estrat. Ins'!$G$39&lt;&gt;"",'Contexto Estrat. Ins'!$G$36,"")</f>
        <v>Mantenimiento del Sistema de Gestión Integrado</v>
      </c>
      <c r="BV24" s="26" t="str">
        <f>IF('Contexto Estrat. Ins'!$G$40&lt;&gt;"",'Contexto Estrat. Ins'!$G$36,"")</f>
        <v>Mantenimiento del Sistema de Gestión Integrado</v>
      </c>
      <c r="BW24" s="26" t="str">
        <f>IF('Contexto Estrat. Ins'!$G$41&lt;&gt;"",'Contexto Estrat. Ins'!$G$36,"")</f>
        <v/>
      </c>
      <c r="BX24" s="26" t="str">
        <f>IF('Contexto Estrat. Ins'!$G$42&lt;&gt;"",'Contexto Estrat. Ins'!$G$36,"")</f>
        <v/>
      </c>
      <c r="BY24" s="26" t="str">
        <f>IF($D$29='Contexto Estrat. Ins'!$B$37,BS24,IF($D$29='Contexto Estrat. Ins'!$B$38,BT24,IF($D$29='Contexto Estrat. Ins'!$B$39,BU24,IF($D$29='Contexto Estrat. Ins'!$B$40,BV24,IF($D$29='Contexto Estrat. Ins'!$B$41,BW24,IF($D$29='Contexto Estrat. Ins'!$B$42,BX24,""))))))</f>
        <v/>
      </c>
      <c r="CA24" s="26" t="str">
        <f>IF('Contexto Estrat. Ins'!$G$17&lt;&gt;"",'Contexto Estrat. Ins'!$G$16,"")</f>
        <v/>
      </c>
      <c r="CB24" s="26" t="str">
        <f>IF('Contexto Estrat. Ins'!$G$18&lt;&gt;"",'Contexto Estrat. Ins'!$G$16,"")</f>
        <v/>
      </c>
      <c r="CC24" s="26" t="str">
        <f>IF('Contexto Estrat. Ins'!$G$19&lt;&gt;"",'Contexto Estrat. Ins'!$G$16,"")</f>
        <v/>
      </c>
      <c r="CD24" s="26" t="str">
        <f>IF('Contexto Estrat. Ins'!$G$20&lt;&gt;"",'Contexto Estrat. Ins'!$G$16,"")</f>
        <v>Percepción negativa por parte de las partes interesadas con respecto a la transparencia de la Entidad</v>
      </c>
      <c r="CE24" s="26" t="str">
        <f>IF('Contexto Estrat. Ins'!$G$21&lt;&gt;"",'Contexto Estrat. Ins'!$G$16,"")</f>
        <v/>
      </c>
      <c r="CF24" s="26" t="str">
        <f>IF('Contexto Estrat. Ins'!$G$22&lt;&gt;"",'Contexto Estrat. Ins'!$G$16,"")</f>
        <v/>
      </c>
      <c r="CG24" s="26" t="str">
        <f>IF($D$29='Contexto Estrat. Ins'!$B$17,CA24,IF($D$29='Contexto Estrat. Ins'!$B$18,CB24,IF($D$29='Contexto Estrat. Ins'!$B$19,CC24,IF($D$29='Contexto Estrat. Ins'!$B$20,CD24,IF($D$29='Contexto Estrat. Ins'!$B$21,CE24,IF($D$29='Contexto Estrat. Ins'!$B$22,CF24,""))))))</f>
        <v/>
      </c>
    </row>
    <row r="25" spans="1:85" s="239" customFormat="1" ht="20.25" customHeight="1">
      <c r="A25" s="241"/>
      <c r="D25" s="240"/>
      <c r="E25" s="240"/>
      <c r="F25" s="240"/>
      <c r="G25" s="240"/>
      <c r="H25" s="240"/>
      <c r="I25" s="240"/>
      <c r="J25" s="240"/>
      <c r="K25" s="240"/>
      <c r="L25" s="240"/>
      <c r="M25" s="240"/>
      <c r="N25" s="240"/>
      <c r="O25" s="240"/>
      <c r="P25" s="240"/>
      <c r="Q25" s="236"/>
      <c r="R25" s="240"/>
      <c r="S25" s="236"/>
      <c r="T25" s="236"/>
      <c r="U25" s="236"/>
      <c r="V25" s="236"/>
      <c r="W25" s="240"/>
      <c r="X25" s="240"/>
      <c r="Y25" s="240"/>
      <c r="Z25" s="240"/>
      <c r="AA25" s="240"/>
      <c r="AB25" s="240"/>
      <c r="AC25" s="240"/>
      <c r="AD25" s="240"/>
      <c r="AE25" s="236"/>
      <c r="AF25" s="240"/>
      <c r="AG25" s="236"/>
      <c r="AH25" s="240"/>
      <c r="AI25" s="240"/>
      <c r="AJ25" s="240"/>
      <c r="AK25" s="240"/>
      <c r="AL25" s="240"/>
      <c r="AM25" s="240"/>
      <c r="AN25" s="240"/>
      <c r="AO25" s="240"/>
      <c r="AP25" s="240"/>
      <c r="AQ25" s="240"/>
      <c r="AR25" s="240"/>
      <c r="AS25" s="240"/>
      <c r="AT25" s="236"/>
      <c r="AU25" s="240"/>
      <c r="AV25" s="240"/>
      <c r="AW25" s="237"/>
      <c r="AX25" s="237"/>
      <c r="AY25" s="238"/>
      <c r="AZ25" s="238"/>
      <c r="BA25" s="238"/>
      <c r="BB25" s="238"/>
      <c r="BC25" s="238"/>
      <c r="BD25" s="238"/>
      <c r="BE25" s="238"/>
      <c r="BF25" s="238"/>
      <c r="BG25" s="242"/>
      <c r="BK25" s="243"/>
      <c r="BL25" s="243"/>
      <c r="BM25" s="243"/>
      <c r="BN25" s="243"/>
      <c r="BO25" s="243"/>
      <c r="BP25" s="243"/>
      <c r="BQ25" s="243"/>
      <c r="BS25" s="243"/>
      <c r="BT25" s="243"/>
      <c r="BU25" s="243"/>
      <c r="BV25" s="243"/>
      <c r="BW25" s="243"/>
      <c r="BX25" s="243"/>
      <c r="BY25" s="243"/>
      <c r="CA25" s="243"/>
      <c r="CB25" s="243"/>
      <c r="CC25" s="243"/>
      <c r="CD25" s="243"/>
      <c r="CE25" s="243"/>
      <c r="CF25" s="243"/>
      <c r="CG25" s="243"/>
    </row>
    <row r="26" spans="1:85" ht="31.15" customHeight="1">
      <c r="A26" s="18"/>
      <c r="C26" s="239"/>
      <c r="D26" s="647" t="s">
        <v>468</v>
      </c>
      <c r="E26" s="648"/>
      <c r="F26" s="648"/>
      <c r="G26" s="648"/>
      <c r="H26" s="648"/>
      <c r="I26" s="648"/>
      <c r="J26" s="648"/>
      <c r="K26" s="648"/>
      <c r="L26" s="648"/>
      <c r="M26" s="648"/>
      <c r="N26" s="648"/>
      <c r="O26" s="648"/>
      <c r="P26" s="249" t="s">
        <v>469</v>
      </c>
      <c r="Q26" s="245"/>
      <c r="R26" s="646" t="s">
        <v>470</v>
      </c>
      <c r="S26" s="646"/>
      <c r="T26" s="245"/>
      <c r="U26" s="246"/>
      <c r="V26" s="236"/>
      <c r="W26" s="647" t="s">
        <v>471</v>
      </c>
      <c r="X26" s="648"/>
      <c r="Y26" s="648"/>
      <c r="Z26" s="648"/>
      <c r="AA26" s="648"/>
      <c r="AB26" s="648"/>
      <c r="AC26" s="648"/>
      <c r="AD26" s="244" t="s">
        <v>469</v>
      </c>
      <c r="AE26" s="245"/>
      <c r="AF26" s="244" t="s">
        <v>470</v>
      </c>
      <c r="AG26" s="246"/>
      <c r="AH26" s="30"/>
      <c r="AI26" s="647" t="s">
        <v>472</v>
      </c>
      <c r="AJ26" s="648"/>
      <c r="AK26" s="648"/>
      <c r="AL26" s="648"/>
      <c r="AM26" s="648"/>
      <c r="AN26" s="648"/>
      <c r="AO26" s="648"/>
      <c r="AP26" s="648"/>
      <c r="AQ26" s="648"/>
      <c r="AR26" s="648"/>
      <c r="AS26" s="244" t="s">
        <v>469</v>
      </c>
      <c r="AT26" s="245"/>
      <c r="AU26" s="645" t="s">
        <v>470</v>
      </c>
      <c r="AV26" s="645"/>
      <c r="AW26" s="247"/>
      <c r="AX26" s="248"/>
      <c r="AY26" s="238"/>
      <c r="AZ26" s="238"/>
      <c r="BA26" s="238"/>
      <c r="BB26" s="238"/>
      <c r="BC26" s="238"/>
      <c r="BD26" s="238"/>
      <c r="BE26" s="238"/>
      <c r="BF26" s="238"/>
      <c r="BG26" s="20"/>
      <c r="BK26" s="26"/>
      <c r="BL26" s="26"/>
      <c r="BM26" s="26"/>
      <c r="BN26" s="26"/>
      <c r="BO26" s="26"/>
      <c r="BP26" s="26"/>
      <c r="BQ26" s="26"/>
      <c r="BS26" s="26"/>
      <c r="BT26" s="26"/>
      <c r="BU26" s="26"/>
      <c r="BV26" s="26"/>
      <c r="BW26" s="26"/>
      <c r="BX26" s="26"/>
      <c r="BY26" s="26"/>
      <c r="CA26" s="26"/>
      <c r="CB26" s="26"/>
      <c r="CC26" s="26"/>
      <c r="CD26" s="26"/>
      <c r="CE26" s="26"/>
      <c r="CF26" s="26"/>
      <c r="CG26" s="26"/>
    </row>
    <row r="27" spans="1:85" ht="15.6" customHeight="1">
      <c r="A27" s="18"/>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29"/>
      <c r="AT27" s="32"/>
      <c r="AU27" s="32"/>
      <c r="AV27" s="32"/>
      <c r="AW27" s="32"/>
      <c r="AX27" s="32"/>
      <c r="AY27" s="32"/>
      <c r="AZ27" s="32"/>
      <c r="BA27" s="32"/>
      <c r="BB27" s="32"/>
      <c r="BG27" s="20"/>
      <c r="BK27" s="26" t="str">
        <f>IF('Contexto Estrat. Ins'!$H$7&lt;&gt;"",'Contexto Estrat. Ins'!$H$6,"")</f>
        <v>Cultura de servicio y herramientas de atención al ciudadano limitadas</v>
      </c>
      <c r="BL27" s="26" t="str">
        <f>IF('Contexto Estrat. Ins'!$H$8&lt;&gt;"",'Contexto Estrat. Ins'!$H$6,"")</f>
        <v>Cultura de servicio y herramientas de atención al ciudadano limitadas</v>
      </c>
      <c r="BM27" s="26" t="str">
        <f>IF('Contexto Estrat. Ins'!$H$9&lt;&gt;"",'Contexto Estrat. Ins'!$H$6,"")</f>
        <v/>
      </c>
      <c r="BN27" s="26" t="str">
        <f>IF('Contexto Estrat. Ins'!$H$10&lt;&gt;"",'Contexto Estrat. Ins'!$H$6,"")</f>
        <v/>
      </c>
      <c r="BO27" s="26" t="str">
        <f>IF('Contexto Estrat. Ins'!$H$11&lt;&gt;"",'Contexto Estrat. Ins'!$H$6,"")</f>
        <v/>
      </c>
      <c r="BP27" s="26" t="str">
        <f>IF('Contexto Estrat. Ins'!$H$12&lt;&gt;"",'Contexto Estrat. Ins'!$H$6,"")</f>
        <v/>
      </c>
      <c r="BQ27" s="26" t="str">
        <f>IF($D$29='Contexto Estrat. Ins'!$B$7,BK27,IF($D$29='Contexto Estrat. Ins'!$B$8,BL27,IF($D$29='Contexto Estrat. Ins'!$B$9,BM27,IF($D$29='Contexto Estrat. Ins'!$B$10,BN27,IF($D$29='Contexto Estrat. Ins'!$B$11,BO27,IF($D$29='Contexto Estrat. Ins'!$B$12,BP27,""))))))</f>
        <v/>
      </c>
      <c r="BS27" s="26" t="str">
        <f>IF('Contexto Estrat. Ins'!$H$37&lt;&gt;"",'Contexto Estrat. Ins'!$H$36,"")</f>
        <v>Enfoque de mejoramiento continuo para el cumplimiento de requisitos legales en seguridad y salud en el trabajo y gestión ambiental</v>
      </c>
      <c r="BT27" s="26" t="str">
        <f>IF('Contexto Estrat. Ins'!$H$38&lt;&gt;"",'Contexto Estrat. Ins'!$H$36,"")</f>
        <v>Enfoque de mejoramiento continuo para el cumplimiento de requisitos legales en seguridad y salud en el trabajo y gestión ambiental</v>
      </c>
      <c r="BU27" s="26" t="str">
        <f>IF('Contexto Estrat. Ins'!$H$39&lt;&gt;"",'Contexto Estrat. Ins'!$H$36,"")</f>
        <v>Enfoque de mejoramiento continuo para el cumplimiento de requisitos legales en seguridad y salud en el trabajo y gestión ambiental</v>
      </c>
      <c r="BV27" s="26" t="str">
        <f>IF('Contexto Estrat. Ins'!$H$40&lt;&gt;"",'Contexto Estrat. Ins'!$H$36,"")</f>
        <v>Enfoque de mejoramiento continuo para el cumplimiento de requisitos legales en seguridad y salud en el trabajo y gestión ambiental</v>
      </c>
      <c r="BW27" s="26" t="str">
        <f>IF('Contexto Estrat. Ins'!$H$41&lt;&gt;"",'Contexto Estrat. Ins'!$H$36,"")</f>
        <v/>
      </c>
      <c r="BX27" s="26" t="str">
        <f>IF('Contexto Estrat. Ins'!$H$42&lt;&gt;"",'Contexto Estrat. Ins'!$H$36,"")</f>
        <v/>
      </c>
      <c r="BY27" s="26" t="str">
        <f>IF($D$29='Contexto Estrat. Ins'!$B$37,BS27,IF($D$29='Contexto Estrat. Ins'!$B$38,BT27,IF($D$29='Contexto Estrat. Ins'!$B$39,BU27,IF($D$29='Contexto Estrat. Ins'!$B$40,BV27,IF($D$29='Contexto Estrat. Ins'!$B$41,BW27,IF($D$29='Contexto Estrat. Ins'!$B$42,BX27,""))))))</f>
        <v/>
      </c>
      <c r="CA27" s="26" t="str">
        <f>IF('Contexto Estrat. Ins'!$H$17&lt;&gt;"",'Contexto Estrat. Ins'!$H$16,"")</f>
        <v>Actos de corrupción e ilegalidad o presión de los diferentes grupos de interés como gremios, actores políticos, usuarios, entidades gubernamentales e internacionales</v>
      </c>
      <c r="CB27" s="26" t="str">
        <f>IF('Contexto Estrat. Ins'!$H$18&lt;&gt;"",'Contexto Estrat. Ins'!$H$16,"")</f>
        <v>Actos de corrupción e ilegalidad o presión de los diferentes grupos de interés como gremios, actores políticos, usuarios, entidades gubernamentales e internacionales</v>
      </c>
      <c r="CC27" s="26" t="str">
        <f>IF('Contexto Estrat. Ins'!$H$19&lt;&gt;"",'Contexto Estrat. Ins'!$H$16,"")</f>
        <v/>
      </c>
      <c r="CD27" s="26" t="str">
        <f>IF('Contexto Estrat. Ins'!$H$20&lt;&gt;"",'Contexto Estrat. Ins'!$H$16,"")</f>
        <v>Actos de corrupción e ilegalidad o presión de los diferentes grupos de interés como gremios, actores políticos, usuarios, entidades gubernamentales e internacionales</v>
      </c>
      <c r="CE27" s="26" t="str">
        <f>IF('Contexto Estrat. Ins'!$H$21&lt;&gt;"",'Contexto Estrat. Ins'!$H$16,"")</f>
        <v/>
      </c>
      <c r="CF27" s="26" t="str">
        <f>IF('Contexto Estrat. Ins'!$H$22&lt;&gt;"",'Contexto Estrat. Ins'!$H$16,"")</f>
        <v/>
      </c>
      <c r="CG27" s="26" t="str">
        <f>IF($D$29='Contexto Estrat. Ins'!$B$17,CA27,IF($D$29='Contexto Estrat. Ins'!$B$18,CB27,IF($D$29='Contexto Estrat. Ins'!$B$19,CC27,IF($D$29='Contexto Estrat. Ins'!$B$20,CD27,IF($D$29='Contexto Estrat. Ins'!$B$21,CE27,IF($D$29='Contexto Estrat. Ins'!$B$22,CF27,""))))))</f>
        <v/>
      </c>
    </row>
    <row r="28" spans="1:85" ht="34.9" customHeight="1">
      <c r="A28" s="18"/>
      <c r="D28" s="376" t="str">
        <f>IF(OR(AK13=Datos!A2,AK13=Datos!A4,AK13=Datos!A5),"Seleccione los Trámites y OPA's posiblemente afectados",IF(AK13=Datos!A3,"Seleccione los Objetivos Estratégicos posiblemente afectados, inciando por el directamente relacionado",IF(AK13=Datos!A6,"Seleccione los Objetivos Estratégicos posiblemente favorecidos, iniciando por el directamente relacionado","")))</f>
        <v/>
      </c>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0"/>
      <c r="AD28" s="493" t="str">
        <f>IF(OR(AK13=Datos!A2,AK13=Datos!A3,AK13=Datos!A4,AK13=Datos!A5),"Seleccione o mencione otros procesos del SIG posiblemente afectados",IF(AK13=Datos!A6,"Seleccione o mencione otros procesos del SIG posiblemente favorecidos",""))</f>
        <v/>
      </c>
      <c r="AE28" s="493"/>
      <c r="AF28" s="493"/>
      <c r="AG28" s="493"/>
      <c r="AH28" s="493"/>
      <c r="AI28" s="493"/>
      <c r="AJ28" s="493"/>
      <c r="AK28" s="493"/>
      <c r="AL28" s="493"/>
      <c r="AM28" s="493"/>
      <c r="AN28" s="493"/>
      <c r="AO28" s="493"/>
      <c r="AP28" s="493"/>
      <c r="AQ28" s="493"/>
      <c r="AR28" s="493"/>
      <c r="AS28" s="493"/>
      <c r="AT28" s="493"/>
      <c r="AU28" s="493"/>
      <c r="AV28" s="493"/>
      <c r="AW28" s="493"/>
      <c r="AX28" s="493"/>
      <c r="AY28" s="493"/>
      <c r="AZ28" s="493"/>
      <c r="BA28" s="493"/>
      <c r="BB28" s="493"/>
      <c r="BC28" s="493"/>
      <c r="BD28" s="493"/>
      <c r="BE28" s="493"/>
      <c r="BF28" s="493"/>
      <c r="BG28" s="20"/>
      <c r="BK28" s="26" t="str">
        <f>IF('Contexto Estrat. Ins'!$I$7&lt;&gt;"",'Contexto Estrat. Ins'!$I$6,"")</f>
        <v/>
      </c>
      <c r="BL28" s="26" t="str">
        <f>IF('Contexto Estrat. Ins'!$I$8&lt;&gt;"",'Contexto Estrat. Ins'!$I$6,"")</f>
        <v/>
      </c>
      <c r="BM28" s="26" t="str">
        <f>IF('Contexto Estrat. Ins'!$I$9&lt;&gt;"",'Contexto Estrat. Ins'!$I$6,"")</f>
        <v>Divulgación de la plataforma estratégica y otros temas de interés inoportuna y que no cubre a la totalidad de los funcionarios y contratistas</v>
      </c>
      <c r="BN28" s="26" t="str">
        <f>IF('Contexto Estrat. Ins'!$I$10&lt;&gt;"",'Contexto Estrat. Ins'!$I$6,"")</f>
        <v/>
      </c>
      <c r="BO28" s="26" t="str">
        <f>IF('Contexto Estrat. Ins'!$I$11&lt;&gt;"",'Contexto Estrat. Ins'!$I$6,"")</f>
        <v/>
      </c>
      <c r="BP28" s="26" t="str">
        <f>IF('Contexto Estrat. Ins'!$I$12&lt;&gt;"",'Contexto Estrat. Ins'!$I$6,"")</f>
        <v/>
      </c>
      <c r="BQ28" s="26" t="str">
        <f>IF($D$29='Contexto Estrat. Ins'!$B$7,BK28,IF($D$29='Contexto Estrat. Ins'!$B$8,BL28,IF($D$29='Contexto Estrat. Ins'!$B$9,BM28,IF($D$29='Contexto Estrat. Ins'!$B$10,BN28,IF($D$29='Contexto Estrat. Ins'!$B$11,BO28,IF($D$29='Contexto Estrat. Ins'!$B$12,BP28,""))))))</f>
        <v/>
      </c>
      <c r="BS28" s="26" t="str">
        <f>IF('Contexto Estrat. Ins'!$I$37&lt;&gt;"",'Contexto Estrat. Ins'!$I$36,"")</f>
        <v>Implementación de nuevos mecanismos de atención a las partes interesadas</v>
      </c>
      <c r="BT28" s="26" t="str">
        <f>IF('Contexto Estrat. Ins'!$I$38&lt;&gt;"",'Contexto Estrat. Ins'!$I$36,"")</f>
        <v>Implementación de nuevos mecanismos de atención a las partes interesadas</v>
      </c>
      <c r="BU28" s="26" t="str">
        <f>IF('Contexto Estrat. Ins'!$I$39&lt;&gt;"",'Contexto Estrat. Ins'!$I$36,"")</f>
        <v/>
      </c>
      <c r="BV28" s="26" t="str">
        <f>IF('Contexto Estrat. Ins'!$I$40&lt;&gt;"",'Contexto Estrat. Ins'!$I$36,"")</f>
        <v>Implementación de nuevos mecanismos de atención a las partes interesadas</v>
      </c>
      <c r="BW28" s="26" t="str">
        <f>IF('Contexto Estrat. Ins'!$I$41&lt;&gt;"",'Contexto Estrat. Ins'!$I$36,"")</f>
        <v/>
      </c>
      <c r="BX28" s="26" t="str">
        <f>IF('Contexto Estrat. Ins'!$I$42&lt;&gt;"",'Contexto Estrat. Ins'!$I$36,"")</f>
        <v/>
      </c>
      <c r="BY28" s="26" t="str">
        <f>IF($D$29='Contexto Estrat. Ins'!$B$37,BS28,IF($D$29='Contexto Estrat. Ins'!$B$38,BT28,IF($D$29='Contexto Estrat. Ins'!$B$39,BU28,IF($D$29='Contexto Estrat. Ins'!$B$40,BV28,IF($D$29='Contexto Estrat. Ins'!$B$41,BW28,IF($D$29='Contexto Estrat. Ins'!$B$42,BX28,""))))))</f>
        <v/>
      </c>
      <c r="CA28" s="26" t="str">
        <f>IF('Contexto Estrat. Ins'!$I$17&lt;&gt;"",'Contexto Estrat. Ins'!$I$16,"")</f>
        <v/>
      </c>
      <c r="CB28" s="26" t="str">
        <f>IF('Contexto Estrat. Ins'!$I$18&lt;&gt;"",'Contexto Estrat. Ins'!$I$16,"")</f>
        <v/>
      </c>
      <c r="CC28" s="26" t="str">
        <f>IF('Contexto Estrat. Ins'!$I$19&lt;&gt;"",'Contexto Estrat. Ins'!$I$16,"")</f>
        <v/>
      </c>
      <c r="CD28" s="26" t="str">
        <f>IF('Contexto Estrat. Ins'!$I$20&lt;&gt;"",'Contexto Estrat. Ins'!$I$16,"")</f>
        <v/>
      </c>
      <c r="CE28" s="26" t="str">
        <f>IF('Contexto Estrat. Ins'!$I$21&lt;&gt;"",'Contexto Estrat. Ins'!$I$16,"")</f>
        <v/>
      </c>
      <c r="CF28" s="26" t="str">
        <f>IF('Contexto Estrat. Ins'!$I$22&lt;&gt;"",'Contexto Estrat. Ins'!$I$16,"")</f>
        <v/>
      </c>
      <c r="CG28" s="26" t="str">
        <f>IF($D$29='Contexto Estrat. Ins'!$B$17,CA28,IF($D$29='Contexto Estrat. Ins'!$B$18,CB28,IF($D$29='Contexto Estrat. Ins'!$B$19,CC28,IF($D$29='Contexto Estrat. Ins'!$B$20,CD28,IF($D$29='Contexto Estrat. Ins'!$B$21,CE28,IF($D$29='Contexto Estrat. Ins'!$B$22,CF28,""))))))</f>
        <v/>
      </c>
    </row>
    <row r="29" spans="1:85" ht="31.15" customHeight="1">
      <c r="A29" s="18"/>
      <c r="D29" s="373"/>
      <c r="E29" s="374"/>
      <c r="F29" s="374"/>
      <c r="G29" s="374"/>
      <c r="H29" s="374"/>
      <c r="I29" s="374"/>
      <c r="J29" s="374"/>
      <c r="K29" s="374"/>
      <c r="L29" s="374"/>
      <c r="M29" s="374"/>
      <c r="N29" s="374"/>
      <c r="O29" s="374"/>
      <c r="P29" s="374"/>
      <c r="Q29" s="374"/>
      <c r="R29" s="374"/>
      <c r="S29" s="374"/>
      <c r="T29" s="374"/>
      <c r="U29" s="374"/>
      <c r="V29" s="374"/>
      <c r="W29" s="374"/>
      <c r="X29" s="374"/>
      <c r="Y29" s="374"/>
      <c r="Z29" s="374"/>
      <c r="AA29" s="374"/>
      <c r="AB29" s="375"/>
      <c r="AC29" s="33"/>
      <c r="AD29" s="494"/>
      <c r="AE29" s="494"/>
      <c r="AF29" s="494"/>
      <c r="AG29" s="494"/>
      <c r="AH29" s="494"/>
      <c r="AI29" s="494"/>
      <c r="AJ29" s="494"/>
      <c r="AK29" s="494"/>
      <c r="AL29" s="494"/>
      <c r="AM29" s="494"/>
      <c r="AN29" s="494"/>
      <c r="AO29" s="494"/>
      <c r="AP29" s="494"/>
      <c r="AQ29" s="494"/>
      <c r="AR29" s="494"/>
      <c r="AS29" s="494"/>
      <c r="AT29" s="494"/>
      <c r="AU29" s="494"/>
      <c r="AV29" s="494"/>
      <c r="AW29" s="494"/>
      <c r="AX29" s="494"/>
      <c r="AY29" s="494"/>
      <c r="AZ29" s="494"/>
      <c r="BA29" s="494"/>
      <c r="BB29" s="494"/>
      <c r="BC29" s="494"/>
      <c r="BD29" s="494"/>
      <c r="BE29" s="494"/>
      <c r="BF29" s="494"/>
      <c r="BG29" s="20"/>
      <c r="BK29" s="26" t="str">
        <f>IF('Contexto Estrat. Ins'!$J$7&lt;&gt;"",'Contexto Estrat. Ins'!$J$6,"")</f>
        <v/>
      </c>
      <c r="BL29" s="26" t="str">
        <f>IF('Contexto Estrat. Ins'!$J$8&lt;&gt;"",'Contexto Estrat. Ins'!$J$6,"")</f>
        <v/>
      </c>
      <c r="BM29" s="26" t="str">
        <f>IF('Contexto Estrat. Ins'!$J$9&lt;&gt;"",'Contexto Estrat. Ins'!$J$6,"")</f>
        <v>Desconocimiento de los funcionarios de las herramientas de gestión y evaluación</v>
      </c>
      <c r="BN29" s="26" t="str">
        <f>IF('Contexto Estrat. Ins'!$J$10&lt;&gt;"",'Contexto Estrat. Ins'!$J$6,"")</f>
        <v>Desconocimiento de los funcionarios de las herramientas de gestión y evaluación</v>
      </c>
      <c r="BO29" s="26" t="str">
        <f>IF('Contexto Estrat. Ins'!$J$11&lt;&gt;"",'Contexto Estrat. Ins'!$J$6,"")</f>
        <v/>
      </c>
      <c r="BP29" s="26" t="str">
        <f>IF('Contexto Estrat. Ins'!$J$12&lt;&gt;"",'Contexto Estrat. Ins'!$J$6,"")</f>
        <v/>
      </c>
      <c r="BQ29" s="26" t="str">
        <f>IF($D$29='Contexto Estrat. Ins'!$B$7,BK29,IF($D$29='Contexto Estrat. Ins'!$B$8,BL29,IF($D$29='Contexto Estrat. Ins'!$B$9,BM29,IF($D$29='Contexto Estrat. Ins'!$B$10,BN29,IF($D$29='Contexto Estrat. Ins'!$B$11,BO29,IF($D$29='Contexto Estrat. Ins'!$B$12,BP29,""))))))</f>
        <v/>
      </c>
      <c r="BS29" s="26" t="str">
        <f>IF('Contexto Estrat. Ins'!$J$37&lt;&gt;"",'Contexto Estrat. Ins'!$J$36,"")</f>
        <v>Reconocimiento como autoridad sanitaria de referencia a nivel nacional e internacional</v>
      </c>
      <c r="BT29" s="26" t="str">
        <f>IF('Contexto Estrat. Ins'!$J$38&lt;&gt;"",'Contexto Estrat. Ins'!$J$36,"")</f>
        <v/>
      </c>
      <c r="BU29" s="26" t="str">
        <f>IF('Contexto Estrat. Ins'!$J$39&lt;&gt;"",'Contexto Estrat. Ins'!$J$36,"")</f>
        <v/>
      </c>
      <c r="BV29" s="26" t="str">
        <f>IF('Contexto Estrat. Ins'!$J$40&lt;&gt;"",'Contexto Estrat. Ins'!$J$36,"")</f>
        <v/>
      </c>
      <c r="BW29" s="26" t="str">
        <f>IF('Contexto Estrat. Ins'!$J$41&lt;&gt;"",'Contexto Estrat. Ins'!$J$36,"")</f>
        <v/>
      </c>
      <c r="BX29" s="26" t="str">
        <f>IF('Contexto Estrat. Ins'!$J$42&lt;&gt;"",'Contexto Estrat. Ins'!$J$36,"")</f>
        <v/>
      </c>
      <c r="BY29" s="26" t="str">
        <f>IF($D$29='Contexto Estrat. Ins'!$B$37,BS29,IF($D$29='Contexto Estrat. Ins'!$B$38,BT29,IF($D$29='Contexto Estrat. Ins'!$B$39,BU29,IF($D$29='Contexto Estrat. Ins'!$B$40,BV29,IF($D$29='Contexto Estrat. Ins'!$B$41,BW29,IF($D$29='Contexto Estrat. Ins'!$B$42,BX29,""))))))</f>
        <v/>
      </c>
      <c r="CA29" s="26" t="str">
        <f>IF('Contexto Estrat. Ins'!$J$17&lt;&gt;"",'Contexto Estrat. Ins'!$J$16,"")</f>
        <v/>
      </c>
      <c r="CB29" s="26" t="str">
        <f>IF('Contexto Estrat. Ins'!$J$18&lt;&gt;"",'Contexto Estrat. Ins'!$J$16,"")</f>
        <v/>
      </c>
      <c r="CC29" s="26" t="str">
        <f>IF('Contexto Estrat. Ins'!$J$19&lt;&gt;"",'Contexto Estrat. Ins'!$J$16,"")</f>
        <v/>
      </c>
      <c r="CD29" s="26" t="str">
        <f>IF('Contexto Estrat. Ins'!$J$20&lt;&gt;"",'Contexto Estrat. Ins'!$J$16,"")</f>
        <v/>
      </c>
      <c r="CE29" s="26" t="str">
        <f>IF('Contexto Estrat. Ins'!$J$21&lt;&gt;"",'Contexto Estrat. Ins'!$J$16,"")</f>
        <v/>
      </c>
      <c r="CF29" s="26" t="str">
        <f>IF('Contexto Estrat. Ins'!$J$22&lt;&gt;"",'Contexto Estrat. Ins'!$J$16,"")</f>
        <v/>
      </c>
      <c r="CG29" s="26" t="str">
        <f>IF($D$29='Contexto Estrat. Ins'!$B$17,CA29,IF($D$29='Contexto Estrat. Ins'!$B$18,CB29,IF($D$29='Contexto Estrat. Ins'!$B$19,CC29,IF($D$29='Contexto Estrat. Ins'!$B$20,CD29,IF($D$29='Contexto Estrat. Ins'!$B$21,CE29,IF($D$29='Contexto Estrat. Ins'!$B$22,CF29,""))))))</f>
        <v/>
      </c>
    </row>
    <row r="30" spans="1:85" ht="31.15" customHeight="1">
      <c r="A30" s="18"/>
      <c r="D30" s="373"/>
      <c r="E30" s="374"/>
      <c r="F30" s="374"/>
      <c r="G30" s="374"/>
      <c r="H30" s="374"/>
      <c r="I30" s="374"/>
      <c r="J30" s="374"/>
      <c r="K30" s="374"/>
      <c r="L30" s="374"/>
      <c r="M30" s="374"/>
      <c r="N30" s="374"/>
      <c r="O30" s="374"/>
      <c r="P30" s="374"/>
      <c r="Q30" s="374"/>
      <c r="R30" s="374"/>
      <c r="S30" s="374"/>
      <c r="T30" s="374"/>
      <c r="U30" s="374"/>
      <c r="V30" s="374"/>
      <c r="W30" s="374"/>
      <c r="X30" s="374"/>
      <c r="Y30" s="374"/>
      <c r="Z30" s="374"/>
      <c r="AA30" s="374"/>
      <c r="AB30" s="375"/>
      <c r="AC30" s="33"/>
      <c r="AD30" s="494"/>
      <c r="AE30" s="494"/>
      <c r="AF30" s="494"/>
      <c r="AG30" s="494"/>
      <c r="AH30" s="494"/>
      <c r="AI30" s="494"/>
      <c r="AJ30" s="494"/>
      <c r="AK30" s="494"/>
      <c r="AL30" s="494"/>
      <c r="AM30" s="494"/>
      <c r="AN30" s="494"/>
      <c r="AO30" s="494"/>
      <c r="AP30" s="494"/>
      <c r="AQ30" s="494"/>
      <c r="AR30" s="494"/>
      <c r="AS30" s="494"/>
      <c r="AT30" s="494"/>
      <c r="AU30" s="494"/>
      <c r="AV30" s="494"/>
      <c r="AW30" s="494"/>
      <c r="AX30" s="494"/>
      <c r="AY30" s="494"/>
      <c r="AZ30" s="494"/>
      <c r="BA30" s="494"/>
      <c r="BB30" s="494"/>
      <c r="BC30" s="494"/>
      <c r="BD30" s="494"/>
      <c r="BE30" s="494"/>
      <c r="BF30" s="494"/>
      <c r="BG30" s="20"/>
      <c r="BK30" s="26" t="str">
        <f>IF('Contexto Estrat. Ins'!$K$7&lt;&gt;"",'Contexto Estrat. Ins'!$K$6,"")</f>
        <v>Modelo de gestión documental poco eficiente</v>
      </c>
      <c r="BL30" s="26" t="str">
        <f>IF('Contexto Estrat. Ins'!$K$8&lt;&gt;"",'Contexto Estrat. Ins'!$K$6,"")</f>
        <v>Modelo de gestión documental poco eficiente</v>
      </c>
      <c r="BM30" s="26" t="str">
        <f>IF('Contexto Estrat. Ins'!$K$9&lt;&gt;"",'Contexto Estrat. Ins'!$K$6,"")</f>
        <v>Modelo de gestión documental poco eficiente</v>
      </c>
      <c r="BN30" s="26" t="str">
        <f>IF('Contexto Estrat. Ins'!$K$10&lt;&gt;"",'Contexto Estrat. Ins'!$K$6,"")</f>
        <v>Modelo de gestión documental poco eficiente</v>
      </c>
      <c r="BO30" s="26" t="str">
        <f>IF('Contexto Estrat. Ins'!$K$11&lt;&gt;"",'Contexto Estrat. Ins'!$K$6,"")</f>
        <v/>
      </c>
      <c r="BP30" s="26" t="str">
        <f>IF('Contexto Estrat. Ins'!$K$12&lt;&gt;"",'Contexto Estrat. Ins'!$K$6,"")</f>
        <v/>
      </c>
      <c r="BQ30" s="26" t="str">
        <f>IF($D$29='Contexto Estrat. Ins'!$B$7,BK30,IF($D$29='Contexto Estrat. Ins'!$B$8,BL30,IF($D$29='Contexto Estrat. Ins'!$B$9,BM30,IF($D$29='Contexto Estrat. Ins'!$B$10,BN30,IF($D$29='Contexto Estrat. Ins'!$B$11,BO30,IF($D$29='Contexto Estrat. Ins'!$B$12,BP30,""))))))</f>
        <v/>
      </c>
      <c r="BS30" s="26" t="str">
        <f>IF('Contexto Estrat. Ins'!$K$37&lt;&gt;"",'Contexto Estrat. Ins'!$K$36,"")</f>
        <v>Acuerdos de cooperación con otros países</v>
      </c>
      <c r="BT30" s="26" t="str">
        <f>IF('Contexto Estrat. Ins'!$K$38&lt;&gt;"",'Contexto Estrat. Ins'!$K$36,"")</f>
        <v/>
      </c>
      <c r="BU30" s="26" t="str">
        <f>IF('Contexto Estrat. Ins'!$K$39&lt;&gt;"",'Contexto Estrat. Ins'!$K$36,"")</f>
        <v/>
      </c>
      <c r="BV30" s="26" t="str">
        <f>IF('Contexto Estrat. Ins'!$K$40&lt;&gt;"",'Contexto Estrat. Ins'!$K$36,"")</f>
        <v/>
      </c>
      <c r="BW30" s="26" t="str">
        <f>IF('Contexto Estrat. Ins'!$K$41&lt;&gt;"",'Contexto Estrat. Ins'!$K$36,"")</f>
        <v/>
      </c>
      <c r="BX30" s="26" t="str">
        <f>IF('Contexto Estrat. Ins'!$K$42&lt;&gt;"",'Contexto Estrat. Ins'!$K$36,"")</f>
        <v/>
      </c>
      <c r="BY30" s="26" t="str">
        <f>IF($D$29='Contexto Estrat. Ins'!$B$37,BS30,IF($D$29='Contexto Estrat. Ins'!$B$38,BT30,IF($D$29='Contexto Estrat. Ins'!$B$39,BU30,IF($D$29='Contexto Estrat. Ins'!$B$40,BV30,IF($D$29='Contexto Estrat. Ins'!$B$41,BW30,IF($D$29='Contexto Estrat. Ins'!$B$42,BX30,""))))))</f>
        <v/>
      </c>
      <c r="CA30" s="26" t="str">
        <f>IF('Contexto Estrat. Ins'!$K$17&lt;&gt;"",'Contexto Estrat. Ins'!$K$16,"")</f>
        <v/>
      </c>
      <c r="CB30" s="26" t="str">
        <f>IF('Contexto Estrat. Ins'!$K$18&lt;&gt;"",'Contexto Estrat. Ins'!$K$16,"")</f>
        <v/>
      </c>
      <c r="CC30" s="26" t="str">
        <f>IF('Contexto Estrat. Ins'!$K$19&lt;&gt;"",'Contexto Estrat. Ins'!$K$16,"")</f>
        <v/>
      </c>
      <c r="CD30" s="26" t="str">
        <f>IF('Contexto Estrat. Ins'!$K$20&lt;&gt;"",'Contexto Estrat. Ins'!$K$16,"")</f>
        <v/>
      </c>
      <c r="CE30" s="26" t="str">
        <f>IF('Contexto Estrat. Ins'!$K$21&lt;&gt;"",'Contexto Estrat. Ins'!$K$16,"")</f>
        <v/>
      </c>
      <c r="CF30" s="26" t="str">
        <f>IF('Contexto Estrat. Ins'!$K$22&lt;&gt;"",'Contexto Estrat. Ins'!$K$16,"")</f>
        <v/>
      </c>
      <c r="CG30" s="26" t="str">
        <f>IF($D$29='Contexto Estrat. Ins'!$B$17,CA30,IF($D$29='Contexto Estrat. Ins'!$B$18,CB30,IF($D$29='Contexto Estrat. Ins'!$B$19,CC30,IF($D$29='Contexto Estrat. Ins'!$B$20,CD30,IF($D$29='Contexto Estrat. Ins'!$B$21,CE30,IF($D$29='Contexto Estrat. Ins'!$B$22,CF30,""))))))</f>
        <v/>
      </c>
    </row>
    <row r="31" spans="1:85" ht="31.15" customHeight="1">
      <c r="A31" s="18"/>
      <c r="D31" s="373"/>
      <c r="E31" s="374"/>
      <c r="F31" s="374"/>
      <c r="G31" s="374"/>
      <c r="H31" s="374"/>
      <c r="I31" s="374"/>
      <c r="J31" s="374"/>
      <c r="K31" s="374"/>
      <c r="L31" s="374"/>
      <c r="M31" s="374"/>
      <c r="N31" s="374"/>
      <c r="O31" s="374"/>
      <c r="P31" s="374"/>
      <c r="Q31" s="374"/>
      <c r="R31" s="374"/>
      <c r="S31" s="374"/>
      <c r="T31" s="374"/>
      <c r="U31" s="374"/>
      <c r="V31" s="374"/>
      <c r="W31" s="374"/>
      <c r="X31" s="374"/>
      <c r="Y31" s="374"/>
      <c r="Z31" s="374"/>
      <c r="AA31" s="374"/>
      <c r="AB31" s="375"/>
      <c r="AC31" s="33"/>
      <c r="AD31" s="494"/>
      <c r="AE31" s="494"/>
      <c r="AF31" s="494"/>
      <c r="AG31" s="494"/>
      <c r="AH31" s="494"/>
      <c r="AI31" s="494"/>
      <c r="AJ31" s="494"/>
      <c r="AK31" s="494"/>
      <c r="AL31" s="494"/>
      <c r="AM31" s="494"/>
      <c r="AN31" s="494"/>
      <c r="AO31" s="494"/>
      <c r="AP31" s="494"/>
      <c r="AQ31" s="494"/>
      <c r="AR31" s="494"/>
      <c r="AS31" s="494"/>
      <c r="AT31" s="494"/>
      <c r="AU31" s="494"/>
      <c r="AV31" s="494"/>
      <c r="AW31" s="494"/>
      <c r="AX31" s="494"/>
      <c r="AY31" s="494"/>
      <c r="AZ31" s="494"/>
      <c r="BA31" s="494"/>
      <c r="BB31" s="494"/>
      <c r="BC31" s="494"/>
      <c r="BD31" s="494"/>
      <c r="BE31" s="494"/>
      <c r="BF31" s="494"/>
      <c r="BG31" s="20"/>
      <c r="BK31" s="26" t="str">
        <f>IF('Contexto Estrat. Ins'!$L$7&lt;&gt;"",'Contexto Estrat. Ins'!$L$6,"")</f>
        <v>Deficiencia en la identificación de controles para mitigación de los riesgos institucionales</v>
      </c>
      <c r="BL31" s="26" t="str">
        <f>IF('Contexto Estrat. Ins'!$L$8&lt;&gt;"",'Contexto Estrat. Ins'!$L$6,"")</f>
        <v>Deficiencia en la identificación de controles para mitigación de los riesgos institucionales</v>
      </c>
      <c r="BM31" s="26" t="str">
        <f>IF('Contexto Estrat. Ins'!$L$9&lt;&gt;"",'Contexto Estrat. Ins'!$L$6,"")</f>
        <v>Deficiencia en la identificación de controles para mitigación de los riesgos institucionales</v>
      </c>
      <c r="BN31" s="26" t="str">
        <f>IF('Contexto Estrat. Ins'!$L$10&lt;&gt;"",'Contexto Estrat. Ins'!$L$6,"")</f>
        <v>Deficiencia en la identificación de controles para mitigación de los riesgos institucionales</v>
      </c>
      <c r="BO31" s="26" t="str">
        <f>IF('Contexto Estrat. Ins'!$L$11&lt;&gt;"",'Contexto Estrat. Ins'!$L$6,"")</f>
        <v/>
      </c>
      <c r="BP31" s="26" t="str">
        <f>IF('Contexto Estrat. Ins'!$L$12&lt;&gt;"",'Contexto Estrat. Ins'!$L$6,"")</f>
        <v/>
      </c>
      <c r="BQ31" s="26" t="str">
        <f>IF($D$29='Contexto Estrat. Ins'!$B$7,BK31,IF($D$29='Contexto Estrat. Ins'!$B$8,BL31,IF($D$29='Contexto Estrat. Ins'!$B$9,BM31,IF($D$29='Contexto Estrat. Ins'!$B$10,BN31,IF($D$29='Contexto Estrat. Ins'!$B$11,BO31,IF($D$29='Contexto Estrat. Ins'!$B$12,BP31,""))))))</f>
        <v/>
      </c>
      <c r="BS31" s="26" t="str">
        <f>IF('Contexto Estrat. Ins'!$L$37&lt;&gt;"",'Contexto Estrat. Ins'!$L$36,"")</f>
        <v>Planeación en los programas y proyectos institucionales</v>
      </c>
      <c r="BT31" s="26" t="str">
        <f>IF('Contexto Estrat. Ins'!$L$38&lt;&gt;"",'Contexto Estrat. Ins'!$L$36,"")</f>
        <v>Planeación en los programas y proyectos institucionales</v>
      </c>
      <c r="BU31" s="26" t="str">
        <f>IF('Contexto Estrat. Ins'!$L$39&lt;&gt;"",'Contexto Estrat. Ins'!$L$36,"")</f>
        <v>Planeación en los programas y proyectos institucionales</v>
      </c>
      <c r="BV31" s="26" t="str">
        <f>IF('Contexto Estrat. Ins'!$L$40&lt;&gt;"",'Contexto Estrat. Ins'!$L$36,"")</f>
        <v>Planeación en los programas y proyectos institucionales</v>
      </c>
      <c r="BW31" s="26" t="str">
        <f>IF('Contexto Estrat. Ins'!$L$41&lt;&gt;"",'Contexto Estrat. Ins'!$L$36,"")</f>
        <v/>
      </c>
      <c r="BX31" s="26" t="str">
        <f>IF('Contexto Estrat. Ins'!$L$42&lt;&gt;"",'Contexto Estrat. Ins'!$L$36,"")</f>
        <v/>
      </c>
      <c r="BY31" s="26" t="str">
        <f>IF($D$29='Contexto Estrat. Ins'!$B$37,BS31,IF($D$29='Contexto Estrat. Ins'!$B$38,BT31,IF($D$29='Contexto Estrat. Ins'!$B$39,BU31,IF($D$29='Contexto Estrat. Ins'!$B$40,BV31,IF($D$29='Contexto Estrat. Ins'!$B$41,BW31,IF($D$29='Contexto Estrat. Ins'!$B$42,BX31,""))))))</f>
        <v/>
      </c>
      <c r="CA31" s="26" t="str">
        <f>IF('Contexto Estrat. Ins'!$L$17&lt;&gt;"",'Contexto Estrat. Ins'!$L$16,"")</f>
        <v/>
      </c>
      <c r="CB31" s="26" t="str">
        <f>IF('Contexto Estrat. Ins'!$L$18&lt;&gt;"",'Contexto Estrat. Ins'!$L$16,"")</f>
        <v/>
      </c>
      <c r="CC31" s="26" t="str">
        <f>IF('Contexto Estrat. Ins'!$L$19&lt;&gt;"",'Contexto Estrat. Ins'!$L$16,"")</f>
        <v/>
      </c>
      <c r="CD31" s="26" t="str">
        <f>IF('Contexto Estrat. Ins'!$L$20&lt;&gt;"",'Contexto Estrat. Ins'!$L$16,"")</f>
        <v/>
      </c>
      <c r="CE31" s="26" t="str">
        <f>IF('Contexto Estrat. Ins'!$L$21&lt;&gt;"",'Contexto Estrat. Ins'!$L$16,"")</f>
        <v/>
      </c>
      <c r="CF31" s="26" t="str">
        <f>IF('Contexto Estrat. Ins'!$L$22&lt;&gt;"",'Contexto Estrat. Ins'!$L$16,"")</f>
        <v/>
      </c>
      <c r="CG31" s="26" t="str">
        <f>IF($D$29='Contexto Estrat. Ins'!$B$17,CA31,IF($D$29='Contexto Estrat. Ins'!$B$18,CB31,IF($D$29='Contexto Estrat. Ins'!$B$19,CC31,IF($D$29='Contexto Estrat. Ins'!$B$20,CD31,IF($D$29='Contexto Estrat. Ins'!$B$21,CE31,IF($D$29='Contexto Estrat. Ins'!$B$22,CF31,""))))))</f>
        <v/>
      </c>
    </row>
    <row r="32" spans="1:85" ht="31.15" customHeight="1">
      <c r="A32" s="18"/>
      <c r="D32" s="373"/>
      <c r="E32" s="374"/>
      <c r="F32" s="374"/>
      <c r="G32" s="374"/>
      <c r="H32" s="374"/>
      <c r="I32" s="374"/>
      <c r="J32" s="374"/>
      <c r="K32" s="374"/>
      <c r="L32" s="374"/>
      <c r="M32" s="374"/>
      <c r="N32" s="374"/>
      <c r="O32" s="374"/>
      <c r="P32" s="374"/>
      <c r="Q32" s="374"/>
      <c r="R32" s="374"/>
      <c r="S32" s="374"/>
      <c r="T32" s="374"/>
      <c r="U32" s="374"/>
      <c r="V32" s="374"/>
      <c r="W32" s="374"/>
      <c r="X32" s="374"/>
      <c r="Y32" s="374"/>
      <c r="Z32" s="374"/>
      <c r="AA32" s="374"/>
      <c r="AB32" s="375"/>
      <c r="AC32" s="33"/>
      <c r="AD32" s="494"/>
      <c r="AE32" s="494"/>
      <c r="AF32" s="494"/>
      <c r="AG32" s="494"/>
      <c r="AH32" s="494"/>
      <c r="AI32" s="494"/>
      <c r="AJ32" s="494"/>
      <c r="AK32" s="494"/>
      <c r="AL32" s="494"/>
      <c r="AM32" s="494"/>
      <c r="AN32" s="494"/>
      <c r="AO32" s="494"/>
      <c r="AP32" s="494"/>
      <c r="AQ32" s="494"/>
      <c r="AR32" s="494"/>
      <c r="AS32" s="494"/>
      <c r="AT32" s="494"/>
      <c r="AU32" s="494"/>
      <c r="AV32" s="494"/>
      <c r="AW32" s="494"/>
      <c r="AX32" s="494"/>
      <c r="AY32" s="494"/>
      <c r="AZ32" s="494"/>
      <c r="BA32" s="494"/>
      <c r="BB32" s="494"/>
      <c r="BC32" s="494"/>
      <c r="BD32" s="494"/>
      <c r="BE32" s="494"/>
      <c r="BF32" s="494"/>
      <c r="BG32" s="20"/>
      <c r="BK32" s="26" t="str">
        <f>IF('Contexto Estrat. Ins'!$M$7&lt;&gt;"",'Contexto Estrat. Ins'!$M$6,"")</f>
        <v>Insuficiente unificación de criterios técnico y legal</v>
      </c>
      <c r="BL32" s="26" t="str">
        <f>IF('Contexto Estrat. Ins'!$M$8&lt;&gt;"",'Contexto Estrat. Ins'!$M$6,"")</f>
        <v>Insuficiente unificación de criterios técnico y legal</v>
      </c>
      <c r="BM32" s="26" t="str">
        <f>IF('Contexto Estrat. Ins'!$M$9&lt;&gt;"",'Contexto Estrat. Ins'!$M$6,"")</f>
        <v>Insuficiente unificación de criterios técnico y legal</v>
      </c>
      <c r="BN32" s="26" t="str">
        <f>IF('Contexto Estrat. Ins'!$M$10&lt;&gt;"",'Contexto Estrat. Ins'!$M$6,"")</f>
        <v>Insuficiente unificación de criterios técnico y legal</v>
      </c>
      <c r="BO32" s="26" t="str">
        <f>IF('Contexto Estrat. Ins'!$M$11&lt;&gt;"",'Contexto Estrat. Ins'!$M$6,"")</f>
        <v/>
      </c>
      <c r="BP32" s="26" t="str">
        <f>IF('Contexto Estrat. Ins'!$M$12&lt;&gt;"",'Contexto Estrat. Ins'!$M$6,"")</f>
        <v/>
      </c>
      <c r="BQ32" s="26" t="str">
        <f>IF($D$29='Contexto Estrat. Ins'!$B$7,BK32,IF($D$29='Contexto Estrat. Ins'!$B$8,BL32,IF($D$29='Contexto Estrat. Ins'!$B$9,BM32,IF($D$29='Contexto Estrat. Ins'!$B$10,BN32,IF($D$29='Contexto Estrat. Ins'!$B$11,BO32,IF($D$29='Contexto Estrat. Ins'!$B$12,BP32,""))))))</f>
        <v/>
      </c>
      <c r="BS32" s="26" t="str">
        <f>IF('Contexto Estrat. Ins'!$M$37&lt;&gt;"",'Contexto Estrat. Ins'!$M$36,"")</f>
        <v>Adecuada divulgación de la plataforma estratégica y otros temas de interés</v>
      </c>
      <c r="BT32" s="26" t="str">
        <f>IF('Contexto Estrat. Ins'!$M$38&lt;&gt;"",'Contexto Estrat. Ins'!$M$36,"")</f>
        <v/>
      </c>
      <c r="BU32" s="26" t="str">
        <f>IF('Contexto Estrat. Ins'!$M$39&lt;&gt;"",'Contexto Estrat. Ins'!$M$36,"")</f>
        <v/>
      </c>
      <c r="BV32" s="26" t="str">
        <f>IF('Contexto Estrat. Ins'!$M$40&lt;&gt;"",'Contexto Estrat. Ins'!$M$36,"")</f>
        <v>Adecuada divulgación de la plataforma estratégica y otros temas de interés</v>
      </c>
      <c r="BW32" s="26" t="str">
        <f>IF('Contexto Estrat. Ins'!$M$41&lt;&gt;"",'Contexto Estrat. Ins'!$M$36,"")</f>
        <v/>
      </c>
      <c r="BX32" s="26" t="str">
        <f>IF('Contexto Estrat. Ins'!$M$42&lt;&gt;"",'Contexto Estrat. Ins'!$M$36,"")</f>
        <v/>
      </c>
      <c r="BY32" s="26" t="str">
        <f>IF($D$29='Contexto Estrat. Ins'!$B$37,BS32,IF($D$29='Contexto Estrat. Ins'!$B$38,BT32,IF($D$29='Contexto Estrat. Ins'!$B$39,BU32,IF($D$29='Contexto Estrat. Ins'!$B$40,BV32,IF($D$29='Contexto Estrat. Ins'!$B$41,BW32,IF($D$29='Contexto Estrat. Ins'!$B$42,BX32,""))))))</f>
        <v/>
      </c>
      <c r="CA32" s="26" t="str">
        <f>IF('Contexto Estrat. Ins'!$M$17&lt;&gt;"",'Contexto Estrat. Ins'!$M$16,"")</f>
        <v/>
      </c>
      <c r="CB32" s="26" t="str">
        <f>IF('Contexto Estrat. Ins'!$M$18&lt;&gt;"",'Contexto Estrat. Ins'!$M$16,"")</f>
        <v/>
      </c>
      <c r="CC32" s="26" t="str">
        <f>IF('Contexto Estrat. Ins'!$M$19&lt;&gt;"",'Contexto Estrat. Ins'!$M$16,"")</f>
        <v/>
      </c>
      <c r="CD32" s="26" t="str">
        <f>IF('Contexto Estrat. Ins'!$M$20&lt;&gt;"",'Contexto Estrat. Ins'!$M$16,"")</f>
        <v/>
      </c>
      <c r="CE32" s="26" t="str">
        <f>IF('Contexto Estrat. Ins'!$M$21&lt;&gt;"",'Contexto Estrat. Ins'!$M$16,"")</f>
        <v/>
      </c>
      <c r="CF32" s="26" t="str">
        <f>IF('Contexto Estrat. Ins'!$M$22&lt;&gt;"",'Contexto Estrat. Ins'!$M$16,"")</f>
        <v/>
      </c>
      <c r="CG32" s="26" t="str">
        <f>IF($D$29='Contexto Estrat. Ins'!$B$17,CA32,IF($D$29='Contexto Estrat. Ins'!$B$18,CB32,IF($D$29='Contexto Estrat. Ins'!$B$19,CC32,IF($D$29='Contexto Estrat. Ins'!$B$20,CD32,IF($D$29='Contexto Estrat. Ins'!$B$21,CE32,IF($D$29='Contexto Estrat. Ins'!$B$22,CF32,""))))))</f>
        <v/>
      </c>
    </row>
    <row r="33" spans="1:86" ht="31.15" customHeight="1">
      <c r="A33" s="18"/>
      <c r="D33" s="373"/>
      <c r="E33" s="374"/>
      <c r="F33" s="374"/>
      <c r="G33" s="374"/>
      <c r="H33" s="374"/>
      <c r="I33" s="374"/>
      <c r="J33" s="374"/>
      <c r="K33" s="374"/>
      <c r="L33" s="374"/>
      <c r="M33" s="374"/>
      <c r="N33" s="374"/>
      <c r="O33" s="374"/>
      <c r="P33" s="374"/>
      <c r="Q33" s="374"/>
      <c r="R33" s="374"/>
      <c r="S33" s="374"/>
      <c r="T33" s="374"/>
      <c r="U33" s="374"/>
      <c r="V33" s="374"/>
      <c r="W33" s="374"/>
      <c r="X33" s="374"/>
      <c r="Y33" s="374"/>
      <c r="Z33" s="374"/>
      <c r="AA33" s="374"/>
      <c r="AB33" s="375"/>
      <c r="AC33" s="33"/>
      <c r="AD33" s="494"/>
      <c r="AE33" s="494"/>
      <c r="AF33" s="494"/>
      <c r="AG33" s="494"/>
      <c r="AH33" s="494"/>
      <c r="AI33" s="494"/>
      <c r="AJ33" s="494"/>
      <c r="AK33" s="494"/>
      <c r="AL33" s="494"/>
      <c r="AM33" s="494"/>
      <c r="AN33" s="494"/>
      <c r="AO33" s="494"/>
      <c r="AP33" s="494"/>
      <c r="AQ33" s="494"/>
      <c r="AR33" s="494"/>
      <c r="AS33" s="494"/>
      <c r="AT33" s="494"/>
      <c r="AU33" s="494"/>
      <c r="AV33" s="494"/>
      <c r="AW33" s="494"/>
      <c r="AX33" s="494"/>
      <c r="AY33" s="494"/>
      <c r="AZ33" s="494"/>
      <c r="BA33" s="494"/>
      <c r="BB33" s="494"/>
      <c r="BC33" s="494"/>
      <c r="BD33" s="494"/>
      <c r="BE33" s="494"/>
      <c r="BF33" s="494"/>
      <c r="BG33" s="20"/>
      <c r="BK33" s="26" t="str">
        <f>IF('Contexto Estrat. Ins'!$N$7&lt;&gt;"",'Contexto Estrat. Ins'!$N$6,"")</f>
        <v/>
      </c>
      <c r="BL33" s="26" t="str">
        <f>IF('Contexto Estrat. Ins'!$N$8&lt;&gt;"",'Contexto Estrat. Ins'!$N$6,"")</f>
        <v/>
      </c>
      <c r="BM33" s="26" t="str">
        <f>IF('Contexto Estrat. Ins'!$N$9&lt;&gt;"",'Contexto Estrat. Ins'!$N$6,"")</f>
        <v/>
      </c>
      <c r="BN33" s="26" t="str">
        <f>IF('Contexto Estrat. Ins'!$N$10&lt;&gt;"",'Contexto Estrat. Ins'!$N$6,"")</f>
        <v/>
      </c>
      <c r="BO33" s="26" t="str">
        <f>IF('Contexto Estrat. Ins'!$N$11&lt;&gt;"",'Contexto Estrat. Ins'!$N$6,"")</f>
        <v/>
      </c>
      <c r="BP33" s="26" t="str">
        <f>IF('Contexto Estrat. Ins'!$N$12&lt;&gt;"",'Contexto Estrat. Ins'!$N$6,"")</f>
        <v/>
      </c>
      <c r="BQ33" s="26" t="str">
        <f>IF($D$29='Contexto Estrat. Ins'!$B$7,BK33,IF($D$29='Contexto Estrat. Ins'!$B$8,BL33,IF($D$29='Contexto Estrat. Ins'!$B$9,BM33,IF($D$29='Contexto Estrat. Ins'!$B$10,BN33,IF($D$29='Contexto Estrat. Ins'!$B$11,BO33,IF($D$29='Contexto Estrat. Ins'!$B$12,BP33,""))))))</f>
        <v/>
      </c>
      <c r="BS33" s="26" t="str">
        <f>IF('Contexto Estrat. Ins'!$N$37&lt;&gt;"",'Contexto Estrat. Ins'!$N$36,"")</f>
        <v/>
      </c>
      <c r="BT33" s="26" t="str">
        <f>IF('Contexto Estrat. Ins'!$N$38&lt;&gt;"",'Contexto Estrat. Ins'!$N$36,"")</f>
        <v/>
      </c>
      <c r="BU33" s="26" t="str">
        <f>IF('Contexto Estrat. Ins'!$N$39&lt;&gt;"",'Contexto Estrat. Ins'!$N$36,"")</f>
        <v/>
      </c>
      <c r="BV33" s="26" t="str">
        <f>IF('Contexto Estrat. Ins'!$N$40&lt;&gt;"",'Contexto Estrat. Ins'!$N$36,"")</f>
        <v/>
      </c>
      <c r="BW33" s="26" t="str">
        <f>IF('Contexto Estrat. Ins'!$N$41&lt;&gt;"",'Contexto Estrat. Ins'!$N$36,"")</f>
        <v/>
      </c>
      <c r="BX33" s="26" t="str">
        <f>IF('Contexto Estrat. Ins'!$N$42&lt;&gt;"",'Contexto Estrat. Ins'!$N$36,"")</f>
        <v/>
      </c>
      <c r="BY33" s="26" t="str">
        <f>IF($D$29='Contexto Estrat. Ins'!$B$37,BS33,IF($D$29='Contexto Estrat. Ins'!$B$38,BT33,IF($D$29='Contexto Estrat. Ins'!$B$39,BU33,IF($D$29='Contexto Estrat. Ins'!$B$40,BV33,IF($D$29='Contexto Estrat. Ins'!$B$41,BW33,IF($D$29='Contexto Estrat. Ins'!$B$42,BX33,""))))))</f>
        <v/>
      </c>
      <c r="CA33" s="26" t="str">
        <f>IF('Contexto Estrat. Ins'!$N$17&lt;&gt;"",'Contexto Estrat. Ins'!$N$16,"")</f>
        <v/>
      </c>
      <c r="CB33" s="26" t="str">
        <f>IF('Contexto Estrat. Ins'!$N$18&lt;&gt;"",'Contexto Estrat. Ins'!$N$16,"")</f>
        <v/>
      </c>
      <c r="CC33" s="26" t="str">
        <f>IF('Contexto Estrat. Ins'!$N$19&lt;&gt;"",'Contexto Estrat. Ins'!$N$16,"")</f>
        <v/>
      </c>
      <c r="CD33" s="26" t="str">
        <f>IF('Contexto Estrat. Ins'!$N$20&lt;&gt;"",'Contexto Estrat. Ins'!$N$16,"")</f>
        <v/>
      </c>
      <c r="CE33" s="26" t="str">
        <f>IF('Contexto Estrat. Ins'!$N$21&lt;&gt;"",'Contexto Estrat. Ins'!$N$16,"")</f>
        <v/>
      </c>
      <c r="CF33" s="26" t="str">
        <f>IF('Contexto Estrat. Ins'!$N$22&lt;&gt;"",'Contexto Estrat. Ins'!$N$16,"")</f>
        <v/>
      </c>
      <c r="CG33" s="26" t="str">
        <f>IF($D$29='Contexto Estrat. Ins'!$B$17,CA33,IF($D$29='Contexto Estrat. Ins'!$B$18,CB33,IF($D$29='Contexto Estrat. Ins'!$B$19,CC33,IF($D$29='Contexto Estrat. Ins'!$B$20,CD33,IF($D$29='Contexto Estrat. Ins'!$B$21,CE33,IF($D$29='Contexto Estrat. Ins'!$B$22,CF33,""))))))</f>
        <v/>
      </c>
    </row>
    <row r="34" spans="1:86" ht="31.15" customHeight="1">
      <c r="A34" s="18"/>
      <c r="D34" s="373"/>
      <c r="E34" s="374"/>
      <c r="F34" s="374"/>
      <c r="G34" s="374"/>
      <c r="H34" s="374"/>
      <c r="I34" s="374"/>
      <c r="J34" s="374"/>
      <c r="K34" s="374"/>
      <c r="L34" s="374"/>
      <c r="M34" s="374"/>
      <c r="N34" s="374"/>
      <c r="O34" s="374"/>
      <c r="P34" s="374"/>
      <c r="Q34" s="374"/>
      <c r="R34" s="374"/>
      <c r="S34" s="374"/>
      <c r="T34" s="374"/>
      <c r="U34" s="374"/>
      <c r="V34" s="374"/>
      <c r="W34" s="374"/>
      <c r="X34" s="374"/>
      <c r="Y34" s="374"/>
      <c r="Z34" s="374"/>
      <c r="AA34" s="374"/>
      <c r="AB34" s="375"/>
      <c r="AC34" s="33"/>
      <c r="AD34" s="494"/>
      <c r="AE34" s="494"/>
      <c r="AF34" s="494"/>
      <c r="AG34" s="494"/>
      <c r="AH34" s="494"/>
      <c r="AI34" s="494"/>
      <c r="AJ34" s="494"/>
      <c r="AK34" s="494"/>
      <c r="AL34" s="494"/>
      <c r="AM34" s="494"/>
      <c r="AN34" s="494"/>
      <c r="AO34" s="494"/>
      <c r="AP34" s="494"/>
      <c r="AQ34" s="494"/>
      <c r="AR34" s="494"/>
      <c r="AS34" s="494"/>
      <c r="AT34" s="494"/>
      <c r="AU34" s="494"/>
      <c r="AV34" s="494"/>
      <c r="AW34" s="494"/>
      <c r="AX34" s="494"/>
      <c r="AY34" s="494"/>
      <c r="AZ34" s="494"/>
      <c r="BA34" s="494"/>
      <c r="BB34" s="494"/>
      <c r="BC34" s="494"/>
      <c r="BD34" s="494"/>
      <c r="BE34" s="494"/>
      <c r="BF34" s="494"/>
      <c r="BG34" s="20"/>
      <c r="BK34" s="26" t="str">
        <f>IF('Contexto Estrat. Ins'!$O$7&lt;&gt;"",'Contexto Estrat. Ins'!$O$6,"")</f>
        <v/>
      </c>
      <c r="BL34" s="26" t="str">
        <f>IF('Contexto Estrat. Ins'!$O$8&lt;&gt;"",'Contexto Estrat. Ins'!$O$6,"")</f>
        <v/>
      </c>
      <c r="BM34" s="26" t="str">
        <f>IF('Contexto Estrat. Ins'!$O$9&lt;&gt;"",'Contexto Estrat. Ins'!$O$6,"")</f>
        <v/>
      </c>
      <c r="BN34" s="26" t="str">
        <f>IF('Contexto Estrat. Ins'!$O$10&lt;&gt;"",'Contexto Estrat. Ins'!$O$6,"")</f>
        <v/>
      </c>
      <c r="BO34" s="26" t="str">
        <f>IF('Contexto Estrat. Ins'!$O$11&lt;&gt;"",'Contexto Estrat. Ins'!$O$6,"")</f>
        <v/>
      </c>
      <c r="BP34" s="26" t="str">
        <f>IF('Contexto Estrat. Ins'!$O$12&lt;&gt;"",'Contexto Estrat. Ins'!$O$6,"")</f>
        <v/>
      </c>
      <c r="BQ34" s="26" t="str">
        <f>IF($D$29='Contexto Estrat. Ins'!$B$7,BK34,IF($D$29='Contexto Estrat. Ins'!$B$8,BL34,IF($D$29='Contexto Estrat. Ins'!$B$9,BM34,IF($D$29='Contexto Estrat. Ins'!$B$10,BN34,IF($D$29='Contexto Estrat. Ins'!$B$11,BO34,IF($D$29='Contexto Estrat. Ins'!$B$12,BP34,""))))))</f>
        <v/>
      </c>
      <c r="BS34" s="26" t="str">
        <f>IF('Contexto Estrat. Ins'!$O$37&lt;&gt;"",'Contexto Estrat. Ins'!$O$36,"")</f>
        <v/>
      </c>
      <c r="BT34" s="26" t="str">
        <f>IF('Contexto Estrat. Ins'!$O$38&lt;&gt;"",'Contexto Estrat. Ins'!$O$36,"")</f>
        <v/>
      </c>
      <c r="BU34" s="26" t="str">
        <f>IF('Contexto Estrat. Ins'!$O$39&lt;&gt;"",'Contexto Estrat. Ins'!$O$36,"")</f>
        <v/>
      </c>
      <c r="BV34" s="26" t="str">
        <f>IF('Contexto Estrat. Ins'!$O$40&lt;&gt;"",'Contexto Estrat. Ins'!$O$36,"")</f>
        <v/>
      </c>
      <c r="BW34" s="26" t="str">
        <f>IF('Contexto Estrat. Ins'!$O$41&lt;&gt;"",'Contexto Estrat. Ins'!$O$36,"")</f>
        <v/>
      </c>
      <c r="BX34" s="26" t="str">
        <f>IF('Contexto Estrat. Ins'!$O$42&lt;&gt;"",'Contexto Estrat. Ins'!$O$36,"")</f>
        <v/>
      </c>
      <c r="BY34" s="26" t="str">
        <f>IF($D$29='Contexto Estrat. Ins'!$B$37,BS34,IF($D$29='Contexto Estrat. Ins'!$B$38,BT34,IF($D$29='Contexto Estrat. Ins'!$B$39,BU34,IF($D$29='Contexto Estrat. Ins'!$B$40,BV34,IF($D$29='Contexto Estrat. Ins'!$B$41,BW34,IF($D$29='Contexto Estrat. Ins'!$B$42,BX34,""))))))</f>
        <v/>
      </c>
      <c r="CA34" s="26" t="str">
        <f>IF('Contexto Estrat. Ins'!$O$17&lt;&gt;"",'Contexto Estrat. Ins'!$O$16,"")</f>
        <v/>
      </c>
      <c r="CB34" s="26" t="str">
        <f>IF('Contexto Estrat. Ins'!$O$18&lt;&gt;"",'Contexto Estrat. Ins'!$O$16,"")</f>
        <v/>
      </c>
      <c r="CC34" s="26" t="str">
        <f>IF('Contexto Estrat. Ins'!$O$19&lt;&gt;"",'Contexto Estrat. Ins'!$O$16,"")</f>
        <v/>
      </c>
      <c r="CD34" s="26" t="str">
        <f>IF('Contexto Estrat. Ins'!$O$20&lt;&gt;"",'Contexto Estrat. Ins'!$O$16,"")</f>
        <v/>
      </c>
      <c r="CE34" s="26" t="str">
        <f>IF('Contexto Estrat. Ins'!$O$21&lt;&gt;"",'Contexto Estrat. Ins'!$O$16,"")</f>
        <v/>
      </c>
      <c r="CF34" s="26" t="str">
        <f>IF('Contexto Estrat. Ins'!$O$22&lt;&gt;"",'Contexto Estrat. Ins'!$O$16,"")</f>
        <v/>
      </c>
      <c r="CG34" s="26" t="str">
        <f>IF($D$29='Contexto Estrat. Ins'!$B$17,CA34,IF($D$29='Contexto Estrat. Ins'!$B$18,CB34,IF($D$29='Contexto Estrat. Ins'!$B$19,CC34,IF($D$29='Contexto Estrat. Ins'!$B$20,CD34,IF($D$29='Contexto Estrat. Ins'!$B$21,CE34,IF($D$29='Contexto Estrat. Ins'!$B$22,CF34,""))))))</f>
        <v/>
      </c>
    </row>
    <row r="35" spans="1:86" ht="15.6" customHeight="1">
      <c r="A35" s="34"/>
      <c r="B35" s="35"/>
      <c r="C35" s="35"/>
      <c r="BG35" s="20"/>
      <c r="BK35" s="26" t="str">
        <f>IF('Contexto Estrat. Ins'!$P$7&lt;&gt;"",'Contexto Estrat. Ins'!$P$6,"")</f>
        <v/>
      </c>
      <c r="BL35" s="26" t="str">
        <f>IF('Contexto Estrat. Ins'!$P$8&lt;&gt;"",'Contexto Estrat. Ins'!$P$6,"")</f>
        <v/>
      </c>
      <c r="BM35" s="26" t="str">
        <f>IF('Contexto Estrat. Ins'!$P$9&lt;&gt;"",'Contexto Estrat. Ins'!$P$6,"")</f>
        <v/>
      </c>
      <c r="BN35" s="26" t="str">
        <f>IF('Contexto Estrat. Ins'!$P$10&lt;&gt;"",'Contexto Estrat. Ins'!$P$6,"")</f>
        <v/>
      </c>
      <c r="BO35" s="26" t="str">
        <f>IF('Contexto Estrat. Ins'!$P$11&lt;&gt;"",'Contexto Estrat. Ins'!$P$6,"")</f>
        <v/>
      </c>
      <c r="BP35" s="26" t="str">
        <f>IF('Contexto Estrat. Ins'!$P$12&lt;&gt;"",'Contexto Estrat. Ins'!$P$6,"")</f>
        <v/>
      </c>
      <c r="BQ35" s="26" t="str">
        <f>IF($D$29='Contexto Estrat. Ins'!$B$7,BK35,IF($D$29='Contexto Estrat. Ins'!$B$8,BL35,IF($D$29='Contexto Estrat. Ins'!$B$9,BM35,IF($D$29='Contexto Estrat. Ins'!$B$10,BN35,IF($D$29='Contexto Estrat. Ins'!$B$11,BO35,IF($D$29='Contexto Estrat. Ins'!$B$12,BP35,""))))))</f>
        <v/>
      </c>
      <c r="BS35" s="26" t="str">
        <f>IF('Contexto Estrat. Ins'!$P$37&lt;&gt;"",'Contexto Estrat. Ins'!$P$36,"")</f>
        <v/>
      </c>
      <c r="BT35" s="26" t="str">
        <f>IF('Contexto Estrat. Ins'!$P$38&lt;&gt;"",'Contexto Estrat. Ins'!$P$36,"")</f>
        <v/>
      </c>
      <c r="BU35" s="26" t="str">
        <f>IF('Contexto Estrat. Ins'!$P$39&lt;&gt;"",'Contexto Estrat. Ins'!$P$36,"")</f>
        <v/>
      </c>
      <c r="BV35" s="26" t="str">
        <f>IF('Contexto Estrat. Ins'!$P$40&lt;&gt;"",'Contexto Estrat. Ins'!$P$36,"")</f>
        <v/>
      </c>
      <c r="BW35" s="26" t="str">
        <f>IF('Contexto Estrat. Ins'!$P$41&lt;&gt;"",'Contexto Estrat. Ins'!$P$36,"")</f>
        <v/>
      </c>
      <c r="BX35" s="26" t="str">
        <f>IF('Contexto Estrat. Ins'!$P$42&lt;&gt;"",'Contexto Estrat. Ins'!$P$36,"")</f>
        <v/>
      </c>
      <c r="BY35" s="26" t="str">
        <f>IF($D$29='Contexto Estrat. Ins'!$B$37,BS35,IF($D$29='Contexto Estrat. Ins'!$B$38,BT35,IF($D$29='Contexto Estrat. Ins'!$B$39,BU35,IF($D$29='Contexto Estrat. Ins'!$B$40,BV35,IF($D$29='Contexto Estrat. Ins'!$B$41,BW35,IF($D$29='Contexto Estrat. Ins'!$B$42,BX35,""))))))</f>
        <v/>
      </c>
      <c r="CA35" s="26" t="str">
        <f>IF('Contexto Estrat. Ins'!$P$17&lt;&gt;"",'Contexto Estrat. Ins'!$P$16,"")</f>
        <v/>
      </c>
      <c r="CB35" s="26" t="str">
        <f>IF('Contexto Estrat. Ins'!$P$18&lt;&gt;"",'Contexto Estrat. Ins'!$P$16,"")</f>
        <v/>
      </c>
      <c r="CC35" s="26" t="str">
        <f>IF('Contexto Estrat. Ins'!$P$19&lt;&gt;"",'Contexto Estrat. Ins'!$P$16,"")</f>
        <v/>
      </c>
      <c r="CD35" s="26" t="str">
        <f>IF('Contexto Estrat. Ins'!$P$20&lt;&gt;"",'Contexto Estrat. Ins'!$P$16,"")</f>
        <v/>
      </c>
      <c r="CE35" s="26" t="str">
        <f>IF('Contexto Estrat. Ins'!$P$21&lt;&gt;"",'Contexto Estrat. Ins'!$P$16,"")</f>
        <v/>
      </c>
      <c r="CF35" s="26" t="str">
        <f>IF('Contexto Estrat. Ins'!$P$22&lt;&gt;"",'Contexto Estrat. Ins'!$P$16,"")</f>
        <v/>
      </c>
      <c r="CG35" s="26" t="str">
        <f>IF($D$29='Contexto Estrat. Ins'!$B$17,CA35,IF($D$29='Contexto Estrat. Ins'!$B$18,CB35,IF($D$29='Contexto Estrat. Ins'!$B$19,CC35,IF($D$29='Contexto Estrat. Ins'!$B$20,CD35,IF($D$29='Contexto Estrat. Ins'!$B$21,CE35,IF($D$29='Contexto Estrat. Ins'!$B$22,CF35,""))))))</f>
        <v/>
      </c>
    </row>
    <row r="36" spans="1:86" ht="15.6" customHeight="1">
      <c r="A36" s="18"/>
      <c r="D36" s="484" t="str">
        <f>IF(AK13=Datos!$A$6,"Causas de la oportunidad (factores de la oportunidad)","Causas del riesgo (factores del riesgo)")</f>
        <v>Causas del riesgo (factores del riesgo)</v>
      </c>
      <c r="E36" s="484"/>
      <c r="F36" s="484"/>
      <c r="G36" s="484"/>
      <c r="H36" s="484"/>
      <c r="I36" s="484"/>
      <c r="J36" s="484"/>
      <c r="K36" s="484"/>
      <c r="L36" s="484"/>
      <c r="M36" s="484"/>
      <c r="N36" s="484"/>
      <c r="O36" s="484"/>
      <c r="P36" s="484"/>
      <c r="Q36" s="484"/>
      <c r="R36" s="484"/>
      <c r="S36" s="484"/>
      <c r="T36" s="484"/>
      <c r="U36" s="484"/>
      <c r="V36" s="484"/>
      <c r="W36" s="484"/>
      <c r="X36" s="484"/>
      <c r="Y36" s="484"/>
      <c r="Z36" s="484"/>
      <c r="AA36" s="484"/>
      <c r="AB36" s="484"/>
      <c r="AC36" s="36"/>
      <c r="AD36" s="484" t="str">
        <f>IF(AK13=Datos!$A$6,"Consecuencias (efectos de la oportunidad)","Consecuencias (efectos del riesgo)")</f>
        <v>Consecuencias (efectos del riesgo)</v>
      </c>
      <c r="AE36" s="484"/>
      <c r="AF36" s="484"/>
      <c r="AG36" s="484"/>
      <c r="AH36" s="484"/>
      <c r="AI36" s="484"/>
      <c r="AJ36" s="484"/>
      <c r="AK36" s="484"/>
      <c r="AL36" s="484"/>
      <c r="AM36" s="484"/>
      <c r="AN36" s="484"/>
      <c r="AO36" s="484"/>
      <c r="AP36" s="484"/>
      <c r="AQ36" s="484"/>
      <c r="AR36" s="484"/>
      <c r="AS36" s="484"/>
      <c r="AT36" s="484"/>
      <c r="AU36" s="484"/>
      <c r="AV36" s="484"/>
      <c r="AW36" s="484"/>
      <c r="AX36" s="484"/>
      <c r="AY36" s="484"/>
      <c r="AZ36" s="484"/>
      <c r="BA36" s="484"/>
      <c r="BB36" s="484"/>
      <c r="BC36" s="484"/>
      <c r="BD36" s="484"/>
      <c r="BE36" s="484"/>
      <c r="BF36" s="484"/>
      <c r="BG36" s="20"/>
      <c r="BK36" s="26" t="str">
        <f>IF('Contexto Estrat. Ins'!$Q$7&lt;&gt;"",'Contexto Estrat. Ins'!$Q$6,"")</f>
        <v/>
      </c>
      <c r="BL36" s="26" t="str">
        <f>IF('Contexto Estrat. Ins'!$Q$8&lt;&gt;"",'Contexto Estrat. Ins'!$Q$6,"")</f>
        <v/>
      </c>
      <c r="BM36" s="26" t="str">
        <f>IF('Contexto Estrat. Ins'!$Q$9&lt;&gt;"",'Contexto Estrat. Ins'!$Q$6,"")</f>
        <v/>
      </c>
      <c r="BN36" s="26" t="str">
        <f>IF('Contexto Estrat. Ins'!$Q$10&lt;&gt;"",'Contexto Estrat. Ins'!$Q$6,"")</f>
        <v/>
      </c>
      <c r="BO36" s="26" t="str">
        <f>IF('Contexto Estrat. Ins'!$Q$11&lt;&gt;"",'Contexto Estrat. Ins'!$Q$6,"")</f>
        <v/>
      </c>
      <c r="BP36" s="26" t="str">
        <f>IF('Contexto Estrat. Ins'!$Q$12&lt;&gt;"",'Contexto Estrat. Ins'!$Q$6,"")</f>
        <v/>
      </c>
      <c r="BQ36" s="26" t="str">
        <f>IF($D$29='Contexto Estrat. Ins'!$B$7,BK36,IF($D$29='Contexto Estrat. Ins'!$B$8,BL36,IF($D$29='Contexto Estrat. Ins'!$B$9,BM36,IF($D$29='Contexto Estrat. Ins'!$B$10,BN36,IF($D$29='Contexto Estrat. Ins'!$B$11,BO36,IF($D$29='Contexto Estrat. Ins'!$B$12,BP36,""))))))</f>
        <v/>
      </c>
      <c r="BS36" s="26" t="str">
        <f>IF('Contexto Estrat. Ins'!$Q$37&lt;&gt;"",'Contexto Estrat. Ins'!$Q$36,"")</f>
        <v/>
      </c>
      <c r="BT36" s="26" t="str">
        <f>IF('Contexto Estrat. Ins'!$Q$38&lt;&gt;"",'Contexto Estrat. Ins'!$Q$36,"")</f>
        <v/>
      </c>
      <c r="BU36" s="26" t="str">
        <f>IF('Contexto Estrat. Ins'!$Q$39&lt;&gt;"",'Contexto Estrat. Ins'!$Q$36,"")</f>
        <v/>
      </c>
      <c r="BV36" s="26" t="str">
        <f>IF('Contexto Estrat. Ins'!$Q$40&lt;&gt;"",'Contexto Estrat. Ins'!$Q$36,"")</f>
        <v/>
      </c>
      <c r="BW36" s="26" t="str">
        <f>IF('Contexto Estrat. Ins'!$Q$41&lt;&gt;"",'Contexto Estrat. Ins'!$Q$36,"")</f>
        <v/>
      </c>
      <c r="BX36" s="26" t="str">
        <f>IF('Contexto Estrat. Ins'!$Q$42&lt;&gt;"",'Contexto Estrat. Ins'!$Q$36,"")</f>
        <v/>
      </c>
      <c r="BY36" s="26" t="str">
        <f>IF($D$29='Contexto Estrat. Ins'!$B$37,BS36,IF($D$29='Contexto Estrat. Ins'!$B$38,BT36,IF($D$29='Contexto Estrat. Ins'!$B$39,BU36,IF($D$29='Contexto Estrat. Ins'!$B$40,BV36,IF($D$29='Contexto Estrat. Ins'!$B$41,BW36,IF($D$29='Contexto Estrat. Ins'!$B$42,BX36,""))))))</f>
        <v/>
      </c>
      <c r="CA36" s="26" t="str">
        <f>IF('Contexto Estrat. Ins'!$Q$17&lt;&gt;"",'Contexto Estrat. Ins'!$Q$16,"")</f>
        <v/>
      </c>
      <c r="CB36" s="26" t="str">
        <f>IF('Contexto Estrat. Ins'!$Q$18&lt;&gt;"",'Contexto Estrat. Ins'!$Q$16,"")</f>
        <v/>
      </c>
      <c r="CC36" s="26" t="str">
        <f>IF('Contexto Estrat. Ins'!$Q$19&lt;&gt;"",'Contexto Estrat. Ins'!$Q$16,"")</f>
        <v/>
      </c>
      <c r="CD36" s="26" t="str">
        <f>IF('Contexto Estrat. Ins'!$Q$20&lt;&gt;"",'Contexto Estrat. Ins'!$Q$16,"")</f>
        <v/>
      </c>
      <c r="CE36" s="26" t="str">
        <f>IF('Contexto Estrat. Ins'!$Q$21&lt;&gt;"",'Contexto Estrat. Ins'!$Q$16,"")</f>
        <v/>
      </c>
      <c r="CF36" s="26" t="str">
        <f>IF('Contexto Estrat. Ins'!$Q$22&lt;&gt;"",'Contexto Estrat. Ins'!$Q$16,"")</f>
        <v/>
      </c>
      <c r="CG36" s="26" t="str">
        <f>IF($D$29='Contexto Estrat. Ins'!$B$17,CA36,IF($D$29='Contexto Estrat. Ins'!$B$18,CB36,IF($D$29='Contexto Estrat. Ins'!$B$19,CC36,IF($D$29='Contexto Estrat. Ins'!$B$20,CD36,IF($D$29='Contexto Estrat. Ins'!$B$21,CE36,IF($D$29='Contexto Estrat. Ins'!$B$22,CF36,""))))))</f>
        <v/>
      </c>
    </row>
    <row r="37" spans="1:86" ht="15.6" customHeight="1">
      <c r="A37" s="18"/>
      <c r="D37" s="483" t="s">
        <v>473</v>
      </c>
      <c r="E37" s="483"/>
      <c r="F37" s="483"/>
      <c r="G37" s="483"/>
      <c r="H37" s="483"/>
      <c r="I37" s="483"/>
      <c r="J37" s="483"/>
      <c r="K37" s="483"/>
      <c r="L37" s="483"/>
      <c r="M37" s="483"/>
      <c r="N37" s="483"/>
      <c r="O37" s="483"/>
      <c r="P37" s="483"/>
      <c r="Q37" s="483"/>
      <c r="R37" s="483"/>
      <c r="S37" s="483"/>
      <c r="T37" s="483"/>
      <c r="U37" s="483"/>
      <c r="V37" s="483"/>
      <c r="W37" s="483"/>
      <c r="X37" s="483"/>
      <c r="Y37" s="483"/>
      <c r="Z37" s="483"/>
      <c r="AA37" s="483"/>
      <c r="AB37" s="483"/>
      <c r="AD37" s="484"/>
      <c r="AE37" s="484"/>
      <c r="AF37" s="484"/>
      <c r="AG37" s="484"/>
      <c r="AH37" s="484"/>
      <c r="AI37" s="484"/>
      <c r="AJ37" s="484"/>
      <c r="AK37" s="484"/>
      <c r="AL37" s="484"/>
      <c r="AM37" s="484"/>
      <c r="AN37" s="484"/>
      <c r="AO37" s="484"/>
      <c r="AP37" s="484"/>
      <c r="AQ37" s="484"/>
      <c r="AR37" s="484"/>
      <c r="AS37" s="484"/>
      <c r="AT37" s="484"/>
      <c r="AU37" s="484"/>
      <c r="AV37" s="484"/>
      <c r="AW37" s="484"/>
      <c r="AX37" s="484"/>
      <c r="AY37" s="484"/>
      <c r="AZ37" s="484"/>
      <c r="BA37" s="484"/>
      <c r="BB37" s="484"/>
      <c r="BC37" s="484"/>
      <c r="BD37" s="484"/>
      <c r="BE37" s="484"/>
      <c r="BF37" s="484"/>
      <c r="BG37" s="20"/>
      <c r="BK37" s="26" t="str">
        <f>IF('Contexto Estrat. Ins'!$R$7&lt;&gt;"",'Contexto Estrat. Ins'!$R$6,"")</f>
        <v/>
      </c>
      <c r="BL37" s="26" t="str">
        <f>IF('Contexto Estrat. Ins'!$R$8&lt;&gt;"",'Contexto Estrat. Ins'!$R$6,"")</f>
        <v/>
      </c>
      <c r="BM37" s="26" t="str">
        <f>IF('Contexto Estrat. Ins'!$R$9&lt;&gt;"",'Contexto Estrat. Ins'!$R$6,"")</f>
        <v/>
      </c>
      <c r="BN37" s="26" t="str">
        <f>IF('Contexto Estrat. Ins'!$R$10&lt;&gt;"",'Contexto Estrat. Ins'!$R$6,"")</f>
        <v/>
      </c>
      <c r="BO37" s="26" t="str">
        <f>IF('Contexto Estrat. Ins'!$R$11&lt;&gt;"",'Contexto Estrat. Ins'!$R$6,"")</f>
        <v/>
      </c>
      <c r="BP37" s="26" t="str">
        <f>IF('Contexto Estrat. Ins'!$R$12&lt;&gt;"",'Contexto Estrat. Ins'!$R$6,"")</f>
        <v/>
      </c>
      <c r="BQ37" s="26" t="str">
        <f>IF($D$29='Contexto Estrat. Ins'!$B$7,BK37,IF($D$29='Contexto Estrat. Ins'!$B$8,BL37,IF($D$29='Contexto Estrat. Ins'!$B$9,BM37,IF($D$29='Contexto Estrat. Ins'!$B$10,BN37,IF($D$29='Contexto Estrat. Ins'!$B$11,BO37,IF($D$29='Contexto Estrat. Ins'!$B$12,BP37,""))))))</f>
        <v/>
      </c>
      <c r="BS37" s="26" t="str">
        <f>IF('Contexto Estrat. Ins'!$R$37&lt;&gt;"",'Contexto Estrat. Ins'!$R$36,"")</f>
        <v/>
      </c>
      <c r="BT37" s="26" t="str">
        <f>IF('Contexto Estrat. Ins'!$R$38&lt;&gt;"",'Contexto Estrat. Ins'!$R$36,"")</f>
        <v/>
      </c>
      <c r="BU37" s="26" t="str">
        <f>IF('Contexto Estrat. Ins'!$R$39&lt;&gt;"",'Contexto Estrat. Ins'!$R$36,"")</f>
        <v/>
      </c>
      <c r="BV37" s="26" t="str">
        <f>IF('Contexto Estrat. Ins'!$R$40&lt;&gt;"",'Contexto Estrat. Ins'!$R$36,"")</f>
        <v/>
      </c>
      <c r="BW37" s="26" t="str">
        <f>IF('Contexto Estrat. Ins'!$R$41&lt;&gt;"",'Contexto Estrat. Ins'!$R$36,"")</f>
        <v/>
      </c>
      <c r="BX37" s="26" t="str">
        <f>IF('Contexto Estrat. Ins'!$R$42&lt;&gt;"",'Contexto Estrat. Ins'!$R$36,"")</f>
        <v/>
      </c>
      <c r="BY37" s="26" t="str">
        <f>IF($D$29='Contexto Estrat. Ins'!$B$37,BS37,IF($D$29='Contexto Estrat. Ins'!$B$38,BT37,IF($D$29='Contexto Estrat. Ins'!$B$39,BU37,IF($D$29='Contexto Estrat. Ins'!$B$40,BV37,IF($D$29='Contexto Estrat. Ins'!$B$41,BW37,IF($D$29='Contexto Estrat. Ins'!$B$42,BX37,""))))))</f>
        <v/>
      </c>
      <c r="CA37" s="26" t="str">
        <f>IF('Contexto Estrat. Ins'!$R$17&lt;&gt;"",'Contexto Estrat. Ins'!$R$16,"")</f>
        <v/>
      </c>
      <c r="CB37" s="26" t="str">
        <f>IF('Contexto Estrat. Ins'!$R$18&lt;&gt;"",'Contexto Estrat. Ins'!$R$16,"")</f>
        <v/>
      </c>
      <c r="CC37" s="26" t="str">
        <f>IF('Contexto Estrat. Ins'!$R$19&lt;&gt;"",'Contexto Estrat. Ins'!$R$16,"")</f>
        <v/>
      </c>
      <c r="CD37" s="26" t="str">
        <f>IF('Contexto Estrat. Ins'!$R$20&lt;&gt;"",'Contexto Estrat. Ins'!$R$16,"")</f>
        <v/>
      </c>
      <c r="CE37" s="26" t="str">
        <f>IF('Contexto Estrat. Ins'!$R$21&lt;&gt;"",'Contexto Estrat. Ins'!$R$16,"")</f>
        <v/>
      </c>
      <c r="CF37" s="26" t="str">
        <f>IF('Contexto Estrat. Ins'!$R$22&lt;&gt;"",'Contexto Estrat. Ins'!$R$16,"")</f>
        <v/>
      </c>
      <c r="CG37" s="26" t="str">
        <f>IF($D$29='Contexto Estrat. Ins'!$B$17,CA37,IF($D$29='Contexto Estrat. Ins'!$B$18,CB37,IF($D$29='Contexto Estrat. Ins'!$B$19,CC37,IF($D$29='Contexto Estrat. Ins'!$B$20,CD37,IF($D$29='Contexto Estrat. Ins'!$B$21,CE37,IF($D$29='Contexto Estrat. Ins'!$B$22,CF37,""))))))</f>
        <v/>
      </c>
    </row>
    <row r="38" spans="1:86" ht="15.6" customHeight="1">
      <c r="A38" s="18"/>
      <c r="D38" s="483" t="s">
        <v>474</v>
      </c>
      <c r="E38" s="483"/>
      <c r="F38" s="483"/>
      <c r="G38" s="483"/>
      <c r="H38" s="483"/>
      <c r="I38" s="483"/>
      <c r="J38" s="483" t="s">
        <v>475</v>
      </c>
      <c r="K38" s="483"/>
      <c r="L38" s="483"/>
      <c r="M38" s="483"/>
      <c r="N38" s="483"/>
      <c r="O38" s="483"/>
      <c r="P38" s="483"/>
      <c r="Q38" s="483"/>
      <c r="R38" s="483"/>
      <c r="S38" s="483"/>
      <c r="T38" s="483"/>
      <c r="U38" s="483"/>
      <c r="V38" s="483"/>
      <c r="W38" s="483"/>
      <c r="X38" s="483"/>
      <c r="Y38" s="483"/>
      <c r="Z38" s="483"/>
      <c r="AA38" s="483"/>
      <c r="AB38" s="483"/>
      <c r="AD38" s="483" t="str">
        <f>IF(AK13=Datos!$A$6,"Puede presentarse la oportunidad, lo que generaría…","Puede presentarse el riesgo, lo que generaría…")</f>
        <v>Puede presentarse el riesgo, lo que generaría…</v>
      </c>
      <c r="AE38" s="483"/>
      <c r="AF38" s="483"/>
      <c r="AG38" s="483"/>
      <c r="AH38" s="483"/>
      <c r="AI38" s="483"/>
      <c r="AJ38" s="483"/>
      <c r="AK38" s="483"/>
      <c r="AL38" s="483"/>
      <c r="AM38" s="483"/>
      <c r="AN38" s="483"/>
      <c r="AO38" s="483"/>
      <c r="AP38" s="483"/>
      <c r="AQ38" s="483"/>
      <c r="AR38" s="483"/>
      <c r="AS38" s="483"/>
      <c r="AT38" s="483"/>
      <c r="AU38" s="483"/>
      <c r="AV38" s="483"/>
      <c r="AW38" s="483"/>
      <c r="AX38" s="483"/>
      <c r="AY38" s="483"/>
      <c r="AZ38" s="483"/>
      <c r="BA38" s="483"/>
      <c r="BB38" s="483"/>
      <c r="BC38" s="483"/>
      <c r="BD38" s="483"/>
      <c r="BE38" s="483"/>
      <c r="BF38" s="483"/>
      <c r="BG38" s="20"/>
      <c r="BK38" s="26" t="str">
        <f>IF('Contexto Estrat. Ins'!$S$7&lt;&gt;"",'Contexto Estrat. Ins'!$S$6,"")</f>
        <v/>
      </c>
      <c r="BL38" s="26" t="str">
        <f>IF('Contexto Estrat. Ins'!$S$8&lt;&gt;"",'Contexto Estrat. Ins'!$S$6,"")</f>
        <v/>
      </c>
      <c r="BM38" s="26" t="str">
        <f>IF('Contexto Estrat. Ins'!$S$9&lt;&gt;"",'Contexto Estrat. Ins'!$S$6,"")</f>
        <v/>
      </c>
      <c r="BN38" s="26" t="str">
        <f>IF('Contexto Estrat. Ins'!$S$10&lt;&gt;"",'Contexto Estrat. Ins'!$S$6,"")</f>
        <v/>
      </c>
      <c r="BO38" s="26" t="str">
        <f>IF('Contexto Estrat. Ins'!$S$11&lt;&gt;"",'Contexto Estrat. Ins'!$S$6,"")</f>
        <v/>
      </c>
      <c r="BP38" s="26" t="str">
        <f>IF('Contexto Estrat. Ins'!$S$12&lt;&gt;"",'Contexto Estrat. Ins'!$S$6,"")</f>
        <v/>
      </c>
      <c r="BQ38" s="26" t="str">
        <f>IF($D$29='Contexto Estrat. Ins'!$B$7,BK38,IF($D$29='Contexto Estrat. Ins'!$B$8,BL38,IF($D$29='Contexto Estrat. Ins'!$B$9,BM38,IF($D$29='Contexto Estrat. Ins'!$B$10,BN38,IF($D$29='Contexto Estrat. Ins'!$B$11,BO38,IF($D$29='Contexto Estrat. Ins'!$B$12,BP38,""))))))</f>
        <v/>
      </c>
      <c r="BS38" s="26" t="str">
        <f>IF('Contexto Estrat. Ins'!$S$37&lt;&gt;"",'Contexto Estrat. Ins'!$S$36,"")</f>
        <v/>
      </c>
      <c r="BT38" s="26" t="str">
        <f>IF('Contexto Estrat. Ins'!$S$38&lt;&gt;"",'Contexto Estrat. Ins'!$S$36,"")</f>
        <v/>
      </c>
      <c r="BU38" s="26" t="str">
        <f>IF('Contexto Estrat. Ins'!$S$39&lt;&gt;"",'Contexto Estrat. Ins'!$S$36,"")</f>
        <v/>
      </c>
      <c r="BV38" s="26" t="str">
        <f>IF('Contexto Estrat. Ins'!$S$40&lt;&gt;"",'Contexto Estrat. Ins'!$S$36,"")</f>
        <v/>
      </c>
      <c r="BW38" s="26" t="str">
        <f>IF('Contexto Estrat. Ins'!$S$41&lt;&gt;"",'Contexto Estrat. Ins'!$S$36,"")</f>
        <v/>
      </c>
      <c r="BX38" s="26" t="str">
        <f>IF('Contexto Estrat. Ins'!$S$42&lt;&gt;"",'Contexto Estrat. Ins'!$S$36,"")</f>
        <v/>
      </c>
      <c r="BY38" s="26" t="str">
        <f>IF($D$29='Contexto Estrat. Ins'!$B$37,BS38,IF($D$29='Contexto Estrat. Ins'!$B$38,BT38,IF($D$29='Contexto Estrat. Ins'!$B$39,BU38,IF($D$29='Contexto Estrat. Ins'!$B$40,BV38,IF($D$29='Contexto Estrat. Ins'!$B$41,BW38,IF($D$29='Contexto Estrat. Ins'!$B$42,BX38,""))))))</f>
        <v/>
      </c>
      <c r="CA38" s="26" t="str">
        <f>IF('Contexto Estrat. Ins'!$S$17&lt;&gt;"",'Contexto Estrat. Ins'!$S$16,"")</f>
        <v/>
      </c>
      <c r="CB38" s="26" t="str">
        <f>IF('Contexto Estrat. Ins'!$S$18&lt;&gt;"",'Contexto Estrat. Ins'!$S$16,"")</f>
        <v/>
      </c>
      <c r="CC38" s="26" t="str">
        <f>IF('Contexto Estrat. Ins'!$S$19&lt;&gt;"",'Contexto Estrat. Ins'!$S$16,"")</f>
        <v/>
      </c>
      <c r="CD38" s="26" t="str">
        <f>IF('Contexto Estrat. Ins'!$S$20&lt;&gt;"",'Contexto Estrat. Ins'!$S$16,"")</f>
        <v/>
      </c>
      <c r="CE38" s="26" t="str">
        <f>IF('Contexto Estrat. Ins'!$S$21&lt;&gt;"",'Contexto Estrat. Ins'!$S$16,"")</f>
        <v/>
      </c>
      <c r="CF38" s="26" t="str">
        <f>IF('Contexto Estrat. Ins'!$S$22&lt;&gt;"",'Contexto Estrat. Ins'!$S$16,"")</f>
        <v/>
      </c>
      <c r="CG38" s="26" t="str">
        <f>IF($D$29='Contexto Estrat. Ins'!$B$17,CA38,IF($D$29='Contexto Estrat. Ins'!$B$18,CB38,IF($D$29='Contexto Estrat. Ins'!$B$19,CC38,IF($D$29='Contexto Estrat. Ins'!$B$20,CD38,IF($D$29='Contexto Estrat. Ins'!$B$21,CE38,IF($D$29='Contexto Estrat. Ins'!$B$22,CF38,""))))))</f>
        <v/>
      </c>
    </row>
    <row r="39" spans="1:86" ht="15.6" customHeight="1">
      <c r="A39" s="18"/>
      <c r="D39" s="456"/>
      <c r="E39" s="456"/>
      <c r="F39" s="456"/>
      <c r="G39" s="456"/>
      <c r="H39" s="456"/>
      <c r="I39" s="456"/>
      <c r="J39" s="400" t="s">
        <v>625</v>
      </c>
      <c r="K39" s="400"/>
      <c r="L39" s="400"/>
      <c r="M39" s="400"/>
      <c r="N39" s="400"/>
      <c r="O39" s="400"/>
      <c r="P39" s="400"/>
      <c r="Q39" s="400"/>
      <c r="R39" s="400"/>
      <c r="S39" s="400"/>
      <c r="T39" s="400"/>
      <c r="U39" s="400"/>
      <c r="V39" s="400"/>
      <c r="W39" s="400"/>
      <c r="X39" s="400"/>
      <c r="Y39" s="400"/>
      <c r="Z39" s="400"/>
      <c r="AA39" s="400"/>
      <c r="AB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20"/>
      <c r="BK39" s="26" t="str">
        <f>IF('Contexto Estrat. Ins'!$T$7&lt;&gt;"",'Contexto Estrat. Ins'!$T$6,"")</f>
        <v/>
      </c>
      <c r="BL39" s="26" t="str">
        <f>IF('Contexto Estrat. Ins'!$T$8&lt;&gt;"",'Contexto Estrat. Ins'!$T$6,"")</f>
        <v/>
      </c>
      <c r="BM39" s="26" t="str">
        <f>IF('Contexto Estrat. Ins'!$T$9&lt;&gt;"",'Contexto Estrat. Ins'!$T$6,"")</f>
        <v/>
      </c>
      <c r="BN39" s="26" t="str">
        <f>IF('Contexto Estrat. Ins'!$T$10&lt;&gt;"",'Contexto Estrat. Ins'!$T$6,"")</f>
        <v/>
      </c>
      <c r="BO39" s="26" t="str">
        <f>IF('Contexto Estrat. Ins'!$T$11&lt;&gt;"",'Contexto Estrat. Ins'!$T$6,"")</f>
        <v/>
      </c>
      <c r="BP39" s="26" t="str">
        <f>IF('Contexto Estrat. Ins'!$T$12&lt;&gt;"",'Contexto Estrat. Ins'!$T$6,"")</f>
        <v/>
      </c>
      <c r="BQ39" s="26" t="str">
        <f>IF($D$29='Contexto Estrat. Ins'!$B$7,BK39,IF($D$29='Contexto Estrat. Ins'!$B$8,BL39,IF($D$29='Contexto Estrat. Ins'!$B$9,BM39,IF($D$29='Contexto Estrat. Ins'!$B$10,BN39,IF($D$29='Contexto Estrat. Ins'!$B$11,BO39,IF($D$29='Contexto Estrat. Ins'!$B$12,BP39,""))))))</f>
        <v/>
      </c>
      <c r="BR39" s="142"/>
      <c r="BS39" s="26" t="str">
        <f>IF('Contexto Estrat. Ins'!$T$37&lt;&gt;"",'Contexto Estrat. Ins'!$T$36,"")</f>
        <v/>
      </c>
      <c r="BT39" s="26" t="str">
        <f>IF('Contexto Estrat. Ins'!$T$38&lt;&gt;"",'Contexto Estrat. Ins'!$T$36,"")</f>
        <v/>
      </c>
      <c r="BU39" s="26" t="str">
        <f>IF('Contexto Estrat. Ins'!$T$39&lt;&gt;"",'Contexto Estrat. Ins'!$T$36,"")</f>
        <v/>
      </c>
      <c r="BV39" s="26" t="str">
        <f>IF('Contexto Estrat. Ins'!$T$40&lt;&gt;"",'Contexto Estrat. Ins'!$T$36,"")</f>
        <v/>
      </c>
      <c r="BW39" s="26" t="str">
        <f>IF('Contexto Estrat. Ins'!$T$41&lt;&gt;"",'Contexto Estrat. Ins'!$T$36,"")</f>
        <v/>
      </c>
      <c r="BX39" s="26" t="str">
        <f>IF('Contexto Estrat. Ins'!$T$42&lt;&gt;"",'Contexto Estrat. Ins'!$T$36,"")</f>
        <v/>
      </c>
      <c r="BY39" s="26" t="str">
        <f>IF($D$29='Contexto Estrat. Ins'!$B$37,BS39,IF($D$29='Contexto Estrat. Ins'!$B$38,BT39,IF($D$29='Contexto Estrat. Ins'!$B$39,BU39,IF($D$29='Contexto Estrat. Ins'!$B$40,BV39,IF($D$29='Contexto Estrat. Ins'!$B$41,BW39,IF($D$29='Contexto Estrat. Ins'!$B$42,BX39,""))))))</f>
        <v/>
      </c>
      <c r="BZ39" s="142"/>
      <c r="CA39" s="26" t="str">
        <f>IF('Contexto Estrat. Ins'!$T$17&lt;&gt;"",'Contexto Estrat. Ins'!$T$16,"")</f>
        <v/>
      </c>
      <c r="CB39" s="26" t="str">
        <f>IF('Contexto Estrat. Ins'!$T$18&lt;&gt;"",'Contexto Estrat. Ins'!$T$16,"")</f>
        <v/>
      </c>
      <c r="CC39" s="26" t="str">
        <f>IF('Contexto Estrat. Ins'!$T$19&lt;&gt;"",'Contexto Estrat. Ins'!$T$16,"")</f>
        <v/>
      </c>
      <c r="CD39" s="26" t="str">
        <f>IF('Contexto Estrat. Ins'!$T$20&lt;&gt;"",'Contexto Estrat. Ins'!$T$16,"")</f>
        <v/>
      </c>
      <c r="CE39" s="26" t="str">
        <f>IF('Contexto Estrat. Ins'!$T$21&lt;&gt;"",'Contexto Estrat. Ins'!$T$16,"")</f>
        <v/>
      </c>
      <c r="CF39" s="26" t="str">
        <f>IF('Contexto Estrat. Ins'!$T$22&lt;&gt;"",'Contexto Estrat. Ins'!$T$16,"")</f>
        <v/>
      </c>
      <c r="CG39" s="26" t="str">
        <f>IF($D$29='Contexto Estrat. Ins'!$B$17,CA39,IF($D$29='Contexto Estrat. Ins'!$B$18,CB39,IF($D$29='Contexto Estrat. Ins'!$B$19,CC39,IF($D$29='Contexto Estrat. Ins'!$B$20,CD39,IF($D$29='Contexto Estrat. Ins'!$B$21,CE39,IF($D$29='Contexto Estrat. Ins'!$B$22,CF39,""))))))</f>
        <v/>
      </c>
      <c r="CH39" s="142"/>
    </row>
    <row r="40" spans="1:86" ht="15.6" customHeight="1">
      <c r="A40" s="18"/>
      <c r="D40" s="456"/>
      <c r="E40" s="456"/>
      <c r="F40" s="456"/>
      <c r="G40" s="456"/>
      <c r="H40" s="456"/>
      <c r="I40" s="456"/>
      <c r="J40" s="400"/>
      <c r="K40" s="400"/>
      <c r="L40" s="400"/>
      <c r="M40" s="400"/>
      <c r="N40" s="400"/>
      <c r="O40" s="400"/>
      <c r="P40" s="400"/>
      <c r="Q40" s="400"/>
      <c r="R40" s="400"/>
      <c r="S40" s="400"/>
      <c r="T40" s="400"/>
      <c r="U40" s="400"/>
      <c r="V40" s="400"/>
      <c r="W40" s="400"/>
      <c r="X40" s="400"/>
      <c r="Y40" s="400"/>
      <c r="Z40" s="400"/>
      <c r="AA40" s="400"/>
      <c r="AB40" s="400"/>
      <c r="AD40" s="400"/>
      <c r="AE40" s="400"/>
      <c r="AF40" s="400"/>
      <c r="AG40" s="400"/>
      <c r="AH40" s="400"/>
      <c r="AI40" s="400"/>
      <c r="AJ40" s="400"/>
      <c r="AK40" s="400"/>
      <c r="AL40" s="400"/>
      <c r="AM40" s="400"/>
      <c r="AN40" s="400"/>
      <c r="AO40" s="400"/>
      <c r="AP40" s="400"/>
      <c r="AQ40" s="400"/>
      <c r="AR40" s="400"/>
      <c r="AS40" s="400"/>
      <c r="AT40" s="400"/>
      <c r="AU40" s="400"/>
      <c r="AV40" s="400"/>
      <c r="AW40" s="400"/>
      <c r="AX40" s="400"/>
      <c r="AY40" s="400"/>
      <c r="AZ40" s="400"/>
      <c r="BA40" s="400"/>
      <c r="BB40" s="400"/>
      <c r="BC40" s="400"/>
      <c r="BD40" s="400"/>
      <c r="BE40" s="400"/>
      <c r="BF40" s="400"/>
      <c r="BG40" s="20"/>
      <c r="BK40" s="26" t="str">
        <f>IF('Contexto Estrat. Ins'!$U$7&lt;&gt;"",'Contexto Estrat. Ins'!$U$6,"")</f>
        <v/>
      </c>
      <c r="BL40" s="26" t="str">
        <f>IF('Contexto Estrat. Ins'!$U$8&lt;&gt;"",'Contexto Estrat. Ins'!$U$6,"")</f>
        <v/>
      </c>
      <c r="BM40" s="26" t="str">
        <f>IF('Contexto Estrat. Ins'!$U$9&lt;&gt;"",'Contexto Estrat. Ins'!$U$6,"")</f>
        <v/>
      </c>
      <c r="BN40" s="26" t="str">
        <f>IF('Contexto Estrat. Ins'!$U$10&lt;&gt;"",'Contexto Estrat. Ins'!$U$6,"")</f>
        <v/>
      </c>
      <c r="BO40" s="26" t="str">
        <f>IF('Contexto Estrat. Ins'!$U$11&lt;&gt;"",'Contexto Estrat. Ins'!$U$6,"")</f>
        <v/>
      </c>
      <c r="BP40" s="26" t="str">
        <f>IF('Contexto Estrat. Ins'!$U$12&lt;&gt;"",'Contexto Estrat. Ins'!$U$6,"")</f>
        <v/>
      </c>
      <c r="BQ40" s="26" t="str">
        <f>IF($D$29='Contexto Estrat. Ins'!$B$7,BK40,IF($D$29='Contexto Estrat. Ins'!$B$8,BL40,IF($D$29='Contexto Estrat. Ins'!$B$9,BM40,IF($D$29='Contexto Estrat. Ins'!$B$10,BN40,IF($D$29='Contexto Estrat. Ins'!$B$11,BO40,IF($D$29='Contexto Estrat. Ins'!$B$12,BP40,""))))))</f>
        <v/>
      </c>
      <c r="BR40" s="142"/>
      <c r="BS40" s="26" t="str">
        <f>IF('Contexto Estrat. Ins'!$U$37&lt;&gt;"",'Contexto Estrat. Ins'!$U$36,"")</f>
        <v/>
      </c>
      <c r="BT40" s="26" t="str">
        <f>IF('Contexto Estrat. Ins'!$U$38&lt;&gt;"",'Contexto Estrat. Ins'!$U$36,"")</f>
        <v/>
      </c>
      <c r="BU40" s="26" t="str">
        <f>IF('Contexto Estrat. Ins'!$U$39&lt;&gt;"",'Contexto Estrat. Ins'!$U$36,"")</f>
        <v/>
      </c>
      <c r="BV40" s="26" t="str">
        <f>IF('Contexto Estrat. Ins'!$U$40&lt;&gt;"",'Contexto Estrat. Ins'!$U$36,"")</f>
        <v/>
      </c>
      <c r="BW40" s="26" t="str">
        <f>IF('Contexto Estrat. Ins'!$U$41&lt;&gt;"",'Contexto Estrat. Ins'!$U$36,"")</f>
        <v/>
      </c>
      <c r="BX40" s="26" t="str">
        <f>IF('Contexto Estrat. Ins'!$U$42&lt;&gt;"",'Contexto Estrat. Ins'!$U$36,"")</f>
        <v/>
      </c>
      <c r="BY40" s="26" t="str">
        <f>IF($D$29='Contexto Estrat. Ins'!$B$37,BS40,IF($D$29='Contexto Estrat. Ins'!$B$38,BT40,IF($D$29='Contexto Estrat. Ins'!$B$39,BU40,IF($D$29='Contexto Estrat. Ins'!$B$40,BV40,IF($D$29='Contexto Estrat. Ins'!$B$41,BW40,IF($D$29='Contexto Estrat. Ins'!$B$42,BX40,""))))))</f>
        <v/>
      </c>
      <c r="BZ40" s="142"/>
      <c r="CA40" s="26" t="str">
        <f>IF('Contexto Estrat. Ins'!$U$17&lt;&gt;"",'Contexto Estrat. Ins'!$U$16,"")</f>
        <v/>
      </c>
      <c r="CB40" s="26" t="str">
        <f>IF('Contexto Estrat. Ins'!$U$18&lt;&gt;"",'Contexto Estrat. Ins'!$U$16,"")</f>
        <v/>
      </c>
      <c r="CC40" s="26" t="str">
        <f>IF('Contexto Estrat. Ins'!$U$19&lt;&gt;"",'Contexto Estrat. Ins'!$U$16,"")</f>
        <v/>
      </c>
      <c r="CD40" s="26" t="str">
        <f>IF('Contexto Estrat. Ins'!$U$20&lt;&gt;"",'Contexto Estrat. Ins'!$U$16,"")</f>
        <v/>
      </c>
      <c r="CE40" s="26" t="str">
        <f>IF('Contexto Estrat. Ins'!$U$21&lt;&gt;"",'Contexto Estrat. Ins'!$U$16,"")</f>
        <v/>
      </c>
      <c r="CF40" s="26" t="str">
        <f>IF('Contexto Estrat. Ins'!$U$22&lt;&gt;"",'Contexto Estrat. Ins'!$U$16,"")</f>
        <v/>
      </c>
      <c r="CG40" s="26" t="str">
        <f>IF($D$29='Contexto Estrat. Ins'!$B$17,CA40,IF($D$29='Contexto Estrat. Ins'!$B$18,CB40,IF($D$29='Contexto Estrat. Ins'!$B$19,CC40,IF($D$29='Contexto Estrat. Ins'!$B$20,CD40,IF($D$29='Contexto Estrat. Ins'!$B$21,CE40,IF($D$29='Contexto Estrat. Ins'!$B$22,CF40,""))))))</f>
        <v/>
      </c>
      <c r="CH40" s="142"/>
    </row>
    <row r="41" spans="1:86" ht="15.6" customHeight="1">
      <c r="A41" s="18"/>
      <c r="D41" s="456"/>
      <c r="E41" s="456"/>
      <c r="F41" s="456"/>
      <c r="G41" s="456"/>
      <c r="H41" s="456"/>
      <c r="I41" s="456"/>
      <c r="J41" s="400"/>
      <c r="K41" s="400"/>
      <c r="L41" s="400"/>
      <c r="M41" s="400"/>
      <c r="N41" s="400"/>
      <c r="O41" s="400"/>
      <c r="P41" s="400"/>
      <c r="Q41" s="400"/>
      <c r="R41" s="400"/>
      <c r="S41" s="400"/>
      <c r="T41" s="400"/>
      <c r="U41" s="400"/>
      <c r="V41" s="400"/>
      <c r="W41" s="400"/>
      <c r="X41" s="400"/>
      <c r="Y41" s="400"/>
      <c r="Z41" s="400"/>
      <c r="AA41" s="400"/>
      <c r="AB41" s="400"/>
      <c r="AD41" s="400"/>
      <c r="AE41" s="400"/>
      <c r="AF41" s="400"/>
      <c r="AG41" s="400"/>
      <c r="AH41" s="400"/>
      <c r="AI41" s="400"/>
      <c r="AJ41" s="400"/>
      <c r="AK41" s="400"/>
      <c r="AL41" s="400"/>
      <c r="AM41" s="400"/>
      <c r="AN41" s="400"/>
      <c r="AO41" s="400"/>
      <c r="AP41" s="400"/>
      <c r="AQ41" s="400"/>
      <c r="AR41" s="400"/>
      <c r="AS41" s="400"/>
      <c r="AT41" s="400"/>
      <c r="AU41" s="400"/>
      <c r="AV41" s="400"/>
      <c r="AW41" s="400"/>
      <c r="AX41" s="400"/>
      <c r="AY41" s="400"/>
      <c r="AZ41" s="400"/>
      <c r="BA41" s="400"/>
      <c r="BB41" s="400"/>
      <c r="BC41" s="400"/>
      <c r="BD41" s="400"/>
      <c r="BE41" s="400"/>
      <c r="BF41" s="400"/>
      <c r="BG41" s="20"/>
      <c r="BK41" s="26" t="str">
        <f>IF('Contexto Estrat. Ins'!$V$7&lt;&gt;"",'Contexto Estrat. Ins'!$V$6,"")</f>
        <v/>
      </c>
      <c r="BL41" s="26" t="str">
        <f>IF('Contexto Estrat. Ins'!$V$8&lt;&gt;"",'Contexto Estrat. Ins'!$V$6,"")</f>
        <v/>
      </c>
      <c r="BM41" s="26" t="str">
        <f>IF('Contexto Estrat. Ins'!$V$9&lt;&gt;"",'Contexto Estrat. Ins'!$V$6,"")</f>
        <v/>
      </c>
      <c r="BN41" s="26" t="str">
        <f>IF('Contexto Estrat. Ins'!$V$10&lt;&gt;"",'Contexto Estrat. Ins'!$V$6,"")</f>
        <v/>
      </c>
      <c r="BO41" s="26" t="str">
        <f>IF('Contexto Estrat. Ins'!$V$11&lt;&gt;"",'Contexto Estrat. Ins'!$V$6,"")</f>
        <v/>
      </c>
      <c r="BP41" s="26" t="str">
        <f>IF('Contexto Estrat. Ins'!$V$12&lt;&gt;"",'Contexto Estrat. Ins'!$V$6,"")</f>
        <v/>
      </c>
      <c r="BQ41" s="26" t="str">
        <f>IF($D$29='Contexto Estrat. Ins'!$B$7,BK41,IF($D$29='Contexto Estrat. Ins'!$B$8,BL41,IF($D$29='Contexto Estrat. Ins'!$B$9,BM41,IF($D$29='Contexto Estrat. Ins'!$B$10,BN41,IF($D$29='Contexto Estrat. Ins'!$B$11,BO41,IF($D$29='Contexto Estrat. Ins'!$B$12,BP41,""))))))</f>
        <v/>
      </c>
      <c r="BR41" s="142"/>
      <c r="BS41" s="26" t="str">
        <f>IF('Contexto Estrat. Ins'!$V$37&lt;&gt;"",'Contexto Estrat. Ins'!$V$36,"")</f>
        <v/>
      </c>
      <c r="BT41" s="26" t="str">
        <f>IF('Contexto Estrat. Ins'!$V$38&lt;&gt;"",'Contexto Estrat. Ins'!$V$36,"")</f>
        <v/>
      </c>
      <c r="BU41" s="26" t="str">
        <f>IF('Contexto Estrat. Ins'!$V$39&lt;&gt;"",'Contexto Estrat. Ins'!$V$36,"")</f>
        <v/>
      </c>
      <c r="BV41" s="26" t="str">
        <f>IF('Contexto Estrat. Ins'!$V$40&lt;&gt;"",'Contexto Estrat. Ins'!$V$36,"")</f>
        <v/>
      </c>
      <c r="BW41" s="26" t="str">
        <f>IF('Contexto Estrat. Ins'!$V$41&lt;&gt;"",'Contexto Estrat. Ins'!$V$36,"")</f>
        <v/>
      </c>
      <c r="BX41" s="26" t="str">
        <f>IF('Contexto Estrat. Ins'!$V$42&lt;&gt;"",'Contexto Estrat. Ins'!$V$36,"")</f>
        <v/>
      </c>
      <c r="BY41" s="26" t="str">
        <f>IF($D$29='Contexto Estrat. Ins'!$B$37,BS41,IF($D$29='Contexto Estrat. Ins'!$B$38,BT41,IF($D$29='Contexto Estrat. Ins'!$B$39,BU41,IF($D$29='Contexto Estrat. Ins'!$B$40,BV41,IF($D$29='Contexto Estrat. Ins'!$B$41,BW41,IF($D$29='Contexto Estrat. Ins'!$B$42,BX41,""))))))</f>
        <v/>
      </c>
      <c r="BZ41" s="142"/>
      <c r="CA41" s="26" t="str">
        <f>IF('Contexto Estrat. Ins'!$V$17&lt;&gt;"",'Contexto Estrat. Ins'!$V$16,"")</f>
        <v/>
      </c>
      <c r="CB41" s="26" t="str">
        <f>IF('Contexto Estrat. Ins'!$V$18&lt;&gt;"",'Contexto Estrat. Ins'!$V$16,"")</f>
        <v/>
      </c>
      <c r="CC41" s="26" t="str">
        <f>IF('Contexto Estrat. Ins'!$V$19&lt;&gt;"",'Contexto Estrat. Ins'!$V$16,"")</f>
        <v/>
      </c>
      <c r="CD41" s="26" t="str">
        <f>IF('Contexto Estrat. Ins'!$V$20&lt;&gt;"",'Contexto Estrat. Ins'!$V$16,"")</f>
        <v/>
      </c>
      <c r="CE41" s="26" t="str">
        <f>IF('Contexto Estrat. Ins'!$V$21&lt;&gt;"",'Contexto Estrat. Ins'!$V$16,"")</f>
        <v/>
      </c>
      <c r="CF41" s="26" t="str">
        <f>IF('Contexto Estrat. Ins'!$V$22&lt;&gt;"",'Contexto Estrat. Ins'!$V$16,"")</f>
        <v/>
      </c>
      <c r="CG41" s="26" t="str">
        <f>IF($D$29='Contexto Estrat. Ins'!$B$17,CA41,IF($D$29='Contexto Estrat. Ins'!$B$18,CB41,IF($D$29='Contexto Estrat. Ins'!$B$19,CC41,IF($D$29='Contexto Estrat. Ins'!$B$20,CD41,IF($D$29='Contexto Estrat. Ins'!$B$21,CE41,IF($D$29='Contexto Estrat. Ins'!$B$22,CF41,""))))))</f>
        <v/>
      </c>
      <c r="CH41" s="142"/>
    </row>
    <row r="42" spans="1:86" ht="15.6" customHeight="1">
      <c r="A42" s="18"/>
      <c r="D42" s="456"/>
      <c r="E42" s="456"/>
      <c r="F42" s="456"/>
      <c r="G42" s="456"/>
      <c r="H42" s="456"/>
      <c r="I42" s="456"/>
      <c r="J42" s="400"/>
      <c r="K42" s="400"/>
      <c r="L42" s="400"/>
      <c r="M42" s="400"/>
      <c r="N42" s="400"/>
      <c r="O42" s="400"/>
      <c r="P42" s="400"/>
      <c r="Q42" s="400"/>
      <c r="R42" s="400"/>
      <c r="S42" s="400"/>
      <c r="T42" s="400"/>
      <c r="U42" s="400"/>
      <c r="V42" s="400"/>
      <c r="W42" s="400"/>
      <c r="X42" s="400"/>
      <c r="Y42" s="400"/>
      <c r="Z42" s="400"/>
      <c r="AA42" s="400"/>
      <c r="AB42" s="400"/>
      <c r="AD42" s="400"/>
      <c r="AE42" s="400"/>
      <c r="AF42" s="400"/>
      <c r="AG42" s="400"/>
      <c r="AH42" s="400"/>
      <c r="AI42" s="400"/>
      <c r="AJ42" s="400"/>
      <c r="AK42" s="400"/>
      <c r="AL42" s="400"/>
      <c r="AM42" s="400"/>
      <c r="AN42" s="400"/>
      <c r="AO42" s="400"/>
      <c r="AP42" s="400"/>
      <c r="AQ42" s="400"/>
      <c r="AR42" s="400"/>
      <c r="AS42" s="400"/>
      <c r="AT42" s="400"/>
      <c r="AU42" s="400"/>
      <c r="AV42" s="400"/>
      <c r="AW42" s="400"/>
      <c r="AX42" s="400"/>
      <c r="AY42" s="400"/>
      <c r="AZ42" s="400"/>
      <c r="BA42" s="400"/>
      <c r="BB42" s="400"/>
      <c r="BC42" s="400"/>
      <c r="BD42" s="400"/>
      <c r="BE42" s="400"/>
      <c r="BF42" s="400"/>
      <c r="BG42" s="20"/>
      <c r="BK42" s="142"/>
      <c r="BL42" s="142"/>
      <c r="BM42" s="142"/>
      <c r="BN42" s="142"/>
      <c r="BO42" s="142"/>
      <c r="BP42" s="142"/>
      <c r="BQ42" s="142"/>
      <c r="BR42" s="142"/>
      <c r="BS42" s="142"/>
      <c r="BT42" s="142"/>
      <c r="BU42" s="142"/>
      <c r="BV42" s="142"/>
      <c r="BW42" s="142"/>
      <c r="BX42" s="142"/>
      <c r="BY42" s="142"/>
      <c r="BZ42" s="142"/>
      <c r="CA42" s="142"/>
      <c r="CB42" s="142"/>
      <c r="CC42" s="142"/>
      <c r="CD42" s="142"/>
    </row>
    <row r="43" spans="1:86" ht="15.6" customHeight="1">
      <c r="A43" s="18"/>
      <c r="D43" s="456"/>
      <c r="E43" s="456"/>
      <c r="F43" s="456"/>
      <c r="G43" s="456"/>
      <c r="H43" s="456"/>
      <c r="I43" s="456"/>
      <c r="J43" s="400"/>
      <c r="K43" s="400"/>
      <c r="L43" s="400"/>
      <c r="M43" s="400"/>
      <c r="N43" s="400"/>
      <c r="O43" s="400"/>
      <c r="P43" s="400"/>
      <c r="Q43" s="400"/>
      <c r="R43" s="400"/>
      <c r="S43" s="400"/>
      <c r="T43" s="400"/>
      <c r="U43" s="400"/>
      <c r="V43" s="400"/>
      <c r="W43" s="400"/>
      <c r="X43" s="400"/>
      <c r="Y43" s="400"/>
      <c r="Z43" s="400"/>
      <c r="AA43" s="400"/>
      <c r="AB43" s="400"/>
      <c r="AD43" s="400"/>
      <c r="AE43" s="400"/>
      <c r="AF43" s="400"/>
      <c r="AG43" s="400"/>
      <c r="AH43" s="400"/>
      <c r="AI43" s="400"/>
      <c r="AJ43" s="400"/>
      <c r="AK43" s="400"/>
      <c r="AL43" s="400"/>
      <c r="AM43" s="400"/>
      <c r="AN43" s="400"/>
      <c r="AO43" s="400"/>
      <c r="AP43" s="400"/>
      <c r="AQ43" s="400"/>
      <c r="AR43" s="400"/>
      <c r="AS43" s="400"/>
      <c r="AT43" s="400"/>
      <c r="AU43" s="400"/>
      <c r="AV43" s="400"/>
      <c r="AW43" s="400"/>
      <c r="AX43" s="400"/>
      <c r="AY43" s="400"/>
      <c r="AZ43" s="400"/>
      <c r="BA43" s="400"/>
      <c r="BB43" s="400"/>
      <c r="BC43" s="400"/>
      <c r="BD43" s="400"/>
      <c r="BE43" s="400"/>
      <c r="BF43" s="400"/>
      <c r="BG43" s="20"/>
      <c r="BK43" s="142"/>
      <c r="BL43" s="142"/>
      <c r="BM43" s="142"/>
      <c r="BN43" s="142"/>
      <c r="BO43" s="142"/>
      <c r="BP43" s="142"/>
      <c r="BQ43" s="142"/>
      <c r="BR43" s="142"/>
      <c r="BS43" s="142"/>
      <c r="BT43" s="142"/>
      <c r="BU43" s="142"/>
      <c r="BV43" s="142"/>
      <c r="BW43" s="142"/>
      <c r="BX43" s="142"/>
      <c r="BY43" s="142"/>
      <c r="BZ43" s="142"/>
      <c r="CA43" s="142"/>
      <c r="CB43" s="142"/>
      <c r="CC43" s="142"/>
      <c r="CD43" s="142"/>
    </row>
    <row r="44" spans="1:86" ht="15.6" customHeight="1">
      <c r="A44" s="18"/>
      <c r="D44" s="456"/>
      <c r="E44" s="456"/>
      <c r="F44" s="456"/>
      <c r="G44" s="456"/>
      <c r="H44" s="456"/>
      <c r="I44" s="456"/>
      <c r="J44" s="400"/>
      <c r="K44" s="400"/>
      <c r="L44" s="400"/>
      <c r="M44" s="400"/>
      <c r="N44" s="400"/>
      <c r="O44" s="400"/>
      <c r="P44" s="400"/>
      <c r="Q44" s="400"/>
      <c r="R44" s="400"/>
      <c r="S44" s="400"/>
      <c r="T44" s="400"/>
      <c r="U44" s="400"/>
      <c r="V44" s="400"/>
      <c r="W44" s="400"/>
      <c r="X44" s="400"/>
      <c r="Y44" s="400"/>
      <c r="Z44" s="400"/>
      <c r="AA44" s="400"/>
      <c r="AB44" s="400"/>
      <c r="AD44" s="400"/>
      <c r="AE44" s="400"/>
      <c r="AF44" s="400"/>
      <c r="AG44" s="400"/>
      <c r="AH44" s="400"/>
      <c r="AI44" s="400"/>
      <c r="AJ44" s="400"/>
      <c r="AK44" s="400"/>
      <c r="AL44" s="400"/>
      <c r="AM44" s="400"/>
      <c r="AN44" s="400"/>
      <c r="AO44" s="400"/>
      <c r="AP44" s="400"/>
      <c r="AQ44" s="400"/>
      <c r="AR44" s="400"/>
      <c r="AS44" s="400"/>
      <c r="AT44" s="400"/>
      <c r="AU44" s="400"/>
      <c r="AV44" s="400"/>
      <c r="AW44" s="400"/>
      <c r="AX44" s="400"/>
      <c r="AY44" s="400"/>
      <c r="AZ44" s="400"/>
      <c r="BA44" s="400"/>
      <c r="BB44" s="400"/>
      <c r="BC44" s="400"/>
      <c r="BD44" s="400"/>
      <c r="BE44" s="400"/>
      <c r="BF44" s="400"/>
      <c r="BG44" s="20"/>
      <c r="BK44" s="142"/>
      <c r="BL44" s="142"/>
      <c r="BM44" s="142"/>
      <c r="BN44" s="142"/>
      <c r="BO44" s="142"/>
      <c r="BP44" s="142"/>
      <c r="BQ44" s="142"/>
      <c r="BR44" s="142"/>
      <c r="BS44" s="142"/>
      <c r="BT44" s="142"/>
      <c r="BU44" s="142"/>
      <c r="BV44" s="142"/>
      <c r="BW44" s="142"/>
      <c r="BX44" s="142"/>
      <c r="BY44" s="142"/>
      <c r="BZ44" s="142"/>
      <c r="CA44" s="142"/>
      <c r="CB44" s="142"/>
      <c r="CC44" s="142"/>
      <c r="CD44" s="142"/>
    </row>
    <row r="45" spans="1:86" ht="15.6" customHeight="1">
      <c r="A45" s="18"/>
      <c r="D45" s="456"/>
      <c r="E45" s="456"/>
      <c r="F45" s="456"/>
      <c r="G45" s="456"/>
      <c r="H45" s="456"/>
      <c r="I45" s="456"/>
      <c r="J45" s="400"/>
      <c r="K45" s="400"/>
      <c r="L45" s="400"/>
      <c r="M45" s="400"/>
      <c r="N45" s="400"/>
      <c r="O45" s="400"/>
      <c r="P45" s="400"/>
      <c r="Q45" s="400"/>
      <c r="R45" s="400"/>
      <c r="S45" s="400"/>
      <c r="T45" s="400"/>
      <c r="U45" s="400"/>
      <c r="V45" s="400"/>
      <c r="W45" s="400"/>
      <c r="X45" s="400"/>
      <c r="Y45" s="400"/>
      <c r="Z45" s="400"/>
      <c r="AA45" s="400"/>
      <c r="AB45" s="400"/>
      <c r="AD45" s="400"/>
      <c r="AE45" s="400"/>
      <c r="AF45" s="400"/>
      <c r="AG45" s="400"/>
      <c r="AH45" s="400"/>
      <c r="AI45" s="400"/>
      <c r="AJ45" s="400"/>
      <c r="AK45" s="400"/>
      <c r="AL45" s="400"/>
      <c r="AM45" s="400"/>
      <c r="AN45" s="400"/>
      <c r="AO45" s="400"/>
      <c r="AP45" s="400"/>
      <c r="AQ45" s="400"/>
      <c r="AR45" s="400"/>
      <c r="AS45" s="400"/>
      <c r="AT45" s="400"/>
      <c r="AU45" s="400"/>
      <c r="AV45" s="400"/>
      <c r="AW45" s="400"/>
      <c r="AX45" s="400"/>
      <c r="AY45" s="400"/>
      <c r="AZ45" s="400"/>
      <c r="BA45" s="400"/>
      <c r="BB45" s="400"/>
      <c r="BC45" s="400"/>
      <c r="BD45" s="400"/>
      <c r="BE45" s="400"/>
      <c r="BF45" s="400"/>
      <c r="BG45" s="20"/>
    </row>
    <row r="46" spans="1:86" ht="15.6" customHeight="1">
      <c r="A46" s="18"/>
      <c r="D46" s="456"/>
      <c r="E46" s="456"/>
      <c r="F46" s="456"/>
      <c r="G46" s="456"/>
      <c r="H46" s="456"/>
      <c r="I46" s="456"/>
      <c r="J46" s="400"/>
      <c r="K46" s="400"/>
      <c r="L46" s="400"/>
      <c r="M46" s="400"/>
      <c r="N46" s="400"/>
      <c r="O46" s="400"/>
      <c r="P46" s="400"/>
      <c r="Q46" s="400"/>
      <c r="R46" s="400"/>
      <c r="S46" s="400"/>
      <c r="T46" s="400"/>
      <c r="U46" s="400"/>
      <c r="V46" s="400"/>
      <c r="W46" s="400"/>
      <c r="X46" s="400"/>
      <c r="Y46" s="400"/>
      <c r="Z46" s="400"/>
      <c r="AA46" s="400"/>
      <c r="AB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c r="BA46" s="400"/>
      <c r="BB46" s="400"/>
      <c r="BC46" s="400"/>
      <c r="BD46" s="400"/>
      <c r="BE46" s="400"/>
      <c r="BF46" s="400"/>
      <c r="BG46" s="20"/>
    </row>
    <row r="47" spans="1:86" ht="15.6" customHeight="1">
      <c r="A47" s="18"/>
      <c r="D47" s="456"/>
      <c r="E47" s="456"/>
      <c r="F47" s="456"/>
      <c r="G47" s="456"/>
      <c r="H47" s="456"/>
      <c r="I47" s="456"/>
      <c r="J47" s="400"/>
      <c r="K47" s="400"/>
      <c r="L47" s="400"/>
      <c r="M47" s="400"/>
      <c r="N47" s="400"/>
      <c r="O47" s="400"/>
      <c r="P47" s="400"/>
      <c r="Q47" s="400"/>
      <c r="R47" s="400"/>
      <c r="S47" s="400"/>
      <c r="T47" s="400"/>
      <c r="U47" s="400"/>
      <c r="V47" s="400"/>
      <c r="W47" s="400"/>
      <c r="X47" s="400"/>
      <c r="Y47" s="400"/>
      <c r="Z47" s="400"/>
      <c r="AA47" s="400"/>
      <c r="AB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20"/>
    </row>
    <row r="48" spans="1:86" ht="15.6" customHeight="1">
      <c r="A48" s="18"/>
      <c r="D48" s="456"/>
      <c r="E48" s="456"/>
      <c r="F48" s="456"/>
      <c r="G48" s="456"/>
      <c r="H48" s="456"/>
      <c r="I48" s="456"/>
      <c r="J48" s="400"/>
      <c r="K48" s="400"/>
      <c r="L48" s="400"/>
      <c r="M48" s="400"/>
      <c r="N48" s="400"/>
      <c r="O48" s="400"/>
      <c r="P48" s="400"/>
      <c r="Q48" s="400"/>
      <c r="R48" s="400"/>
      <c r="S48" s="400"/>
      <c r="T48" s="400"/>
      <c r="U48" s="400"/>
      <c r="V48" s="400"/>
      <c r="W48" s="400"/>
      <c r="X48" s="400"/>
      <c r="Y48" s="400"/>
      <c r="Z48" s="400"/>
      <c r="AA48" s="400"/>
      <c r="AB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20"/>
    </row>
    <row r="49" spans="1:73" ht="15.6" customHeight="1">
      <c r="A49" s="18"/>
      <c r="D49" s="482" t="s">
        <v>480</v>
      </c>
      <c r="E49" s="482"/>
      <c r="F49" s="482"/>
      <c r="G49" s="482"/>
      <c r="H49" s="482"/>
      <c r="I49" s="482"/>
      <c r="J49" s="482"/>
      <c r="K49" s="482"/>
      <c r="L49" s="482"/>
      <c r="M49" s="482"/>
      <c r="N49" s="482"/>
      <c r="O49" s="482"/>
      <c r="P49" s="482"/>
      <c r="Q49" s="482"/>
      <c r="R49" s="482"/>
      <c r="S49" s="482"/>
      <c r="T49" s="482"/>
      <c r="U49" s="482"/>
      <c r="V49" s="482"/>
      <c r="W49" s="482"/>
      <c r="X49" s="482"/>
      <c r="Y49" s="482"/>
      <c r="Z49" s="482"/>
      <c r="AA49" s="482"/>
      <c r="AB49" s="482"/>
      <c r="AD49" s="400"/>
      <c r="AE49" s="400"/>
      <c r="AF49" s="400"/>
      <c r="AG49" s="400"/>
      <c r="AH49" s="400"/>
      <c r="AI49" s="400"/>
      <c r="AJ49" s="400"/>
      <c r="AK49" s="400"/>
      <c r="AL49" s="400"/>
      <c r="AM49" s="400"/>
      <c r="AN49" s="400"/>
      <c r="AO49" s="400"/>
      <c r="AP49" s="400"/>
      <c r="AQ49" s="400"/>
      <c r="AR49" s="400"/>
      <c r="AS49" s="400"/>
      <c r="AT49" s="400"/>
      <c r="AU49" s="400"/>
      <c r="AV49" s="400"/>
      <c r="AW49" s="400"/>
      <c r="AX49" s="400"/>
      <c r="AY49" s="400"/>
      <c r="AZ49" s="400"/>
      <c r="BA49" s="400"/>
      <c r="BB49" s="400"/>
      <c r="BC49" s="400"/>
      <c r="BD49" s="400"/>
      <c r="BE49" s="400"/>
      <c r="BF49" s="400"/>
      <c r="BG49" s="20"/>
    </row>
    <row r="50" spans="1:73" ht="15.6" customHeight="1">
      <c r="A50" s="18"/>
      <c r="D50" s="483" t="s">
        <v>474</v>
      </c>
      <c r="E50" s="483"/>
      <c r="F50" s="483"/>
      <c r="G50" s="483"/>
      <c r="H50" s="483"/>
      <c r="I50" s="483"/>
      <c r="J50" s="483" t="s">
        <v>475</v>
      </c>
      <c r="K50" s="483"/>
      <c r="L50" s="483"/>
      <c r="M50" s="483"/>
      <c r="N50" s="483"/>
      <c r="O50" s="483"/>
      <c r="P50" s="483"/>
      <c r="Q50" s="483"/>
      <c r="R50" s="483"/>
      <c r="S50" s="483"/>
      <c r="T50" s="483"/>
      <c r="U50" s="483"/>
      <c r="V50" s="483"/>
      <c r="W50" s="483"/>
      <c r="X50" s="483"/>
      <c r="Y50" s="483"/>
      <c r="Z50" s="483"/>
      <c r="AA50" s="483"/>
      <c r="AB50" s="483"/>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20"/>
    </row>
    <row r="51" spans="1:73" ht="15.6" customHeight="1">
      <c r="A51" s="18"/>
      <c r="D51" s="456"/>
      <c r="E51" s="456"/>
      <c r="F51" s="456"/>
      <c r="G51" s="456"/>
      <c r="H51" s="456"/>
      <c r="I51" s="456"/>
      <c r="J51" s="400"/>
      <c r="K51" s="400"/>
      <c r="L51" s="400"/>
      <c r="M51" s="400"/>
      <c r="N51" s="400"/>
      <c r="O51" s="400"/>
      <c r="P51" s="400"/>
      <c r="Q51" s="400"/>
      <c r="R51" s="400"/>
      <c r="S51" s="400"/>
      <c r="T51" s="400"/>
      <c r="U51" s="400"/>
      <c r="V51" s="400"/>
      <c r="W51" s="400"/>
      <c r="X51" s="400"/>
      <c r="Y51" s="400"/>
      <c r="Z51" s="400"/>
      <c r="AA51" s="400"/>
      <c r="AB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20"/>
    </row>
    <row r="52" spans="1:73" ht="15.6" customHeight="1">
      <c r="A52" s="18"/>
      <c r="D52" s="456"/>
      <c r="E52" s="456"/>
      <c r="F52" s="456"/>
      <c r="G52" s="456"/>
      <c r="H52" s="456"/>
      <c r="I52" s="456"/>
      <c r="J52" s="400"/>
      <c r="K52" s="400"/>
      <c r="L52" s="400"/>
      <c r="M52" s="400"/>
      <c r="N52" s="400"/>
      <c r="O52" s="400"/>
      <c r="P52" s="400"/>
      <c r="Q52" s="400"/>
      <c r="R52" s="400"/>
      <c r="S52" s="400"/>
      <c r="T52" s="400"/>
      <c r="U52" s="400"/>
      <c r="V52" s="400"/>
      <c r="W52" s="400"/>
      <c r="X52" s="400"/>
      <c r="Y52" s="400"/>
      <c r="Z52" s="400"/>
      <c r="AA52" s="400"/>
      <c r="AB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20"/>
    </row>
    <row r="53" spans="1:73" ht="15.6" customHeight="1">
      <c r="A53" s="18"/>
      <c r="D53" s="456"/>
      <c r="E53" s="456"/>
      <c r="F53" s="456"/>
      <c r="G53" s="456"/>
      <c r="H53" s="456"/>
      <c r="I53" s="456"/>
      <c r="J53" s="400"/>
      <c r="K53" s="400"/>
      <c r="L53" s="400"/>
      <c r="M53" s="400"/>
      <c r="N53" s="400"/>
      <c r="O53" s="400"/>
      <c r="P53" s="400"/>
      <c r="Q53" s="400"/>
      <c r="R53" s="400"/>
      <c r="S53" s="400"/>
      <c r="T53" s="400"/>
      <c r="U53" s="400"/>
      <c r="V53" s="400"/>
      <c r="W53" s="400"/>
      <c r="X53" s="400"/>
      <c r="Y53" s="400"/>
      <c r="Z53" s="400"/>
      <c r="AA53" s="400"/>
      <c r="AB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20"/>
    </row>
    <row r="54" spans="1:73" ht="15.6" customHeight="1">
      <c r="A54" s="18"/>
      <c r="D54" s="456"/>
      <c r="E54" s="456"/>
      <c r="F54" s="456"/>
      <c r="G54" s="456"/>
      <c r="H54" s="456"/>
      <c r="I54" s="456"/>
      <c r="J54" s="400"/>
      <c r="K54" s="400"/>
      <c r="L54" s="400"/>
      <c r="M54" s="400"/>
      <c r="N54" s="400"/>
      <c r="O54" s="400"/>
      <c r="P54" s="400"/>
      <c r="Q54" s="400"/>
      <c r="R54" s="400"/>
      <c r="S54" s="400"/>
      <c r="T54" s="400"/>
      <c r="U54" s="400"/>
      <c r="V54" s="400"/>
      <c r="W54" s="400"/>
      <c r="X54" s="400"/>
      <c r="Y54" s="400"/>
      <c r="Z54" s="400"/>
      <c r="AA54" s="400"/>
      <c r="AB54" s="400"/>
      <c r="AD54" s="400"/>
      <c r="AE54" s="400"/>
      <c r="AF54" s="400"/>
      <c r="AG54" s="400"/>
      <c r="AH54" s="400"/>
      <c r="AI54" s="400"/>
      <c r="AJ54" s="400"/>
      <c r="AK54" s="400"/>
      <c r="AL54" s="400"/>
      <c r="AM54" s="400"/>
      <c r="AN54" s="400"/>
      <c r="AO54" s="400"/>
      <c r="AP54" s="400"/>
      <c r="AQ54" s="400"/>
      <c r="AR54" s="400"/>
      <c r="AS54" s="400"/>
      <c r="AT54" s="400"/>
      <c r="AU54" s="400"/>
      <c r="AV54" s="400"/>
      <c r="AW54" s="400"/>
      <c r="AX54" s="400"/>
      <c r="AY54" s="400"/>
      <c r="AZ54" s="400"/>
      <c r="BA54" s="400"/>
      <c r="BB54" s="400"/>
      <c r="BC54" s="400"/>
      <c r="BD54" s="400"/>
      <c r="BE54" s="400"/>
      <c r="BF54" s="400"/>
      <c r="BG54" s="20"/>
    </row>
    <row r="55" spans="1:73" ht="15" customHeight="1">
      <c r="A55" s="18"/>
      <c r="D55" s="456"/>
      <c r="E55" s="456"/>
      <c r="F55" s="456"/>
      <c r="G55" s="456"/>
      <c r="H55" s="456"/>
      <c r="I55" s="456"/>
      <c r="J55" s="400"/>
      <c r="K55" s="400"/>
      <c r="L55" s="400"/>
      <c r="M55" s="400"/>
      <c r="N55" s="400"/>
      <c r="O55" s="400"/>
      <c r="P55" s="400"/>
      <c r="Q55" s="400"/>
      <c r="R55" s="400"/>
      <c r="S55" s="400"/>
      <c r="T55" s="400"/>
      <c r="U55" s="400"/>
      <c r="V55" s="400"/>
      <c r="W55" s="400"/>
      <c r="X55" s="400"/>
      <c r="Y55" s="400"/>
      <c r="Z55" s="400"/>
      <c r="AA55" s="400"/>
      <c r="AB55" s="400"/>
      <c r="AD55" s="400"/>
      <c r="AE55" s="400"/>
      <c r="AF55" s="400"/>
      <c r="AG55" s="400"/>
      <c r="AH55" s="400"/>
      <c r="AI55" s="400"/>
      <c r="AJ55" s="400"/>
      <c r="AK55" s="400"/>
      <c r="AL55" s="400"/>
      <c r="AM55" s="400"/>
      <c r="AN55" s="400"/>
      <c r="AO55" s="400"/>
      <c r="AP55" s="400"/>
      <c r="AQ55" s="400"/>
      <c r="AR55" s="400"/>
      <c r="AS55" s="400"/>
      <c r="AT55" s="400"/>
      <c r="AU55" s="400"/>
      <c r="AV55" s="400"/>
      <c r="AW55" s="400"/>
      <c r="AX55" s="400"/>
      <c r="AY55" s="400"/>
      <c r="AZ55" s="400"/>
      <c r="BA55" s="400"/>
      <c r="BB55" s="400"/>
      <c r="BC55" s="400"/>
      <c r="BD55" s="400"/>
      <c r="BE55" s="400"/>
      <c r="BF55" s="400"/>
      <c r="BG55" s="20"/>
    </row>
    <row r="56" spans="1:73" ht="15" customHeight="1">
      <c r="A56" s="18"/>
      <c r="D56" s="456"/>
      <c r="E56" s="456"/>
      <c r="F56" s="456"/>
      <c r="G56" s="456"/>
      <c r="H56" s="456"/>
      <c r="I56" s="456"/>
      <c r="J56" s="400"/>
      <c r="K56" s="400"/>
      <c r="L56" s="400"/>
      <c r="M56" s="400"/>
      <c r="N56" s="400"/>
      <c r="O56" s="400"/>
      <c r="P56" s="400"/>
      <c r="Q56" s="400"/>
      <c r="R56" s="400"/>
      <c r="S56" s="400"/>
      <c r="T56" s="400"/>
      <c r="U56" s="400"/>
      <c r="V56" s="400"/>
      <c r="W56" s="400"/>
      <c r="X56" s="400"/>
      <c r="Y56" s="400"/>
      <c r="Z56" s="400"/>
      <c r="AA56" s="400"/>
      <c r="AB56" s="400"/>
      <c r="AD56" s="400"/>
      <c r="AE56" s="400"/>
      <c r="AF56" s="400"/>
      <c r="AG56" s="400"/>
      <c r="AH56" s="400"/>
      <c r="AI56" s="400"/>
      <c r="AJ56" s="400"/>
      <c r="AK56" s="400"/>
      <c r="AL56" s="400"/>
      <c r="AM56" s="400"/>
      <c r="AN56" s="400"/>
      <c r="AO56" s="400"/>
      <c r="AP56" s="400"/>
      <c r="AQ56" s="400"/>
      <c r="AR56" s="400"/>
      <c r="AS56" s="400"/>
      <c r="AT56" s="400"/>
      <c r="AU56" s="400"/>
      <c r="AV56" s="400"/>
      <c r="AW56" s="400"/>
      <c r="AX56" s="400"/>
      <c r="AY56" s="400"/>
      <c r="AZ56" s="400"/>
      <c r="BA56" s="400"/>
      <c r="BB56" s="400"/>
      <c r="BC56" s="400"/>
      <c r="BD56" s="400"/>
      <c r="BE56" s="400"/>
      <c r="BF56" s="400"/>
      <c r="BG56" s="20"/>
    </row>
    <row r="57" spans="1:73" ht="15" customHeight="1">
      <c r="A57" s="18"/>
      <c r="D57" s="456"/>
      <c r="E57" s="456"/>
      <c r="F57" s="456"/>
      <c r="G57" s="456"/>
      <c r="H57" s="456"/>
      <c r="I57" s="456"/>
      <c r="J57" s="400"/>
      <c r="K57" s="400"/>
      <c r="L57" s="400"/>
      <c r="M57" s="400"/>
      <c r="N57" s="400"/>
      <c r="O57" s="400"/>
      <c r="P57" s="400"/>
      <c r="Q57" s="400"/>
      <c r="R57" s="400"/>
      <c r="S57" s="400"/>
      <c r="T57" s="400"/>
      <c r="U57" s="400"/>
      <c r="V57" s="400"/>
      <c r="W57" s="400"/>
      <c r="X57" s="400"/>
      <c r="Y57" s="400"/>
      <c r="Z57" s="400"/>
      <c r="AA57" s="400"/>
      <c r="AB57" s="400"/>
      <c r="AD57" s="400"/>
      <c r="AE57" s="400"/>
      <c r="AF57" s="400"/>
      <c r="AG57" s="400"/>
      <c r="AH57" s="400"/>
      <c r="AI57" s="400"/>
      <c r="AJ57" s="400"/>
      <c r="AK57" s="400"/>
      <c r="AL57" s="400"/>
      <c r="AM57" s="400"/>
      <c r="AN57" s="400"/>
      <c r="AO57" s="400"/>
      <c r="AP57" s="400"/>
      <c r="AQ57" s="400"/>
      <c r="AR57" s="400"/>
      <c r="AS57" s="400"/>
      <c r="AT57" s="400"/>
      <c r="AU57" s="400"/>
      <c r="AV57" s="400"/>
      <c r="AW57" s="400"/>
      <c r="AX57" s="400"/>
      <c r="AY57" s="400"/>
      <c r="AZ57" s="400"/>
      <c r="BA57" s="400"/>
      <c r="BB57" s="400"/>
      <c r="BC57" s="400"/>
      <c r="BD57" s="400"/>
      <c r="BE57" s="400"/>
      <c r="BF57" s="400"/>
      <c r="BG57" s="20"/>
    </row>
    <row r="58" spans="1:73" ht="15" customHeight="1">
      <c r="A58" s="18"/>
      <c r="D58" s="456"/>
      <c r="E58" s="456"/>
      <c r="F58" s="456"/>
      <c r="G58" s="456"/>
      <c r="H58" s="456"/>
      <c r="I58" s="456"/>
      <c r="J58" s="400"/>
      <c r="K58" s="400"/>
      <c r="L58" s="400"/>
      <c r="M58" s="400"/>
      <c r="N58" s="400"/>
      <c r="O58" s="400"/>
      <c r="P58" s="400"/>
      <c r="Q58" s="400"/>
      <c r="R58" s="400"/>
      <c r="S58" s="400"/>
      <c r="T58" s="400"/>
      <c r="U58" s="400"/>
      <c r="V58" s="400"/>
      <c r="W58" s="400"/>
      <c r="X58" s="400"/>
      <c r="Y58" s="400"/>
      <c r="Z58" s="400"/>
      <c r="AA58" s="400"/>
      <c r="AB58" s="400"/>
      <c r="AD58" s="400"/>
      <c r="AE58" s="400"/>
      <c r="AF58" s="400"/>
      <c r="AG58" s="400"/>
      <c r="AH58" s="400"/>
      <c r="AI58" s="400"/>
      <c r="AJ58" s="400"/>
      <c r="AK58" s="400"/>
      <c r="AL58" s="400"/>
      <c r="AM58" s="400"/>
      <c r="AN58" s="400"/>
      <c r="AO58" s="400"/>
      <c r="AP58" s="400"/>
      <c r="AQ58" s="400"/>
      <c r="AR58" s="400"/>
      <c r="AS58" s="400"/>
      <c r="AT58" s="400"/>
      <c r="AU58" s="400"/>
      <c r="AV58" s="400"/>
      <c r="AW58" s="400"/>
      <c r="AX58" s="400"/>
      <c r="AY58" s="400"/>
      <c r="AZ58" s="400"/>
      <c r="BA58" s="400"/>
      <c r="BB58" s="400"/>
      <c r="BC58" s="400"/>
      <c r="BD58" s="400"/>
      <c r="BE58" s="400"/>
      <c r="BF58" s="400"/>
      <c r="BG58" s="20"/>
    </row>
    <row r="59" spans="1:73">
      <c r="A59" s="18"/>
      <c r="D59" s="456"/>
      <c r="E59" s="456"/>
      <c r="F59" s="456"/>
      <c r="G59" s="456"/>
      <c r="H59" s="456"/>
      <c r="I59" s="456"/>
      <c r="J59" s="400"/>
      <c r="K59" s="400"/>
      <c r="L59" s="400"/>
      <c r="M59" s="400"/>
      <c r="N59" s="400"/>
      <c r="O59" s="400"/>
      <c r="P59" s="400"/>
      <c r="Q59" s="400"/>
      <c r="R59" s="400"/>
      <c r="S59" s="400"/>
      <c r="T59" s="400"/>
      <c r="U59" s="400"/>
      <c r="V59" s="400"/>
      <c r="W59" s="400"/>
      <c r="X59" s="400"/>
      <c r="Y59" s="400"/>
      <c r="Z59" s="400"/>
      <c r="AA59" s="400"/>
      <c r="AB59" s="400"/>
      <c r="AD59" s="400"/>
      <c r="AE59" s="400"/>
      <c r="AF59" s="400"/>
      <c r="AG59" s="400"/>
      <c r="AH59" s="400"/>
      <c r="AI59" s="400"/>
      <c r="AJ59" s="400"/>
      <c r="AK59" s="400"/>
      <c r="AL59" s="400"/>
      <c r="AM59" s="400"/>
      <c r="AN59" s="400"/>
      <c r="AO59" s="400"/>
      <c r="AP59" s="400"/>
      <c r="AQ59" s="400"/>
      <c r="AR59" s="400"/>
      <c r="AS59" s="400"/>
      <c r="AT59" s="400"/>
      <c r="AU59" s="400"/>
      <c r="AV59" s="400"/>
      <c r="AW59" s="400"/>
      <c r="AX59" s="400"/>
      <c r="AY59" s="400"/>
      <c r="AZ59" s="400"/>
      <c r="BA59" s="400"/>
      <c r="BB59" s="400"/>
      <c r="BC59" s="400"/>
      <c r="BD59" s="400"/>
      <c r="BE59" s="400"/>
      <c r="BF59" s="400"/>
      <c r="BG59" s="20"/>
      <c r="BL59" s="39"/>
      <c r="BM59" s="39"/>
      <c r="BN59" s="39"/>
      <c r="BO59" s="39"/>
    </row>
    <row r="60" spans="1:73">
      <c r="A60" s="18"/>
      <c r="D60" s="456"/>
      <c r="E60" s="456"/>
      <c r="F60" s="456"/>
      <c r="G60" s="456"/>
      <c r="H60" s="456"/>
      <c r="I60" s="456"/>
      <c r="J60" s="400"/>
      <c r="K60" s="400"/>
      <c r="L60" s="400"/>
      <c r="M60" s="400"/>
      <c r="N60" s="400"/>
      <c r="O60" s="400"/>
      <c r="P60" s="400"/>
      <c r="Q60" s="400"/>
      <c r="R60" s="400"/>
      <c r="S60" s="400"/>
      <c r="T60" s="400"/>
      <c r="U60" s="400"/>
      <c r="V60" s="400"/>
      <c r="W60" s="400"/>
      <c r="X60" s="400"/>
      <c r="Y60" s="400"/>
      <c r="Z60" s="400"/>
      <c r="AA60" s="400"/>
      <c r="AB60" s="400"/>
      <c r="AD60" s="400"/>
      <c r="AE60" s="400"/>
      <c r="AF60" s="400"/>
      <c r="AG60" s="400"/>
      <c r="AH60" s="400"/>
      <c r="AI60" s="400"/>
      <c r="AJ60" s="400"/>
      <c r="AK60" s="400"/>
      <c r="AL60" s="400"/>
      <c r="AM60" s="400"/>
      <c r="AN60" s="400"/>
      <c r="AO60" s="400"/>
      <c r="AP60" s="400"/>
      <c r="AQ60" s="400"/>
      <c r="AR60" s="400"/>
      <c r="AS60" s="400"/>
      <c r="AT60" s="400"/>
      <c r="AU60" s="400"/>
      <c r="AV60" s="400"/>
      <c r="AW60" s="400"/>
      <c r="AX60" s="400"/>
      <c r="AY60" s="400"/>
      <c r="AZ60" s="400"/>
      <c r="BA60" s="400"/>
      <c r="BB60" s="400"/>
      <c r="BC60" s="400"/>
      <c r="BD60" s="400"/>
      <c r="BE60" s="400"/>
      <c r="BF60" s="400"/>
      <c r="BG60" s="20"/>
      <c r="BK60" s="378" t="s">
        <v>481</v>
      </c>
      <c r="BL60" s="378"/>
      <c r="BM60" s="378"/>
      <c r="BN60" s="39"/>
      <c r="BO60" s="39"/>
    </row>
    <row r="61" spans="1:73" ht="30" customHeight="1" thickBot="1">
      <c r="A61" s="51"/>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c r="AM61" s="52"/>
      <c r="AN61" s="52"/>
      <c r="AO61" s="52"/>
      <c r="AP61" s="52"/>
      <c r="AQ61" s="52"/>
      <c r="AR61" s="52"/>
      <c r="AS61" s="52"/>
      <c r="AT61" s="52"/>
      <c r="AU61" s="52"/>
      <c r="AV61" s="52"/>
      <c r="AW61" s="52"/>
      <c r="AX61" s="52"/>
      <c r="AY61" s="52"/>
      <c r="AZ61" s="52"/>
      <c r="BA61" s="52"/>
      <c r="BB61" s="52"/>
      <c r="BC61" s="52"/>
      <c r="BD61" s="52"/>
      <c r="BE61" s="52"/>
      <c r="BF61" s="52"/>
      <c r="BG61" s="54"/>
      <c r="BK61" s="378"/>
      <c r="BL61" s="378"/>
      <c r="BM61" s="378"/>
      <c r="BN61" s="39"/>
      <c r="BO61" s="85"/>
      <c r="BP61" s="378" t="s">
        <v>482</v>
      </c>
      <c r="BQ61" s="378" t="s">
        <v>483</v>
      </c>
      <c r="BR61" s="85"/>
      <c r="BS61" s="85" t="s">
        <v>484</v>
      </c>
    </row>
    <row r="62" spans="1:73" ht="32.25" customHeight="1" thickBot="1">
      <c r="A62" s="380" t="str">
        <f>IF(AK13=Datos!$A$6,"ANÁLISIS DE LA OPORTUNIDAD","ANÁLISIS DEL RIESGO")</f>
        <v>ANÁLISIS DEL RIESGO</v>
      </c>
      <c r="B62" s="381"/>
      <c r="C62" s="381"/>
      <c r="D62" s="381"/>
      <c r="E62" s="381"/>
      <c r="F62" s="381"/>
      <c r="G62" s="381"/>
      <c r="H62" s="381"/>
      <c r="I62" s="381"/>
      <c r="J62" s="382"/>
      <c r="K62" s="27"/>
      <c r="L62" s="27"/>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7"/>
      <c r="BK62" s="85" t="s">
        <v>485</v>
      </c>
      <c r="BL62" s="86">
        <f>BS77</f>
        <v>0</v>
      </c>
      <c r="BM62" s="86" t="str">
        <f>IF(AND(I66="",I67=""),"",INDEX($R$69:$R$73,$BL$62,1))</f>
        <v/>
      </c>
      <c r="BO62" s="85"/>
      <c r="BP62" s="379"/>
      <c r="BQ62" s="379"/>
      <c r="BR62" s="85"/>
      <c r="BS62" s="85" t="s">
        <v>485</v>
      </c>
      <c r="BT62" s="86" t="str">
        <f>IF($AK$13&lt;&gt;"",BL62,"")</f>
        <v/>
      </c>
      <c r="BU62" s="86" t="str">
        <f>IF($AK$13&lt;&gt;"",$BM$62,"")</f>
        <v/>
      </c>
    </row>
    <row r="63" spans="1:73" ht="14.45" customHeight="1">
      <c r="A63" s="18"/>
      <c r="Z63" s="401" t="s">
        <v>486</v>
      </c>
      <c r="AA63" s="401"/>
      <c r="AB63" s="401"/>
      <c r="AC63" s="401"/>
      <c r="AD63" s="401"/>
      <c r="AE63" s="401"/>
      <c r="AF63" s="401"/>
      <c r="AG63" s="401"/>
      <c r="AH63" s="401"/>
      <c r="AI63" s="401"/>
      <c r="AJ63" s="401"/>
      <c r="AK63" s="401"/>
      <c r="BG63" s="20"/>
      <c r="BK63" s="85" t="s">
        <v>487</v>
      </c>
      <c r="BL63" s="86" t="str">
        <f>H82</f>
        <v/>
      </c>
      <c r="BM63" s="86" t="e">
        <f>INDEX($R$76:$R$80,$BL$63,1)</f>
        <v>#VALUE!</v>
      </c>
      <c r="BO63" s="85" t="s">
        <v>488</v>
      </c>
      <c r="BP63" s="86" t="e">
        <f>BL63-1</f>
        <v>#VALUE!</v>
      </c>
      <c r="BQ63" s="86" t="e">
        <f>BM63</f>
        <v>#VALUE!</v>
      </c>
      <c r="BR63" s="85"/>
      <c r="BS63" s="85" t="s">
        <v>487</v>
      </c>
      <c r="BT63" s="86" t="str">
        <f>IF($AK$13="","",IF($AK$13=1,$BP$63,$BL$63))</f>
        <v/>
      </c>
      <c r="BU63" s="86" t="str">
        <f>IF($AK$13="","",IF($AK$13=1,$BQ$63,$BM$63))</f>
        <v/>
      </c>
    </row>
    <row r="64" spans="1:73" ht="14.45" customHeight="1">
      <c r="A64" s="18"/>
      <c r="D64" s="455" t="s">
        <v>489</v>
      </c>
      <c r="E64" s="455"/>
      <c r="F64" s="455"/>
      <c r="G64" s="455"/>
      <c r="Z64" s="28"/>
      <c r="BG64" s="20"/>
    </row>
    <row r="65" spans="1:73" ht="14.45" customHeight="1">
      <c r="A65" s="18"/>
      <c r="E65" s="455" t="str">
        <f>IF(AK13=Datos!$A$6,"Seleccione la factibilidad o frecuencia de presencia de la oportunidad","Seleccione la factibilidad o frecuencia de presencia del riesgo")</f>
        <v>Seleccione la factibilidad o frecuencia de presencia del riesgo</v>
      </c>
      <c r="F65" s="455"/>
      <c r="G65" s="455"/>
      <c r="H65" s="455"/>
      <c r="I65" s="455"/>
      <c r="J65" s="455"/>
      <c r="K65" s="455"/>
      <c r="L65" s="455"/>
      <c r="M65" s="455"/>
      <c r="N65" s="455"/>
      <c r="O65" s="455"/>
      <c r="P65" s="455"/>
      <c r="Q65" s="455"/>
      <c r="R65" s="455"/>
      <c r="S65" s="455"/>
      <c r="T65" s="455"/>
      <c r="U65" s="455"/>
      <c r="V65" s="455"/>
      <c r="W65" s="455"/>
      <c r="X65" s="455"/>
      <c r="Y65" s="455"/>
      <c r="Z65" s="455"/>
      <c r="AB65" s="519" t="str">
        <f>IF(AK13=Datos!$A$6,"Escala de impacto-beneficio resultante","Escala de impacto resultante")</f>
        <v>Escala de impacto resultante</v>
      </c>
      <c r="AC65" s="432"/>
      <c r="AD65" s="432"/>
      <c r="AE65" s="432"/>
      <c r="AF65" s="432"/>
      <c r="AG65" s="432"/>
      <c r="AH65" s="432"/>
      <c r="AI65" s="432"/>
      <c r="AJ65" s="432"/>
      <c r="AK65" s="520"/>
      <c r="BG65" s="20"/>
      <c r="BK65" s="86"/>
      <c r="BL65" s="86" t="str">
        <f>IF($AK$13=1,Datos!$P$2,IF(OR($AK$13=2,$AK$13=3,$AK$13=4),Datos!$Q$2,IF($AK$13=5,Datos!$R$2,"")))</f>
        <v/>
      </c>
      <c r="BM65" s="86" t="str">
        <f>IF($AK$13=1,Datos!$P$3,IF(OR($AK$13=2,$AK$13=3,$AK$13=4),Datos!$Q$3,IF($AK$13=5,Datos!$R$3,"")))</f>
        <v/>
      </c>
      <c r="BN65" s="86" t="str">
        <f>IF($AK$13=1,Datos!$P$4,IF(OR($AK$13=2,$AK$13=3,$AK$13=4),Datos!$Q$4,IF($AK$13=5,Datos!$R$4,"")))</f>
        <v/>
      </c>
      <c r="BO65" s="86" t="str">
        <f>IF($AK$13=1,Datos!$P$5,IF(OR($AK$13=2,$AK$13=3,$AK$13=4),Datos!$Q$5,IF($AK$13=5,Datos!$R$5,"")))</f>
        <v/>
      </c>
      <c r="BP65" s="86" t="str">
        <f>IF($AK$13=1,Datos!$P$6,IF(OR($AK$13=2,$AK$13=3,$AK$13=4),Datos!$Q$6,IF($AK$13=5,Datos!$R$6,"")))</f>
        <v/>
      </c>
    </row>
    <row r="66" spans="1:73" ht="14.45" customHeight="1">
      <c r="A66" s="18"/>
      <c r="E66" s="477" t="s">
        <v>490</v>
      </c>
      <c r="F66" s="477"/>
      <c r="G66" s="477"/>
      <c r="H66" s="478"/>
      <c r="I66" s="517" t="str">
        <f>IF(Frecuencia!V42="","",Frecuencia!V42)</f>
        <v/>
      </c>
      <c r="J66" s="518"/>
      <c r="K66" s="518"/>
      <c r="L66" s="518"/>
      <c r="M66" s="518"/>
      <c r="N66" s="518"/>
      <c r="O66" s="518"/>
      <c r="P66" s="518"/>
      <c r="Q66" s="518"/>
      <c r="R66" s="518"/>
      <c r="S66" s="518"/>
      <c r="T66" s="518"/>
      <c r="U66" s="518"/>
      <c r="V66" s="518"/>
      <c r="W66" s="37"/>
      <c r="AB66" s="399">
        <f>IF($AK$13=1,"",IF($AK$13=5,5,1))</f>
        <v>1</v>
      </c>
      <c r="AC66" s="399"/>
      <c r="AD66" s="399">
        <f>IF($AK$13=1,"",IF($AK$13=5,4,2))</f>
        <v>2</v>
      </c>
      <c r="AE66" s="399"/>
      <c r="AF66" s="399">
        <f>IF($AK$13=1,1,IF($AK$13=5,3,3))</f>
        <v>3</v>
      </c>
      <c r="AG66" s="399"/>
      <c r="AH66" s="399">
        <f>IF($AK$13=1,2,IF($AK$13=5,2,4))</f>
        <v>4</v>
      </c>
      <c r="AI66" s="399"/>
      <c r="AJ66" s="399">
        <f>IF($AK$13=1,3,IF($AK$13=5,1,5))</f>
        <v>5</v>
      </c>
      <c r="AK66" s="399"/>
      <c r="BG66" s="20"/>
      <c r="BK66" s="86" t="str">
        <f>IF(OR($AK$13=1,$AK$13=2,$AK$13=3,$AK$13=4),Datos!O2,IF($AK$13=5,Datos!O6,""))</f>
        <v/>
      </c>
      <c r="BL66" s="86" t="str">
        <f>IF($AK$13=Datos!A2,"",IF($AK$13=Datos!A6,Datos!T5,Datos!$S$5))</f>
        <v>Baja</v>
      </c>
      <c r="BM66" s="86" t="str">
        <f>IF($AK$13=Datos!A2,"",IF($AK$13=Datos!A6,Datos!T5,Datos!$S$5))</f>
        <v>Baja</v>
      </c>
      <c r="BN66" s="86" t="str">
        <f>IF($AK$13=Datos!A6,Datos!T4,Datos!S4)</f>
        <v>Moderada</v>
      </c>
      <c r="BO66" s="86" t="str">
        <f>IF($AK$13=Datos!A6,Datos!T3,Datos!S3)</f>
        <v>Alta</v>
      </c>
      <c r="BP66" s="86" t="str">
        <f>IF($AK$13=Datos!A6,Datos!T2,Datos!S2)</f>
        <v>Extrema</v>
      </c>
    </row>
    <row r="67" spans="1:73" ht="14.45" customHeight="1">
      <c r="A67" s="18"/>
      <c r="E67" s="477" t="s">
        <v>491</v>
      </c>
      <c r="F67" s="477"/>
      <c r="G67" s="477"/>
      <c r="H67" s="478"/>
      <c r="I67" s="517" t="str">
        <f>IF(Factibilidad!P30="","",Factibilidad!P30)</f>
        <v/>
      </c>
      <c r="J67" s="518"/>
      <c r="K67" s="518"/>
      <c r="L67" s="518"/>
      <c r="M67" s="518"/>
      <c r="N67" s="518"/>
      <c r="O67" s="518"/>
      <c r="P67" s="518"/>
      <c r="Q67" s="518"/>
      <c r="R67" s="518"/>
      <c r="S67" s="518"/>
      <c r="T67" s="518"/>
      <c r="U67" s="518"/>
      <c r="V67" s="518"/>
      <c r="W67" s="37"/>
      <c r="Z67" s="402" t="s">
        <v>492</v>
      </c>
      <c r="AA67" s="479">
        <f>IF($AK$13=5,5,1)</f>
        <v>1</v>
      </c>
      <c r="AB67" s="383" t="str">
        <f>IF(ISERROR(BL72=TRUE),"",IF(BL72="","",BL72))</f>
        <v/>
      </c>
      <c r="AC67" s="384"/>
      <c r="AD67" s="383" t="str">
        <f>IF(ISERROR(BM72=TRUE),"",IF(BM72="","",BM72))</f>
        <v/>
      </c>
      <c r="AE67" s="384"/>
      <c r="AF67" s="387" t="str">
        <f>IF(ISERROR(BN72=TRUE),"",IF(BN72="","",BN72))</f>
        <v/>
      </c>
      <c r="AG67" s="388"/>
      <c r="AH67" s="391" t="str">
        <f>IF(ISERROR(BO72=TRUE),"",IF(BO72="","",BO72))</f>
        <v/>
      </c>
      <c r="AI67" s="392"/>
      <c r="AJ67" s="395" t="str">
        <f>IF(ISERROR(BP72=TRUE),"",IF(BP72="","",BP72))</f>
        <v/>
      </c>
      <c r="AK67" s="396"/>
      <c r="AP67" s="484" t="str">
        <f>IF(AK13=Datos!$A$6,"Zona de ubicación de la oportunidad","Zona de ubicación del riesgo")</f>
        <v>Zona de ubicación del riesgo</v>
      </c>
      <c r="AQ67" s="484"/>
      <c r="AR67" s="484"/>
      <c r="AS67" s="484"/>
      <c r="AT67" s="484"/>
      <c r="AU67" s="484"/>
      <c r="AV67" s="484"/>
      <c r="AW67" s="484"/>
      <c r="AX67" s="484"/>
      <c r="AY67" s="484"/>
      <c r="AZ67" s="484"/>
      <c r="BA67" s="484"/>
      <c r="BB67" s="484"/>
      <c r="BC67" s="484"/>
      <c r="BD67" s="484"/>
      <c r="BE67" s="484"/>
      <c r="BF67" s="484"/>
      <c r="BG67" s="20"/>
      <c r="BK67" s="86" t="str">
        <f>IF(OR($AK$13=1,$AK$13=2,$AK$13=3,$AK$13=4),Datos!O3,IF($AK$13=5,Datos!O5,""))</f>
        <v/>
      </c>
      <c r="BL67" s="86" t="str">
        <f>IF($AK$13=Datos!A2,"",IF($AK$13=Datos!A6,Datos!T5,Datos!$S$5))</f>
        <v>Baja</v>
      </c>
      <c r="BM67" s="86" t="str">
        <f>IF($AK$13=Datos!A2,"",IF($AK$13=Datos!A6,Datos!T5,Datos!$S$5))</f>
        <v>Baja</v>
      </c>
      <c r="BN67" s="86" t="str">
        <f>IF($AK$13=Datos!A6,Datos!T4,Datos!S4)</f>
        <v>Moderada</v>
      </c>
      <c r="BO67" s="86" t="str">
        <f>IF($AK$13=Datos!A6,Datos!T3,Datos!S3)</f>
        <v>Alta</v>
      </c>
      <c r="BP67" s="86" t="str">
        <f>IF($AK$13=Datos!A6,Datos!T2,Datos!S2)</f>
        <v>Extrema</v>
      </c>
      <c r="BQ67" s="85">
        <v>1</v>
      </c>
    </row>
    <row r="68" spans="1:73" ht="28.5" customHeight="1">
      <c r="A68" s="18"/>
      <c r="Z68" s="403"/>
      <c r="AA68" s="479"/>
      <c r="AB68" s="385"/>
      <c r="AC68" s="386"/>
      <c r="AD68" s="385"/>
      <c r="AE68" s="386"/>
      <c r="AF68" s="389"/>
      <c r="AG68" s="390"/>
      <c r="AH68" s="393"/>
      <c r="AI68" s="394"/>
      <c r="AJ68" s="397"/>
      <c r="AK68" s="398"/>
      <c r="AP68" s="516" t="str">
        <f>IF(OR(J72="",J79=""),"",INDEX($BK$65:$BP$70,MATCH($BM$62,$BK$65:$BK$70,0),MATCH($BM$63,$BK$65:$BP$65,0)))</f>
        <v/>
      </c>
      <c r="AQ68" s="516"/>
      <c r="AR68" s="516"/>
      <c r="AS68" s="516"/>
      <c r="AT68" s="516"/>
      <c r="AU68" s="516"/>
      <c r="AV68" s="516"/>
      <c r="AW68" s="516"/>
      <c r="AX68" s="516"/>
      <c r="AY68" s="516"/>
      <c r="AZ68" s="516"/>
      <c r="BA68" s="516"/>
      <c r="BB68" s="516"/>
      <c r="BC68" s="516"/>
      <c r="BD68" s="516"/>
      <c r="BE68" s="516"/>
      <c r="BF68" s="516"/>
      <c r="BG68" s="20"/>
      <c r="BK68" s="86" t="str">
        <f>IF(OR($AK$13=1,$AK$13=2,$AK$13=3,$AK$13=4),Datos!O4,IF($AK$13=5,Datos!O4,""))</f>
        <v/>
      </c>
      <c r="BL68" s="86" t="str">
        <f>IF($AK$13=Datos!A2,"",IF($AK$13=Datos!A6,Datos!T5,Datos!$S$5))</f>
        <v>Baja</v>
      </c>
      <c r="BM68" s="86" t="str">
        <f>IF($AK$13=Datos!A2,"",IF($AK$13=Datos!A6,Datos!T4,Datos!S4))</f>
        <v>Moderada</v>
      </c>
      <c r="BN68" s="86" t="str">
        <f>IF($AK$13=Datos!A6,Datos!T3,Datos!S3)</f>
        <v>Alta</v>
      </c>
      <c r="BO68" s="86" t="str">
        <f>IF($AK$13=Datos!A6,Datos!T2,Datos!S2)</f>
        <v>Extrema</v>
      </c>
      <c r="BP68" s="86" t="str">
        <f>IF($AK$13=Datos!A6,Datos!T2,Datos!S2)</f>
        <v>Extrema</v>
      </c>
    </row>
    <row r="69" spans="1:73" ht="28.5" customHeight="1">
      <c r="A69" s="18"/>
      <c r="R69" s="662" t="str">
        <f>IF(OR($AK$13=1,$AK$13=2,$AK$13=3,$AK$13=4),Datos!O2,IF($AK$13=5,Datos!O6,""))</f>
        <v/>
      </c>
      <c r="S69" s="662"/>
      <c r="T69" s="662"/>
      <c r="U69" s="662"/>
      <c r="V69" s="662"/>
      <c r="W69" s="662"/>
      <c r="Z69" s="403"/>
      <c r="AA69" s="479">
        <f>IF($AK$13=5,4,2)</f>
        <v>2</v>
      </c>
      <c r="AB69" s="383" t="str">
        <f>IF(ISERROR(BL73=TRUE),"",IF(BL73="","",BL73))</f>
        <v/>
      </c>
      <c r="AC69" s="384"/>
      <c r="AD69" s="383" t="str">
        <f>IF(ISERROR(BM73=TRUE),"",IF(BM73="","",BM73))</f>
        <v/>
      </c>
      <c r="AE69" s="384"/>
      <c r="AF69" s="387" t="str">
        <f>IF(ISERROR(BN73=TRUE),"",IF(BN73="","",BN73))</f>
        <v/>
      </c>
      <c r="AG69" s="388"/>
      <c r="AH69" s="391" t="str">
        <f>IF(ISERROR(BO73=TRUE),"",IF(BO73="","",BO73))</f>
        <v/>
      </c>
      <c r="AI69" s="392"/>
      <c r="AJ69" s="395" t="str">
        <f>IF(ISERROR(BP73=TRUE),"",IF(BP73="","",BP73))</f>
        <v/>
      </c>
      <c r="AK69" s="396"/>
      <c r="AP69" s="516"/>
      <c r="AQ69" s="516"/>
      <c r="AR69" s="516"/>
      <c r="AS69" s="516"/>
      <c r="AT69" s="516"/>
      <c r="AU69" s="516"/>
      <c r="AV69" s="516"/>
      <c r="AW69" s="516"/>
      <c r="AX69" s="516"/>
      <c r="AY69" s="516"/>
      <c r="AZ69" s="516"/>
      <c r="BA69" s="516"/>
      <c r="BB69" s="516"/>
      <c r="BC69" s="516"/>
      <c r="BD69" s="516"/>
      <c r="BE69" s="516"/>
      <c r="BF69" s="516"/>
      <c r="BG69" s="20"/>
      <c r="BK69" s="86" t="str">
        <f>IF(OR($AK$13=1,$AK$13=2,$AK$13=3,$AK$13=4),Datos!O5,IF($AK$13=5,Datos!O3,""))</f>
        <v/>
      </c>
      <c r="BL69" s="86" t="str">
        <f>IF($AK$13=Datos!A2,"",IF($AK$13=Datos!A6,Datos!T4,Datos!S4))</f>
        <v>Moderada</v>
      </c>
      <c r="BM69" s="86" t="str">
        <f>IF($AK$13=Datos!A2,"",IF($AK$13=Datos!A6,Datos!T3,Datos!S3))</f>
        <v>Alta</v>
      </c>
      <c r="BN69" s="86" t="str">
        <f>IF($AK$13=Datos!A6,Datos!T3,Datos!S3)</f>
        <v>Alta</v>
      </c>
      <c r="BO69" s="86" t="str">
        <f>IF($AK$13=Datos!A6,Datos!T2,Datos!S2)</f>
        <v>Extrema</v>
      </c>
      <c r="BP69" s="86" t="str">
        <f>IF($AK$13=Datos!A6,Datos!T2,Datos!S2)</f>
        <v>Extrema</v>
      </c>
    </row>
    <row r="70" spans="1:73" ht="14.45" customHeight="1">
      <c r="A70" s="18"/>
      <c r="E70" s="525" t="s">
        <v>492</v>
      </c>
      <c r="F70" s="525"/>
      <c r="G70" s="525"/>
      <c r="H70" s="525"/>
      <c r="I70" s="525"/>
      <c r="J70" s="525"/>
      <c r="K70" s="525"/>
      <c r="L70" s="525"/>
      <c r="M70" s="525"/>
      <c r="N70" s="525"/>
      <c r="O70" s="525"/>
      <c r="P70" s="525"/>
      <c r="R70" s="662" t="str">
        <f>IF(OR($AK$13=1,$AK$13=2,$AK$13=3,$AK$13=4),Datos!O3,IF($AK$13=5,Datos!O5,""))</f>
        <v/>
      </c>
      <c r="S70" s="662"/>
      <c r="T70" s="662"/>
      <c r="U70" s="662"/>
      <c r="V70" s="662"/>
      <c r="W70" s="662"/>
      <c r="Z70" s="403"/>
      <c r="AA70" s="479"/>
      <c r="AB70" s="385"/>
      <c r="AC70" s="386"/>
      <c r="AD70" s="385"/>
      <c r="AE70" s="386"/>
      <c r="AF70" s="389"/>
      <c r="AG70" s="390"/>
      <c r="AH70" s="393"/>
      <c r="AI70" s="394"/>
      <c r="AJ70" s="397"/>
      <c r="AK70" s="398"/>
      <c r="BG70" s="20"/>
      <c r="BK70" s="86" t="str">
        <f>IF(OR($AK$13=1,$AK$13=2,$AK$13=3,$AK$13=4),Datos!O6,IF($AK$13=5,Datos!O2,""))</f>
        <v/>
      </c>
      <c r="BL70" s="86" t="str">
        <f>IF($AK$13=Datos!A2,"",IF($AK$13=Datos!A6,Datos!T3,Datos!S3))</f>
        <v>Alta</v>
      </c>
      <c r="BM70" s="86" t="str">
        <f>IF($AK$13=Datos!A2,"",IF($AK$13=Datos!A6,Datos!T3,Datos!S3))</f>
        <v>Alta</v>
      </c>
      <c r="BN70" s="86" t="str">
        <f>IF($AK$13=Datos!A6,Datos!T2,Datos!S2)</f>
        <v>Extrema</v>
      </c>
      <c r="BO70" s="86" t="str">
        <f>IF($AK$13=Datos!A6,Datos!T2,Datos!S2)</f>
        <v>Extrema</v>
      </c>
      <c r="BP70" s="86" t="str">
        <f>IF($AK$13=Datos!A6,Datos!T2,Datos!S2)</f>
        <v>Extrema</v>
      </c>
      <c r="BR70" s="85"/>
      <c r="BS70" s="378" t="s">
        <v>493</v>
      </c>
      <c r="BT70" s="378" t="s">
        <v>494</v>
      </c>
      <c r="BU70" s="372"/>
    </row>
    <row r="71" spans="1:73" ht="14.45" customHeight="1">
      <c r="A71" s="18"/>
      <c r="J71" s="40"/>
      <c r="K71" s="41"/>
      <c r="L71" s="41"/>
      <c r="M71" s="41"/>
      <c r="N71" s="41"/>
      <c r="O71" s="41"/>
      <c r="P71" s="42"/>
      <c r="R71" s="662" t="str">
        <f>IF(OR($AK$13=1,$AK$13=2,$AK$13=3,$AK$13=4),Datos!O4,IF($AK$13=5,Datos!O4,""))</f>
        <v/>
      </c>
      <c r="S71" s="662"/>
      <c r="T71" s="662"/>
      <c r="U71" s="662"/>
      <c r="V71" s="662"/>
      <c r="W71" s="662"/>
      <c r="Z71" s="403"/>
      <c r="AA71" s="479">
        <f>IF($AK$13=5,3,3)</f>
        <v>3</v>
      </c>
      <c r="AB71" s="383" t="str">
        <f>IF(ISERROR(BL74=TRUE),"",IF(BL74="","",BL74))</f>
        <v/>
      </c>
      <c r="AC71" s="384"/>
      <c r="AD71" s="387" t="str">
        <f>IF(ISERROR(BM74=TRUE),"",IF(BM74="","",BM74))</f>
        <v/>
      </c>
      <c r="AE71" s="388"/>
      <c r="AF71" s="391" t="str">
        <f>IF(ISERROR(BN74=TRUE),"",IF(BN74="","",BN74))</f>
        <v/>
      </c>
      <c r="AG71" s="392"/>
      <c r="AH71" s="395" t="str">
        <f>IF(ISERROR(BO74=TRUE),"",IF(BO74="","",BO74))</f>
        <v/>
      </c>
      <c r="AI71" s="396"/>
      <c r="AJ71" s="395" t="str">
        <f>IF(ISERROR(BP74=TRUE),"",IF(BP74="","",BP74))</f>
        <v/>
      </c>
      <c r="AK71" s="396"/>
      <c r="AP71" s="484" t="s">
        <v>495</v>
      </c>
      <c r="AQ71" s="484"/>
      <c r="AR71" s="484"/>
      <c r="AS71" s="484"/>
      <c r="AT71" s="484"/>
      <c r="AU71" s="484"/>
      <c r="AV71" s="484"/>
      <c r="AW71" s="484"/>
      <c r="AX71" s="484"/>
      <c r="AY71" s="484"/>
      <c r="AZ71" s="484"/>
      <c r="BA71" s="484"/>
      <c r="BB71" s="484"/>
      <c r="BC71" s="484"/>
      <c r="BD71" s="484"/>
      <c r="BE71" s="484"/>
      <c r="BF71" s="484"/>
      <c r="BG71" s="20"/>
      <c r="BL71" s="11" t="s">
        <v>496</v>
      </c>
      <c r="BM71" s="11" t="s">
        <v>497</v>
      </c>
      <c r="BR71" s="85"/>
      <c r="BS71" s="379"/>
      <c r="BT71" s="379"/>
      <c r="BU71" s="372"/>
    </row>
    <row r="72" spans="1:73" ht="28.5" customHeight="1">
      <c r="A72" s="18"/>
      <c r="J72" s="667" t="str">
        <f>BM62</f>
        <v/>
      </c>
      <c r="K72" s="667"/>
      <c r="L72" s="667"/>
      <c r="M72" s="667"/>
      <c r="N72" s="667"/>
      <c r="O72" s="667"/>
      <c r="P72" s="667"/>
      <c r="R72" s="662" t="str">
        <f>IF(OR($AK$13=1,$AK$13=2,$AK$13=3,$AK$13=4),Datos!O5,IF($AK$13=5,Datos!O3,""))</f>
        <v/>
      </c>
      <c r="S72" s="662"/>
      <c r="T72" s="662"/>
      <c r="U72" s="662"/>
      <c r="V72" s="662"/>
      <c r="W72" s="662"/>
      <c r="Z72" s="403"/>
      <c r="AA72" s="479"/>
      <c r="AB72" s="385"/>
      <c r="AC72" s="386"/>
      <c r="AD72" s="389"/>
      <c r="AE72" s="390"/>
      <c r="AF72" s="393"/>
      <c r="AG72" s="394"/>
      <c r="AH72" s="397"/>
      <c r="AI72" s="398"/>
      <c r="AJ72" s="397"/>
      <c r="AK72" s="398"/>
      <c r="AP72" s="400"/>
      <c r="AQ72" s="400"/>
      <c r="AR72" s="400"/>
      <c r="AS72" s="400"/>
      <c r="AT72" s="400"/>
      <c r="AU72" s="400"/>
      <c r="AV72" s="400"/>
      <c r="AW72" s="400"/>
      <c r="AX72" s="400"/>
      <c r="AY72" s="400"/>
      <c r="AZ72" s="400"/>
      <c r="BA72" s="400"/>
      <c r="BB72" s="400"/>
      <c r="BC72" s="400"/>
      <c r="BD72" s="400"/>
      <c r="BE72" s="400"/>
      <c r="BF72" s="400"/>
      <c r="BG72" s="20"/>
      <c r="BK72" s="85">
        <f>AA67</f>
        <v>1</v>
      </c>
      <c r="BL72" s="86" t="str">
        <f>IF(AK13="","",IF(AND(BK66=$BU$62,$BL$65=$BU$63),"X",""))</f>
        <v/>
      </c>
      <c r="BM72" s="86" t="str">
        <f>IF(AK13="","",IF(AND(BK66=$BU$62,$BM$65=$BU$63),"X",""))</f>
        <v/>
      </c>
      <c r="BN72" s="86" t="str">
        <f>IF(AK13="","",IF(AND(BK66=$BU$62,$BN$65=$BU$63),"X",""))</f>
        <v/>
      </c>
      <c r="BO72" s="86" t="str">
        <f>IF(AK13="","",IF(AND(BK66=$BU$62,$BO$65=$BU$63),"X",""))</f>
        <v/>
      </c>
      <c r="BP72" s="86" t="str">
        <f>IF(AK13="","",IF(AND(BK66=$BU$62,$BP$65=$BU$63),"X",""))</f>
        <v/>
      </c>
      <c r="BR72" s="85" t="str">
        <f>AH67</f>
        <v/>
      </c>
      <c r="BS72" s="86">
        <f>IF(AND($AK$13&lt;&gt;Datos!$A$6,OR($I$66=Datos!M2,$I$67=Datos!N2)),1,0)</f>
        <v>0</v>
      </c>
      <c r="BT72" s="86">
        <f>IF(AND($AK$13=Datos!$A$6,OR($I$66=Datos!M2,$I$67=Datos!N2)),5,0)</f>
        <v>0</v>
      </c>
      <c r="BU72" s="37"/>
    </row>
    <row r="73" spans="1:73" ht="14.25" customHeight="1">
      <c r="A73" s="18"/>
      <c r="J73" s="43"/>
      <c r="K73" s="44"/>
      <c r="L73" s="44"/>
      <c r="M73" s="44"/>
      <c r="N73" s="44"/>
      <c r="O73" s="44"/>
      <c r="P73" s="45"/>
      <c r="R73" s="662" t="str">
        <f>IF(OR($AK$13=1,$AK$13=2,$AK$13=3,$AK$13=4),Datos!O6,IF($AK$13=5,Datos!O2,""))</f>
        <v/>
      </c>
      <c r="S73" s="662"/>
      <c r="T73" s="662"/>
      <c r="U73" s="662"/>
      <c r="V73" s="662"/>
      <c r="W73" s="662"/>
      <c r="Z73" s="403"/>
      <c r="AA73" s="479">
        <f>IF($AK$13=5,2,4)</f>
        <v>4</v>
      </c>
      <c r="AB73" s="387" t="str">
        <f>IF(ISERROR(BL75=TRUE),"",IF(BL75="","",BL75))</f>
        <v/>
      </c>
      <c r="AC73" s="388"/>
      <c r="AD73" s="391" t="str">
        <f>IF(ISERROR(BM75=TRUE),"",IF(BM75="","",BM75))</f>
        <v/>
      </c>
      <c r="AE73" s="392"/>
      <c r="AF73" s="391" t="str">
        <f>IF(ISERROR(BN75=TRUE),"",IF(BN75="","",BN75))</f>
        <v/>
      </c>
      <c r="AG73" s="392"/>
      <c r="AH73" s="395" t="str">
        <f>IF(ISERROR(BO75=TRUE),"",IF(BO75="","",BO75))</f>
        <v/>
      </c>
      <c r="AI73" s="396"/>
      <c r="AJ73" s="395" t="str">
        <f>IF(ISERROR(BP75=TRUE),"",IF(BP75="","",BP75))</f>
        <v/>
      </c>
      <c r="AK73" s="396"/>
      <c r="AP73" s="400"/>
      <c r="AQ73" s="400"/>
      <c r="AR73" s="400"/>
      <c r="AS73" s="400"/>
      <c r="AT73" s="400"/>
      <c r="AU73" s="400"/>
      <c r="AV73" s="400"/>
      <c r="AW73" s="400"/>
      <c r="AX73" s="400"/>
      <c r="AY73" s="400"/>
      <c r="AZ73" s="400"/>
      <c r="BA73" s="400"/>
      <c r="BB73" s="400"/>
      <c r="BC73" s="400"/>
      <c r="BD73" s="400"/>
      <c r="BE73" s="400"/>
      <c r="BF73" s="400"/>
      <c r="BG73" s="20"/>
      <c r="BK73" s="85">
        <f>AA69</f>
        <v>2</v>
      </c>
      <c r="BL73" s="86" t="str">
        <f>IF(AK13="","",IF(AND(BK67=$BU$62,$BL$65=$BU$63),"X",""))</f>
        <v/>
      </c>
      <c r="BM73" s="86" t="str">
        <f>IF(AK13="","",IF(AND(BK67=$BU$62,$BM$65=$BU$63),"X",""))</f>
        <v/>
      </c>
      <c r="BN73" s="86" t="str">
        <f>IF(AK13="","",IF(AND(BK67=$BU$62,$BN$65=$BU$63),"X",""))</f>
        <v/>
      </c>
      <c r="BO73" s="86" t="str">
        <f>IF(AK13="","",IF(AND(BK67=$BU$62,$BO$65=$BU$63),"X",""))</f>
        <v/>
      </c>
      <c r="BP73" s="86" t="str">
        <f>IF(AK13="","",IF(AND(BK67=$BU$62,$BP$65=$BU$63),"X",""))</f>
        <v/>
      </c>
      <c r="BR73" s="85" t="str">
        <f>AH69</f>
        <v/>
      </c>
      <c r="BS73" s="86">
        <f>IF(AND($AK$13&lt;&gt;Datos!$A$6,OR($I$66=Datos!M3,$I$67=Datos!N3)),2,0)</f>
        <v>0</v>
      </c>
      <c r="BT73" s="86">
        <f>IF(AND($AK$13=Datos!$A$6,OR($I$66=Datos!M3,$I$67=Datos!N3)),4,0)</f>
        <v>0</v>
      </c>
      <c r="BU73" s="37"/>
    </row>
    <row r="74" spans="1:73" ht="28.5" customHeight="1">
      <c r="A74" s="18"/>
      <c r="C74" s="523" t="s">
        <v>499</v>
      </c>
      <c r="D74" s="523"/>
      <c r="Z74" s="403"/>
      <c r="AA74" s="479"/>
      <c r="AB74" s="389"/>
      <c r="AC74" s="390"/>
      <c r="AD74" s="393"/>
      <c r="AE74" s="394"/>
      <c r="AF74" s="393"/>
      <c r="AG74" s="394"/>
      <c r="AH74" s="397"/>
      <c r="AI74" s="398"/>
      <c r="AJ74" s="397"/>
      <c r="AK74" s="398"/>
      <c r="AP74" s="400"/>
      <c r="AQ74" s="400"/>
      <c r="AR74" s="400"/>
      <c r="AS74" s="400"/>
      <c r="AT74" s="400"/>
      <c r="AU74" s="400"/>
      <c r="AV74" s="400"/>
      <c r="AW74" s="400"/>
      <c r="AX74" s="400"/>
      <c r="AY74" s="400"/>
      <c r="AZ74" s="400"/>
      <c r="BA74" s="400"/>
      <c r="BB74" s="400"/>
      <c r="BC74" s="400"/>
      <c r="BD74" s="400"/>
      <c r="BE74" s="400"/>
      <c r="BF74" s="400"/>
      <c r="BG74" s="20"/>
      <c r="BK74" s="85">
        <f>AA71</f>
        <v>3</v>
      </c>
      <c r="BL74" s="86" t="str">
        <f>IF(AK13="","",IF(AND(BK68=$BU$62,$BL$65=$BU$63),"X",""))</f>
        <v/>
      </c>
      <c r="BM74" s="86" t="str">
        <f>IF(AK13="","",IF(AND(BK68=$BU$62,$BM$65=$BU$63),"X",""))</f>
        <v/>
      </c>
      <c r="BN74" s="86" t="str">
        <f>IF(AK13="","",IF(AND(BK68=$BU$62,$BN$65=$BU$63),"X",""))</f>
        <v/>
      </c>
      <c r="BO74" s="86" t="str">
        <f>IF(AK13="","",IF(AND(BK68=$BU$62,$BO$65=$BU$63),"X",""))</f>
        <v/>
      </c>
      <c r="BP74" s="86" t="str">
        <f>IF(AK13="","",IF(AND(BK68=$BU$62,$BP$65=$BU$63),"X",""))</f>
        <v/>
      </c>
      <c r="BR74" s="85" t="str">
        <f>AH71</f>
        <v/>
      </c>
      <c r="BS74" s="86">
        <f>IF(AND($AK$13&lt;&gt;Datos!$A$6,OR($I$66=Datos!M4,$I$67=Datos!N4)),3,0)</f>
        <v>0</v>
      </c>
      <c r="BT74" s="86">
        <f>IF(AND($AK$13=Datos!$A$6,OR($I$66=Datos!M4,$I$67=Datos!N4)),3,0)</f>
        <v>0</v>
      </c>
      <c r="BU74" s="37"/>
    </row>
    <row r="75" spans="1:73" ht="28.5" customHeight="1">
      <c r="A75" s="18"/>
      <c r="C75" s="523"/>
      <c r="D75" s="523"/>
      <c r="E75" s="655" t="str">
        <f>Datos!B2</f>
        <v>Riesgo de Corrupción</v>
      </c>
      <c r="F75" s="656"/>
      <c r="G75" s="656"/>
      <c r="H75" s="657"/>
      <c r="I75" s="658" t="str">
        <f>Datos!B3</f>
        <v>Riesgo Estratégico</v>
      </c>
      <c r="J75" s="658"/>
      <c r="K75" s="658"/>
      <c r="L75" s="658"/>
      <c r="M75" s="658" t="s">
        <v>500</v>
      </c>
      <c r="N75" s="658"/>
      <c r="O75" s="658"/>
      <c r="P75" s="658"/>
      <c r="Q75" s="46"/>
      <c r="R75" s="46"/>
      <c r="S75" s="47"/>
      <c r="Z75" s="403"/>
      <c r="AA75" s="479">
        <f>IF($AK$13=5,1,5)</f>
        <v>5</v>
      </c>
      <c r="AB75" s="391" t="str">
        <f>IF(ISERROR(BL76=TRUE),"",IF(BL76="","",BL76))</f>
        <v/>
      </c>
      <c r="AC75" s="392"/>
      <c r="AD75" s="391" t="str">
        <f>IF(ISERROR(BM76=TRUE),"",IF(BM76="","",BM76))</f>
        <v/>
      </c>
      <c r="AE75" s="392"/>
      <c r="AF75" s="395" t="str">
        <f>IF(ISERROR(BN76=TRUE),"",IF(BN76="","",BN76))</f>
        <v/>
      </c>
      <c r="AG75" s="396"/>
      <c r="AH75" s="395" t="str">
        <f>IF(ISERROR(BO76=TRUE),"",IF(BO76="","",BO76))</f>
        <v/>
      </c>
      <c r="AI75" s="396"/>
      <c r="AJ75" s="395" t="str">
        <f>IF(ISERROR(BP76=TRUE),"",IF(BP76="","",BP76))</f>
        <v/>
      </c>
      <c r="AK75" s="396"/>
      <c r="AP75" s="400"/>
      <c r="AQ75" s="400"/>
      <c r="AR75" s="400"/>
      <c r="AS75" s="400"/>
      <c r="AT75" s="400"/>
      <c r="AU75" s="400"/>
      <c r="AV75" s="400"/>
      <c r="AW75" s="400"/>
      <c r="AX75" s="400"/>
      <c r="AY75" s="400"/>
      <c r="AZ75" s="400"/>
      <c r="BA75" s="400"/>
      <c r="BB75" s="400"/>
      <c r="BC75" s="400"/>
      <c r="BD75" s="400"/>
      <c r="BE75" s="400"/>
      <c r="BF75" s="400"/>
      <c r="BG75" s="20"/>
      <c r="BK75" s="85">
        <f>AA73</f>
        <v>4</v>
      </c>
      <c r="BL75" s="86" t="str">
        <f>IF(AK13="","",IF(AND(BK69=$BU$62,$BL$65=$BU$63),"X",""))</f>
        <v/>
      </c>
      <c r="BM75" s="86" t="str">
        <f>IF(AK13="","",IF(AND(BK69=$BU$62,$BM$65=$BU$63),"X",""))</f>
        <v/>
      </c>
      <c r="BN75" s="86" t="str">
        <f>IF(AK13="","",IF(AND(BK69=$BU$62,$BN$65=$BU$63),"X",""))</f>
        <v/>
      </c>
      <c r="BO75" s="86" t="str">
        <f>IF(AK13="","",IF(AND(BK69=$BU$62,$BO$65=$BU$63),"X",""))</f>
        <v/>
      </c>
      <c r="BP75" s="86" t="str">
        <f>IF(AK13="","",IF(AND(BK69=$BU$62,$BP$65=$BU$63),"X",""))</f>
        <v/>
      </c>
      <c r="BR75" s="85" t="str">
        <f>AH73</f>
        <v/>
      </c>
      <c r="BS75" s="86">
        <f>IF(AND($AK$13&lt;&gt;Datos!$A$6,OR($I$66=Datos!M5,$I$67=Datos!N5)),4,0)</f>
        <v>0</v>
      </c>
      <c r="BT75" s="86">
        <f>IF(AND($AK$13=Datos!$A$6,OR($I$66=Datos!M5,$I$67=Datos!N5)),2,0)</f>
        <v>0</v>
      </c>
      <c r="BU75" s="37"/>
    </row>
    <row r="76" spans="1:73" ht="28.5" customHeight="1">
      <c r="A76" s="18"/>
      <c r="C76" s="523"/>
      <c r="D76" s="523"/>
      <c r="E76" s="658" t="s">
        <v>501</v>
      </c>
      <c r="F76" s="658"/>
      <c r="G76" s="658"/>
      <c r="H76" s="658"/>
      <c r="I76" s="658" t="str">
        <f>Datos!B6</f>
        <v>Oportunidad</v>
      </c>
      <c r="J76" s="658"/>
      <c r="K76" s="658"/>
      <c r="L76" s="658"/>
      <c r="M76" s="671"/>
      <c r="N76" s="672"/>
      <c r="O76" s="672"/>
      <c r="P76" s="673"/>
      <c r="Q76" s="46"/>
      <c r="R76" s="666" t="str">
        <f>IF($AK$13=1,Datos!P2,IF(OR($AK$13=2,$AK$13=3),Imp_Est_Pro_Seg!AJ42,IF($AK$13=4,'Seguridad Información'!AJ42,IF($AK$13=5,Imp_oportunidad!AN42,""))))</f>
        <v/>
      </c>
      <c r="S76" s="666"/>
      <c r="T76" s="666"/>
      <c r="U76" s="666"/>
      <c r="V76" s="666"/>
      <c r="W76" s="666"/>
      <c r="Z76" s="404"/>
      <c r="AA76" s="479"/>
      <c r="AB76" s="393"/>
      <c r="AC76" s="394"/>
      <c r="AD76" s="393"/>
      <c r="AE76" s="394"/>
      <c r="AF76" s="397"/>
      <c r="AG76" s="398"/>
      <c r="AH76" s="397"/>
      <c r="AI76" s="398"/>
      <c r="AJ76" s="397"/>
      <c r="AK76" s="398"/>
      <c r="AP76" s="400"/>
      <c r="AQ76" s="400"/>
      <c r="AR76" s="400"/>
      <c r="AS76" s="400"/>
      <c r="AT76" s="400"/>
      <c r="AU76" s="400"/>
      <c r="AV76" s="400"/>
      <c r="AW76" s="400"/>
      <c r="AX76" s="400"/>
      <c r="AY76" s="400"/>
      <c r="AZ76" s="400"/>
      <c r="BA76" s="400"/>
      <c r="BB76" s="400"/>
      <c r="BC76" s="400"/>
      <c r="BD76" s="400"/>
      <c r="BE76" s="400"/>
      <c r="BF76" s="400"/>
      <c r="BG76" s="20"/>
      <c r="BK76" s="85">
        <f>AA75</f>
        <v>5</v>
      </c>
      <c r="BL76" s="86" t="str">
        <f>IF(AK13="","",IF(AND(BK70=$BU$62,$BL$65=$BU$63),"X",""))</f>
        <v/>
      </c>
      <c r="BM76" s="86" t="str">
        <f>IF(AK13="","",IF(AND(BK70=$BU$62,$BM$65=$BU$63),"X",""))</f>
        <v/>
      </c>
      <c r="BN76" s="86" t="str">
        <f>IF(AK13="","",IF(AND(BK70=$BU$62,$BN$65=$BU$63),"X",""))</f>
        <v/>
      </c>
      <c r="BO76" s="86" t="str">
        <f>IF(AK13="","",IF(AND(BK70=$BU$62,$BO$65=$BU$63),"X",""))</f>
        <v/>
      </c>
      <c r="BP76" s="86" t="str">
        <f>IF(AK13="","",IF(AND(BK70=$BU$62,$BP$65=$BU$63),"X",""))</f>
        <v/>
      </c>
      <c r="BR76" s="85" t="str">
        <f>AH75</f>
        <v/>
      </c>
      <c r="BS76" s="86">
        <f>IF(AND($AK$13&lt;&gt;Datos!$A$6,OR($I$66=Datos!M6,$I$67=Datos!N6)),5,0)</f>
        <v>0</v>
      </c>
      <c r="BT76" s="86">
        <f>IF(AND($AK$13=Datos!$A$6,OR($I$66=Datos!M6,$I$67=Datos!N6)),1,0)</f>
        <v>0</v>
      </c>
      <c r="BU76" s="37"/>
    </row>
    <row r="77" spans="1:73" ht="14.45" customHeight="1">
      <c r="A77" s="18"/>
      <c r="C77" s="523"/>
      <c r="D77" s="523"/>
      <c r="E77" s="455"/>
      <c r="F77" s="455"/>
      <c r="G77" s="455"/>
      <c r="H77" s="455"/>
      <c r="I77" s="455"/>
      <c r="J77" s="525"/>
      <c r="K77" s="525"/>
      <c r="L77" s="525"/>
      <c r="M77" s="525"/>
      <c r="N77" s="525"/>
      <c r="O77" s="525"/>
      <c r="P77" s="525"/>
      <c r="Q77" s="46"/>
      <c r="R77" s="659" t="str">
        <f>IF($AK$13=1,Datos!P3,IF(OR($AK$13=2,$AK$13=3),Imp_Est_Pro_Seg!AK42,IF($AK$13=4,'Seguridad Información'!AK42,IF($AK$13=5,Imp_oportunidad!AM42,""))))</f>
        <v/>
      </c>
      <c r="S77" s="659"/>
      <c r="T77" s="659"/>
      <c r="U77" s="659"/>
      <c r="V77" s="659"/>
      <c r="W77" s="659"/>
      <c r="Z77" s="48"/>
      <c r="AP77" s="143"/>
      <c r="AQ77" s="143"/>
      <c r="AR77" s="143"/>
      <c r="AS77" s="143"/>
      <c r="AT77" s="143"/>
      <c r="AU77" s="143"/>
      <c r="AV77" s="143"/>
      <c r="AW77" s="143"/>
      <c r="AX77" s="143"/>
      <c r="AY77" s="143"/>
      <c r="AZ77" s="143"/>
      <c r="BA77" s="143"/>
      <c r="BB77" s="143"/>
      <c r="BG77" s="20"/>
      <c r="BK77" s="85"/>
      <c r="BL77" s="85">
        <v>1</v>
      </c>
      <c r="BM77" s="85">
        <v>2</v>
      </c>
      <c r="BN77" s="85">
        <v>3</v>
      </c>
      <c r="BO77" s="85">
        <v>4</v>
      </c>
      <c r="BP77" s="85">
        <v>5</v>
      </c>
      <c r="BR77" s="85" t="s">
        <v>371</v>
      </c>
      <c r="BS77" s="86">
        <f>SUM(BS72:BT76)</f>
        <v>0</v>
      </c>
      <c r="BT77" s="85"/>
    </row>
    <row r="78" spans="1:73" ht="14.25" customHeight="1">
      <c r="A78" s="18"/>
      <c r="C78" s="523"/>
      <c r="D78" s="523"/>
      <c r="E78" s="660" t="str">
        <f>IF(AK13=Datos!$A$6,"Escala de impacto
(beneficio)","Escala de impacto")</f>
        <v>Escala de impacto</v>
      </c>
      <c r="F78" s="660"/>
      <c r="G78" s="660"/>
      <c r="H78" s="660"/>
      <c r="I78" s="661"/>
      <c r="J78" s="37"/>
      <c r="P78" s="38"/>
      <c r="R78" s="662" t="str">
        <f>IF($AK$13=1,Enc_Imp_Corrupción!$V$25,IF(OR($AK$13=2,$AK$13=3),Imp_Est_Pro_Seg!AL42,IF($AK$13=4,'Seguridad Información'!AL42,IF($AK$13=5,Imp_oportunidad!AL42,""))))</f>
        <v/>
      </c>
      <c r="S78" s="662"/>
      <c r="T78" s="662"/>
      <c r="U78" s="662"/>
      <c r="V78" s="662"/>
      <c r="W78" s="662"/>
      <c r="BG78" s="20"/>
      <c r="BR78" s="85"/>
      <c r="BS78" s="85"/>
      <c r="BT78" s="85"/>
    </row>
    <row r="79" spans="1:73" ht="28.5" customHeight="1">
      <c r="A79" s="18"/>
      <c r="E79" s="660"/>
      <c r="F79" s="660"/>
      <c r="G79" s="660"/>
      <c r="H79" s="660"/>
      <c r="I79" s="661"/>
      <c r="J79" s="663" t="str">
        <f>IF(J72="","", IF(ISERROR(BU63=TRUE),"",BU63))</f>
        <v/>
      </c>
      <c r="K79" s="664"/>
      <c r="L79" s="664"/>
      <c r="M79" s="664"/>
      <c r="N79" s="664"/>
      <c r="O79" s="664"/>
      <c r="P79" s="665"/>
      <c r="R79" s="662" t="str">
        <f>IF($AK$13=1,Enc_Imp_Corrupción!$V$26,IF(OR($AK$13=2,$AK$13=3),Imp_Est_Pro_Seg!AM42,IF($AK$13=4,'Seguridad Información'!AM42,IF($AK$13=5,Imp_oportunidad!AK42,""))))</f>
        <v/>
      </c>
      <c r="S79" s="662"/>
      <c r="T79" s="662"/>
      <c r="U79" s="662"/>
      <c r="V79" s="662"/>
      <c r="W79" s="662"/>
      <c r="Z79" s="49"/>
      <c r="BG79" s="20"/>
    </row>
    <row r="80" spans="1:73">
      <c r="A80" s="18"/>
      <c r="E80" s="660"/>
      <c r="F80" s="660"/>
      <c r="G80" s="660"/>
      <c r="H80" s="660"/>
      <c r="I80" s="661"/>
      <c r="J80" s="43"/>
      <c r="K80" s="44"/>
      <c r="L80" s="44"/>
      <c r="M80" s="44"/>
      <c r="N80" s="44"/>
      <c r="O80" s="44"/>
      <c r="P80" s="45"/>
      <c r="R80" s="662" t="str">
        <f>IF($AK$13=1,Enc_Imp_Corrupción!$V$27,IF(OR($AK$13=2,$AK$13=3),Imp_Est_Pro_Seg!AN42,IF($AK$13=4,'Seguridad Información'!AN42,IF($AK$13=5,Imp_oportunidad!AJ42,""))))</f>
        <v/>
      </c>
      <c r="S80" s="662"/>
      <c r="T80" s="662"/>
      <c r="U80" s="662"/>
      <c r="V80" s="662"/>
      <c r="W80" s="662"/>
      <c r="Z80" s="49"/>
      <c r="BG80" s="20"/>
    </row>
    <row r="81" spans="1:78" ht="30" hidden="1" customHeight="1">
      <c r="A81" s="18"/>
      <c r="F81" s="460" t="s">
        <v>502</v>
      </c>
      <c r="G81" s="460"/>
      <c r="H81" s="460" t="s">
        <v>503</v>
      </c>
      <c r="I81" s="460"/>
      <c r="Z81" s="49"/>
      <c r="BG81" s="20"/>
    </row>
    <row r="82" spans="1:78" ht="32.450000000000003" hidden="1" customHeight="1">
      <c r="A82" s="18"/>
      <c r="F82" s="50"/>
      <c r="G82" s="25"/>
      <c r="H82" s="87" t="str">
        <f>IF(R76&lt;&gt;"",1,IF(R77&lt;&gt;"",2,IF(R78&lt;&gt;"",3,IF(R79&lt;&gt;"",4,IF(R80&lt;&gt;"",5,"")))))</f>
        <v/>
      </c>
      <c r="I82" s="25"/>
      <c r="Z82" s="49"/>
      <c r="BG82" s="20"/>
      <c r="BL82" s="39"/>
      <c r="BM82" s="39"/>
      <c r="BN82" s="39"/>
      <c r="BO82" s="39"/>
    </row>
    <row r="83" spans="1:78" ht="30" customHeight="1" thickBot="1">
      <c r="A83" s="51"/>
      <c r="B83" s="52"/>
      <c r="C83" s="52"/>
      <c r="D83" s="52"/>
      <c r="E83" s="52"/>
      <c r="F83" s="52"/>
      <c r="G83" s="52"/>
      <c r="H83" s="52"/>
      <c r="I83" s="52"/>
      <c r="J83" s="52"/>
      <c r="K83" s="52"/>
      <c r="L83" s="52"/>
      <c r="M83" s="52"/>
      <c r="N83" s="52"/>
      <c r="O83" s="52"/>
      <c r="P83" s="52"/>
      <c r="Q83" s="52"/>
      <c r="R83" s="52"/>
      <c r="S83" s="52"/>
      <c r="T83" s="52"/>
      <c r="U83" s="52"/>
      <c r="V83" s="52"/>
      <c r="W83" s="52"/>
      <c r="X83" s="52"/>
      <c r="Y83" s="52"/>
      <c r="Z83" s="53"/>
      <c r="AA83" s="52"/>
      <c r="AB83" s="52"/>
      <c r="AC83" s="52"/>
      <c r="AD83" s="52"/>
      <c r="AE83" s="52"/>
      <c r="AF83" s="52"/>
      <c r="AG83" s="52"/>
      <c r="AH83" s="52"/>
      <c r="AI83" s="52"/>
      <c r="AJ83" s="52"/>
      <c r="AK83" s="52"/>
      <c r="AL83" s="52"/>
      <c r="AM83" s="52"/>
      <c r="AN83" s="52"/>
      <c r="AO83" s="52"/>
      <c r="AP83" s="52"/>
      <c r="AQ83" s="52"/>
      <c r="AR83" s="52"/>
      <c r="AS83" s="52"/>
      <c r="AT83" s="52"/>
      <c r="AU83" s="52"/>
      <c r="AV83" s="52"/>
      <c r="AW83" s="52"/>
      <c r="AX83" s="52"/>
      <c r="AY83" s="52"/>
      <c r="AZ83" s="52"/>
      <c r="BA83" s="52"/>
      <c r="BB83" s="52"/>
      <c r="BC83" s="52"/>
      <c r="BD83" s="52"/>
      <c r="BE83" s="52"/>
      <c r="BF83" s="52"/>
      <c r="BG83" s="54"/>
    </row>
    <row r="84" spans="1:78" ht="32.25" customHeight="1" thickBot="1">
      <c r="A84" s="380" t="s">
        <v>504</v>
      </c>
      <c r="B84" s="381"/>
      <c r="C84" s="381"/>
      <c r="D84" s="381"/>
      <c r="E84" s="381"/>
      <c r="F84" s="381"/>
      <c r="G84" s="381"/>
      <c r="H84" s="381"/>
      <c r="I84" s="381"/>
      <c r="J84" s="382"/>
      <c r="K84" s="27"/>
      <c r="L84" s="27"/>
      <c r="M84" s="16"/>
      <c r="N84" s="16"/>
      <c r="O84" s="16"/>
      <c r="P84" s="16"/>
      <c r="Q84" s="16"/>
      <c r="R84" s="16"/>
      <c r="S84" s="16"/>
      <c r="T84" s="16"/>
      <c r="U84" s="16"/>
      <c r="V84" s="16"/>
      <c r="W84" s="16"/>
      <c r="X84" s="529" t="s">
        <v>505</v>
      </c>
      <c r="Y84" s="530"/>
      <c r="Z84" s="530"/>
      <c r="AA84" s="530"/>
      <c r="AB84" s="530"/>
      <c r="AC84" s="530"/>
      <c r="AD84" s="530"/>
      <c r="AE84" s="530"/>
      <c r="AF84" s="530"/>
      <c r="AG84" s="530"/>
      <c r="AH84" s="530"/>
      <c r="AI84" s="530"/>
      <c r="AJ84" s="530"/>
      <c r="AK84" s="530"/>
      <c r="AL84" s="530"/>
      <c r="AM84" s="531"/>
      <c r="AN84" s="535" t="s">
        <v>506</v>
      </c>
      <c r="AO84" s="536"/>
      <c r="AP84" s="536"/>
      <c r="AQ84" s="536"/>
      <c r="AR84" s="536"/>
      <c r="AS84" s="537"/>
      <c r="AT84" s="16"/>
      <c r="AU84" s="98"/>
      <c r="AV84" s="98"/>
      <c r="AW84" s="16"/>
      <c r="AX84" s="16"/>
      <c r="AY84" s="16"/>
      <c r="AZ84" s="16"/>
      <c r="BA84" s="16"/>
      <c r="BB84" s="16"/>
      <c r="BC84" s="16"/>
      <c r="BD84" s="16"/>
      <c r="BE84" s="16"/>
      <c r="BF84" s="16"/>
      <c r="BG84" s="17"/>
    </row>
    <row r="85" spans="1:78" ht="15" customHeight="1">
      <c r="A85" s="18"/>
      <c r="X85" s="526" t="s">
        <v>507</v>
      </c>
      <c r="Y85" s="526"/>
      <c r="Z85" s="526"/>
      <c r="AA85" s="526"/>
      <c r="AB85" s="526" t="s">
        <v>508</v>
      </c>
      <c r="AC85" s="526"/>
      <c r="AD85" s="526" t="s">
        <v>509</v>
      </c>
      <c r="AE85" s="526"/>
      <c r="AF85" s="526" t="s">
        <v>510</v>
      </c>
      <c r="AG85" s="526"/>
      <c r="AH85" s="527" t="s">
        <v>511</v>
      </c>
      <c r="AI85" s="528"/>
      <c r="AJ85" s="526" t="s">
        <v>512</v>
      </c>
      <c r="AK85" s="526"/>
      <c r="AL85" s="532" t="s">
        <v>513</v>
      </c>
      <c r="AM85" s="532"/>
      <c r="AN85" s="538" t="s">
        <v>514</v>
      </c>
      <c r="AO85" s="538"/>
      <c r="AP85" s="538"/>
      <c r="AQ85" s="538"/>
      <c r="AR85" s="542" t="s">
        <v>515</v>
      </c>
      <c r="AS85" s="542"/>
      <c r="AT85" s="99"/>
      <c r="AU85" s="100"/>
      <c r="AV85" s="100"/>
      <c r="AZ85" s="93"/>
      <c r="BA85" s="93"/>
      <c r="BB85" s="93"/>
      <c r="BE85" s="44"/>
      <c r="BG85" s="20"/>
      <c r="BS85" s="556" t="s">
        <v>516</v>
      </c>
      <c r="BT85" s="557"/>
      <c r="BU85" s="558"/>
      <c r="BV85" s="556" t="s">
        <v>517</v>
      </c>
      <c r="BW85" s="557"/>
      <c r="BX85" s="558"/>
    </row>
    <row r="86" spans="1:78" ht="217.5" customHeight="1">
      <c r="A86" s="18"/>
      <c r="D86" s="484" t="s">
        <v>518</v>
      </c>
      <c r="E86" s="484"/>
      <c r="F86" s="484"/>
      <c r="G86" s="484"/>
      <c r="H86" s="484"/>
      <c r="I86" s="484"/>
      <c r="J86" s="484"/>
      <c r="K86" s="484"/>
      <c r="L86" s="484"/>
      <c r="M86" s="484"/>
      <c r="N86" s="484"/>
      <c r="O86" s="484"/>
      <c r="P86" s="484"/>
      <c r="Q86" s="484"/>
      <c r="R86" s="484"/>
      <c r="S86" s="484"/>
      <c r="T86" s="521" t="s">
        <v>519</v>
      </c>
      <c r="U86" s="521"/>
      <c r="V86" s="521"/>
      <c r="W86" s="521"/>
      <c r="X86" s="522" t="s">
        <v>520</v>
      </c>
      <c r="Y86" s="522"/>
      <c r="Z86" s="522" t="s">
        <v>521</v>
      </c>
      <c r="AA86" s="522"/>
      <c r="AB86" s="522" t="s">
        <v>522</v>
      </c>
      <c r="AC86" s="522"/>
      <c r="AD86" s="522" t="s">
        <v>523</v>
      </c>
      <c r="AE86" s="522"/>
      <c r="AF86" s="522" t="s">
        <v>524</v>
      </c>
      <c r="AG86" s="522"/>
      <c r="AH86" s="522" t="s">
        <v>525</v>
      </c>
      <c r="AI86" s="522"/>
      <c r="AJ86" s="522" t="s">
        <v>526</v>
      </c>
      <c r="AK86" s="522"/>
      <c r="AL86" s="532"/>
      <c r="AM86" s="532"/>
      <c r="AN86" s="539" t="s">
        <v>527</v>
      </c>
      <c r="AO86" s="540"/>
      <c r="AP86" s="540"/>
      <c r="AQ86" s="541"/>
      <c r="AR86" s="542"/>
      <c r="AS86" s="542"/>
      <c r="AT86" s="534" t="s">
        <v>528</v>
      </c>
      <c r="AU86" s="510"/>
      <c r="AV86" s="511"/>
      <c r="AW86" s="534" t="s">
        <v>529</v>
      </c>
      <c r="AX86" s="510"/>
      <c r="AY86" s="511"/>
      <c r="AZ86" s="559" t="str">
        <f>IF(AK13=Datos!A6,"¿El conjunto de controles ayuda a incrementar la probabilidad?","¿El conjunto de controles ayuda a disminunir la probabilidad?")</f>
        <v>¿El conjunto de controles ayuda a disminunir la probabilidad?</v>
      </c>
      <c r="BA86" s="560"/>
      <c r="BB86" s="561"/>
      <c r="BC86" s="562" t="s">
        <v>530</v>
      </c>
      <c r="BD86" s="563"/>
      <c r="BE86" s="563"/>
      <c r="BF86" s="563"/>
      <c r="BG86" s="564"/>
      <c r="BI86" s="55" t="str">
        <f>$X$85</f>
        <v>Responsable</v>
      </c>
      <c r="BJ86" s="55" t="str">
        <f>$X$85</f>
        <v>Responsable</v>
      </c>
      <c r="BK86" s="55" t="str">
        <f>$AB$85</f>
        <v>Periodicidad</v>
      </c>
      <c r="BL86" s="55" t="str">
        <f>$AD$85</f>
        <v>Propósito</v>
      </c>
      <c r="BM86" s="55" t="str">
        <f>$AF$85</f>
        <v>Realización</v>
      </c>
      <c r="BN86" s="55" t="str">
        <f>$AH$85</f>
        <v>Observación</v>
      </c>
      <c r="BO86" s="55" t="str">
        <f>$AJ$85</f>
        <v>Evidencia</v>
      </c>
      <c r="BP86" s="56" t="s">
        <v>531</v>
      </c>
      <c r="BQ86" s="89" t="s">
        <v>532</v>
      </c>
      <c r="BR86" s="89" t="s">
        <v>533</v>
      </c>
      <c r="BS86" s="86" t="str">
        <f>Datos!$AO$2</f>
        <v>Fuerte</v>
      </c>
      <c r="BT86" s="86" t="str">
        <f>Datos!$AO$3</f>
        <v>Moderado</v>
      </c>
      <c r="BU86" s="86" t="str">
        <f>Datos!$AO$4</f>
        <v>Débil</v>
      </c>
      <c r="BV86" s="86" t="s">
        <v>534</v>
      </c>
      <c r="BW86" s="86" t="s">
        <v>535</v>
      </c>
      <c r="BX86" s="86" t="s">
        <v>536</v>
      </c>
      <c r="BY86" s="86" t="s">
        <v>537</v>
      </c>
      <c r="BZ86" s="86" t="s">
        <v>538</v>
      </c>
    </row>
    <row r="87" spans="1:78" ht="26.25" customHeight="1">
      <c r="A87" s="18"/>
      <c r="D87" s="436"/>
      <c r="E87" s="436"/>
      <c r="F87" s="436"/>
      <c r="G87" s="436"/>
      <c r="H87" s="436"/>
      <c r="I87" s="436"/>
      <c r="J87" s="436"/>
      <c r="K87" s="436"/>
      <c r="L87" s="436"/>
      <c r="M87" s="436"/>
      <c r="N87" s="436"/>
      <c r="O87" s="436"/>
      <c r="P87" s="436"/>
      <c r="Q87" s="436"/>
      <c r="R87" s="436"/>
      <c r="S87" s="436"/>
      <c r="T87" s="437" t="str">
        <f t="shared" ref="T87:T96" si="0">IF(D87&lt;&gt;"","Preventivo","")</f>
        <v/>
      </c>
      <c r="U87" s="437"/>
      <c r="V87" s="437"/>
      <c r="W87" s="437"/>
      <c r="X87" s="438"/>
      <c r="Y87" s="439"/>
      <c r="Z87" s="438"/>
      <c r="AA87" s="439"/>
      <c r="AB87" s="438"/>
      <c r="AC87" s="439"/>
      <c r="AD87" s="438"/>
      <c r="AE87" s="439"/>
      <c r="AF87" s="438"/>
      <c r="AG87" s="439"/>
      <c r="AH87" s="438"/>
      <c r="AI87" s="439"/>
      <c r="AJ87" s="438"/>
      <c r="AK87" s="439"/>
      <c r="AL87" s="457" t="str">
        <f t="shared" ref="AL87:AL96" si="1">IF(D87&lt;&gt;"",BQ87,"")</f>
        <v/>
      </c>
      <c r="AM87" s="458"/>
      <c r="AN87" s="438"/>
      <c r="AO87" s="459"/>
      <c r="AP87" s="459"/>
      <c r="AQ87" s="439"/>
      <c r="AR87" s="457" t="str">
        <f>IF(AN87&lt;&gt;"",BR87,"")</f>
        <v/>
      </c>
      <c r="AS87" s="458"/>
      <c r="AT87" s="457" t="str">
        <f t="shared" ref="AT87:AT96" si="2">IF(BV87="","",BV87)</f>
        <v/>
      </c>
      <c r="AU87" s="533"/>
      <c r="AV87" s="458"/>
      <c r="AW87" s="547" t="str">
        <f>IF(OR(AT87="",BX97=""),"",BX97)</f>
        <v/>
      </c>
      <c r="AX87" s="548"/>
      <c r="AY87" s="549"/>
      <c r="AZ87" s="547" t="str">
        <f>IF(AW87="","",IF(BW$97&gt;=Datos!$AS$2,Datos!AQ2,Datos!AQ3))</f>
        <v/>
      </c>
      <c r="BA87" s="548"/>
      <c r="BB87" s="549"/>
      <c r="BC87" s="347"/>
      <c r="BD87" s="348"/>
      <c r="BE87" s="348"/>
      <c r="BF87" s="348"/>
      <c r="BG87" s="349"/>
      <c r="BI87" s="86" t="str">
        <f>IF(X87=Datos!$AH$2,15,"")</f>
        <v/>
      </c>
      <c r="BJ87" s="86" t="str">
        <f>IF(Z87=Datos!$AI$2,15,"")</f>
        <v/>
      </c>
      <c r="BK87" s="86" t="str">
        <f>IF(AB87=Datos!$AJ$2,15,"")</f>
        <v/>
      </c>
      <c r="BL87" s="86" t="str">
        <f>IF(AD87=Datos!$AK$2,15,"")</f>
        <v/>
      </c>
      <c r="BM87" s="86" t="str">
        <f>IF(AF87=Datos!$AL$2,15,"")</f>
        <v/>
      </c>
      <c r="BN87" s="86" t="str">
        <f>IF(AH87=Datos!$AM$2,15,"")</f>
        <v/>
      </c>
      <c r="BO87" s="86" t="str">
        <f>IF(AJ87=Datos!$AN$2,10,IF(AJ87=Datos!$AN$3,5,IF(AJ87=Datos!$AN$4,"","")))</f>
        <v/>
      </c>
      <c r="BP87" s="86">
        <f>SUM(BI87:BO87)</f>
        <v>0</v>
      </c>
      <c r="BQ87" s="86" t="str">
        <f>IF(D87="","",IF(BP87&gt;=96,Datos!$AO$2,IF(BP87&gt;=86,Datos!$AO$3,IF(BP87&lt;86,Datos!$AO$4,""))))</f>
        <v/>
      </c>
      <c r="BR87" s="86" t="str">
        <f>IF(AN87="","",IF(AN87=Datos!$AP$2,Datos!$AO$2,IF(AN87=Datos!$AP$3,Datos!$AO$3,IF(AN87=Datos!$AP$4,Datos!$AO$4,""))))</f>
        <v/>
      </c>
      <c r="BS87" s="86" t="str">
        <f>IF(AND(BQ87=$BS$86,BR87=$BS$86),$BS$86,"")</f>
        <v/>
      </c>
      <c r="BT87" s="86" t="str">
        <f>IF(AND(BQ87=$BS$86,BR87=$BT$86),$BT$86,IF(AND(BQ87=$BT$86,BR87=$BS$86),$BT$86,IF(AND(BQ87=$BT$86,BR87=$BT$86),$BT$86,"")))</f>
        <v/>
      </c>
      <c r="BU87" s="86" t="str">
        <f>IF(AND(BQ87=$BS$86,BR87=$BU$86),$BU$86,IF(AND(BQ87=$BT$86,BR87=$BU$86),$BU$86,IF(AND(BQ87=$BU$86,BR87=$BS$86),$BU$86,IF(AND(BQ87=$BU$86,BR87=$BT$86),$BU$86,IF(AND(BQ87=$BU$86,BR87=$BU$86),$BU$86,"")))))</f>
        <v/>
      </c>
      <c r="BV87" s="86" t="str">
        <f>IF(BS87&lt;&gt;"",BS87,IF(BT87&lt;&gt;"",BT87,IF(BU87&lt;&gt;"",BU87,"")))</f>
        <v/>
      </c>
      <c r="BW87" s="86" t="str">
        <f>IF(BV87=Datos!$AO$2,100,IF(BV87=Datos!$AO$3,50,IF(BV87=Datos!$AO$4,0,"")))</f>
        <v/>
      </c>
      <c r="BX87" s="92"/>
      <c r="BY87" s="94"/>
      <c r="BZ87" s="91"/>
    </row>
    <row r="88" spans="1:78" ht="26.25" customHeight="1">
      <c r="A88" s="18"/>
      <c r="D88" s="436"/>
      <c r="E88" s="436"/>
      <c r="F88" s="436"/>
      <c r="G88" s="436"/>
      <c r="H88" s="436"/>
      <c r="I88" s="436"/>
      <c r="J88" s="436"/>
      <c r="K88" s="436"/>
      <c r="L88" s="436"/>
      <c r="M88" s="436"/>
      <c r="N88" s="436"/>
      <c r="O88" s="436"/>
      <c r="P88" s="436"/>
      <c r="Q88" s="436"/>
      <c r="R88" s="436"/>
      <c r="S88" s="436"/>
      <c r="T88" s="437" t="str">
        <f t="shared" si="0"/>
        <v/>
      </c>
      <c r="U88" s="437"/>
      <c r="V88" s="437"/>
      <c r="W88" s="437"/>
      <c r="X88" s="438"/>
      <c r="Y88" s="439"/>
      <c r="Z88" s="438"/>
      <c r="AA88" s="439"/>
      <c r="AB88" s="438"/>
      <c r="AC88" s="439"/>
      <c r="AD88" s="438"/>
      <c r="AE88" s="439"/>
      <c r="AF88" s="438"/>
      <c r="AG88" s="439"/>
      <c r="AH88" s="438"/>
      <c r="AI88" s="439"/>
      <c r="AJ88" s="438"/>
      <c r="AK88" s="439"/>
      <c r="AL88" s="457" t="str">
        <f t="shared" si="1"/>
        <v/>
      </c>
      <c r="AM88" s="458"/>
      <c r="AN88" s="438"/>
      <c r="AO88" s="459"/>
      <c r="AP88" s="459"/>
      <c r="AQ88" s="439"/>
      <c r="AR88" s="457" t="str">
        <f t="shared" ref="AR88:AR96" si="3">IF(AN88&lt;&gt;"",BR88,"")</f>
        <v/>
      </c>
      <c r="AS88" s="458"/>
      <c r="AT88" s="457" t="str">
        <f t="shared" si="2"/>
        <v/>
      </c>
      <c r="AU88" s="533"/>
      <c r="AV88" s="458"/>
      <c r="AW88" s="550"/>
      <c r="AX88" s="551"/>
      <c r="AY88" s="552"/>
      <c r="AZ88" s="550"/>
      <c r="BA88" s="551"/>
      <c r="BB88" s="552"/>
      <c r="BC88" s="347"/>
      <c r="BD88" s="348"/>
      <c r="BE88" s="348"/>
      <c r="BF88" s="348"/>
      <c r="BG88" s="349"/>
      <c r="BI88" s="86" t="str">
        <f>IF(X88=Datos!$AH$2,15,"")</f>
        <v/>
      </c>
      <c r="BJ88" s="86" t="str">
        <f>IF(Z88=Datos!$AI$2,15,"")</f>
        <v/>
      </c>
      <c r="BK88" s="86" t="str">
        <f>IF(AB88=Datos!$AJ$2,15,"")</f>
        <v/>
      </c>
      <c r="BL88" s="86" t="str">
        <f>IF(AD88=Datos!$AK$2,15,"")</f>
        <v/>
      </c>
      <c r="BM88" s="86" t="str">
        <f>IF(AF88=Datos!$AL$2,15,"")</f>
        <v/>
      </c>
      <c r="BN88" s="86" t="str">
        <f>IF(AH88=Datos!$AM$2,15,"")</f>
        <v/>
      </c>
      <c r="BO88" s="86" t="str">
        <f>IF(AJ88=Datos!$AN$2,10,IF(AJ88=Datos!$AN$3,5,IF(AJ88=Datos!$AN$4,"","")))</f>
        <v/>
      </c>
      <c r="BP88" s="86">
        <f t="shared" ref="BP88:BP96" si="4">SUM(BI88:BO88)</f>
        <v>0</v>
      </c>
      <c r="BQ88" s="86" t="str">
        <f>IF(D88="","",IF(BP88&gt;=96,Datos!$AO$2,IF(BP88&gt;=86,Datos!$AO$3,IF(BP88&lt;86,Datos!$AO$4,""))))</f>
        <v/>
      </c>
      <c r="BR88" s="86" t="str">
        <f>IF(AN88="","",IF(AN88=Datos!$AP$2,Datos!$AO$2,IF(AN88=Datos!$AP$3,Datos!$AO$3,IF(AN88=Datos!$AP$4,Datos!$AO$4,""))))</f>
        <v/>
      </c>
      <c r="BS88" s="86" t="str">
        <f t="shared" ref="BS88:BS96" si="5">IF(AND(BQ88=$BS$86,BR88=$BS$86),$BS$86,"")</f>
        <v/>
      </c>
      <c r="BT88" s="86" t="str">
        <f t="shared" ref="BT88:BT96" si="6">IF(AND(BQ88=$BS$86,BR88=$BT$86),$BT$86,IF(AND(BQ88=$BT$86,BR88=$BS$86),$BT$86,IF(AND(BQ88=$BT$86,BR88=$BT$86),$BT$86,"")))</f>
        <v/>
      </c>
      <c r="BU88" s="86" t="str">
        <f t="shared" ref="BU88:BU96" si="7">IF(AND(BQ88=$BS$86,BR88=$BU$86),$BU$86,IF(AND(BQ88=$BT$86,BR88=$BU$86),$BU$86,IF(AND(BQ88=$BU$86,BR88=$BS$86),$BU$86,IF(AND(BQ88=$BU$86,BR88=$BT$86),$BU$86,IF(AND(BQ88=$BU$86,BR88=$BU$86),$BU$86,"")))))</f>
        <v/>
      </c>
      <c r="BV88" s="86" t="str">
        <f t="shared" ref="BV88:BV96" si="8">IF(BS88&lt;&gt;"",BS88,IF(BT88&lt;&gt;"",BT88,IF(BU88&lt;&gt;"",BU88,"")))</f>
        <v/>
      </c>
      <c r="BW88" s="86" t="str">
        <f>IF(BV88=Datos!$AO$2,100,IF(BV88=Datos!$AO$3,50,IF(BV88=Datos!$AO$4,0,"")))</f>
        <v/>
      </c>
      <c r="BX88" s="92"/>
      <c r="BY88" s="92"/>
      <c r="BZ88" s="91"/>
    </row>
    <row r="89" spans="1:78" ht="26.25" customHeight="1">
      <c r="A89" s="18"/>
      <c r="D89" s="436"/>
      <c r="E89" s="436"/>
      <c r="F89" s="436"/>
      <c r="G89" s="436"/>
      <c r="H89" s="436"/>
      <c r="I89" s="436"/>
      <c r="J89" s="436"/>
      <c r="K89" s="436"/>
      <c r="L89" s="436"/>
      <c r="M89" s="436"/>
      <c r="N89" s="436"/>
      <c r="O89" s="436"/>
      <c r="P89" s="436"/>
      <c r="Q89" s="436"/>
      <c r="R89" s="436"/>
      <c r="S89" s="436"/>
      <c r="T89" s="437" t="str">
        <f t="shared" si="0"/>
        <v/>
      </c>
      <c r="U89" s="437"/>
      <c r="V89" s="437"/>
      <c r="W89" s="437"/>
      <c r="X89" s="438"/>
      <c r="Y89" s="439"/>
      <c r="Z89" s="438"/>
      <c r="AA89" s="439"/>
      <c r="AB89" s="438"/>
      <c r="AC89" s="439"/>
      <c r="AD89" s="438"/>
      <c r="AE89" s="439"/>
      <c r="AF89" s="438"/>
      <c r="AG89" s="439"/>
      <c r="AH89" s="438"/>
      <c r="AI89" s="439"/>
      <c r="AJ89" s="438"/>
      <c r="AK89" s="439"/>
      <c r="AL89" s="457" t="str">
        <f t="shared" si="1"/>
        <v/>
      </c>
      <c r="AM89" s="458"/>
      <c r="AN89" s="438"/>
      <c r="AO89" s="459"/>
      <c r="AP89" s="459"/>
      <c r="AQ89" s="439"/>
      <c r="AR89" s="457" t="str">
        <f t="shared" si="3"/>
        <v/>
      </c>
      <c r="AS89" s="458"/>
      <c r="AT89" s="457" t="str">
        <f t="shared" si="2"/>
        <v/>
      </c>
      <c r="AU89" s="533"/>
      <c r="AV89" s="458"/>
      <c r="AW89" s="550"/>
      <c r="AX89" s="551"/>
      <c r="AY89" s="552"/>
      <c r="AZ89" s="550"/>
      <c r="BA89" s="551"/>
      <c r="BB89" s="552"/>
      <c r="BC89" s="347"/>
      <c r="BD89" s="348"/>
      <c r="BE89" s="348"/>
      <c r="BF89" s="348"/>
      <c r="BG89" s="349"/>
      <c r="BI89" s="86" t="str">
        <f>IF(X89=Datos!$AH$2,15,"")</f>
        <v/>
      </c>
      <c r="BJ89" s="86" t="str">
        <f>IF(Z89=Datos!$AI$2,15,"")</f>
        <v/>
      </c>
      <c r="BK89" s="86" t="str">
        <f>IF(AB89=Datos!$AJ$2,15,"")</f>
        <v/>
      </c>
      <c r="BL89" s="86" t="str">
        <f>IF(AD89=Datos!$AK$2,15,"")</f>
        <v/>
      </c>
      <c r="BM89" s="86" t="str">
        <f>IF(AF89=Datos!$AL$2,15,"")</f>
        <v/>
      </c>
      <c r="BN89" s="86" t="str">
        <f>IF(AH89=Datos!$AM$2,15,"")</f>
        <v/>
      </c>
      <c r="BO89" s="86" t="str">
        <f>IF(AJ89=Datos!$AN$2,10,IF(AJ89=Datos!$AN$3,5,IF(AJ89=Datos!$AN$4,"","")))</f>
        <v/>
      </c>
      <c r="BP89" s="86">
        <f t="shared" si="4"/>
        <v>0</v>
      </c>
      <c r="BQ89" s="86" t="str">
        <f>IF(D89="","",IF(BP89&gt;=96,Datos!$AO$2,IF(BP89&gt;=86,Datos!$AO$3,IF(BP89&lt;86,Datos!$AO$4,""))))</f>
        <v/>
      </c>
      <c r="BR89" s="86" t="str">
        <f>IF(AN89="","",IF(AN89=Datos!$AP$2,Datos!$AO$2,IF(AN89=Datos!$AP$3,Datos!$AO$3,IF(AN89=Datos!$AP$4,Datos!$AO$4,""))))</f>
        <v/>
      </c>
      <c r="BS89" s="86" t="str">
        <f t="shared" si="5"/>
        <v/>
      </c>
      <c r="BT89" s="86" t="str">
        <f t="shared" si="6"/>
        <v/>
      </c>
      <c r="BU89" s="86" t="str">
        <f t="shared" si="7"/>
        <v/>
      </c>
      <c r="BV89" s="86" t="str">
        <f t="shared" si="8"/>
        <v/>
      </c>
      <c r="BW89" s="86" t="str">
        <f>IF(BV89=Datos!$AO$2,100,IF(BV89=Datos!$AO$3,50,IF(BV89=Datos!$AO$4,0,"")))</f>
        <v/>
      </c>
      <c r="BX89" s="92"/>
      <c r="BY89" s="92"/>
      <c r="BZ89" s="91"/>
    </row>
    <row r="90" spans="1:78" ht="26.25" customHeight="1">
      <c r="A90" s="18"/>
      <c r="D90" s="436"/>
      <c r="E90" s="436"/>
      <c r="F90" s="436"/>
      <c r="G90" s="436"/>
      <c r="H90" s="436"/>
      <c r="I90" s="436"/>
      <c r="J90" s="436"/>
      <c r="K90" s="436"/>
      <c r="L90" s="436"/>
      <c r="M90" s="436"/>
      <c r="N90" s="436"/>
      <c r="O90" s="436"/>
      <c r="P90" s="436"/>
      <c r="Q90" s="436"/>
      <c r="R90" s="436"/>
      <c r="S90" s="436"/>
      <c r="T90" s="437" t="str">
        <f t="shared" si="0"/>
        <v/>
      </c>
      <c r="U90" s="437"/>
      <c r="V90" s="437"/>
      <c r="W90" s="437"/>
      <c r="X90" s="438"/>
      <c r="Y90" s="439"/>
      <c r="Z90" s="438"/>
      <c r="AA90" s="439"/>
      <c r="AB90" s="438"/>
      <c r="AC90" s="439"/>
      <c r="AD90" s="438"/>
      <c r="AE90" s="439"/>
      <c r="AF90" s="438"/>
      <c r="AG90" s="439"/>
      <c r="AH90" s="438"/>
      <c r="AI90" s="439"/>
      <c r="AJ90" s="438"/>
      <c r="AK90" s="439"/>
      <c r="AL90" s="457" t="str">
        <f t="shared" si="1"/>
        <v/>
      </c>
      <c r="AM90" s="458"/>
      <c r="AN90" s="438"/>
      <c r="AO90" s="459"/>
      <c r="AP90" s="459"/>
      <c r="AQ90" s="439"/>
      <c r="AR90" s="457" t="str">
        <f t="shared" si="3"/>
        <v/>
      </c>
      <c r="AS90" s="458"/>
      <c r="AT90" s="457" t="str">
        <f t="shared" si="2"/>
        <v/>
      </c>
      <c r="AU90" s="533"/>
      <c r="AV90" s="458"/>
      <c r="AW90" s="550"/>
      <c r="AX90" s="551"/>
      <c r="AY90" s="552"/>
      <c r="AZ90" s="550"/>
      <c r="BA90" s="551"/>
      <c r="BB90" s="552"/>
      <c r="BC90" s="347"/>
      <c r="BD90" s="348"/>
      <c r="BE90" s="348"/>
      <c r="BF90" s="348"/>
      <c r="BG90" s="349"/>
      <c r="BI90" s="86" t="str">
        <f>IF(X90=Datos!$AH$2,15,"")</f>
        <v/>
      </c>
      <c r="BJ90" s="86" t="str">
        <f>IF(Z90=Datos!$AI$2,15,"")</f>
        <v/>
      </c>
      <c r="BK90" s="86" t="str">
        <f>IF(AB90=Datos!$AJ$2,15,"")</f>
        <v/>
      </c>
      <c r="BL90" s="86" t="str">
        <f>IF(AD90=Datos!$AK$2,15,"")</f>
        <v/>
      </c>
      <c r="BM90" s="86" t="str">
        <f>IF(AF90=Datos!$AL$2,15,"")</f>
        <v/>
      </c>
      <c r="BN90" s="86" t="str">
        <f>IF(AH90=Datos!$AM$2,15,"")</f>
        <v/>
      </c>
      <c r="BO90" s="86" t="str">
        <f>IF(AJ90=Datos!$AN$2,10,IF(AJ90=Datos!$AN$3,5,IF(AJ90=Datos!$AN$4,"","")))</f>
        <v/>
      </c>
      <c r="BP90" s="86">
        <f t="shared" si="4"/>
        <v>0</v>
      </c>
      <c r="BQ90" s="86" t="str">
        <f>IF(D90="","",IF(BP90&gt;=96,Datos!$AO$2,IF(BP90&gt;=86,Datos!$AO$3,IF(BP90&lt;86,Datos!$AO$4,""))))</f>
        <v/>
      </c>
      <c r="BR90" s="86" t="str">
        <f>IF(AN90="","",IF(AN90=Datos!$AP$2,Datos!$AO$2,IF(AN90=Datos!$AP$3,Datos!$AO$3,IF(AN90=Datos!$AP$4,Datos!$AO$4,""))))</f>
        <v/>
      </c>
      <c r="BS90" s="86" t="str">
        <f t="shared" si="5"/>
        <v/>
      </c>
      <c r="BT90" s="86" t="str">
        <f t="shared" si="6"/>
        <v/>
      </c>
      <c r="BU90" s="86" t="str">
        <f t="shared" si="7"/>
        <v/>
      </c>
      <c r="BV90" s="86" t="str">
        <f t="shared" si="8"/>
        <v/>
      </c>
      <c r="BW90" s="86" t="str">
        <f>IF(BV90=Datos!$AO$2,100,IF(BV90=Datos!$AO$3,50,IF(BV90=Datos!$AO$4,0,"")))</f>
        <v/>
      </c>
      <c r="BX90" s="92"/>
      <c r="BY90" s="92"/>
      <c r="BZ90" s="91"/>
    </row>
    <row r="91" spans="1:78" ht="26.25" customHeight="1">
      <c r="A91" s="18"/>
      <c r="D91" s="436"/>
      <c r="E91" s="436"/>
      <c r="F91" s="436"/>
      <c r="G91" s="436"/>
      <c r="H91" s="436"/>
      <c r="I91" s="436"/>
      <c r="J91" s="436"/>
      <c r="K91" s="436"/>
      <c r="L91" s="436"/>
      <c r="M91" s="436"/>
      <c r="N91" s="436"/>
      <c r="O91" s="436"/>
      <c r="P91" s="436"/>
      <c r="Q91" s="436"/>
      <c r="R91" s="436"/>
      <c r="S91" s="436"/>
      <c r="T91" s="437" t="str">
        <f t="shared" si="0"/>
        <v/>
      </c>
      <c r="U91" s="437"/>
      <c r="V91" s="437"/>
      <c r="W91" s="437"/>
      <c r="X91" s="438"/>
      <c r="Y91" s="439"/>
      <c r="Z91" s="438"/>
      <c r="AA91" s="439"/>
      <c r="AB91" s="438"/>
      <c r="AC91" s="439"/>
      <c r="AD91" s="438"/>
      <c r="AE91" s="439"/>
      <c r="AF91" s="438"/>
      <c r="AG91" s="439"/>
      <c r="AH91" s="438"/>
      <c r="AI91" s="439"/>
      <c r="AJ91" s="438"/>
      <c r="AK91" s="439"/>
      <c r="AL91" s="457" t="str">
        <f t="shared" si="1"/>
        <v/>
      </c>
      <c r="AM91" s="458"/>
      <c r="AN91" s="438"/>
      <c r="AO91" s="459"/>
      <c r="AP91" s="459"/>
      <c r="AQ91" s="439"/>
      <c r="AR91" s="457" t="str">
        <f t="shared" si="3"/>
        <v/>
      </c>
      <c r="AS91" s="458"/>
      <c r="AT91" s="457" t="str">
        <f t="shared" si="2"/>
        <v/>
      </c>
      <c r="AU91" s="533"/>
      <c r="AV91" s="458"/>
      <c r="AW91" s="550"/>
      <c r="AX91" s="551"/>
      <c r="AY91" s="552"/>
      <c r="AZ91" s="550"/>
      <c r="BA91" s="551"/>
      <c r="BB91" s="552"/>
      <c r="BC91" s="347"/>
      <c r="BD91" s="348"/>
      <c r="BE91" s="348"/>
      <c r="BF91" s="348"/>
      <c r="BG91" s="349"/>
      <c r="BI91" s="86" t="str">
        <f>IF(X91=Datos!$AH$2,15,"")</f>
        <v/>
      </c>
      <c r="BJ91" s="86" t="str">
        <f>IF(Z91=Datos!$AI$2,15,"")</f>
        <v/>
      </c>
      <c r="BK91" s="86" t="str">
        <f>IF(AB91=Datos!$AJ$2,15,"")</f>
        <v/>
      </c>
      <c r="BL91" s="86" t="str">
        <f>IF(AD91=Datos!$AK$2,15,"")</f>
        <v/>
      </c>
      <c r="BM91" s="86" t="str">
        <f>IF(AF91=Datos!$AL$2,15,"")</f>
        <v/>
      </c>
      <c r="BN91" s="86" t="str">
        <f>IF(AH91=Datos!$AM$2,15,"")</f>
        <v/>
      </c>
      <c r="BO91" s="86" t="str">
        <f>IF(AJ91=Datos!$AN$2,10,IF(AJ91=Datos!$AN$3,5,IF(AJ91=Datos!$AN$4,"","")))</f>
        <v/>
      </c>
      <c r="BP91" s="86">
        <f t="shared" si="4"/>
        <v>0</v>
      </c>
      <c r="BQ91" s="86" t="str">
        <f>IF(D91="","",IF(BP91&gt;=96,Datos!$AO$2,IF(BP91&gt;=86,Datos!$AO$3,IF(BP91&lt;86,Datos!$AO$4,""))))</f>
        <v/>
      </c>
      <c r="BR91" s="86" t="str">
        <f>IF(AN91="","",IF(AN91=Datos!$AP$2,Datos!$AO$2,IF(AN91=Datos!$AP$3,Datos!$AO$3,IF(AN91=Datos!$AP$4,Datos!$AO$4,""))))</f>
        <v/>
      </c>
      <c r="BS91" s="86" t="str">
        <f t="shared" si="5"/>
        <v/>
      </c>
      <c r="BT91" s="86" t="str">
        <f t="shared" si="6"/>
        <v/>
      </c>
      <c r="BU91" s="86" t="str">
        <f t="shared" si="7"/>
        <v/>
      </c>
      <c r="BV91" s="86" t="str">
        <f t="shared" si="8"/>
        <v/>
      </c>
      <c r="BW91" s="86" t="str">
        <f>IF(BV91=Datos!$AO$2,100,IF(BV91=Datos!$AO$3,50,IF(BV91=Datos!$AO$4,0,"")))</f>
        <v/>
      </c>
      <c r="BX91" s="92"/>
      <c r="BY91" s="92"/>
      <c r="BZ91" s="91"/>
    </row>
    <row r="92" spans="1:78" ht="26.25" customHeight="1">
      <c r="A92" s="18"/>
      <c r="D92" s="436"/>
      <c r="E92" s="436"/>
      <c r="F92" s="436"/>
      <c r="G92" s="436"/>
      <c r="H92" s="436"/>
      <c r="I92" s="436"/>
      <c r="J92" s="436"/>
      <c r="K92" s="436"/>
      <c r="L92" s="436"/>
      <c r="M92" s="436"/>
      <c r="N92" s="436"/>
      <c r="O92" s="436"/>
      <c r="P92" s="436"/>
      <c r="Q92" s="436"/>
      <c r="R92" s="436"/>
      <c r="S92" s="436"/>
      <c r="T92" s="437" t="str">
        <f t="shared" si="0"/>
        <v/>
      </c>
      <c r="U92" s="437"/>
      <c r="V92" s="437"/>
      <c r="W92" s="437"/>
      <c r="X92" s="438"/>
      <c r="Y92" s="439"/>
      <c r="Z92" s="438"/>
      <c r="AA92" s="439"/>
      <c r="AB92" s="438"/>
      <c r="AC92" s="439"/>
      <c r="AD92" s="438"/>
      <c r="AE92" s="439"/>
      <c r="AF92" s="438"/>
      <c r="AG92" s="439"/>
      <c r="AH92" s="438"/>
      <c r="AI92" s="439"/>
      <c r="AJ92" s="438"/>
      <c r="AK92" s="439"/>
      <c r="AL92" s="457" t="str">
        <f t="shared" si="1"/>
        <v/>
      </c>
      <c r="AM92" s="458"/>
      <c r="AN92" s="438"/>
      <c r="AO92" s="459"/>
      <c r="AP92" s="459"/>
      <c r="AQ92" s="439"/>
      <c r="AR92" s="457" t="str">
        <f t="shared" si="3"/>
        <v/>
      </c>
      <c r="AS92" s="458"/>
      <c r="AT92" s="457" t="str">
        <f t="shared" si="2"/>
        <v/>
      </c>
      <c r="AU92" s="533"/>
      <c r="AV92" s="458"/>
      <c r="AW92" s="550"/>
      <c r="AX92" s="551"/>
      <c r="AY92" s="552"/>
      <c r="AZ92" s="550"/>
      <c r="BA92" s="551"/>
      <c r="BB92" s="552"/>
      <c r="BC92" s="347"/>
      <c r="BD92" s="348"/>
      <c r="BE92" s="348"/>
      <c r="BF92" s="348"/>
      <c r="BG92" s="349"/>
      <c r="BI92" s="86" t="str">
        <f>IF(X92=Datos!$AH$2,15,"")</f>
        <v/>
      </c>
      <c r="BJ92" s="86" t="str">
        <f>IF(Z92=Datos!$AI$2,15,"")</f>
        <v/>
      </c>
      <c r="BK92" s="86" t="str">
        <f>IF(AB92=Datos!$AJ$2,15,"")</f>
        <v/>
      </c>
      <c r="BL92" s="86" t="str">
        <f>IF(AD92=Datos!$AK$2,15,"")</f>
        <v/>
      </c>
      <c r="BM92" s="86" t="str">
        <f>IF(AF92=Datos!$AL$2,15,"")</f>
        <v/>
      </c>
      <c r="BN92" s="86" t="str">
        <f>IF(AH92=Datos!$AM$2,15,"")</f>
        <v/>
      </c>
      <c r="BO92" s="86" t="str">
        <f>IF(AJ92=Datos!$AN$2,10,IF(AJ92=Datos!$AN$3,5,IF(AJ92=Datos!$AN$4,"","")))</f>
        <v/>
      </c>
      <c r="BP92" s="86">
        <f t="shared" si="4"/>
        <v>0</v>
      </c>
      <c r="BQ92" s="86" t="str">
        <f>IF(D92="","",IF(BP92&gt;=96,Datos!$AO$2,IF(BP92&gt;=86,Datos!$AO$3,IF(BP92&lt;86,Datos!$AO$4,""))))</f>
        <v/>
      </c>
      <c r="BR92" s="86" t="str">
        <f>IF(AN92="","",IF(AN92=Datos!$AP$2,Datos!$AO$2,IF(AN92=Datos!$AP$3,Datos!$AO$3,IF(AN92=Datos!$AP$4,Datos!$AO$4,""))))</f>
        <v/>
      </c>
      <c r="BS92" s="86" t="str">
        <f t="shared" si="5"/>
        <v/>
      </c>
      <c r="BT92" s="86" t="str">
        <f t="shared" si="6"/>
        <v/>
      </c>
      <c r="BU92" s="86" t="str">
        <f t="shared" si="7"/>
        <v/>
      </c>
      <c r="BV92" s="86" t="str">
        <f t="shared" si="8"/>
        <v/>
      </c>
      <c r="BW92" s="86" t="str">
        <f>IF(BV92=Datos!$AO$2,100,IF(BV92=Datos!$AO$3,50,IF(BV92=Datos!$AO$4,0,"")))</f>
        <v/>
      </c>
      <c r="BX92" s="92"/>
      <c r="BY92" s="92"/>
      <c r="BZ92" s="91"/>
    </row>
    <row r="93" spans="1:78" ht="26.25" customHeight="1">
      <c r="A93" s="18"/>
      <c r="D93" s="436"/>
      <c r="E93" s="436"/>
      <c r="F93" s="436"/>
      <c r="G93" s="436"/>
      <c r="H93" s="436"/>
      <c r="I93" s="436"/>
      <c r="J93" s="436"/>
      <c r="K93" s="436"/>
      <c r="L93" s="436"/>
      <c r="M93" s="436"/>
      <c r="N93" s="436"/>
      <c r="O93" s="436"/>
      <c r="P93" s="436"/>
      <c r="Q93" s="436"/>
      <c r="R93" s="436"/>
      <c r="S93" s="436"/>
      <c r="T93" s="437" t="str">
        <f t="shared" si="0"/>
        <v/>
      </c>
      <c r="U93" s="437"/>
      <c r="V93" s="437"/>
      <c r="W93" s="437"/>
      <c r="X93" s="438"/>
      <c r="Y93" s="439"/>
      <c r="Z93" s="438"/>
      <c r="AA93" s="439"/>
      <c r="AB93" s="438"/>
      <c r="AC93" s="439"/>
      <c r="AD93" s="438"/>
      <c r="AE93" s="439"/>
      <c r="AF93" s="438"/>
      <c r="AG93" s="439"/>
      <c r="AH93" s="438"/>
      <c r="AI93" s="439"/>
      <c r="AJ93" s="438"/>
      <c r="AK93" s="439"/>
      <c r="AL93" s="457" t="str">
        <f t="shared" si="1"/>
        <v/>
      </c>
      <c r="AM93" s="458"/>
      <c r="AN93" s="438"/>
      <c r="AO93" s="459"/>
      <c r="AP93" s="459"/>
      <c r="AQ93" s="439"/>
      <c r="AR93" s="457" t="str">
        <f t="shared" si="3"/>
        <v/>
      </c>
      <c r="AS93" s="458"/>
      <c r="AT93" s="457" t="str">
        <f t="shared" si="2"/>
        <v/>
      </c>
      <c r="AU93" s="533"/>
      <c r="AV93" s="458"/>
      <c r="AW93" s="550"/>
      <c r="AX93" s="551"/>
      <c r="AY93" s="552"/>
      <c r="AZ93" s="550"/>
      <c r="BA93" s="551"/>
      <c r="BB93" s="552"/>
      <c r="BC93" s="347"/>
      <c r="BD93" s="348"/>
      <c r="BE93" s="348"/>
      <c r="BF93" s="348"/>
      <c r="BG93" s="349"/>
      <c r="BI93" s="86" t="str">
        <f>IF(X93=Datos!$AH$2,15,"")</f>
        <v/>
      </c>
      <c r="BJ93" s="86" t="str">
        <f>IF(Z93=Datos!$AI$2,15,"")</f>
        <v/>
      </c>
      <c r="BK93" s="86" t="str">
        <f>IF(AB93=Datos!$AJ$2,15,"")</f>
        <v/>
      </c>
      <c r="BL93" s="86" t="str">
        <f>IF(AD93=Datos!$AK$2,15,"")</f>
        <v/>
      </c>
      <c r="BM93" s="86" t="str">
        <f>IF(AF93=Datos!$AL$2,15,"")</f>
        <v/>
      </c>
      <c r="BN93" s="86" t="str">
        <f>IF(AH93=Datos!$AM$2,15,"")</f>
        <v/>
      </c>
      <c r="BO93" s="86" t="str">
        <f>IF(AJ93=Datos!$AN$2,10,IF(AJ93=Datos!$AN$3,5,IF(AJ93=Datos!$AN$4,"","")))</f>
        <v/>
      </c>
      <c r="BP93" s="86">
        <f t="shared" si="4"/>
        <v>0</v>
      </c>
      <c r="BQ93" s="86" t="str">
        <f>IF(D93="","",IF(BP93&gt;=96,Datos!$AO$2,IF(BP93&gt;=86,Datos!$AO$3,IF(BP93&lt;86,Datos!$AO$4,""))))</f>
        <v/>
      </c>
      <c r="BR93" s="86" t="str">
        <f>IF(AN93="","",IF(AN93=Datos!$AP$2,Datos!$AO$2,IF(AN93=Datos!$AP$3,Datos!$AO$3,IF(AN93=Datos!$AP$4,Datos!$AO$4,""))))</f>
        <v/>
      </c>
      <c r="BS93" s="86" t="str">
        <f t="shared" si="5"/>
        <v/>
      </c>
      <c r="BT93" s="86" t="str">
        <f t="shared" si="6"/>
        <v/>
      </c>
      <c r="BU93" s="86" t="str">
        <f t="shared" si="7"/>
        <v/>
      </c>
      <c r="BV93" s="86" t="str">
        <f t="shared" si="8"/>
        <v/>
      </c>
      <c r="BW93" s="86" t="str">
        <f>IF(BV93=Datos!$AO$2,100,IF(BV93=Datos!$AO$3,50,IF(BV93=Datos!$AO$4,0,"")))</f>
        <v/>
      </c>
      <c r="BX93" s="92"/>
      <c r="BY93" s="92"/>
      <c r="BZ93" s="91"/>
    </row>
    <row r="94" spans="1:78" ht="26.25" customHeight="1">
      <c r="A94" s="18"/>
      <c r="D94" s="436"/>
      <c r="E94" s="436"/>
      <c r="F94" s="436"/>
      <c r="G94" s="436"/>
      <c r="H94" s="436"/>
      <c r="I94" s="436"/>
      <c r="J94" s="436"/>
      <c r="K94" s="436"/>
      <c r="L94" s="436"/>
      <c r="M94" s="436"/>
      <c r="N94" s="436"/>
      <c r="O94" s="436"/>
      <c r="P94" s="436"/>
      <c r="Q94" s="436"/>
      <c r="R94" s="436"/>
      <c r="S94" s="436"/>
      <c r="T94" s="437" t="str">
        <f t="shared" si="0"/>
        <v/>
      </c>
      <c r="U94" s="437"/>
      <c r="V94" s="437"/>
      <c r="W94" s="437"/>
      <c r="X94" s="438"/>
      <c r="Y94" s="439"/>
      <c r="Z94" s="438"/>
      <c r="AA94" s="439"/>
      <c r="AB94" s="438"/>
      <c r="AC94" s="439"/>
      <c r="AD94" s="438"/>
      <c r="AE94" s="439"/>
      <c r="AF94" s="438"/>
      <c r="AG94" s="439"/>
      <c r="AH94" s="438"/>
      <c r="AI94" s="439"/>
      <c r="AJ94" s="438"/>
      <c r="AK94" s="439"/>
      <c r="AL94" s="457" t="str">
        <f t="shared" si="1"/>
        <v/>
      </c>
      <c r="AM94" s="458"/>
      <c r="AN94" s="438"/>
      <c r="AO94" s="459"/>
      <c r="AP94" s="459"/>
      <c r="AQ94" s="439"/>
      <c r="AR94" s="457" t="str">
        <f t="shared" si="3"/>
        <v/>
      </c>
      <c r="AS94" s="458"/>
      <c r="AT94" s="457" t="str">
        <f t="shared" si="2"/>
        <v/>
      </c>
      <c r="AU94" s="533"/>
      <c r="AV94" s="458"/>
      <c r="AW94" s="550"/>
      <c r="AX94" s="551"/>
      <c r="AY94" s="552"/>
      <c r="AZ94" s="550"/>
      <c r="BA94" s="551"/>
      <c r="BB94" s="552"/>
      <c r="BC94" s="347"/>
      <c r="BD94" s="348"/>
      <c r="BE94" s="348"/>
      <c r="BF94" s="348"/>
      <c r="BG94" s="349"/>
      <c r="BI94" s="86" t="str">
        <f>IF(X94=Datos!$AH$2,15,"")</f>
        <v/>
      </c>
      <c r="BJ94" s="86" t="str">
        <f>IF(Z94=Datos!$AI$2,15,"")</f>
        <v/>
      </c>
      <c r="BK94" s="86" t="str">
        <f>IF(AB94=Datos!$AJ$2,15,"")</f>
        <v/>
      </c>
      <c r="BL94" s="86" t="str">
        <f>IF(AD94=Datos!$AK$2,15,"")</f>
        <v/>
      </c>
      <c r="BM94" s="86" t="str">
        <f>IF(AF94=Datos!$AL$2,15,"")</f>
        <v/>
      </c>
      <c r="BN94" s="86" t="str">
        <f>IF(AH94=Datos!$AM$2,15,"")</f>
        <v/>
      </c>
      <c r="BO94" s="86" t="str">
        <f>IF(AJ94=Datos!$AN$2,10,IF(AJ94=Datos!$AN$3,5,IF(AJ94=Datos!$AN$4,"","")))</f>
        <v/>
      </c>
      <c r="BP94" s="86">
        <f t="shared" si="4"/>
        <v>0</v>
      </c>
      <c r="BQ94" s="86" t="str">
        <f>IF(D94="","",IF(BP94&gt;=96,Datos!$AO$2,IF(BP94&gt;=86,Datos!$AO$3,IF(BP94&lt;86,Datos!$AO$4,""))))</f>
        <v/>
      </c>
      <c r="BR94" s="86" t="str">
        <f>IF(AN94="","",IF(AN94=Datos!$AP$2,Datos!$AO$2,IF(AN94=Datos!$AP$3,Datos!$AO$3,IF(AN94=Datos!$AP$4,Datos!$AO$4,""))))</f>
        <v/>
      </c>
      <c r="BS94" s="86" t="str">
        <f t="shared" si="5"/>
        <v/>
      </c>
      <c r="BT94" s="86" t="str">
        <f t="shared" si="6"/>
        <v/>
      </c>
      <c r="BU94" s="86" t="str">
        <f t="shared" si="7"/>
        <v/>
      </c>
      <c r="BV94" s="86" t="str">
        <f t="shared" si="8"/>
        <v/>
      </c>
      <c r="BW94" s="86" t="str">
        <f>IF(BV94=Datos!$AO$2,100,IF(BV94=Datos!$AO$3,50,IF(BV94=Datos!$AO$4,0,"")))</f>
        <v/>
      </c>
      <c r="BX94" s="92"/>
      <c r="BY94" s="92"/>
      <c r="BZ94" s="91"/>
    </row>
    <row r="95" spans="1:78" ht="26.25" customHeight="1">
      <c r="A95" s="18"/>
      <c r="D95" s="436"/>
      <c r="E95" s="436"/>
      <c r="F95" s="436"/>
      <c r="G95" s="436"/>
      <c r="H95" s="436"/>
      <c r="I95" s="436"/>
      <c r="J95" s="436"/>
      <c r="K95" s="436"/>
      <c r="L95" s="436"/>
      <c r="M95" s="436"/>
      <c r="N95" s="436"/>
      <c r="O95" s="436"/>
      <c r="P95" s="436"/>
      <c r="Q95" s="436"/>
      <c r="R95" s="436"/>
      <c r="S95" s="436"/>
      <c r="T95" s="437" t="str">
        <f t="shared" si="0"/>
        <v/>
      </c>
      <c r="U95" s="437"/>
      <c r="V95" s="437"/>
      <c r="W95" s="437"/>
      <c r="X95" s="438"/>
      <c r="Y95" s="439"/>
      <c r="Z95" s="438"/>
      <c r="AA95" s="439"/>
      <c r="AB95" s="438"/>
      <c r="AC95" s="439"/>
      <c r="AD95" s="438"/>
      <c r="AE95" s="439"/>
      <c r="AF95" s="438"/>
      <c r="AG95" s="439"/>
      <c r="AH95" s="438"/>
      <c r="AI95" s="439"/>
      <c r="AJ95" s="438"/>
      <c r="AK95" s="439"/>
      <c r="AL95" s="457" t="str">
        <f t="shared" si="1"/>
        <v/>
      </c>
      <c r="AM95" s="458"/>
      <c r="AN95" s="438"/>
      <c r="AO95" s="459"/>
      <c r="AP95" s="459"/>
      <c r="AQ95" s="439"/>
      <c r="AR95" s="457" t="str">
        <f t="shared" si="3"/>
        <v/>
      </c>
      <c r="AS95" s="458"/>
      <c r="AT95" s="457" t="str">
        <f t="shared" si="2"/>
        <v/>
      </c>
      <c r="AU95" s="533"/>
      <c r="AV95" s="458"/>
      <c r="AW95" s="550"/>
      <c r="AX95" s="551"/>
      <c r="AY95" s="552"/>
      <c r="AZ95" s="550"/>
      <c r="BA95" s="551"/>
      <c r="BB95" s="552"/>
      <c r="BC95" s="347"/>
      <c r="BD95" s="348"/>
      <c r="BE95" s="348"/>
      <c r="BF95" s="348"/>
      <c r="BG95" s="349"/>
      <c r="BI95" s="86" t="str">
        <f>IF(X95=Datos!$AH$2,15,"")</f>
        <v/>
      </c>
      <c r="BJ95" s="86" t="str">
        <f>IF(Z95=Datos!$AI$2,15,"")</f>
        <v/>
      </c>
      <c r="BK95" s="86" t="str">
        <f>IF(AB95=Datos!$AJ$2,15,"")</f>
        <v/>
      </c>
      <c r="BL95" s="86" t="str">
        <f>IF(AD95=Datos!$AK$2,15,"")</f>
        <v/>
      </c>
      <c r="BM95" s="86" t="str">
        <f>IF(AF95=Datos!$AL$2,15,"")</f>
        <v/>
      </c>
      <c r="BN95" s="86" t="str">
        <f>IF(AH95=Datos!$AM$2,15,"")</f>
        <v/>
      </c>
      <c r="BO95" s="86" t="str">
        <f>IF(AJ95=Datos!$AN$2,10,IF(AJ95=Datos!$AN$3,5,IF(AJ95=Datos!$AN$4,"","")))</f>
        <v/>
      </c>
      <c r="BP95" s="86">
        <f t="shared" si="4"/>
        <v>0</v>
      </c>
      <c r="BQ95" s="86" t="str">
        <f>IF(D95="","",IF(BP95&gt;=96,Datos!$AO$2,IF(BP95&gt;=86,Datos!$AO$3,IF(BP95&lt;86,Datos!$AO$4,""))))</f>
        <v/>
      </c>
      <c r="BR95" s="86" t="str">
        <f>IF(AN95="","",IF(AN95=Datos!$AP$2,Datos!$AO$2,IF(AN95=Datos!$AP$3,Datos!$AO$3,IF(AN95=Datos!$AP$4,Datos!$AO$4,""))))</f>
        <v/>
      </c>
      <c r="BS95" s="86" t="str">
        <f t="shared" si="5"/>
        <v/>
      </c>
      <c r="BT95" s="86" t="str">
        <f t="shared" si="6"/>
        <v/>
      </c>
      <c r="BU95" s="86" t="str">
        <f t="shared" si="7"/>
        <v/>
      </c>
      <c r="BV95" s="86" t="str">
        <f t="shared" si="8"/>
        <v/>
      </c>
      <c r="BW95" s="86" t="str">
        <f>IF(BV95=Datos!$AO$2,100,IF(BV95=Datos!$AO$3,50,IF(BV95=Datos!$AO$4,0,"")))</f>
        <v/>
      </c>
      <c r="BX95" s="92"/>
      <c r="BY95" s="92"/>
      <c r="BZ95" s="91"/>
    </row>
    <row r="96" spans="1:78" ht="26.25" customHeight="1">
      <c r="A96" s="18"/>
      <c r="D96" s="436"/>
      <c r="E96" s="436"/>
      <c r="F96" s="436"/>
      <c r="G96" s="436"/>
      <c r="H96" s="436"/>
      <c r="I96" s="436"/>
      <c r="J96" s="436"/>
      <c r="K96" s="436"/>
      <c r="L96" s="436"/>
      <c r="M96" s="436"/>
      <c r="N96" s="436"/>
      <c r="O96" s="436"/>
      <c r="P96" s="436"/>
      <c r="Q96" s="436"/>
      <c r="R96" s="436"/>
      <c r="S96" s="436"/>
      <c r="T96" s="437" t="str">
        <f t="shared" si="0"/>
        <v/>
      </c>
      <c r="U96" s="437"/>
      <c r="V96" s="437"/>
      <c r="W96" s="437"/>
      <c r="X96" s="438"/>
      <c r="Y96" s="439"/>
      <c r="Z96" s="438"/>
      <c r="AA96" s="439"/>
      <c r="AB96" s="438"/>
      <c r="AC96" s="439"/>
      <c r="AD96" s="438"/>
      <c r="AE96" s="439"/>
      <c r="AF96" s="438"/>
      <c r="AG96" s="439"/>
      <c r="AH96" s="438"/>
      <c r="AI96" s="439"/>
      <c r="AJ96" s="438"/>
      <c r="AK96" s="439"/>
      <c r="AL96" s="457" t="str">
        <f t="shared" si="1"/>
        <v/>
      </c>
      <c r="AM96" s="458"/>
      <c r="AN96" s="438"/>
      <c r="AO96" s="459"/>
      <c r="AP96" s="459"/>
      <c r="AQ96" s="439"/>
      <c r="AR96" s="457" t="str">
        <f t="shared" si="3"/>
        <v/>
      </c>
      <c r="AS96" s="458"/>
      <c r="AT96" s="457" t="str">
        <f t="shared" si="2"/>
        <v/>
      </c>
      <c r="AU96" s="533"/>
      <c r="AV96" s="458"/>
      <c r="AW96" s="553"/>
      <c r="AX96" s="554"/>
      <c r="AY96" s="555"/>
      <c r="AZ96" s="553"/>
      <c r="BA96" s="554"/>
      <c r="BB96" s="555"/>
      <c r="BC96" s="347"/>
      <c r="BD96" s="348"/>
      <c r="BE96" s="348"/>
      <c r="BF96" s="348"/>
      <c r="BG96" s="349"/>
      <c r="BI96" s="86" t="str">
        <f>IF(X96=Datos!$AH$2,15,"")</f>
        <v/>
      </c>
      <c r="BJ96" s="86" t="str">
        <f>IF(Z96=Datos!$AI$2,15,"")</f>
        <v/>
      </c>
      <c r="BK96" s="86" t="str">
        <f>IF(AB96=Datos!$AJ$2,15,"")</f>
        <v/>
      </c>
      <c r="BL96" s="86" t="str">
        <f>IF(AD96=Datos!$AK$2,15,"")</f>
        <v/>
      </c>
      <c r="BM96" s="86" t="str">
        <f>IF(AF96=Datos!$AL$2,15,"")</f>
        <v/>
      </c>
      <c r="BN96" s="86" t="str">
        <f>IF(AH96=Datos!$AM$2,15,"")</f>
        <v/>
      </c>
      <c r="BO96" s="86" t="str">
        <f>IF(AJ96=Datos!$AN$2,10,IF(AJ96=Datos!$AN$3,5,IF(AJ96=Datos!$AN$4,"","")))</f>
        <v/>
      </c>
      <c r="BP96" s="86">
        <f t="shared" si="4"/>
        <v>0</v>
      </c>
      <c r="BQ96" s="86" t="str">
        <f>IF(D96="","",IF(BP96&gt;=96,Datos!$AO$2,IF(BP96&gt;=86,Datos!$AO$3,IF(BP96&lt;86,Datos!$AO$4,""))))</f>
        <v/>
      </c>
      <c r="BR96" s="86" t="str">
        <f>IF(AN96="","",IF(AN96=Datos!$AP$2,Datos!$AO$2,IF(AN96=Datos!$AP$3,Datos!$AO$3,IF(AN96=Datos!$AP$4,Datos!$AO$4,""))))</f>
        <v/>
      </c>
      <c r="BS96" s="86" t="str">
        <f t="shared" si="5"/>
        <v/>
      </c>
      <c r="BT96" s="86" t="str">
        <f t="shared" si="6"/>
        <v/>
      </c>
      <c r="BU96" s="86" t="str">
        <f t="shared" si="7"/>
        <v/>
      </c>
      <c r="BV96" s="86" t="str">
        <f t="shared" si="8"/>
        <v/>
      </c>
      <c r="BW96" s="86" t="str">
        <f>IF(BV96=Datos!$AO$2,100,IF(BV96=Datos!$AO$3,50,IF(BV96=Datos!$AO$4,0,"")))</f>
        <v/>
      </c>
      <c r="BX96" s="92"/>
      <c r="BY96" s="92"/>
      <c r="BZ96" s="91"/>
    </row>
    <row r="97" spans="1:78" ht="15" customHeight="1">
      <c r="A97" s="18"/>
      <c r="BE97" s="41"/>
      <c r="BG97" s="20"/>
      <c r="BI97" s="85"/>
      <c r="BJ97" s="85"/>
      <c r="BK97" s="85"/>
      <c r="BL97" s="85"/>
      <c r="BM97" s="85"/>
      <c r="BN97" s="85"/>
      <c r="BO97" s="85" t="s">
        <v>545</v>
      </c>
      <c r="BP97" s="85">
        <f>IF(COUNTA(D87:D96)=0,0,SUM(BP87:BP96)/(COUNTA(D87:D96)))</f>
        <v>0</v>
      </c>
      <c r="BV97" s="86" t="s">
        <v>546</v>
      </c>
      <c r="BW97" s="86">
        <f>IF(COUNTA(D87:D96)=0,0,SUM(BW87:BW96)/(COUNTA(D87:S96)))</f>
        <v>0</v>
      </c>
      <c r="BX97" s="90" t="str">
        <f>IF(BW97="","",IF(BW97=100,Datos!$AO$2,IF(BW97&gt;=50,Datos!$AO$3,Datos!$AO$4)))</f>
        <v>Débil</v>
      </c>
      <c r="BY97" s="90" t="str">
        <f>IF(AZ87="","",AZ87)</f>
        <v/>
      </c>
      <c r="BZ97" s="90" t="str">
        <f>IF(OR(BX97="",BY97=""),"",IF(AND(BX97=Datos!$AO$2,BY97=Datos!$AQ$2),2,IF(AND(BX97=Datos!$AO$2,BY97=Datos!$AQ$3),0,IF(AND(BX97=Datos!$AO$3,BY97=Datos!$AQ$2),1,IF(AND(BX97=Datos!$AO$3,BY97=Datos!$AQ$3),0,IF(BX97=Datos!$AO$4,0,""))))))</f>
        <v/>
      </c>
    </row>
    <row r="98" spans="1:78" ht="15" customHeight="1" thickBot="1">
      <c r="A98" s="18"/>
      <c r="BG98" s="20"/>
    </row>
    <row r="99" spans="1:78" ht="32.25" customHeight="1">
      <c r="A99" s="18"/>
      <c r="X99" s="529" t="s">
        <v>505</v>
      </c>
      <c r="Y99" s="530"/>
      <c r="Z99" s="530"/>
      <c r="AA99" s="530"/>
      <c r="AB99" s="530"/>
      <c r="AC99" s="530"/>
      <c r="AD99" s="530"/>
      <c r="AE99" s="530"/>
      <c r="AF99" s="530"/>
      <c r="AG99" s="530"/>
      <c r="AH99" s="530"/>
      <c r="AI99" s="530"/>
      <c r="AJ99" s="530"/>
      <c r="AK99" s="530"/>
      <c r="AL99" s="530"/>
      <c r="AM99" s="531"/>
      <c r="AN99" s="535" t="s">
        <v>506</v>
      </c>
      <c r="AO99" s="536"/>
      <c r="AP99" s="536"/>
      <c r="AQ99" s="536"/>
      <c r="AR99" s="536"/>
      <c r="AS99" s="537"/>
      <c r="BG99" s="20"/>
    </row>
    <row r="100" spans="1:78" ht="15" customHeight="1">
      <c r="A100" s="18"/>
      <c r="X100" s="526" t="s">
        <v>507</v>
      </c>
      <c r="Y100" s="526"/>
      <c r="Z100" s="526"/>
      <c r="AA100" s="526"/>
      <c r="AB100" s="526" t="s">
        <v>508</v>
      </c>
      <c r="AC100" s="526"/>
      <c r="AD100" s="526" t="s">
        <v>509</v>
      </c>
      <c r="AE100" s="526"/>
      <c r="AF100" s="526" t="s">
        <v>510</v>
      </c>
      <c r="AG100" s="526"/>
      <c r="AH100" s="527" t="s">
        <v>511</v>
      </c>
      <c r="AI100" s="528"/>
      <c r="AJ100" s="526" t="s">
        <v>512</v>
      </c>
      <c r="AK100" s="526"/>
      <c r="AL100" s="532" t="s">
        <v>513</v>
      </c>
      <c r="AM100" s="532"/>
      <c r="AN100" s="538" t="s">
        <v>514</v>
      </c>
      <c r="AO100" s="538"/>
      <c r="AP100" s="538"/>
      <c r="AQ100" s="538"/>
      <c r="AR100" s="542" t="s">
        <v>515</v>
      </c>
      <c r="AS100" s="542"/>
      <c r="BE100" s="44"/>
      <c r="BG100" s="20"/>
      <c r="BS100" s="556" t="s">
        <v>516</v>
      </c>
      <c r="BT100" s="557"/>
      <c r="BU100" s="558"/>
      <c r="BV100" s="556" t="s">
        <v>517</v>
      </c>
      <c r="BW100" s="557"/>
      <c r="BX100" s="558"/>
    </row>
    <row r="101" spans="1:78" ht="217.5" customHeight="1">
      <c r="A101" s="18"/>
      <c r="D101" s="543" t="s">
        <v>547</v>
      </c>
      <c r="E101" s="543"/>
      <c r="F101" s="543"/>
      <c r="G101" s="543"/>
      <c r="H101" s="543"/>
      <c r="I101" s="543"/>
      <c r="J101" s="543"/>
      <c r="K101" s="543"/>
      <c r="L101" s="543"/>
      <c r="M101" s="543"/>
      <c r="N101" s="543"/>
      <c r="O101" s="543"/>
      <c r="P101" s="543"/>
      <c r="Q101" s="543"/>
      <c r="R101" s="543"/>
      <c r="S101" s="543"/>
      <c r="T101" s="521" t="s">
        <v>519</v>
      </c>
      <c r="U101" s="521"/>
      <c r="V101" s="521"/>
      <c r="W101" s="521"/>
      <c r="X101" s="522" t="s">
        <v>520</v>
      </c>
      <c r="Y101" s="522"/>
      <c r="Z101" s="522" t="s">
        <v>521</v>
      </c>
      <c r="AA101" s="522"/>
      <c r="AB101" s="522" t="s">
        <v>522</v>
      </c>
      <c r="AC101" s="522"/>
      <c r="AD101" s="522" t="s">
        <v>523</v>
      </c>
      <c r="AE101" s="522"/>
      <c r="AF101" s="522" t="s">
        <v>524</v>
      </c>
      <c r="AG101" s="522"/>
      <c r="AH101" s="522" t="s">
        <v>525</v>
      </c>
      <c r="AI101" s="522"/>
      <c r="AJ101" s="522" t="s">
        <v>526</v>
      </c>
      <c r="AK101" s="522"/>
      <c r="AL101" s="532"/>
      <c r="AM101" s="532"/>
      <c r="AN101" s="539" t="s">
        <v>527</v>
      </c>
      <c r="AO101" s="540"/>
      <c r="AP101" s="540"/>
      <c r="AQ101" s="541"/>
      <c r="AR101" s="542"/>
      <c r="AS101" s="542"/>
      <c r="AT101" s="544" t="s">
        <v>528</v>
      </c>
      <c r="AU101" s="545"/>
      <c r="AV101" s="546"/>
      <c r="AW101" s="544" t="s">
        <v>529</v>
      </c>
      <c r="AX101" s="545"/>
      <c r="AY101" s="546"/>
      <c r="AZ101" s="559" t="str">
        <f>IF(AK13=Datos!A6,"¿El conjunto de controles ayuda a incrementar el impacto?","¿El conjunto de controles ayuda a disminunir el impacto?")</f>
        <v>¿El conjunto de controles ayuda a disminunir el impacto?</v>
      </c>
      <c r="BA101" s="560"/>
      <c r="BB101" s="561"/>
      <c r="BC101" s="562" t="s">
        <v>530</v>
      </c>
      <c r="BD101" s="563"/>
      <c r="BE101" s="563"/>
      <c r="BF101" s="563"/>
      <c r="BG101" s="564"/>
      <c r="BI101" s="55" t="str">
        <f>$X$85</f>
        <v>Responsable</v>
      </c>
      <c r="BJ101" s="55" t="str">
        <f>$X$85</f>
        <v>Responsable</v>
      </c>
      <c r="BK101" s="55" t="str">
        <f>$AB$85</f>
        <v>Periodicidad</v>
      </c>
      <c r="BL101" s="55" t="str">
        <f>$AD$85</f>
        <v>Propósito</v>
      </c>
      <c r="BM101" s="55" t="str">
        <f>$AF$85</f>
        <v>Realización</v>
      </c>
      <c r="BN101" s="55" t="str">
        <f>$AH$85</f>
        <v>Observación</v>
      </c>
      <c r="BO101" s="55" t="str">
        <f>$AJ$85</f>
        <v>Evidencia</v>
      </c>
      <c r="BP101" s="56" t="s">
        <v>531</v>
      </c>
      <c r="BQ101" s="89" t="s">
        <v>532</v>
      </c>
      <c r="BR101" s="89" t="s">
        <v>533</v>
      </c>
      <c r="BS101" s="86" t="str">
        <f>Datos!$AO$2</f>
        <v>Fuerte</v>
      </c>
      <c r="BT101" s="86" t="str">
        <f>Datos!$AO$3</f>
        <v>Moderado</v>
      </c>
      <c r="BU101" s="86" t="str">
        <f>Datos!$AO$4</f>
        <v>Débil</v>
      </c>
      <c r="BV101" s="86" t="s">
        <v>548</v>
      </c>
      <c r="BW101" s="86" t="s">
        <v>535</v>
      </c>
      <c r="BX101" s="86" t="s">
        <v>536</v>
      </c>
      <c r="BY101" s="86" t="s">
        <v>537</v>
      </c>
      <c r="BZ101" s="86" t="s">
        <v>538</v>
      </c>
    </row>
    <row r="102" spans="1:78" ht="26.25" customHeight="1">
      <c r="A102" s="18"/>
      <c r="D102" s="436"/>
      <c r="E102" s="436"/>
      <c r="F102" s="436"/>
      <c r="G102" s="436"/>
      <c r="H102" s="436"/>
      <c r="I102" s="436"/>
      <c r="J102" s="436"/>
      <c r="K102" s="436"/>
      <c r="L102" s="436"/>
      <c r="M102" s="436"/>
      <c r="N102" s="436"/>
      <c r="O102" s="436"/>
      <c r="P102" s="436"/>
      <c r="Q102" s="436"/>
      <c r="R102" s="436"/>
      <c r="S102" s="436"/>
      <c r="T102" s="437" t="str">
        <f>IF(D102&lt;&gt;"","Detectivo","")</f>
        <v/>
      </c>
      <c r="U102" s="437"/>
      <c r="V102" s="437"/>
      <c r="W102" s="437"/>
      <c r="X102" s="438"/>
      <c r="Y102" s="439"/>
      <c r="Z102" s="438"/>
      <c r="AA102" s="439"/>
      <c r="AB102" s="438"/>
      <c r="AC102" s="439"/>
      <c r="AD102" s="438"/>
      <c r="AE102" s="439"/>
      <c r="AF102" s="438"/>
      <c r="AG102" s="439"/>
      <c r="AH102" s="438"/>
      <c r="AI102" s="439"/>
      <c r="AJ102" s="438"/>
      <c r="AK102" s="439"/>
      <c r="AL102" s="457" t="str">
        <f t="shared" ref="AL102:AL111" si="9">IF(D102&lt;&gt;"",BQ102,"")</f>
        <v/>
      </c>
      <c r="AM102" s="458"/>
      <c r="AN102" s="438"/>
      <c r="AO102" s="459"/>
      <c r="AP102" s="459"/>
      <c r="AQ102" s="439"/>
      <c r="AR102" s="457" t="str">
        <f t="shared" ref="AR102:AR111" si="10">IF(AN102&lt;&gt;"",BR102,"")</f>
        <v/>
      </c>
      <c r="AS102" s="458"/>
      <c r="AT102" s="457" t="str">
        <f t="shared" ref="AT102:AT111" si="11">IF(BV102="","",BV102)</f>
        <v/>
      </c>
      <c r="AU102" s="533"/>
      <c r="AV102" s="458"/>
      <c r="AW102" s="547" t="str">
        <f>IF(OR(AT102="",BX112=""),"",BX112)</f>
        <v/>
      </c>
      <c r="AX102" s="548"/>
      <c r="AY102" s="549"/>
      <c r="AZ102" s="547" t="str">
        <f>IF(AW102="","",IF($AK$13=1,Datos!$AR$4,IF(BW$112&gt;=Datos!$AT$2,Datos!$AR$2,IF(BW$112&gt;=Datos!$AT$3,Datos!$AR$3,IF(BW$112&lt;Datos!$AT$3,Datos!$AR$4,"")))))</f>
        <v/>
      </c>
      <c r="BA102" s="548"/>
      <c r="BB102" s="549"/>
      <c r="BC102" s="347"/>
      <c r="BD102" s="348"/>
      <c r="BE102" s="348"/>
      <c r="BF102" s="348"/>
      <c r="BG102" s="349"/>
      <c r="BI102" s="86" t="str">
        <f>IF(X102=Datos!$AH$2,15,"")</f>
        <v/>
      </c>
      <c r="BJ102" s="86" t="str">
        <f>IF(Z102=Datos!$AI$2,15,"")</f>
        <v/>
      </c>
      <c r="BK102" s="86" t="str">
        <f>IF(AB102=Datos!$AJ$2,15,"")</f>
        <v/>
      </c>
      <c r="BL102" s="86" t="str">
        <f>IF(AD102=Datos!$AK$2,15,"")</f>
        <v/>
      </c>
      <c r="BM102" s="86" t="str">
        <f>IF(AF102=Datos!$AL$2,15,"")</f>
        <v/>
      </c>
      <c r="BN102" s="86" t="str">
        <f>IF(AH102=Datos!$AM$2,15,"")</f>
        <v/>
      </c>
      <c r="BO102" s="86" t="str">
        <f>IF(AJ102=Datos!$AN$2,10,IF(AJ102=Datos!$AN$3,5,IF(AJ102=Datos!$AN$4,"","")))</f>
        <v/>
      </c>
      <c r="BP102" s="86">
        <f>SUM(BI102:BO102)</f>
        <v>0</v>
      </c>
      <c r="BQ102" s="86" t="str">
        <f>IF(D102="","",IF(BP102&gt;=96,Datos!$AO$2,IF(BP102&gt;=86,Datos!$AO$3,IF(BP102&lt;86,Datos!$AO$4,""))))</f>
        <v/>
      </c>
      <c r="BR102" s="86" t="str">
        <f>IF(AN102="","",IF(AN102=Datos!$AP$2,Datos!$AO$2,IF(AN102=Datos!$AP$3,Datos!$AO$3,IF(AN102=Datos!$AP$4,Datos!$AO$4,""))))</f>
        <v/>
      </c>
      <c r="BS102" s="86" t="str">
        <f>IF(AND(BQ102=$BS$101,BR102=$BS$101),$BS$101,"")</f>
        <v/>
      </c>
      <c r="BT102" s="86" t="str">
        <f>IF(AND(BQ102=$BS$101,BR102=$BT$101),$BT$101,IF(AND(BQ102=$BT$101,BR102=$BS$101),$BT$101,IF(AND(BQ102=$BT$101,BR102=$BT$101),$BT$101,"")))</f>
        <v/>
      </c>
      <c r="BU102" s="86" t="str">
        <f>IF(AND(BQ102=$BS$101,BR102=$BU$101),$BU$101,IF(AND(BQ102=$BT$101,BR102=$BU$101),$BU$101,IF(AND(BQ102=$BU$101,BR102=$BS$101),$BU$101,IF(AND(BQ102=$BU$101,BR102=$BT$101),$BU$101,IF(AND(BQ102=$BU$101,BR102=$BU$101),$BU$101,"")))))</f>
        <v/>
      </c>
      <c r="BV102" s="86" t="str">
        <f>IF(BS102&lt;&gt;"",BS102,IF(BT102&lt;&gt;"",BT102,IF(BU102&lt;&gt;"",BU102,"")))</f>
        <v/>
      </c>
      <c r="BW102" s="86" t="str">
        <f>IF(BV102=Datos!$AO$2,100,IF(BV102=Datos!$AO$3,50,IF(BV102=Datos!$AO$4,0,"")))</f>
        <v/>
      </c>
      <c r="BX102" s="92"/>
      <c r="BY102" s="94"/>
      <c r="BZ102" s="91"/>
    </row>
    <row r="103" spans="1:78" ht="26.25" customHeight="1">
      <c r="A103" s="18"/>
      <c r="D103" s="436"/>
      <c r="E103" s="436"/>
      <c r="F103" s="436"/>
      <c r="G103" s="436"/>
      <c r="H103" s="436"/>
      <c r="I103" s="436"/>
      <c r="J103" s="436"/>
      <c r="K103" s="436"/>
      <c r="L103" s="436"/>
      <c r="M103" s="436"/>
      <c r="N103" s="436"/>
      <c r="O103" s="436"/>
      <c r="P103" s="436"/>
      <c r="Q103" s="436"/>
      <c r="R103" s="436"/>
      <c r="S103" s="436"/>
      <c r="T103" s="437" t="str">
        <f t="shared" ref="T103:T111" si="12">IF(D103&lt;&gt;"","Detectivo","")</f>
        <v/>
      </c>
      <c r="U103" s="437"/>
      <c r="V103" s="437"/>
      <c r="W103" s="437"/>
      <c r="X103" s="438"/>
      <c r="Y103" s="439"/>
      <c r="Z103" s="438"/>
      <c r="AA103" s="439"/>
      <c r="AB103" s="438"/>
      <c r="AC103" s="439"/>
      <c r="AD103" s="438"/>
      <c r="AE103" s="439"/>
      <c r="AF103" s="438"/>
      <c r="AG103" s="439"/>
      <c r="AH103" s="438"/>
      <c r="AI103" s="439"/>
      <c r="AJ103" s="438"/>
      <c r="AK103" s="439"/>
      <c r="AL103" s="457" t="str">
        <f t="shared" si="9"/>
        <v/>
      </c>
      <c r="AM103" s="458"/>
      <c r="AN103" s="438"/>
      <c r="AO103" s="459"/>
      <c r="AP103" s="459"/>
      <c r="AQ103" s="439"/>
      <c r="AR103" s="457" t="str">
        <f t="shared" si="10"/>
        <v/>
      </c>
      <c r="AS103" s="458"/>
      <c r="AT103" s="457" t="str">
        <f t="shared" si="11"/>
        <v/>
      </c>
      <c r="AU103" s="533"/>
      <c r="AV103" s="458"/>
      <c r="AW103" s="550"/>
      <c r="AX103" s="551"/>
      <c r="AY103" s="552"/>
      <c r="AZ103" s="550"/>
      <c r="BA103" s="551"/>
      <c r="BB103" s="552"/>
      <c r="BC103" s="347"/>
      <c r="BD103" s="348"/>
      <c r="BE103" s="348"/>
      <c r="BF103" s="348"/>
      <c r="BG103" s="349"/>
      <c r="BI103" s="86" t="str">
        <f>IF(X103=Datos!$AH$2,15,"")</f>
        <v/>
      </c>
      <c r="BJ103" s="86" t="str">
        <f>IF(Z103=Datos!$AI$2,15,"")</f>
        <v/>
      </c>
      <c r="BK103" s="86" t="str">
        <f>IF(AB103=Datos!$AJ$2,15,"")</f>
        <v/>
      </c>
      <c r="BL103" s="86" t="str">
        <f>IF(AD103=Datos!$AK$2,15,"")</f>
        <v/>
      </c>
      <c r="BM103" s="86" t="str">
        <f>IF(AF103=Datos!$AL$2,15,"")</f>
        <v/>
      </c>
      <c r="BN103" s="86" t="str">
        <f>IF(AH103=Datos!$AM$2,15,"")</f>
        <v/>
      </c>
      <c r="BO103" s="86" t="str">
        <f>IF(AJ103=Datos!$AN$2,10,IF(AJ103=Datos!$AN$3,5,IF(AJ103=Datos!$AN$4,"","")))</f>
        <v/>
      </c>
      <c r="BP103" s="86">
        <f t="shared" ref="BP103:BP111" si="13">SUM(BI103:BO103)</f>
        <v>0</v>
      </c>
      <c r="BQ103" s="86" t="str">
        <f>IF(D103="","",IF(BP103&gt;=96,Datos!$AO$2,IF(BP103&gt;=86,Datos!$AO$3,IF(BP103&lt;86,Datos!$AO$4,""))))</f>
        <v/>
      </c>
      <c r="BR103" s="86" t="str">
        <f>IF(AN103="","",IF(AN103=Datos!$AP$2,Datos!$AO$2,IF(AN103=Datos!$AP$3,Datos!$AO$3,IF(AN103=Datos!$AP$4,Datos!$AO$4,""))))</f>
        <v/>
      </c>
      <c r="BS103" s="86" t="str">
        <f t="shared" ref="BS103:BS111" si="14">IF(AND(BQ103=$BS$101,BR103=$BS$101),$BS$101,"")</f>
        <v/>
      </c>
      <c r="BT103" s="86" t="str">
        <f t="shared" ref="BT103:BT111" si="15">IF(AND(BQ103=$BS$101,BR103=$BT$101),$BT$101,IF(AND(BQ103=$BT$101,BR103=$BS$101),$BT$101,IF(AND(BQ103=$BT$101,BR103=$BT$101),$BT$101,"")))</f>
        <v/>
      </c>
      <c r="BU103" s="86" t="str">
        <f t="shared" ref="BU103:BU111" si="16">IF(AND(BQ103=$BS$101,BR103=$BU$101),$BU$101,IF(AND(BQ103=$BT$101,BR103=$BU$101),$BU$101,IF(AND(BQ103=$BU$101,BR103=$BS$101),$BU$101,IF(AND(BQ103=$BU$101,BR103=$BT$101),$BU$101,IF(AND(BQ103=$BU$101,BR103=$BU$101),$BU$101,"")))))</f>
        <v/>
      </c>
      <c r="BV103" s="86" t="str">
        <f t="shared" ref="BV103:BV111" si="17">IF(BS103&lt;&gt;"",BS103,IF(BT103&lt;&gt;"",BT103,IF(BU103&lt;&gt;"",BU103,"")))</f>
        <v/>
      </c>
      <c r="BW103" s="86" t="str">
        <f>IF(BV103=Datos!$AO$2,100,IF(BV103=Datos!$AO$3,50,IF(BV103=Datos!$AO$4,0,"")))</f>
        <v/>
      </c>
      <c r="BX103" s="92"/>
      <c r="BY103" s="92"/>
      <c r="BZ103" s="91"/>
    </row>
    <row r="104" spans="1:78" ht="26.25" customHeight="1">
      <c r="A104" s="18"/>
      <c r="D104" s="436"/>
      <c r="E104" s="436"/>
      <c r="F104" s="436"/>
      <c r="G104" s="436"/>
      <c r="H104" s="436"/>
      <c r="I104" s="436"/>
      <c r="J104" s="436"/>
      <c r="K104" s="436"/>
      <c r="L104" s="436"/>
      <c r="M104" s="436"/>
      <c r="N104" s="436"/>
      <c r="O104" s="436"/>
      <c r="P104" s="436"/>
      <c r="Q104" s="436"/>
      <c r="R104" s="436"/>
      <c r="S104" s="436"/>
      <c r="T104" s="437" t="str">
        <f t="shared" si="12"/>
        <v/>
      </c>
      <c r="U104" s="437"/>
      <c r="V104" s="437"/>
      <c r="W104" s="437"/>
      <c r="X104" s="438"/>
      <c r="Y104" s="439"/>
      <c r="Z104" s="438"/>
      <c r="AA104" s="439"/>
      <c r="AB104" s="438"/>
      <c r="AC104" s="439"/>
      <c r="AD104" s="438"/>
      <c r="AE104" s="439"/>
      <c r="AF104" s="438"/>
      <c r="AG104" s="439"/>
      <c r="AH104" s="438"/>
      <c r="AI104" s="439"/>
      <c r="AJ104" s="438"/>
      <c r="AK104" s="439"/>
      <c r="AL104" s="457" t="str">
        <f t="shared" si="9"/>
        <v/>
      </c>
      <c r="AM104" s="458"/>
      <c r="AN104" s="438"/>
      <c r="AO104" s="459"/>
      <c r="AP104" s="459"/>
      <c r="AQ104" s="439"/>
      <c r="AR104" s="457" t="str">
        <f t="shared" si="10"/>
        <v/>
      </c>
      <c r="AS104" s="458"/>
      <c r="AT104" s="457" t="str">
        <f t="shared" si="11"/>
        <v/>
      </c>
      <c r="AU104" s="533"/>
      <c r="AV104" s="458"/>
      <c r="AW104" s="550"/>
      <c r="AX104" s="551"/>
      <c r="AY104" s="552"/>
      <c r="AZ104" s="550"/>
      <c r="BA104" s="551"/>
      <c r="BB104" s="552"/>
      <c r="BC104" s="347"/>
      <c r="BD104" s="348"/>
      <c r="BE104" s="348"/>
      <c r="BF104" s="348"/>
      <c r="BG104" s="349"/>
      <c r="BI104" s="86" t="str">
        <f>IF(X104=Datos!$AH$2,15,"")</f>
        <v/>
      </c>
      <c r="BJ104" s="86" t="str">
        <f>IF(Z104=Datos!$AI$2,15,"")</f>
        <v/>
      </c>
      <c r="BK104" s="86" t="str">
        <f>IF(AB104=Datos!$AJ$2,15,"")</f>
        <v/>
      </c>
      <c r="BL104" s="86" t="str">
        <f>IF(AD104=Datos!$AK$2,15,"")</f>
        <v/>
      </c>
      <c r="BM104" s="86" t="str">
        <f>IF(AF104=Datos!$AL$2,15,"")</f>
        <v/>
      </c>
      <c r="BN104" s="86" t="str">
        <f>IF(AH104=Datos!$AM$2,15,"")</f>
        <v/>
      </c>
      <c r="BO104" s="86" t="str">
        <f>IF(AJ104=Datos!$AN$2,10,IF(AJ104=Datos!$AN$3,5,IF(AJ104=Datos!$AN$4,"","")))</f>
        <v/>
      </c>
      <c r="BP104" s="86">
        <f t="shared" si="13"/>
        <v>0</v>
      </c>
      <c r="BQ104" s="86" t="str">
        <f>IF(D104="","",IF(BP104&gt;=96,Datos!$AO$2,IF(BP104&gt;=86,Datos!$AO$3,IF(BP104&lt;86,Datos!$AO$4,""))))</f>
        <v/>
      </c>
      <c r="BR104" s="86" t="str">
        <f>IF(AN104="","",IF(AN104=Datos!$AP$2,Datos!$AO$2,IF(AN104=Datos!$AP$3,Datos!$AO$3,IF(AN104=Datos!$AP$4,Datos!$AO$4,""))))</f>
        <v/>
      </c>
      <c r="BS104" s="86" t="str">
        <f t="shared" si="14"/>
        <v/>
      </c>
      <c r="BT104" s="86" t="str">
        <f t="shared" si="15"/>
        <v/>
      </c>
      <c r="BU104" s="86" t="str">
        <f t="shared" si="16"/>
        <v/>
      </c>
      <c r="BV104" s="86" t="str">
        <f t="shared" si="17"/>
        <v/>
      </c>
      <c r="BW104" s="86" t="str">
        <f>IF(BV104=Datos!$AO$2,100,IF(BV104=Datos!$AO$3,50,IF(BV104=Datos!$AO$4,0,"")))</f>
        <v/>
      </c>
      <c r="BX104" s="92"/>
      <c r="BY104" s="92"/>
      <c r="BZ104" s="91"/>
    </row>
    <row r="105" spans="1:78" ht="26.25" customHeight="1">
      <c r="A105" s="18"/>
      <c r="D105" s="436"/>
      <c r="E105" s="436"/>
      <c r="F105" s="436"/>
      <c r="G105" s="436"/>
      <c r="H105" s="436"/>
      <c r="I105" s="436"/>
      <c r="J105" s="436"/>
      <c r="K105" s="436"/>
      <c r="L105" s="436"/>
      <c r="M105" s="436"/>
      <c r="N105" s="436"/>
      <c r="O105" s="436"/>
      <c r="P105" s="436"/>
      <c r="Q105" s="436"/>
      <c r="R105" s="436"/>
      <c r="S105" s="436"/>
      <c r="T105" s="437" t="str">
        <f t="shared" si="12"/>
        <v/>
      </c>
      <c r="U105" s="437"/>
      <c r="V105" s="437"/>
      <c r="W105" s="437"/>
      <c r="X105" s="438"/>
      <c r="Y105" s="439"/>
      <c r="Z105" s="438"/>
      <c r="AA105" s="439"/>
      <c r="AB105" s="438"/>
      <c r="AC105" s="439"/>
      <c r="AD105" s="438"/>
      <c r="AE105" s="439"/>
      <c r="AF105" s="438"/>
      <c r="AG105" s="439"/>
      <c r="AH105" s="438"/>
      <c r="AI105" s="439"/>
      <c r="AJ105" s="438"/>
      <c r="AK105" s="439"/>
      <c r="AL105" s="457" t="str">
        <f t="shared" si="9"/>
        <v/>
      </c>
      <c r="AM105" s="458"/>
      <c r="AN105" s="438"/>
      <c r="AO105" s="459"/>
      <c r="AP105" s="459"/>
      <c r="AQ105" s="439"/>
      <c r="AR105" s="457" t="str">
        <f t="shared" si="10"/>
        <v/>
      </c>
      <c r="AS105" s="458"/>
      <c r="AT105" s="457" t="str">
        <f t="shared" si="11"/>
        <v/>
      </c>
      <c r="AU105" s="533"/>
      <c r="AV105" s="458"/>
      <c r="AW105" s="550"/>
      <c r="AX105" s="551"/>
      <c r="AY105" s="552"/>
      <c r="AZ105" s="550"/>
      <c r="BA105" s="551"/>
      <c r="BB105" s="552"/>
      <c r="BC105" s="347"/>
      <c r="BD105" s="348"/>
      <c r="BE105" s="348"/>
      <c r="BF105" s="348"/>
      <c r="BG105" s="349"/>
      <c r="BI105" s="86" t="str">
        <f>IF(X105=Datos!$AH$2,15,"")</f>
        <v/>
      </c>
      <c r="BJ105" s="86" t="str">
        <f>IF(Z105=Datos!$AI$2,15,"")</f>
        <v/>
      </c>
      <c r="BK105" s="86" t="str">
        <f>IF(AB105=Datos!$AJ$2,15,"")</f>
        <v/>
      </c>
      <c r="BL105" s="86" t="str">
        <f>IF(AD105=Datos!$AK$2,15,"")</f>
        <v/>
      </c>
      <c r="BM105" s="86" t="str">
        <f>IF(AF105=Datos!$AL$2,15,"")</f>
        <v/>
      </c>
      <c r="BN105" s="86" t="str">
        <f>IF(AH105=Datos!$AM$2,15,"")</f>
        <v/>
      </c>
      <c r="BO105" s="86" t="str">
        <f>IF(AJ105=Datos!$AN$2,10,IF(AJ105=Datos!$AN$3,5,IF(AJ105=Datos!$AN$4,"","")))</f>
        <v/>
      </c>
      <c r="BP105" s="86">
        <f t="shared" si="13"/>
        <v>0</v>
      </c>
      <c r="BQ105" s="86" t="str">
        <f>IF(D105="","",IF(BP105&gt;=96,Datos!$AO$2,IF(BP105&gt;=86,Datos!$AO$3,IF(BP105&lt;86,Datos!$AO$4,""))))</f>
        <v/>
      </c>
      <c r="BR105" s="86" t="str">
        <f>IF(AN105="","",IF(AN105=Datos!$AP$2,Datos!$AO$2,IF(AN105=Datos!$AP$3,Datos!$AO$3,IF(AN105=Datos!$AP$4,Datos!$AO$4,""))))</f>
        <v/>
      </c>
      <c r="BS105" s="86" t="str">
        <f t="shared" si="14"/>
        <v/>
      </c>
      <c r="BT105" s="86" t="str">
        <f t="shared" si="15"/>
        <v/>
      </c>
      <c r="BU105" s="86" t="str">
        <f t="shared" si="16"/>
        <v/>
      </c>
      <c r="BV105" s="86" t="str">
        <f t="shared" si="17"/>
        <v/>
      </c>
      <c r="BW105" s="86" t="str">
        <f>IF(BV105=Datos!$AO$2,100,IF(BV105=Datos!$AO$3,50,IF(BV105=Datos!$AO$4,0,"")))</f>
        <v/>
      </c>
      <c r="BX105" s="92"/>
      <c r="BY105" s="92"/>
      <c r="BZ105" s="91"/>
    </row>
    <row r="106" spans="1:78" ht="26.25" customHeight="1">
      <c r="A106" s="18"/>
      <c r="D106" s="436"/>
      <c r="E106" s="436"/>
      <c r="F106" s="436"/>
      <c r="G106" s="436"/>
      <c r="H106" s="436"/>
      <c r="I106" s="436"/>
      <c r="J106" s="436"/>
      <c r="K106" s="436"/>
      <c r="L106" s="436"/>
      <c r="M106" s="436"/>
      <c r="N106" s="436"/>
      <c r="O106" s="436"/>
      <c r="P106" s="436"/>
      <c r="Q106" s="436"/>
      <c r="R106" s="436"/>
      <c r="S106" s="436"/>
      <c r="T106" s="437" t="str">
        <f t="shared" si="12"/>
        <v/>
      </c>
      <c r="U106" s="437"/>
      <c r="V106" s="437"/>
      <c r="W106" s="437"/>
      <c r="X106" s="438"/>
      <c r="Y106" s="439"/>
      <c r="Z106" s="438"/>
      <c r="AA106" s="439"/>
      <c r="AB106" s="438"/>
      <c r="AC106" s="439"/>
      <c r="AD106" s="438"/>
      <c r="AE106" s="439"/>
      <c r="AF106" s="438"/>
      <c r="AG106" s="439"/>
      <c r="AH106" s="438"/>
      <c r="AI106" s="439"/>
      <c r="AJ106" s="438"/>
      <c r="AK106" s="439"/>
      <c r="AL106" s="457" t="str">
        <f t="shared" si="9"/>
        <v/>
      </c>
      <c r="AM106" s="458"/>
      <c r="AN106" s="438"/>
      <c r="AO106" s="459"/>
      <c r="AP106" s="459"/>
      <c r="AQ106" s="439"/>
      <c r="AR106" s="457" t="str">
        <f t="shared" si="10"/>
        <v/>
      </c>
      <c r="AS106" s="458"/>
      <c r="AT106" s="457" t="str">
        <f t="shared" si="11"/>
        <v/>
      </c>
      <c r="AU106" s="533"/>
      <c r="AV106" s="458"/>
      <c r="AW106" s="550"/>
      <c r="AX106" s="551"/>
      <c r="AY106" s="552"/>
      <c r="AZ106" s="550"/>
      <c r="BA106" s="551"/>
      <c r="BB106" s="552"/>
      <c r="BC106" s="347"/>
      <c r="BD106" s="348"/>
      <c r="BE106" s="348"/>
      <c r="BF106" s="348"/>
      <c r="BG106" s="349"/>
      <c r="BI106" s="86" t="str">
        <f>IF(X106=Datos!$AH$2,15,"")</f>
        <v/>
      </c>
      <c r="BJ106" s="86" t="str">
        <f>IF(Z106=Datos!$AI$2,15,"")</f>
        <v/>
      </c>
      <c r="BK106" s="86" t="str">
        <f>IF(AB106=Datos!$AJ$2,15,"")</f>
        <v/>
      </c>
      <c r="BL106" s="86" t="str">
        <f>IF(AD106=Datos!$AK$2,15,"")</f>
        <v/>
      </c>
      <c r="BM106" s="86" t="str">
        <f>IF(AF106=Datos!$AL$2,15,"")</f>
        <v/>
      </c>
      <c r="BN106" s="86" t="str">
        <f>IF(AH106=Datos!$AM$2,15,"")</f>
        <v/>
      </c>
      <c r="BO106" s="86" t="str">
        <f>IF(AJ106=Datos!$AN$2,10,IF(AJ106=Datos!$AN$3,5,IF(AJ106=Datos!$AN$4,"","")))</f>
        <v/>
      </c>
      <c r="BP106" s="86">
        <f t="shared" si="13"/>
        <v>0</v>
      </c>
      <c r="BQ106" s="86" t="str">
        <f>IF(D106="","",IF(BP106&gt;=96,Datos!$AO$2,IF(BP106&gt;=86,Datos!$AO$3,IF(BP106&lt;86,Datos!$AO$4,""))))</f>
        <v/>
      </c>
      <c r="BR106" s="86" t="str">
        <f>IF(AN106="","",IF(AN106=Datos!$AP$2,Datos!$AO$2,IF(AN106=Datos!$AP$3,Datos!$AO$3,IF(AN106=Datos!$AP$4,Datos!$AO$4,""))))</f>
        <v/>
      </c>
      <c r="BS106" s="86" t="str">
        <f t="shared" si="14"/>
        <v/>
      </c>
      <c r="BT106" s="86" t="str">
        <f t="shared" si="15"/>
        <v/>
      </c>
      <c r="BU106" s="86" t="str">
        <f t="shared" si="16"/>
        <v/>
      </c>
      <c r="BV106" s="86" t="str">
        <f t="shared" si="17"/>
        <v/>
      </c>
      <c r="BW106" s="86" t="str">
        <f>IF(BV106=Datos!$AO$2,100,IF(BV106=Datos!$AO$3,50,IF(BV106=Datos!$AO$4,0,"")))</f>
        <v/>
      </c>
      <c r="BX106" s="92"/>
      <c r="BY106" s="92"/>
      <c r="BZ106" s="91"/>
    </row>
    <row r="107" spans="1:78" ht="26.25" customHeight="1">
      <c r="A107" s="18"/>
      <c r="D107" s="436"/>
      <c r="E107" s="436"/>
      <c r="F107" s="436"/>
      <c r="G107" s="436"/>
      <c r="H107" s="436"/>
      <c r="I107" s="436"/>
      <c r="J107" s="436"/>
      <c r="K107" s="436"/>
      <c r="L107" s="436"/>
      <c r="M107" s="436"/>
      <c r="N107" s="436"/>
      <c r="O107" s="436"/>
      <c r="P107" s="436"/>
      <c r="Q107" s="436"/>
      <c r="R107" s="436"/>
      <c r="S107" s="436"/>
      <c r="T107" s="437" t="str">
        <f t="shared" si="12"/>
        <v/>
      </c>
      <c r="U107" s="437"/>
      <c r="V107" s="437"/>
      <c r="W107" s="437"/>
      <c r="X107" s="438"/>
      <c r="Y107" s="439"/>
      <c r="Z107" s="438"/>
      <c r="AA107" s="439"/>
      <c r="AB107" s="438"/>
      <c r="AC107" s="439"/>
      <c r="AD107" s="438"/>
      <c r="AE107" s="439"/>
      <c r="AF107" s="438"/>
      <c r="AG107" s="439"/>
      <c r="AH107" s="438"/>
      <c r="AI107" s="439"/>
      <c r="AJ107" s="438"/>
      <c r="AK107" s="439"/>
      <c r="AL107" s="457" t="str">
        <f t="shared" si="9"/>
        <v/>
      </c>
      <c r="AM107" s="458"/>
      <c r="AN107" s="438"/>
      <c r="AO107" s="459"/>
      <c r="AP107" s="459"/>
      <c r="AQ107" s="439"/>
      <c r="AR107" s="457" t="str">
        <f t="shared" si="10"/>
        <v/>
      </c>
      <c r="AS107" s="458"/>
      <c r="AT107" s="457" t="str">
        <f t="shared" si="11"/>
        <v/>
      </c>
      <c r="AU107" s="533"/>
      <c r="AV107" s="458"/>
      <c r="AW107" s="550"/>
      <c r="AX107" s="551"/>
      <c r="AY107" s="552"/>
      <c r="AZ107" s="550"/>
      <c r="BA107" s="551"/>
      <c r="BB107" s="552"/>
      <c r="BC107" s="347"/>
      <c r="BD107" s="348"/>
      <c r="BE107" s="348"/>
      <c r="BF107" s="348"/>
      <c r="BG107" s="349"/>
      <c r="BI107" s="86" t="str">
        <f>IF(X107=Datos!$AH$2,15,"")</f>
        <v/>
      </c>
      <c r="BJ107" s="86" t="str">
        <f>IF(Z107=Datos!$AI$2,15,"")</f>
        <v/>
      </c>
      <c r="BK107" s="86" t="str">
        <f>IF(AB107=Datos!$AJ$2,15,"")</f>
        <v/>
      </c>
      <c r="BL107" s="86" t="str">
        <f>IF(AD107=Datos!$AK$2,15,"")</f>
        <v/>
      </c>
      <c r="BM107" s="86" t="str">
        <f>IF(AF107=Datos!$AL$2,15,"")</f>
        <v/>
      </c>
      <c r="BN107" s="86" t="str">
        <f>IF(AH107=Datos!$AM$2,15,"")</f>
        <v/>
      </c>
      <c r="BO107" s="86" t="str">
        <f>IF(AJ107=Datos!$AN$2,10,IF(AJ107=Datos!$AN$3,5,IF(AJ107=Datos!$AN$4,"","")))</f>
        <v/>
      </c>
      <c r="BP107" s="86">
        <f t="shared" si="13"/>
        <v>0</v>
      </c>
      <c r="BQ107" s="86" t="str">
        <f>IF(D107="","",IF(BP107&gt;=96,Datos!$AO$2,IF(BP107&gt;=86,Datos!$AO$3,IF(BP107&lt;86,Datos!$AO$4,""))))</f>
        <v/>
      </c>
      <c r="BR107" s="86" t="str">
        <f>IF(AN107="","",IF(AN107=Datos!$AP$2,Datos!$AO$2,IF(AN107=Datos!$AP$3,Datos!$AO$3,IF(AN107=Datos!$AP$4,Datos!$AO$4,""))))</f>
        <v/>
      </c>
      <c r="BS107" s="86" t="str">
        <f t="shared" si="14"/>
        <v/>
      </c>
      <c r="BT107" s="86" t="str">
        <f t="shared" si="15"/>
        <v/>
      </c>
      <c r="BU107" s="86" t="str">
        <f t="shared" si="16"/>
        <v/>
      </c>
      <c r="BV107" s="86" t="str">
        <f t="shared" si="17"/>
        <v/>
      </c>
      <c r="BW107" s="86" t="str">
        <f>IF(BV107=Datos!$AO$2,100,IF(BV107=Datos!$AO$3,50,IF(BV107=Datos!$AO$4,0,"")))</f>
        <v/>
      </c>
      <c r="BX107" s="92"/>
      <c r="BY107" s="92"/>
      <c r="BZ107" s="91"/>
    </row>
    <row r="108" spans="1:78" ht="26.25" customHeight="1">
      <c r="A108" s="18"/>
      <c r="D108" s="436"/>
      <c r="E108" s="436"/>
      <c r="F108" s="436"/>
      <c r="G108" s="436"/>
      <c r="H108" s="436"/>
      <c r="I108" s="436"/>
      <c r="J108" s="436"/>
      <c r="K108" s="436"/>
      <c r="L108" s="436"/>
      <c r="M108" s="436"/>
      <c r="N108" s="436"/>
      <c r="O108" s="436"/>
      <c r="P108" s="436"/>
      <c r="Q108" s="436"/>
      <c r="R108" s="436"/>
      <c r="S108" s="436"/>
      <c r="T108" s="437" t="str">
        <f t="shared" si="12"/>
        <v/>
      </c>
      <c r="U108" s="437"/>
      <c r="V108" s="437"/>
      <c r="W108" s="437"/>
      <c r="X108" s="438"/>
      <c r="Y108" s="439"/>
      <c r="Z108" s="438"/>
      <c r="AA108" s="439"/>
      <c r="AB108" s="438"/>
      <c r="AC108" s="439"/>
      <c r="AD108" s="438"/>
      <c r="AE108" s="439"/>
      <c r="AF108" s="438"/>
      <c r="AG108" s="439"/>
      <c r="AH108" s="438"/>
      <c r="AI108" s="439"/>
      <c r="AJ108" s="438"/>
      <c r="AK108" s="439"/>
      <c r="AL108" s="457" t="str">
        <f t="shared" si="9"/>
        <v/>
      </c>
      <c r="AM108" s="458"/>
      <c r="AN108" s="438"/>
      <c r="AO108" s="459"/>
      <c r="AP108" s="459"/>
      <c r="AQ108" s="439"/>
      <c r="AR108" s="457" t="str">
        <f t="shared" si="10"/>
        <v/>
      </c>
      <c r="AS108" s="458"/>
      <c r="AT108" s="457" t="str">
        <f t="shared" si="11"/>
        <v/>
      </c>
      <c r="AU108" s="533"/>
      <c r="AV108" s="458"/>
      <c r="AW108" s="550"/>
      <c r="AX108" s="551"/>
      <c r="AY108" s="552"/>
      <c r="AZ108" s="550"/>
      <c r="BA108" s="551"/>
      <c r="BB108" s="552"/>
      <c r="BC108" s="347"/>
      <c r="BD108" s="348"/>
      <c r="BE108" s="348"/>
      <c r="BF108" s="348"/>
      <c r="BG108" s="349"/>
      <c r="BI108" s="86" t="str">
        <f>IF(X108=Datos!$AH$2,15,"")</f>
        <v/>
      </c>
      <c r="BJ108" s="86" t="str">
        <f>IF(Z108=Datos!$AI$2,15,"")</f>
        <v/>
      </c>
      <c r="BK108" s="86" t="str">
        <f>IF(AB108=Datos!$AJ$2,15,"")</f>
        <v/>
      </c>
      <c r="BL108" s="86" t="str">
        <f>IF(AD108=Datos!$AK$2,15,"")</f>
        <v/>
      </c>
      <c r="BM108" s="86" t="str">
        <f>IF(AF108=Datos!$AL$2,15,"")</f>
        <v/>
      </c>
      <c r="BN108" s="86" t="str">
        <f>IF(AH108=Datos!$AM$2,15,"")</f>
        <v/>
      </c>
      <c r="BO108" s="86" t="str">
        <f>IF(AJ108=Datos!$AN$2,10,IF(AJ108=Datos!$AN$3,5,IF(AJ108=Datos!$AN$4,"","")))</f>
        <v/>
      </c>
      <c r="BP108" s="86">
        <f t="shared" si="13"/>
        <v>0</v>
      </c>
      <c r="BQ108" s="86" t="str">
        <f>IF(D108="","",IF(BP108&gt;=96,Datos!$AO$2,IF(BP108&gt;=86,Datos!$AO$3,IF(BP108&lt;86,Datos!$AO$4,""))))</f>
        <v/>
      </c>
      <c r="BR108" s="86" t="str">
        <f>IF(AN108="","",IF(AN108=Datos!$AP$2,Datos!$AO$2,IF(AN108=Datos!$AP$3,Datos!$AO$3,IF(AN108=Datos!$AP$4,Datos!$AO$4,""))))</f>
        <v/>
      </c>
      <c r="BS108" s="86" t="str">
        <f t="shared" si="14"/>
        <v/>
      </c>
      <c r="BT108" s="86" t="str">
        <f t="shared" si="15"/>
        <v/>
      </c>
      <c r="BU108" s="86" t="str">
        <f t="shared" si="16"/>
        <v/>
      </c>
      <c r="BV108" s="86" t="str">
        <f t="shared" si="17"/>
        <v/>
      </c>
      <c r="BW108" s="86" t="str">
        <f>IF(BV108=Datos!$AO$2,100,IF(BV108=Datos!$AO$3,50,IF(BV108=Datos!$AO$4,0,"")))</f>
        <v/>
      </c>
      <c r="BX108" s="92"/>
      <c r="BY108" s="92"/>
      <c r="BZ108" s="91"/>
    </row>
    <row r="109" spans="1:78" ht="26.25" customHeight="1">
      <c r="A109" s="18"/>
      <c r="D109" s="436"/>
      <c r="E109" s="436"/>
      <c r="F109" s="436"/>
      <c r="G109" s="436"/>
      <c r="H109" s="436"/>
      <c r="I109" s="436"/>
      <c r="J109" s="436"/>
      <c r="K109" s="436"/>
      <c r="L109" s="436"/>
      <c r="M109" s="436"/>
      <c r="N109" s="436"/>
      <c r="O109" s="436"/>
      <c r="P109" s="436"/>
      <c r="Q109" s="436"/>
      <c r="R109" s="436"/>
      <c r="S109" s="436"/>
      <c r="T109" s="437" t="str">
        <f t="shared" si="12"/>
        <v/>
      </c>
      <c r="U109" s="437"/>
      <c r="V109" s="437"/>
      <c r="W109" s="437"/>
      <c r="X109" s="438"/>
      <c r="Y109" s="439"/>
      <c r="Z109" s="438"/>
      <c r="AA109" s="439"/>
      <c r="AB109" s="438"/>
      <c r="AC109" s="439"/>
      <c r="AD109" s="438"/>
      <c r="AE109" s="439"/>
      <c r="AF109" s="438"/>
      <c r="AG109" s="439"/>
      <c r="AH109" s="438"/>
      <c r="AI109" s="439"/>
      <c r="AJ109" s="438"/>
      <c r="AK109" s="439"/>
      <c r="AL109" s="457" t="str">
        <f t="shared" si="9"/>
        <v/>
      </c>
      <c r="AM109" s="458"/>
      <c r="AN109" s="438"/>
      <c r="AO109" s="459"/>
      <c r="AP109" s="459"/>
      <c r="AQ109" s="439"/>
      <c r="AR109" s="457" t="str">
        <f t="shared" si="10"/>
        <v/>
      </c>
      <c r="AS109" s="458"/>
      <c r="AT109" s="457" t="str">
        <f t="shared" si="11"/>
        <v/>
      </c>
      <c r="AU109" s="533"/>
      <c r="AV109" s="458"/>
      <c r="AW109" s="550"/>
      <c r="AX109" s="551"/>
      <c r="AY109" s="552"/>
      <c r="AZ109" s="550"/>
      <c r="BA109" s="551"/>
      <c r="BB109" s="552"/>
      <c r="BC109" s="347"/>
      <c r="BD109" s="348"/>
      <c r="BE109" s="348"/>
      <c r="BF109" s="348"/>
      <c r="BG109" s="349"/>
      <c r="BI109" s="86" t="str">
        <f>IF(X109=Datos!$AH$2,15,"")</f>
        <v/>
      </c>
      <c r="BJ109" s="86" t="str">
        <f>IF(Z109=Datos!$AI$2,15,"")</f>
        <v/>
      </c>
      <c r="BK109" s="86" t="str">
        <f>IF(AB109=Datos!$AJ$2,15,"")</f>
        <v/>
      </c>
      <c r="BL109" s="86" t="str">
        <f>IF(AD109=Datos!$AK$2,15,"")</f>
        <v/>
      </c>
      <c r="BM109" s="86" t="str">
        <f>IF(AF109=Datos!$AL$2,15,"")</f>
        <v/>
      </c>
      <c r="BN109" s="86" t="str">
        <f>IF(AH109=Datos!$AM$2,15,"")</f>
        <v/>
      </c>
      <c r="BO109" s="86" t="str">
        <f>IF(AJ109=Datos!$AN$2,10,IF(AJ109=Datos!$AN$3,5,IF(AJ109=Datos!$AN$4,"","")))</f>
        <v/>
      </c>
      <c r="BP109" s="86">
        <f t="shared" si="13"/>
        <v>0</v>
      </c>
      <c r="BQ109" s="86" t="str">
        <f>IF(D109="","",IF(BP109&gt;=96,Datos!$AO$2,IF(BP109&gt;=86,Datos!$AO$3,IF(BP109&lt;86,Datos!$AO$4,""))))</f>
        <v/>
      </c>
      <c r="BR109" s="86" t="str">
        <f>IF(AN109="","",IF(AN109=Datos!$AP$2,Datos!$AO$2,IF(AN109=Datos!$AP$3,Datos!$AO$3,IF(AN109=Datos!$AP$4,Datos!$AO$4,""))))</f>
        <v/>
      </c>
      <c r="BS109" s="86" t="str">
        <f t="shared" si="14"/>
        <v/>
      </c>
      <c r="BT109" s="86" t="str">
        <f t="shared" si="15"/>
        <v/>
      </c>
      <c r="BU109" s="86" t="str">
        <f t="shared" si="16"/>
        <v/>
      </c>
      <c r="BV109" s="86" t="str">
        <f t="shared" si="17"/>
        <v/>
      </c>
      <c r="BW109" s="86" t="str">
        <f>IF(BV109=Datos!$AO$2,100,IF(BV109=Datos!$AO$3,50,IF(BV109=Datos!$AO$4,0,"")))</f>
        <v/>
      </c>
      <c r="BX109" s="92"/>
      <c r="BY109" s="92"/>
      <c r="BZ109" s="91"/>
    </row>
    <row r="110" spans="1:78" ht="26.25" customHeight="1">
      <c r="A110" s="18"/>
      <c r="D110" s="436"/>
      <c r="E110" s="436"/>
      <c r="F110" s="436"/>
      <c r="G110" s="436"/>
      <c r="H110" s="436"/>
      <c r="I110" s="436"/>
      <c r="J110" s="436"/>
      <c r="K110" s="436"/>
      <c r="L110" s="436"/>
      <c r="M110" s="436"/>
      <c r="N110" s="436"/>
      <c r="O110" s="436"/>
      <c r="P110" s="436"/>
      <c r="Q110" s="436"/>
      <c r="R110" s="436"/>
      <c r="S110" s="436"/>
      <c r="T110" s="437" t="str">
        <f t="shared" si="12"/>
        <v/>
      </c>
      <c r="U110" s="437"/>
      <c r="V110" s="437"/>
      <c r="W110" s="437"/>
      <c r="X110" s="438"/>
      <c r="Y110" s="439"/>
      <c r="Z110" s="438"/>
      <c r="AA110" s="439"/>
      <c r="AB110" s="438"/>
      <c r="AC110" s="439"/>
      <c r="AD110" s="438"/>
      <c r="AE110" s="439"/>
      <c r="AF110" s="438"/>
      <c r="AG110" s="439"/>
      <c r="AH110" s="438"/>
      <c r="AI110" s="439"/>
      <c r="AJ110" s="438"/>
      <c r="AK110" s="439"/>
      <c r="AL110" s="457" t="str">
        <f t="shared" si="9"/>
        <v/>
      </c>
      <c r="AM110" s="458"/>
      <c r="AN110" s="438"/>
      <c r="AO110" s="459"/>
      <c r="AP110" s="459"/>
      <c r="AQ110" s="439"/>
      <c r="AR110" s="457" t="str">
        <f t="shared" si="10"/>
        <v/>
      </c>
      <c r="AS110" s="458"/>
      <c r="AT110" s="457" t="str">
        <f t="shared" si="11"/>
        <v/>
      </c>
      <c r="AU110" s="533"/>
      <c r="AV110" s="458"/>
      <c r="AW110" s="550"/>
      <c r="AX110" s="551"/>
      <c r="AY110" s="552"/>
      <c r="AZ110" s="550"/>
      <c r="BA110" s="551"/>
      <c r="BB110" s="552"/>
      <c r="BC110" s="347"/>
      <c r="BD110" s="348"/>
      <c r="BE110" s="348"/>
      <c r="BF110" s="348"/>
      <c r="BG110" s="349"/>
      <c r="BI110" s="86" t="str">
        <f>IF(X110=Datos!$AH$2,15,"")</f>
        <v/>
      </c>
      <c r="BJ110" s="86" t="str">
        <f>IF(Z110=Datos!$AI$2,15,"")</f>
        <v/>
      </c>
      <c r="BK110" s="86" t="str">
        <f>IF(AB110=Datos!$AJ$2,15,"")</f>
        <v/>
      </c>
      <c r="BL110" s="86" t="str">
        <f>IF(AD110=Datos!$AK$2,15,"")</f>
        <v/>
      </c>
      <c r="BM110" s="86" t="str">
        <f>IF(AF110=Datos!$AL$2,15,"")</f>
        <v/>
      </c>
      <c r="BN110" s="86" t="str">
        <f>IF(AH110=Datos!$AM$2,15,"")</f>
        <v/>
      </c>
      <c r="BO110" s="86" t="str">
        <f>IF(AJ110=Datos!$AN$2,10,IF(AJ110=Datos!$AN$3,5,IF(AJ110=Datos!$AN$4,"","")))</f>
        <v/>
      </c>
      <c r="BP110" s="86">
        <f t="shared" si="13"/>
        <v>0</v>
      </c>
      <c r="BQ110" s="86" t="str">
        <f>IF(D110="","",IF(BP110&gt;=96,Datos!$AO$2,IF(BP110&gt;=86,Datos!$AO$3,IF(BP110&lt;86,Datos!$AO$4,""))))</f>
        <v/>
      </c>
      <c r="BR110" s="86" t="str">
        <f>IF(AN110="","",IF(AN110=Datos!$AP$2,Datos!$AO$2,IF(AN110=Datos!$AP$3,Datos!$AO$3,IF(AN110=Datos!$AP$4,Datos!$AO$4,""))))</f>
        <v/>
      </c>
      <c r="BS110" s="86" t="str">
        <f t="shared" si="14"/>
        <v/>
      </c>
      <c r="BT110" s="86" t="str">
        <f t="shared" si="15"/>
        <v/>
      </c>
      <c r="BU110" s="86" t="str">
        <f t="shared" si="16"/>
        <v/>
      </c>
      <c r="BV110" s="86" t="str">
        <f t="shared" si="17"/>
        <v/>
      </c>
      <c r="BW110" s="86" t="str">
        <f>IF(BV110=Datos!$AO$2,100,IF(BV110=Datos!$AO$3,50,IF(BV110=Datos!$AO$4,0,"")))</f>
        <v/>
      </c>
      <c r="BX110" s="92"/>
      <c r="BY110" s="92"/>
      <c r="BZ110" s="91"/>
    </row>
    <row r="111" spans="1:78" ht="26.25" customHeight="1">
      <c r="A111" s="18"/>
      <c r="D111" s="436"/>
      <c r="E111" s="436"/>
      <c r="F111" s="436"/>
      <c r="G111" s="436"/>
      <c r="H111" s="436"/>
      <c r="I111" s="436"/>
      <c r="J111" s="436"/>
      <c r="K111" s="436"/>
      <c r="L111" s="436"/>
      <c r="M111" s="436"/>
      <c r="N111" s="436"/>
      <c r="O111" s="436"/>
      <c r="P111" s="436"/>
      <c r="Q111" s="436"/>
      <c r="R111" s="436"/>
      <c r="S111" s="436"/>
      <c r="T111" s="437" t="str">
        <f t="shared" si="12"/>
        <v/>
      </c>
      <c r="U111" s="437"/>
      <c r="V111" s="437"/>
      <c r="W111" s="437"/>
      <c r="X111" s="438"/>
      <c r="Y111" s="439"/>
      <c r="Z111" s="438"/>
      <c r="AA111" s="439"/>
      <c r="AB111" s="438"/>
      <c r="AC111" s="439"/>
      <c r="AD111" s="438"/>
      <c r="AE111" s="439"/>
      <c r="AF111" s="438"/>
      <c r="AG111" s="439"/>
      <c r="AH111" s="438"/>
      <c r="AI111" s="439"/>
      <c r="AJ111" s="438"/>
      <c r="AK111" s="439"/>
      <c r="AL111" s="457" t="str">
        <f t="shared" si="9"/>
        <v/>
      </c>
      <c r="AM111" s="458"/>
      <c r="AN111" s="438"/>
      <c r="AO111" s="459"/>
      <c r="AP111" s="459"/>
      <c r="AQ111" s="439"/>
      <c r="AR111" s="457" t="str">
        <f t="shared" si="10"/>
        <v/>
      </c>
      <c r="AS111" s="458"/>
      <c r="AT111" s="457" t="str">
        <f t="shared" si="11"/>
        <v/>
      </c>
      <c r="AU111" s="533"/>
      <c r="AV111" s="458"/>
      <c r="AW111" s="553"/>
      <c r="AX111" s="554"/>
      <c r="AY111" s="555"/>
      <c r="AZ111" s="553"/>
      <c r="BA111" s="554"/>
      <c r="BB111" s="555"/>
      <c r="BC111" s="347"/>
      <c r="BD111" s="348"/>
      <c r="BE111" s="348"/>
      <c r="BF111" s="348"/>
      <c r="BG111" s="349"/>
      <c r="BI111" s="86" t="str">
        <f>IF(X111=Datos!$AH$2,15,"")</f>
        <v/>
      </c>
      <c r="BJ111" s="86" t="str">
        <f>IF(Z111=Datos!$AI$2,15,"")</f>
        <v/>
      </c>
      <c r="BK111" s="86" t="str">
        <f>IF(AB111=Datos!$AJ$2,15,"")</f>
        <v/>
      </c>
      <c r="BL111" s="86" t="str">
        <f>IF(AD111=Datos!$AK$2,15,"")</f>
        <v/>
      </c>
      <c r="BM111" s="86" t="str">
        <f>IF(AF111=Datos!$AL$2,15,"")</f>
        <v/>
      </c>
      <c r="BN111" s="86" t="str">
        <f>IF(AH111=Datos!$AM$2,15,"")</f>
        <v/>
      </c>
      <c r="BO111" s="86" t="str">
        <f>IF(AJ111=Datos!$AN$2,10,IF(AJ111=Datos!$AN$3,5,IF(AJ111=Datos!$AN$4,"","")))</f>
        <v/>
      </c>
      <c r="BP111" s="86">
        <f t="shared" si="13"/>
        <v>0</v>
      </c>
      <c r="BQ111" s="86" t="str">
        <f>IF(D111="","",IF(BP111&gt;=96,Datos!$AO$2,IF(BP111&gt;=86,Datos!$AO$3,IF(BP111&lt;86,Datos!$AO$4,""))))</f>
        <v/>
      </c>
      <c r="BR111" s="86" t="str">
        <f>IF(AN111="","",IF(AN111=Datos!$AP$2,Datos!$AO$2,IF(AN111=Datos!$AP$3,Datos!$AO$3,IF(AN111=Datos!$AP$4,Datos!$AO$4,""))))</f>
        <v/>
      </c>
      <c r="BS111" s="86" t="str">
        <f t="shared" si="14"/>
        <v/>
      </c>
      <c r="BT111" s="86" t="str">
        <f t="shared" si="15"/>
        <v/>
      </c>
      <c r="BU111" s="86" t="str">
        <f t="shared" si="16"/>
        <v/>
      </c>
      <c r="BV111" s="86" t="str">
        <f t="shared" si="17"/>
        <v/>
      </c>
      <c r="BW111" s="86" t="str">
        <f>IF(BV111=Datos!$AO$2,100,IF(BV111=Datos!$AO$3,50,IF(BV111=Datos!$AO$4,0,"")))</f>
        <v/>
      </c>
      <c r="BX111" s="92"/>
      <c r="BY111" s="92"/>
      <c r="BZ111" s="91"/>
    </row>
    <row r="112" spans="1:78" ht="15" customHeight="1">
      <c r="A112" s="18"/>
      <c r="BF112" s="41"/>
      <c r="BG112" s="20"/>
      <c r="BI112" s="85"/>
      <c r="BJ112" s="85"/>
      <c r="BK112" s="85"/>
      <c r="BL112" s="85"/>
      <c r="BM112" s="85"/>
      <c r="BN112" s="85"/>
      <c r="BO112" s="85" t="s">
        <v>545</v>
      </c>
      <c r="BP112" s="85">
        <f>IF(COUNTA(D102:D111)=0,0,SUM(BP102:BP111)/(COUNTA(D102:D111)))</f>
        <v>0</v>
      </c>
      <c r="BV112" s="86" t="s">
        <v>546</v>
      </c>
      <c r="BW112" s="86">
        <f>IF(COUNTA(D102:D111)=0,0,SUM(BW102:BW111)/(COUNTA(D102:S111)))</f>
        <v>0</v>
      </c>
      <c r="BX112" s="90" t="str">
        <f>IF(BW112="","",IF(BW112=100,Datos!$AO$2,IF(BW112&gt;=50,Datos!$AO$3,Datos!$AO$4)))</f>
        <v>Débil</v>
      </c>
      <c r="BY112" s="90" t="str">
        <f>IF(AZ102="","",AZ102)</f>
        <v/>
      </c>
      <c r="BZ112" s="90" t="str">
        <f>IF(OR(BX112="",BY112=""),"",IF($AK$13=1,0,IF(AND(BX112=Datos!$AO$2,BY112=Datos!$AR$2),2,IF(AND(BX112=Datos!$AO$2,BY112=Datos!$AR$3),1,IF(AND(BX112=Datos!$AO$2,BY112=Datos!$AR$4),0,IF(AND(BX112=Datos!$AO$3,BY112=Datos!$AR$2),1,IF(AND(BX112=Datos!$AO$3,BY112=Datos!$AR$3),0,IF(AND(BX112=Datos!$AO$3,BY112=Datos!$AR$4),0,IF(BX112=Datos!$AO$4,0,"")))))))))</f>
        <v/>
      </c>
    </row>
    <row r="113" spans="1:73" ht="15" customHeight="1" thickBot="1">
      <c r="A113" s="51"/>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52"/>
      <c r="AV113" s="52"/>
      <c r="AW113" s="52"/>
      <c r="AX113" s="52"/>
      <c r="AY113" s="52"/>
      <c r="AZ113" s="52"/>
      <c r="BA113" s="52"/>
      <c r="BB113" s="52"/>
      <c r="BC113" s="52"/>
      <c r="BD113" s="52"/>
      <c r="BE113" s="52"/>
      <c r="BF113" s="52"/>
      <c r="BG113" s="54"/>
    </row>
    <row r="114" spans="1:73" ht="32.25" customHeight="1" thickBot="1">
      <c r="A114" s="380" t="str">
        <f>IF(AK13=Datos!$A$6,"VALORACIÓN DE LA OPORTUNIDAD","VALORACIÓN DEL RIESGO")</f>
        <v>VALORACIÓN DEL RIESGO</v>
      </c>
      <c r="B114" s="381"/>
      <c r="C114" s="381"/>
      <c r="D114" s="381"/>
      <c r="E114" s="381"/>
      <c r="F114" s="381"/>
      <c r="G114" s="381"/>
      <c r="H114" s="381"/>
      <c r="I114" s="381"/>
      <c r="J114" s="382"/>
      <c r="K114" s="27"/>
      <c r="L114" s="27"/>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7"/>
      <c r="BO114" s="11" t="s">
        <v>545</v>
      </c>
      <c r="BP114" s="11">
        <f>IF(COUNTA(D102:S111)=0,0,SUM(BP102:BP106)/(COUNTA(D102:S111)))</f>
        <v>0</v>
      </c>
    </row>
    <row r="115" spans="1:73" ht="27" customHeight="1">
      <c r="A115" s="57"/>
      <c r="B115" s="175"/>
      <c r="C115" s="175"/>
      <c r="D115" s="175"/>
      <c r="E115" s="175"/>
      <c r="F115" s="175"/>
      <c r="G115" s="175"/>
      <c r="H115" s="175"/>
      <c r="I115" s="175"/>
      <c r="J115" s="175"/>
      <c r="K115" s="19"/>
      <c r="L115" s="19"/>
      <c r="BG115" s="20"/>
    </row>
    <row r="116" spans="1:73" ht="21" customHeight="1">
      <c r="A116" s="57"/>
      <c r="B116" s="175"/>
      <c r="C116" s="175"/>
      <c r="D116" s="175"/>
      <c r="E116" s="175"/>
      <c r="F116" s="175"/>
      <c r="G116" s="175"/>
      <c r="H116" s="175"/>
      <c r="I116" s="175"/>
      <c r="J116" s="175"/>
      <c r="K116" s="19"/>
      <c r="L116" s="19"/>
      <c r="U116" s="508" t="str">
        <f>IF(AK13=Datos!$A$6,"Número máximo de cuadrantes a aumentar","Número máximo de cuadrantes a disminuir")</f>
        <v>Número máximo de cuadrantes a disminuir</v>
      </c>
      <c r="V116" s="509"/>
      <c r="W116" s="510"/>
      <c r="X116" s="510"/>
      <c r="Y116" s="510"/>
      <c r="Z116" s="510"/>
      <c r="AA116" s="510"/>
      <c r="AB116" s="510"/>
      <c r="AC116" s="510"/>
      <c r="AD116" s="510"/>
      <c r="AE116" s="510"/>
      <c r="AF116" s="510"/>
      <c r="AG116" s="510"/>
      <c r="AH116" s="510"/>
      <c r="AI116" s="510"/>
      <c r="AJ116" s="510"/>
      <c r="AK116" s="511"/>
      <c r="BG116" s="20"/>
    </row>
    <row r="117" spans="1:73">
      <c r="A117" s="57"/>
      <c r="B117" s="175"/>
      <c r="C117" s="175"/>
      <c r="D117" s="175"/>
      <c r="E117" s="175"/>
      <c r="F117" s="175"/>
      <c r="G117" s="175"/>
      <c r="H117" s="175"/>
      <c r="I117" s="175"/>
      <c r="J117" s="175"/>
      <c r="K117" s="19"/>
      <c r="L117" s="19"/>
      <c r="U117" s="512" t="s">
        <v>485</v>
      </c>
      <c r="V117" s="513"/>
      <c r="W117" s="513"/>
      <c r="X117" s="513"/>
      <c r="Y117" s="513"/>
      <c r="Z117" s="514">
        <f>IF(COUNTA(D87:D96)=0,0,IF(BZ97=0,0,BZ97))</f>
        <v>0</v>
      </c>
      <c r="AA117" s="515"/>
      <c r="AE117" s="524" t="s">
        <v>487</v>
      </c>
      <c r="AF117" s="524"/>
      <c r="AG117" s="524"/>
      <c r="AH117" s="524"/>
      <c r="AI117" s="512"/>
      <c r="AJ117" s="516">
        <f>IF(COUNTA(D102:D111)=0,0,IF(BZ112=0,0,BZ112))</f>
        <v>0</v>
      </c>
      <c r="AK117" s="516"/>
      <c r="BG117" s="20"/>
    </row>
    <row r="118" spans="1:73">
      <c r="A118" s="57"/>
      <c r="B118" s="175"/>
      <c r="C118" s="175"/>
      <c r="D118" s="175"/>
      <c r="E118" s="175"/>
      <c r="F118" s="175"/>
      <c r="G118" s="175"/>
      <c r="H118" s="175"/>
      <c r="I118" s="175"/>
      <c r="J118" s="175"/>
      <c r="K118" s="19"/>
      <c r="L118" s="19"/>
      <c r="U118" s="32"/>
      <c r="V118" s="32"/>
      <c r="W118" s="32"/>
      <c r="X118" s="32"/>
      <c r="Y118" s="32"/>
      <c r="Z118" s="32"/>
      <c r="AA118" s="32"/>
      <c r="AE118" s="32"/>
      <c r="AF118" s="32"/>
      <c r="AG118" s="32"/>
      <c r="AH118" s="32"/>
      <c r="AI118" s="32"/>
      <c r="AJ118" s="32"/>
      <c r="AK118" s="32"/>
      <c r="BG118" s="20"/>
    </row>
    <row r="119" spans="1:73" ht="14.45" customHeight="1">
      <c r="A119" s="57"/>
      <c r="B119" s="175"/>
      <c r="C119" s="175"/>
      <c r="D119" s="175"/>
      <c r="E119" s="175"/>
      <c r="F119" s="175"/>
      <c r="G119" s="175"/>
      <c r="H119" s="175"/>
      <c r="I119" s="175"/>
      <c r="J119" s="175"/>
      <c r="K119" s="19"/>
      <c r="L119" s="19"/>
      <c r="BG119" s="20"/>
    </row>
    <row r="120" spans="1:73">
      <c r="A120" s="57"/>
      <c r="B120" s="175"/>
      <c r="C120" s="175"/>
      <c r="D120" s="175"/>
      <c r="E120" s="175"/>
      <c r="F120" s="175"/>
      <c r="G120" s="175"/>
      <c r="H120" s="175"/>
      <c r="I120" s="175"/>
      <c r="J120" s="175"/>
      <c r="K120" s="19"/>
      <c r="L120" s="19"/>
      <c r="BG120" s="20"/>
    </row>
    <row r="121" spans="1:73" ht="14.45" customHeight="1">
      <c r="A121" s="18"/>
      <c r="Z121" s="401" t="s">
        <v>486</v>
      </c>
      <c r="AA121" s="401"/>
      <c r="AB121" s="401"/>
      <c r="AC121" s="401"/>
      <c r="AD121" s="401"/>
      <c r="AE121" s="401"/>
      <c r="AF121" s="401"/>
      <c r="AG121" s="401"/>
      <c r="AH121" s="401"/>
      <c r="AI121" s="401"/>
      <c r="AJ121" s="401"/>
      <c r="AK121" s="401"/>
      <c r="BG121" s="20"/>
      <c r="BK121" s="372" t="s">
        <v>551</v>
      </c>
      <c r="BL121" s="372"/>
      <c r="BM121" s="372"/>
    </row>
    <row r="122" spans="1:73" ht="14.45" customHeight="1">
      <c r="A122" s="18"/>
      <c r="D122" s="455" t="s">
        <v>489</v>
      </c>
      <c r="E122" s="455"/>
      <c r="F122" s="455"/>
      <c r="G122" s="455"/>
      <c r="Z122" s="28"/>
      <c r="BG122" s="20"/>
      <c r="BK122" s="372"/>
      <c r="BL122" s="372"/>
      <c r="BM122" s="372"/>
      <c r="BN122" s="39"/>
      <c r="BO122" s="39"/>
      <c r="BP122" s="372" t="s">
        <v>482</v>
      </c>
      <c r="BQ122" s="372" t="s">
        <v>483</v>
      </c>
      <c r="BS122" s="11" t="s">
        <v>484</v>
      </c>
    </row>
    <row r="123" spans="1:73" ht="14.45" customHeight="1">
      <c r="A123" s="18"/>
      <c r="R123" s="460" t="str">
        <f>Datos!O2</f>
        <v>Rara vez   -  (1)</v>
      </c>
      <c r="S123" s="460"/>
      <c r="T123" s="460"/>
      <c r="U123" s="460"/>
      <c r="V123" s="460"/>
      <c r="W123" s="460"/>
      <c r="AB123" s="519" t="str">
        <f>IF(AK13=Datos!$A$6,"Escala de impacto-beneficio resultante","Escala de impacto resultante")</f>
        <v>Escala de impacto resultante</v>
      </c>
      <c r="AC123" s="432"/>
      <c r="AD123" s="432"/>
      <c r="AE123" s="432"/>
      <c r="AF123" s="432"/>
      <c r="AG123" s="432"/>
      <c r="AH123" s="432"/>
      <c r="AI123" s="432"/>
      <c r="AJ123" s="432"/>
      <c r="AK123" s="520"/>
      <c r="BG123" s="20"/>
      <c r="BK123" s="11" t="s">
        <v>485</v>
      </c>
      <c r="BL123" s="26" t="str">
        <f>IF(AK13=Datos!A6,BQ133,BL133)</f>
        <v/>
      </c>
      <c r="BM123" s="26" t="e">
        <f>INDEX($R$123:$W$127,$BL$123,1)</f>
        <v>#VALUE!</v>
      </c>
      <c r="BP123" s="399"/>
      <c r="BQ123" s="399"/>
      <c r="BS123" s="11" t="s">
        <v>485</v>
      </c>
      <c r="BT123" s="26" t="str">
        <f>IF($AK$13&lt;&gt;"",BL123,"")</f>
        <v/>
      </c>
      <c r="BU123" s="26" t="str">
        <f>IF($AK$13&lt;&gt;"",$BM$123,"")</f>
        <v/>
      </c>
    </row>
    <row r="124" spans="1:73" ht="14.45" customHeight="1">
      <c r="A124" s="18"/>
      <c r="R124" s="460" t="str">
        <f>Datos!O3</f>
        <v>Improbable   -  (2)</v>
      </c>
      <c r="S124" s="460"/>
      <c r="T124" s="460"/>
      <c r="U124" s="460"/>
      <c r="V124" s="460"/>
      <c r="W124" s="460"/>
      <c r="AB124" s="432">
        <f>AB66</f>
        <v>1</v>
      </c>
      <c r="AC124" s="432"/>
      <c r="AD124" s="432">
        <f>AD66</f>
        <v>2</v>
      </c>
      <c r="AE124" s="432"/>
      <c r="AF124" s="432">
        <f>AF66</f>
        <v>3</v>
      </c>
      <c r="AG124" s="432"/>
      <c r="AH124" s="432">
        <f>AH66</f>
        <v>4</v>
      </c>
      <c r="AI124" s="432"/>
      <c r="AJ124" s="432">
        <f>AJ66</f>
        <v>5</v>
      </c>
      <c r="AK124" s="432"/>
      <c r="BG124" s="20"/>
      <c r="BK124" s="11" t="s">
        <v>487</v>
      </c>
      <c r="BL124" s="26" t="str">
        <f>IF($AK$13&lt;&gt;"",(INDEX($BK$126:$BN$132,MATCH($BT$63,$BK$126:$BK$132,0),MATCH($AJ$117,$BK$127:$BN$127,0))),"")</f>
        <v/>
      </c>
      <c r="BM124" s="26" t="e">
        <f>INDEX($R$130:$W$134,$BL$124,1)</f>
        <v>#VALUE!</v>
      </c>
      <c r="BO124" s="11" t="s">
        <v>552</v>
      </c>
      <c r="BP124" s="26" t="str">
        <f>IF($AK$13&lt;&gt;"",(INDEX($BK$126:$BN$132,MATCH($BT$63,$BK$126:$BK$132,0),MATCH($AJ$117,$BK$127:$BN$127,0))),"")</f>
        <v/>
      </c>
      <c r="BQ124" s="26" t="e">
        <f>INDEX($R$130:$W$134,$BP$124+1,1)</f>
        <v>#VALUE!</v>
      </c>
      <c r="BS124" s="11" t="s">
        <v>487</v>
      </c>
      <c r="BT124" s="26" t="str">
        <f>IF($AK$13="","",IF($AK$13=1,$BP$124,$BL$124))</f>
        <v/>
      </c>
      <c r="BU124" s="26" t="str">
        <f>IF($AK$13="","",IF($AK$13=1,$BQ$124,$BM$124))</f>
        <v/>
      </c>
    </row>
    <row r="125" spans="1:73" ht="28.5" customHeight="1">
      <c r="A125" s="18"/>
      <c r="E125" s="525" t="s">
        <v>553</v>
      </c>
      <c r="F125" s="525"/>
      <c r="G125" s="525"/>
      <c r="H125" s="525"/>
      <c r="I125" s="525"/>
      <c r="J125" s="525"/>
      <c r="K125" s="525"/>
      <c r="L125" s="525"/>
      <c r="M125" s="525"/>
      <c r="N125" s="525"/>
      <c r="O125" s="525"/>
      <c r="P125" s="525"/>
      <c r="R125" s="460" t="str">
        <f>Datos!O4</f>
        <v>Posible   -  (3)</v>
      </c>
      <c r="S125" s="460"/>
      <c r="T125" s="460"/>
      <c r="U125" s="460"/>
      <c r="V125" s="460"/>
      <c r="W125" s="460"/>
      <c r="Z125" s="402" t="s">
        <v>492</v>
      </c>
      <c r="AA125" s="433">
        <f>AA67</f>
        <v>1</v>
      </c>
      <c r="AB125" s="383" t="str">
        <f>IF(ISERROR(BL140=TRUE),"",IF(BL140="","",BL140))</f>
        <v/>
      </c>
      <c r="AC125" s="384"/>
      <c r="AD125" s="383" t="str">
        <f>IF(ISERROR(BM140=TRUE),"",IF(BM140="","",BM140))</f>
        <v/>
      </c>
      <c r="AE125" s="384"/>
      <c r="AF125" s="387" t="str">
        <f>IF(ISERROR(BN140=TRUE),"",IF(BN140="","",BN140))</f>
        <v/>
      </c>
      <c r="AG125" s="388"/>
      <c r="AH125" s="391" t="str">
        <f>IF(ISERROR(BO140=TRUE),"",IF(BO140="","",BO140))</f>
        <v/>
      </c>
      <c r="AI125" s="392"/>
      <c r="AJ125" s="395" t="str">
        <f>IF(ISERROR(BP140=TRUE),"",IF(BP140="","",BP140))</f>
        <v/>
      </c>
      <c r="AK125" s="396"/>
      <c r="AP125" s="484" t="str">
        <f>IF(AK13=Datos!$A$6,"Zona de ubicación de la oportunidad","Zona de ubicación del riesgo")</f>
        <v>Zona de ubicación del riesgo</v>
      </c>
      <c r="AQ125" s="484"/>
      <c r="AR125" s="484"/>
      <c r="AS125" s="484"/>
      <c r="AT125" s="484"/>
      <c r="AU125" s="484"/>
      <c r="AV125" s="484"/>
      <c r="AW125" s="484"/>
      <c r="AX125" s="484"/>
      <c r="AY125" s="484"/>
      <c r="AZ125" s="484"/>
      <c r="BA125" s="484"/>
      <c r="BB125" s="484"/>
      <c r="BC125" s="484"/>
      <c r="BD125" s="484"/>
      <c r="BE125" s="484"/>
      <c r="BF125" s="484"/>
      <c r="BG125" s="20"/>
    </row>
    <row r="126" spans="1:73" ht="14.45" customHeight="1">
      <c r="A126" s="18"/>
      <c r="J126" s="40"/>
      <c r="K126" s="41"/>
      <c r="L126" s="41"/>
      <c r="M126" s="41"/>
      <c r="N126" s="41"/>
      <c r="O126" s="41"/>
      <c r="P126" s="42"/>
      <c r="R126" s="460" t="str">
        <f>Datos!O5</f>
        <v>Probable   -  (4)</v>
      </c>
      <c r="S126" s="460"/>
      <c r="T126" s="460"/>
      <c r="U126" s="460"/>
      <c r="V126" s="460"/>
      <c r="W126" s="460"/>
      <c r="Z126" s="403"/>
      <c r="AA126" s="433"/>
      <c r="AB126" s="385"/>
      <c r="AC126" s="386"/>
      <c r="AD126" s="385"/>
      <c r="AE126" s="386"/>
      <c r="AF126" s="389"/>
      <c r="AG126" s="390"/>
      <c r="AH126" s="393"/>
      <c r="AI126" s="394"/>
      <c r="AJ126" s="397"/>
      <c r="AK126" s="398"/>
      <c r="AP126" s="516" t="str">
        <f>IF(OR(J127="",J134=""),"",(INDEX($BK$65:$BP$70,MATCH($BU$123,$BK$65:$BK$70,0),MATCH($BU$124,$BK$65:$BP$65,0))))</f>
        <v/>
      </c>
      <c r="AQ126" s="516"/>
      <c r="AR126" s="516"/>
      <c r="AS126" s="516"/>
      <c r="AT126" s="516"/>
      <c r="AU126" s="516"/>
      <c r="AV126" s="516"/>
      <c r="AW126" s="516"/>
      <c r="AX126" s="516"/>
      <c r="AY126" s="516"/>
      <c r="AZ126" s="516"/>
      <c r="BA126" s="516"/>
      <c r="BB126" s="516"/>
      <c r="BC126" s="516"/>
      <c r="BD126" s="516"/>
      <c r="BE126" s="516"/>
      <c r="BF126" s="516"/>
      <c r="BG126" s="20"/>
      <c r="BK126" s="95"/>
      <c r="BL126" s="504" t="s">
        <v>554</v>
      </c>
      <c r="BM126" s="505"/>
      <c r="BN126" s="506"/>
      <c r="BP126" s="95"/>
      <c r="BQ126" s="504" t="s">
        <v>555</v>
      </c>
      <c r="BR126" s="505"/>
      <c r="BS126" s="506"/>
    </row>
    <row r="127" spans="1:73" ht="28.5" customHeight="1">
      <c r="A127" s="18"/>
      <c r="J127" s="507" t="str">
        <f>IF(J72="","",BU123)</f>
        <v/>
      </c>
      <c r="K127" s="507"/>
      <c r="L127" s="507"/>
      <c r="M127" s="507"/>
      <c r="N127" s="507"/>
      <c r="O127" s="507"/>
      <c r="P127" s="507"/>
      <c r="R127" s="460" t="str">
        <f>Datos!O6</f>
        <v>Casi seguro   -  (5)</v>
      </c>
      <c r="S127" s="460"/>
      <c r="T127" s="460"/>
      <c r="U127" s="460"/>
      <c r="V127" s="460"/>
      <c r="W127" s="460"/>
      <c r="Z127" s="403"/>
      <c r="AA127" s="433">
        <f>AA69</f>
        <v>2</v>
      </c>
      <c r="AB127" s="383" t="str">
        <f>IF(ISERROR(BL141=TRUE),"",IF(BL141="","",BL141))</f>
        <v/>
      </c>
      <c r="AC127" s="384"/>
      <c r="AD127" s="383" t="str">
        <f>IF(ISERROR(BM141=TRUE),"",IF(BM141="","",BM141))</f>
        <v/>
      </c>
      <c r="AE127" s="384"/>
      <c r="AF127" s="387" t="str">
        <f>IF(ISERROR(BN141=TRUE),"",IF(BN141="","",BN141))</f>
        <v/>
      </c>
      <c r="AG127" s="388"/>
      <c r="AH127" s="391" t="str">
        <f>IF(ISERROR(BO141=TRUE),"",IF(BO141="","",BO141))</f>
        <v/>
      </c>
      <c r="AI127" s="392"/>
      <c r="AJ127" s="395" t="str">
        <f>IF(ISERROR(BP141=TRUE),"",IF(BP141="","",BP141))</f>
        <v/>
      </c>
      <c r="AK127" s="396"/>
      <c r="AP127" s="516"/>
      <c r="AQ127" s="516"/>
      <c r="AR127" s="516"/>
      <c r="AS127" s="516"/>
      <c r="AT127" s="516"/>
      <c r="AU127" s="516"/>
      <c r="AV127" s="516"/>
      <c r="AW127" s="516"/>
      <c r="AX127" s="516"/>
      <c r="AY127" s="516"/>
      <c r="AZ127" s="516"/>
      <c r="BA127" s="516"/>
      <c r="BB127" s="516"/>
      <c r="BC127" s="516"/>
      <c r="BD127" s="516"/>
      <c r="BE127" s="516"/>
      <c r="BF127" s="516"/>
      <c r="BG127" s="20"/>
      <c r="BK127" s="96" t="s">
        <v>556</v>
      </c>
      <c r="BL127" s="96">
        <v>0</v>
      </c>
      <c r="BM127" s="96">
        <v>1</v>
      </c>
      <c r="BN127" s="96">
        <v>2</v>
      </c>
      <c r="BO127" s="37"/>
      <c r="BP127" s="96" t="s">
        <v>556</v>
      </c>
      <c r="BQ127" s="96">
        <v>0</v>
      </c>
      <c r="BR127" s="96">
        <v>1</v>
      </c>
      <c r="BS127" s="96">
        <v>2</v>
      </c>
    </row>
    <row r="128" spans="1:73" ht="14.45" customHeight="1">
      <c r="A128" s="18"/>
      <c r="J128" s="43"/>
      <c r="K128" s="44"/>
      <c r="L128" s="44"/>
      <c r="M128" s="44"/>
      <c r="N128" s="44"/>
      <c r="O128" s="44"/>
      <c r="P128" s="45"/>
      <c r="Z128" s="403"/>
      <c r="AA128" s="433"/>
      <c r="AB128" s="385"/>
      <c r="AC128" s="386"/>
      <c r="AD128" s="385"/>
      <c r="AE128" s="386"/>
      <c r="AF128" s="389"/>
      <c r="AG128" s="390"/>
      <c r="AH128" s="393"/>
      <c r="AI128" s="394"/>
      <c r="AJ128" s="397"/>
      <c r="AK128" s="398"/>
      <c r="BG128" s="20"/>
      <c r="BK128" s="96">
        <v>1</v>
      </c>
      <c r="BL128" s="96">
        <v>1</v>
      </c>
      <c r="BM128" s="96">
        <v>1</v>
      </c>
      <c r="BN128" s="96">
        <v>1</v>
      </c>
      <c r="BO128" s="37"/>
      <c r="BP128" s="96">
        <v>1</v>
      </c>
      <c r="BQ128" s="96">
        <v>1</v>
      </c>
      <c r="BR128" s="96">
        <v>2</v>
      </c>
      <c r="BS128" s="96">
        <v>3</v>
      </c>
    </row>
    <row r="129" spans="1:71" ht="14.45" customHeight="1">
      <c r="A129" s="18"/>
      <c r="R129" s="58"/>
      <c r="S129" s="58"/>
      <c r="Z129" s="403"/>
      <c r="AA129" s="433">
        <f>AA71</f>
        <v>3</v>
      </c>
      <c r="AB129" s="383" t="str">
        <f>IF(ISERROR(BL142=TRUE),"",IF(BL142="","",BL142))</f>
        <v/>
      </c>
      <c r="AC129" s="384"/>
      <c r="AD129" s="387" t="str">
        <f>IF(ISERROR(BM142=TRUE),"",IF(BM142="","",BM142))</f>
        <v/>
      </c>
      <c r="AE129" s="388"/>
      <c r="AF129" s="391" t="str">
        <f>IF(ISERROR(BN142=TRUE),"",IF(BN142="","",BN142))</f>
        <v/>
      </c>
      <c r="AG129" s="392"/>
      <c r="AH129" s="395" t="str">
        <f>IF(ISERROR(BO142=TRUE),"",IF(BO142="","",BO142))</f>
        <v/>
      </c>
      <c r="AI129" s="396"/>
      <c r="AJ129" s="395" t="str">
        <f>IF(ISERROR(BP142=TRUE),"",IF(BP142="","",BP142))</f>
        <v/>
      </c>
      <c r="AK129" s="396"/>
      <c r="AP129" s="484" t="s">
        <v>495</v>
      </c>
      <c r="AQ129" s="484"/>
      <c r="AR129" s="484"/>
      <c r="AS129" s="484"/>
      <c r="AT129" s="484"/>
      <c r="AU129" s="484"/>
      <c r="AV129" s="484"/>
      <c r="AW129" s="484"/>
      <c r="AX129" s="484"/>
      <c r="AY129" s="484"/>
      <c r="AZ129" s="484"/>
      <c r="BA129" s="484"/>
      <c r="BB129" s="484"/>
      <c r="BC129" s="484"/>
      <c r="BD129" s="484"/>
      <c r="BE129" s="484"/>
      <c r="BF129" s="484"/>
      <c r="BG129" s="20"/>
      <c r="BK129" s="96">
        <v>2</v>
      </c>
      <c r="BL129" s="96">
        <v>2</v>
      </c>
      <c r="BM129" s="96">
        <v>1</v>
      </c>
      <c r="BN129" s="96">
        <v>1</v>
      </c>
      <c r="BO129" s="37"/>
      <c r="BP129" s="96">
        <v>2</v>
      </c>
      <c r="BQ129" s="96">
        <v>2</v>
      </c>
      <c r="BR129" s="96">
        <v>3</v>
      </c>
      <c r="BS129" s="96">
        <v>4</v>
      </c>
    </row>
    <row r="130" spans="1:71" ht="28.5" customHeight="1">
      <c r="A130" s="18"/>
      <c r="R130" s="460" t="str">
        <f>IF($AK$13=1,Datos!P2,IF(OR($AK$13=2,$AK$13=3,$AK$13=4),Datos!Q2,IF($AK$13=5,Datos!R2,"")))</f>
        <v/>
      </c>
      <c r="S130" s="460"/>
      <c r="T130" s="460"/>
      <c r="U130" s="460"/>
      <c r="V130" s="460"/>
      <c r="W130" s="460"/>
      <c r="Z130" s="403"/>
      <c r="AA130" s="433"/>
      <c r="AB130" s="385"/>
      <c r="AC130" s="386"/>
      <c r="AD130" s="389"/>
      <c r="AE130" s="390"/>
      <c r="AF130" s="393"/>
      <c r="AG130" s="394"/>
      <c r="AH130" s="397"/>
      <c r="AI130" s="398"/>
      <c r="AJ130" s="397"/>
      <c r="AK130" s="398"/>
      <c r="AP130" s="400"/>
      <c r="AQ130" s="400"/>
      <c r="AR130" s="400"/>
      <c r="AS130" s="400"/>
      <c r="AT130" s="400"/>
      <c r="AU130" s="400"/>
      <c r="AV130" s="400"/>
      <c r="AW130" s="400"/>
      <c r="AX130" s="400"/>
      <c r="AY130" s="400"/>
      <c r="AZ130" s="400"/>
      <c r="BA130" s="400"/>
      <c r="BB130" s="400"/>
      <c r="BC130" s="400"/>
      <c r="BD130" s="400"/>
      <c r="BE130" s="400"/>
      <c r="BF130" s="400"/>
      <c r="BG130" s="20"/>
      <c r="BK130" s="96">
        <v>3</v>
      </c>
      <c r="BL130" s="96">
        <v>3</v>
      </c>
      <c r="BM130" s="96">
        <v>2</v>
      </c>
      <c r="BN130" s="96">
        <v>1</v>
      </c>
      <c r="BO130" s="37"/>
      <c r="BP130" s="96">
        <v>3</v>
      </c>
      <c r="BQ130" s="96">
        <v>3</v>
      </c>
      <c r="BR130" s="96">
        <v>4</v>
      </c>
      <c r="BS130" s="96">
        <v>5</v>
      </c>
    </row>
    <row r="131" spans="1:71" ht="14.45" customHeight="1">
      <c r="A131" s="18"/>
      <c r="R131" s="460" t="str">
        <f>IF($AK$13=1,Datos!P3,IF(OR($AK$13=2,$AK$13=3,$AK$13=4),Datos!Q3,IF($AK$13=5,Datos!R3,"")))</f>
        <v/>
      </c>
      <c r="S131" s="460"/>
      <c r="T131" s="460"/>
      <c r="U131" s="460"/>
      <c r="V131" s="460"/>
      <c r="W131" s="460"/>
      <c r="Z131" s="403"/>
      <c r="AA131" s="433">
        <f>AA73</f>
        <v>4</v>
      </c>
      <c r="AB131" s="387" t="str">
        <f>IF(ISERROR(BL143=TRUE),"",IF(BL143="","",BL143))</f>
        <v/>
      </c>
      <c r="AC131" s="388"/>
      <c r="AD131" s="391" t="str">
        <f>IF(ISERROR(BM143=TRUE),"",IF(BM143="","",BM143))</f>
        <v/>
      </c>
      <c r="AE131" s="392"/>
      <c r="AF131" s="391" t="str">
        <f>IF(ISERROR(BN143=TRUE),"",IF(BN143="","",BN143))</f>
        <v/>
      </c>
      <c r="AG131" s="392"/>
      <c r="AH131" s="395" t="str">
        <f>IF(ISERROR(BO143=TRUE),"",IF(BO143="","",BO143))</f>
        <v/>
      </c>
      <c r="AI131" s="396"/>
      <c r="AJ131" s="395" t="str">
        <f>IF(ISERROR(BP143=TRUE),"",IF(BP143="","",BP143))</f>
        <v/>
      </c>
      <c r="AK131" s="396"/>
      <c r="AP131" s="400"/>
      <c r="AQ131" s="400"/>
      <c r="AR131" s="400"/>
      <c r="AS131" s="400"/>
      <c r="AT131" s="400"/>
      <c r="AU131" s="400"/>
      <c r="AV131" s="400"/>
      <c r="AW131" s="400"/>
      <c r="AX131" s="400"/>
      <c r="AY131" s="400"/>
      <c r="AZ131" s="400"/>
      <c r="BA131" s="400"/>
      <c r="BB131" s="400"/>
      <c r="BC131" s="400"/>
      <c r="BD131" s="400"/>
      <c r="BE131" s="400"/>
      <c r="BF131" s="400"/>
      <c r="BG131" s="20"/>
      <c r="BK131" s="96">
        <v>4</v>
      </c>
      <c r="BL131" s="96">
        <v>4</v>
      </c>
      <c r="BM131" s="96">
        <v>3</v>
      </c>
      <c r="BN131" s="96">
        <v>2</v>
      </c>
      <c r="BO131" s="37"/>
      <c r="BP131" s="96">
        <v>4</v>
      </c>
      <c r="BQ131" s="96">
        <v>4</v>
      </c>
      <c r="BR131" s="96">
        <v>5</v>
      </c>
      <c r="BS131" s="96">
        <v>5</v>
      </c>
    </row>
    <row r="132" spans="1:71" ht="28.5" customHeight="1">
      <c r="A132" s="18"/>
      <c r="E132" s="97" t="str">
        <f>IF(AK13=Datos!$A$6,"Nueva escala de impacto-beneficio","Nueva escala de impacto")</f>
        <v>Nueva escala de impacto</v>
      </c>
      <c r="F132" s="97"/>
      <c r="G132" s="59"/>
      <c r="H132" s="59"/>
      <c r="I132" s="59"/>
      <c r="J132" s="59"/>
      <c r="K132" s="59"/>
      <c r="L132" s="59"/>
      <c r="M132" s="59"/>
      <c r="N132" s="59"/>
      <c r="O132" s="59"/>
      <c r="P132" s="59"/>
      <c r="R132" s="460" t="str">
        <f>IF($AK$13=1,Datos!P4,IF(OR($AK$13=2,$AK$13=3,$AK$13=4),Datos!Q4,IF($AK$13=5,Datos!R4,"")))</f>
        <v/>
      </c>
      <c r="S132" s="460"/>
      <c r="T132" s="460"/>
      <c r="U132" s="460"/>
      <c r="V132" s="460"/>
      <c r="W132" s="460"/>
      <c r="Z132" s="403"/>
      <c r="AA132" s="433"/>
      <c r="AB132" s="389"/>
      <c r="AC132" s="390"/>
      <c r="AD132" s="393"/>
      <c r="AE132" s="394"/>
      <c r="AF132" s="393"/>
      <c r="AG132" s="394"/>
      <c r="AH132" s="397"/>
      <c r="AI132" s="398"/>
      <c r="AJ132" s="397"/>
      <c r="AK132" s="398"/>
      <c r="AP132" s="400"/>
      <c r="AQ132" s="400"/>
      <c r="AR132" s="400"/>
      <c r="AS132" s="400"/>
      <c r="AT132" s="400"/>
      <c r="AU132" s="400"/>
      <c r="AV132" s="400"/>
      <c r="AW132" s="400"/>
      <c r="AX132" s="400"/>
      <c r="AY132" s="400"/>
      <c r="AZ132" s="400"/>
      <c r="BA132" s="400"/>
      <c r="BB132" s="400"/>
      <c r="BC132" s="400"/>
      <c r="BD132" s="400"/>
      <c r="BE132" s="400"/>
      <c r="BF132" s="400"/>
      <c r="BG132" s="20"/>
      <c r="BK132" s="96">
        <v>5</v>
      </c>
      <c r="BL132" s="96">
        <v>5</v>
      </c>
      <c r="BM132" s="96">
        <v>4</v>
      </c>
      <c r="BN132" s="96">
        <v>3</v>
      </c>
      <c r="BO132" s="37"/>
      <c r="BP132" s="96">
        <v>5</v>
      </c>
      <c r="BQ132" s="96">
        <v>5</v>
      </c>
      <c r="BR132" s="96">
        <v>5</v>
      </c>
      <c r="BS132" s="96">
        <v>5</v>
      </c>
    </row>
    <row r="133" spans="1:71" ht="14.45" customHeight="1">
      <c r="A133" s="18"/>
      <c r="J133" s="60"/>
      <c r="K133" s="61"/>
      <c r="L133" s="61"/>
      <c r="M133" s="61"/>
      <c r="N133" s="61"/>
      <c r="O133" s="61"/>
      <c r="P133" s="62"/>
      <c r="Q133" s="63"/>
      <c r="R133" s="460" t="str">
        <f>IF($AK$13=1,Datos!P5,IF(OR($AK$13=2,$AK$13=3,$AK$13=4),Datos!Q5,IF($AK$13=5,Datos!R5,"")))</f>
        <v/>
      </c>
      <c r="S133" s="460"/>
      <c r="T133" s="460"/>
      <c r="U133" s="460"/>
      <c r="V133" s="460"/>
      <c r="W133" s="460"/>
      <c r="Z133" s="403"/>
      <c r="AA133" s="433">
        <f>AA75</f>
        <v>5</v>
      </c>
      <c r="AB133" s="391" t="str">
        <f>IF(ISERROR(BL144=TRUE),"",IF(BL144="","",BL144))</f>
        <v/>
      </c>
      <c r="AC133" s="392"/>
      <c r="AD133" s="391" t="str">
        <f>IF(ISERROR(BM144=TRUE),"",IF(BM144="","",BM144))</f>
        <v/>
      </c>
      <c r="AE133" s="392"/>
      <c r="AF133" s="395" t="str">
        <f>IF(ISERROR(BN144=TRUE),"",IF(BN144="","",BN144))</f>
        <v/>
      </c>
      <c r="AG133" s="396"/>
      <c r="AH133" s="395" t="str">
        <f>IF(ISERROR(BO144=TRUE),"",IF(BO144="","",BO144))</f>
        <v/>
      </c>
      <c r="AI133" s="396"/>
      <c r="AJ133" s="395" t="str">
        <f>IF(ISERROR(BP144=TRUE),"",IF(BP144="","",BP144))</f>
        <v/>
      </c>
      <c r="AK133" s="396"/>
      <c r="AP133" s="400"/>
      <c r="AQ133" s="400"/>
      <c r="AR133" s="400"/>
      <c r="AS133" s="400"/>
      <c r="AT133" s="400"/>
      <c r="AU133" s="400"/>
      <c r="AV133" s="400"/>
      <c r="AW133" s="400"/>
      <c r="AX133" s="400"/>
      <c r="AY133" s="400"/>
      <c r="AZ133" s="400"/>
      <c r="BA133" s="400"/>
      <c r="BB133" s="400"/>
      <c r="BC133" s="400"/>
      <c r="BD133" s="400"/>
      <c r="BE133" s="400"/>
      <c r="BF133" s="400"/>
      <c r="BG133" s="20"/>
      <c r="BK133" s="11" t="s">
        <v>485</v>
      </c>
      <c r="BL133" s="86" t="str">
        <f>IF($AK$13="","",IF($AK$13&lt;&gt;Datos!A6,(INDEX($BK$126:$BN$132,MATCH($BT$62,$BK$126:$BK$132,0),MATCH($Z$117,$BK$127:$BN$127,0)))))</f>
        <v/>
      </c>
      <c r="BP133" s="11" t="s">
        <v>485</v>
      </c>
      <c r="BQ133" s="64" t="str">
        <f>IF($AK$13="","",IF($AK$13=Datos!A6,(INDEX(BP126:BS132,MATCH($BT$62,BP126:BP132,0),MATCH($Z$117,BP127:BS127,0)))))</f>
        <v/>
      </c>
    </row>
    <row r="134" spans="1:71" ht="28.5" customHeight="1">
      <c r="A134" s="18"/>
      <c r="J134" s="507" t="str">
        <f>IF(J79="","",BU124)</f>
        <v/>
      </c>
      <c r="K134" s="507"/>
      <c r="L134" s="507"/>
      <c r="M134" s="507"/>
      <c r="N134" s="507"/>
      <c r="O134" s="507"/>
      <c r="P134" s="507"/>
      <c r="R134" s="460" t="str">
        <f>IF($AK$13=1,Datos!P6,IF(OR($AK$13=2,$AK$13=3,$AK$13=4),Datos!Q6,IF($AK$13=5,Datos!R6,"")))</f>
        <v/>
      </c>
      <c r="S134" s="460"/>
      <c r="T134" s="460"/>
      <c r="U134" s="460"/>
      <c r="V134" s="460"/>
      <c r="W134" s="460"/>
      <c r="Z134" s="404"/>
      <c r="AA134" s="433"/>
      <c r="AB134" s="393"/>
      <c r="AC134" s="394"/>
      <c r="AD134" s="393"/>
      <c r="AE134" s="394"/>
      <c r="AF134" s="397"/>
      <c r="AG134" s="398"/>
      <c r="AH134" s="397"/>
      <c r="AI134" s="398"/>
      <c r="AJ134" s="397"/>
      <c r="AK134" s="398"/>
      <c r="AP134" s="400"/>
      <c r="AQ134" s="400"/>
      <c r="AR134" s="400"/>
      <c r="AS134" s="400"/>
      <c r="AT134" s="400"/>
      <c r="AU134" s="400"/>
      <c r="AV134" s="400"/>
      <c r="AW134" s="400"/>
      <c r="AX134" s="400"/>
      <c r="AY134" s="400"/>
      <c r="AZ134" s="400"/>
      <c r="BA134" s="400"/>
      <c r="BB134" s="400"/>
      <c r="BC134" s="400"/>
      <c r="BD134" s="400"/>
      <c r="BE134" s="400"/>
      <c r="BF134" s="400"/>
      <c r="BG134" s="20"/>
      <c r="BK134" s="11" t="s">
        <v>487</v>
      </c>
      <c r="BL134" s="26" t="str">
        <f>IF($AK$13="","",IF($AK$13&lt;&gt;Datos!A6,(INDEX($BK$126:$BN$132,MATCH($BT$63,$BK$126:$BK$132,0),MATCH($AJ$117,$BK$127:$BN$127,0)))))</f>
        <v/>
      </c>
      <c r="BP134" s="11" t="s">
        <v>487</v>
      </c>
      <c r="BQ134" s="64" t="str">
        <f>IF($AK$13="","",IF($AK$13=Datos!A6,(INDEX(BP126:BS132,MATCH($BT$63,BP126:BP132,0),MATCH($AJ$117,BP127:BS127,0)))))</f>
        <v/>
      </c>
    </row>
    <row r="135" spans="1:71" ht="15" customHeight="1">
      <c r="A135" s="18"/>
      <c r="J135" s="43"/>
      <c r="K135" s="44"/>
      <c r="L135" s="44"/>
      <c r="M135" s="44"/>
      <c r="N135" s="44"/>
      <c r="O135" s="44"/>
      <c r="P135" s="45"/>
      <c r="Z135" s="48"/>
      <c r="AP135" s="141"/>
      <c r="AQ135" s="141"/>
      <c r="AR135" s="141"/>
      <c r="AS135" s="141"/>
      <c r="AT135" s="141"/>
      <c r="AU135" s="141"/>
      <c r="AV135" s="141"/>
      <c r="AW135" s="141"/>
      <c r="AX135" s="141"/>
      <c r="AY135" s="141"/>
      <c r="AZ135" s="141"/>
      <c r="BA135" s="141"/>
      <c r="BB135" s="141"/>
      <c r="BG135" s="20"/>
    </row>
    <row r="136" spans="1:71" ht="15" hidden="1" customHeight="1">
      <c r="A136" s="18"/>
      <c r="AP136" s="141"/>
      <c r="AQ136" s="141"/>
      <c r="AR136" s="141"/>
      <c r="AS136" s="141"/>
      <c r="AT136" s="141"/>
      <c r="AU136" s="141"/>
      <c r="AV136" s="141"/>
      <c r="AW136" s="141"/>
      <c r="AX136" s="141"/>
      <c r="AY136" s="141"/>
      <c r="AZ136" s="141"/>
      <c r="BA136" s="141"/>
      <c r="BB136" s="141"/>
      <c r="BG136" s="20"/>
    </row>
    <row r="137" spans="1:71" ht="15" hidden="1" customHeight="1">
      <c r="A137" s="18"/>
      <c r="Z137" s="49"/>
      <c r="BG137" s="20"/>
    </row>
    <row r="138" spans="1:71" ht="15" hidden="1" customHeight="1">
      <c r="A138" s="18"/>
      <c r="J138" s="60"/>
      <c r="K138" s="61"/>
      <c r="L138" s="61"/>
      <c r="M138" s="61"/>
      <c r="N138" s="61"/>
      <c r="O138" s="61"/>
      <c r="P138" s="62"/>
      <c r="Z138" s="49"/>
      <c r="BG138" s="20"/>
    </row>
    <row r="139" spans="1:71" ht="15" customHeight="1">
      <c r="A139" s="18"/>
      <c r="Z139" s="49"/>
      <c r="BG139" s="20"/>
      <c r="BL139" s="11" t="s">
        <v>558</v>
      </c>
    </row>
    <row r="140" spans="1:71" ht="15" customHeight="1" thickBot="1">
      <c r="A140" s="51"/>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3"/>
      <c r="AA140" s="52"/>
      <c r="AB140" s="52"/>
      <c r="AC140" s="52"/>
      <c r="AD140" s="52"/>
      <c r="AE140" s="52"/>
      <c r="AF140" s="52"/>
      <c r="AG140" s="52"/>
      <c r="AH140" s="52"/>
      <c r="AI140" s="52"/>
      <c r="AJ140" s="52"/>
      <c r="AK140" s="52"/>
      <c r="AL140" s="52"/>
      <c r="AM140" s="52"/>
      <c r="AN140" s="52"/>
      <c r="AO140" s="52"/>
      <c r="AP140" s="52"/>
      <c r="AQ140" s="52"/>
      <c r="AR140" s="52"/>
      <c r="AS140" s="52"/>
      <c r="AT140" s="52"/>
      <c r="AU140" s="52"/>
      <c r="AV140" s="52"/>
      <c r="AW140" s="52"/>
      <c r="AX140" s="52"/>
      <c r="AY140" s="52"/>
      <c r="AZ140" s="52"/>
      <c r="BA140" s="52"/>
      <c r="BB140" s="52"/>
      <c r="BC140" s="52"/>
      <c r="BD140" s="52"/>
      <c r="BE140" s="52"/>
      <c r="BF140" s="52"/>
      <c r="BG140" s="54"/>
      <c r="BK140" s="11">
        <f>AA125</f>
        <v>1</v>
      </c>
      <c r="BL140" s="26" t="str">
        <f>IF(AK13="","",IF(AND(BK66=$BU$123,$BL$65=$BU$124),"X",""))</f>
        <v/>
      </c>
      <c r="BM140" s="26" t="str">
        <f>IF(AK13="","",IF(AND(BK66=$BU$123,$BM$65=$BU$124),"X",""))</f>
        <v/>
      </c>
      <c r="BN140" s="26" t="str">
        <f>IF(AK13="","",IF(AND(BK66=$BU$123,$BN$65=$BU$124),"X",""))</f>
        <v/>
      </c>
      <c r="BO140" s="26" t="str">
        <f>IF(AK13="","",IF(AND(BK66=$BU$123,$BO$65=$BU$124),"X",""))</f>
        <v/>
      </c>
      <c r="BP140" s="26" t="str">
        <f>IF(AK13="","",IF(AND(BK66=$BU$123,$BP$65=$BU$124),"X",""))</f>
        <v/>
      </c>
    </row>
    <row r="141" spans="1:71" ht="32.25" customHeight="1" thickBot="1">
      <c r="A141" s="501" t="str">
        <f>IF(AK13=Datos!$A$6,"TRATAMIENTO DE LA OPORTUNIDAD","TRATAMIENTO DEL RIESGO")</f>
        <v>TRATAMIENTO DEL RIESGO</v>
      </c>
      <c r="B141" s="502"/>
      <c r="C141" s="502"/>
      <c r="D141" s="502"/>
      <c r="E141" s="502"/>
      <c r="F141" s="502"/>
      <c r="G141" s="502"/>
      <c r="H141" s="502"/>
      <c r="I141" s="502"/>
      <c r="J141" s="503"/>
      <c r="BF141" s="16"/>
      <c r="BG141" s="20"/>
      <c r="BK141" s="11">
        <f>AA127</f>
        <v>2</v>
      </c>
      <c r="BL141" s="26" t="str">
        <f>IF(AK13="","",IF(AND(BK67=$BU$123,$BL$65=$BU$124),"X",""))</f>
        <v/>
      </c>
      <c r="BM141" s="26" t="str">
        <f>IF(AK13="","",IF(AND(BK67=$BU$123,$BM$65=$BU$124),"X",""))</f>
        <v/>
      </c>
      <c r="BN141" s="26" t="str">
        <f>IF(AK13="","",IF(AND(BK67=$BU$123,$BN$65=$BU$124),"X",""))</f>
        <v/>
      </c>
      <c r="BO141" s="26" t="str">
        <f>IF(AK13="","",IF(AND(BK67=$BU$123,$BO$65=$BU$124),"X",""))</f>
        <v/>
      </c>
      <c r="BP141" s="26" t="str">
        <f>IF(AK13="","",IF(AND(BK67=$BU$123,$BP$65=$BU$124),"X",""))</f>
        <v/>
      </c>
    </row>
    <row r="142" spans="1:71" ht="14.45" customHeight="1">
      <c r="A142" s="65"/>
      <c r="B142" s="66"/>
      <c r="C142" s="66"/>
      <c r="D142" s="67"/>
      <c r="E142" s="67"/>
      <c r="F142" s="67"/>
      <c r="G142" s="67"/>
      <c r="H142" s="67"/>
      <c r="I142" s="67"/>
      <c r="J142" s="67"/>
      <c r="BG142" s="20"/>
      <c r="BK142" s="11">
        <f>AA129</f>
        <v>3</v>
      </c>
      <c r="BL142" s="26" t="str">
        <f>IF(AK13="","",IF(AND(BK68=$BU$123,$BL$65=$BU$124),"X",""))</f>
        <v/>
      </c>
      <c r="BM142" s="26" t="str">
        <f>IF(AK13="","",IF(AND(BK68=$BU$123,$BM$65=$BU$124),"X",""))</f>
        <v/>
      </c>
      <c r="BN142" s="26" t="str">
        <f>IF(AK13="","",IF(AND(BK68=$BU$123,$BN$65=$BU$124),"X",""))</f>
        <v/>
      </c>
      <c r="BO142" s="26" t="str">
        <f>IF(AK13="","",IF(AND(BK68=$BU$123,$BO$65=$BU$124),"X",""))</f>
        <v/>
      </c>
      <c r="BP142" s="26" t="str">
        <f>IF(AK13="","",IF(AND(BK68=$BU$123,$BP$65=$BU$124),"X",""))</f>
        <v/>
      </c>
    </row>
    <row r="143" spans="1:71" ht="15.75" thickBot="1">
      <c r="A143" s="18"/>
      <c r="D143" s="40"/>
      <c r="E143" s="41"/>
      <c r="F143" s="41"/>
      <c r="G143" s="41"/>
      <c r="H143" s="41"/>
      <c r="I143" s="41"/>
      <c r="J143" s="41"/>
      <c r="K143" s="41"/>
      <c r="L143" s="41"/>
      <c r="M143" s="41"/>
      <c r="N143" s="41"/>
      <c r="O143" s="41"/>
      <c r="P143" s="41"/>
      <c r="Q143" s="41"/>
      <c r="R143" s="41"/>
      <c r="S143" s="41"/>
      <c r="T143" s="41"/>
      <c r="U143" s="41"/>
      <c r="V143" s="41"/>
      <c r="W143" s="41"/>
      <c r="X143" s="41"/>
      <c r="Y143" s="41"/>
      <c r="Z143" s="41"/>
      <c r="AA143" s="41"/>
      <c r="AB143" s="41"/>
      <c r="AC143" s="41"/>
      <c r="AD143" s="41"/>
      <c r="AE143" s="41"/>
      <c r="AF143" s="41"/>
      <c r="AG143" s="41"/>
      <c r="AH143" s="41"/>
      <c r="AI143" s="41"/>
      <c r="AJ143" s="41"/>
      <c r="AK143" s="41"/>
      <c r="AL143" s="41"/>
      <c r="AM143" s="41"/>
      <c r="AN143" s="41"/>
      <c r="AO143" s="41"/>
      <c r="AP143" s="41"/>
      <c r="AQ143" s="41"/>
      <c r="AR143" s="41"/>
      <c r="AS143" s="41"/>
      <c r="AT143" s="41"/>
      <c r="AU143" s="41"/>
      <c r="AV143" s="41"/>
      <c r="AW143" s="41"/>
      <c r="AX143" s="41"/>
      <c r="AY143" s="41"/>
      <c r="AZ143" s="41"/>
      <c r="BA143" s="41"/>
      <c r="BB143" s="41"/>
      <c r="BC143" s="41"/>
      <c r="BD143" s="41"/>
      <c r="BE143" s="41"/>
      <c r="BF143" s="42"/>
      <c r="BG143" s="20"/>
      <c r="BK143" s="11">
        <f>AA131</f>
        <v>4</v>
      </c>
      <c r="BL143" s="26" t="str">
        <f>IF(AK13="","",IF(AND(BK69=$BU$123,$BL$65=$BU$124),"X",""))</f>
        <v/>
      </c>
      <c r="BM143" s="26" t="str">
        <f>IF(AK13="","",IF(AND(BK69=$BU$123,$BM$65=$BU$124),"X",""))</f>
        <v/>
      </c>
      <c r="BN143" s="26" t="str">
        <f>IF(AK13="","",IF(AND(BK69=$BU$123,$BN$65=$BU$124),"X",""))</f>
        <v/>
      </c>
      <c r="BO143" s="26" t="str">
        <f>IF(AK13="","",IF(AND(BK69=$BU$123,$BO$65=$BU$124),"X",""))</f>
        <v/>
      </c>
      <c r="BP143" s="26" t="str">
        <f>IF(AK13="","",IF(AND(BK69=$BU$123,$BP$65=$BU$124),"X",""))</f>
        <v/>
      </c>
    </row>
    <row r="144" spans="1:71" ht="15" customHeight="1">
      <c r="A144" s="18"/>
      <c r="D144" s="37"/>
      <c r="F144" s="19"/>
      <c r="G144" s="603" t="str">
        <f>IF(AK13=Datos!$A$6,"Manejo de la oportunidad:","Manejo del riesgo:")</f>
        <v>Manejo del riesgo:</v>
      </c>
      <c r="H144" s="603"/>
      <c r="I144" s="603"/>
      <c r="J144" s="603"/>
      <c r="K144" s="603"/>
      <c r="S144" s="68"/>
      <c r="T144" s="69"/>
      <c r="U144" s="69"/>
      <c r="V144" s="69"/>
      <c r="W144" s="70"/>
      <c r="AL144" s="68"/>
      <c r="AM144" s="69"/>
      <c r="AN144" s="69"/>
      <c r="AO144" s="69"/>
      <c r="AP144" s="69"/>
      <c r="AQ144" s="69"/>
      <c r="AR144" s="70"/>
      <c r="BF144" s="38"/>
      <c r="BG144" s="20"/>
      <c r="BK144" s="11">
        <f>AA133</f>
        <v>5</v>
      </c>
      <c r="BL144" s="26" t="str">
        <f>IF(AK13="","",IF(AND(BK70=$BU$123,$BL$65=$BU$124),"X",""))</f>
        <v/>
      </c>
      <c r="BM144" s="26" t="str">
        <f>IF(AK13="","",IF(AND(BK70=$BU$123,$BM$65=$BU$124),"X",""))</f>
        <v/>
      </c>
      <c r="BN144" s="26" t="str">
        <f>IF(AK13="","",IF(AND(BK70=$BU$123,$BN$65=$BU$124),"X",""))</f>
        <v/>
      </c>
      <c r="BO144" s="26" t="str">
        <f>IF(AK13="","",IF(AND(BK70=$BU$123,$BO$65=$BU$124),"X",""))</f>
        <v/>
      </c>
      <c r="BP144" s="26" t="str">
        <f>IF(AK13="","",IF(AND(BK70=$BU$123,$BP$65=$BU$124),"X",""))</f>
        <v/>
      </c>
    </row>
    <row r="145" spans="1:68" ht="21.95" customHeight="1">
      <c r="A145" s="18"/>
      <c r="D145" s="71"/>
      <c r="E145" s="19"/>
      <c r="F145" s="19"/>
      <c r="G145" s="603"/>
      <c r="H145" s="603"/>
      <c r="I145" s="603"/>
      <c r="J145" s="603"/>
      <c r="K145" s="603"/>
      <c r="S145" s="72"/>
      <c r="T145" s="598"/>
      <c r="U145" s="599"/>
      <c r="V145" s="600" t="str">
        <f>IF(AK13=Datos!$A$6,"Fortalecer","Reducir")</f>
        <v>Reducir</v>
      </c>
      <c r="W145" s="601"/>
      <c r="AL145" s="72"/>
      <c r="AM145" s="602"/>
      <c r="AN145" s="602"/>
      <c r="AO145" s="600" t="str">
        <f>IF(AK13=Datos!$A$6,"Aceptar","Aceptar")</f>
        <v>Aceptar</v>
      </c>
      <c r="AP145" s="603"/>
      <c r="AQ145" s="603"/>
      <c r="AR145" s="601"/>
      <c r="BF145" s="38"/>
      <c r="BG145" s="20"/>
      <c r="BL145" s="11">
        <v>1</v>
      </c>
      <c r="BM145" s="11">
        <v>2</v>
      </c>
      <c r="BN145" s="11">
        <v>3</v>
      </c>
      <c r="BO145" s="11">
        <v>4</v>
      </c>
      <c r="BP145" s="11">
        <v>5</v>
      </c>
    </row>
    <row r="146" spans="1:68" ht="24" customHeight="1" thickBot="1">
      <c r="A146" s="18"/>
      <c r="D146" s="37"/>
      <c r="E146" s="19"/>
      <c r="F146" s="19"/>
      <c r="G146" s="603"/>
      <c r="H146" s="603"/>
      <c r="I146" s="603"/>
      <c r="J146" s="603"/>
      <c r="K146" s="603"/>
      <c r="S146" s="73"/>
      <c r="T146" s="74"/>
      <c r="U146" s="74"/>
      <c r="V146" s="74"/>
      <c r="W146" s="75"/>
      <c r="AL146" s="73"/>
      <c r="AM146" s="74"/>
      <c r="AN146" s="74"/>
      <c r="AO146" s="74"/>
      <c r="AP146" s="74"/>
      <c r="AQ146" s="74"/>
      <c r="AR146" s="75"/>
      <c r="BF146" s="38"/>
      <c r="BG146" s="20"/>
    </row>
    <row r="147" spans="1:68" ht="15.75" customHeight="1">
      <c r="A147" s="18"/>
      <c r="D147" s="43"/>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4"/>
      <c r="AH147" s="44"/>
      <c r="AI147" s="44"/>
      <c r="AJ147" s="44"/>
      <c r="AK147" s="44"/>
      <c r="AL147" s="44"/>
      <c r="AM147" s="44"/>
      <c r="AN147" s="44"/>
      <c r="AO147" s="44"/>
      <c r="AP147" s="44"/>
      <c r="AQ147" s="44"/>
      <c r="AR147" s="44"/>
      <c r="AS147" s="44"/>
      <c r="AT147" s="44"/>
      <c r="AU147" s="44"/>
      <c r="AV147" s="44"/>
      <c r="AW147" s="44"/>
      <c r="AX147" s="44"/>
      <c r="AY147" s="44"/>
      <c r="AZ147" s="44"/>
      <c r="BA147" s="44"/>
      <c r="BB147" s="44"/>
      <c r="BC147" s="44"/>
      <c r="BD147" s="44"/>
      <c r="BE147" s="44"/>
      <c r="BF147" s="45"/>
      <c r="BG147" s="20"/>
    </row>
    <row r="148" spans="1:68" ht="21.95" customHeight="1">
      <c r="A148" s="18"/>
      <c r="BG148" s="20"/>
    </row>
    <row r="149" spans="1:68" ht="90.6" customHeight="1">
      <c r="A149" s="18"/>
      <c r="D149" s="603" t="s">
        <v>559</v>
      </c>
      <c r="E149" s="603"/>
      <c r="F149" s="603"/>
      <c r="G149" s="603"/>
      <c r="H149" s="603"/>
      <c r="I149" s="603"/>
      <c r="J149" s="603"/>
      <c r="L149" s="644" t="s">
        <v>560</v>
      </c>
      <c r="M149" s="644"/>
      <c r="N149" s="644"/>
      <c r="O149" s="644"/>
      <c r="P149" s="644"/>
      <c r="Q149" s="644"/>
      <c r="R149" s="644"/>
      <c r="S149" s="644"/>
      <c r="T149" s="644"/>
      <c r="U149" s="644"/>
      <c r="V149" s="644"/>
      <c r="W149" s="644"/>
      <c r="X149" s="644"/>
      <c r="Y149" s="644"/>
      <c r="Z149" s="644"/>
      <c r="AA149" s="644"/>
      <c r="AB149" s="644"/>
      <c r="AC149" s="644"/>
      <c r="AD149" s="644"/>
      <c r="AE149" s="644"/>
      <c r="AF149" s="644"/>
      <c r="AG149" s="644"/>
      <c r="AH149" s="644"/>
      <c r="AI149" s="644"/>
      <c r="AJ149" s="644"/>
      <c r="AK149" s="644"/>
      <c r="AL149" s="644"/>
      <c r="AM149" s="644"/>
      <c r="AN149" s="644"/>
      <c r="AO149" s="644"/>
      <c r="AP149" s="644"/>
      <c r="AQ149" s="644"/>
      <c r="AR149" s="644"/>
      <c r="AS149" s="644"/>
      <c r="AT149" s="644"/>
      <c r="AU149" s="644"/>
      <c r="AV149" s="644"/>
      <c r="AW149" s="644"/>
      <c r="AX149" s="644"/>
      <c r="AY149" s="644"/>
      <c r="AZ149" s="644"/>
      <c r="BA149" s="644"/>
      <c r="BB149" s="644"/>
      <c r="BC149" s="644"/>
      <c r="BD149" s="644"/>
      <c r="BE149" s="644"/>
      <c r="BF149" s="644"/>
      <c r="BG149" s="20"/>
    </row>
    <row r="150" spans="1:68" ht="29.45" customHeight="1">
      <c r="A150" s="18"/>
      <c r="D150" s="603"/>
      <c r="E150" s="603"/>
      <c r="F150" s="603"/>
      <c r="G150" s="603"/>
      <c r="H150" s="603"/>
      <c r="I150" s="603"/>
      <c r="J150" s="603"/>
      <c r="L150" s="644"/>
      <c r="M150" s="644"/>
      <c r="N150" s="644"/>
      <c r="O150" s="644"/>
      <c r="P150" s="644"/>
      <c r="Q150" s="644"/>
      <c r="R150" s="644"/>
      <c r="S150" s="644"/>
      <c r="T150" s="644"/>
      <c r="U150" s="644"/>
      <c r="V150" s="644"/>
      <c r="W150" s="644"/>
      <c r="X150" s="644"/>
      <c r="Y150" s="644"/>
      <c r="Z150" s="644"/>
      <c r="AA150" s="644"/>
      <c r="AB150" s="644"/>
      <c r="AC150" s="644"/>
      <c r="AD150" s="644"/>
      <c r="AE150" s="644"/>
      <c r="AF150" s="644"/>
      <c r="AG150" s="644"/>
      <c r="AH150" s="644"/>
      <c r="AI150" s="644"/>
      <c r="AJ150" s="644"/>
      <c r="AK150" s="644"/>
      <c r="AL150" s="644"/>
      <c r="AM150" s="644"/>
      <c r="AN150" s="644"/>
      <c r="AO150" s="644"/>
      <c r="AP150" s="644"/>
      <c r="AQ150" s="644"/>
      <c r="AR150" s="644"/>
      <c r="AS150" s="644"/>
      <c r="AT150" s="644"/>
      <c r="AU150" s="644"/>
      <c r="AV150" s="644"/>
      <c r="AW150" s="644"/>
      <c r="AX150" s="644"/>
      <c r="AY150" s="644"/>
      <c r="AZ150" s="644"/>
      <c r="BA150" s="644"/>
      <c r="BB150" s="644"/>
      <c r="BC150" s="644"/>
      <c r="BD150" s="644"/>
      <c r="BE150" s="644"/>
      <c r="BF150" s="644"/>
      <c r="BG150" s="20"/>
    </row>
    <row r="151" spans="1:68" ht="15.95" customHeight="1">
      <c r="A151" s="18"/>
      <c r="BG151" s="20"/>
    </row>
    <row r="152" spans="1:68" ht="31.9" customHeight="1">
      <c r="A152" s="18"/>
      <c r="D152" s="493" t="s">
        <v>561</v>
      </c>
      <c r="E152" s="493"/>
      <c r="F152" s="493"/>
      <c r="G152" s="493"/>
      <c r="H152" s="493"/>
      <c r="I152" s="493"/>
      <c r="J152" s="493"/>
      <c r="K152" s="493"/>
      <c r="L152" s="493"/>
      <c r="M152" s="493"/>
      <c r="N152" s="493"/>
      <c r="O152" s="493"/>
      <c r="P152" s="493"/>
      <c r="Q152" s="493"/>
      <c r="R152" s="493"/>
      <c r="S152" s="493"/>
      <c r="T152" s="493"/>
      <c r="U152" s="493"/>
      <c r="V152" s="493"/>
      <c r="W152" s="493"/>
      <c r="X152" s="493"/>
      <c r="Y152" s="493"/>
      <c r="Z152" s="493"/>
      <c r="AA152" s="493"/>
      <c r="AB152" s="493"/>
      <c r="AC152" s="493"/>
      <c r="AD152" s="493"/>
      <c r="AE152" s="493"/>
      <c r="AF152" s="493"/>
      <c r="AG152" s="493"/>
      <c r="AH152" s="493"/>
      <c r="AI152" s="493"/>
      <c r="AJ152" s="493"/>
      <c r="AK152" s="493"/>
      <c r="AL152" s="493"/>
      <c r="AM152" s="493"/>
      <c r="AN152" s="493"/>
      <c r="AO152" s="493"/>
      <c r="AP152" s="493"/>
      <c r="AQ152" s="493"/>
      <c r="AR152" s="493"/>
      <c r="AS152" s="493"/>
      <c r="AT152" s="493"/>
      <c r="AU152" s="493"/>
      <c r="AV152" s="493"/>
      <c r="AW152" s="493"/>
      <c r="AX152" s="493"/>
      <c r="AY152" s="493"/>
      <c r="AZ152" s="493"/>
      <c r="BA152" s="493"/>
      <c r="BB152" s="493"/>
      <c r="BC152" s="493"/>
      <c r="BD152" s="493"/>
      <c r="BE152" s="493"/>
      <c r="BF152" s="493"/>
      <c r="BG152" s="651"/>
    </row>
    <row r="153" spans="1:68" ht="20.100000000000001" customHeight="1">
      <c r="A153" s="18"/>
      <c r="D153" s="605" t="s">
        <v>562</v>
      </c>
      <c r="E153" s="605"/>
      <c r="F153" s="605"/>
      <c r="G153" s="605"/>
      <c r="H153" s="605"/>
      <c r="I153" s="605"/>
      <c r="J153" s="605"/>
      <c r="K153" s="605"/>
      <c r="L153" s="605"/>
      <c r="M153" s="605"/>
      <c r="N153" s="605"/>
      <c r="O153" s="605"/>
      <c r="P153" s="605"/>
      <c r="Q153" s="605"/>
      <c r="R153" s="605"/>
      <c r="S153" s="605"/>
      <c r="T153" s="605"/>
      <c r="U153" s="605"/>
      <c r="V153" s="649" t="s">
        <v>563</v>
      </c>
      <c r="W153" s="649"/>
      <c r="X153" s="649"/>
      <c r="Y153" s="649"/>
      <c r="Z153" s="649"/>
      <c r="AA153" s="649"/>
      <c r="AB153" s="649"/>
      <c r="AC153" s="649"/>
      <c r="AD153" s="649"/>
      <c r="AE153" s="649"/>
      <c r="AF153" s="649"/>
      <c r="AG153" s="649"/>
      <c r="AH153" s="649"/>
      <c r="AI153" s="649"/>
      <c r="AJ153" s="649"/>
      <c r="AK153" s="649"/>
      <c r="AL153" s="649"/>
      <c r="AM153" s="649"/>
      <c r="AN153" s="649"/>
      <c r="AO153" s="649"/>
      <c r="AP153" s="649"/>
      <c r="AQ153" s="649"/>
      <c r="AR153" s="649"/>
      <c r="AS153" s="649"/>
      <c r="AT153" s="649"/>
      <c r="AU153" s="649"/>
      <c r="AV153" s="649"/>
      <c r="AW153" s="649"/>
      <c r="AX153" s="649"/>
      <c r="AY153" s="649"/>
      <c r="AZ153" s="649"/>
      <c r="BA153" s="649"/>
      <c r="BB153" s="649"/>
      <c r="BC153" s="649"/>
      <c r="BD153" s="649"/>
      <c r="BE153" s="649"/>
      <c r="BF153" s="649"/>
      <c r="BG153" s="650"/>
    </row>
    <row r="154" spans="1:68" ht="20.100000000000001" customHeight="1">
      <c r="A154" s="18"/>
      <c r="D154" s="606"/>
      <c r="E154" s="606"/>
      <c r="F154" s="606"/>
      <c r="G154" s="606"/>
      <c r="H154" s="606"/>
      <c r="I154" s="606"/>
      <c r="J154" s="606"/>
      <c r="K154" s="606"/>
      <c r="L154" s="606"/>
      <c r="M154" s="606"/>
      <c r="N154" s="606"/>
      <c r="O154" s="606"/>
      <c r="P154" s="606"/>
      <c r="Q154" s="606"/>
      <c r="R154" s="606"/>
      <c r="S154" s="606"/>
      <c r="T154" s="606"/>
      <c r="U154" s="606"/>
      <c r="V154" s="604" t="s">
        <v>564</v>
      </c>
      <c r="W154" s="604"/>
      <c r="X154" s="604"/>
      <c r="Y154" s="604"/>
      <c r="Z154" s="604"/>
      <c r="AA154" s="604"/>
      <c r="AB154" s="604"/>
      <c r="AC154" s="604"/>
      <c r="AD154" s="604"/>
      <c r="AE154" s="604"/>
      <c r="AF154" s="604"/>
      <c r="AG154" s="604"/>
      <c r="AH154" s="604" t="s">
        <v>565</v>
      </c>
      <c r="AI154" s="604"/>
      <c r="AJ154" s="604"/>
      <c r="AK154" s="604"/>
      <c r="AL154" s="604"/>
      <c r="AM154" s="604"/>
      <c r="AN154" s="604"/>
      <c r="AO154" s="604"/>
      <c r="AP154" s="604"/>
      <c r="AQ154" s="604" t="s">
        <v>566</v>
      </c>
      <c r="AR154" s="604"/>
      <c r="AS154" s="604"/>
      <c r="AT154" s="604"/>
      <c r="AU154" s="604"/>
      <c r="AV154" s="604"/>
      <c r="AW154" s="604"/>
      <c r="AX154" s="604"/>
      <c r="AY154" s="604"/>
      <c r="AZ154" s="604"/>
      <c r="BA154" s="604" t="s">
        <v>567</v>
      </c>
      <c r="BB154" s="604"/>
      <c r="BC154" s="604"/>
      <c r="BD154" s="604"/>
      <c r="BE154" s="604"/>
      <c r="BF154" s="604"/>
      <c r="BG154" s="182" t="s">
        <v>568</v>
      </c>
    </row>
    <row r="155" spans="1:68" ht="14.25" customHeight="1">
      <c r="A155" s="18"/>
      <c r="D155" s="408" t="s">
        <v>569</v>
      </c>
      <c r="E155" s="413" t="str">
        <f>IF(D87="","",IF(AT87&lt;&gt;Datos!$AO$2,D87,""))</f>
        <v/>
      </c>
      <c r="F155" s="414"/>
      <c r="G155" s="414"/>
      <c r="H155" s="414"/>
      <c r="I155" s="414"/>
      <c r="J155" s="414"/>
      <c r="K155" s="414"/>
      <c r="L155" s="414"/>
      <c r="M155" s="414"/>
      <c r="N155" s="414"/>
      <c r="O155" s="414"/>
      <c r="P155" s="414"/>
      <c r="Q155" s="414"/>
      <c r="R155" s="414"/>
      <c r="S155" s="414"/>
      <c r="T155" s="414"/>
      <c r="U155" s="415"/>
      <c r="V155" s="400"/>
      <c r="W155" s="400"/>
      <c r="X155" s="400"/>
      <c r="Y155" s="400"/>
      <c r="Z155" s="400"/>
      <c r="AA155" s="400"/>
      <c r="AB155" s="400"/>
      <c r="AC155" s="400"/>
      <c r="AD155" s="400"/>
      <c r="AE155" s="400"/>
      <c r="AF155" s="400"/>
      <c r="AG155" s="400"/>
      <c r="AH155" s="406"/>
      <c r="AI155" s="406"/>
      <c r="AJ155" s="406"/>
      <c r="AK155" s="406"/>
      <c r="AL155" s="406"/>
      <c r="AM155" s="406"/>
      <c r="AN155" s="406"/>
      <c r="AO155" s="406"/>
      <c r="AP155" s="428"/>
      <c r="AQ155" s="400"/>
      <c r="AR155" s="400"/>
      <c r="AS155" s="400"/>
      <c r="AT155" s="400"/>
      <c r="AU155" s="400"/>
      <c r="AV155" s="400"/>
      <c r="AW155" s="400"/>
      <c r="AX155" s="400"/>
      <c r="AY155" s="400"/>
      <c r="AZ155" s="400"/>
      <c r="BA155" s="400"/>
      <c r="BB155" s="400"/>
      <c r="BC155" s="400"/>
      <c r="BD155" s="400"/>
      <c r="BE155" s="400"/>
      <c r="BF155" s="400"/>
      <c r="BG155" s="400"/>
      <c r="BH155" s="400"/>
      <c r="BI155" s="400"/>
      <c r="BJ155" s="400"/>
      <c r="BK155" s="400"/>
      <c r="BL155" s="400"/>
    </row>
    <row r="156" spans="1:68" ht="14.25" customHeight="1">
      <c r="A156" s="18"/>
      <c r="D156" s="409"/>
      <c r="E156" s="413" t="str">
        <f>IF(D88="","",IF(AT88&lt;&gt;Datos!$AO$2,D88,""))</f>
        <v/>
      </c>
      <c r="F156" s="414"/>
      <c r="G156" s="414"/>
      <c r="H156" s="414"/>
      <c r="I156" s="414"/>
      <c r="J156" s="414"/>
      <c r="K156" s="414"/>
      <c r="L156" s="414"/>
      <c r="M156" s="414"/>
      <c r="N156" s="414"/>
      <c r="O156" s="414"/>
      <c r="P156" s="414"/>
      <c r="Q156" s="414"/>
      <c r="R156" s="414"/>
      <c r="S156" s="414"/>
      <c r="T156" s="414"/>
      <c r="U156" s="415"/>
      <c r="V156" s="400"/>
      <c r="W156" s="400"/>
      <c r="X156" s="400"/>
      <c r="Y156" s="400"/>
      <c r="Z156" s="400"/>
      <c r="AA156" s="400"/>
      <c r="AB156" s="400"/>
      <c r="AC156" s="400"/>
      <c r="AD156" s="400"/>
      <c r="AE156" s="400"/>
      <c r="AF156" s="400"/>
      <c r="AG156" s="400"/>
      <c r="AH156" s="406"/>
      <c r="AI156" s="406"/>
      <c r="AJ156" s="406"/>
      <c r="AK156" s="406"/>
      <c r="AL156" s="406"/>
      <c r="AM156" s="406"/>
      <c r="AN156" s="406"/>
      <c r="AO156" s="406"/>
      <c r="AP156" s="428"/>
      <c r="AQ156" s="400"/>
      <c r="AR156" s="400"/>
      <c r="AS156" s="400"/>
      <c r="AT156" s="400"/>
      <c r="AU156" s="400"/>
      <c r="AV156" s="400"/>
      <c r="AW156" s="400"/>
      <c r="AX156" s="400"/>
      <c r="AY156" s="400"/>
      <c r="AZ156" s="400"/>
      <c r="BA156" s="400"/>
      <c r="BB156" s="400"/>
      <c r="BC156" s="400"/>
      <c r="BD156" s="400"/>
      <c r="BE156" s="400"/>
      <c r="BF156" s="400"/>
      <c r="BG156" s="258"/>
    </row>
    <row r="157" spans="1:68" ht="14.25" customHeight="1">
      <c r="A157" s="18"/>
      <c r="D157" s="409"/>
      <c r="E157" s="413" t="str">
        <f>IF(D89="","",IF(AT89&lt;&gt;Datos!$AO$2,D89,""))</f>
        <v/>
      </c>
      <c r="F157" s="414"/>
      <c r="G157" s="414"/>
      <c r="H157" s="414"/>
      <c r="I157" s="414"/>
      <c r="J157" s="414"/>
      <c r="K157" s="414"/>
      <c r="L157" s="414"/>
      <c r="M157" s="414"/>
      <c r="N157" s="414"/>
      <c r="O157" s="414"/>
      <c r="P157" s="414"/>
      <c r="Q157" s="414"/>
      <c r="R157" s="414"/>
      <c r="S157" s="414"/>
      <c r="T157" s="414"/>
      <c r="U157" s="415"/>
      <c r="V157" s="400"/>
      <c r="W157" s="400"/>
      <c r="X157" s="400"/>
      <c r="Y157" s="400"/>
      <c r="Z157" s="400"/>
      <c r="AA157" s="400"/>
      <c r="AB157" s="400"/>
      <c r="AC157" s="400"/>
      <c r="AD157" s="400"/>
      <c r="AE157" s="400"/>
      <c r="AF157" s="400"/>
      <c r="AG157" s="400"/>
      <c r="AH157" s="406"/>
      <c r="AI157" s="406"/>
      <c r="AJ157" s="406"/>
      <c r="AK157" s="406"/>
      <c r="AL157" s="406"/>
      <c r="AM157" s="406"/>
      <c r="AN157" s="406"/>
      <c r="AO157" s="406"/>
      <c r="AP157" s="428"/>
      <c r="AQ157" s="400"/>
      <c r="AR157" s="400"/>
      <c r="AS157" s="400"/>
      <c r="AT157" s="400"/>
      <c r="AU157" s="400"/>
      <c r="AV157" s="400"/>
      <c r="AW157" s="400"/>
      <c r="AX157" s="400"/>
      <c r="AY157" s="400"/>
      <c r="AZ157" s="400"/>
      <c r="BA157" s="400"/>
      <c r="BB157" s="400"/>
      <c r="BC157" s="400"/>
      <c r="BD157" s="400"/>
      <c r="BE157" s="400"/>
      <c r="BF157" s="400"/>
      <c r="BG157" s="258"/>
    </row>
    <row r="158" spans="1:68" ht="14.25" customHeight="1">
      <c r="A158" s="18"/>
      <c r="D158" s="409"/>
      <c r="E158" s="413" t="str">
        <f>IF(D90="","",IF(AT90&lt;&gt;Datos!$AO$2,D90,""))</f>
        <v/>
      </c>
      <c r="F158" s="414"/>
      <c r="G158" s="414"/>
      <c r="H158" s="414"/>
      <c r="I158" s="414"/>
      <c r="J158" s="414"/>
      <c r="K158" s="414"/>
      <c r="L158" s="414"/>
      <c r="M158" s="414"/>
      <c r="N158" s="414"/>
      <c r="O158" s="414"/>
      <c r="P158" s="414"/>
      <c r="Q158" s="414"/>
      <c r="R158" s="414"/>
      <c r="S158" s="414"/>
      <c r="T158" s="414"/>
      <c r="U158" s="415"/>
      <c r="V158" s="400"/>
      <c r="W158" s="400"/>
      <c r="X158" s="400"/>
      <c r="Y158" s="400"/>
      <c r="Z158" s="400"/>
      <c r="AA158" s="400"/>
      <c r="AB158" s="400"/>
      <c r="AC158" s="400"/>
      <c r="AD158" s="400"/>
      <c r="AE158" s="400"/>
      <c r="AF158" s="400"/>
      <c r="AG158" s="400"/>
      <c r="AH158" s="406"/>
      <c r="AI158" s="406"/>
      <c r="AJ158" s="406"/>
      <c r="AK158" s="406"/>
      <c r="AL158" s="406"/>
      <c r="AM158" s="406"/>
      <c r="AN158" s="406"/>
      <c r="AO158" s="406"/>
      <c r="AP158" s="428"/>
      <c r="AQ158" s="400"/>
      <c r="AR158" s="400"/>
      <c r="AS158" s="400"/>
      <c r="AT158" s="400"/>
      <c r="AU158" s="400"/>
      <c r="AV158" s="400"/>
      <c r="AW158" s="400"/>
      <c r="AX158" s="400"/>
      <c r="AY158" s="400"/>
      <c r="AZ158" s="400"/>
      <c r="BA158" s="400"/>
      <c r="BB158" s="400"/>
      <c r="BC158" s="400"/>
      <c r="BD158" s="400"/>
      <c r="BE158" s="400"/>
      <c r="BF158" s="400"/>
      <c r="BG158" s="258"/>
    </row>
    <row r="159" spans="1:68" ht="14.25" customHeight="1">
      <c r="A159" s="18"/>
      <c r="D159" s="409"/>
      <c r="E159" s="413" t="str">
        <f>IF(D91="","",IF(AT91&lt;&gt;Datos!$AO$2,D91,""))</f>
        <v/>
      </c>
      <c r="F159" s="414"/>
      <c r="G159" s="414"/>
      <c r="H159" s="414"/>
      <c r="I159" s="414"/>
      <c r="J159" s="414"/>
      <c r="K159" s="414"/>
      <c r="L159" s="414"/>
      <c r="M159" s="414"/>
      <c r="N159" s="414"/>
      <c r="O159" s="414"/>
      <c r="P159" s="414"/>
      <c r="Q159" s="414"/>
      <c r="R159" s="414"/>
      <c r="S159" s="414"/>
      <c r="T159" s="414"/>
      <c r="U159" s="415"/>
      <c r="V159" s="400"/>
      <c r="W159" s="400"/>
      <c r="X159" s="400"/>
      <c r="Y159" s="400"/>
      <c r="Z159" s="400"/>
      <c r="AA159" s="400"/>
      <c r="AB159" s="400"/>
      <c r="AC159" s="400"/>
      <c r="AD159" s="400"/>
      <c r="AE159" s="400"/>
      <c r="AF159" s="400"/>
      <c r="AG159" s="400"/>
      <c r="AH159" s="406"/>
      <c r="AI159" s="406"/>
      <c r="AJ159" s="406"/>
      <c r="AK159" s="406"/>
      <c r="AL159" s="406"/>
      <c r="AM159" s="406"/>
      <c r="AN159" s="406"/>
      <c r="AO159" s="406"/>
      <c r="AP159" s="428"/>
      <c r="AQ159" s="400"/>
      <c r="AR159" s="400"/>
      <c r="AS159" s="400"/>
      <c r="AT159" s="400"/>
      <c r="AU159" s="400"/>
      <c r="AV159" s="400"/>
      <c r="AW159" s="400"/>
      <c r="AX159" s="400"/>
      <c r="AY159" s="400"/>
      <c r="AZ159" s="400"/>
      <c r="BA159" s="400"/>
      <c r="BB159" s="400"/>
      <c r="BC159" s="400"/>
      <c r="BD159" s="400"/>
      <c r="BE159" s="400"/>
      <c r="BF159" s="400"/>
      <c r="BG159" s="258"/>
    </row>
    <row r="160" spans="1:68" ht="14.25" customHeight="1">
      <c r="A160" s="18"/>
      <c r="D160" s="409"/>
      <c r="E160" s="413" t="str">
        <f>IF(D92="","",IF(AT92&lt;&gt;Datos!$AO$2,D92,""))</f>
        <v/>
      </c>
      <c r="F160" s="414"/>
      <c r="G160" s="414"/>
      <c r="H160" s="414"/>
      <c r="I160" s="414"/>
      <c r="J160" s="414"/>
      <c r="K160" s="414"/>
      <c r="L160" s="414"/>
      <c r="M160" s="414"/>
      <c r="N160" s="414"/>
      <c r="O160" s="414"/>
      <c r="P160" s="414"/>
      <c r="Q160" s="414"/>
      <c r="R160" s="414"/>
      <c r="S160" s="414"/>
      <c r="T160" s="414"/>
      <c r="U160" s="415"/>
      <c r="V160" s="400"/>
      <c r="W160" s="400"/>
      <c r="X160" s="400"/>
      <c r="Y160" s="400"/>
      <c r="Z160" s="400"/>
      <c r="AA160" s="400"/>
      <c r="AB160" s="400"/>
      <c r="AC160" s="400"/>
      <c r="AD160" s="400"/>
      <c r="AE160" s="400"/>
      <c r="AF160" s="400"/>
      <c r="AG160" s="400"/>
      <c r="AH160" s="406"/>
      <c r="AI160" s="406"/>
      <c r="AJ160" s="406"/>
      <c r="AK160" s="406"/>
      <c r="AL160" s="406"/>
      <c r="AM160" s="406"/>
      <c r="AN160" s="406"/>
      <c r="AO160" s="406"/>
      <c r="AP160" s="428"/>
      <c r="AQ160" s="400"/>
      <c r="AR160" s="400"/>
      <c r="AS160" s="400"/>
      <c r="AT160" s="400"/>
      <c r="AU160" s="400"/>
      <c r="AV160" s="400"/>
      <c r="AW160" s="400"/>
      <c r="AX160" s="400"/>
      <c r="AY160" s="400"/>
      <c r="AZ160" s="400"/>
      <c r="BA160" s="400"/>
      <c r="BB160" s="400"/>
      <c r="BC160" s="400"/>
      <c r="BD160" s="400"/>
      <c r="BE160" s="400"/>
      <c r="BF160" s="400"/>
      <c r="BG160" s="258"/>
    </row>
    <row r="161" spans="1:64" ht="14.25" customHeight="1">
      <c r="A161" s="18"/>
      <c r="D161" s="408"/>
      <c r="E161" s="413" t="str">
        <f>IF(D93="","",IF(AT93&lt;&gt;Datos!$AO$2,D93,""))</f>
        <v/>
      </c>
      <c r="F161" s="414"/>
      <c r="G161" s="414"/>
      <c r="H161" s="414"/>
      <c r="I161" s="414"/>
      <c r="J161" s="414"/>
      <c r="K161" s="414"/>
      <c r="L161" s="414"/>
      <c r="M161" s="414"/>
      <c r="N161" s="414"/>
      <c r="O161" s="414"/>
      <c r="P161" s="414"/>
      <c r="Q161" s="414"/>
      <c r="R161" s="414"/>
      <c r="S161" s="414"/>
      <c r="T161" s="414"/>
      <c r="U161" s="415"/>
      <c r="V161" s="400"/>
      <c r="W161" s="400"/>
      <c r="X161" s="400"/>
      <c r="Y161" s="400"/>
      <c r="Z161" s="400"/>
      <c r="AA161" s="400"/>
      <c r="AB161" s="400"/>
      <c r="AC161" s="400"/>
      <c r="AD161" s="400"/>
      <c r="AE161" s="400"/>
      <c r="AF161" s="400"/>
      <c r="AG161" s="400"/>
      <c r="AH161" s="406"/>
      <c r="AI161" s="406"/>
      <c r="AJ161" s="406"/>
      <c r="AK161" s="406"/>
      <c r="AL161" s="406"/>
      <c r="AM161" s="406"/>
      <c r="AN161" s="406"/>
      <c r="AO161" s="406"/>
      <c r="AP161" s="428"/>
      <c r="AQ161" s="400"/>
      <c r="AR161" s="400"/>
      <c r="AS161" s="400"/>
      <c r="AT161" s="400"/>
      <c r="AU161" s="400"/>
      <c r="AV161" s="400"/>
      <c r="AW161" s="400"/>
      <c r="AX161" s="400"/>
      <c r="AY161" s="400"/>
      <c r="AZ161" s="400"/>
      <c r="BA161" s="400"/>
      <c r="BB161" s="400"/>
      <c r="BC161" s="400"/>
      <c r="BD161" s="400"/>
      <c r="BE161" s="400"/>
      <c r="BF161" s="400"/>
      <c r="BG161" s="258"/>
    </row>
    <row r="162" spans="1:64" ht="14.25" customHeight="1">
      <c r="A162" s="18"/>
      <c r="D162" s="408"/>
      <c r="E162" s="413" t="str">
        <f>IF(D94="","",IF(AT94&lt;&gt;Datos!$AO$2,D94,""))</f>
        <v/>
      </c>
      <c r="F162" s="414"/>
      <c r="G162" s="414"/>
      <c r="H162" s="414"/>
      <c r="I162" s="414"/>
      <c r="J162" s="414"/>
      <c r="K162" s="414"/>
      <c r="L162" s="414"/>
      <c r="M162" s="414"/>
      <c r="N162" s="414"/>
      <c r="O162" s="414"/>
      <c r="P162" s="414"/>
      <c r="Q162" s="414"/>
      <c r="R162" s="414"/>
      <c r="S162" s="414"/>
      <c r="T162" s="414"/>
      <c r="U162" s="415"/>
      <c r="V162" s="400"/>
      <c r="W162" s="400"/>
      <c r="X162" s="400"/>
      <c r="Y162" s="400"/>
      <c r="Z162" s="400"/>
      <c r="AA162" s="400"/>
      <c r="AB162" s="400"/>
      <c r="AC162" s="400"/>
      <c r="AD162" s="400"/>
      <c r="AE162" s="400"/>
      <c r="AF162" s="400"/>
      <c r="AG162" s="400"/>
      <c r="AH162" s="406"/>
      <c r="AI162" s="406"/>
      <c r="AJ162" s="406"/>
      <c r="AK162" s="406"/>
      <c r="AL162" s="406"/>
      <c r="AM162" s="406"/>
      <c r="AN162" s="406"/>
      <c r="AO162" s="406"/>
      <c r="AP162" s="428"/>
      <c r="AQ162" s="400"/>
      <c r="AR162" s="400"/>
      <c r="AS162" s="400"/>
      <c r="AT162" s="400"/>
      <c r="AU162" s="400"/>
      <c r="AV162" s="400"/>
      <c r="AW162" s="400"/>
      <c r="AX162" s="400"/>
      <c r="AY162" s="400"/>
      <c r="AZ162" s="400"/>
      <c r="BA162" s="400"/>
      <c r="BB162" s="400"/>
      <c r="BC162" s="400"/>
      <c r="BD162" s="400"/>
      <c r="BE162" s="400"/>
      <c r="BF162" s="400"/>
      <c r="BG162" s="258"/>
    </row>
    <row r="163" spans="1:64" ht="14.25" customHeight="1">
      <c r="A163" s="18"/>
      <c r="D163" s="408"/>
      <c r="E163" s="413" t="str">
        <f>IF(D95="","",IF(AT95&lt;&gt;Datos!$AO$2,D95,""))</f>
        <v/>
      </c>
      <c r="F163" s="414"/>
      <c r="G163" s="414"/>
      <c r="H163" s="414"/>
      <c r="I163" s="414"/>
      <c r="J163" s="414"/>
      <c r="K163" s="414"/>
      <c r="L163" s="414"/>
      <c r="M163" s="414"/>
      <c r="N163" s="414"/>
      <c r="O163" s="414"/>
      <c r="P163" s="414"/>
      <c r="Q163" s="414"/>
      <c r="R163" s="414"/>
      <c r="S163" s="414"/>
      <c r="T163" s="414"/>
      <c r="U163" s="415"/>
      <c r="V163" s="400"/>
      <c r="W163" s="400"/>
      <c r="X163" s="400"/>
      <c r="Y163" s="400"/>
      <c r="Z163" s="400"/>
      <c r="AA163" s="400"/>
      <c r="AB163" s="400"/>
      <c r="AC163" s="400"/>
      <c r="AD163" s="400"/>
      <c r="AE163" s="400"/>
      <c r="AF163" s="400"/>
      <c r="AG163" s="400"/>
      <c r="AH163" s="406"/>
      <c r="AI163" s="406"/>
      <c r="AJ163" s="406"/>
      <c r="AK163" s="406"/>
      <c r="AL163" s="406"/>
      <c r="AM163" s="406"/>
      <c r="AN163" s="406"/>
      <c r="AO163" s="406"/>
      <c r="AP163" s="428"/>
      <c r="AQ163" s="400"/>
      <c r="AR163" s="400"/>
      <c r="AS163" s="400"/>
      <c r="AT163" s="400"/>
      <c r="AU163" s="400"/>
      <c r="AV163" s="400"/>
      <c r="AW163" s="400"/>
      <c r="AX163" s="400"/>
      <c r="AY163" s="400"/>
      <c r="AZ163" s="400"/>
      <c r="BA163" s="400"/>
      <c r="BB163" s="400"/>
      <c r="BC163" s="400"/>
      <c r="BD163" s="400"/>
      <c r="BE163" s="400"/>
      <c r="BF163" s="400"/>
      <c r="BG163" s="258"/>
    </row>
    <row r="164" spans="1:64" ht="14.25" customHeight="1" thickBot="1">
      <c r="A164" s="18"/>
      <c r="D164" s="410"/>
      <c r="E164" s="607" t="str">
        <f>IF(D96="","",IF(AT96&lt;&gt;Datos!$AO$2,D96,""))</f>
        <v/>
      </c>
      <c r="F164" s="608"/>
      <c r="G164" s="608"/>
      <c r="H164" s="608"/>
      <c r="I164" s="608"/>
      <c r="J164" s="608"/>
      <c r="K164" s="608"/>
      <c r="L164" s="608"/>
      <c r="M164" s="608"/>
      <c r="N164" s="608"/>
      <c r="O164" s="608"/>
      <c r="P164" s="608"/>
      <c r="Q164" s="608"/>
      <c r="R164" s="608"/>
      <c r="S164" s="608"/>
      <c r="T164" s="608"/>
      <c r="U164" s="609"/>
      <c r="V164" s="424"/>
      <c r="W164" s="424"/>
      <c r="X164" s="424"/>
      <c r="Y164" s="424"/>
      <c r="Z164" s="424"/>
      <c r="AA164" s="424"/>
      <c r="AB164" s="424"/>
      <c r="AC164" s="424"/>
      <c r="AD164" s="424"/>
      <c r="AE164" s="424"/>
      <c r="AF164" s="424"/>
      <c r="AG164" s="424"/>
      <c r="AH164" s="422"/>
      <c r="AI164" s="422"/>
      <c r="AJ164" s="422"/>
      <c r="AK164" s="422"/>
      <c r="AL164" s="422"/>
      <c r="AM164" s="422"/>
      <c r="AN164" s="422"/>
      <c r="AO164" s="422"/>
      <c r="AP164" s="423"/>
      <c r="AQ164" s="424"/>
      <c r="AR164" s="424"/>
      <c r="AS164" s="424"/>
      <c r="AT164" s="424"/>
      <c r="AU164" s="424"/>
      <c r="AV164" s="424"/>
      <c r="AW164" s="424"/>
      <c r="AX164" s="424"/>
      <c r="AY164" s="424"/>
      <c r="AZ164" s="424"/>
      <c r="BA164" s="424"/>
      <c r="BB164" s="424"/>
      <c r="BC164" s="424"/>
      <c r="BD164" s="424"/>
      <c r="BE164" s="424"/>
      <c r="BF164" s="424"/>
      <c r="BG164" s="424"/>
      <c r="BH164" s="424"/>
      <c r="BI164" s="424"/>
      <c r="BJ164" s="424"/>
      <c r="BK164" s="424"/>
      <c r="BL164" s="424"/>
    </row>
    <row r="165" spans="1:64" ht="14.25" customHeight="1" thickTop="1">
      <c r="A165" s="18"/>
      <c r="D165" s="411" t="s">
        <v>570</v>
      </c>
      <c r="E165" s="416" t="str">
        <f>IF(D102="","",IF(AT102&lt;&gt;Datos!$AO$2,D102,""))</f>
        <v/>
      </c>
      <c r="F165" s="417"/>
      <c r="G165" s="417"/>
      <c r="H165" s="417"/>
      <c r="I165" s="417"/>
      <c r="J165" s="417"/>
      <c r="K165" s="417"/>
      <c r="L165" s="417"/>
      <c r="M165" s="417"/>
      <c r="N165" s="417"/>
      <c r="O165" s="417"/>
      <c r="P165" s="417"/>
      <c r="Q165" s="417"/>
      <c r="R165" s="417"/>
      <c r="S165" s="417"/>
      <c r="T165" s="417"/>
      <c r="U165" s="418"/>
      <c r="V165" s="610"/>
      <c r="W165" s="610"/>
      <c r="X165" s="610"/>
      <c r="Y165" s="610"/>
      <c r="Z165" s="610"/>
      <c r="AA165" s="610"/>
      <c r="AB165" s="610"/>
      <c r="AC165" s="610"/>
      <c r="AD165" s="610"/>
      <c r="AE165" s="610"/>
      <c r="AF165" s="610"/>
      <c r="AG165" s="610"/>
      <c r="AH165" s="611"/>
      <c r="AI165" s="611"/>
      <c r="AJ165" s="611"/>
      <c r="AK165" s="611"/>
      <c r="AL165" s="611"/>
      <c r="AM165" s="611"/>
      <c r="AN165" s="611"/>
      <c r="AO165" s="611"/>
      <c r="AP165" s="612"/>
      <c r="AQ165" s="610"/>
      <c r="AR165" s="610"/>
      <c r="AS165" s="610"/>
      <c r="AT165" s="610"/>
      <c r="AU165" s="610"/>
      <c r="AV165" s="610"/>
      <c r="AW165" s="610"/>
      <c r="AX165" s="610"/>
      <c r="AY165" s="610"/>
      <c r="AZ165" s="610"/>
      <c r="BA165" s="610"/>
      <c r="BB165" s="610"/>
      <c r="BC165" s="610"/>
      <c r="BD165" s="610"/>
      <c r="BE165" s="610"/>
      <c r="BF165" s="610"/>
      <c r="BG165" s="259"/>
    </row>
    <row r="166" spans="1:64" ht="14.25" customHeight="1">
      <c r="A166" s="18"/>
      <c r="D166" s="411"/>
      <c r="E166" s="416" t="str">
        <f>IF(D103="","",IF(AT103&lt;&gt;Datos!$AO$2,D103,""))</f>
        <v/>
      </c>
      <c r="F166" s="417"/>
      <c r="G166" s="417"/>
      <c r="H166" s="417"/>
      <c r="I166" s="417"/>
      <c r="J166" s="417"/>
      <c r="K166" s="417"/>
      <c r="L166" s="417"/>
      <c r="M166" s="417"/>
      <c r="N166" s="417"/>
      <c r="O166" s="417"/>
      <c r="P166" s="417"/>
      <c r="Q166" s="417"/>
      <c r="R166" s="417"/>
      <c r="S166" s="417"/>
      <c r="T166" s="417"/>
      <c r="U166" s="418"/>
      <c r="V166" s="616"/>
      <c r="W166" s="616"/>
      <c r="X166" s="616"/>
      <c r="Y166" s="616"/>
      <c r="Z166" s="616"/>
      <c r="AA166" s="616"/>
      <c r="AB166" s="616"/>
      <c r="AC166" s="616"/>
      <c r="AD166" s="616"/>
      <c r="AE166" s="616"/>
      <c r="AF166" s="616"/>
      <c r="AG166" s="616"/>
      <c r="AH166" s="617"/>
      <c r="AI166" s="617"/>
      <c r="AJ166" s="617"/>
      <c r="AK166" s="617"/>
      <c r="AL166" s="617"/>
      <c r="AM166" s="617"/>
      <c r="AN166" s="617"/>
      <c r="AO166" s="617"/>
      <c r="AP166" s="618"/>
      <c r="AQ166" s="616"/>
      <c r="AR166" s="616"/>
      <c r="AS166" s="616"/>
      <c r="AT166" s="616"/>
      <c r="AU166" s="616"/>
      <c r="AV166" s="616"/>
      <c r="AW166" s="616"/>
      <c r="AX166" s="616"/>
      <c r="AY166" s="616"/>
      <c r="AZ166" s="616"/>
      <c r="BA166" s="616"/>
      <c r="BB166" s="616"/>
      <c r="BC166" s="616"/>
      <c r="BD166" s="616"/>
      <c r="BE166" s="616"/>
      <c r="BF166" s="616"/>
      <c r="BG166" s="260"/>
    </row>
    <row r="167" spans="1:64" ht="14.25" customHeight="1">
      <c r="A167" s="18"/>
      <c r="D167" s="411"/>
      <c r="E167" s="416" t="str">
        <f>IF(D104="","",IF(AT104&lt;&gt;Datos!$AO$2,D104,""))</f>
        <v/>
      </c>
      <c r="F167" s="417"/>
      <c r="G167" s="417"/>
      <c r="H167" s="417"/>
      <c r="I167" s="417"/>
      <c r="J167" s="417"/>
      <c r="K167" s="417"/>
      <c r="L167" s="417"/>
      <c r="M167" s="417"/>
      <c r="N167" s="417"/>
      <c r="O167" s="417"/>
      <c r="P167" s="417"/>
      <c r="Q167" s="417"/>
      <c r="R167" s="417"/>
      <c r="S167" s="417"/>
      <c r="T167" s="417"/>
      <c r="U167" s="418"/>
      <c r="V167" s="616"/>
      <c r="W167" s="616"/>
      <c r="X167" s="616"/>
      <c r="Y167" s="616"/>
      <c r="Z167" s="616"/>
      <c r="AA167" s="616"/>
      <c r="AB167" s="616"/>
      <c r="AC167" s="616"/>
      <c r="AD167" s="616"/>
      <c r="AE167" s="616"/>
      <c r="AF167" s="616"/>
      <c r="AG167" s="616"/>
      <c r="AH167" s="617"/>
      <c r="AI167" s="617"/>
      <c r="AJ167" s="617"/>
      <c r="AK167" s="617"/>
      <c r="AL167" s="617"/>
      <c r="AM167" s="617"/>
      <c r="AN167" s="617"/>
      <c r="AO167" s="617"/>
      <c r="AP167" s="618"/>
      <c r="AQ167" s="616"/>
      <c r="AR167" s="616"/>
      <c r="AS167" s="616"/>
      <c r="AT167" s="616"/>
      <c r="AU167" s="616"/>
      <c r="AV167" s="616"/>
      <c r="AW167" s="616"/>
      <c r="AX167" s="616"/>
      <c r="AY167" s="616"/>
      <c r="AZ167" s="616"/>
      <c r="BA167" s="616"/>
      <c r="BB167" s="616"/>
      <c r="BC167" s="616"/>
      <c r="BD167" s="616"/>
      <c r="BE167" s="616"/>
      <c r="BF167" s="616"/>
      <c r="BG167" s="260"/>
    </row>
    <row r="168" spans="1:64" ht="14.25" customHeight="1">
      <c r="A168" s="18"/>
      <c r="D168" s="411"/>
      <c r="E168" s="416" t="str">
        <f>IF(D105="","",IF(AT105&lt;&gt;Datos!$AO$2,D105,""))</f>
        <v/>
      </c>
      <c r="F168" s="417"/>
      <c r="G168" s="417"/>
      <c r="H168" s="417"/>
      <c r="I168" s="417"/>
      <c r="J168" s="417"/>
      <c r="K168" s="417"/>
      <c r="L168" s="417"/>
      <c r="M168" s="417"/>
      <c r="N168" s="417"/>
      <c r="O168" s="417"/>
      <c r="P168" s="417"/>
      <c r="Q168" s="417"/>
      <c r="R168" s="417"/>
      <c r="S168" s="417"/>
      <c r="T168" s="417"/>
      <c r="U168" s="418"/>
      <c r="V168" s="616"/>
      <c r="W168" s="616"/>
      <c r="X168" s="616"/>
      <c r="Y168" s="616"/>
      <c r="Z168" s="616"/>
      <c r="AA168" s="616"/>
      <c r="AB168" s="616"/>
      <c r="AC168" s="616"/>
      <c r="AD168" s="616"/>
      <c r="AE168" s="616"/>
      <c r="AF168" s="616"/>
      <c r="AG168" s="616"/>
      <c r="AH168" s="617"/>
      <c r="AI168" s="617"/>
      <c r="AJ168" s="617"/>
      <c r="AK168" s="617"/>
      <c r="AL168" s="617"/>
      <c r="AM168" s="617"/>
      <c r="AN168" s="617"/>
      <c r="AO168" s="617"/>
      <c r="AP168" s="618"/>
      <c r="AQ168" s="616"/>
      <c r="AR168" s="616"/>
      <c r="AS168" s="616"/>
      <c r="AT168" s="616"/>
      <c r="AU168" s="616"/>
      <c r="AV168" s="616"/>
      <c r="AW168" s="616"/>
      <c r="AX168" s="616"/>
      <c r="AY168" s="616"/>
      <c r="AZ168" s="616"/>
      <c r="BA168" s="616"/>
      <c r="BB168" s="616"/>
      <c r="BC168" s="616"/>
      <c r="BD168" s="616"/>
      <c r="BE168" s="616"/>
      <c r="BF168" s="616"/>
      <c r="BG168" s="260"/>
    </row>
    <row r="169" spans="1:64" ht="14.25" customHeight="1">
      <c r="A169" s="18"/>
      <c r="D169" s="411"/>
      <c r="E169" s="416" t="str">
        <f>IF(D106="","",IF(AT106&lt;&gt;Datos!$AO$2,D106,""))</f>
        <v/>
      </c>
      <c r="F169" s="417"/>
      <c r="G169" s="417"/>
      <c r="H169" s="417"/>
      <c r="I169" s="417"/>
      <c r="J169" s="417"/>
      <c r="K169" s="417"/>
      <c r="L169" s="417"/>
      <c r="M169" s="417"/>
      <c r="N169" s="417"/>
      <c r="O169" s="417"/>
      <c r="P169" s="417"/>
      <c r="Q169" s="417"/>
      <c r="R169" s="417"/>
      <c r="S169" s="417"/>
      <c r="T169" s="417"/>
      <c r="U169" s="418"/>
      <c r="V169" s="616"/>
      <c r="W169" s="616"/>
      <c r="X169" s="616"/>
      <c r="Y169" s="616"/>
      <c r="Z169" s="616"/>
      <c r="AA169" s="616"/>
      <c r="AB169" s="616"/>
      <c r="AC169" s="616"/>
      <c r="AD169" s="616"/>
      <c r="AE169" s="616"/>
      <c r="AF169" s="616"/>
      <c r="AG169" s="616"/>
      <c r="AH169" s="617"/>
      <c r="AI169" s="617"/>
      <c r="AJ169" s="617"/>
      <c r="AK169" s="617"/>
      <c r="AL169" s="617"/>
      <c r="AM169" s="617"/>
      <c r="AN169" s="617"/>
      <c r="AO169" s="617"/>
      <c r="AP169" s="618"/>
      <c r="AQ169" s="616"/>
      <c r="AR169" s="616"/>
      <c r="AS169" s="616"/>
      <c r="AT169" s="616"/>
      <c r="AU169" s="616"/>
      <c r="AV169" s="616"/>
      <c r="AW169" s="616"/>
      <c r="AX169" s="616"/>
      <c r="AY169" s="616"/>
      <c r="AZ169" s="616"/>
      <c r="BA169" s="616"/>
      <c r="BB169" s="616"/>
      <c r="BC169" s="616"/>
      <c r="BD169" s="616"/>
      <c r="BE169" s="616"/>
      <c r="BF169" s="616"/>
      <c r="BG169" s="260"/>
    </row>
    <row r="170" spans="1:64" ht="14.25" customHeight="1">
      <c r="A170" s="18"/>
      <c r="D170" s="411"/>
      <c r="E170" s="416" t="str">
        <f>IF(D107="","",IF(AT107&lt;&gt;Datos!$AO$2,D107,""))</f>
        <v/>
      </c>
      <c r="F170" s="417"/>
      <c r="G170" s="417"/>
      <c r="H170" s="417"/>
      <c r="I170" s="417"/>
      <c r="J170" s="417"/>
      <c r="K170" s="417"/>
      <c r="L170" s="417"/>
      <c r="M170" s="417"/>
      <c r="N170" s="417"/>
      <c r="O170" s="417"/>
      <c r="P170" s="417"/>
      <c r="Q170" s="417"/>
      <c r="R170" s="417"/>
      <c r="S170" s="417"/>
      <c r="T170" s="417"/>
      <c r="U170" s="418"/>
      <c r="V170" s="616"/>
      <c r="W170" s="616"/>
      <c r="X170" s="616"/>
      <c r="Y170" s="616"/>
      <c r="Z170" s="616"/>
      <c r="AA170" s="616"/>
      <c r="AB170" s="616"/>
      <c r="AC170" s="616"/>
      <c r="AD170" s="616"/>
      <c r="AE170" s="616"/>
      <c r="AF170" s="616"/>
      <c r="AG170" s="616"/>
      <c r="AH170" s="617"/>
      <c r="AI170" s="617"/>
      <c r="AJ170" s="617"/>
      <c r="AK170" s="617"/>
      <c r="AL170" s="617"/>
      <c r="AM170" s="617"/>
      <c r="AN170" s="617"/>
      <c r="AO170" s="617"/>
      <c r="AP170" s="618"/>
      <c r="AQ170" s="616"/>
      <c r="AR170" s="616"/>
      <c r="AS170" s="616"/>
      <c r="AT170" s="616"/>
      <c r="AU170" s="616"/>
      <c r="AV170" s="616"/>
      <c r="AW170" s="616"/>
      <c r="AX170" s="616"/>
      <c r="AY170" s="616"/>
      <c r="AZ170" s="616"/>
      <c r="BA170" s="616"/>
      <c r="BB170" s="616"/>
      <c r="BC170" s="616"/>
      <c r="BD170" s="616"/>
      <c r="BE170" s="616"/>
      <c r="BF170" s="616"/>
      <c r="BG170" s="260"/>
    </row>
    <row r="171" spans="1:64" ht="14.25" customHeight="1">
      <c r="A171" s="18"/>
      <c r="D171" s="411"/>
      <c r="E171" s="416" t="str">
        <f>IF(D108="","",IF(AT108&lt;&gt;Datos!$AO$2,D108,""))</f>
        <v/>
      </c>
      <c r="F171" s="417"/>
      <c r="G171" s="417"/>
      <c r="H171" s="417"/>
      <c r="I171" s="417"/>
      <c r="J171" s="417"/>
      <c r="K171" s="417"/>
      <c r="L171" s="417"/>
      <c r="M171" s="417"/>
      <c r="N171" s="417"/>
      <c r="O171" s="417"/>
      <c r="P171" s="417"/>
      <c r="Q171" s="417"/>
      <c r="R171" s="417"/>
      <c r="S171" s="417"/>
      <c r="T171" s="417"/>
      <c r="U171" s="418"/>
      <c r="V171" s="616"/>
      <c r="W171" s="616"/>
      <c r="X171" s="616"/>
      <c r="Y171" s="616"/>
      <c r="Z171" s="616"/>
      <c r="AA171" s="616"/>
      <c r="AB171" s="616"/>
      <c r="AC171" s="616"/>
      <c r="AD171" s="616"/>
      <c r="AE171" s="616"/>
      <c r="AF171" s="616"/>
      <c r="AG171" s="616"/>
      <c r="AH171" s="617"/>
      <c r="AI171" s="617"/>
      <c r="AJ171" s="617"/>
      <c r="AK171" s="617"/>
      <c r="AL171" s="617"/>
      <c r="AM171" s="617"/>
      <c r="AN171" s="617"/>
      <c r="AO171" s="617"/>
      <c r="AP171" s="618"/>
      <c r="AQ171" s="616"/>
      <c r="AR171" s="616"/>
      <c r="AS171" s="616"/>
      <c r="AT171" s="616"/>
      <c r="AU171" s="616"/>
      <c r="AV171" s="616"/>
      <c r="AW171" s="616"/>
      <c r="AX171" s="616"/>
      <c r="AY171" s="616"/>
      <c r="AZ171" s="616"/>
      <c r="BA171" s="616"/>
      <c r="BB171" s="616"/>
      <c r="BC171" s="616"/>
      <c r="BD171" s="616"/>
      <c r="BE171" s="616"/>
      <c r="BF171" s="616"/>
      <c r="BG171" s="260"/>
    </row>
    <row r="172" spans="1:64" ht="14.25" customHeight="1">
      <c r="A172" s="18"/>
      <c r="D172" s="411"/>
      <c r="E172" s="416" t="str">
        <f>IF(D109="","",IF(AT109&lt;&gt;Datos!$AO$2,D109,""))</f>
        <v/>
      </c>
      <c r="F172" s="417"/>
      <c r="G172" s="417"/>
      <c r="H172" s="417"/>
      <c r="I172" s="417"/>
      <c r="J172" s="417"/>
      <c r="K172" s="417"/>
      <c r="L172" s="417"/>
      <c r="M172" s="417"/>
      <c r="N172" s="417"/>
      <c r="O172" s="417"/>
      <c r="P172" s="417"/>
      <c r="Q172" s="417"/>
      <c r="R172" s="417"/>
      <c r="S172" s="417"/>
      <c r="T172" s="417"/>
      <c r="U172" s="418"/>
      <c r="V172" s="616"/>
      <c r="W172" s="616"/>
      <c r="X172" s="616"/>
      <c r="Y172" s="616"/>
      <c r="Z172" s="616"/>
      <c r="AA172" s="616"/>
      <c r="AB172" s="616"/>
      <c r="AC172" s="616"/>
      <c r="AD172" s="616"/>
      <c r="AE172" s="616"/>
      <c r="AF172" s="616"/>
      <c r="AG172" s="616"/>
      <c r="AH172" s="617"/>
      <c r="AI172" s="617"/>
      <c r="AJ172" s="617"/>
      <c r="AK172" s="617"/>
      <c r="AL172" s="617"/>
      <c r="AM172" s="617"/>
      <c r="AN172" s="617"/>
      <c r="AO172" s="617"/>
      <c r="AP172" s="618"/>
      <c r="AQ172" s="616"/>
      <c r="AR172" s="616"/>
      <c r="AS172" s="616"/>
      <c r="AT172" s="616"/>
      <c r="AU172" s="616"/>
      <c r="AV172" s="616"/>
      <c r="AW172" s="616"/>
      <c r="AX172" s="616"/>
      <c r="AY172" s="616"/>
      <c r="AZ172" s="616"/>
      <c r="BA172" s="616"/>
      <c r="BB172" s="616"/>
      <c r="BC172" s="616"/>
      <c r="BD172" s="616"/>
      <c r="BE172" s="616"/>
      <c r="BF172" s="616"/>
      <c r="BG172" s="260"/>
    </row>
    <row r="173" spans="1:64" ht="14.25" customHeight="1">
      <c r="A173" s="18"/>
      <c r="D173" s="412"/>
      <c r="E173" s="416" t="str">
        <f>IF(D110="","",IF(AT110&lt;&gt;Datos!$AO$2,D110,""))</f>
        <v/>
      </c>
      <c r="F173" s="417"/>
      <c r="G173" s="417"/>
      <c r="H173" s="417"/>
      <c r="I173" s="417"/>
      <c r="J173" s="417"/>
      <c r="K173" s="417"/>
      <c r="L173" s="417"/>
      <c r="M173" s="417"/>
      <c r="N173" s="417"/>
      <c r="O173" s="417"/>
      <c r="P173" s="417"/>
      <c r="Q173" s="417"/>
      <c r="R173" s="417"/>
      <c r="S173" s="417"/>
      <c r="T173" s="417"/>
      <c r="U173" s="418"/>
      <c r="V173" s="616"/>
      <c r="W173" s="616"/>
      <c r="X173" s="616"/>
      <c r="Y173" s="616"/>
      <c r="Z173" s="616"/>
      <c r="AA173" s="616"/>
      <c r="AB173" s="616"/>
      <c r="AC173" s="616"/>
      <c r="AD173" s="616"/>
      <c r="AE173" s="616"/>
      <c r="AF173" s="616"/>
      <c r="AG173" s="616"/>
      <c r="AH173" s="617"/>
      <c r="AI173" s="617"/>
      <c r="AJ173" s="617"/>
      <c r="AK173" s="617"/>
      <c r="AL173" s="617"/>
      <c r="AM173" s="617"/>
      <c r="AN173" s="617"/>
      <c r="AO173" s="617"/>
      <c r="AP173" s="618"/>
      <c r="AQ173" s="616"/>
      <c r="AR173" s="616"/>
      <c r="AS173" s="616"/>
      <c r="AT173" s="616"/>
      <c r="AU173" s="616"/>
      <c r="AV173" s="616"/>
      <c r="AW173" s="616"/>
      <c r="AX173" s="616"/>
      <c r="AY173" s="616"/>
      <c r="AZ173" s="616"/>
      <c r="BA173" s="616"/>
      <c r="BB173" s="616"/>
      <c r="BC173" s="616"/>
      <c r="BD173" s="616"/>
      <c r="BE173" s="616"/>
      <c r="BF173" s="616"/>
      <c r="BG173" s="260"/>
    </row>
    <row r="174" spans="1:64" ht="14.25" customHeight="1">
      <c r="A174" s="18"/>
      <c r="D174" s="412"/>
      <c r="E174" s="416" t="str">
        <f>IF(D111="","",IF(AT111&lt;&gt;Datos!$AO$2,D111,""))</f>
        <v/>
      </c>
      <c r="F174" s="417"/>
      <c r="G174" s="417"/>
      <c r="H174" s="417"/>
      <c r="I174" s="417"/>
      <c r="J174" s="417"/>
      <c r="K174" s="417"/>
      <c r="L174" s="417"/>
      <c r="M174" s="417"/>
      <c r="N174" s="417"/>
      <c r="O174" s="417"/>
      <c r="P174" s="417"/>
      <c r="Q174" s="417"/>
      <c r="R174" s="417"/>
      <c r="S174" s="417"/>
      <c r="T174" s="417"/>
      <c r="U174" s="418"/>
      <c r="V174" s="616"/>
      <c r="W174" s="616"/>
      <c r="X174" s="616"/>
      <c r="Y174" s="616"/>
      <c r="Z174" s="616"/>
      <c r="AA174" s="616"/>
      <c r="AB174" s="616"/>
      <c r="AC174" s="616"/>
      <c r="AD174" s="616"/>
      <c r="AE174" s="616"/>
      <c r="AF174" s="616"/>
      <c r="AG174" s="616"/>
      <c r="AH174" s="617"/>
      <c r="AI174" s="617"/>
      <c r="AJ174" s="617"/>
      <c r="AK174" s="617"/>
      <c r="AL174" s="617"/>
      <c r="AM174" s="617"/>
      <c r="AN174" s="617"/>
      <c r="AO174" s="617"/>
      <c r="AP174" s="618"/>
      <c r="AQ174" s="616"/>
      <c r="AR174" s="616"/>
      <c r="AS174" s="616"/>
      <c r="AT174" s="616"/>
      <c r="AU174" s="616"/>
      <c r="AV174" s="616"/>
      <c r="AW174" s="616"/>
      <c r="AX174" s="616"/>
      <c r="AY174" s="616"/>
      <c r="AZ174" s="616"/>
      <c r="BA174" s="616"/>
      <c r="BB174" s="616"/>
      <c r="BC174" s="616"/>
      <c r="BD174" s="616"/>
      <c r="BE174" s="616"/>
      <c r="BF174" s="616"/>
      <c r="BG174" s="260"/>
    </row>
    <row r="175" spans="1:64">
      <c r="A175" s="18"/>
      <c r="BG175" s="20"/>
    </row>
    <row r="176" spans="1:64" ht="15.75" customHeight="1">
      <c r="A176" s="18"/>
      <c r="D176" s="181"/>
      <c r="E176" s="181"/>
      <c r="F176" s="181"/>
      <c r="G176" s="181"/>
      <c r="H176" s="181"/>
      <c r="I176" s="181"/>
      <c r="J176" s="181"/>
      <c r="K176" s="181"/>
      <c r="L176" s="181"/>
      <c r="M176" s="181"/>
      <c r="N176" s="181"/>
      <c r="O176" s="181"/>
      <c r="P176" s="181"/>
      <c r="Q176" s="181"/>
      <c r="R176" s="181"/>
      <c r="S176" s="181"/>
      <c r="T176" s="181"/>
      <c r="U176" s="181"/>
      <c r="V176" s="181"/>
      <c r="W176" s="181"/>
      <c r="X176" s="181"/>
      <c r="Y176" s="181"/>
      <c r="Z176" s="181"/>
      <c r="AA176" s="181"/>
      <c r="AB176" s="181"/>
      <c r="AC176" s="181"/>
      <c r="AD176" s="181"/>
      <c r="AE176" s="181"/>
      <c r="AF176" s="181"/>
      <c r="AG176" s="181"/>
      <c r="AH176" s="181"/>
      <c r="AI176" s="181"/>
      <c r="AJ176" s="181"/>
      <c r="AK176" s="181"/>
      <c r="AL176" s="181"/>
      <c r="AM176" s="181"/>
      <c r="AN176" s="181"/>
      <c r="AO176" s="181"/>
      <c r="AP176" s="181"/>
      <c r="AQ176" s="181"/>
      <c r="AR176" s="181"/>
      <c r="AS176" s="181"/>
      <c r="AT176" s="181"/>
      <c r="AU176" s="181"/>
      <c r="AV176" s="181"/>
      <c r="AW176" s="181"/>
      <c r="AX176" s="181"/>
      <c r="AY176" s="181"/>
      <c r="AZ176" s="181"/>
      <c r="BA176" s="181"/>
      <c r="BB176" s="181"/>
      <c r="BG176" s="20"/>
      <c r="BK176" s="11" t="s">
        <v>574</v>
      </c>
    </row>
    <row r="177" spans="1:63" ht="31.9" customHeight="1">
      <c r="A177" s="18"/>
      <c r="D177" s="652" t="s">
        <v>575</v>
      </c>
      <c r="E177" s="652"/>
      <c r="F177" s="652"/>
      <c r="G177" s="652"/>
      <c r="H177" s="652"/>
      <c r="I177" s="652"/>
      <c r="J177" s="652"/>
      <c r="K177" s="652"/>
      <c r="L177" s="652"/>
      <c r="M177" s="652"/>
      <c r="N177" s="652"/>
      <c r="O177" s="652"/>
      <c r="P177" s="652"/>
      <c r="Q177" s="652"/>
      <c r="R177" s="652"/>
      <c r="S177" s="652"/>
      <c r="T177" s="652"/>
      <c r="U177" s="652"/>
      <c r="V177" s="652"/>
      <c r="W177" s="652"/>
      <c r="X177" s="652"/>
      <c r="Y177" s="652"/>
      <c r="Z177" s="652"/>
      <c r="AA177" s="652"/>
      <c r="AB177" s="652"/>
      <c r="AC177" s="652"/>
      <c r="AD177" s="652"/>
      <c r="AE177" s="652"/>
      <c r="AF177" s="652"/>
      <c r="AG177" s="652"/>
      <c r="AH177" s="652"/>
      <c r="AI177" s="652"/>
      <c r="AJ177" s="652"/>
      <c r="AK177" s="652"/>
      <c r="AL177" s="652"/>
      <c r="AM177" s="652"/>
      <c r="AN177" s="652"/>
      <c r="AO177" s="652"/>
      <c r="AP177" s="652"/>
      <c r="AQ177" s="652"/>
      <c r="AR177" s="652"/>
      <c r="AS177" s="652"/>
      <c r="AT177" s="652"/>
      <c r="AU177" s="652"/>
      <c r="AV177" s="652"/>
      <c r="AW177" s="652"/>
      <c r="AX177" s="652"/>
      <c r="AY177" s="652"/>
      <c r="AZ177" s="652"/>
      <c r="BA177" s="652"/>
      <c r="BB177" s="652"/>
      <c r="BC177" s="652"/>
      <c r="BD177" s="652"/>
      <c r="BE177" s="652"/>
      <c r="BF177" s="652"/>
      <c r="BG177" s="653"/>
      <c r="BK177" s="26" t="str">
        <f>IF(AT87=Datos!$AO$2,D87,"")</f>
        <v/>
      </c>
    </row>
    <row r="178" spans="1:63" ht="20.100000000000001" customHeight="1">
      <c r="A178" s="18"/>
      <c r="D178" s="654" t="s">
        <v>576</v>
      </c>
      <c r="E178" s="654"/>
      <c r="F178" s="654"/>
      <c r="G178" s="654"/>
      <c r="H178" s="654"/>
      <c r="I178" s="654"/>
      <c r="J178" s="654"/>
      <c r="K178" s="654"/>
      <c r="L178" s="654"/>
      <c r="M178" s="654"/>
      <c r="N178" s="654"/>
      <c r="O178" s="654"/>
      <c r="P178" s="654"/>
      <c r="Q178" s="654"/>
      <c r="R178" s="654"/>
      <c r="S178" s="654"/>
      <c r="T178" s="654"/>
      <c r="U178" s="654"/>
      <c r="V178" s="649" t="s">
        <v>563</v>
      </c>
      <c r="W178" s="649"/>
      <c r="X178" s="649"/>
      <c r="Y178" s="649"/>
      <c r="Z178" s="649"/>
      <c r="AA178" s="649"/>
      <c r="AB178" s="649"/>
      <c r="AC178" s="649"/>
      <c r="AD178" s="649"/>
      <c r="AE178" s="649"/>
      <c r="AF178" s="649"/>
      <c r="AG178" s="649"/>
      <c r="AH178" s="649"/>
      <c r="AI178" s="649"/>
      <c r="AJ178" s="649"/>
      <c r="AK178" s="649"/>
      <c r="AL178" s="649"/>
      <c r="AM178" s="649"/>
      <c r="AN178" s="649"/>
      <c r="AO178" s="649"/>
      <c r="AP178" s="649"/>
      <c r="AQ178" s="649"/>
      <c r="AR178" s="649"/>
      <c r="AS178" s="649"/>
      <c r="AT178" s="649"/>
      <c r="AU178" s="649"/>
      <c r="AV178" s="649"/>
      <c r="AW178" s="649"/>
      <c r="AX178" s="649"/>
      <c r="AY178" s="649"/>
      <c r="AZ178" s="649"/>
      <c r="BA178" s="649"/>
      <c r="BB178" s="649"/>
      <c r="BC178" s="649"/>
      <c r="BD178" s="649"/>
      <c r="BE178" s="649"/>
      <c r="BF178" s="649"/>
      <c r="BG178" s="650"/>
      <c r="BK178" s="26" t="str">
        <f>IF(AT88=Datos!$AO$2,D88,"")</f>
        <v/>
      </c>
    </row>
    <row r="179" spans="1:63" ht="25.15" customHeight="1">
      <c r="A179" s="18"/>
      <c r="D179" s="654"/>
      <c r="E179" s="654"/>
      <c r="F179" s="654"/>
      <c r="G179" s="654"/>
      <c r="H179" s="654"/>
      <c r="I179" s="654"/>
      <c r="J179" s="654"/>
      <c r="K179" s="654"/>
      <c r="L179" s="654"/>
      <c r="M179" s="654"/>
      <c r="N179" s="654"/>
      <c r="O179" s="654"/>
      <c r="P179" s="654"/>
      <c r="Q179" s="654"/>
      <c r="R179" s="654"/>
      <c r="S179" s="654"/>
      <c r="T179" s="654"/>
      <c r="U179" s="654"/>
      <c r="V179" s="604" t="s">
        <v>564</v>
      </c>
      <c r="W179" s="604"/>
      <c r="X179" s="604"/>
      <c r="Y179" s="604"/>
      <c r="Z179" s="604"/>
      <c r="AA179" s="604"/>
      <c r="AB179" s="604"/>
      <c r="AC179" s="604"/>
      <c r="AD179" s="604"/>
      <c r="AE179" s="604"/>
      <c r="AF179" s="604"/>
      <c r="AG179" s="604"/>
      <c r="AH179" s="604" t="s">
        <v>565</v>
      </c>
      <c r="AI179" s="604"/>
      <c r="AJ179" s="604"/>
      <c r="AK179" s="604"/>
      <c r="AL179" s="604"/>
      <c r="AM179" s="604"/>
      <c r="AN179" s="604"/>
      <c r="AO179" s="604"/>
      <c r="AP179" s="604"/>
      <c r="AQ179" s="604" t="s">
        <v>566</v>
      </c>
      <c r="AR179" s="604"/>
      <c r="AS179" s="604"/>
      <c r="AT179" s="604"/>
      <c r="AU179" s="604"/>
      <c r="AV179" s="604"/>
      <c r="AW179" s="604"/>
      <c r="AX179" s="604"/>
      <c r="AY179" s="604"/>
      <c r="AZ179" s="604"/>
      <c r="BA179" s="604" t="s">
        <v>567</v>
      </c>
      <c r="BB179" s="604"/>
      <c r="BC179" s="604"/>
      <c r="BD179" s="604"/>
      <c r="BE179" s="604"/>
      <c r="BF179" s="604"/>
      <c r="BG179" s="182" t="s">
        <v>568</v>
      </c>
      <c r="BK179" s="26" t="str">
        <f>IF(AT89=Datos!$AO$2,D89,"")</f>
        <v/>
      </c>
    </row>
    <row r="180" spans="1:63" ht="14.25" customHeight="1">
      <c r="A180" s="18"/>
      <c r="D180" s="429" t="s">
        <v>569</v>
      </c>
      <c r="E180" s="620"/>
      <c r="F180" s="620"/>
      <c r="G180" s="620"/>
      <c r="H180" s="620"/>
      <c r="I180" s="620"/>
      <c r="J180" s="620"/>
      <c r="K180" s="620"/>
      <c r="L180" s="620"/>
      <c r="M180" s="620"/>
      <c r="N180" s="620"/>
      <c r="O180" s="620"/>
      <c r="P180" s="620"/>
      <c r="Q180" s="620"/>
      <c r="R180" s="620"/>
      <c r="S180" s="620"/>
      <c r="T180" s="620"/>
      <c r="U180" s="620"/>
      <c r="V180" s="620"/>
      <c r="W180" s="620"/>
      <c r="X180" s="620"/>
      <c r="Y180" s="620"/>
      <c r="Z180" s="620"/>
      <c r="AA180" s="620"/>
      <c r="AB180" s="620"/>
      <c r="AC180" s="620"/>
      <c r="AD180" s="620"/>
      <c r="AE180" s="620"/>
      <c r="AF180" s="620"/>
      <c r="AG180" s="620"/>
      <c r="AH180" s="620"/>
      <c r="AI180" s="620"/>
      <c r="AJ180" s="620"/>
      <c r="AK180" s="620"/>
      <c r="AL180" s="620"/>
      <c r="AM180" s="620"/>
      <c r="AN180" s="620"/>
      <c r="AO180" s="620"/>
      <c r="AP180" s="620"/>
      <c r="AQ180" s="620"/>
      <c r="AR180" s="620"/>
      <c r="AS180" s="620"/>
      <c r="AT180" s="620"/>
      <c r="AU180" s="620"/>
      <c r="AV180" s="620"/>
      <c r="AW180" s="620"/>
      <c r="AX180" s="620"/>
      <c r="AY180" s="620"/>
      <c r="AZ180" s="620"/>
      <c r="BA180" s="624"/>
      <c r="BB180" s="625"/>
      <c r="BC180" s="625"/>
      <c r="BD180" s="625"/>
      <c r="BE180" s="625"/>
      <c r="BF180" s="626"/>
      <c r="BG180" s="261"/>
      <c r="BK180" s="26" t="str">
        <f>IF(AT90=Datos!$AO$2,D90,"")</f>
        <v/>
      </c>
    </row>
    <row r="181" spans="1:63" ht="14.25" customHeight="1">
      <c r="A181" s="18"/>
      <c r="D181" s="430"/>
      <c r="E181" s="620" t="str">
        <f>IF(D117="","",IF(AT117&lt;&gt;Datos!$AO$2,D117,""))</f>
        <v/>
      </c>
      <c r="F181" s="620"/>
      <c r="G181" s="620"/>
      <c r="H181" s="620"/>
      <c r="I181" s="620"/>
      <c r="J181" s="620"/>
      <c r="K181" s="620"/>
      <c r="L181" s="620"/>
      <c r="M181" s="620"/>
      <c r="N181" s="620"/>
      <c r="O181" s="620"/>
      <c r="P181" s="620"/>
      <c r="Q181" s="620"/>
      <c r="R181" s="620"/>
      <c r="S181" s="620"/>
      <c r="T181" s="620"/>
      <c r="U181" s="620"/>
      <c r="V181" s="620"/>
      <c r="W181" s="620"/>
      <c r="X181" s="620"/>
      <c r="Y181" s="620"/>
      <c r="Z181" s="620"/>
      <c r="AA181" s="620"/>
      <c r="AB181" s="620"/>
      <c r="AC181" s="620"/>
      <c r="AD181" s="620"/>
      <c r="AE181" s="620"/>
      <c r="AF181" s="620"/>
      <c r="AG181" s="620"/>
      <c r="AH181" s="620"/>
      <c r="AI181" s="620"/>
      <c r="AJ181" s="620"/>
      <c r="AK181" s="620"/>
      <c r="AL181" s="620"/>
      <c r="AM181" s="620"/>
      <c r="AN181" s="620"/>
      <c r="AO181" s="620"/>
      <c r="AP181" s="620"/>
      <c r="AQ181" s="620"/>
      <c r="AR181" s="620"/>
      <c r="AS181" s="620"/>
      <c r="AT181" s="620"/>
      <c r="AU181" s="620"/>
      <c r="AV181" s="620"/>
      <c r="AW181" s="620"/>
      <c r="AX181" s="620"/>
      <c r="AY181" s="620"/>
      <c r="AZ181" s="620"/>
      <c r="BA181" s="624"/>
      <c r="BB181" s="625"/>
      <c r="BC181" s="625"/>
      <c r="BD181" s="625"/>
      <c r="BE181" s="625"/>
      <c r="BF181" s="626"/>
      <c r="BG181" s="261"/>
      <c r="BK181" s="26" t="str">
        <f>IF(AT91=Datos!$AO$2,D91,"")</f>
        <v/>
      </c>
    </row>
    <row r="182" spans="1:63" ht="14.25" customHeight="1">
      <c r="A182" s="18"/>
      <c r="D182" s="430"/>
      <c r="E182" s="620" t="str">
        <f>IF(D118="","",IF(AT118&lt;&gt;Datos!$AO$2,D118,""))</f>
        <v/>
      </c>
      <c r="F182" s="620"/>
      <c r="G182" s="620"/>
      <c r="H182" s="620"/>
      <c r="I182" s="620"/>
      <c r="J182" s="620"/>
      <c r="K182" s="620"/>
      <c r="L182" s="620"/>
      <c r="M182" s="620"/>
      <c r="N182" s="620"/>
      <c r="O182" s="620"/>
      <c r="P182" s="620"/>
      <c r="Q182" s="620"/>
      <c r="R182" s="620"/>
      <c r="S182" s="620"/>
      <c r="T182" s="620"/>
      <c r="U182" s="620"/>
      <c r="V182" s="620"/>
      <c r="W182" s="620"/>
      <c r="X182" s="620"/>
      <c r="Y182" s="620"/>
      <c r="Z182" s="620"/>
      <c r="AA182" s="620"/>
      <c r="AB182" s="620"/>
      <c r="AC182" s="620"/>
      <c r="AD182" s="620"/>
      <c r="AE182" s="620"/>
      <c r="AF182" s="620"/>
      <c r="AG182" s="620"/>
      <c r="AH182" s="620"/>
      <c r="AI182" s="620"/>
      <c r="AJ182" s="620"/>
      <c r="AK182" s="620"/>
      <c r="AL182" s="620"/>
      <c r="AM182" s="620"/>
      <c r="AN182" s="620"/>
      <c r="AO182" s="620"/>
      <c r="AP182" s="620"/>
      <c r="AQ182" s="620"/>
      <c r="AR182" s="620"/>
      <c r="AS182" s="620"/>
      <c r="AT182" s="620"/>
      <c r="AU182" s="620"/>
      <c r="AV182" s="620"/>
      <c r="AW182" s="620"/>
      <c r="AX182" s="620"/>
      <c r="AY182" s="620"/>
      <c r="AZ182" s="620"/>
      <c r="BA182" s="624"/>
      <c r="BB182" s="625"/>
      <c r="BC182" s="625"/>
      <c r="BD182" s="625"/>
      <c r="BE182" s="625"/>
      <c r="BF182" s="626"/>
      <c r="BG182" s="261"/>
      <c r="BK182" s="26" t="str">
        <f>IF(AT92=Datos!$AO$2,D92,"")</f>
        <v/>
      </c>
    </row>
    <row r="183" spans="1:63" ht="14.25" customHeight="1">
      <c r="A183" s="18"/>
      <c r="D183" s="430"/>
      <c r="E183" s="620" t="str">
        <f>IF(D119="","",IF(AT119&lt;&gt;Datos!$AO$2,D119,""))</f>
        <v/>
      </c>
      <c r="F183" s="620"/>
      <c r="G183" s="620"/>
      <c r="H183" s="620"/>
      <c r="I183" s="620"/>
      <c r="J183" s="620"/>
      <c r="K183" s="620"/>
      <c r="L183" s="620"/>
      <c r="M183" s="620"/>
      <c r="N183" s="620"/>
      <c r="O183" s="620"/>
      <c r="P183" s="620"/>
      <c r="Q183" s="620"/>
      <c r="R183" s="620"/>
      <c r="S183" s="620"/>
      <c r="T183" s="620"/>
      <c r="U183" s="620"/>
      <c r="V183" s="620"/>
      <c r="W183" s="620"/>
      <c r="X183" s="620"/>
      <c r="Y183" s="620"/>
      <c r="Z183" s="620"/>
      <c r="AA183" s="620"/>
      <c r="AB183" s="620"/>
      <c r="AC183" s="620"/>
      <c r="AD183" s="620"/>
      <c r="AE183" s="620"/>
      <c r="AF183" s="620"/>
      <c r="AG183" s="620"/>
      <c r="AH183" s="620"/>
      <c r="AI183" s="620"/>
      <c r="AJ183" s="620"/>
      <c r="AK183" s="620"/>
      <c r="AL183" s="620"/>
      <c r="AM183" s="620"/>
      <c r="AN183" s="620"/>
      <c r="AO183" s="620"/>
      <c r="AP183" s="620"/>
      <c r="AQ183" s="620"/>
      <c r="AR183" s="620"/>
      <c r="AS183" s="620"/>
      <c r="AT183" s="620"/>
      <c r="AU183" s="620"/>
      <c r="AV183" s="620"/>
      <c r="AW183" s="620"/>
      <c r="AX183" s="620"/>
      <c r="AY183" s="620"/>
      <c r="AZ183" s="620"/>
      <c r="BA183" s="624"/>
      <c r="BB183" s="625"/>
      <c r="BC183" s="625"/>
      <c r="BD183" s="625"/>
      <c r="BE183" s="625"/>
      <c r="BF183" s="626"/>
      <c r="BG183" s="261"/>
      <c r="BK183" s="26" t="str">
        <f>IF(AT93=Datos!$AO$2,D93,"")</f>
        <v/>
      </c>
    </row>
    <row r="184" spans="1:63" ht="14.25" customHeight="1">
      <c r="A184" s="18"/>
      <c r="D184" s="430"/>
      <c r="E184" s="620" t="str">
        <f>IF(D120="","",IF(AT120&lt;&gt;Datos!$AO$2,D120,""))</f>
        <v/>
      </c>
      <c r="F184" s="620"/>
      <c r="G184" s="620"/>
      <c r="H184" s="620"/>
      <c r="I184" s="620"/>
      <c r="J184" s="620"/>
      <c r="K184" s="620"/>
      <c r="L184" s="620"/>
      <c r="M184" s="620"/>
      <c r="N184" s="620"/>
      <c r="O184" s="620"/>
      <c r="P184" s="620"/>
      <c r="Q184" s="620"/>
      <c r="R184" s="620"/>
      <c r="S184" s="620"/>
      <c r="T184" s="620"/>
      <c r="U184" s="620"/>
      <c r="V184" s="620"/>
      <c r="W184" s="620"/>
      <c r="X184" s="620"/>
      <c r="Y184" s="620"/>
      <c r="Z184" s="620"/>
      <c r="AA184" s="620"/>
      <c r="AB184" s="620"/>
      <c r="AC184" s="620"/>
      <c r="AD184" s="620"/>
      <c r="AE184" s="620"/>
      <c r="AF184" s="620"/>
      <c r="AG184" s="620"/>
      <c r="AH184" s="620"/>
      <c r="AI184" s="620"/>
      <c r="AJ184" s="620"/>
      <c r="AK184" s="620"/>
      <c r="AL184" s="620"/>
      <c r="AM184" s="620"/>
      <c r="AN184" s="620"/>
      <c r="AO184" s="620"/>
      <c r="AP184" s="620"/>
      <c r="AQ184" s="620"/>
      <c r="AR184" s="620"/>
      <c r="AS184" s="620"/>
      <c r="AT184" s="620"/>
      <c r="AU184" s="620"/>
      <c r="AV184" s="620"/>
      <c r="AW184" s="620"/>
      <c r="AX184" s="620"/>
      <c r="AY184" s="620"/>
      <c r="AZ184" s="620"/>
      <c r="BA184" s="624"/>
      <c r="BB184" s="625"/>
      <c r="BC184" s="625"/>
      <c r="BD184" s="625"/>
      <c r="BE184" s="625"/>
      <c r="BF184" s="626"/>
      <c r="BG184" s="261"/>
      <c r="BK184" s="26" t="str">
        <f>IF(AT94=Datos!$AO$2,D94,"")</f>
        <v/>
      </c>
    </row>
    <row r="185" spans="1:63" ht="14.25" customHeight="1">
      <c r="A185" s="18"/>
      <c r="D185" s="430"/>
      <c r="E185" s="620" t="str">
        <f>IF(D121="","",IF(AT121&lt;&gt;Datos!$AO$2,D121,""))</f>
        <v/>
      </c>
      <c r="F185" s="620"/>
      <c r="G185" s="620"/>
      <c r="H185" s="620"/>
      <c r="I185" s="620"/>
      <c r="J185" s="620"/>
      <c r="K185" s="620"/>
      <c r="L185" s="620"/>
      <c r="M185" s="620"/>
      <c r="N185" s="620"/>
      <c r="O185" s="620"/>
      <c r="P185" s="620"/>
      <c r="Q185" s="620"/>
      <c r="R185" s="620"/>
      <c r="S185" s="620"/>
      <c r="T185" s="620"/>
      <c r="U185" s="620"/>
      <c r="V185" s="620"/>
      <c r="W185" s="620"/>
      <c r="X185" s="620"/>
      <c r="Y185" s="620"/>
      <c r="Z185" s="620"/>
      <c r="AA185" s="620"/>
      <c r="AB185" s="620"/>
      <c r="AC185" s="620"/>
      <c r="AD185" s="620"/>
      <c r="AE185" s="620"/>
      <c r="AF185" s="620"/>
      <c r="AG185" s="620"/>
      <c r="AH185" s="620"/>
      <c r="AI185" s="620"/>
      <c r="AJ185" s="620"/>
      <c r="AK185" s="620"/>
      <c r="AL185" s="620"/>
      <c r="AM185" s="620"/>
      <c r="AN185" s="620"/>
      <c r="AO185" s="620"/>
      <c r="AP185" s="620"/>
      <c r="AQ185" s="620"/>
      <c r="AR185" s="620"/>
      <c r="AS185" s="620"/>
      <c r="AT185" s="620"/>
      <c r="AU185" s="620"/>
      <c r="AV185" s="620"/>
      <c r="AW185" s="620"/>
      <c r="AX185" s="620"/>
      <c r="AY185" s="620"/>
      <c r="AZ185" s="620"/>
      <c r="BA185" s="624"/>
      <c r="BB185" s="625"/>
      <c r="BC185" s="625"/>
      <c r="BD185" s="625"/>
      <c r="BE185" s="625"/>
      <c r="BF185" s="626"/>
      <c r="BG185" s="261"/>
      <c r="BK185" s="26" t="str">
        <f>IF(AT95=Datos!$AO$2,D95,"")</f>
        <v/>
      </c>
    </row>
    <row r="186" spans="1:63" ht="14.25" customHeight="1">
      <c r="A186" s="18"/>
      <c r="D186" s="430"/>
      <c r="E186" s="620"/>
      <c r="F186" s="620"/>
      <c r="G186" s="620"/>
      <c r="H186" s="620"/>
      <c r="I186" s="620"/>
      <c r="J186" s="620"/>
      <c r="K186" s="620"/>
      <c r="L186" s="620"/>
      <c r="M186" s="620"/>
      <c r="N186" s="620"/>
      <c r="O186" s="620"/>
      <c r="P186" s="620"/>
      <c r="Q186" s="620"/>
      <c r="R186" s="620"/>
      <c r="S186" s="620"/>
      <c r="T186" s="620"/>
      <c r="U186" s="620"/>
      <c r="V186" s="620"/>
      <c r="W186" s="620"/>
      <c r="X186" s="620"/>
      <c r="Y186" s="620"/>
      <c r="Z186" s="620"/>
      <c r="AA186" s="620"/>
      <c r="AB186" s="620"/>
      <c r="AC186" s="620"/>
      <c r="AD186" s="620"/>
      <c r="AE186" s="620"/>
      <c r="AF186" s="620"/>
      <c r="AG186" s="620"/>
      <c r="AH186" s="620"/>
      <c r="AI186" s="620"/>
      <c r="AJ186" s="620"/>
      <c r="AK186" s="620"/>
      <c r="AL186" s="620"/>
      <c r="AM186" s="620"/>
      <c r="AN186" s="620"/>
      <c r="AO186" s="620"/>
      <c r="AP186" s="620"/>
      <c r="AQ186" s="620"/>
      <c r="AR186" s="620"/>
      <c r="AS186" s="620"/>
      <c r="AT186" s="620"/>
      <c r="AU186" s="620"/>
      <c r="AV186" s="620"/>
      <c r="AW186" s="620"/>
      <c r="AX186" s="620"/>
      <c r="AY186" s="620"/>
      <c r="AZ186" s="620"/>
      <c r="BA186" s="624"/>
      <c r="BB186" s="625"/>
      <c r="BC186" s="625"/>
      <c r="BD186" s="625"/>
      <c r="BE186" s="625"/>
      <c r="BF186" s="626"/>
      <c r="BG186" s="261"/>
      <c r="BK186" s="26" t="str">
        <f>IF(AT96=Datos!$AO$2,D96,"")</f>
        <v/>
      </c>
    </row>
    <row r="187" spans="1:63" ht="14.25" customHeight="1">
      <c r="A187" s="18"/>
      <c r="D187" s="430"/>
      <c r="E187" s="620" t="str">
        <f>IF(D123="","",IF(AT123&lt;&gt;Datos!$AO$2,D123,""))</f>
        <v/>
      </c>
      <c r="F187" s="620"/>
      <c r="G187" s="620"/>
      <c r="H187" s="620"/>
      <c r="I187" s="620"/>
      <c r="J187" s="620"/>
      <c r="K187" s="620"/>
      <c r="L187" s="620"/>
      <c r="M187" s="620"/>
      <c r="N187" s="620"/>
      <c r="O187" s="620"/>
      <c r="P187" s="620"/>
      <c r="Q187" s="620"/>
      <c r="R187" s="620"/>
      <c r="S187" s="620"/>
      <c r="T187" s="620"/>
      <c r="U187" s="620"/>
      <c r="V187" s="620"/>
      <c r="W187" s="620"/>
      <c r="X187" s="620"/>
      <c r="Y187" s="620"/>
      <c r="Z187" s="620"/>
      <c r="AA187" s="620"/>
      <c r="AB187" s="620"/>
      <c r="AC187" s="620"/>
      <c r="AD187" s="620"/>
      <c r="AE187" s="620"/>
      <c r="AF187" s="620"/>
      <c r="AG187" s="620"/>
      <c r="AH187" s="620"/>
      <c r="AI187" s="620"/>
      <c r="AJ187" s="620"/>
      <c r="AK187" s="620"/>
      <c r="AL187" s="620"/>
      <c r="AM187" s="620"/>
      <c r="AN187" s="620"/>
      <c r="AO187" s="620"/>
      <c r="AP187" s="620"/>
      <c r="AQ187" s="620"/>
      <c r="AR187" s="620"/>
      <c r="AS187" s="620"/>
      <c r="AT187" s="620"/>
      <c r="AU187" s="620"/>
      <c r="AV187" s="620"/>
      <c r="AW187" s="620"/>
      <c r="AX187" s="620"/>
      <c r="AY187" s="620"/>
      <c r="AZ187" s="620"/>
      <c r="BA187" s="624"/>
      <c r="BB187" s="625"/>
      <c r="BC187" s="625"/>
      <c r="BD187" s="625"/>
      <c r="BE187" s="625"/>
      <c r="BF187" s="626"/>
      <c r="BG187" s="261"/>
      <c r="BK187" s="26" t="s">
        <v>580</v>
      </c>
    </row>
    <row r="188" spans="1:63" ht="14.25" customHeight="1">
      <c r="A188" s="18"/>
      <c r="D188" s="430"/>
      <c r="E188" s="620" t="str">
        <f>IF(D124="","",IF(AT124&lt;&gt;Datos!$AO$2,D124,""))</f>
        <v/>
      </c>
      <c r="F188" s="620"/>
      <c r="G188" s="620"/>
      <c r="H188" s="620"/>
      <c r="I188" s="620"/>
      <c r="J188" s="620"/>
      <c r="K188" s="620"/>
      <c r="L188" s="620"/>
      <c r="M188" s="620"/>
      <c r="N188" s="620"/>
      <c r="O188" s="620"/>
      <c r="P188" s="620"/>
      <c r="Q188" s="620"/>
      <c r="R188" s="620"/>
      <c r="S188" s="620"/>
      <c r="T188" s="620"/>
      <c r="U188" s="620"/>
      <c r="V188" s="620"/>
      <c r="W188" s="620"/>
      <c r="X188" s="620"/>
      <c r="Y188" s="620"/>
      <c r="Z188" s="620"/>
      <c r="AA188" s="620"/>
      <c r="AB188" s="620"/>
      <c r="AC188" s="620"/>
      <c r="AD188" s="620"/>
      <c r="AE188" s="620"/>
      <c r="AF188" s="620"/>
      <c r="AG188" s="620"/>
      <c r="AH188" s="620"/>
      <c r="AI188" s="620"/>
      <c r="AJ188" s="620"/>
      <c r="AK188" s="620"/>
      <c r="AL188" s="620"/>
      <c r="AM188" s="620"/>
      <c r="AN188" s="620"/>
      <c r="AO188" s="620"/>
      <c r="AP188" s="620"/>
      <c r="AQ188" s="620"/>
      <c r="AR188" s="620"/>
      <c r="AS188" s="620"/>
      <c r="AT188" s="620"/>
      <c r="AU188" s="620"/>
      <c r="AV188" s="620"/>
      <c r="AW188" s="620"/>
      <c r="AX188" s="620"/>
      <c r="AY188" s="620"/>
      <c r="AZ188" s="620"/>
      <c r="BA188" s="624"/>
      <c r="BB188" s="625"/>
      <c r="BC188" s="625"/>
      <c r="BD188" s="625"/>
      <c r="BE188" s="625"/>
      <c r="BF188" s="626"/>
      <c r="BG188" s="261"/>
      <c r="BK188" s="11" t="s">
        <v>581</v>
      </c>
    </row>
    <row r="189" spans="1:63" ht="14.25" customHeight="1" thickBot="1">
      <c r="A189" s="18"/>
      <c r="D189" s="431"/>
      <c r="E189" s="632"/>
      <c r="F189" s="633"/>
      <c r="G189" s="633"/>
      <c r="H189" s="633"/>
      <c r="I189" s="633"/>
      <c r="J189" s="633"/>
      <c r="K189" s="633"/>
      <c r="L189" s="633"/>
      <c r="M189" s="633"/>
      <c r="N189" s="633"/>
      <c r="O189" s="633"/>
      <c r="P189" s="633"/>
      <c r="Q189" s="633"/>
      <c r="R189" s="633"/>
      <c r="S189" s="633"/>
      <c r="T189" s="633"/>
      <c r="U189" s="634"/>
      <c r="V189" s="635"/>
      <c r="W189" s="635"/>
      <c r="X189" s="635"/>
      <c r="Y189" s="635"/>
      <c r="Z189" s="635"/>
      <c r="AA189" s="635"/>
      <c r="AB189" s="635"/>
      <c r="AC189" s="635"/>
      <c r="AD189" s="635"/>
      <c r="AE189" s="635"/>
      <c r="AF189" s="635"/>
      <c r="AG189" s="635"/>
      <c r="AH189" s="633"/>
      <c r="AI189" s="633"/>
      <c r="AJ189" s="633"/>
      <c r="AK189" s="633"/>
      <c r="AL189" s="633"/>
      <c r="AM189" s="633"/>
      <c r="AN189" s="633"/>
      <c r="AO189" s="633"/>
      <c r="AP189" s="634"/>
      <c r="AQ189" s="635"/>
      <c r="AR189" s="635"/>
      <c r="AS189" s="635"/>
      <c r="AT189" s="635"/>
      <c r="AU189" s="635"/>
      <c r="AV189" s="635"/>
      <c r="AW189" s="635"/>
      <c r="AX189" s="635"/>
      <c r="AY189" s="635"/>
      <c r="AZ189" s="635"/>
      <c r="BA189" s="636"/>
      <c r="BB189" s="637"/>
      <c r="BC189" s="637"/>
      <c r="BD189" s="637"/>
      <c r="BE189" s="637"/>
      <c r="BF189" s="638"/>
      <c r="BG189" s="262"/>
      <c r="BK189" s="26" t="str">
        <f>IF(AT102=Datos!$AO$2,D102,"")</f>
        <v/>
      </c>
    </row>
    <row r="190" spans="1:63" ht="14.25" customHeight="1" thickTop="1">
      <c r="A190" s="18"/>
      <c r="D190" s="411" t="s">
        <v>570</v>
      </c>
      <c r="E190" s="639" t="str">
        <f>IF(D131="","",IF(AT131&lt;&gt;Datos!$AO$2,D131,""))</f>
        <v/>
      </c>
      <c r="F190" s="640"/>
      <c r="G190" s="640"/>
      <c r="H190" s="640"/>
      <c r="I190" s="640"/>
      <c r="J190" s="640"/>
      <c r="K190" s="640"/>
      <c r="L190" s="640"/>
      <c r="M190" s="640"/>
      <c r="N190" s="640"/>
      <c r="O190" s="640"/>
      <c r="P190" s="640"/>
      <c r="Q190" s="640"/>
      <c r="R190" s="640"/>
      <c r="S190" s="640"/>
      <c r="T190" s="640"/>
      <c r="U190" s="641"/>
      <c r="V190" s="642"/>
      <c r="W190" s="642"/>
      <c r="X190" s="642"/>
      <c r="Y190" s="642"/>
      <c r="Z190" s="642"/>
      <c r="AA190" s="642"/>
      <c r="AB190" s="642"/>
      <c r="AC190" s="642"/>
      <c r="AD190" s="642"/>
      <c r="AE190" s="642"/>
      <c r="AF190" s="642"/>
      <c r="AG190" s="642"/>
      <c r="AH190" s="640"/>
      <c r="AI190" s="640"/>
      <c r="AJ190" s="640"/>
      <c r="AK190" s="640"/>
      <c r="AL190" s="640"/>
      <c r="AM190" s="640"/>
      <c r="AN190" s="640"/>
      <c r="AO190" s="640"/>
      <c r="AP190" s="641"/>
      <c r="AQ190" s="642"/>
      <c r="AR190" s="642"/>
      <c r="AS190" s="642"/>
      <c r="AT190" s="642"/>
      <c r="AU190" s="642"/>
      <c r="AV190" s="642"/>
      <c r="AW190" s="642"/>
      <c r="AX190" s="642"/>
      <c r="AY190" s="642"/>
      <c r="AZ190" s="642"/>
      <c r="BA190" s="631"/>
      <c r="BB190" s="631"/>
      <c r="BC190" s="631"/>
      <c r="BD190" s="631"/>
      <c r="BE190" s="631"/>
      <c r="BF190" s="631"/>
      <c r="BG190" s="186"/>
      <c r="BK190" s="26" t="str">
        <f>IF(AT103=Datos!$AO$2,D103,"")</f>
        <v/>
      </c>
    </row>
    <row r="191" spans="1:63" ht="14.25" customHeight="1">
      <c r="A191" s="18"/>
      <c r="D191" s="411"/>
      <c r="E191" s="630" t="str">
        <f>IF(D132="","",IF(AT132&lt;&gt;Datos!$AO$2,D132,""))</f>
        <v/>
      </c>
      <c r="F191" s="630"/>
      <c r="G191" s="630"/>
      <c r="H191" s="630"/>
      <c r="I191" s="630"/>
      <c r="J191" s="630"/>
      <c r="K191" s="630"/>
      <c r="L191" s="630"/>
      <c r="M191" s="630"/>
      <c r="N191" s="630"/>
      <c r="O191" s="630"/>
      <c r="P191" s="630"/>
      <c r="Q191" s="630"/>
      <c r="R191" s="630"/>
      <c r="S191" s="630"/>
      <c r="T191" s="630"/>
      <c r="U191" s="630"/>
      <c r="V191" s="630"/>
      <c r="W191" s="630"/>
      <c r="X191" s="630"/>
      <c r="Y191" s="630"/>
      <c r="Z191" s="630"/>
      <c r="AA191" s="630"/>
      <c r="AB191" s="630"/>
      <c r="AC191" s="630"/>
      <c r="AD191" s="630"/>
      <c r="AE191" s="630"/>
      <c r="AF191" s="630"/>
      <c r="AG191" s="630"/>
      <c r="AH191" s="630"/>
      <c r="AI191" s="630"/>
      <c r="AJ191" s="630"/>
      <c r="AK191" s="630"/>
      <c r="AL191" s="630"/>
      <c r="AM191" s="630"/>
      <c r="AN191" s="630"/>
      <c r="AO191" s="630"/>
      <c r="AP191" s="630"/>
      <c r="AQ191" s="630"/>
      <c r="AR191" s="630"/>
      <c r="AS191" s="630"/>
      <c r="AT191" s="630"/>
      <c r="AU191" s="630"/>
      <c r="AV191" s="630"/>
      <c r="AW191" s="630"/>
      <c r="AX191" s="630"/>
      <c r="AY191" s="630"/>
      <c r="AZ191" s="630"/>
      <c r="BA191" s="631"/>
      <c r="BB191" s="631"/>
      <c r="BC191" s="631"/>
      <c r="BD191" s="631"/>
      <c r="BE191" s="631"/>
      <c r="BF191" s="631"/>
      <c r="BG191" s="186"/>
      <c r="BK191" s="26" t="str">
        <f>IF(AT104=Datos!$AO$2,D104,"")</f>
        <v/>
      </c>
    </row>
    <row r="192" spans="1:63" ht="14.25" customHeight="1">
      <c r="A192" s="18"/>
      <c r="D192" s="411"/>
      <c r="E192" s="630" t="str">
        <f>IF(D133="","",IF(AT133&lt;&gt;Datos!$AO$2,D133,""))</f>
        <v/>
      </c>
      <c r="F192" s="630"/>
      <c r="G192" s="630"/>
      <c r="H192" s="630"/>
      <c r="I192" s="630"/>
      <c r="J192" s="630"/>
      <c r="K192" s="630"/>
      <c r="L192" s="630"/>
      <c r="M192" s="630"/>
      <c r="N192" s="630"/>
      <c r="O192" s="630"/>
      <c r="P192" s="630"/>
      <c r="Q192" s="630"/>
      <c r="R192" s="630"/>
      <c r="S192" s="630"/>
      <c r="T192" s="630"/>
      <c r="U192" s="630"/>
      <c r="V192" s="630"/>
      <c r="W192" s="630"/>
      <c r="X192" s="630"/>
      <c r="Y192" s="630"/>
      <c r="Z192" s="630"/>
      <c r="AA192" s="630"/>
      <c r="AB192" s="630"/>
      <c r="AC192" s="630"/>
      <c r="AD192" s="630"/>
      <c r="AE192" s="630"/>
      <c r="AF192" s="630"/>
      <c r="AG192" s="630"/>
      <c r="AH192" s="630"/>
      <c r="AI192" s="630"/>
      <c r="AJ192" s="630"/>
      <c r="AK192" s="630"/>
      <c r="AL192" s="630"/>
      <c r="AM192" s="630"/>
      <c r="AN192" s="630"/>
      <c r="AO192" s="630"/>
      <c r="AP192" s="630"/>
      <c r="AQ192" s="630"/>
      <c r="AR192" s="630"/>
      <c r="AS192" s="630"/>
      <c r="AT192" s="630"/>
      <c r="AU192" s="630"/>
      <c r="AV192" s="630"/>
      <c r="AW192" s="630"/>
      <c r="AX192" s="630"/>
      <c r="AY192" s="630"/>
      <c r="AZ192" s="630"/>
      <c r="BA192" s="631"/>
      <c r="BB192" s="631"/>
      <c r="BC192" s="631"/>
      <c r="BD192" s="631"/>
      <c r="BE192" s="631"/>
      <c r="BF192" s="631"/>
      <c r="BG192" s="186"/>
      <c r="BK192" s="26" t="str">
        <f>IF(AT105=Datos!$AO$2,D105,"")</f>
        <v/>
      </c>
    </row>
    <row r="193" spans="1:63" ht="14.25" customHeight="1">
      <c r="A193" s="18"/>
      <c r="D193" s="411"/>
      <c r="E193" s="630" t="str">
        <f>IF(D134="","",IF(AT134&lt;&gt;Datos!$AO$2,D134,""))</f>
        <v/>
      </c>
      <c r="F193" s="630"/>
      <c r="G193" s="630"/>
      <c r="H193" s="630"/>
      <c r="I193" s="630"/>
      <c r="J193" s="630"/>
      <c r="K193" s="630"/>
      <c r="L193" s="630"/>
      <c r="M193" s="630"/>
      <c r="N193" s="630"/>
      <c r="O193" s="630"/>
      <c r="P193" s="630"/>
      <c r="Q193" s="630"/>
      <c r="R193" s="630"/>
      <c r="S193" s="630"/>
      <c r="T193" s="630"/>
      <c r="U193" s="630"/>
      <c r="V193" s="630"/>
      <c r="W193" s="630"/>
      <c r="X193" s="630"/>
      <c r="Y193" s="630"/>
      <c r="Z193" s="630"/>
      <c r="AA193" s="630"/>
      <c r="AB193" s="630"/>
      <c r="AC193" s="630"/>
      <c r="AD193" s="630"/>
      <c r="AE193" s="630"/>
      <c r="AF193" s="630"/>
      <c r="AG193" s="630"/>
      <c r="AH193" s="630"/>
      <c r="AI193" s="630"/>
      <c r="AJ193" s="630"/>
      <c r="AK193" s="630"/>
      <c r="AL193" s="630"/>
      <c r="AM193" s="630"/>
      <c r="AN193" s="630"/>
      <c r="AO193" s="630"/>
      <c r="AP193" s="630"/>
      <c r="AQ193" s="630"/>
      <c r="AR193" s="630"/>
      <c r="AS193" s="630"/>
      <c r="AT193" s="630"/>
      <c r="AU193" s="630"/>
      <c r="AV193" s="630"/>
      <c r="AW193" s="630"/>
      <c r="AX193" s="630"/>
      <c r="AY193" s="630"/>
      <c r="AZ193" s="630"/>
      <c r="BA193" s="631"/>
      <c r="BB193" s="631"/>
      <c r="BC193" s="631"/>
      <c r="BD193" s="631"/>
      <c r="BE193" s="631"/>
      <c r="BF193" s="631"/>
      <c r="BG193" s="186"/>
      <c r="BK193" s="26" t="str">
        <f>IF(AT106=Datos!$AO$2,D106,"")</f>
        <v/>
      </c>
    </row>
    <row r="194" spans="1:63" ht="14.25" customHeight="1">
      <c r="A194" s="18"/>
      <c r="D194" s="411"/>
      <c r="E194" s="630" t="str">
        <f>IF(D135="","",IF(AT135&lt;&gt;Datos!$AO$2,D135,""))</f>
        <v/>
      </c>
      <c r="F194" s="630"/>
      <c r="G194" s="630"/>
      <c r="H194" s="630"/>
      <c r="I194" s="630"/>
      <c r="J194" s="630"/>
      <c r="K194" s="630"/>
      <c r="L194" s="630"/>
      <c r="M194" s="630"/>
      <c r="N194" s="630"/>
      <c r="O194" s="630"/>
      <c r="P194" s="630"/>
      <c r="Q194" s="630"/>
      <c r="R194" s="630"/>
      <c r="S194" s="630"/>
      <c r="T194" s="630"/>
      <c r="U194" s="630"/>
      <c r="V194" s="630"/>
      <c r="W194" s="630"/>
      <c r="X194" s="630"/>
      <c r="Y194" s="630"/>
      <c r="Z194" s="630"/>
      <c r="AA194" s="630"/>
      <c r="AB194" s="630"/>
      <c r="AC194" s="630"/>
      <c r="AD194" s="630"/>
      <c r="AE194" s="630"/>
      <c r="AF194" s="630"/>
      <c r="AG194" s="630"/>
      <c r="AH194" s="630"/>
      <c r="AI194" s="630"/>
      <c r="AJ194" s="630"/>
      <c r="AK194" s="630"/>
      <c r="AL194" s="630"/>
      <c r="AM194" s="630"/>
      <c r="AN194" s="630"/>
      <c r="AO194" s="630"/>
      <c r="AP194" s="630"/>
      <c r="AQ194" s="630"/>
      <c r="AR194" s="630"/>
      <c r="AS194" s="630"/>
      <c r="AT194" s="630"/>
      <c r="AU194" s="630"/>
      <c r="AV194" s="630"/>
      <c r="AW194" s="630"/>
      <c r="AX194" s="630"/>
      <c r="AY194" s="630"/>
      <c r="AZ194" s="630"/>
      <c r="BA194" s="631"/>
      <c r="BB194" s="631"/>
      <c r="BC194" s="631"/>
      <c r="BD194" s="631"/>
      <c r="BE194" s="631"/>
      <c r="BF194" s="631"/>
      <c r="BG194" s="186"/>
      <c r="BK194" s="26" t="str">
        <f>IF(AT107=Datos!$AO$2,D107,"")</f>
        <v/>
      </c>
    </row>
    <row r="195" spans="1:63" ht="14.25" customHeight="1">
      <c r="A195" s="18"/>
      <c r="D195" s="411"/>
      <c r="E195" s="630" t="str">
        <f>IF(D136="","",IF(AT136&lt;&gt;Datos!$AO$2,D136,""))</f>
        <v/>
      </c>
      <c r="F195" s="630"/>
      <c r="G195" s="630"/>
      <c r="H195" s="630"/>
      <c r="I195" s="630"/>
      <c r="J195" s="630"/>
      <c r="K195" s="630"/>
      <c r="L195" s="630"/>
      <c r="M195" s="630"/>
      <c r="N195" s="630"/>
      <c r="O195" s="630"/>
      <c r="P195" s="630"/>
      <c r="Q195" s="630"/>
      <c r="R195" s="630"/>
      <c r="S195" s="630"/>
      <c r="T195" s="630"/>
      <c r="U195" s="630"/>
      <c r="V195" s="630"/>
      <c r="W195" s="630"/>
      <c r="X195" s="630"/>
      <c r="Y195" s="630"/>
      <c r="Z195" s="630"/>
      <c r="AA195" s="630"/>
      <c r="AB195" s="630"/>
      <c r="AC195" s="630"/>
      <c r="AD195" s="630"/>
      <c r="AE195" s="630"/>
      <c r="AF195" s="630"/>
      <c r="AG195" s="630"/>
      <c r="AH195" s="630"/>
      <c r="AI195" s="630"/>
      <c r="AJ195" s="630"/>
      <c r="AK195" s="630"/>
      <c r="AL195" s="630"/>
      <c r="AM195" s="630"/>
      <c r="AN195" s="630"/>
      <c r="AO195" s="630"/>
      <c r="AP195" s="630"/>
      <c r="AQ195" s="630"/>
      <c r="AR195" s="630"/>
      <c r="AS195" s="630"/>
      <c r="AT195" s="630"/>
      <c r="AU195" s="630"/>
      <c r="AV195" s="630"/>
      <c r="AW195" s="630"/>
      <c r="AX195" s="630"/>
      <c r="AY195" s="630"/>
      <c r="AZ195" s="630"/>
      <c r="BA195" s="631"/>
      <c r="BB195" s="631"/>
      <c r="BC195" s="631"/>
      <c r="BD195" s="631"/>
      <c r="BE195" s="631"/>
      <c r="BF195" s="631"/>
      <c r="BG195" s="186"/>
      <c r="BK195" s="26" t="str">
        <f>IF(AT108=Datos!$AO$2,D108,"")</f>
        <v/>
      </c>
    </row>
    <row r="196" spans="1:63" ht="14.25" customHeight="1">
      <c r="A196" s="18"/>
      <c r="D196" s="411"/>
      <c r="E196" s="630" t="str">
        <f>IF(D137="","",IF(AT137&lt;&gt;Datos!$AO$2,D137,""))</f>
        <v/>
      </c>
      <c r="F196" s="630"/>
      <c r="G196" s="630"/>
      <c r="H196" s="630"/>
      <c r="I196" s="630"/>
      <c r="J196" s="630"/>
      <c r="K196" s="630"/>
      <c r="L196" s="630"/>
      <c r="M196" s="630"/>
      <c r="N196" s="630"/>
      <c r="O196" s="630"/>
      <c r="P196" s="630"/>
      <c r="Q196" s="630"/>
      <c r="R196" s="630"/>
      <c r="S196" s="630"/>
      <c r="T196" s="630"/>
      <c r="U196" s="630"/>
      <c r="V196" s="630"/>
      <c r="W196" s="630"/>
      <c r="X196" s="630"/>
      <c r="Y196" s="630"/>
      <c r="Z196" s="630"/>
      <c r="AA196" s="630"/>
      <c r="AB196" s="630"/>
      <c r="AC196" s="630"/>
      <c r="AD196" s="630"/>
      <c r="AE196" s="630"/>
      <c r="AF196" s="630"/>
      <c r="AG196" s="630"/>
      <c r="AH196" s="630"/>
      <c r="AI196" s="630"/>
      <c r="AJ196" s="630"/>
      <c r="AK196" s="630"/>
      <c r="AL196" s="630"/>
      <c r="AM196" s="630"/>
      <c r="AN196" s="630"/>
      <c r="AO196" s="630"/>
      <c r="AP196" s="630"/>
      <c r="AQ196" s="630"/>
      <c r="AR196" s="630"/>
      <c r="AS196" s="630"/>
      <c r="AT196" s="630"/>
      <c r="AU196" s="630"/>
      <c r="AV196" s="630"/>
      <c r="AW196" s="630"/>
      <c r="AX196" s="630"/>
      <c r="AY196" s="630"/>
      <c r="AZ196" s="630"/>
      <c r="BA196" s="631"/>
      <c r="BB196" s="631"/>
      <c r="BC196" s="631"/>
      <c r="BD196" s="631"/>
      <c r="BE196" s="631"/>
      <c r="BF196" s="631"/>
      <c r="BG196" s="186"/>
      <c r="BK196" s="26" t="str">
        <f>IF(AT109=Datos!$AO$2,D109,"")</f>
        <v/>
      </c>
    </row>
    <row r="197" spans="1:63" ht="14.25" customHeight="1">
      <c r="A197" s="18"/>
      <c r="D197" s="411"/>
      <c r="E197" s="630" t="str">
        <f>IF(D138="","",IF(AT138&lt;&gt;Datos!$AO$2,D138,""))</f>
        <v/>
      </c>
      <c r="F197" s="630"/>
      <c r="G197" s="630"/>
      <c r="H197" s="630"/>
      <c r="I197" s="630"/>
      <c r="J197" s="630"/>
      <c r="K197" s="630"/>
      <c r="L197" s="630"/>
      <c r="M197" s="630"/>
      <c r="N197" s="630"/>
      <c r="O197" s="630"/>
      <c r="P197" s="630"/>
      <c r="Q197" s="630"/>
      <c r="R197" s="630"/>
      <c r="S197" s="630"/>
      <c r="T197" s="630"/>
      <c r="U197" s="630"/>
      <c r="V197" s="630"/>
      <c r="W197" s="630"/>
      <c r="X197" s="630"/>
      <c r="Y197" s="630"/>
      <c r="Z197" s="630"/>
      <c r="AA197" s="630"/>
      <c r="AB197" s="630"/>
      <c r="AC197" s="630"/>
      <c r="AD197" s="630"/>
      <c r="AE197" s="630"/>
      <c r="AF197" s="630"/>
      <c r="AG197" s="630"/>
      <c r="AH197" s="630"/>
      <c r="AI197" s="630"/>
      <c r="AJ197" s="630"/>
      <c r="AK197" s="630"/>
      <c r="AL197" s="630"/>
      <c r="AM197" s="630"/>
      <c r="AN197" s="630"/>
      <c r="AO197" s="630"/>
      <c r="AP197" s="630"/>
      <c r="AQ197" s="630"/>
      <c r="AR197" s="630"/>
      <c r="AS197" s="630"/>
      <c r="AT197" s="630"/>
      <c r="AU197" s="630"/>
      <c r="AV197" s="630"/>
      <c r="AW197" s="630"/>
      <c r="AX197" s="630"/>
      <c r="AY197" s="630"/>
      <c r="AZ197" s="630"/>
      <c r="BA197" s="631"/>
      <c r="BB197" s="631"/>
      <c r="BC197" s="631"/>
      <c r="BD197" s="631"/>
      <c r="BE197" s="631"/>
      <c r="BF197" s="631"/>
      <c r="BG197" s="186"/>
      <c r="BK197" s="26" t="str">
        <f>IF(AT110=Datos!$AO$2,D110,"")</f>
        <v/>
      </c>
    </row>
    <row r="198" spans="1:63" ht="14.25" customHeight="1">
      <c r="A198" s="18"/>
      <c r="D198" s="412"/>
      <c r="E198" s="630" t="str">
        <f>IF(D139="","",IF(AT139&lt;&gt;Datos!$AO$2,D139,""))</f>
        <v/>
      </c>
      <c r="F198" s="630"/>
      <c r="G198" s="630"/>
      <c r="H198" s="630"/>
      <c r="I198" s="630"/>
      <c r="J198" s="630"/>
      <c r="K198" s="630"/>
      <c r="L198" s="630"/>
      <c r="M198" s="630"/>
      <c r="N198" s="630"/>
      <c r="O198" s="630"/>
      <c r="P198" s="630"/>
      <c r="Q198" s="630"/>
      <c r="R198" s="630"/>
      <c r="S198" s="630"/>
      <c r="T198" s="630"/>
      <c r="U198" s="630"/>
      <c r="V198" s="630"/>
      <c r="W198" s="630"/>
      <c r="X198" s="630"/>
      <c r="Y198" s="630"/>
      <c r="Z198" s="630"/>
      <c r="AA198" s="630"/>
      <c r="AB198" s="630"/>
      <c r="AC198" s="630"/>
      <c r="AD198" s="630"/>
      <c r="AE198" s="630"/>
      <c r="AF198" s="630"/>
      <c r="AG198" s="630"/>
      <c r="AH198" s="630"/>
      <c r="AI198" s="630"/>
      <c r="AJ198" s="630"/>
      <c r="AK198" s="630"/>
      <c r="AL198" s="630"/>
      <c r="AM198" s="630"/>
      <c r="AN198" s="630"/>
      <c r="AO198" s="630"/>
      <c r="AP198" s="630"/>
      <c r="AQ198" s="630"/>
      <c r="AR198" s="630"/>
      <c r="AS198" s="630"/>
      <c r="AT198" s="630"/>
      <c r="AU198" s="630"/>
      <c r="AV198" s="630"/>
      <c r="AW198" s="630"/>
      <c r="AX198" s="630"/>
      <c r="AY198" s="630"/>
      <c r="AZ198" s="630"/>
      <c r="BA198" s="631"/>
      <c r="BB198" s="631"/>
      <c r="BC198" s="631"/>
      <c r="BD198" s="631"/>
      <c r="BE198" s="631"/>
      <c r="BF198" s="631"/>
      <c r="BG198" s="186"/>
      <c r="BK198" s="26" t="str">
        <f>IF(AT111=Datos!$AO$2,D111,"")</f>
        <v/>
      </c>
    </row>
    <row r="199" spans="1:63" ht="14.25" customHeight="1">
      <c r="A199" s="18"/>
      <c r="D199" s="412"/>
      <c r="E199" s="630" t="str">
        <f>IF(D140="","",IF(AT140&lt;&gt;Datos!$AO$2,D140,""))</f>
        <v/>
      </c>
      <c r="F199" s="630"/>
      <c r="G199" s="630"/>
      <c r="H199" s="630"/>
      <c r="I199" s="630"/>
      <c r="J199" s="630"/>
      <c r="K199" s="630"/>
      <c r="L199" s="630"/>
      <c r="M199" s="630"/>
      <c r="N199" s="630"/>
      <c r="O199" s="630"/>
      <c r="P199" s="630"/>
      <c r="Q199" s="630"/>
      <c r="R199" s="630"/>
      <c r="S199" s="630"/>
      <c r="T199" s="630"/>
      <c r="U199" s="630"/>
      <c r="V199" s="630"/>
      <c r="W199" s="630"/>
      <c r="X199" s="630"/>
      <c r="Y199" s="630"/>
      <c r="Z199" s="630"/>
      <c r="AA199" s="630"/>
      <c r="AB199" s="630"/>
      <c r="AC199" s="630"/>
      <c r="AD199" s="630"/>
      <c r="AE199" s="630"/>
      <c r="AF199" s="630"/>
      <c r="AG199" s="630"/>
      <c r="AH199" s="630"/>
      <c r="AI199" s="630"/>
      <c r="AJ199" s="630"/>
      <c r="AK199" s="630"/>
      <c r="AL199" s="630"/>
      <c r="AM199" s="630"/>
      <c r="AN199" s="630"/>
      <c r="AO199" s="630"/>
      <c r="AP199" s="630"/>
      <c r="AQ199" s="630"/>
      <c r="AR199" s="630"/>
      <c r="AS199" s="630"/>
      <c r="AT199" s="630"/>
      <c r="AU199" s="630"/>
      <c r="AV199" s="630"/>
      <c r="AW199" s="630"/>
      <c r="AX199" s="630"/>
      <c r="AY199" s="630"/>
      <c r="AZ199" s="630"/>
      <c r="BA199" s="631"/>
      <c r="BB199" s="631"/>
      <c r="BC199" s="631"/>
      <c r="BD199" s="631"/>
      <c r="BE199" s="631"/>
      <c r="BF199" s="631"/>
      <c r="BG199" s="186"/>
      <c r="BK199" s="26" t="s">
        <v>580</v>
      </c>
    </row>
    <row r="200" spans="1:63" ht="14.25" customHeight="1">
      <c r="A200" s="18"/>
      <c r="D200" s="434" t="s">
        <v>582</v>
      </c>
      <c r="E200" s="434"/>
      <c r="F200" s="434"/>
      <c r="G200" s="434"/>
      <c r="H200" s="434"/>
      <c r="I200" s="434"/>
      <c r="J200" s="434"/>
      <c r="K200" s="434"/>
      <c r="L200" s="434"/>
      <c r="M200" s="434"/>
      <c r="N200" s="434"/>
      <c r="O200" s="434"/>
      <c r="P200" s="434"/>
      <c r="Q200" s="434"/>
      <c r="R200" s="434"/>
      <c r="S200" s="434"/>
      <c r="T200" s="434"/>
      <c r="U200" s="434"/>
      <c r="V200" s="434"/>
      <c r="W200" s="434"/>
      <c r="X200" s="434"/>
      <c r="Y200" s="434"/>
      <c r="Z200" s="434"/>
      <c r="AA200" s="434"/>
      <c r="AB200" s="434"/>
      <c r="AC200" s="434"/>
      <c r="AD200" s="434"/>
      <c r="AE200" s="434"/>
      <c r="AF200" s="434"/>
      <c r="AG200" s="434"/>
      <c r="AH200" s="434"/>
      <c r="AI200" s="434"/>
      <c r="AJ200" s="434"/>
      <c r="AK200" s="434"/>
      <c r="AL200" s="434"/>
      <c r="AM200" s="434"/>
      <c r="AN200" s="434"/>
      <c r="AO200" s="434"/>
      <c r="AP200" s="434"/>
      <c r="AQ200" s="434"/>
      <c r="AR200" s="434"/>
      <c r="AS200" s="434"/>
      <c r="AT200" s="434"/>
      <c r="AU200" s="434"/>
      <c r="AV200" s="434"/>
      <c r="AW200" s="434"/>
      <c r="AX200" s="434"/>
      <c r="AY200" s="434"/>
      <c r="AZ200" s="434"/>
      <c r="BA200" s="434"/>
      <c r="BB200" s="434"/>
      <c r="BC200" s="434"/>
      <c r="BD200" s="434"/>
      <c r="BE200" s="434"/>
      <c r="BF200" s="434"/>
      <c r="BG200" s="643"/>
    </row>
    <row r="201" spans="1:63" ht="15.75" customHeight="1">
      <c r="A201" s="18"/>
      <c r="D201" s="750"/>
      <c r="E201" s="750"/>
      <c r="F201" s="750"/>
      <c r="G201" s="750"/>
      <c r="H201" s="750"/>
      <c r="I201" s="750"/>
      <c r="J201" s="750"/>
      <c r="K201" s="750"/>
      <c r="L201" s="750"/>
      <c r="M201" s="750"/>
      <c r="N201" s="750"/>
      <c r="O201" s="750"/>
      <c r="P201" s="750"/>
      <c r="Q201" s="750"/>
      <c r="R201" s="750"/>
      <c r="S201" s="750"/>
      <c r="T201" s="750"/>
      <c r="U201" s="750"/>
      <c r="V201" s="750"/>
      <c r="W201" s="750"/>
      <c r="X201" s="750"/>
      <c r="Y201" s="750"/>
      <c r="Z201" s="750"/>
      <c r="AA201" s="750"/>
      <c r="AB201" s="750"/>
      <c r="AC201" s="750"/>
      <c r="AD201" s="750"/>
      <c r="AE201" s="750"/>
      <c r="AF201" s="750"/>
      <c r="AG201" s="750"/>
      <c r="AH201" s="750"/>
      <c r="AI201" s="750"/>
      <c r="AJ201" s="750"/>
      <c r="AK201" s="750"/>
      <c r="AL201" s="750"/>
      <c r="AM201" s="750"/>
      <c r="AN201" s="750"/>
      <c r="AO201" s="750"/>
      <c r="AP201" s="750"/>
      <c r="AQ201" s="750"/>
      <c r="AR201" s="750"/>
      <c r="AS201" s="750"/>
      <c r="AT201" s="750"/>
      <c r="AU201" s="750"/>
      <c r="AV201" s="750"/>
      <c r="AW201" s="750"/>
      <c r="AX201" s="750"/>
      <c r="AY201" s="750"/>
      <c r="AZ201" s="750"/>
      <c r="BA201" s="750"/>
      <c r="BB201" s="750"/>
      <c r="BG201" s="20"/>
    </row>
    <row r="202" spans="1:63" ht="15.75" customHeight="1">
      <c r="A202" s="18"/>
      <c r="BG202" s="20"/>
    </row>
    <row r="203" spans="1:63" ht="15" customHeight="1">
      <c r="A203" s="18"/>
      <c r="D203" s="627" t="s">
        <v>583</v>
      </c>
      <c r="E203" s="627"/>
      <c r="F203" s="627"/>
      <c r="G203" s="627"/>
      <c r="H203" s="627"/>
      <c r="I203" s="627"/>
      <c r="J203" s="627"/>
      <c r="K203" s="627"/>
      <c r="L203" s="627"/>
      <c r="M203" s="627"/>
      <c r="N203" s="627"/>
      <c r="O203" s="627"/>
      <c r="P203" s="627"/>
      <c r="Q203" s="627"/>
      <c r="R203" s="627"/>
      <c r="S203" s="627"/>
      <c r="T203" s="627"/>
      <c r="U203" s="627"/>
      <c r="V203" s="627"/>
      <c r="W203" s="627"/>
      <c r="X203" s="627"/>
      <c r="Y203" s="627"/>
      <c r="Z203" s="627"/>
      <c r="AA203" s="627"/>
      <c r="AB203" s="627"/>
      <c r="AC203" s="627"/>
      <c r="AD203" s="627"/>
      <c r="AE203" s="627"/>
      <c r="AF203" s="627"/>
      <c r="AG203" s="627"/>
      <c r="AH203" s="627"/>
      <c r="AI203" s="627"/>
      <c r="AJ203" s="627"/>
      <c r="AK203" s="627"/>
      <c r="AL203" s="627"/>
      <c r="AM203" s="627"/>
      <c r="AN203" s="627"/>
      <c r="AO203" s="627"/>
      <c r="AP203" s="627"/>
      <c r="AQ203" s="627"/>
      <c r="AR203" s="627"/>
      <c r="AS203" s="627"/>
      <c r="AT203" s="627"/>
      <c r="AU203" s="627"/>
      <c r="AV203" s="627"/>
      <c r="AW203" s="627"/>
      <c r="AX203" s="627"/>
      <c r="AY203" s="627"/>
      <c r="AZ203" s="627"/>
      <c r="BA203" s="627"/>
      <c r="BB203" s="627"/>
      <c r="BC203" s="627"/>
      <c r="BD203" s="627"/>
      <c r="BE203" s="627"/>
      <c r="BF203" s="627"/>
      <c r="BG203" s="628"/>
    </row>
    <row r="204" spans="1:63" ht="20.25" customHeight="1">
      <c r="A204" s="18"/>
      <c r="D204" s="435" t="s">
        <v>564</v>
      </c>
      <c r="E204" s="435"/>
      <c r="F204" s="435"/>
      <c r="G204" s="435"/>
      <c r="H204" s="435"/>
      <c r="I204" s="435"/>
      <c r="J204" s="435"/>
      <c r="K204" s="435"/>
      <c r="L204" s="435"/>
      <c r="M204" s="435"/>
      <c r="N204" s="435"/>
      <c r="O204" s="435"/>
      <c r="P204" s="435"/>
      <c r="Q204" s="435"/>
      <c r="R204" s="435"/>
      <c r="S204" s="435"/>
      <c r="T204" s="435"/>
      <c r="U204" s="435"/>
      <c r="V204" s="435" t="s">
        <v>565</v>
      </c>
      <c r="W204" s="435"/>
      <c r="X204" s="435"/>
      <c r="Y204" s="435"/>
      <c r="Z204" s="435"/>
      <c r="AA204" s="435"/>
      <c r="AB204" s="435"/>
      <c r="AC204" s="435"/>
      <c r="AD204" s="435"/>
      <c r="AE204" s="435"/>
      <c r="AF204" s="435"/>
      <c r="AG204" s="435"/>
      <c r="AH204" s="435"/>
      <c r="AI204" s="435"/>
      <c r="AJ204" s="435"/>
      <c r="AK204" s="435"/>
      <c r="AL204" s="435"/>
      <c r="AM204" s="435"/>
      <c r="AN204" s="435" t="s">
        <v>566</v>
      </c>
      <c r="AO204" s="435"/>
      <c r="AP204" s="435"/>
      <c r="AQ204" s="435"/>
      <c r="AR204" s="435"/>
      <c r="AS204" s="435"/>
      <c r="AT204" s="435"/>
      <c r="AU204" s="435"/>
      <c r="AV204" s="435"/>
      <c r="AW204" s="435"/>
      <c r="AX204" s="435"/>
      <c r="AY204" s="435"/>
      <c r="AZ204" s="435"/>
      <c r="BA204" s="435"/>
      <c r="BB204" s="435"/>
      <c r="BC204" s="435"/>
      <c r="BD204" s="435"/>
      <c r="BE204" s="435"/>
      <c r="BF204" s="435"/>
      <c r="BG204" s="629"/>
    </row>
    <row r="205" spans="1:63" ht="20.100000000000001" customHeight="1">
      <c r="A205" s="18"/>
      <c r="D205" s="400"/>
      <c r="E205" s="400"/>
      <c r="F205" s="400"/>
      <c r="G205" s="400"/>
      <c r="H205" s="400"/>
      <c r="I205" s="400"/>
      <c r="J205" s="400"/>
      <c r="K205" s="400"/>
      <c r="L205" s="400"/>
      <c r="M205" s="400"/>
      <c r="N205" s="400"/>
      <c r="O205" s="400"/>
      <c r="P205" s="400"/>
      <c r="Q205" s="400"/>
      <c r="R205" s="400"/>
      <c r="S205" s="400"/>
      <c r="T205" s="400"/>
      <c r="U205" s="400"/>
      <c r="V205" s="400"/>
      <c r="W205" s="400"/>
      <c r="X205" s="400"/>
      <c r="Y205" s="400"/>
      <c r="Z205" s="400"/>
      <c r="AA205" s="400"/>
      <c r="AB205" s="400"/>
      <c r="AC205" s="400"/>
      <c r="AD205" s="400"/>
      <c r="AE205" s="400"/>
      <c r="AF205" s="400"/>
      <c r="AG205" s="400"/>
      <c r="AH205" s="400"/>
      <c r="AI205" s="400"/>
      <c r="AJ205" s="400"/>
      <c r="AK205" s="400"/>
      <c r="AL205" s="400"/>
      <c r="AM205" s="400"/>
      <c r="AN205" s="400"/>
      <c r="AO205" s="400"/>
      <c r="AP205" s="400"/>
      <c r="AQ205" s="400"/>
      <c r="AR205" s="400"/>
      <c r="AS205" s="400"/>
      <c r="AT205" s="400"/>
      <c r="AU205" s="400"/>
      <c r="AV205" s="400"/>
      <c r="AW205" s="400"/>
      <c r="AX205" s="400"/>
      <c r="AY205" s="400"/>
      <c r="AZ205" s="400"/>
      <c r="BA205" s="400"/>
      <c r="BB205" s="400"/>
      <c r="BC205" s="400"/>
      <c r="BD205" s="400"/>
      <c r="BE205" s="400"/>
      <c r="BF205" s="400"/>
      <c r="BG205" s="619"/>
    </row>
    <row r="206" spans="1:63">
      <c r="A206" s="18"/>
      <c r="D206" s="400"/>
      <c r="E206" s="400"/>
      <c r="F206" s="400"/>
      <c r="G206" s="400"/>
      <c r="H206" s="400"/>
      <c r="I206" s="400"/>
      <c r="J206" s="400"/>
      <c r="K206" s="400"/>
      <c r="L206" s="400"/>
      <c r="M206" s="400"/>
      <c r="N206" s="400"/>
      <c r="O206" s="400"/>
      <c r="P206" s="400"/>
      <c r="Q206" s="400"/>
      <c r="R206" s="400"/>
      <c r="S206" s="400"/>
      <c r="T206" s="400"/>
      <c r="U206" s="400"/>
      <c r="V206" s="400"/>
      <c r="W206" s="400"/>
      <c r="X206" s="400"/>
      <c r="Y206" s="400"/>
      <c r="Z206" s="400"/>
      <c r="AA206" s="400"/>
      <c r="AB206" s="400"/>
      <c r="AC206" s="400"/>
      <c r="AD206" s="400"/>
      <c r="AE206" s="400"/>
      <c r="AF206" s="400"/>
      <c r="AG206" s="400"/>
      <c r="AH206" s="400"/>
      <c r="AI206" s="400"/>
      <c r="AJ206" s="400"/>
      <c r="AK206" s="400"/>
      <c r="AL206" s="400"/>
      <c r="AM206" s="400"/>
      <c r="AN206" s="400"/>
      <c r="AO206" s="400"/>
      <c r="AP206" s="400"/>
      <c r="AQ206" s="400"/>
      <c r="AR206" s="400"/>
      <c r="AS206" s="400"/>
      <c r="AT206" s="400"/>
      <c r="AU206" s="400"/>
      <c r="AV206" s="400"/>
      <c r="AW206" s="400"/>
      <c r="AX206" s="400"/>
      <c r="AY206" s="400"/>
      <c r="AZ206" s="400"/>
      <c r="BA206" s="400"/>
      <c r="BB206" s="400"/>
      <c r="BC206" s="400"/>
      <c r="BD206" s="400"/>
      <c r="BE206" s="400"/>
      <c r="BF206" s="400"/>
      <c r="BG206" s="619"/>
    </row>
    <row r="207" spans="1:63">
      <c r="A207" s="18"/>
      <c r="D207" s="400"/>
      <c r="E207" s="400"/>
      <c r="F207" s="400"/>
      <c r="G207" s="400"/>
      <c r="H207" s="400"/>
      <c r="I207" s="400"/>
      <c r="J207" s="400"/>
      <c r="K207" s="400"/>
      <c r="L207" s="400"/>
      <c r="M207" s="400"/>
      <c r="N207" s="400"/>
      <c r="O207" s="400"/>
      <c r="P207" s="400"/>
      <c r="Q207" s="400"/>
      <c r="R207" s="400"/>
      <c r="S207" s="400"/>
      <c r="T207" s="400"/>
      <c r="U207" s="400"/>
      <c r="V207" s="400"/>
      <c r="W207" s="400"/>
      <c r="X207" s="400"/>
      <c r="Y207" s="400"/>
      <c r="Z207" s="400"/>
      <c r="AA207" s="400"/>
      <c r="AB207" s="400"/>
      <c r="AC207" s="400"/>
      <c r="AD207" s="400"/>
      <c r="AE207" s="400"/>
      <c r="AF207" s="400"/>
      <c r="AG207" s="400"/>
      <c r="AH207" s="400"/>
      <c r="AI207" s="400"/>
      <c r="AJ207" s="400"/>
      <c r="AK207" s="400"/>
      <c r="AL207" s="400"/>
      <c r="AM207" s="400"/>
      <c r="AN207" s="400"/>
      <c r="AO207" s="400"/>
      <c r="AP207" s="400"/>
      <c r="AQ207" s="400"/>
      <c r="AR207" s="400"/>
      <c r="AS207" s="400"/>
      <c r="AT207" s="400"/>
      <c r="AU207" s="400"/>
      <c r="AV207" s="400"/>
      <c r="AW207" s="400"/>
      <c r="AX207" s="400"/>
      <c r="AY207" s="400"/>
      <c r="AZ207" s="400"/>
      <c r="BA207" s="400"/>
      <c r="BB207" s="400"/>
      <c r="BC207" s="400"/>
      <c r="BD207" s="400"/>
      <c r="BE207" s="400"/>
      <c r="BF207" s="400"/>
      <c r="BG207" s="619"/>
    </row>
    <row r="208" spans="1:63">
      <c r="A208" s="18"/>
      <c r="D208" s="400"/>
      <c r="E208" s="400"/>
      <c r="F208" s="400"/>
      <c r="G208" s="400"/>
      <c r="H208" s="400"/>
      <c r="I208" s="400"/>
      <c r="J208" s="400"/>
      <c r="K208" s="400"/>
      <c r="L208" s="400"/>
      <c r="M208" s="400"/>
      <c r="N208" s="400"/>
      <c r="O208" s="400"/>
      <c r="P208" s="400"/>
      <c r="Q208" s="400"/>
      <c r="R208" s="400"/>
      <c r="S208" s="400"/>
      <c r="T208" s="400"/>
      <c r="U208" s="400"/>
      <c r="V208" s="400"/>
      <c r="W208" s="400"/>
      <c r="X208" s="400"/>
      <c r="Y208" s="400"/>
      <c r="Z208" s="400"/>
      <c r="AA208" s="400"/>
      <c r="AB208" s="400"/>
      <c r="AC208" s="400"/>
      <c r="AD208" s="400"/>
      <c r="AE208" s="400"/>
      <c r="AF208" s="400"/>
      <c r="AG208" s="400"/>
      <c r="AH208" s="400"/>
      <c r="AI208" s="400"/>
      <c r="AJ208" s="400"/>
      <c r="AK208" s="400"/>
      <c r="AL208" s="400"/>
      <c r="AM208" s="400"/>
      <c r="AN208" s="400"/>
      <c r="AO208" s="400"/>
      <c r="AP208" s="400"/>
      <c r="AQ208" s="400"/>
      <c r="AR208" s="400"/>
      <c r="AS208" s="400"/>
      <c r="AT208" s="400"/>
      <c r="AU208" s="400"/>
      <c r="AV208" s="400"/>
      <c r="AW208" s="400"/>
      <c r="AX208" s="400"/>
      <c r="AY208" s="400"/>
      <c r="AZ208" s="400"/>
      <c r="BA208" s="400"/>
      <c r="BB208" s="400"/>
      <c r="BC208" s="400"/>
      <c r="BD208" s="400"/>
      <c r="BE208" s="400"/>
      <c r="BF208" s="400"/>
      <c r="BG208" s="619"/>
    </row>
    <row r="209" spans="1:59">
      <c r="A209" s="18"/>
      <c r="D209" s="400"/>
      <c r="E209" s="400"/>
      <c r="F209" s="400"/>
      <c r="G209" s="400"/>
      <c r="H209" s="400"/>
      <c r="I209" s="400"/>
      <c r="J209" s="400"/>
      <c r="K209" s="400"/>
      <c r="L209" s="400"/>
      <c r="M209" s="400"/>
      <c r="N209" s="400"/>
      <c r="O209" s="400"/>
      <c r="P209" s="400"/>
      <c r="Q209" s="400"/>
      <c r="R209" s="400"/>
      <c r="S209" s="400"/>
      <c r="T209" s="400"/>
      <c r="U209" s="400"/>
      <c r="V209" s="400"/>
      <c r="W209" s="400"/>
      <c r="X209" s="400"/>
      <c r="Y209" s="400"/>
      <c r="Z209" s="400"/>
      <c r="AA209" s="400"/>
      <c r="AB209" s="400"/>
      <c r="AC209" s="400"/>
      <c r="AD209" s="400"/>
      <c r="AE209" s="400"/>
      <c r="AF209" s="400"/>
      <c r="AG209" s="400"/>
      <c r="AH209" s="400"/>
      <c r="AI209" s="400"/>
      <c r="AJ209" s="400"/>
      <c r="AK209" s="400"/>
      <c r="AL209" s="400"/>
      <c r="AM209" s="400"/>
      <c r="AN209" s="400"/>
      <c r="AO209" s="400"/>
      <c r="AP209" s="400"/>
      <c r="AQ209" s="400"/>
      <c r="AR209" s="400"/>
      <c r="AS209" s="400"/>
      <c r="AT209" s="400"/>
      <c r="AU209" s="400"/>
      <c r="AV209" s="400"/>
      <c r="AW209" s="400"/>
      <c r="AX209" s="400"/>
      <c r="AY209" s="400"/>
      <c r="AZ209" s="400"/>
      <c r="BA209" s="400"/>
      <c r="BB209" s="400"/>
      <c r="BC209" s="400"/>
      <c r="BD209" s="400"/>
      <c r="BE209" s="400"/>
      <c r="BF209" s="400"/>
      <c r="BG209" s="619"/>
    </row>
    <row r="210" spans="1:59">
      <c r="A210" s="18"/>
      <c r="D210" s="400"/>
      <c r="E210" s="400"/>
      <c r="F210" s="400"/>
      <c r="G210" s="400"/>
      <c r="H210" s="400"/>
      <c r="I210" s="400"/>
      <c r="J210" s="400"/>
      <c r="K210" s="400"/>
      <c r="L210" s="400"/>
      <c r="M210" s="400"/>
      <c r="N210" s="400"/>
      <c r="O210" s="400"/>
      <c r="P210" s="400"/>
      <c r="Q210" s="400"/>
      <c r="R210" s="400"/>
      <c r="S210" s="400"/>
      <c r="T210" s="400"/>
      <c r="U210" s="400"/>
      <c r="V210" s="400"/>
      <c r="W210" s="400"/>
      <c r="X210" s="400"/>
      <c r="Y210" s="400"/>
      <c r="Z210" s="400"/>
      <c r="AA210" s="400"/>
      <c r="AB210" s="400"/>
      <c r="AC210" s="400"/>
      <c r="AD210" s="400"/>
      <c r="AE210" s="400"/>
      <c r="AF210" s="400"/>
      <c r="AG210" s="400"/>
      <c r="AH210" s="400"/>
      <c r="AI210" s="400"/>
      <c r="AJ210" s="400"/>
      <c r="AK210" s="400"/>
      <c r="AL210" s="400"/>
      <c r="AM210" s="400"/>
      <c r="AN210" s="400"/>
      <c r="AO210" s="400"/>
      <c r="AP210" s="400"/>
      <c r="AQ210" s="400"/>
      <c r="AR210" s="400"/>
      <c r="AS210" s="400"/>
      <c r="AT210" s="400"/>
      <c r="AU210" s="400"/>
      <c r="AV210" s="400"/>
      <c r="AW210" s="400"/>
      <c r="AX210" s="400"/>
      <c r="AY210" s="400"/>
      <c r="AZ210" s="400"/>
      <c r="BA210" s="400"/>
      <c r="BB210" s="400"/>
      <c r="BC210" s="400"/>
      <c r="BD210" s="400"/>
      <c r="BE210" s="400"/>
      <c r="BF210" s="400"/>
      <c r="BG210" s="619"/>
    </row>
    <row r="211" spans="1:59">
      <c r="A211" s="18"/>
      <c r="D211" s="405"/>
      <c r="E211" s="406"/>
      <c r="F211" s="406"/>
      <c r="G211" s="406"/>
      <c r="H211" s="406"/>
      <c r="I211" s="406"/>
      <c r="J211" s="406"/>
      <c r="K211" s="406"/>
      <c r="L211" s="406"/>
      <c r="M211" s="406"/>
      <c r="N211" s="406"/>
      <c r="O211" s="406"/>
      <c r="P211" s="406"/>
      <c r="Q211" s="406"/>
      <c r="R211" s="406"/>
      <c r="S211" s="406"/>
      <c r="T211" s="406"/>
      <c r="U211" s="428"/>
      <c r="V211" s="400"/>
      <c r="W211" s="400"/>
      <c r="X211" s="400"/>
      <c r="Y211" s="400"/>
      <c r="Z211" s="400"/>
      <c r="AA211" s="400"/>
      <c r="AB211" s="400"/>
      <c r="AC211" s="400"/>
      <c r="AD211" s="400"/>
      <c r="AE211" s="400"/>
      <c r="AF211" s="400"/>
      <c r="AG211" s="400"/>
      <c r="AH211" s="400"/>
      <c r="AI211" s="400"/>
      <c r="AJ211" s="400"/>
      <c r="AK211" s="400"/>
      <c r="AL211" s="400"/>
      <c r="AM211" s="400"/>
      <c r="AN211" s="405"/>
      <c r="AO211" s="406"/>
      <c r="AP211" s="406"/>
      <c r="AQ211" s="406"/>
      <c r="AR211" s="406"/>
      <c r="AS211" s="406"/>
      <c r="AT211" s="406"/>
      <c r="AU211" s="406"/>
      <c r="AV211" s="406"/>
      <c r="AW211" s="406"/>
      <c r="AX211" s="406"/>
      <c r="AY211" s="406"/>
      <c r="AZ211" s="406"/>
      <c r="BA211" s="406"/>
      <c r="BB211" s="406"/>
      <c r="BC211" s="406"/>
      <c r="BD211" s="406"/>
      <c r="BE211" s="406"/>
      <c r="BF211" s="406"/>
      <c r="BG211" s="407"/>
    </row>
    <row r="212" spans="1:59">
      <c r="A212" s="18"/>
      <c r="D212" s="405"/>
      <c r="E212" s="406"/>
      <c r="F212" s="406"/>
      <c r="G212" s="406"/>
      <c r="H212" s="406"/>
      <c r="I212" s="406"/>
      <c r="J212" s="406"/>
      <c r="K212" s="406"/>
      <c r="L212" s="406"/>
      <c r="M212" s="406"/>
      <c r="N212" s="406"/>
      <c r="O212" s="406"/>
      <c r="P212" s="406"/>
      <c r="Q212" s="406"/>
      <c r="R212" s="406"/>
      <c r="S212" s="406"/>
      <c r="T212" s="406"/>
      <c r="U212" s="428"/>
      <c r="V212" s="400"/>
      <c r="W212" s="400"/>
      <c r="X212" s="400"/>
      <c r="Y212" s="400"/>
      <c r="Z212" s="400"/>
      <c r="AA212" s="400"/>
      <c r="AB212" s="400"/>
      <c r="AC212" s="400"/>
      <c r="AD212" s="400"/>
      <c r="AE212" s="400"/>
      <c r="AF212" s="400"/>
      <c r="AG212" s="400"/>
      <c r="AH212" s="400"/>
      <c r="AI212" s="400"/>
      <c r="AJ212" s="400"/>
      <c r="AK212" s="400"/>
      <c r="AL212" s="400"/>
      <c r="AM212" s="400"/>
      <c r="AN212" s="405"/>
      <c r="AO212" s="406"/>
      <c r="AP212" s="406"/>
      <c r="AQ212" s="406"/>
      <c r="AR212" s="406"/>
      <c r="AS212" s="406"/>
      <c r="AT212" s="406"/>
      <c r="AU212" s="406"/>
      <c r="AV212" s="406"/>
      <c r="AW212" s="406"/>
      <c r="AX212" s="406"/>
      <c r="AY212" s="406"/>
      <c r="AZ212" s="406"/>
      <c r="BA212" s="406"/>
      <c r="BB212" s="406"/>
      <c r="BC212" s="406"/>
      <c r="BD212" s="406"/>
      <c r="BE212" s="406"/>
      <c r="BF212" s="406"/>
      <c r="BG212" s="407"/>
    </row>
    <row r="213" spans="1:59">
      <c r="A213" s="18"/>
      <c r="D213" s="405"/>
      <c r="E213" s="406"/>
      <c r="F213" s="406"/>
      <c r="G213" s="406"/>
      <c r="H213" s="406"/>
      <c r="I213" s="406"/>
      <c r="J213" s="406"/>
      <c r="K213" s="406"/>
      <c r="L213" s="406"/>
      <c r="M213" s="406"/>
      <c r="N213" s="406"/>
      <c r="O213" s="406"/>
      <c r="P213" s="406"/>
      <c r="Q213" s="406"/>
      <c r="R213" s="406"/>
      <c r="S213" s="406"/>
      <c r="T213" s="406"/>
      <c r="U213" s="428"/>
      <c r="V213" s="400"/>
      <c r="W213" s="400"/>
      <c r="X213" s="400"/>
      <c r="Y213" s="400"/>
      <c r="Z213" s="400"/>
      <c r="AA213" s="400"/>
      <c r="AB213" s="400"/>
      <c r="AC213" s="400"/>
      <c r="AD213" s="400"/>
      <c r="AE213" s="400"/>
      <c r="AF213" s="400"/>
      <c r="AG213" s="400"/>
      <c r="AH213" s="400"/>
      <c r="AI213" s="400"/>
      <c r="AJ213" s="400"/>
      <c r="AK213" s="400"/>
      <c r="AL213" s="400"/>
      <c r="AM213" s="400"/>
      <c r="AN213" s="405"/>
      <c r="AO213" s="406"/>
      <c r="AP213" s="406"/>
      <c r="AQ213" s="406"/>
      <c r="AR213" s="406"/>
      <c r="AS213" s="406"/>
      <c r="AT213" s="406"/>
      <c r="AU213" s="406"/>
      <c r="AV213" s="406"/>
      <c r="AW213" s="406"/>
      <c r="AX213" s="406"/>
      <c r="AY213" s="406"/>
      <c r="AZ213" s="406"/>
      <c r="BA213" s="406"/>
      <c r="BB213" s="406"/>
      <c r="BC213" s="406"/>
      <c r="BD213" s="406"/>
      <c r="BE213" s="406"/>
      <c r="BF213" s="406"/>
      <c r="BG213" s="407"/>
    </row>
    <row r="214" spans="1:59">
      <c r="A214" s="18"/>
      <c r="D214" s="405"/>
      <c r="E214" s="406"/>
      <c r="F214" s="406"/>
      <c r="G214" s="406"/>
      <c r="H214" s="406"/>
      <c r="I214" s="406"/>
      <c r="J214" s="406"/>
      <c r="K214" s="406"/>
      <c r="L214" s="406"/>
      <c r="M214" s="406"/>
      <c r="N214" s="406"/>
      <c r="O214" s="406"/>
      <c r="P214" s="406"/>
      <c r="Q214" s="406"/>
      <c r="R214" s="406"/>
      <c r="S214" s="406"/>
      <c r="T214" s="406"/>
      <c r="U214" s="428"/>
      <c r="V214" s="400"/>
      <c r="W214" s="400"/>
      <c r="X214" s="400"/>
      <c r="Y214" s="400"/>
      <c r="Z214" s="400"/>
      <c r="AA214" s="400"/>
      <c r="AB214" s="400"/>
      <c r="AC214" s="400"/>
      <c r="AD214" s="400"/>
      <c r="AE214" s="400"/>
      <c r="AF214" s="400"/>
      <c r="AG214" s="400"/>
      <c r="AH214" s="400"/>
      <c r="AI214" s="400"/>
      <c r="AJ214" s="400"/>
      <c r="AK214" s="400"/>
      <c r="AL214" s="400"/>
      <c r="AM214" s="400"/>
      <c r="AN214" s="405"/>
      <c r="AO214" s="406"/>
      <c r="AP214" s="406"/>
      <c r="AQ214" s="406"/>
      <c r="AR214" s="406"/>
      <c r="AS214" s="406"/>
      <c r="AT214" s="406"/>
      <c r="AU214" s="406"/>
      <c r="AV214" s="406"/>
      <c r="AW214" s="406"/>
      <c r="AX214" s="406"/>
      <c r="AY214" s="406"/>
      <c r="AZ214" s="406"/>
      <c r="BA214" s="406"/>
      <c r="BB214" s="406"/>
      <c r="BC214" s="406"/>
      <c r="BD214" s="406"/>
      <c r="BE214" s="406"/>
      <c r="BF214" s="406"/>
      <c r="BG214" s="407"/>
    </row>
    <row r="215" spans="1:59" ht="15" customHeight="1">
      <c r="A215" s="18"/>
      <c r="D215" s="434" t="str">
        <f>IF(AK13=Datos!$A$6,"* Si los efectos no deseados de la oportunidad se presentan incluir este plan en el Sistema de Administración de Acciones Preventivas y Correctivas con fuente -Administración de oportunidades (contingencia)-","* Si el riesgo se presenta incluir este plan en el Sistema de Administración de Acciones Preventivas y Correctivas con fuente -Administración de riesgos (contingencia)-")</f>
        <v>* Si el riesgo se presenta incluir este plan en el Sistema de Administración de Acciones Preventivas y Correctivas con fuente -Administración de riesgos (contingencia)-</v>
      </c>
      <c r="E215" s="434"/>
      <c r="F215" s="434"/>
      <c r="G215" s="434"/>
      <c r="H215" s="434"/>
      <c r="I215" s="434"/>
      <c r="J215" s="434"/>
      <c r="K215" s="434"/>
      <c r="L215" s="434"/>
      <c r="M215" s="434"/>
      <c r="N215" s="434"/>
      <c r="O215" s="434"/>
      <c r="P215" s="434"/>
      <c r="Q215" s="434"/>
      <c r="R215" s="434"/>
      <c r="S215" s="434"/>
      <c r="T215" s="434"/>
      <c r="U215" s="434"/>
      <c r="V215" s="434"/>
      <c r="W215" s="434"/>
      <c r="X215" s="434"/>
      <c r="Y215" s="434"/>
      <c r="Z215" s="434"/>
      <c r="AA215" s="434"/>
      <c r="AB215" s="434"/>
      <c r="AC215" s="434"/>
      <c r="AD215" s="434"/>
      <c r="AE215" s="434"/>
      <c r="AF215" s="434"/>
      <c r="AG215" s="434"/>
      <c r="AH215" s="434"/>
      <c r="AI215" s="434"/>
      <c r="AJ215" s="434"/>
      <c r="AK215" s="434"/>
      <c r="AL215" s="434"/>
      <c r="AM215" s="434"/>
      <c r="AN215" s="434"/>
      <c r="AO215" s="434"/>
      <c r="AP215" s="434"/>
      <c r="AQ215" s="434"/>
      <c r="AR215" s="434"/>
      <c r="AS215" s="434"/>
      <c r="AT215" s="434"/>
      <c r="AU215" s="434"/>
      <c r="AV215" s="434"/>
      <c r="AW215" s="434"/>
      <c r="AX215" s="434"/>
      <c r="AY215" s="434"/>
      <c r="AZ215" s="434"/>
      <c r="BA215" s="434"/>
      <c r="BB215" s="434"/>
      <c r="BG215" s="20"/>
    </row>
    <row r="216" spans="1:59" ht="15" customHeight="1">
      <c r="A216" s="18"/>
      <c r="BG216" s="20"/>
    </row>
    <row r="217" spans="1:59" ht="15.75" thickBot="1">
      <c r="A217" s="51"/>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c r="AS217" s="52"/>
      <c r="AT217" s="52"/>
      <c r="AU217" s="52"/>
      <c r="AV217" s="52"/>
      <c r="AW217" s="52"/>
      <c r="AX217" s="52"/>
      <c r="AY217" s="52"/>
      <c r="AZ217" s="52"/>
      <c r="BA217" s="52"/>
      <c r="BB217" s="52"/>
      <c r="BC217" s="52"/>
      <c r="BD217" s="52"/>
      <c r="BE217" s="52"/>
      <c r="BF217" s="52"/>
      <c r="BG217" s="54"/>
    </row>
    <row r="231" spans="63:64" ht="30">
      <c r="BK231" s="26" t="s">
        <v>587</v>
      </c>
      <c r="BL231" s="103">
        <v>1</v>
      </c>
    </row>
    <row r="232" spans="63:64">
      <c r="BK232" s="41"/>
    </row>
  </sheetData>
  <sheetProtection password="A10A" sheet="1" objects="1" scenarios="1" formatCells="0" formatRows="0"/>
  <mergeCells count="870">
    <mergeCell ref="BG1:BG2"/>
    <mergeCell ref="P3:U4"/>
    <mergeCell ref="V3:AZ4"/>
    <mergeCell ref="BA3:BF4"/>
    <mergeCell ref="BG3:BG4"/>
    <mergeCell ref="D6:G6"/>
    <mergeCell ref="K6:BF6"/>
    <mergeCell ref="D8:G8"/>
    <mergeCell ref="K8:BF8"/>
    <mergeCell ref="D10:I10"/>
    <mergeCell ref="K10:AJ10"/>
    <mergeCell ref="AQ10:AW10"/>
    <mergeCell ref="AX10:BF10"/>
    <mergeCell ref="A1:J4"/>
    <mergeCell ref="P1:U2"/>
    <mergeCell ref="V1:AZ2"/>
    <mergeCell ref="BA1:BF2"/>
    <mergeCell ref="D18:Q18"/>
    <mergeCell ref="S18:V18"/>
    <mergeCell ref="X18:BF18"/>
    <mergeCell ref="D20:BC20"/>
    <mergeCell ref="D21:BF21"/>
    <mergeCell ref="D22:BF22"/>
    <mergeCell ref="AT11:BC11"/>
    <mergeCell ref="M13:T13"/>
    <mergeCell ref="V13:AJ13"/>
    <mergeCell ref="A15:J15"/>
    <mergeCell ref="D17:Q17"/>
    <mergeCell ref="S17:V17"/>
    <mergeCell ref="X17:BB17"/>
    <mergeCell ref="D29:AB29"/>
    <mergeCell ref="AD29:BF34"/>
    <mergeCell ref="D30:AB30"/>
    <mergeCell ref="D31:AB31"/>
    <mergeCell ref="D32:AB32"/>
    <mergeCell ref="D33:AB33"/>
    <mergeCell ref="D34:AB34"/>
    <mergeCell ref="D23:AR23"/>
    <mergeCell ref="AY23:BF23"/>
    <mergeCell ref="D24:AV24"/>
    <mergeCell ref="AY24:BF24"/>
    <mergeCell ref="D28:AB28"/>
    <mergeCell ref="AD28:BF28"/>
    <mergeCell ref="D26:O26"/>
    <mergeCell ref="R26:S26"/>
    <mergeCell ref="W26:AC26"/>
    <mergeCell ref="AI26:AR26"/>
    <mergeCell ref="AU26:AV26"/>
    <mergeCell ref="D39:I39"/>
    <mergeCell ref="J39:AB39"/>
    <mergeCell ref="AD39:BF39"/>
    <mergeCell ref="D40:I40"/>
    <mergeCell ref="J40:AB40"/>
    <mergeCell ref="AD40:BF40"/>
    <mergeCell ref="D36:AB36"/>
    <mergeCell ref="AD36:BF37"/>
    <mergeCell ref="D37:AB37"/>
    <mergeCell ref="D38:I38"/>
    <mergeCell ref="J38:AB38"/>
    <mergeCell ref="AD38:BF38"/>
    <mergeCell ref="D43:I43"/>
    <mergeCell ref="J43:AB43"/>
    <mergeCell ref="AD43:BF43"/>
    <mergeCell ref="D44:I44"/>
    <mergeCell ref="J44:AB44"/>
    <mergeCell ref="AD44:BF44"/>
    <mergeCell ref="D41:I41"/>
    <mergeCell ref="J41:AB41"/>
    <mergeCell ref="AD41:BF41"/>
    <mergeCell ref="D42:I42"/>
    <mergeCell ref="J42:AB42"/>
    <mergeCell ref="AD42:BF42"/>
    <mergeCell ref="D47:I47"/>
    <mergeCell ref="J47:AB47"/>
    <mergeCell ref="AD47:BF47"/>
    <mergeCell ref="D48:I48"/>
    <mergeCell ref="J48:AB48"/>
    <mergeCell ref="AD48:BF48"/>
    <mergeCell ref="D45:I45"/>
    <mergeCell ref="J45:AB45"/>
    <mergeCell ref="AD45:BF45"/>
    <mergeCell ref="D46:I46"/>
    <mergeCell ref="J46:AB46"/>
    <mergeCell ref="AD46:BF46"/>
    <mergeCell ref="D52:I52"/>
    <mergeCell ref="J52:AB52"/>
    <mergeCell ref="AD52:BF52"/>
    <mergeCell ref="D53:I53"/>
    <mergeCell ref="J53:AB53"/>
    <mergeCell ref="AD53:BF53"/>
    <mergeCell ref="D49:AB49"/>
    <mergeCell ref="AD49:BF49"/>
    <mergeCell ref="D50:I50"/>
    <mergeCell ref="J50:AB50"/>
    <mergeCell ref="AD50:BF50"/>
    <mergeCell ref="D51:I51"/>
    <mergeCell ref="J51:AB51"/>
    <mergeCell ref="AD51:BF51"/>
    <mergeCell ref="D56:I56"/>
    <mergeCell ref="J56:AB56"/>
    <mergeCell ref="AD56:BF56"/>
    <mergeCell ref="D57:I57"/>
    <mergeCell ref="J57:AB57"/>
    <mergeCell ref="AD57:BF57"/>
    <mergeCell ref="D54:I54"/>
    <mergeCell ref="J54:AB54"/>
    <mergeCell ref="AD54:BF54"/>
    <mergeCell ref="D55:I55"/>
    <mergeCell ref="J55:AB55"/>
    <mergeCell ref="AD55:BF55"/>
    <mergeCell ref="D60:I60"/>
    <mergeCell ref="J60:AB60"/>
    <mergeCell ref="AD60:BF60"/>
    <mergeCell ref="BK60:BM61"/>
    <mergeCell ref="BP61:BP62"/>
    <mergeCell ref="BQ61:BQ62"/>
    <mergeCell ref="A62:J62"/>
    <mergeCell ref="D58:I58"/>
    <mergeCell ref="J58:AB58"/>
    <mergeCell ref="AD58:BF58"/>
    <mergeCell ref="D59:I59"/>
    <mergeCell ref="J59:AB59"/>
    <mergeCell ref="AD59:BF59"/>
    <mergeCell ref="Z63:AK63"/>
    <mergeCell ref="D64:G64"/>
    <mergeCell ref="E65:Z65"/>
    <mergeCell ref="AB65:AK65"/>
    <mergeCell ref="E66:H66"/>
    <mergeCell ref="I66:V66"/>
    <mergeCell ref="AB66:AC66"/>
    <mergeCell ref="AD66:AE66"/>
    <mergeCell ref="AF66:AG66"/>
    <mergeCell ref="AH66:AI66"/>
    <mergeCell ref="AJ66:AK66"/>
    <mergeCell ref="E67:H67"/>
    <mergeCell ref="I67:V67"/>
    <mergeCell ref="Z67:Z76"/>
    <mergeCell ref="AA67:AA68"/>
    <mergeCell ref="AB67:AC68"/>
    <mergeCell ref="AD67:AE68"/>
    <mergeCell ref="AF67:AG68"/>
    <mergeCell ref="AH67:AI68"/>
    <mergeCell ref="AJ67:AK68"/>
    <mergeCell ref="E70:P70"/>
    <mergeCell ref="J72:P72"/>
    <mergeCell ref="E76:H76"/>
    <mergeCell ref="I76:L76"/>
    <mergeCell ref="M76:P76"/>
    <mergeCell ref="AP67:BF67"/>
    <mergeCell ref="AP68:BF69"/>
    <mergeCell ref="R69:W69"/>
    <mergeCell ref="AA69:AA70"/>
    <mergeCell ref="AB69:AC70"/>
    <mergeCell ref="AD69:AE70"/>
    <mergeCell ref="AF69:AG70"/>
    <mergeCell ref="AH69:AI70"/>
    <mergeCell ref="AJ69:AK70"/>
    <mergeCell ref="R70:W70"/>
    <mergeCell ref="BS70:BS71"/>
    <mergeCell ref="BT70:BT71"/>
    <mergeCell ref="BU70:BU71"/>
    <mergeCell ref="R71:W71"/>
    <mergeCell ref="AA71:AA72"/>
    <mergeCell ref="AB71:AC72"/>
    <mergeCell ref="AD71:AE72"/>
    <mergeCell ref="AF71:AG72"/>
    <mergeCell ref="AH71:AI72"/>
    <mergeCell ref="AJ71:AK72"/>
    <mergeCell ref="AP71:BF71"/>
    <mergeCell ref="R72:W72"/>
    <mergeCell ref="AP72:BF76"/>
    <mergeCell ref="R73:W73"/>
    <mergeCell ref="AA73:AA74"/>
    <mergeCell ref="AB73:AC74"/>
    <mergeCell ref="AD73:AE74"/>
    <mergeCell ref="AJ75:AK76"/>
    <mergeCell ref="R76:W76"/>
    <mergeCell ref="AF73:AG74"/>
    <mergeCell ref="AH73:AI74"/>
    <mergeCell ref="AJ73:AK74"/>
    <mergeCell ref="AF75:AG76"/>
    <mergeCell ref="AH75:AI76"/>
    <mergeCell ref="C74:D78"/>
    <mergeCell ref="E75:H75"/>
    <mergeCell ref="I75:L75"/>
    <mergeCell ref="M75:P75"/>
    <mergeCell ref="AA75:AA76"/>
    <mergeCell ref="AB75:AC76"/>
    <mergeCell ref="AD75:AE76"/>
    <mergeCell ref="E77:P77"/>
    <mergeCell ref="R77:W77"/>
    <mergeCell ref="E78:I80"/>
    <mergeCell ref="R78:W78"/>
    <mergeCell ref="J79:P79"/>
    <mergeCell ref="R79:W79"/>
    <mergeCell ref="R80:W80"/>
    <mergeCell ref="AJ85:AK85"/>
    <mergeCell ref="AL85:AM86"/>
    <mergeCell ref="AN85:AQ85"/>
    <mergeCell ref="AR85:AS86"/>
    <mergeCell ref="BS85:BU85"/>
    <mergeCell ref="BV85:BX85"/>
    <mergeCell ref="AZ86:BB86"/>
    <mergeCell ref="BC86:BG86"/>
    <mergeCell ref="F81:G81"/>
    <mergeCell ref="H81:I81"/>
    <mergeCell ref="A84:J84"/>
    <mergeCell ref="X84:AM84"/>
    <mergeCell ref="AN84:AS84"/>
    <mergeCell ref="X85:AA85"/>
    <mergeCell ref="AB85:AC85"/>
    <mergeCell ref="AD85:AE85"/>
    <mergeCell ref="AF85:AG85"/>
    <mergeCell ref="AH85:AI85"/>
    <mergeCell ref="AF86:AG86"/>
    <mergeCell ref="AH86:AI86"/>
    <mergeCell ref="AJ86:AK86"/>
    <mergeCell ref="AN86:AQ86"/>
    <mergeCell ref="AT86:AV86"/>
    <mergeCell ref="AW86:AY86"/>
    <mergeCell ref="D86:S86"/>
    <mergeCell ref="T86:W86"/>
    <mergeCell ref="X86:Y86"/>
    <mergeCell ref="Z86:AA86"/>
    <mergeCell ref="AB86:AC86"/>
    <mergeCell ref="AD86:AE86"/>
    <mergeCell ref="AT87:AV87"/>
    <mergeCell ref="AW87:AY96"/>
    <mergeCell ref="AZ87:BB96"/>
    <mergeCell ref="AJ89:AK89"/>
    <mergeCell ref="AL89:AM89"/>
    <mergeCell ref="AN89:AQ89"/>
    <mergeCell ref="AR89:AS89"/>
    <mergeCell ref="AT89:AV89"/>
    <mergeCell ref="X92:Y92"/>
    <mergeCell ref="Z92:AA92"/>
    <mergeCell ref="AB92:AC92"/>
    <mergeCell ref="AD92:AE92"/>
    <mergeCell ref="AL91:AM91"/>
    <mergeCell ref="AN91:AQ91"/>
    <mergeCell ref="AR91:AS91"/>
    <mergeCell ref="AT91:AV91"/>
    <mergeCell ref="AJ93:AK93"/>
    <mergeCell ref="AL93:AM93"/>
    <mergeCell ref="BC87:BG87"/>
    <mergeCell ref="D88:S88"/>
    <mergeCell ref="T88:W88"/>
    <mergeCell ref="X88:Y88"/>
    <mergeCell ref="Z88:AA88"/>
    <mergeCell ref="AB88:AC88"/>
    <mergeCell ref="AD88:AE88"/>
    <mergeCell ref="AF87:AG87"/>
    <mergeCell ref="AH87:AI87"/>
    <mergeCell ref="AJ87:AK87"/>
    <mergeCell ref="AL87:AM87"/>
    <mergeCell ref="AN87:AQ87"/>
    <mergeCell ref="AR87:AS87"/>
    <mergeCell ref="D87:S87"/>
    <mergeCell ref="T87:W87"/>
    <mergeCell ref="X87:Y87"/>
    <mergeCell ref="Z87:AA87"/>
    <mergeCell ref="AB87:AC87"/>
    <mergeCell ref="AD87:AE87"/>
    <mergeCell ref="BC89:BG89"/>
    <mergeCell ref="AT88:AV88"/>
    <mergeCell ref="BC88:BG88"/>
    <mergeCell ref="D89:S89"/>
    <mergeCell ref="T89:W89"/>
    <mergeCell ref="X89:Y89"/>
    <mergeCell ref="Z89:AA89"/>
    <mergeCell ref="AB89:AC89"/>
    <mergeCell ref="AD89:AE89"/>
    <mergeCell ref="AF89:AG89"/>
    <mergeCell ref="AH89:AI89"/>
    <mergeCell ref="AF88:AG88"/>
    <mergeCell ref="AH88:AI88"/>
    <mergeCell ref="AJ88:AK88"/>
    <mergeCell ref="AL88:AM88"/>
    <mergeCell ref="AN88:AQ88"/>
    <mergeCell ref="AR88:AS88"/>
    <mergeCell ref="BC91:BG91"/>
    <mergeCell ref="AT90:AV90"/>
    <mergeCell ref="BC90:BG90"/>
    <mergeCell ref="D91:S91"/>
    <mergeCell ref="T91:W91"/>
    <mergeCell ref="X91:Y91"/>
    <mergeCell ref="Z91:AA91"/>
    <mergeCell ref="AB91:AC91"/>
    <mergeCell ref="AD91:AE91"/>
    <mergeCell ref="AF91:AG91"/>
    <mergeCell ref="AH91:AI91"/>
    <mergeCell ref="AF90:AG90"/>
    <mergeCell ref="AH90:AI90"/>
    <mergeCell ref="AJ90:AK90"/>
    <mergeCell ref="AL90:AM90"/>
    <mergeCell ref="AN90:AQ90"/>
    <mergeCell ref="AR90:AS90"/>
    <mergeCell ref="D90:S90"/>
    <mergeCell ref="T90:W90"/>
    <mergeCell ref="X90:Y90"/>
    <mergeCell ref="Z90:AA90"/>
    <mergeCell ref="AB90:AC90"/>
    <mergeCell ref="AD90:AE90"/>
    <mergeCell ref="AJ91:AK91"/>
    <mergeCell ref="AN93:AQ93"/>
    <mergeCell ref="AR93:AS93"/>
    <mergeCell ref="AT93:AV93"/>
    <mergeCell ref="BC93:BG93"/>
    <mergeCell ref="AT92:AV92"/>
    <mergeCell ref="BC92:BG92"/>
    <mergeCell ref="D93:S93"/>
    <mergeCell ref="T93:W93"/>
    <mergeCell ref="X93:Y93"/>
    <mergeCell ref="Z93:AA93"/>
    <mergeCell ref="AB93:AC93"/>
    <mergeCell ref="AD93:AE93"/>
    <mergeCell ref="AF93:AG93"/>
    <mergeCell ref="AH93:AI93"/>
    <mergeCell ref="AF92:AG92"/>
    <mergeCell ref="AH92:AI92"/>
    <mergeCell ref="AJ92:AK92"/>
    <mergeCell ref="AL92:AM92"/>
    <mergeCell ref="AN92:AQ92"/>
    <mergeCell ref="AR92:AS92"/>
    <mergeCell ref="D92:S92"/>
    <mergeCell ref="T92:W92"/>
    <mergeCell ref="AT95:AV95"/>
    <mergeCell ref="BC95:BG95"/>
    <mergeCell ref="AT94:AV94"/>
    <mergeCell ref="BC94:BG94"/>
    <mergeCell ref="D95:S95"/>
    <mergeCell ref="T95:W95"/>
    <mergeCell ref="X95:Y95"/>
    <mergeCell ref="Z95:AA95"/>
    <mergeCell ref="AB95:AC95"/>
    <mergeCell ref="AD95:AE95"/>
    <mergeCell ref="AF95:AG95"/>
    <mergeCell ref="AH95:AI95"/>
    <mergeCell ref="AF94:AG94"/>
    <mergeCell ref="AH94:AI94"/>
    <mergeCell ref="AJ94:AK94"/>
    <mergeCell ref="AL94:AM94"/>
    <mergeCell ref="AN94:AQ94"/>
    <mergeCell ref="AR94:AS94"/>
    <mergeCell ref="D94:S94"/>
    <mergeCell ref="T94:W94"/>
    <mergeCell ref="X94:Y94"/>
    <mergeCell ref="Z94:AA94"/>
    <mergeCell ref="AB94:AC94"/>
    <mergeCell ref="AD94:AE94"/>
    <mergeCell ref="T96:W96"/>
    <mergeCell ref="X96:Y96"/>
    <mergeCell ref="Z96:AA96"/>
    <mergeCell ref="AB96:AC96"/>
    <mergeCell ref="AD96:AE96"/>
    <mergeCell ref="AJ95:AK95"/>
    <mergeCell ref="AL95:AM95"/>
    <mergeCell ref="AN95:AQ95"/>
    <mergeCell ref="AR95:AS95"/>
    <mergeCell ref="BS100:BU100"/>
    <mergeCell ref="BV100:BX100"/>
    <mergeCell ref="D101:S101"/>
    <mergeCell ref="T101:W101"/>
    <mergeCell ref="X101:Y101"/>
    <mergeCell ref="Z101:AA101"/>
    <mergeCell ref="AB101:AC101"/>
    <mergeCell ref="AT96:AV96"/>
    <mergeCell ref="BC96:BG96"/>
    <mergeCell ref="X99:AM99"/>
    <mergeCell ref="AN99:AS99"/>
    <mergeCell ref="X100:AA100"/>
    <mergeCell ref="AB100:AC100"/>
    <mergeCell ref="AD100:AE100"/>
    <mergeCell ref="AF100:AG100"/>
    <mergeCell ref="AH100:AI100"/>
    <mergeCell ref="AJ100:AK100"/>
    <mergeCell ref="AF96:AG96"/>
    <mergeCell ref="AH96:AI96"/>
    <mergeCell ref="AJ96:AK96"/>
    <mergeCell ref="AL96:AM96"/>
    <mergeCell ref="AN96:AQ96"/>
    <mergeCell ref="AR96:AS96"/>
    <mergeCell ref="D96:S96"/>
    <mergeCell ref="AZ101:BB101"/>
    <mergeCell ref="BC101:BG101"/>
    <mergeCell ref="D102:S102"/>
    <mergeCell ref="T102:W102"/>
    <mergeCell ref="X102:Y102"/>
    <mergeCell ref="Z102:AA102"/>
    <mergeCell ref="AB102:AC102"/>
    <mergeCell ref="AD102:AE102"/>
    <mergeCell ref="AF102:AG102"/>
    <mergeCell ref="AD101:AE101"/>
    <mergeCell ref="AF101:AG101"/>
    <mergeCell ref="AH101:AI101"/>
    <mergeCell ref="AJ101:AK101"/>
    <mergeCell ref="AN101:AQ101"/>
    <mergeCell ref="AT101:AV101"/>
    <mergeCell ref="AL100:AM101"/>
    <mergeCell ref="AN100:AQ100"/>
    <mergeCell ref="AR100:AS101"/>
    <mergeCell ref="AD103:AE103"/>
    <mergeCell ref="AF103:AG103"/>
    <mergeCell ref="AH102:AI102"/>
    <mergeCell ref="AJ102:AK102"/>
    <mergeCell ref="AL102:AM102"/>
    <mergeCell ref="AN102:AQ102"/>
    <mergeCell ref="AR102:AS102"/>
    <mergeCell ref="AT102:AV102"/>
    <mergeCell ref="AW101:AY101"/>
    <mergeCell ref="BC103:BG103"/>
    <mergeCell ref="D104:S104"/>
    <mergeCell ref="T104:W104"/>
    <mergeCell ref="X104:Y104"/>
    <mergeCell ref="Z104:AA104"/>
    <mergeCell ref="AB104:AC104"/>
    <mergeCell ref="AD104:AE104"/>
    <mergeCell ref="AF104:AG104"/>
    <mergeCell ref="AH104:AI104"/>
    <mergeCell ref="AJ104:AK104"/>
    <mergeCell ref="AH103:AI103"/>
    <mergeCell ref="AJ103:AK103"/>
    <mergeCell ref="AL103:AM103"/>
    <mergeCell ref="AN103:AQ103"/>
    <mergeCell ref="AR103:AS103"/>
    <mergeCell ref="AT103:AV103"/>
    <mergeCell ref="AW102:AY111"/>
    <mergeCell ref="AZ102:BB111"/>
    <mergeCell ref="BC102:BG102"/>
    <mergeCell ref="D103:S103"/>
    <mergeCell ref="T103:W103"/>
    <mergeCell ref="X103:Y103"/>
    <mergeCell ref="Z103:AA103"/>
    <mergeCell ref="AB103:AC103"/>
    <mergeCell ref="AT104:AV104"/>
    <mergeCell ref="BC104:BG104"/>
    <mergeCell ref="D105:S105"/>
    <mergeCell ref="T105:W105"/>
    <mergeCell ref="X105:Y105"/>
    <mergeCell ref="Z105:AA105"/>
    <mergeCell ref="AB105:AC105"/>
    <mergeCell ref="AR105:AS105"/>
    <mergeCell ref="AT105:AV105"/>
    <mergeCell ref="BC105:BG105"/>
    <mergeCell ref="AH105:AI105"/>
    <mergeCell ref="AJ105:AK105"/>
    <mergeCell ref="AL105:AM105"/>
    <mergeCell ref="AN105:AQ105"/>
    <mergeCell ref="Z106:AA106"/>
    <mergeCell ref="AB106:AC106"/>
    <mergeCell ref="AD106:AE106"/>
    <mergeCell ref="AF106:AG106"/>
    <mergeCell ref="AD105:AE105"/>
    <mergeCell ref="AF105:AG105"/>
    <mergeCell ref="AL104:AM104"/>
    <mergeCell ref="AN104:AQ104"/>
    <mergeCell ref="AR104:AS104"/>
    <mergeCell ref="BC106:BG106"/>
    <mergeCell ref="D107:S107"/>
    <mergeCell ref="T107:W107"/>
    <mergeCell ref="X107:Y107"/>
    <mergeCell ref="Z107:AA107"/>
    <mergeCell ref="AB107:AC107"/>
    <mergeCell ref="AD107:AE107"/>
    <mergeCell ref="AF107:AG107"/>
    <mergeCell ref="AH107:AI107"/>
    <mergeCell ref="AJ107:AK107"/>
    <mergeCell ref="AH106:AI106"/>
    <mergeCell ref="AJ106:AK106"/>
    <mergeCell ref="AL106:AM106"/>
    <mergeCell ref="AN106:AQ106"/>
    <mergeCell ref="AR106:AS106"/>
    <mergeCell ref="AT106:AV106"/>
    <mergeCell ref="AL107:AM107"/>
    <mergeCell ref="AN107:AQ107"/>
    <mergeCell ref="AR107:AS107"/>
    <mergeCell ref="AT107:AV107"/>
    <mergeCell ref="BC107:BG107"/>
    <mergeCell ref="D106:S106"/>
    <mergeCell ref="T106:W106"/>
    <mergeCell ref="X106:Y106"/>
    <mergeCell ref="D108:S108"/>
    <mergeCell ref="T108:W108"/>
    <mergeCell ref="X108:Y108"/>
    <mergeCell ref="Z108:AA108"/>
    <mergeCell ref="AB108:AC108"/>
    <mergeCell ref="AR108:AS108"/>
    <mergeCell ref="AT108:AV108"/>
    <mergeCell ref="BC108:BG108"/>
    <mergeCell ref="D109:S109"/>
    <mergeCell ref="T109:W109"/>
    <mergeCell ref="X109:Y109"/>
    <mergeCell ref="Z109:AA109"/>
    <mergeCell ref="AB109:AC109"/>
    <mergeCell ref="AD109:AE109"/>
    <mergeCell ref="AF109:AG109"/>
    <mergeCell ref="AD108:AE108"/>
    <mergeCell ref="AF108:AG108"/>
    <mergeCell ref="AH108:AI108"/>
    <mergeCell ref="AJ108:AK108"/>
    <mergeCell ref="AL108:AM108"/>
    <mergeCell ref="AN108:AQ108"/>
    <mergeCell ref="BC109:BG109"/>
    <mergeCell ref="AH109:AI109"/>
    <mergeCell ref="AJ109:AK109"/>
    <mergeCell ref="D110:S110"/>
    <mergeCell ref="T110:W110"/>
    <mergeCell ref="X110:Y110"/>
    <mergeCell ref="Z110:AA110"/>
    <mergeCell ref="AB110:AC110"/>
    <mergeCell ref="AD110:AE110"/>
    <mergeCell ref="AF110:AG110"/>
    <mergeCell ref="AH110:AI110"/>
    <mergeCell ref="AJ110:AK110"/>
    <mergeCell ref="AL109:AM109"/>
    <mergeCell ref="AN109:AQ109"/>
    <mergeCell ref="AR109:AS109"/>
    <mergeCell ref="AT109:AV109"/>
    <mergeCell ref="AL110:AM110"/>
    <mergeCell ref="AN110:AQ110"/>
    <mergeCell ref="AR110:AS110"/>
    <mergeCell ref="AT110:AV110"/>
    <mergeCell ref="BC110:BG110"/>
    <mergeCell ref="D111:S111"/>
    <mergeCell ref="T111:W111"/>
    <mergeCell ref="X111:Y111"/>
    <mergeCell ref="Z111:AA111"/>
    <mergeCell ref="AB111:AC111"/>
    <mergeCell ref="BP122:BP123"/>
    <mergeCell ref="BQ122:BQ123"/>
    <mergeCell ref="R123:W123"/>
    <mergeCell ref="AB123:AK123"/>
    <mergeCell ref="AR111:AS111"/>
    <mergeCell ref="AT111:AV111"/>
    <mergeCell ref="BC111:BG111"/>
    <mergeCell ref="A114:J114"/>
    <mergeCell ref="U116:AK116"/>
    <mergeCell ref="U117:Y117"/>
    <mergeCell ref="Z117:AA117"/>
    <mergeCell ref="AE117:AI117"/>
    <mergeCell ref="AJ117:AK117"/>
    <mergeCell ref="AD111:AE111"/>
    <mergeCell ref="AF111:AG111"/>
    <mergeCell ref="AH111:AI111"/>
    <mergeCell ref="AJ111:AK111"/>
    <mergeCell ref="AL111:AM111"/>
    <mergeCell ref="AN111:AQ111"/>
    <mergeCell ref="R124:W124"/>
    <mergeCell ref="AB124:AC124"/>
    <mergeCell ref="AD124:AE124"/>
    <mergeCell ref="AF124:AG124"/>
    <mergeCell ref="AH124:AI124"/>
    <mergeCell ref="AJ124:AK124"/>
    <mergeCell ref="Z121:AK121"/>
    <mergeCell ref="BK121:BM122"/>
    <mergeCell ref="D122:G122"/>
    <mergeCell ref="BL126:BN126"/>
    <mergeCell ref="BQ126:BS126"/>
    <mergeCell ref="J127:P127"/>
    <mergeCell ref="R127:W127"/>
    <mergeCell ref="AA127:AA128"/>
    <mergeCell ref="AB127:AC128"/>
    <mergeCell ref="AD127:AE128"/>
    <mergeCell ref="AF127:AG128"/>
    <mergeCell ref="AH127:AI128"/>
    <mergeCell ref="AJ127:AK128"/>
    <mergeCell ref="AF125:AG126"/>
    <mergeCell ref="AH125:AI126"/>
    <mergeCell ref="AJ125:AK126"/>
    <mergeCell ref="AP125:BF125"/>
    <mergeCell ref="R126:W126"/>
    <mergeCell ref="AP126:BF127"/>
    <mergeCell ref="E125:P125"/>
    <mergeCell ref="R125:W125"/>
    <mergeCell ref="Z125:Z134"/>
    <mergeCell ref="AA125:AA126"/>
    <mergeCell ref="AB125:AC126"/>
    <mergeCell ref="AD125:AE126"/>
    <mergeCell ref="AA129:AA130"/>
    <mergeCell ref="AB129:AC130"/>
    <mergeCell ref="AF129:AG130"/>
    <mergeCell ref="AH129:AI130"/>
    <mergeCell ref="AJ129:AK130"/>
    <mergeCell ref="AP129:BF129"/>
    <mergeCell ref="R130:W130"/>
    <mergeCell ref="AP130:BF134"/>
    <mergeCell ref="R131:W131"/>
    <mergeCell ref="AA131:AA132"/>
    <mergeCell ref="AB131:AC132"/>
    <mergeCell ref="AD131:AE132"/>
    <mergeCell ref="AD129:AE130"/>
    <mergeCell ref="AJ133:AK134"/>
    <mergeCell ref="J134:P134"/>
    <mergeCell ref="R134:W134"/>
    <mergeCell ref="A141:J141"/>
    <mergeCell ref="G144:K146"/>
    <mergeCell ref="T145:U145"/>
    <mergeCell ref="V145:W145"/>
    <mergeCell ref="AF131:AG132"/>
    <mergeCell ref="AH131:AI132"/>
    <mergeCell ref="AJ131:AK132"/>
    <mergeCell ref="R132:W132"/>
    <mergeCell ref="R133:W133"/>
    <mergeCell ref="AA133:AA134"/>
    <mergeCell ref="AB133:AC134"/>
    <mergeCell ref="AD133:AE134"/>
    <mergeCell ref="AF133:AG134"/>
    <mergeCell ref="AH133:AI134"/>
    <mergeCell ref="AM145:AN145"/>
    <mergeCell ref="AO145:AR145"/>
    <mergeCell ref="D149:J150"/>
    <mergeCell ref="L149:BF150"/>
    <mergeCell ref="D152:BG152"/>
    <mergeCell ref="D153:U154"/>
    <mergeCell ref="V153:BG153"/>
    <mergeCell ref="V154:AG154"/>
    <mergeCell ref="AH154:AP154"/>
    <mergeCell ref="AQ154:AZ154"/>
    <mergeCell ref="AQ156:AZ156"/>
    <mergeCell ref="BA156:BF156"/>
    <mergeCell ref="E157:U157"/>
    <mergeCell ref="V157:AG157"/>
    <mergeCell ref="AH157:AP157"/>
    <mergeCell ref="AQ157:AZ157"/>
    <mergeCell ref="BA157:BF157"/>
    <mergeCell ref="BA154:BF154"/>
    <mergeCell ref="D155:D164"/>
    <mergeCell ref="E155:U155"/>
    <mergeCell ref="V155:AG155"/>
    <mergeCell ref="AH155:AP155"/>
    <mergeCell ref="AQ155:AZ155"/>
    <mergeCell ref="BA155:BF155"/>
    <mergeCell ref="E156:U156"/>
    <mergeCell ref="V156:AG156"/>
    <mergeCell ref="AH156:AP156"/>
    <mergeCell ref="E158:U158"/>
    <mergeCell ref="V158:AG158"/>
    <mergeCell ref="AH158:AP158"/>
    <mergeCell ref="AQ158:AZ158"/>
    <mergeCell ref="BA158:BF158"/>
    <mergeCell ref="E159:U159"/>
    <mergeCell ref="V159:AG159"/>
    <mergeCell ref="AH159:AP159"/>
    <mergeCell ref="AQ159:AZ159"/>
    <mergeCell ref="BA159:BF159"/>
    <mergeCell ref="E160:U160"/>
    <mergeCell ref="V160:AG160"/>
    <mergeCell ref="AH160:AP160"/>
    <mergeCell ref="AQ160:AZ160"/>
    <mergeCell ref="BA160:BF160"/>
    <mergeCell ref="E161:U161"/>
    <mergeCell ref="V161:AG161"/>
    <mergeCell ref="AH161:AP161"/>
    <mergeCell ref="AQ161:AZ161"/>
    <mergeCell ref="BA161:BF161"/>
    <mergeCell ref="E162:U162"/>
    <mergeCell ref="V162:AG162"/>
    <mergeCell ref="AH162:AP162"/>
    <mergeCell ref="AQ162:AZ162"/>
    <mergeCell ref="BA162:BF162"/>
    <mergeCell ref="E163:U163"/>
    <mergeCell ref="V163:AG163"/>
    <mergeCell ref="AH163:AP163"/>
    <mergeCell ref="AQ163:AZ163"/>
    <mergeCell ref="BA163:BF163"/>
    <mergeCell ref="E164:U164"/>
    <mergeCell ref="V164:AG164"/>
    <mergeCell ref="AH164:AP164"/>
    <mergeCell ref="AQ164:AZ164"/>
    <mergeCell ref="BA164:BF164"/>
    <mergeCell ref="E165:U165"/>
    <mergeCell ref="V165:AG165"/>
    <mergeCell ref="AH165:AP165"/>
    <mergeCell ref="AQ165:AZ165"/>
    <mergeCell ref="AQ167:AZ167"/>
    <mergeCell ref="BA167:BF167"/>
    <mergeCell ref="E168:U168"/>
    <mergeCell ref="V168:AG168"/>
    <mergeCell ref="AH168:AP168"/>
    <mergeCell ref="AQ168:AZ168"/>
    <mergeCell ref="BA168:BF168"/>
    <mergeCell ref="BA165:BF165"/>
    <mergeCell ref="E166:U166"/>
    <mergeCell ref="V166:AG166"/>
    <mergeCell ref="AH166:AP166"/>
    <mergeCell ref="AQ166:AZ166"/>
    <mergeCell ref="BA166:BF166"/>
    <mergeCell ref="D165:D174"/>
    <mergeCell ref="E171:U171"/>
    <mergeCell ref="V171:AG171"/>
    <mergeCell ref="AH171:AP171"/>
    <mergeCell ref="AQ171:AZ171"/>
    <mergeCell ref="BA171:BF171"/>
    <mergeCell ref="E172:U172"/>
    <mergeCell ref="V172:AG172"/>
    <mergeCell ref="AH172:AP172"/>
    <mergeCell ref="AQ172:AZ172"/>
    <mergeCell ref="BA172:BF172"/>
    <mergeCell ref="E169:U169"/>
    <mergeCell ref="V169:AG169"/>
    <mergeCell ref="AH169:AP169"/>
    <mergeCell ref="AQ169:AZ169"/>
    <mergeCell ref="BA169:BF169"/>
    <mergeCell ref="E170:U170"/>
    <mergeCell ref="V170:AG170"/>
    <mergeCell ref="AH170:AP170"/>
    <mergeCell ref="AQ170:AZ170"/>
    <mergeCell ref="BA170:BF170"/>
    <mergeCell ref="E167:U167"/>
    <mergeCell ref="V167:AG167"/>
    <mergeCell ref="AH167:AP167"/>
    <mergeCell ref="E173:U173"/>
    <mergeCell ref="V173:AG173"/>
    <mergeCell ref="AH173:AP173"/>
    <mergeCell ref="AQ173:AZ173"/>
    <mergeCell ref="BA173:BF173"/>
    <mergeCell ref="E174:U174"/>
    <mergeCell ref="V174:AG174"/>
    <mergeCell ref="AH174:AP174"/>
    <mergeCell ref="AQ174:AZ174"/>
    <mergeCell ref="BA174:BF174"/>
    <mergeCell ref="D177:BG177"/>
    <mergeCell ref="D178:U179"/>
    <mergeCell ref="V178:BG178"/>
    <mergeCell ref="V179:AG179"/>
    <mergeCell ref="AH179:AP179"/>
    <mergeCell ref="AQ179:AZ179"/>
    <mergeCell ref="BA179:BF179"/>
    <mergeCell ref="BA181:BF181"/>
    <mergeCell ref="E182:U182"/>
    <mergeCell ref="V182:AG182"/>
    <mergeCell ref="AH182:AP182"/>
    <mergeCell ref="AQ182:AZ182"/>
    <mergeCell ref="BA182:BF182"/>
    <mergeCell ref="E180:U180"/>
    <mergeCell ref="V180:AG180"/>
    <mergeCell ref="AH180:AP180"/>
    <mergeCell ref="AQ180:AZ180"/>
    <mergeCell ref="BA180:BF180"/>
    <mergeCell ref="E181:U181"/>
    <mergeCell ref="V181:AG181"/>
    <mergeCell ref="AH181:AP181"/>
    <mergeCell ref="AQ181:AZ181"/>
    <mergeCell ref="D180:D189"/>
    <mergeCell ref="AQ184:AZ184"/>
    <mergeCell ref="BA184:BF184"/>
    <mergeCell ref="E185:U185"/>
    <mergeCell ref="V185:AG185"/>
    <mergeCell ref="AH185:AP185"/>
    <mergeCell ref="AQ185:AZ185"/>
    <mergeCell ref="BA185:BF185"/>
    <mergeCell ref="E183:U183"/>
    <mergeCell ref="V183:AG183"/>
    <mergeCell ref="AH183:AP183"/>
    <mergeCell ref="AQ183:AZ183"/>
    <mergeCell ref="BA183:BF183"/>
    <mergeCell ref="E184:U184"/>
    <mergeCell ref="V184:AG184"/>
    <mergeCell ref="AH184:AP184"/>
    <mergeCell ref="E186:U186"/>
    <mergeCell ref="V186:AG186"/>
    <mergeCell ref="AH186:AP186"/>
    <mergeCell ref="AQ186:AZ186"/>
    <mergeCell ref="BA186:BF186"/>
    <mergeCell ref="E189:U189"/>
    <mergeCell ref="V189:AG189"/>
    <mergeCell ref="AH189:AP189"/>
    <mergeCell ref="AQ189:AZ189"/>
    <mergeCell ref="BA189:BF189"/>
    <mergeCell ref="E187:U187"/>
    <mergeCell ref="V187:AG187"/>
    <mergeCell ref="AH187:AP187"/>
    <mergeCell ref="AQ187:AZ187"/>
    <mergeCell ref="BA187:BF187"/>
    <mergeCell ref="E188:U188"/>
    <mergeCell ref="V188:AG188"/>
    <mergeCell ref="AH188:AP188"/>
    <mergeCell ref="AQ188:AZ188"/>
    <mergeCell ref="BA188:BF188"/>
    <mergeCell ref="BA191:BF191"/>
    <mergeCell ref="E192:U192"/>
    <mergeCell ref="V192:AG192"/>
    <mergeCell ref="AH192:AP192"/>
    <mergeCell ref="AQ192:AZ192"/>
    <mergeCell ref="BA192:BF192"/>
    <mergeCell ref="D190:D199"/>
    <mergeCell ref="E190:U190"/>
    <mergeCell ref="V190:AG190"/>
    <mergeCell ref="AH190:AP190"/>
    <mergeCell ref="AQ190:AZ190"/>
    <mergeCell ref="BA190:BF190"/>
    <mergeCell ref="E191:U191"/>
    <mergeCell ref="V191:AG191"/>
    <mergeCell ref="AH191:AP191"/>
    <mergeCell ref="AQ191:AZ191"/>
    <mergeCell ref="E193:U193"/>
    <mergeCell ref="V193:AG193"/>
    <mergeCell ref="AH193:AP193"/>
    <mergeCell ref="AQ193:AZ193"/>
    <mergeCell ref="BA193:BF193"/>
    <mergeCell ref="E194:U194"/>
    <mergeCell ref="V194:AG194"/>
    <mergeCell ref="AH194:AP194"/>
    <mergeCell ref="AQ194:AZ194"/>
    <mergeCell ref="BA194:BF194"/>
    <mergeCell ref="E195:U195"/>
    <mergeCell ref="V195:AG195"/>
    <mergeCell ref="AH195:AP195"/>
    <mergeCell ref="AQ195:AZ195"/>
    <mergeCell ref="BA195:BF195"/>
    <mergeCell ref="E196:U196"/>
    <mergeCell ref="V196:AG196"/>
    <mergeCell ref="AH196:AP196"/>
    <mergeCell ref="AQ196:AZ196"/>
    <mergeCell ref="BA196:BF196"/>
    <mergeCell ref="E197:U197"/>
    <mergeCell ref="V197:AG197"/>
    <mergeCell ref="AH197:AP197"/>
    <mergeCell ref="AQ197:AZ197"/>
    <mergeCell ref="BA197:BF197"/>
    <mergeCell ref="E198:U198"/>
    <mergeCell ref="V198:AG198"/>
    <mergeCell ref="AH198:AP198"/>
    <mergeCell ref="AQ198:AZ198"/>
    <mergeCell ref="BA198:BF198"/>
    <mergeCell ref="D205:U205"/>
    <mergeCell ref="V205:AM205"/>
    <mergeCell ref="AN205:BG205"/>
    <mergeCell ref="D206:U206"/>
    <mergeCell ref="E199:U199"/>
    <mergeCell ref="V199:AG199"/>
    <mergeCell ref="AH199:AP199"/>
    <mergeCell ref="AQ199:AZ199"/>
    <mergeCell ref="BA199:BF199"/>
    <mergeCell ref="D200:BB200"/>
    <mergeCell ref="BC200:BG200"/>
    <mergeCell ref="D214:U214"/>
    <mergeCell ref="V214:AM214"/>
    <mergeCell ref="AN214:BG214"/>
    <mergeCell ref="D215:BB215"/>
    <mergeCell ref="D212:U212"/>
    <mergeCell ref="V212:AM212"/>
    <mergeCell ref="AN212:BG212"/>
    <mergeCell ref="D213:U213"/>
    <mergeCell ref="V213:AM213"/>
    <mergeCell ref="AN213:BG213"/>
    <mergeCell ref="BG155:BL155"/>
    <mergeCell ref="BG164:BL164"/>
    <mergeCell ref="D210:U210"/>
    <mergeCell ref="V210:AM210"/>
    <mergeCell ref="AN210:BG210"/>
    <mergeCell ref="D211:U211"/>
    <mergeCell ref="V211:AM211"/>
    <mergeCell ref="AN211:BG211"/>
    <mergeCell ref="D208:U208"/>
    <mergeCell ref="V208:AM208"/>
    <mergeCell ref="AN208:BG208"/>
    <mergeCell ref="D209:U209"/>
    <mergeCell ref="V209:AM209"/>
    <mergeCell ref="AN209:BG209"/>
    <mergeCell ref="V206:AM206"/>
    <mergeCell ref="AN206:BG206"/>
    <mergeCell ref="D207:U207"/>
    <mergeCell ref="V207:AM207"/>
    <mergeCell ref="AN207:BG207"/>
    <mergeCell ref="D201:BB201"/>
    <mergeCell ref="D203:BG203"/>
    <mergeCell ref="D204:U204"/>
    <mergeCell ref="V204:AM204"/>
    <mergeCell ref="AN204:BG204"/>
  </mergeCells>
  <conditionalFormatting sqref="X87:Y87">
    <cfRule type="expression" dxfId="2204" priority="393">
      <formula>AND($D87&lt;&gt;"",$X87="")</formula>
    </cfRule>
  </conditionalFormatting>
  <conditionalFormatting sqref="Z87:AA87">
    <cfRule type="expression" dxfId="2203" priority="392">
      <formula>AND($D87&lt;&gt;"",$Z87="")</formula>
    </cfRule>
  </conditionalFormatting>
  <conditionalFormatting sqref="AB87:AC87">
    <cfRule type="expression" dxfId="2202" priority="391">
      <formula>AND($D87&lt;&gt;"",$AB87="")</formula>
    </cfRule>
  </conditionalFormatting>
  <conditionalFormatting sqref="AD87:AE87">
    <cfRule type="expression" dxfId="2201" priority="390">
      <formula>AND($D87&lt;&gt;"",$AD87="")</formula>
    </cfRule>
  </conditionalFormatting>
  <conditionalFormatting sqref="AF87:AG87">
    <cfRule type="expression" dxfId="2200" priority="389">
      <formula>AND($D87&lt;&gt;"",$AF87="")</formula>
    </cfRule>
  </conditionalFormatting>
  <conditionalFormatting sqref="AH87:AI87">
    <cfRule type="expression" dxfId="2199" priority="388">
      <formula>AND($D87&lt;&gt;"",$AH87="")</formula>
    </cfRule>
  </conditionalFormatting>
  <conditionalFormatting sqref="AJ87:AK87">
    <cfRule type="expression" dxfId="2198" priority="387">
      <formula>AND($D87&lt;&gt;"",$AJ87="")</formula>
    </cfRule>
  </conditionalFormatting>
  <conditionalFormatting sqref="E66:H66">
    <cfRule type="expression" dxfId="2197" priority="386">
      <formula>$I$67&lt;&gt;""</formula>
    </cfRule>
  </conditionalFormatting>
  <conditionalFormatting sqref="I66:V66">
    <cfRule type="expression" dxfId="2196" priority="385">
      <formula>$I$67&lt;&gt;""</formula>
    </cfRule>
  </conditionalFormatting>
  <conditionalFormatting sqref="AD125:AE134">
    <cfRule type="expression" dxfId="2195" priority="344">
      <formula>$AK$13=1</formula>
    </cfRule>
  </conditionalFormatting>
  <conditionalFormatting sqref="AB67:AC68">
    <cfRule type="expression" dxfId="2194" priority="380">
      <formula>$AK$13=1</formula>
    </cfRule>
  </conditionalFormatting>
  <conditionalFormatting sqref="AB69:AC70">
    <cfRule type="expression" dxfId="2193" priority="379">
      <formula>$AK$13=1</formula>
    </cfRule>
  </conditionalFormatting>
  <conditionalFormatting sqref="AB71:AC72">
    <cfRule type="expression" dxfId="2192" priority="378">
      <formula>$AK$13=1</formula>
    </cfRule>
  </conditionalFormatting>
  <conditionalFormatting sqref="AB73:AC74">
    <cfRule type="expression" dxfId="2191" priority="377">
      <formula>$AK$13=1</formula>
    </cfRule>
  </conditionalFormatting>
  <conditionalFormatting sqref="AB75:AC76">
    <cfRule type="expression" dxfId="2190" priority="376">
      <formula>$AK$13=1</formula>
    </cfRule>
  </conditionalFormatting>
  <conditionalFormatting sqref="AD67:AE76">
    <cfRule type="expression" dxfId="2189" priority="375">
      <formula>$AK$13=1</formula>
    </cfRule>
  </conditionalFormatting>
  <conditionalFormatting sqref="AB125:AC126">
    <cfRule type="expression" dxfId="2188" priority="369">
      <formula>$AB$67=x</formula>
    </cfRule>
    <cfRule type="expression" dxfId="2187" priority="374">
      <formula>$AK$13=1</formula>
    </cfRule>
  </conditionalFormatting>
  <conditionalFormatting sqref="AB127:AC128">
    <cfRule type="expression" dxfId="2186" priority="364">
      <formula>$AB$69=x</formula>
    </cfRule>
    <cfRule type="expression" dxfId="2185" priority="373">
      <formula>$AK$13=1</formula>
    </cfRule>
  </conditionalFormatting>
  <conditionalFormatting sqref="AB129:AC130">
    <cfRule type="expression" dxfId="2184" priority="359">
      <formula>$AB$71=x</formula>
    </cfRule>
    <cfRule type="expression" dxfId="2183" priority="372">
      <formula>$AK$13=1</formula>
    </cfRule>
  </conditionalFormatting>
  <conditionalFormatting sqref="AB131:AC132">
    <cfRule type="expression" dxfId="2182" priority="354">
      <formula>$AB$73=x</formula>
    </cfRule>
    <cfRule type="expression" dxfId="2181" priority="371">
      <formula>$AK$13=1</formula>
    </cfRule>
  </conditionalFormatting>
  <conditionalFormatting sqref="AB133:AC134">
    <cfRule type="expression" dxfId="2180" priority="349">
      <formula>$AB$75=x</formula>
    </cfRule>
    <cfRule type="expression" dxfId="2179" priority="370">
      <formula>$AK$13=1</formula>
    </cfRule>
  </conditionalFormatting>
  <conditionalFormatting sqref="AJ125:AK126">
    <cfRule type="expression" dxfId="2178" priority="365">
      <formula>$AJ$67=x</formula>
    </cfRule>
  </conditionalFormatting>
  <conditionalFormatting sqref="AJ127:AK128">
    <cfRule type="expression" dxfId="2177" priority="360">
      <formula>$AJ$69=x</formula>
    </cfRule>
  </conditionalFormatting>
  <conditionalFormatting sqref="AJ129:AK130">
    <cfRule type="expression" dxfId="2176" priority="355">
      <formula>$AJ$71=x</formula>
    </cfRule>
  </conditionalFormatting>
  <conditionalFormatting sqref="AJ131:AK132">
    <cfRule type="expression" dxfId="2175" priority="350">
      <formula>$AJ$73=x</formula>
    </cfRule>
  </conditionalFormatting>
  <conditionalFormatting sqref="AJ133:AK134">
    <cfRule type="expression" dxfId="2174" priority="345">
      <formula>$AJ$75=x</formula>
    </cfRule>
  </conditionalFormatting>
  <conditionalFormatting sqref="AD125:AE126">
    <cfRule type="expression" dxfId="2173" priority="368">
      <formula>$AD$67=x</formula>
    </cfRule>
  </conditionalFormatting>
  <conditionalFormatting sqref="AF125:AG126">
    <cfRule type="expression" dxfId="2172" priority="367">
      <formula>$AF$67=x</formula>
    </cfRule>
  </conditionalFormatting>
  <conditionalFormatting sqref="AH125:AI126">
    <cfRule type="expression" dxfId="2171" priority="366">
      <formula>$AH$67=x</formula>
    </cfRule>
  </conditionalFormatting>
  <conditionalFormatting sqref="AD127:AE128">
    <cfRule type="expression" dxfId="2170" priority="363">
      <formula>$AD$69=x</formula>
    </cfRule>
  </conditionalFormatting>
  <conditionalFormatting sqref="AF127:AG128">
    <cfRule type="expression" dxfId="2169" priority="362">
      <formula>$AF$69=x</formula>
    </cfRule>
  </conditionalFormatting>
  <conditionalFormatting sqref="AH127:AI128">
    <cfRule type="expression" dxfId="2168" priority="361">
      <formula>$AH$69=x</formula>
    </cfRule>
  </conditionalFormatting>
  <conditionalFormatting sqref="AD129:AE130">
    <cfRule type="expression" dxfId="2167" priority="358">
      <formula>$AD$71=x</formula>
    </cfRule>
  </conditionalFormatting>
  <conditionalFormatting sqref="AF129:AG130">
    <cfRule type="expression" dxfId="2166" priority="357">
      <formula>$AF$71=x</formula>
    </cfRule>
  </conditionalFormatting>
  <conditionalFormatting sqref="AH129:AI130">
    <cfRule type="expression" dxfId="2165" priority="356">
      <formula>$AH$71=x</formula>
    </cfRule>
  </conditionalFormatting>
  <conditionalFormatting sqref="AD131:AE132">
    <cfRule type="expression" dxfId="2164" priority="353">
      <formula>$AD$73=x</formula>
    </cfRule>
  </conditionalFormatting>
  <conditionalFormatting sqref="AF131:AG132">
    <cfRule type="expression" dxfId="2163" priority="352">
      <formula>$AF$73=x</formula>
    </cfRule>
  </conditionalFormatting>
  <conditionalFormatting sqref="AH131:AI132">
    <cfRule type="expression" dxfId="2162" priority="351">
      <formula>$AH$73=x</formula>
    </cfRule>
  </conditionalFormatting>
  <conditionalFormatting sqref="AD133:AE134">
    <cfRule type="expression" dxfId="2161" priority="348">
      <formula>$AD$75=x</formula>
    </cfRule>
  </conditionalFormatting>
  <conditionalFormatting sqref="AF133:AG134">
    <cfRule type="expression" dxfId="2160" priority="347">
      <formula>$AF$75=x</formula>
    </cfRule>
  </conditionalFormatting>
  <conditionalFormatting sqref="AH133:AI134">
    <cfRule type="expression" dxfId="2159" priority="346">
      <formula>$AH$75=x</formula>
    </cfRule>
  </conditionalFormatting>
  <conditionalFormatting sqref="D29:AB34">
    <cfRule type="cellIs" dxfId="2158" priority="343" operator="notEqual">
      <formula>$BF$19</formula>
    </cfRule>
  </conditionalFormatting>
  <conditionalFormatting sqref="AD29">
    <cfRule type="cellIs" dxfId="2157" priority="342" operator="notEqual">
      <formula>$BF$19</formula>
    </cfRule>
  </conditionalFormatting>
  <conditionalFormatting sqref="E67:H67">
    <cfRule type="expression" dxfId="2156" priority="341">
      <formula>$I$66&lt;&gt;""</formula>
    </cfRule>
  </conditionalFormatting>
  <conditionalFormatting sqref="I67:V67">
    <cfRule type="expression" dxfId="2155" priority="340">
      <formula>$I$66&lt;&gt;""</formula>
    </cfRule>
  </conditionalFormatting>
  <conditionalFormatting sqref="D22">
    <cfRule type="expression" dxfId="2154" priority="339">
      <formula>$AK$13&lt;&gt;1</formula>
    </cfRule>
  </conditionalFormatting>
  <conditionalFormatting sqref="X89:Y89">
    <cfRule type="expression" dxfId="2153" priority="333">
      <formula>AND($D89&lt;&gt;"",$X89="")</formula>
    </cfRule>
  </conditionalFormatting>
  <conditionalFormatting sqref="Z89:AA89">
    <cfRule type="expression" dxfId="2152" priority="332">
      <formula>AND($D89&lt;&gt;"",$Z89="")</formula>
    </cfRule>
  </conditionalFormatting>
  <conditionalFormatting sqref="AB89:AC89">
    <cfRule type="expression" dxfId="2151" priority="331">
      <formula>AND($D89&lt;&gt;"",$AB89="")</formula>
    </cfRule>
  </conditionalFormatting>
  <conditionalFormatting sqref="AD89:AE89">
    <cfRule type="expression" dxfId="2150" priority="330">
      <formula>AND($D89&lt;&gt;"",$AD89="")</formula>
    </cfRule>
  </conditionalFormatting>
  <conditionalFormatting sqref="AF89:AG89">
    <cfRule type="expression" dxfId="2149" priority="329">
      <formula>AND($D89&lt;&gt;"",$AF89="")</formula>
    </cfRule>
  </conditionalFormatting>
  <conditionalFormatting sqref="AH89:AI89">
    <cfRule type="expression" dxfId="2148" priority="328">
      <formula>AND($D89&lt;&gt;"",$AH89="")</formula>
    </cfRule>
  </conditionalFormatting>
  <conditionalFormatting sqref="AJ89:AK89">
    <cfRule type="expression" dxfId="2147" priority="327">
      <formula>AND($D89&lt;&gt;"",$AJ89="")</formula>
    </cfRule>
  </conditionalFormatting>
  <conditionalFormatting sqref="X90:Y90">
    <cfRule type="expression" dxfId="2146" priority="326">
      <formula>AND($D90&lt;&gt;"",$X90="")</formula>
    </cfRule>
  </conditionalFormatting>
  <conditionalFormatting sqref="Z90:AA90">
    <cfRule type="expression" dxfId="2145" priority="325">
      <formula>AND($D90&lt;&gt;"",$Z90="")</formula>
    </cfRule>
  </conditionalFormatting>
  <conditionalFormatting sqref="AB90:AC90">
    <cfRule type="expression" dxfId="2144" priority="324">
      <formula>AND($D90&lt;&gt;"",$AB90="")</formula>
    </cfRule>
  </conditionalFormatting>
  <conditionalFormatting sqref="AD90:AE90">
    <cfRule type="expression" dxfId="2143" priority="323">
      <formula>AND($D90&lt;&gt;"",$AD90="")</formula>
    </cfRule>
  </conditionalFormatting>
  <conditionalFormatting sqref="AF90:AG90">
    <cfRule type="expression" dxfId="2142" priority="322">
      <formula>AND($D90&lt;&gt;"",$AF90="")</formula>
    </cfRule>
  </conditionalFormatting>
  <conditionalFormatting sqref="AH90:AI90">
    <cfRule type="expression" dxfId="2141" priority="321">
      <formula>AND($D90&lt;&gt;"",$AH90="")</formula>
    </cfRule>
  </conditionalFormatting>
  <conditionalFormatting sqref="AJ90:AK90">
    <cfRule type="expression" dxfId="2140" priority="320">
      <formula>AND($D90&lt;&gt;"",$AJ90="")</formula>
    </cfRule>
  </conditionalFormatting>
  <conditionalFormatting sqref="X91:Y91">
    <cfRule type="expression" dxfId="2139" priority="319">
      <formula>AND($D91&lt;&gt;"",$X91="")</formula>
    </cfRule>
  </conditionalFormatting>
  <conditionalFormatting sqref="Z91:AA91">
    <cfRule type="expression" dxfId="2138" priority="318">
      <formula>AND($D91&lt;&gt;"",$Z91="")</formula>
    </cfRule>
  </conditionalFormatting>
  <conditionalFormatting sqref="AB91:AC91">
    <cfRule type="expression" dxfId="2137" priority="317">
      <formula>AND($D91&lt;&gt;"",$AB91="")</formula>
    </cfRule>
  </conditionalFormatting>
  <conditionalFormatting sqref="AD91:AE91">
    <cfRule type="expression" dxfId="2136" priority="316">
      <formula>AND($D91&lt;&gt;"",$AD91="")</formula>
    </cfRule>
  </conditionalFormatting>
  <conditionalFormatting sqref="AF91:AG91">
    <cfRule type="expression" dxfId="2135" priority="315">
      <formula>AND($D91&lt;&gt;"",$AF91="")</formula>
    </cfRule>
  </conditionalFormatting>
  <conditionalFormatting sqref="AH91:AI91">
    <cfRule type="expression" dxfId="2134" priority="314">
      <formula>AND($D91&lt;&gt;"",$AH91="")</formula>
    </cfRule>
  </conditionalFormatting>
  <conditionalFormatting sqref="AJ91:AK91">
    <cfRule type="expression" dxfId="2133" priority="313">
      <formula>AND($D91&lt;&gt;"",$AJ91="")</formula>
    </cfRule>
  </conditionalFormatting>
  <conditionalFormatting sqref="X92:Y92">
    <cfRule type="expression" dxfId="2132" priority="312">
      <formula>AND($D92&lt;&gt;"",$X92="")</formula>
    </cfRule>
  </conditionalFormatting>
  <conditionalFormatting sqref="Z92:AA92">
    <cfRule type="expression" dxfId="2131" priority="311">
      <formula>AND($D92&lt;&gt;"",$Z92="")</formula>
    </cfRule>
  </conditionalFormatting>
  <conditionalFormatting sqref="AB92:AC92">
    <cfRule type="expression" dxfId="2130" priority="310">
      <formula>AND($D92&lt;&gt;"",$AB92="")</formula>
    </cfRule>
  </conditionalFormatting>
  <conditionalFormatting sqref="AD92:AE92">
    <cfRule type="expression" dxfId="2129" priority="309">
      <formula>AND($D92&lt;&gt;"",$AD92="")</formula>
    </cfRule>
  </conditionalFormatting>
  <conditionalFormatting sqref="AF92:AG92">
    <cfRule type="expression" dxfId="2128" priority="308">
      <formula>AND($D92&lt;&gt;"",$AF92="")</formula>
    </cfRule>
  </conditionalFormatting>
  <conditionalFormatting sqref="AH92:AI92">
    <cfRule type="expression" dxfId="2127" priority="307">
      <formula>AND($D92&lt;&gt;"",$AH92="")</formula>
    </cfRule>
  </conditionalFormatting>
  <conditionalFormatting sqref="AJ92:AK92">
    <cfRule type="expression" dxfId="2126" priority="306">
      <formula>AND($D92&lt;&gt;"",$AJ92="")</formula>
    </cfRule>
  </conditionalFormatting>
  <conditionalFormatting sqref="X93:Y93">
    <cfRule type="expression" dxfId="2125" priority="305">
      <formula>AND($D93&lt;&gt;"",$X93="")</formula>
    </cfRule>
  </conditionalFormatting>
  <conditionalFormatting sqref="Z93:AA93">
    <cfRule type="expression" dxfId="2124" priority="304">
      <formula>AND($D93&lt;&gt;"",$Z93="")</formula>
    </cfRule>
  </conditionalFormatting>
  <conditionalFormatting sqref="AB93:AC93">
    <cfRule type="expression" dxfId="2123" priority="303">
      <formula>AND($D93&lt;&gt;"",$AB93="")</formula>
    </cfRule>
  </conditionalFormatting>
  <conditionalFormatting sqref="AD93:AE93">
    <cfRule type="expression" dxfId="2122" priority="302">
      <formula>AND($D93&lt;&gt;"",$AD93="")</formula>
    </cfRule>
  </conditionalFormatting>
  <conditionalFormatting sqref="AF93:AG93">
    <cfRule type="expression" dxfId="2121" priority="301">
      <formula>AND($D93&lt;&gt;"",$AF93="")</formula>
    </cfRule>
  </conditionalFormatting>
  <conditionalFormatting sqref="AH93:AI93">
    <cfRule type="expression" dxfId="2120" priority="300">
      <formula>AND($D93&lt;&gt;"",$AH93="")</formula>
    </cfRule>
  </conditionalFormatting>
  <conditionalFormatting sqref="AJ93:AK93">
    <cfRule type="expression" dxfId="2119" priority="299">
      <formula>AND($D93&lt;&gt;"",$AJ93="")</formula>
    </cfRule>
  </conditionalFormatting>
  <conditionalFormatting sqref="X94:Y94">
    <cfRule type="expression" dxfId="2118" priority="298">
      <formula>AND($D94&lt;&gt;"",$X94="")</formula>
    </cfRule>
  </conditionalFormatting>
  <conditionalFormatting sqref="Z94:AA94">
    <cfRule type="expression" dxfId="2117" priority="297">
      <formula>AND($D94&lt;&gt;"",$Z94="")</formula>
    </cfRule>
  </conditionalFormatting>
  <conditionalFormatting sqref="AB94:AC94">
    <cfRule type="expression" dxfId="2116" priority="296">
      <formula>AND($D94&lt;&gt;"",$AB94="")</formula>
    </cfRule>
  </conditionalFormatting>
  <conditionalFormatting sqref="AD94:AE94">
    <cfRule type="expression" dxfId="2115" priority="295">
      <formula>AND($D94&lt;&gt;"",$AD94="")</formula>
    </cfRule>
  </conditionalFormatting>
  <conditionalFormatting sqref="AF94:AG94">
    <cfRule type="expression" dxfId="2114" priority="294">
      <formula>AND($D94&lt;&gt;"",$AF94="")</formula>
    </cfRule>
  </conditionalFormatting>
  <conditionalFormatting sqref="AH94:AI94">
    <cfRule type="expression" dxfId="2113" priority="293">
      <formula>AND($D94&lt;&gt;"",$AH94="")</formula>
    </cfRule>
  </conditionalFormatting>
  <conditionalFormatting sqref="AJ94:AK94">
    <cfRule type="expression" dxfId="2112" priority="292">
      <formula>AND($D94&lt;&gt;"",$AJ94="")</formula>
    </cfRule>
  </conditionalFormatting>
  <conditionalFormatting sqref="X95:Y95">
    <cfRule type="expression" dxfId="2111" priority="291">
      <formula>AND($D95&lt;&gt;"",$X95="")</formula>
    </cfRule>
  </conditionalFormatting>
  <conditionalFormatting sqref="Z95:AA95">
    <cfRule type="expression" dxfId="2110" priority="290">
      <formula>AND($D95&lt;&gt;"",$Z95="")</formula>
    </cfRule>
  </conditionalFormatting>
  <conditionalFormatting sqref="AB95:AC95">
    <cfRule type="expression" dxfId="2109" priority="289">
      <formula>AND($D95&lt;&gt;"",$AB95="")</formula>
    </cfRule>
  </conditionalFormatting>
  <conditionalFormatting sqref="AD95:AE95">
    <cfRule type="expression" dxfId="2108" priority="288">
      <formula>AND($D95&lt;&gt;"",$AD95="")</formula>
    </cfRule>
  </conditionalFormatting>
  <conditionalFormatting sqref="AF95:AG95">
    <cfRule type="expression" dxfId="2107" priority="287">
      <formula>AND($D95&lt;&gt;"",$AF95="")</formula>
    </cfRule>
  </conditionalFormatting>
  <conditionalFormatting sqref="AH95:AI95">
    <cfRule type="expression" dxfId="2106" priority="286">
      <formula>AND($D95&lt;&gt;"",$AH95="")</formula>
    </cfRule>
  </conditionalFormatting>
  <conditionalFormatting sqref="AJ95:AK95">
    <cfRule type="expression" dxfId="2105" priority="285">
      <formula>AND($D95&lt;&gt;"",$AJ95="")</formula>
    </cfRule>
  </conditionalFormatting>
  <conditionalFormatting sqref="X96:Y96">
    <cfRule type="expression" dxfId="2104" priority="284">
      <formula>AND($D96&lt;&gt;"",$X96="")</formula>
    </cfRule>
  </conditionalFormatting>
  <conditionalFormatting sqref="Z96:AA96">
    <cfRule type="expression" dxfId="2103" priority="283">
      <formula>AND($D96&lt;&gt;"",$Z96="")</formula>
    </cfRule>
  </conditionalFormatting>
  <conditionalFormatting sqref="AB96:AC96">
    <cfRule type="expression" dxfId="2102" priority="282">
      <formula>AND($D96&lt;&gt;"",$AB96="")</formula>
    </cfRule>
  </conditionalFormatting>
  <conditionalFormatting sqref="AD96:AE96">
    <cfRule type="expression" dxfId="2101" priority="281">
      <formula>AND($D96&lt;&gt;"",$AD96="")</formula>
    </cfRule>
  </conditionalFormatting>
  <conditionalFormatting sqref="AF96:AG96">
    <cfRule type="expression" dxfId="2100" priority="280">
      <formula>AND($D96&lt;&gt;"",$AF96="")</formula>
    </cfRule>
  </conditionalFormatting>
  <conditionalFormatting sqref="AH96:AI96">
    <cfRule type="expression" dxfId="2099" priority="279">
      <formula>AND($D96&lt;&gt;"",$AH96="")</formula>
    </cfRule>
  </conditionalFormatting>
  <conditionalFormatting sqref="AJ96:AK96">
    <cfRule type="expression" dxfId="2098" priority="278">
      <formula>AND($D96&lt;&gt;"",$AJ96="")</formula>
    </cfRule>
  </conditionalFormatting>
  <conditionalFormatting sqref="X105:Y105">
    <cfRule type="expression" dxfId="2097" priority="237">
      <formula>AND($D105&lt;&gt;"",$X105="")</formula>
    </cfRule>
  </conditionalFormatting>
  <conditionalFormatting sqref="Z105:AA105">
    <cfRule type="expression" dxfId="2096" priority="236">
      <formula>AND($D105&lt;&gt;"",$Z105="")</formula>
    </cfRule>
  </conditionalFormatting>
  <conditionalFormatting sqref="AB105:AC105">
    <cfRule type="expression" dxfId="2095" priority="235">
      <formula>AND($D105&lt;&gt;"",$AB105="")</formula>
    </cfRule>
  </conditionalFormatting>
  <conditionalFormatting sqref="AD105:AE105">
    <cfRule type="expression" dxfId="2094" priority="234">
      <formula>AND($D105&lt;&gt;"",$AD105="")</formula>
    </cfRule>
  </conditionalFormatting>
  <conditionalFormatting sqref="AF105:AG105">
    <cfRule type="expression" dxfId="2093" priority="233">
      <formula>AND($D105&lt;&gt;"",$AF105="")</formula>
    </cfRule>
  </conditionalFormatting>
  <conditionalFormatting sqref="AH105:AI105">
    <cfRule type="expression" dxfId="2092" priority="232">
      <formula>AND($D105&lt;&gt;"",$AH105="")</formula>
    </cfRule>
  </conditionalFormatting>
  <conditionalFormatting sqref="AJ105:AK105">
    <cfRule type="expression" dxfId="2091" priority="231">
      <formula>AND($D105&lt;&gt;"",$AJ105="")</formula>
    </cfRule>
  </conditionalFormatting>
  <conditionalFormatting sqref="X104:Y104">
    <cfRule type="expression" dxfId="2090" priority="244">
      <formula>AND($D104&lt;&gt;"",$X104="")</formula>
    </cfRule>
  </conditionalFormatting>
  <conditionalFormatting sqref="Z104:AA104">
    <cfRule type="expression" dxfId="2089" priority="243">
      <formula>AND($D104&lt;&gt;"",$Z104="")</formula>
    </cfRule>
  </conditionalFormatting>
  <conditionalFormatting sqref="AB104:AC104">
    <cfRule type="expression" dxfId="2088" priority="242">
      <formula>AND($D104&lt;&gt;"",$AB104="")</formula>
    </cfRule>
  </conditionalFormatting>
  <conditionalFormatting sqref="AD104:AE104">
    <cfRule type="expression" dxfId="2087" priority="241">
      <formula>AND($D104&lt;&gt;"",$AD104="")</formula>
    </cfRule>
  </conditionalFormatting>
  <conditionalFormatting sqref="AF104:AG104">
    <cfRule type="expression" dxfId="2086" priority="240">
      <formula>AND($D104&lt;&gt;"",$AF104="")</formula>
    </cfRule>
  </conditionalFormatting>
  <conditionalFormatting sqref="AH104:AI104">
    <cfRule type="expression" dxfId="2085" priority="239">
      <formula>AND($D104&lt;&gt;"",$AH104="")</formula>
    </cfRule>
  </conditionalFormatting>
  <conditionalFormatting sqref="AJ104:AK104">
    <cfRule type="expression" dxfId="2084" priority="238">
      <formula>AND($D104&lt;&gt;"",$AJ104="")</formula>
    </cfRule>
  </conditionalFormatting>
  <conditionalFormatting sqref="X106:Y106">
    <cfRule type="expression" dxfId="2083" priority="230">
      <formula>AND($D106&lt;&gt;"",$X106="")</formula>
    </cfRule>
  </conditionalFormatting>
  <conditionalFormatting sqref="Z106:AA106">
    <cfRule type="expression" dxfId="2082" priority="229">
      <formula>AND($D106&lt;&gt;"",$Z106="")</formula>
    </cfRule>
  </conditionalFormatting>
  <conditionalFormatting sqref="AB106:AC106">
    <cfRule type="expression" dxfId="2081" priority="228">
      <formula>AND($D106&lt;&gt;"",$AB106="")</formula>
    </cfRule>
  </conditionalFormatting>
  <conditionalFormatting sqref="AD106:AE106">
    <cfRule type="expression" dxfId="2080" priority="227">
      <formula>AND($D106&lt;&gt;"",$AD106="")</formula>
    </cfRule>
  </conditionalFormatting>
  <conditionalFormatting sqref="AF106:AG106">
    <cfRule type="expression" dxfId="2079" priority="226">
      <formula>AND($D106&lt;&gt;"",$AF106="")</formula>
    </cfRule>
  </conditionalFormatting>
  <conditionalFormatting sqref="AH106:AI106">
    <cfRule type="expression" dxfId="2078" priority="225">
      <formula>AND($D106&lt;&gt;"",$AH106="")</formula>
    </cfRule>
  </conditionalFormatting>
  <conditionalFormatting sqref="AJ106:AK106">
    <cfRule type="expression" dxfId="2077" priority="224">
      <formula>AND($D106&lt;&gt;"",$AJ106="")</formula>
    </cfRule>
  </conditionalFormatting>
  <conditionalFormatting sqref="X107:Y107">
    <cfRule type="expression" dxfId="2076" priority="223">
      <formula>AND($D107&lt;&gt;"",$X107="")</formula>
    </cfRule>
  </conditionalFormatting>
  <conditionalFormatting sqref="Z107:AA107">
    <cfRule type="expression" dxfId="2075" priority="222">
      <formula>AND($D107&lt;&gt;"",$Z107="")</formula>
    </cfRule>
  </conditionalFormatting>
  <conditionalFormatting sqref="AB107:AC107">
    <cfRule type="expression" dxfId="2074" priority="221">
      <formula>AND($D107&lt;&gt;"",$AB107="")</formula>
    </cfRule>
  </conditionalFormatting>
  <conditionalFormatting sqref="AD107:AE107">
    <cfRule type="expression" dxfId="2073" priority="220">
      <formula>AND($D107&lt;&gt;"",$AD107="")</formula>
    </cfRule>
  </conditionalFormatting>
  <conditionalFormatting sqref="AF107:AG107">
    <cfRule type="expression" dxfId="2072" priority="219">
      <formula>AND($D107&lt;&gt;"",$AF107="")</formula>
    </cfRule>
  </conditionalFormatting>
  <conditionalFormatting sqref="AH107:AI107">
    <cfRule type="expression" dxfId="2071" priority="218">
      <formula>AND($D107&lt;&gt;"",$AH107="")</formula>
    </cfRule>
  </conditionalFormatting>
  <conditionalFormatting sqref="AJ107:AK107">
    <cfRule type="expression" dxfId="2070" priority="217">
      <formula>AND($D107&lt;&gt;"",$AJ107="")</formula>
    </cfRule>
  </conditionalFormatting>
  <conditionalFormatting sqref="X108:Y108">
    <cfRule type="expression" dxfId="2069" priority="216">
      <formula>AND($D108&lt;&gt;"",$X108="")</formula>
    </cfRule>
  </conditionalFormatting>
  <conditionalFormatting sqref="Z108:AA108">
    <cfRule type="expression" dxfId="2068" priority="215">
      <formula>AND($D108&lt;&gt;"",$Z108="")</formula>
    </cfRule>
  </conditionalFormatting>
  <conditionalFormatting sqref="AB108:AC108">
    <cfRule type="expression" dxfId="2067" priority="214">
      <formula>AND($D108&lt;&gt;"",$AB108="")</formula>
    </cfRule>
  </conditionalFormatting>
  <conditionalFormatting sqref="AD108:AE108">
    <cfRule type="expression" dxfId="2066" priority="213">
      <formula>AND($D108&lt;&gt;"",$AD108="")</formula>
    </cfRule>
  </conditionalFormatting>
  <conditionalFormatting sqref="AF108:AG108">
    <cfRule type="expression" dxfId="2065" priority="212">
      <formula>AND($D108&lt;&gt;"",$AF108="")</formula>
    </cfRule>
  </conditionalFormatting>
  <conditionalFormatting sqref="AH108:AI108">
    <cfRule type="expression" dxfId="2064" priority="211">
      <formula>AND($D108&lt;&gt;"",$AH108="")</formula>
    </cfRule>
  </conditionalFormatting>
  <conditionalFormatting sqref="AJ108:AK108">
    <cfRule type="expression" dxfId="2063" priority="210">
      <formula>AND($D108&lt;&gt;"",$AJ108="")</formula>
    </cfRule>
  </conditionalFormatting>
  <conditionalFormatting sqref="X109:Y109">
    <cfRule type="expression" dxfId="2062" priority="209">
      <formula>AND($D109&lt;&gt;"",$X109="")</formula>
    </cfRule>
  </conditionalFormatting>
  <conditionalFormatting sqref="Z109:AA109">
    <cfRule type="expression" dxfId="2061" priority="208">
      <formula>AND($D109&lt;&gt;"",$Z109="")</formula>
    </cfRule>
  </conditionalFormatting>
  <conditionalFormatting sqref="AB109:AC109">
    <cfRule type="expression" dxfId="2060" priority="207">
      <formula>AND($D109&lt;&gt;"",$AB109="")</formula>
    </cfRule>
  </conditionalFormatting>
  <conditionalFormatting sqref="AD109:AE109">
    <cfRule type="expression" dxfId="2059" priority="206">
      <formula>AND($D109&lt;&gt;"",$AD109="")</formula>
    </cfRule>
  </conditionalFormatting>
  <conditionalFormatting sqref="AF109:AG109">
    <cfRule type="expression" dxfId="2058" priority="205">
      <formula>AND($D109&lt;&gt;"",$AF109="")</formula>
    </cfRule>
  </conditionalFormatting>
  <conditionalFormatting sqref="AH109:AI109">
    <cfRule type="expression" dxfId="2057" priority="204">
      <formula>AND($D109&lt;&gt;"",$AH109="")</formula>
    </cfRule>
  </conditionalFormatting>
  <conditionalFormatting sqref="AJ109:AK109">
    <cfRule type="expression" dxfId="2056" priority="203">
      <formula>AND($D109&lt;&gt;"",$AJ109="")</formula>
    </cfRule>
  </conditionalFormatting>
  <conditionalFormatting sqref="X110:Y110">
    <cfRule type="expression" dxfId="2055" priority="202">
      <formula>AND($D110&lt;&gt;"",$X110="")</formula>
    </cfRule>
  </conditionalFormatting>
  <conditionalFormatting sqref="Z110:AA110">
    <cfRule type="expression" dxfId="2054" priority="201">
      <formula>AND($D110&lt;&gt;"",$Z110="")</formula>
    </cfRule>
  </conditionalFormatting>
  <conditionalFormatting sqref="AB110:AC110">
    <cfRule type="expression" dxfId="2053" priority="200">
      <formula>AND($D110&lt;&gt;"",$AB110="")</formula>
    </cfRule>
  </conditionalFormatting>
  <conditionalFormatting sqref="AD110:AE110">
    <cfRule type="expression" dxfId="2052" priority="199">
      <formula>AND($D110&lt;&gt;"",$AD110="")</formula>
    </cfRule>
  </conditionalFormatting>
  <conditionalFormatting sqref="AF110:AG110">
    <cfRule type="expression" dxfId="2051" priority="198">
      <formula>AND($D110&lt;&gt;"",$AF110="")</formula>
    </cfRule>
  </conditionalFormatting>
  <conditionalFormatting sqref="AH110:AI110">
    <cfRule type="expression" dxfId="2050" priority="197">
      <formula>AND($D110&lt;&gt;"",$AH110="")</formula>
    </cfRule>
  </conditionalFormatting>
  <conditionalFormatting sqref="AJ110:AK110">
    <cfRule type="expression" dxfId="2049" priority="196">
      <formula>AND($D110&lt;&gt;"",$AJ110="")</formula>
    </cfRule>
  </conditionalFormatting>
  <conditionalFormatting sqref="X111:Y111">
    <cfRule type="expression" dxfId="2048" priority="195">
      <formula>AND($D111&lt;&gt;"",$X111="")</formula>
    </cfRule>
  </conditionalFormatting>
  <conditionalFormatting sqref="Z111:AA111">
    <cfRule type="expression" dxfId="2047" priority="194">
      <formula>AND($D111&lt;&gt;"",$Z111="")</formula>
    </cfRule>
  </conditionalFormatting>
  <conditionalFormatting sqref="AB111:AC111">
    <cfRule type="expression" dxfId="2046" priority="193">
      <formula>AND($D111&lt;&gt;"",$AB111="")</formula>
    </cfRule>
  </conditionalFormatting>
  <conditionalFormatting sqref="AD111:AE111">
    <cfRule type="expression" dxfId="2045" priority="192">
      <formula>AND($D111&lt;&gt;"",$AD111="")</formula>
    </cfRule>
  </conditionalFormatting>
  <conditionalFormatting sqref="AF111:AG111">
    <cfRule type="expression" dxfId="2044" priority="191">
      <formula>AND($D111&lt;&gt;"",$AF111="")</formula>
    </cfRule>
  </conditionalFormatting>
  <conditionalFormatting sqref="AH111:AI111">
    <cfRule type="expression" dxfId="2043" priority="190">
      <formula>AND($D111&lt;&gt;"",$AH111="")</formula>
    </cfRule>
  </conditionalFormatting>
  <conditionalFormatting sqref="AJ111:AK111">
    <cfRule type="expression" dxfId="2042" priority="189">
      <formula>AND($D111&lt;&gt;"",$AJ111="")</formula>
    </cfRule>
  </conditionalFormatting>
  <conditionalFormatting sqref="S144:W146">
    <cfRule type="expression" dxfId="2041" priority="40">
      <formula>$AM$145=x</formula>
    </cfRule>
  </conditionalFormatting>
  <conditionalFormatting sqref="AL144:AR146">
    <cfRule type="expression" dxfId="2040" priority="39">
      <formula>$T$145=x</formula>
    </cfRule>
  </conditionalFormatting>
  <conditionalFormatting sqref="R69:W73 R123:W127 R76:W80 R130:W134">
    <cfRule type="expression" dxfId="2039" priority="398">
      <formula>$BL$231=1</formula>
    </cfRule>
  </conditionalFormatting>
  <conditionalFormatting sqref="AK13">
    <cfRule type="expression" dxfId="2038" priority="399">
      <formula>$BL$231=1</formula>
    </cfRule>
  </conditionalFormatting>
  <conditionalFormatting sqref="BF19">
    <cfRule type="expression" dxfId="2037" priority="37">
      <formula>$BL$231=1</formula>
    </cfRule>
  </conditionalFormatting>
  <conditionalFormatting sqref="X88:Y88">
    <cfRule type="expression" dxfId="2036" priority="36">
      <formula>AND($D88&lt;&gt;"",$X88="")</formula>
    </cfRule>
  </conditionalFormatting>
  <conditionalFormatting sqref="Z88:AA88">
    <cfRule type="expression" dxfId="2035" priority="35">
      <formula>AND($D88&lt;&gt;"",$Z88="")</formula>
    </cfRule>
  </conditionalFormatting>
  <conditionalFormatting sqref="AB88:AC88">
    <cfRule type="expression" dxfId="2034" priority="34">
      <formula>AND($D88&lt;&gt;"",$AB88="")</formula>
    </cfRule>
  </conditionalFormatting>
  <conditionalFormatting sqref="AD88:AE88">
    <cfRule type="expression" dxfId="2033" priority="33">
      <formula>AND($D88&lt;&gt;"",$AD88="")</formula>
    </cfRule>
  </conditionalFormatting>
  <conditionalFormatting sqref="AF88:AG88">
    <cfRule type="expression" dxfId="2032" priority="32">
      <formula>AND($D88&lt;&gt;"",$AF88="")</formula>
    </cfRule>
  </conditionalFormatting>
  <conditionalFormatting sqref="AH88:AI88">
    <cfRule type="expression" dxfId="2031" priority="31">
      <formula>AND($D88&lt;&gt;"",$AH88="")</formula>
    </cfRule>
  </conditionalFormatting>
  <conditionalFormatting sqref="AJ88:AK88">
    <cfRule type="expression" dxfId="2030" priority="30">
      <formula>AND($D88&lt;&gt;"",$AJ88="")</formula>
    </cfRule>
  </conditionalFormatting>
  <conditionalFormatting sqref="X102:Y102">
    <cfRule type="expression" dxfId="2029" priority="29">
      <formula>AND($D102&lt;&gt;"",$X102="")</formula>
    </cfRule>
  </conditionalFormatting>
  <conditionalFormatting sqref="Z102:AA102">
    <cfRule type="expression" dxfId="2028" priority="28">
      <formula>AND($D102&lt;&gt;"",$Z102="")</formula>
    </cfRule>
  </conditionalFormatting>
  <conditionalFormatting sqref="AB102:AC102">
    <cfRule type="expression" dxfId="2027" priority="27">
      <formula>AND($D102&lt;&gt;"",$AB102="")</formula>
    </cfRule>
  </conditionalFormatting>
  <conditionalFormatting sqref="AD102:AE102">
    <cfRule type="expression" dxfId="2026" priority="26">
      <formula>AND($D102&lt;&gt;"",$AD102="")</formula>
    </cfRule>
  </conditionalFormatting>
  <conditionalFormatting sqref="AF102:AG102">
    <cfRule type="expression" dxfId="2025" priority="25">
      <formula>AND($D102&lt;&gt;"",$AF102="")</formula>
    </cfRule>
  </conditionalFormatting>
  <conditionalFormatting sqref="AH102:AI102">
    <cfRule type="expression" dxfId="2024" priority="24">
      <formula>AND($D102&lt;&gt;"",$AH102="")</formula>
    </cfRule>
  </conditionalFormatting>
  <conditionalFormatting sqref="AJ102:AK102">
    <cfRule type="expression" dxfId="2023" priority="23">
      <formula>AND($D102&lt;&gt;"",$AJ102="")</formula>
    </cfRule>
  </conditionalFormatting>
  <conditionalFormatting sqref="X103:Y103">
    <cfRule type="expression" dxfId="2022" priority="22">
      <formula>AND($D103&lt;&gt;"",$X103="")</formula>
    </cfRule>
  </conditionalFormatting>
  <conditionalFormatting sqref="Z103:AA103">
    <cfRule type="expression" dxfId="2021" priority="21">
      <formula>AND($D103&lt;&gt;"",$Z103="")</formula>
    </cfRule>
  </conditionalFormatting>
  <conditionalFormatting sqref="AB103:AC103">
    <cfRule type="expression" dxfId="2020" priority="20">
      <formula>AND($D103&lt;&gt;"",$AB103="")</formula>
    </cfRule>
  </conditionalFormatting>
  <conditionalFormatting sqref="AD103:AE103">
    <cfRule type="expression" dxfId="2019" priority="19">
      <formula>AND($D103&lt;&gt;"",$AD103="")</formula>
    </cfRule>
  </conditionalFormatting>
  <conditionalFormatting sqref="AF103:AG103">
    <cfRule type="expression" dxfId="2018" priority="18">
      <formula>AND($D103&lt;&gt;"",$AF103="")</formula>
    </cfRule>
  </conditionalFormatting>
  <conditionalFormatting sqref="AH103:AI103">
    <cfRule type="expression" dxfId="2017" priority="17">
      <formula>AND($D103&lt;&gt;"",$AH103="")</formula>
    </cfRule>
  </conditionalFormatting>
  <conditionalFormatting sqref="AJ103:AK103">
    <cfRule type="expression" dxfId="2016" priority="16">
      <formula>AND($D103&lt;&gt;"",$AJ103="")</formula>
    </cfRule>
  </conditionalFormatting>
  <conditionalFormatting sqref="D177:BG179 D190:AZ199 E181:AZ189 D180:AZ180">
    <cfRule type="expression" dxfId="2015" priority="15">
      <formula>$AM$145=x</formula>
    </cfRule>
  </conditionalFormatting>
  <conditionalFormatting sqref="BA180:BF189">
    <cfRule type="expression" dxfId="2014" priority="9">
      <formula>$AM$145=x</formula>
    </cfRule>
  </conditionalFormatting>
  <conditionalFormatting sqref="BA190:BF199">
    <cfRule type="expression" dxfId="2013" priority="8">
      <formula>$AM$145=x</formula>
    </cfRule>
  </conditionalFormatting>
  <conditionalFormatting sqref="BG181:BG199">
    <cfRule type="expression" dxfId="2012" priority="7">
      <formula>$AM$145=x</formula>
    </cfRule>
  </conditionalFormatting>
  <conditionalFormatting sqref="BG181:BG189">
    <cfRule type="expression" dxfId="2011" priority="6">
      <formula>$AM$145=x</formula>
    </cfRule>
  </conditionalFormatting>
  <conditionalFormatting sqref="BG180:BG189">
    <cfRule type="expression" dxfId="2010" priority="5">
      <formula>$AM$145=x</formula>
    </cfRule>
  </conditionalFormatting>
  <conditionalFormatting sqref="BG180:BG189">
    <cfRule type="expression" dxfId="2009" priority="4">
      <formula>$AM$145=x</formula>
    </cfRule>
  </conditionalFormatting>
  <conditionalFormatting sqref="BG190:BG199">
    <cfRule type="expression" dxfId="2008" priority="3">
      <formula>$AM$145=x</formula>
    </cfRule>
  </conditionalFormatting>
  <conditionalFormatting sqref="BG190:BG199">
    <cfRule type="expression" dxfId="2007" priority="2">
      <formula>$AM$145=x</formula>
    </cfRule>
  </conditionalFormatting>
  <conditionalFormatting sqref="BG190:BG199">
    <cfRule type="expression" dxfId="2006" priority="1">
      <formula>$AM$145=x</formula>
    </cfRule>
  </conditionalFormatting>
  <dataValidations count="26">
    <dataValidation type="list" allowBlank="1" showInputMessage="1" showErrorMessage="1" sqref="E190:U199" xr:uid="{00000000-0002-0000-1500-000000000000}">
      <formula1>$BK$189:$BK$199</formula1>
    </dataValidation>
    <dataValidation type="list" allowBlank="1" showInputMessage="1" sqref="J51:AB60" xr:uid="{00000000-0002-0000-1500-000001000000}">
      <formula1>IF($AK$13=1,Amenazas_contexto_proceso,IF($AK$13=2,$CG$20:$CG$41,IF($AK$13=3,Amenazas_contexto_proceso,IF($AK$13=4,Amenazas_contexto_proceso,IF($AK$13=5,Oportunidades)))))</formula1>
    </dataValidation>
    <dataValidation type="list" allowBlank="1" showInputMessage="1" sqref="J39:AB48" xr:uid="{00000000-0002-0000-1500-000002000000}">
      <formula1>IF($AK$13=1,Debilidades_contexto_proceso,IF($AK$13=2,$BQ$20:$BQ$41,IF($AK$13=3,Debilidades_contexto_proceso,IF($AK$13=4,Debilidades_contexto_proceso,IF($AK$13=5,$BY$20:$BY$41)))))</formula1>
    </dataValidation>
    <dataValidation type="list" allowBlank="1" showInputMessage="1" showErrorMessage="1" sqref="AT27 AY24:AY25" xr:uid="{00000000-0002-0000-1500-000003000000}">
      <formula1>Clase_riesgo</formula1>
    </dataValidation>
    <dataValidation type="list" allowBlank="1" showInputMessage="1" showErrorMessage="1" sqref="AN87:AQ96 AN102:AQ111" xr:uid="{00000000-0002-0000-1500-000004000000}">
      <formula1>IF($D87&lt;&gt;"",Pregunta8)</formula1>
    </dataValidation>
    <dataValidation type="list" allowBlank="1" showInputMessage="1" showErrorMessage="1" sqref="AJ87:AK96 AJ102:AK111" xr:uid="{00000000-0002-0000-1500-000005000000}">
      <formula1>IF($D87&lt;&gt;"",Pregunta7)</formula1>
    </dataValidation>
    <dataValidation type="list" allowBlank="1" showInputMessage="1" showErrorMessage="1" sqref="AH87:AI96 AH102:AI111" xr:uid="{00000000-0002-0000-1500-000006000000}">
      <formula1>IF($D87&lt;&gt;"",Pregunta6)</formula1>
    </dataValidation>
    <dataValidation type="list" allowBlank="1" showInputMessage="1" showErrorMessage="1" sqref="AF87:AG96 AF102:AG111" xr:uid="{00000000-0002-0000-1500-000007000000}">
      <formula1>IF($D87&lt;&gt;"",Pregunta5)</formula1>
    </dataValidation>
    <dataValidation type="list" allowBlank="1" showInputMessage="1" showErrorMessage="1" sqref="AD87:AE96 AD102:AE111" xr:uid="{00000000-0002-0000-1500-000008000000}">
      <formula1>IF($D87&lt;&gt;"",Pregunta4)</formula1>
    </dataValidation>
    <dataValidation type="list" allowBlank="1" showInputMessage="1" showErrorMessage="1" sqref="AB87:AC96 AB102:AC111" xr:uid="{00000000-0002-0000-1500-000009000000}">
      <formula1>IF($D87&lt;&gt;"",Pregunta3)</formula1>
    </dataValidation>
    <dataValidation type="list" allowBlank="1" showInputMessage="1" showErrorMessage="1" sqref="Z87:AA96 Z102:AA111" xr:uid="{00000000-0002-0000-1500-00000A000000}">
      <formula1>IF($D87&lt;&gt;"",Pregunta2)</formula1>
    </dataValidation>
    <dataValidation type="list" allowBlank="1" showInputMessage="1" showErrorMessage="1" sqref="X87:Y96 X102:Y111" xr:uid="{00000000-0002-0000-1500-00000B000000}">
      <formula1>IF($D87&lt;&gt;"",Pregunta1)</formula1>
    </dataValidation>
    <dataValidation type="list" allowBlank="1" showErrorMessage="1" promptTitle="Seleccione según corresponda" sqref="D29:AB34" xr:uid="{00000000-0002-0000-1500-00000C000000}">
      <formula1>IF($AK$13=1,Trámites_y_OPAS_afectados,IF($AK$13=2,Objetivos_estratégicos,IF($AK$13=3,Trámites_y_OPAS_afectados,IF($AK$13=4,Trámites_y_OPAS_afectados,IF($AK$13=5,Objetivos_estratégicos)))))</formula1>
    </dataValidation>
    <dataValidation allowBlank="1" showInputMessage="1" sqref="X18" xr:uid="{00000000-0002-0000-1500-00000D000000}"/>
    <dataValidation showInputMessage="1" showErrorMessage="1" sqref="D205:D214" xr:uid="{00000000-0002-0000-1500-00000E000000}"/>
    <dataValidation type="list" allowBlank="1" showInputMessage="1" showErrorMessage="1" sqref="T145 AM145" xr:uid="{00000000-0002-0000-1500-00000F000000}">
      <formula1>x</formula1>
    </dataValidation>
    <dataValidation type="list" allowBlank="1" showInputMessage="1" showErrorMessage="1" sqref="D51:I60" xr:uid="{00000000-0002-0000-1500-000010000000}">
      <formula1>Agente_generador_externas</formula1>
    </dataValidation>
    <dataValidation type="list" allowBlank="1" showInputMessage="1" showErrorMessage="1" sqref="D39:I48" xr:uid="{00000000-0002-0000-1500-000011000000}">
      <formula1>Agente_generador_internas</formula1>
    </dataValidation>
    <dataValidation type="list" allowBlank="1" showInputMessage="1" showErrorMessage="1" sqref="V13" xr:uid="{00000000-0002-0000-1500-000012000000}">
      <formula1>Enfoque</formula1>
    </dataValidation>
    <dataValidation type="list" allowBlank="1" showInputMessage="1" showErrorMessage="1" sqref="S18" xr:uid="{00000000-0002-0000-1500-000013000000}">
      <formula1>Preposiciones</formula1>
    </dataValidation>
    <dataValidation type="list" allowBlank="1" showInputMessage="1" showErrorMessage="1" promptTitle="Categorías" prompt="Las categorías establecidas para riesgos u oportunidades están descritas al final de la Hoja de Contexto del Proceso." sqref="D18:Q18" xr:uid="{00000000-0002-0000-1500-000014000000}">
      <formula1>IF(AK13=1,Categoría_corrupción,IF(AK13=2,Categoría_estratégica,IF(AK13=3, Categoría_gestión_procesos,IF(AK13=4, Categoría_seguridad_información,IF(AK13=5, Categoría_oportunidad)))))</formula1>
    </dataValidation>
    <dataValidation type="list" showInputMessage="1" showErrorMessage="1" sqref="E180:U189" xr:uid="{00000000-0002-0000-1500-000015000000}">
      <formula1>$BK$177:$BK$187</formula1>
    </dataValidation>
    <dataValidation type="list" allowBlank="1" showInputMessage="1" showErrorMessage="1" errorTitle="Seleccionar de lista" error="Por favor seleccionar de la lista desplegable. Gracias." sqref="AD29:BF34" xr:uid="{00000000-0002-0000-1500-000016000000}">
      <formula1>IF($AK$13=1,Otros_procesos_afectados,IF($AK$13=2,Otros_procesos_afectados,IF($AK$13=3,Otros_procesos_afectados,IF($AK$13=4,Otros_procesos_afectados,IF($AK$13=5,Otros_procesos_afectados)))))</formula1>
    </dataValidation>
    <dataValidation type="date" allowBlank="1" showInputMessage="1" showErrorMessage="1" errorTitle="FORMATO FECHA" error="Ingresar fecha en formato dd/mm/aaaa. Gracias." sqref="AX10:BF10" xr:uid="{00000000-0002-0000-1500-000017000000}">
      <formula1>42370</formula1>
      <formula2>43830</formula2>
    </dataValidation>
    <dataValidation type="date" operator="greaterThanOrEqual" allowBlank="1" showInputMessage="1" showErrorMessage="1" errorTitle="Error de fecha" error="-La fecha final debe ser mayor o igual a la inicial._x000a__x000a_-La fecha debe estar en formato dd/mm/aaaa." sqref="BG155:BG174 BG180:BG199" xr:uid="{00000000-0002-0000-1500-000018000000}">
      <formula1>BA155</formula1>
    </dataValidation>
    <dataValidation type="date" allowBlank="1" showInputMessage="1" showErrorMessage="1" errorTitle="FORMATO DE FECHA" error="La fecha debe estar en formato dd/mm/aaaa." sqref="BA155:BF174 BA180:BF199" xr:uid="{00000000-0002-0000-1500-000019000000}">
      <formula1>1</formula1>
      <formula2>2958465</formula2>
    </dataValidation>
  </dataValidations>
  <hyperlinks>
    <hyperlink ref="E75:H75" location="Enc_Imp_Corrupción!V3" display="Enc_Imp_Corrupción!V3" xr:uid="{00000000-0004-0000-1500-000000000000}"/>
    <hyperlink ref="I75:L75" location="Imp_Est_Pro_Seg!C41" display="Imp_Est_Pro_Seg!C41" xr:uid="{00000000-0004-0000-1500-000001000000}"/>
    <hyperlink ref="M75:P75" location="Imp_Est_Pro_Seg!C41" display="G. Procesos" xr:uid="{00000000-0004-0000-1500-000002000000}"/>
    <hyperlink ref="E76:H76" location="'Seguridad Información'!A1" display="Seguridad Inf." xr:uid="{00000000-0004-0000-1500-000003000000}"/>
    <hyperlink ref="I76:L76" location="Imp_oportunidad!C41" display="Imp_oportunidad!C41" xr:uid="{00000000-0004-0000-1500-000004000000}"/>
    <hyperlink ref="E66:H66" location="Frecuencia!C41" display="Frecuencia" xr:uid="{00000000-0004-0000-1500-000005000000}"/>
    <hyperlink ref="E67:H67" location="Factibilidad!C30" display="Factibilidad" xr:uid="{00000000-0004-0000-1500-000006000000}"/>
  </hyperlinks>
  <printOptions horizontalCentered="1" verticalCentered="1"/>
  <pageMargins left="0.19685039370078741" right="0.23622047244094491" top="0.19685039370078741" bottom="0.19685039370078741" header="0.31496062992125984" footer="0.31496062992125984"/>
  <pageSetup paperSize="14" scale="29" orientation="portrait" horizontalDpi="4294967294" verticalDpi="4294967294" r:id="rId1"/>
  <headerFooter>
    <oddFooter>&amp;R&amp;"Arial Narrow,Normal"&amp;7Fecha de versión: 08 de abril de 2019</oddFooter>
  </headerFooter>
  <rowBreaks count="1" manualBreakCount="1">
    <brk id="113" max="58"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16</xdr:col>
                    <xdr:colOff>104775</xdr:colOff>
                    <xdr:row>25</xdr:row>
                    <xdr:rowOff>47625</xdr:rowOff>
                  </from>
                  <to>
                    <xdr:col>17</xdr:col>
                    <xdr:colOff>104775</xdr:colOff>
                    <xdr:row>25</xdr:row>
                    <xdr:rowOff>352425</xdr:rowOff>
                  </to>
                </anchor>
              </controlPr>
            </control>
          </mc:Choice>
        </mc:AlternateContent>
        <mc:AlternateContent xmlns:mc="http://schemas.openxmlformats.org/markup-compatibility/2006">
          <mc:Choice Requires="x14">
            <control shapeId="19458" r:id="rId5" name="Check Box 2">
              <controlPr defaultSize="0" autoFill="0" autoLine="0" autoPict="0">
                <anchor moveWithCells="1">
                  <from>
                    <xdr:col>19</xdr:col>
                    <xdr:colOff>57150</xdr:colOff>
                    <xdr:row>25</xdr:row>
                    <xdr:rowOff>66675</xdr:rowOff>
                  </from>
                  <to>
                    <xdr:col>20</xdr:col>
                    <xdr:colOff>142875</xdr:colOff>
                    <xdr:row>25</xdr:row>
                    <xdr:rowOff>352425</xdr:rowOff>
                  </to>
                </anchor>
              </controlPr>
            </control>
          </mc:Choice>
        </mc:AlternateContent>
        <mc:AlternateContent xmlns:mc="http://schemas.openxmlformats.org/markup-compatibility/2006">
          <mc:Choice Requires="x14">
            <control shapeId="19459" r:id="rId6" name="Check Box 3">
              <controlPr defaultSize="0" autoFill="0" autoLine="0" autoPict="0">
                <anchor moveWithCells="1">
                  <from>
                    <xdr:col>29</xdr:col>
                    <xdr:colOff>276225</xdr:colOff>
                    <xdr:row>25</xdr:row>
                    <xdr:rowOff>47625</xdr:rowOff>
                  </from>
                  <to>
                    <xdr:col>30</xdr:col>
                    <xdr:colOff>219075</xdr:colOff>
                    <xdr:row>25</xdr:row>
                    <xdr:rowOff>352425</xdr:rowOff>
                  </to>
                </anchor>
              </controlPr>
            </control>
          </mc:Choice>
        </mc:AlternateContent>
        <mc:AlternateContent xmlns:mc="http://schemas.openxmlformats.org/markup-compatibility/2006">
          <mc:Choice Requires="x14">
            <control shapeId="19460" r:id="rId7" name="Check Box 4">
              <controlPr defaultSize="0" autoFill="0" autoLine="0" autoPict="0">
                <anchor moveWithCells="1">
                  <from>
                    <xdr:col>31</xdr:col>
                    <xdr:colOff>352425</xdr:colOff>
                    <xdr:row>25</xdr:row>
                    <xdr:rowOff>57150</xdr:rowOff>
                  </from>
                  <to>
                    <xdr:col>32</xdr:col>
                    <xdr:colOff>257175</xdr:colOff>
                    <xdr:row>25</xdr:row>
                    <xdr:rowOff>342900</xdr:rowOff>
                  </to>
                </anchor>
              </controlPr>
            </control>
          </mc:Choice>
        </mc:AlternateContent>
        <mc:AlternateContent xmlns:mc="http://schemas.openxmlformats.org/markup-compatibility/2006">
          <mc:Choice Requires="x14">
            <control shapeId="19461" r:id="rId8" name="Check Box 5">
              <controlPr defaultSize="0" autoFill="0" autoLine="0" autoPict="0">
                <anchor moveWithCells="1">
                  <from>
                    <xdr:col>44</xdr:col>
                    <xdr:colOff>247650</xdr:colOff>
                    <xdr:row>25</xdr:row>
                    <xdr:rowOff>47625</xdr:rowOff>
                  </from>
                  <to>
                    <xdr:col>45</xdr:col>
                    <xdr:colOff>104775</xdr:colOff>
                    <xdr:row>25</xdr:row>
                    <xdr:rowOff>371475</xdr:rowOff>
                  </to>
                </anchor>
              </controlPr>
            </control>
          </mc:Choice>
        </mc:AlternateContent>
        <mc:AlternateContent xmlns:mc="http://schemas.openxmlformats.org/markup-compatibility/2006">
          <mc:Choice Requires="x14">
            <control shapeId="19462" r:id="rId9" name="Check Box 6">
              <controlPr defaultSize="0" autoFill="0" autoLine="0" autoPict="0">
                <anchor moveWithCells="1">
                  <from>
                    <xdr:col>48</xdr:col>
                    <xdr:colOff>19050</xdr:colOff>
                    <xdr:row>25</xdr:row>
                    <xdr:rowOff>57150</xdr:rowOff>
                  </from>
                  <to>
                    <xdr:col>49</xdr:col>
                    <xdr:colOff>104775</xdr:colOff>
                    <xdr:row>25</xdr:row>
                    <xdr:rowOff>342900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94" id="{5052BDAC-9043-49D8-8E49-97F4188D446E}">
            <xm:f>OR($AP$68=Datos!$S$5,$AP$68=Datos!$T$5)</xm:f>
            <x14:dxf>
              <fill>
                <patternFill>
                  <bgColor rgb="FF92D050"/>
                </patternFill>
              </fill>
            </x14:dxf>
          </x14:cfRule>
          <x14:cfRule type="expression" priority="395" id="{2DE1C61E-666E-4C94-870C-8FC25A957DBE}">
            <xm:f>OR($AP$68=Datos!$S$4,$AP$68=Datos!$T$4)</xm:f>
            <x14:dxf>
              <fill>
                <patternFill>
                  <bgColor rgb="FFFFFF00"/>
                </patternFill>
              </fill>
            </x14:dxf>
          </x14:cfRule>
          <x14:cfRule type="expression" priority="396" id="{5D9A67EC-F95B-480D-A00B-A0BC25BC5F1D}">
            <xm:f>OR($AP$68=Datos!$S$3,$AP$68=Datos!$T$3)</xm:f>
            <x14:dxf>
              <fill>
                <patternFill>
                  <bgColor rgb="FFFFC000"/>
                </patternFill>
              </fill>
            </x14:dxf>
          </x14:cfRule>
          <x14:cfRule type="expression" priority="397" id="{4118F2B8-0BD6-4DEF-ACFE-D721521EBEB4}">
            <xm:f>OR($AP$68=Datos!$S$2,$AP$68=Datos!$T$2)</xm:f>
            <x14:dxf>
              <fill>
                <patternFill>
                  <bgColor rgb="FFFF0000"/>
                </patternFill>
              </fill>
            </x14:dxf>
          </x14:cfRule>
          <xm:sqref>AP68</xm:sqref>
        </x14:conditionalFormatting>
        <x14:conditionalFormatting xmlns:xm="http://schemas.microsoft.com/office/excel/2006/main">
          <x14:cfRule type="expression" priority="381" id="{1B3A44DC-41FC-49C7-B703-CA75F7B919EB}">
            <xm:f>OR($AP$126=Datos!$S$2,$AP$126=Datos!$T$2)</xm:f>
            <x14:dxf>
              <fill>
                <patternFill>
                  <bgColor rgb="FFFF0000"/>
                </patternFill>
              </fill>
            </x14:dxf>
          </x14:cfRule>
          <x14:cfRule type="expression" priority="382" id="{83FF39CC-4897-4DF4-8D35-B30CCB51DA4A}">
            <xm:f>OR($AP$126=Datos!$S$3,$AP$126=Datos!$T$3)</xm:f>
            <x14:dxf>
              <fill>
                <patternFill>
                  <bgColor rgb="FFFFC000"/>
                </patternFill>
              </fill>
            </x14:dxf>
          </x14:cfRule>
          <x14:cfRule type="expression" priority="383" id="{FC43B031-B9F7-4FB2-9D57-F669C6E14F74}">
            <xm:f>OR($AP$126=Datos!$S$4,$AP$126=Datos!$T$4)</xm:f>
            <x14:dxf>
              <fill>
                <patternFill>
                  <bgColor rgb="FFFFFF00"/>
                </patternFill>
              </fill>
            </x14:dxf>
          </x14:cfRule>
          <x14:cfRule type="expression" priority="384" id="{E07B8BAF-2925-4AB3-AAEA-4BF3EA74F24A}">
            <xm:f>OR($AP$126=Datos!$S$5,$AP$126=Datos!$T$5)</xm:f>
            <x14:dxf>
              <fill>
                <patternFill>
                  <bgColor rgb="FF92D050"/>
                </patternFill>
              </fill>
            </x14:dxf>
          </x14:cfRule>
          <xm:sqref>AP126</xm:sqref>
        </x14:conditionalFormatting>
        <x14:conditionalFormatting xmlns:xm="http://schemas.microsoft.com/office/excel/2006/main">
          <x14:cfRule type="cellIs" priority="277" operator="equal" id="{1372B624-66A0-488B-B984-ED40482CADD1}">
            <xm:f>Datos!$AO$2</xm:f>
            <x14:dxf>
              <fill>
                <patternFill>
                  <bgColor rgb="FF92D050"/>
                </patternFill>
              </fill>
            </x14:dxf>
          </x14:cfRule>
          <x14:cfRule type="cellIs" priority="337" operator="equal" id="{AA4F79CD-976A-4594-9AF9-236055DEB780}">
            <xm:f>Datos!$AO$4</xm:f>
            <x14:dxf>
              <fill>
                <patternFill>
                  <bgColor theme="5" tint="0.39994506668294322"/>
                </patternFill>
              </fill>
            </x14:dxf>
          </x14:cfRule>
          <x14:cfRule type="cellIs" priority="338" operator="equal" id="{3B865C14-9851-4D13-A6C1-B877BD32DB58}">
            <xm:f>Datos!$AO$3</xm:f>
            <x14:dxf>
              <fill>
                <patternFill>
                  <bgColor rgb="FFFFFF00"/>
                </patternFill>
              </fill>
            </x14:dxf>
          </x14:cfRule>
          <xm:sqref>AL87</xm:sqref>
        </x14:conditionalFormatting>
        <x14:conditionalFormatting xmlns:xm="http://schemas.microsoft.com/office/excel/2006/main">
          <x14:cfRule type="cellIs" priority="274" operator="equal" id="{B71B4379-E9E7-418D-86B0-1D7884499DAE}">
            <xm:f>Datos!$AO$2</xm:f>
            <x14:dxf>
              <fill>
                <patternFill>
                  <bgColor rgb="FF92D050"/>
                </patternFill>
              </fill>
            </x14:dxf>
          </x14:cfRule>
          <x14:cfRule type="cellIs" priority="275" operator="equal" id="{22A0B7E5-03E8-4EAA-A966-DC6878AA14F0}">
            <xm:f>Datos!$AO$4</xm:f>
            <x14:dxf>
              <fill>
                <patternFill>
                  <bgColor theme="5" tint="0.39994506668294322"/>
                </patternFill>
              </fill>
            </x14:dxf>
          </x14:cfRule>
          <x14:cfRule type="cellIs" priority="276" operator="equal" id="{A2FB1A65-E51F-4F1E-8C8B-3DAB927AA306}">
            <xm:f>Datos!$AO$3</xm:f>
            <x14:dxf>
              <fill>
                <patternFill>
                  <bgColor rgb="FFFFFF00"/>
                </patternFill>
              </fill>
            </x14:dxf>
          </x14:cfRule>
          <xm:sqref>AL88</xm:sqref>
        </x14:conditionalFormatting>
        <x14:conditionalFormatting xmlns:xm="http://schemas.microsoft.com/office/excel/2006/main">
          <x14:cfRule type="cellIs" priority="271" operator="equal" id="{C9691C56-A928-4827-82F7-86B1D3ADC4EF}">
            <xm:f>Datos!$AO$2</xm:f>
            <x14:dxf>
              <fill>
                <patternFill>
                  <bgColor rgb="FF92D050"/>
                </patternFill>
              </fill>
            </x14:dxf>
          </x14:cfRule>
          <x14:cfRule type="cellIs" priority="272" operator="equal" id="{F1824CDF-BCC7-46E2-886F-3D4FC9EE231A}">
            <xm:f>Datos!$AO$4</xm:f>
            <x14:dxf>
              <fill>
                <patternFill>
                  <bgColor theme="5" tint="0.39994506668294322"/>
                </patternFill>
              </fill>
            </x14:dxf>
          </x14:cfRule>
          <x14:cfRule type="cellIs" priority="273" operator="equal" id="{DC752D98-F121-489B-9C0E-BD4C8FFC7055}">
            <xm:f>Datos!$AO$3</xm:f>
            <x14:dxf>
              <fill>
                <patternFill>
                  <bgColor rgb="FFFFFF00"/>
                </patternFill>
              </fill>
            </x14:dxf>
          </x14:cfRule>
          <xm:sqref>AL89</xm:sqref>
        </x14:conditionalFormatting>
        <x14:conditionalFormatting xmlns:xm="http://schemas.microsoft.com/office/excel/2006/main">
          <x14:cfRule type="cellIs" priority="268" operator="equal" id="{8D190A32-087C-4728-A89B-CFCEC78F3791}">
            <xm:f>Datos!$AO$2</xm:f>
            <x14:dxf>
              <fill>
                <patternFill>
                  <bgColor rgb="FF92D050"/>
                </patternFill>
              </fill>
            </x14:dxf>
          </x14:cfRule>
          <x14:cfRule type="cellIs" priority="269" operator="equal" id="{C21A7070-6995-4977-8D93-98554C3FF2AB}">
            <xm:f>Datos!$AO$4</xm:f>
            <x14:dxf>
              <fill>
                <patternFill>
                  <bgColor theme="5" tint="0.39994506668294322"/>
                </patternFill>
              </fill>
            </x14:dxf>
          </x14:cfRule>
          <x14:cfRule type="cellIs" priority="270" operator="equal" id="{E5A3031E-ED09-422E-A024-50FC1D2250C3}">
            <xm:f>Datos!$AO$3</xm:f>
            <x14:dxf>
              <fill>
                <patternFill>
                  <bgColor rgb="FFFFFF00"/>
                </patternFill>
              </fill>
            </x14:dxf>
          </x14:cfRule>
          <xm:sqref>AL90</xm:sqref>
        </x14:conditionalFormatting>
        <x14:conditionalFormatting xmlns:xm="http://schemas.microsoft.com/office/excel/2006/main">
          <x14:cfRule type="cellIs" priority="265" operator="equal" id="{623A03C5-D885-4B94-BB7D-E5991A10426B}">
            <xm:f>Datos!$AO$2</xm:f>
            <x14:dxf>
              <fill>
                <patternFill>
                  <bgColor rgb="FF92D050"/>
                </patternFill>
              </fill>
            </x14:dxf>
          </x14:cfRule>
          <x14:cfRule type="cellIs" priority="266" operator="equal" id="{E60374F2-7601-45BE-9F67-C74C92199980}">
            <xm:f>Datos!$AO$4</xm:f>
            <x14:dxf>
              <fill>
                <patternFill>
                  <bgColor theme="5" tint="0.39994506668294322"/>
                </patternFill>
              </fill>
            </x14:dxf>
          </x14:cfRule>
          <x14:cfRule type="cellIs" priority="267" operator="equal" id="{B4CE905C-29F4-4950-9B4F-8A9379A12C95}">
            <xm:f>Datos!$AO$3</xm:f>
            <x14:dxf>
              <fill>
                <patternFill>
                  <bgColor rgb="FFFFFF00"/>
                </patternFill>
              </fill>
            </x14:dxf>
          </x14:cfRule>
          <xm:sqref>AL91</xm:sqref>
        </x14:conditionalFormatting>
        <x14:conditionalFormatting xmlns:xm="http://schemas.microsoft.com/office/excel/2006/main">
          <x14:cfRule type="cellIs" priority="262" operator="equal" id="{5C6F3DC4-3D94-4B83-B35A-0D686F694636}">
            <xm:f>Datos!$AO$2</xm:f>
            <x14:dxf>
              <fill>
                <patternFill>
                  <bgColor rgb="FF92D050"/>
                </patternFill>
              </fill>
            </x14:dxf>
          </x14:cfRule>
          <x14:cfRule type="cellIs" priority="263" operator="equal" id="{DD0259D0-D62D-4695-9E80-6F84D18C24F0}">
            <xm:f>Datos!$AO$4</xm:f>
            <x14:dxf>
              <fill>
                <patternFill>
                  <bgColor theme="5" tint="0.39994506668294322"/>
                </patternFill>
              </fill>
            </x14:dxf>
          </x14:cfRule>
          <x14:cfRule type="cellIs" priority="264" operator="equal" id="{FA793FDB-1166-47EF-AB5D-7A0CA1AC323A}">
            <xm:f>Datos!$AO$3</xm:f>
            <x14:dxf>
              <fill>
                <patternFill>
                  <bgColor rgb="FFFFFF00"/>
                </patternFill>
              </fill>
            </x14:dxf>
          </x14:cfRule>
          <xm:sqref>AL92</xm:sqref>
        </x14:conditionalFormatting>
        <x14:conditionalFormatting xmlns:xm="http://schemas.microsoft.com/office/excel/2006/main">
          <x14:cfRule type="cellIs" priority="259" operator="equal" id="{69295667-3158-44B4-9990-6611FE62262F}">
            <xm:f>Datos!$AO$2</xm:f>
            <x14:dxf>
              <fill>
                <patternFill>
                  <bgColor rgb="FF92D050"/>
                </patternFill>
              </fill>
            </x14:dxf>
          </x14:cfRule>
          <x14:cfRule type="cellIs" priority="260" operator="equal" id="{AF38A30F-2F4A-4DD3-A041-5D0A1EDB238C}">
            <xm:f>Datos!$AO$4</xm:f>
            <x14:dxf>
              <fill>
                <patternFill>
                  <bgColor theme="5" tint="0.39994506668294322"/>
                </patternFill>
              </fill>
            </x14:dxf>
          </x14:cfRule>
          <x14:cfRule type="cellIs" priority="261" operator="equal" id="{1B00EF34-99BC-48FD-AC38-706777FAF5F4}">
            <xm:f>Datos!$AO$3</xm:f>
            <x14:dxf>
              <fill>
                <patternFill>
                  <bgColor rgb="FFFFFF00"/>
                </patternFill>
              </fill>
            </x14:dxf>
          </x14:cfRule>
          <xm:sqref>AL93</xm:sqref>
        </x14:conditionalFormatting>
        <x14:conditionalFormatting xmlns:xm="http://schemas.microsoft.com/office/excel/2006/main">
          <x14:cfRule type="cellIs" priority="256" operator="equal" id="{51C2BBD4-E852-4C79-960A-CF94EC93CE82}">
            <xm:f>Datos!$AO$2</xm:f>
            <x14:dxf>
              <fill>
                <patternFill>
                  <bgColor rgb="FF92D050"/>
                </patternFill>
              </fill>
            </x14:dxf>
          </x14:cfRule>
          <x14:cfRule type="cellIs" priority="257" operator="equal" id="{3E61A646-AD3C-4B9E-AC38-2295DDE64734}">
            <xm:f>Datos!$AO$4</xm:f>
            <x14:dxf>
              <fill>
                <patternFill>
                  <bgColor theme="5" tint="0.39994506668294322"/>
                </patternFill>
              </fill>
            </x14:dxf>
          </x14:cfRule>
          <x14:cfRule type="cellIs" priority="258" operator="equal" id="{D133C026-6982-4C90-84ED-77869B5A33CB}">
            <xm:f>Datos!$AO$3</xm:f>
            <x14:dxf>
              <fill>
                <patternFill>
                  <bgColor rgb="FFFFFF00"/>
                </patternFill>
              </fill>
            </x14:dxf>
          </x14:cfRule>
          <xm:sqref>AL94</xm:sqref>
        </x14:conditionalFormatting>
        <x14:conditionalFormatting xmlns:xm="http://schemas.microsoft.com/office/excel/2006/main">
          <x14:cfRule type="cellIs" priority="253" operator="equal" id="{2BE5F5E4-0473-4CE8-932D-AE587B2A9434}">
            <xm:f>Datos!$AO$2</xm:f>
            <x14:dxf>
              <fill>
                <patternFill>
                  <bgColor rgb="FF92D050"/>
                </patternFill>
              </fill>
            </x14:dxf>
          </x14:cfRule>
          <x14:cfRule type="cellIs" priority="254" operator="equal" id="{EF9C27D5-B74F-4690-B4EB-E42570166D45}">
            <xm:f>Datos!$AO$4</xm:f>
            <x14:dxf>
              <fill>
                <patternFill>
                  <bgColor theme="5" tint="0.39994506668294322"/>
                </patternFill>
              </fill>
            </x14:dxf>
          </x14:cfRule>
          <x14:cfRule type="cellIs" priority="255" operator="equal" id="{D3D1009D-844B-43DB-B37B-B686C3CD3961}">
            <xm:f>Datos!$AO$3</xm:f>
            <x14:dxf>
              <fill>
                <patternFill>
                  <bgColor rgb="FFFFFF00"/>
                </patternFill>
              </fill>
            </x14:dxf>
          </x14:cfRule>
          <xm:sqref>AL95</xm:sqref>
        </x14:conditionalFormatting>
        <x14:conditionalFormatting xmlns:xm="http://schemas.microsoft.com/office/excel/2006/main">
          <x14:cfRule type="cellIs" priority="250" operator="equal" id="{831223E9-5CE2-4EB0-AB03-CB46FB520FF3}">
            <xm:f>Datos!$AO$2</xm:f>
            <x14:dxf>
              <fill>
                <patternFill>
                  <bgColor rgb="FF92D050"/>
                </patternFill>
              </fill>
            </x14:dxf>
          </x14:cfRule>
          <x14:cfRule type="cellIs" priority="251" operator="equal" id="{C62BD670-5367-4E32-A5E1-5DCDB7A2BE87}">
            <xm:f>Datos!$AO$4</xm:f>
            <x14:dxf>
              <fill>
                <patternFill>
                  <bgColor theme="5" tint="0.39994506668294322"/>
                </patternFill>
              </fill>
            </x14:dxf>
          </x14:cfRule>
          <x14:cfRule type="cellIs" priority="252" operator="equal" id="{48558D3A-D743-4791-B0AA-1710592CB7E0}">
            <xm:f>Datos!$AO$3</xm:f>
            <x14:dxf>
              <fill>
                <patternFill>
                  <bgColor rgb="FFFFFF00"/>
                </patternFill>
              </fill>
            </x14:dxf>
          </x14:cfRule>
          <xm:sqref>AL96</xm:sqref>
        </x14:conditionalFormatting>
        <x14:conditionalFormatting xmlns:xm="http://schemas.microsoft.com/office/excel/2006/main">
          <x14:cfRule type="cellIs" priority="247" operator="equal" id="{A221F0D7-A2C2-49E9-BD29-7D57F503FD8E}">
            <xm:f>Datos!$AO$4</xm:f>
            <x14:dxf>
              <fill>
                <patternFill>
                  <bgColor theme="5" tint="0.39994506668294322"/>
                </patternFill>
              </fill>
            </x14:dxf>
          </x14:cfRule>
          <x14:cfRule type="cellIs" priority="248" operator="equal" id="{3EB53EF9-8988-4D3A-86BF-DE9BDEEFEA0D}">
            <xm:f>Datos!$AO$3</xm:f>
            <x14:dxf>
              <fill>
                <patternFill>
                  <bgColor rgb="FFFFFF00"/>
                </patternFill>
              </fill>
            </x14:dxf>
          </x14:cfRule>
          <x14:cfRule type="cellIs" priority="249" operator="equal" id="{6EF44ED8-1CFB-4D31-BF43-57B1032999F0}">
            <xm:f>Datos!$AO$2</xm:f>
            <x14:dxf>
              <fill>
                <patternFill>
                  <bgColor rgb="FF92D050"/>
                </patternFill>
              </fill>
            </x14:dxf>
          </x14:cfRule>
          <xm:sqref>AT88</xm:sqref>
        </x14:conditionalFormatting>
        <x14:conditionalFormatting xmlns:xm="http://schemas.microsoft.com/office/excel/2006/main">
          <x14:cfRule type="cellIs" priority="188" operator="equal" id="{94E12D2C-4270-4543-A8ED-3F30E83EAC22}">
            <xm:f>Datos!$AO$2</xm:f>
            <x14:dxf>
              <fill>
                <patternFill>
                  <bgColor rgb="FF92D050"/>
                </patternFill>
              </fill>
            </x14:dxf>
          </x14:cfRule>
          <x14:cfRule type="cellIs" priority="245" operator="equal" id="{ED33D9FF-A88E-4F2F-8F07-9FA2845B661A}">
            <xm:f>Datos!$AO$4</xm:f>
            <x14:dxf>
              <fill>
                <patternFill>
                  <bgColor theme="5" tint="0.39994506668294322"/>
                </patternFill>
              </fill>
            </x14:dxf>
          </x14:cfRule>
          <x14:cfRule type="cellIs" priority="246" operator="equal" id="{6D9F1CA8-E5C6-48DC-8688-CF029D29FE37}">
            <xm:f>Datos!$AO$3</xm:f>
            <x14:dxf>
              <fill>
                <patternFill>
                  <bgColor rgb="FFFFFF00"/>
                </patternFill>
              </fill>
            </x14:dxf>
          </x14:cfRule>
          <xm:sqref>AL102</xm:sqref>
        </x14:conditionalFormatting>
        <x14:conditionalFormatting xmlns:xm="http://schemas.microsoft.com/office/excel/2006/main">
          <x14:cfRule type="cellIs" priority="185" operator="equal" id="{5A38A7CB-FE8D-4C95-8F7C-C8AEFA33994F}">
            <xm:f>Datos!$AO$4</xm:f>
            <x14:dxf>
              <fill>
                <patternFill>
                  <bgColor theme="5" tint="0.39994506668294322"/>
                </patternFill>
              </fill>
            </x14:dxf>
          </x14:cfRule>
          <x14:cfRule type="cellIs" priority="186" operator="equal" id="{11C64435-F2BE-4E8A-BADF-5317E4BC824D}">
            <xm:f>Datos!$AO$3</xm:f>
            <x14:dxf>
              <fill>
                <patternFill>
                  <bgColor rgb="FFFFFF00"/>
                </patternFill>
              </fill>
            </x14:dxf>
          </x14:cfRule>
          <x14:cfRule type="cellIs" priority="187" operator="equal" id="{E7BC2A5E-576F-43E7-9014-6572F658FB38}">
            <xm:f>Datos!$AO$2</xm:f>
            <x14:dxf>
              <fill>
                <patternFill>
                  <bgColor rgb="FF92D050"/>
                </patternFill>
              </fill>
            </x14:dxf>
          </x14:cfRule>
          <xm:sqref>AR103</xm:sqref>
        </x14:conditionalFormatting>
        <x14:conditionalFormatting xmlns:xm="http://schemas.microsoft.com/office/excel/2006/main">
          <x14:cfRule type="cellIs" priority="182" operator="equal" id="{8F2E0CCB-B883-426F-AC40-C21BE451ECDA}">
            <xm:f>Datos!$AO$4</xm:f>
            <x14:dxf>
              <fill>
                <patternFill>
                  <bgColor theme="5" tint="0.39994506668294322"/>
                </patternFill>
              </fill>
            </x14:dxf>
          </x14:cfRule>
          <x14:cfRule type="cellIs" priority="183" operator="equal" id="{D4B05629-0E08-44A3-A4E8-A2BB80D2DA75}">
            <xm:f>Datos!$AO$3</xm:f>
            <x14:dxf>
              <fill>
                <patternFill>
                  <bgColor rgb="FFFFFF00"/>
                </patternFill>
              </fill>
            </x14:dxf>
          </x14:cfRule>
          <x14:cfRule type="cellIs" priority="184" operator="equal" id="{7C928CD6-F9BF-4114-A62F-75E6BF223F72}">
            <xm:f>Datos!$AO$2</xm:f>
            <x14:dxf>
              <fill>
                <patternFill>
                  <bgColor rgb="FF92D050"/>
                </patternFill>
              </fill>
            </x14:dxf>
          </x14:cfRule>
          <xm:sqref>AT103</xm:sqref>
        </x14:conditionalFormatting>
        <x14:conditionalFormatting xmlns:xm="http://schemas.microsoft.com/office/excel/2006/main">
          <x14:cfRule type="cellIs" priority="334" operator="equal" id="{511D3845-9402-4478-81D1-3068AFA04932}">
            <xm:f>Datos!$AO$4</xm:f>
            <x14:dxf>
              <fill>
                <patternFill>
                  <bgColor theme="5" tint="0.39994506668294322"/>
                </patternFill>
              </fill>
            </x14:dxf>
          </x14:cfRule>
          <x14:cfRule type="cellIs" priority="335" operator="equal" id="{CF59B906-BCF3-43BC-A5FD-F133E8C6CF02}">
            <xm:f>Datos!$AO$3</xm:f>
            <x14:dxf>
              <fill>
                <patternFill>
                  <bgColor rgb="FFFFFF00"/>
                </patternFill>
              </fill>
            </x14:dxf>
          </x14:cfRule>
          <x14:cfRule type="cellIs" priority="336" operator="equal" id="{CCE505E0-B439-463A-93DF-54F3792184E7}">
            <xm:f>Datos!$AO2</xm:f>
            <x14:dxf>
              <fill>
                <patternFill>
                  <bgColor rgb="FF92D050"/>
                </patternFill>
              </fill>
            </x14:dxf>
          </x14:cfRule>
          <xm:sqref>AR87</xm:sqref>
        </x14:conditionalFormatting>
        <x14:conditionalFormatting xmlns:xm="http://schemas.microsoft.com/office/excel/2006/main">
          <x14:cfRule type="cellIs" priority="179" operator="equal" id="{0FFF63AC-B3FE-432A-98F2-2241783A4A71}">
            <xm:f>Datos!$AO$4</xm:f>
            <x14:dxf>
              <fill>
                <patternFill>
                  <bgColor theme="5" tint="0.39994506668294322"/>
                </patternFill>
              </fill>
            </x14:dxf>
          </x14:cfRule>
          <x14:cfRule type="cellIs" priority="180" operator="equal" id="{932945E9-B452-44BC-8F85-E64464D03A5D}">
            <xm:f>Datos!$AO$3</xm:f>
            <x14:dxf>
              <fill>
                <patternFill>
                  <bgColor rgb="FFFFFF00"/>
                </patternFill>
              </fill>
            </x14:dxf>
          </x14:cfRule>
          <x14:cfRule type="cellIs" priority="181" operator="equal" id="{06F2B1BE-92EF-4242-ABC8-F504FAE75DD2}">
            <xm:f>Datos!$AO$2</xm:f>
            <x14:dxf>
              <fill>
                <patternFill>
                  <bgColor rgb="FF92D050"/>
                </patternFill>
              </fill>
            </x14:dxf>
          </x14:cfRule>
          <xm:sqref>AR88</xm:sqref>
        </x14:conditionalFormatting>
        <x14:conditionalFormatting xmlns:xm="http://schemas.microsoft.com/office/excel/2006/main">
          <x14:cfRule type="cellIs" priority="176" operator="equal" id="{2A071A2D-E40B-47E5-815A-B99F07219BCD}">
            <xm:f>Datos!$AO$4</xm:f>
            <x14:dxf>
              <fill>
                <patternFill>
                  <bgColor theme="5" tint="0.39994506668294322"/>
                </patternFill>
              </fill>
            </x14:dxf>
          </x14:cfRule>
          <x14:cfRule type="cellIs" priority="177" operator="equal" id="{2251D913-F85A-4EE3-8B9D-7DD23ACD7BEE}">
            <xm:f>Datos!$AO$3</xm:f>
            <x14:dxf>
              <fill>
                <patternFill>
                  <bgColor rgb="FFFFFF00"/>
                </patternFill>
              </fill>
            </x14:dxf>
          </x14:cfRule>
          <x14:cfRule type="cellIs" priority="178" operator="equal" id="{AA3E8D2E-8437-496B-BE1D-17CCBD646EDA}">
            <xm:f>Datos!$AO$2</xm:f>
            <x14:dxf>
              <fill>
                <patternFill>
                  <bgColor rgb="FF92D050"/>
                </patternFill>
              </fill>
            </x14:dxf>
          </x14:cfRule>
          <xm:sqref>AR89</xm:sqref>
        </x14:conditionalFormatting>
        <x14:conditionalFormatting xmlns:xm="http://schemas.microsoft.com/office/excel/2006/main">
          <x14:cfRule type="cellIs" priority="173" operator="equal" id="{3FC5334B-FA46-47A4-86C9-D763068F69EA}">
            <xm:f>Datos!$AO$4</xm:f>
            <x14:dxf>
              <fill>
                <patternFill>
                  <bgColor theme="5" tint="0.39994506668294322"/>
                </patternFill>
              </fill>
            </x14:dxf>
          </x14:cfRule>
          <x14:cfRule type="cellIs" priority="174" operator="equal" id="{BBC5703F-F7FB-40B3-AF43-D662719BC824}">
            <xm:f>Datos!$AO$3</xm:f>
            <x14:dxf>
              <fill>
                <patternFill>
                  <bgColor rgb="FFFFFF00"/>
                </patternFill>
              </fill>
            </x14:dxf>
          </x14:cfRule>
          <x14:cfRule type="cellIs" priority="175" operator="equal" id="{D4C4F155-742A-456B-A659-9DDFEA78901E}">
            <xm:f>Datos!$AO$2</xm:f>
            <x14:dxf>
              <fill>
                <patternFill>
                  <bgColor rgb="FF92D050"/>
                </patternFill>
              </fill>
            </x14:dxf>
          </x14:cfRule>
          <xm:sqref>AR90</xm:sqref>
        </x14:conditionalFormatting>
        <x14:conditionalFormatting xmlns:xm="http://schemas.microsoft.com/office/excel/2006/main">
          <x14:cfRule type="cellIs" priority="170" operator="equal" id="{A6C87250-17A7-4CBC-AC3E-B29CBEDDDA3B}">
            <xm:f>Datos!$AO$4</xm:f>
            <x14:dxf>
              <fill>
                <patternFill>
                  <bgColor theme="5" tint="0.39994506668294322"/>
                </patternFill>
              </fill>
            </x14:dxf>
          </x14:cfRule>
          <x14:cfRule type="cellIs" priority="171" operator="equal" id="{C29EFD6C-3808-4775-B357-D3A9ECF7EE6F}">
            <xm:f>Datos!$AO$3</xm:f>
            <x14:dxf>
              <fill>
                <patternFill>
                  <bgColor rgb="FFFFFF00"/>
                </patternFill>
              </fill>
            </x14:dxf>
          </x14:cfRule>
          <x14:cfRule type="cellIs" priority="172" operator="equal" id="{D2C2F41B-25A1-4149-83D7-78CCDD897DBF}">
            <xm:f>Datos!$AO$2</xm:f>
            <x14:dxf>
              <fill>
                <patternFill>
                  <bgColor rgb="FF92D050"/>
                </patternFill>
              </fill>
            </x14:dxf>
          </x14:cfRule>
          <xm:sqref>AR91</xm:sqref>
        </x14:conditionalFormatting>
        <x14:conditionalFormatting xmlns:xm="http://schemas.microsoft.com/office/excel/2006/main">
          <x14:cfRule type="cellIs" priority="167" operator="equal" id="{D9C9FEC6-9BAA-46D9-856B-D8817878C05F}">
            <xm:f>Datos!$AO$4</xm:f>
            <x14:dxf>
              <fill>
                <patternFill>
                  <bgColor theme="5" tint="0.39994506668294322"/>
                </patternFill>
              </fill>
            </x14:dxf>
          </x14:cfRule>
          <x14:cfRule type="cellIs" priority="168" operator="equal" id="{A6590243-F1AA-4D28-B143-B88E654E8662}">
            <xm:f>Datos!$AO$3</xm:f>
            <x14:dxf>
              <fill>
                <patternFill>
                  <bgColor rgb="FFFFFF00"/>
                </patternFill>
              </fill>
            </x14:dxf>
          </x14:cfRule>
          <x14:cfRule type="cellIs" priority="169" operator="equal" id="{0BA62ACB-8C5F-4167-A26C-F91488D1B543}">
            <xm:f>Datos!$AO$2</xm:f>
            <x14:dxf>
              <fill>
                <patternFill>
                  <bgColor rgb="FF92D050"/>
                </patternFill>
              </fill>
            </x14:dxf>
          </x14:cfRule>
          <xm:sqref>AR92</xm:sqref>
        </x14:conditionalFormatting>
        <x14:conditionalFormatting xmlns:xm="http://schemas.microsoft.com/office/excel/2006/main">
          <x14:cfRule type="cellIs" priority="164" operator="equal" id="{0ECBCD70-93D8-4AD9-BC41-7D222ABDA474}">
            <xm:f>Datos!$AO$4</xm:f>
            <x14:dxf>
              <fill>
                <patternFill>
                  <bgColor theme="5" tint="0.39994506668294322"/>
                </patternFill>
              </fill>
            </x14:dxf>
          </x14:cfRule>
          <x14:cfRule type="cellIs" priority="165" operator="equal" id="{AEDB55D5-576D-44FF-AD47-8BADEB425B82}">
            <xm:f>Datos!$AO$3</xm:f>
            <x14:dxf>
              <fill>
                <patternFill>
                  <bgColor rgb="FFFFFF00"/>
                </patternFill>
              </fill>
            </x14:dxf>
          </x14:cfRule>
          <x14:cfRule type="cellIs" priority="166" operator="equal" id="{F1BF9968-5990-44B4-B9F3-80DD392C4DFC}">
            <xm:f>Datos!$AO$2</xm:f>
            <x14:dxf>
              <fill>
                <patternFill>
                  <bgColor rgb="FF92D050"/>
                </patternFill>
              </fill>
            </x14:dxf>
          </x14:cfRule>
          <xm:sqref>AR93</xm:sqref>
        </x14:conditionalFormatting>
        <x14:conditionalFormatting xmlns:xm="http://schemas.microsoft.com/office/excel/2006/main">
          <x14:cfRule type="cellIs" priority="161" operator="equal" id="{9149CD36-5987-4956-862D-43F287FF7E9F}">
            <xm:f>Datos!$AO$4</xm:f>
            <x14:dxf>
              <fill>
                <patternFill>
                  <bgColor theme="5" tint="0.39994506668294322"/>
                </patternFill>
              </fill>
            </x14:dxf>
          </x14:cfRule>
          <x14:cfRule type="cellIs" priority="162" operator="equal" id="{93065984-205F-4C87-BAE7-68CE9CFE935E}">
            <xm:f>Datos!$AO$3</xm:f>
            <x14:dxf>
              <fill>
                <patternFill>
                  <bgColor rgb="FFFFFF00"/>
                </patternFill>
              </fill>
            </x14:dxf>
          </x14:cfRule>
          <x14:cfRule type="cellIs" priority="163" operator="equal" id="{B47BB6CD-0A2B-4A3F-B9DD-CABC66A05C78}">
            <xm:f>Datos!$AO$2</xm:f>
            <x14:dxf>
              <fill>
                <patternFill>
                  <bgColor rgb="FF92D050"/>
                </patternFill>
              </fill>
            </x14:dxf>
          </x14:cfRule>
          <xm:sqref>AR94</xm:sqref>
        </x14:conditionalFormatting>
        <x14:conditionalFormatting xmlns:xm="http://schemas.microsoft.com/office/excel/2006/main">
          <x14:cfRule type="cellIs" priority="158" operator="equal" id="{D46880F9-4CCD-4C60-B36C-0F1116BC976E}">
            <xm:f>Datos!$AO$4</xm:f>
            <x14:dxf>
              <fill>
                <patternFill>
                  <bgColor theme="5" tint="0.39994506668294322"/>
                </patternFill>
              </fill>
            </x14:dxf>
          </x14:cfRule>
          <x14:cfRule type="cellIs" priority="159" operator="equal" id="{6679FD13-4D59-4C34-ADB7-108310F2B1A4}">
            <xm:f>Datos!$AO$3</xm:f>
            <x14:dxf>
              <fill>
                <patternFill>
                  <bgColor rgb="FFFFFF00"/>
                </patternFill>
              </fill>
            </x14:dxf>
          </x14:cfRule>
          <x14:cfRule type="cellIs" priority="160" operator="equal" id="{F5E4B56F-46A5-4908-BB2E-A4433BE4473D}">
            <xm:f>Datos!$AO$2</xm:f>
            <x14:dxf>
              <fill>
                <patternFill>
                  <bgColor rgb="FF92D050"/>
                </patternFill>
              </fill>
            </x14:dxf>
          </x14:cfRule>
          <xm:sqref>AR95</xm:sqref>
        </x14:conditionalFormatting>
        <x14:conditionalFormatting xmlns:xm="http://schemas.microsoft.com/office/excel/2006/main">
          <x14:cfRule type="cellIs" priority="155" operator="equal" id="{093DC841-CDF9-4693-9686-D576209AA0FA}">
            <xm:f>Datos!$AO$4</xm:f>
            <x14:dxf>
              <fill>
                <patternFill>
                  <bgColor theme="5" tint="0.39994506668294322"/>
                </patternFill>
              </fill>
            </x14:dxf>
          </x14:cfRule>
          <x14:cfRule type="cellIs" priority="156" operator="equal" id="{AB5679A8-AD63-48EE-B77A-6EB18B4CF07C}">
            <xm:f>Datos!$AO$3</xm:f>
            <x14:dxf>
              <fill>
                <patternFill>
                  <bgColor rgb="FFFFFF00"/>
                </patternFill>
              </fill>
            </x14:dxf>
          </x14:cfRule>
          <x14:cfRule type="cellIs" priority="157" operator="equal" id="{A913263E-A92D-4939-96C7-10DC65E41B85}">
            <xm:f>Datos!$AO$2</xm:f>
            <x14:dxf>
              <fill>
                <patternFill>
                  <bgColor rgb="FF92D050"/>
                </patternFill>
              </fill>
            </x14:dxf>
          </x14:cfRule>
          <xm:sqref>AR96</xm:sqref>
        </x14:conditionalFormatting>
        <x14:conditionalFormatting xmlns:xm="http://schemas.microsoft.com/office/excel/2006/main">
          <x14:cfRule type="cellIs" priority="152" operator="equal" id="{3208F1E7-C084-4D97-9518-6EF6342C6CD6}">
            <xm:f>Datos!$AO$4</xm:f>
            <x14:dxf>
              <fill>
                <patternFill>
                  <bgColor theme="5" tint="0.39994506668294322"/>
                </patternFill>
              </fill>
            </x14:dxf>
          </x14:cfRule>
          <x14:cfRule type="cellIs" priority="153" operator="equal" id="{6863D3A9-2E5E-4059-ABD1-D13D8289E469}">
            <xm:f>Datos!$AO$3</xm:f>
            <x14:dxf>
              <fill>
                <patternFill>
                  <bgColor rgb="FFFFFF00"/>
                </patternFill>
              </fill>
            </x14:dxf>
          </x14:cfRule>
          <x14:cfRule type="cellIs" priority="154" operator="equal" id="{15934B71-3E5F-47DB-B4A1-BF9C16F3C771}">
            <xm:f>Datos!$AO$2</xm:f>
            <x14:dxf>
              <fill>
                <patternFill>
                  <bgColor rgb="FF92D050"/>
                </patternFill>
              </fill>
            </x14:dxf>
          </x14:cfRule>
          <xm:sqref>AT87</xm:sqref>
        </x14:conditionalFormatting>
        <x14:conditionalFormatting xmlns:xm="http://schemas.microsoft.com/office/excel/2006/main">
          <x14:cfRule type="cellIs" priority="149" operator="equal" id="{F1062B2C-215A-4DE5-B49B-71E94CF0557B}">
            <xm:f>Datos!$AO$4</xm:f>
            <x14:dxf>
              <fill>
                <patternFill>
                  <bgColor theme="5" tint="0.39994506668294322"/>
                </patternFill>
              </fill>
            </x14:dxf>
          </x14:cfRule>
          <x14:cfRule type="cellIs" priority="150" operator="equal" id="{2E669B6F-E292-494C-B441-756CB4A21187}">
            <xm:f>Datos!$AO$3</xm:f>
            <x14:dxf>
              <fill>
                <patternFill>
                  <bgColor rgb="FFFFFF00"/>
                </patternFill>
              </fill>
            </x14:dxf>
          </x14:cfRule>
          <x14:cfRule type="cellIs" priority="151" operator="equal" id="{711C000A-4AFF-4015-BA31-9261B462FE5A}">
            <xm:f>Datos!$AO$2</xm:f>
            <x14:dxf>
              <fill>
                <patternFill>
                  <bgColor rgb="FF92D050"/>
                </patternFill>
              </fill>
            </x14:dxf>
          </x14:cfRule>
          <xm:sqref>AT89</xm:sqref>
        </x14:conditionalFormatting>
        <x14:conditionalFormatting xmlns:xm="http://schemas.microsoft.com/office/excel/2006/main">
          <x14:cfRule type="cellIs" priority="146" operator="equal" id="{D2DFA24C-B8FA-4BAD-A343-A0840A7AF2D6}">
            <xm:f>Datos!$AO$4</xm:f>
            <x14:dxf>
              <fill>
                <patternFill>
                  <bgColor theme="5" tint="0.39994506668294322"/>
                </patternFill>
              </fill>
            </x14:dxf>
          </x14:cfRule>
          <x14:cfRule type="cellIs" priority="147" operator="equal" id="{80ECC14B-8CA9-4F1C-8141-50D7E32CDD16}">
            <xm:f>Datos!$AO$3</xm:f>
            <x14:dxf>
              <fill>
                <patternFill>
                  <bgColor rgb="FFFFFF00"/>
                </patternFill>
              </fill>
            </x14:dxf>
          </x14:cfRule>
          <x14:cfRule type="cellIs" priority="148" operator="equal" id="{769EB5B5-1F31-4C4B-84A7-E5FC018E7024}">
            <xm:f>Datos!$AO$2</xm:f>
            <x14:dxf>
              <fill>
                <patternFill>
                  <bgColor rgb="FF92D050"/>
                </patternFill>
              </fill>
            </x14:dxf>
          </x14:cfRule>
          <xm:sqref>AT90</xm:sqref>
        </x14:conditionalFormatting>
        <x14:conditionalFormatting xmlns:xm="http://schemas.microsoft.com/office/excel/2006/main">
          <x14:cfRule type="cellIs" priority="143" operator="equal" id="{BF36756F-F28A-4923-965D-C7E431D2FBF7}">
            <xm:f>Datos!$AO$4</xm:f>
            <x14:dxf>
              <fill>
                <patternFill>
                  <bgColor theme="5" tint="0.39994506668294322"/>
                </patternFill>
              </fill>
            </x14:dxf>
          </x14:cfRule>
          <x14:cfRule type="cellIs" priority="144" operator="equal" id="{88B767D0-29F9-4D6C-BD33-B7721A56FC29}">
            <xm:f>Datos!$AO$3</xm:f>
            <x14:dxf>
              <fill>
                <patternFill>
                  <bgColor rgb="FFFFFF00"/>
                </patternFill>
              </fill>
            </x14:dxf>
          </x14:cfRule>
          <x14:cfRule type="cellIs" priority="145" operator="equal" id="{E5B7613E-CFA4-4395-A287-5427EC282E37}">
            <xm:f>Datos!$AO$2</xm:f>
            <x14:dxf>
              <fill>
                <patternFill>
                  <bgColor rgb="FF92D050"/>
                </patternFill>
              </fill>
            </x14:dxf>
          </x14:cfRule>
          <xm:sqref>AT91</xm:sqref>
        </x14:conditionalFormatting>
        <x14:conditionalFormatting xmlns:xm="http://schemas.microsoft.com/office/excel/2006/main">
          <x14:cfRule type="cellIs" priority="140" operator="equal" id="{8C1E31C4-00AC-40E3-8540-538FBD1D22FE}">
            <xm:f>Datos!$AO$4</xm:f>
            <x14:dxf>
              <fill>
                <patternFill>
                  <bgColor theme="5" tint="0.39994506668294322"/>
                </patternFill>
              </fill>
            </x14:dxf>
          </x14:cfRule>
          <x14:cfRule type="cellIs" priority="141" operator="equal" id="{FD5395AA-452C-478C-8C6E-A550615BDC86}">
            <xm:f>Datos!$AO$3</xm:f>
            <x14:dxf>
              <fill>
                <patternFill>
                  <bgColor rgb="FFFFFF00"/>
                </patternFill>
              </fill>
            </x14:dxf>
          </x14:cfRule>
          <x14:cfRule type="cellIs" priority="142" operator="equal" id="{4102DCCC-BB37-4759-A592-F68648FBAAB9}">
            <xm:f>Datos!$AO$2</xm:f>
            <x14:dxf>
              <fill>
                <patternFill>
                  <bgColor rgb="FF92D050"/>
                </patternFill>
              </fill>
            </x14:dxf>
          </x14:cfRule>
          <xm:sqref>AT92</xm:sqref>
        </x14:conditionalFormatting>
        <x14:conditionalFormatting xmlns:xm="http://schemas.microsoft.com/office/excel/2006/main">
          <x14:cfRule type="cellIs" priority="137" operator="equal" id="{7A63209D-E918-44A6-9912-343D12899AB0}">
            <xm:f>Datos!$AO$4</xm:f>
            <x14:dxf>
              <fill>
                <patternFill>
                  <bgColor theme="5" tint="0.39994506668294322"/>
                </patternFill>
              </fill>
            </x14:dxf>
          </x14:cfRule>
          <x14:cfRule type="cellIs" priority="138" operator="equal" id="{323B61E0-0858-42B9-A798-602053E8401A}">
            <xm:f>Datos!$AO$3</xm:f>
            <x14:dxf>
              <fill>
                <patternFill>
                  <bgColor rgb="FFFFFF00"/>
                </patternFill>
              </fill>
            </x14:dxf>
          </x14:cfRule>
          <x14:cfRule type="cellIs" priority="139" operator="equal" id="{E424833B-8416-4B63-A828-65EBC0554FA2}">
            <xm:f>Datos!$AO$2</xm:f>
            <x14:dxf>
              <fill>
                <patternFill>
                  <bgColor rgb="FF92D050"/>
                </patternFill>
              </fill>
            </x14:dxf>
          </x14:cfRule>
          <xm:sqref>AT93</xm:sqref>
        </x14:conditionalFormatting>
        <x14:conditionalFormatting xmlns:xm="http://schemas.microsoft.com/office/excel/2006/main">
          <x14:cfRule type="cellIs" priority="134" operator="equal" id="{3180034A-FFA4-4EA6-A660-7B8B5A571149}">
            <xm:f>Datos!$AO$4</xm:f>
            <x14:dxf>
              <fill>
                <patternFill>
                  <bgColor theme="5" tint="0.39994506668294322"/>
                </patternFill>
              </fill>
            </x14:dxf>
          </x14:cfRule>
          <x14:cfRule type="cellIs" priority="135" operator="equal" id="{E69811F5-DAD2-4658-9D85-C53A4C71E794}">
            <xm:f>Datos!$AO$3</xm:f>
            <x14:dxf>
              <fill>
                <patternFill>
                  <bgColor rgb="FFFFFF00"/>
                </patternFill>
              </fill>
            </x14:dxf>
          </x14:cfRule>
          <x14:cfRule type="cellIs" priority="136" operator="equal" id="{5F531ED2-4DA4-40AE-A4D0-604FD9E04362}">
            <xm:f>Datos!$AO$2</xm:f>
            <x14:dxf>
              <fill>
                <patternFill>
                  <bgColor rgb="FF92D050"/>
                </patternFill>
              </fill>
            </x14:dxf>
          </x14:cfRule>
          <xm:sqref>AT94</xm:sqref>
        </x14:conditionalFormatting>
        <x14:conditionalFormatting xmlns:xm="http://schemas.microsoft.com/office/excel/2006/main">
          <x14:cfRule type="cellIs" priority="131" operator="equal" id="{84F8273E-8383-44E9-B19A-397FAF7ECC0E}">
            <xm:f>Datos!$AO$4</xm:f>
            <x14:dxf>
              <fill>
                <patternFill>
                  <bgColor theme="5" tint="0.39994506668294322"/>
                </patternFill>
              </fill>
            </x14:dxf>
          </x14:cfRule>
          <x14:cfRule type="cellIs" priority="132" operator="equal" id="{BB7453DC-8EFC-44F3-BF17-1E8D043EAFD7}">
            <xm:f>Datos!$AO$3</xm:f>
            <x14:dxf>
              <fill>
                <patternFill>
                  <bgColor rgb="FFFFFF00"/>
                </patternFill>
              </fill>
            </x14:dxf>
          </x14:cfRule>
          <x14:cfRule type="cellIs" priority="133" operator="equal" id="{E3B37532-5E86-42FE-8707-FCF8442ADABB}">
            <xm:f>Datos!$AO$2</xm:f>
            <x14:dxf>
              <fill>
                <patternFill>
                  <bgColor rgb="FF92D050"/>
                </patternFill>
              </fill>
            </x14:dxf>
          </x14:cfRule>
          <xm:sqref>AT95</xm:sqref>
        </x14:conditionalFormatting>
        <x14:conditionalFormatting xmlns:xm="http://schemas.microsoft.com/office/excel/2006/main">
          <x14:cfRule type="cellIs" priority="128" operator="equal" id="{C4BAAB5D-4B04-4386-ADB2-CE5424B1BE60}">
            <xm:f>Datos!$AO$4</xm:f>
            <x14:dxf>
              <fill>
                <patternFill>
                  <bgColor theme="5" tint="0.39994506668294322"/>
                </patternFill>
              </fill>
            </x14:dxf>
          </x14:cfRule>
          <x14:cfRule type="cellIs" priority="129" operator="equal" id="{710F2BDB-7C4B-4FB8-8AAF-BB07BBA53937}">
            <xm:f>Datos!$AO$3</xm:f>
            <x14:dxf>
              <fill>
                <patternFill>
                  <bgColor rgb="FFFFFF00"/>
                </patternFill>
              </fill>
            </x14:dxf>
          </x14:cfRule>
          <x14:cfRule type="cellIs" priority="130" operator="equal" id="{01E5B1A8-4E55-4395-BD1B-151316B2AEB6}">
            <xm:f>Datos!$AO$2</xm:f>
            <x14:dxf>
              <fill>
                <patternFill>
                  <bgColor rgb="FF92D050"/>
                </patternFill>
              </fill>
            </x14:dxf>
          </x14:cfRule>
          <xm:sqref>AT96</xm:sqref>
        </x14:conditionalFormatting>
        <x14:conditionalFormatting xmlns:xm="http://schemas.microsoft.com/office/excel/2006/main">
          <x14:cfRule type="cellIs" priority="125" operator="equal" id="{74F2C07A-CA91-470B-BCCA-B7203596420A}">
            <xm:f>Datos!$AO$2</xm:f>
            <x14:dxf>
              <fill>
                <patternFill>
                  <bgColor rgb="FF92D050"/>
                </patternFill>
              </fill>
            </x14:dxf>
          </x14:cfRule>
          <x14:cfRule type="cellIs" priority="126" operator="equal" id="{AB1518C3-6C92-4021-BF3F-2E6EDEA6DA29}">
            <xm:f>Datos!$AO$4</xm:f>
            <x14:dxf>
              <fill>
                <patternFill>
                  <bgColor theme="5" tint="0.39994506668294322"/>
                </patternFill>
              </fill>
            </x14:dxf>
          </x14:cfRule>
          <x14:cfRule type="cellIs" priority="127" operator="equal" id="{6CB1F9C8-A590-4948-B1BE-5D568541BF2F}">
            <xm:f>Datos!$AO$3</xm:f>
            <x14:dxf>
              <fill>
                <patternFill>
                  <bgColor rgb="FFFFFF00"/>
                </patternFill>
              </fill>
            </x14:dxf>
          </x14:cfRule>
          <xm:sqref>AL103</xm:sqref>
        </x14:conditionalFormatting>
        <x14:conditionalFormatting xmlns:xm="http://schemas.microsoft.com/office/excel/2006/main">
          <x14:cfRule type="cellIs" priority="122" operator="equal" id="{5BBEBFAB-B085-4D71-9844-D54912460250}">
            <xm:f>Datos!$AO$2</xm:f>
            <x14:dxf>
              <fill>
                <patternFill>
                  <bgColor rgb="FF92D050"/>
                </patternFill>
              </fill>
            </x14:dxf>
          </x14:cfRule>
          <x14:cfRule type="cellIs" priority="123" operator="equal" id="{9E83D4A7-4B1B-4B1F-B200-B351BD7F196B}">
            <xm:f>Datos!$AO$4</xm:f>
            <x14:dxf>
              <fill>
                <patternFill>
                  <bgColor theme="5" tint="0.39994506668294322"/>
                </patternFill>
              </fill>
            </x14:dxf>
          </x14:cfRule>
          <x14:cfRule type="cellIs" priority="124" operator="equal" id="{81479F5A-77AF-450E-91FF-3E128B7D5ED4}">
            <xm:f>Datos!$AO$3</xm:f>
            <x14:dxf>
              <fill>
                <patternFill>
                  <bgColor rgb="FFFFFF00"/>
                </patternFill>
              </fill>
            </x14:dxf>
          </x14:cfRule>
          <xm:sqref>AL104</xm:sqref>
        </x14:conditionalFormatting>
        <x14:conditionalFormatting xmlns:xm="http://schemas.microsoft.com/office/excel/2006/main">
          <x14:cfRule type="cellIs" priority="119" operator="equal" id="{EB067B15-F948-41BD-B3FD-29CBFBCBB232}">
            <xm:f>Datos!$AO$2</xm:f>
            <x14:dxf>
              <fill>
                <patternFill>
                  <bgColor rgb="FF92D050"/>
                </patternFill>
              </fill>
            </x14:dxf>
          </x14:cfRule>
          <x14:cfRule type="cellIs" priority="120" operator="equal" id="{C97F3C00-636A-4FB1-B31E-B44D3E3DF8F8}">
            <xm:f>Datos!$AO$4</xm:f>
            <x14:dxf>
              <fill>
                <patternFill>
                  <bgColor theme="5" tint="0.39994506668294322"/>
                </patternFill>
              </fill>
            </x14:dxf>
          </x14:cfRule>
          <x14:cfRule type="cellIs" priority="121" operator="equal" id="{35E98129-1966-406D-9D26-83163D13E6CA}">
            <xm:f>Datos!$AO$3</xm:f>
            <x14:dxf>
              <fill>
                <patternFill>
                  <bgColor rgb="FFFFFF00"/>
                </patternFill>
              </fill>
            </x14:dxf>
          </x14:cfRule>
          <xm:sqref>AL105</xm:sqref>
        </x14:conditionalFormatting>
        <x14:conditionalFormatting xmlns:xm="http://schemas.microsoft.com/office/excel/2006/main">
          <x14:cfRule type="cellIs" priority="116" operator="equal" id="{1F508092-0B3C-4958-8FB8-B0307E1894E9}">
            <xm:f>Datos!$AO$2</xm:f>
            <x14:dxf>
              <fill>
                <patternFill>
                  <bgColor rgb="FF92D050"/>
                </patternFill>
              </fill>
            </x14:dxf>
          </x14:cfRule>
          <x14:cfRule type="cellIs" priority="117" operator="equal" id="{CCF49ADC-4363-42CC-8B58-CC0FD1C8A51E}">
            <xm:f>Datos!$AO$4</xm:f>
            <x14:dxf>
              <fill>
                <patternFill>
                  <bgColor theme="5" tint="0.39994506668294322"/>
                </patternFill>
              </fill>
            </x14:dxf>
          </x14:cfRule>
          <x14:cfRule type="cellIs" priority="118" operator="equal" id="{E39B4166-0646-4660-9B04-4341084B4C58}">
            <xm:f>Datos!$AO$3</xm:f>
            <x14:dxf>
              <fill>
                <patternFill>
                  <bgColor rgb="FFFFFF00"/>
                </patternFill>
              </fill>
            </x14:dxf>
          </x14:cfRule>
          <xm:sqref>AL106</xm:sqref>
        </x14:conditionalFormatting>
        <x14:conditionalFormatting xmlns:xm="http://schemas.microsoft.com/office/excel/2006/main">
          <x14:cfRule type="cellIs" priority="113" operator="equal" id="{4F0EF109-93DD-4985-A1EA-66E99284AC85}">
            <xm:f>Datos!$AO$2</xm:f>
            <x14:dxf>
              <fill>
                <patternFill>
                  <bgColor rgb="FF92D050"/>
                </patternFill>
              </fill>
            </x14:dxf>
          </x14:cfRule>
          <x14:cfRule type="cellIs" priority="114" operator="equal" id="{D323EA13-3632-49A1-B542-5FFD2ED238F7}">
            <xm:f>Datos!$AO$4</xm:f>
            <x14:dxf>
              <fill>
                <patternFill>
                  <bgColor theme="5" tint="0.39994506668294322"/>
                </patternFill>
              </fill>
            </x14:dxf>
          </x14:cfRule>
          <x14:cfRule type="cellIs" priority="115" operator="equal" id="{8141307B-9CF2-4011-8314-7BAD9A5C86D1}">
            <xm:f>Datos!$AO$3</xm:f>
            <x14:dxf>
              <fill>
                <patternFill>
                  <bgColor rgb="FFFFFF00"/>
                </patternFill>
              </fill>
            </x14:dxf>
          </x14:cfRule>
          <xm:sqref>AL107</xm:sqref>
        </x14:conditionalFormatting>
        <x14:conditionalFormatting xmlns:xm="http://schemas.microsoft.com/office/excel/2006/main">
          <x14:cfRule type="cellIs" priority="110" operator="equal" id="{A2455F45-3CBB-4430-A543-A9803003EFD5}">
            <xm:f>Datos!$AO$2</xm:f>
            <x14:dxf>
              <fill>
                <patternFill>
                  <bgColor rgb="FF92D050"/>
                </patternFill>
              </fill>
            </x14:dxf>
          </x14:cfRule>
          <x14:cfRule type="cellIs" priority="111" operator="equal" id="{E642102C-6FC1-4045-888D-9E2ADBCACAF0}">
            <xm:f>Datos!$AO$4</xm:f>
            <x14:dxf>
              <fill>
                <patternFill>
                  <bgColor theme="5" tint="0.39994506668294322"/>
                </patternFill>
              </fill>
            </x14:dxf>
          </x14:cfRule>
          <x14:cfRule type="cellIs" priority="112" operator="equal" id="{861CD7B7-20F9-49BD-A0EE-BFBF8443A45B}">
            <xm:f>Datos!$AO$3</xm:f>
            <x14:dxf>
              <fill>
                <patternFill>
                  <bgColor rgb="FFFFFF00"/>
                </patternFill>
              </fill>
            </x14:dxf>
          </x14:cfRule>
          <xm:sqref>AL108</xm:sqref>
        </x14:conditionalFormatting>
        <x14:conditionalFormatting xmlns:xm="http://schemas.microsoft.com/office/excel/2006/main">
          <x14:cfRule type="cellIs" priority="107" operator="equal" id="{58F819E2-E421-4560-AC6D-62D71DCB2EEC}">
            <xm:f>Datos!$AO$2</xm:f>
            <x14:dxf>
              <fill>
                <patternFill>
                  <bgColor rgb="FF92D050"/>
                </patternFill>
              </fill>
            </x14:dxf>
          </x14:cfRule>
          <x14:cfRule type="cellIs" priority="108" operator="equal" id="{A54535A1-D9BC-40C8-94CA-E993A385535D}">
            <xm:f>Datos!$AO$4</xm:f>
            <x14:dxf>
              <fill>
                <patternFill>
                  <bgColor theme="5" tint="0.39994506668294322"/>
                </patternFill>
              </fill>
            </x14:dxf>
          </x14:cfRule>
          <x14:cfRule type="cellIs" priority="109" operator="equal" id="{6BEAA719-EB47-4A0C-954B-3ADBB43DB271}">
            <xm:f>Datos!$AO$3</xm:f>
            <x14:dxf>
              <fill>
                <patternFill>
                  <bgColor rgb="FFFFFF00"/>
                </patternFill>
              </fill>
            </x14:dxf>
          </x14:cfRule>
          <xm:sqref>AL109</xm:sqref>
        </x14:conditionalFormatting>
        <x14:conditionalFormatting xmlns:xm="http://schemas.microsoft.com/office/excel/2006/main">
          <x14:cfRule type="cellIs" priority="104" operator="equal" id="{A54B1373-B5C1-4043-AFF6-4E40674A4EEE}">
            <xm:f>Datos!$AO$2</xm:f>
            <x14:dxf>
              <fill>
                <patternFill>
                  <bgColor rgb="FF92D050"/>
                </patternFill>
              </fill>
            </x14:dxf>
          </x14:cfRule>
          <x14:cfRule type="cellIs" priority="105" operator="equal" id="{7237AFDD-83D6-46C6-A083-8E1351F0F174}">
            <xm:f>Datos!$AO$4</xm:f>
            <x14:dxf>
              <fill>
                <patternFill>
                  <bgColor theme="5" tint="0.39994506668294322"/>
                </patternFill>
              </fill>
            </x14:dxf>
          </x14:cfRule>
          <x14:cfRule type="cellIs" priority="106" operator="equal" id="{13521FBE-92F7-4509-BCC9-ABAF7AAAAD0D}">
            <xm:f>Datos!$AO$3</xm:f>
            <x14:dxf>
              <fill>
                <patternFill>
                  <bgColor rgb="FFFFFF00"/>
                </patternFill>
              </fill>
            </x14:dxf>
          </x14:cfRule>
          <xm:sqref>AL110</xm:sqref>
        </x14:conditionalFormatting>
        <x14:conditionalFormatting xmlns:xm="http://schemas.microsoft.com/office/excel/2006/main">
          <x14:cfRule type="cellIs" priority="101" operator="equal" id="{3349C879-610C-46E6-B094-5180783306B7}">
            <xm:f>Datos!$AO$2</xm:f>
            <x14:dxf>
              <fill>
                <patternFill>
                  <bgColor rgb="FF92D050"/>
                </patternFill>
              </fill>
            </x14:dxf>
          </x14:cfRule>
          <x14:cfRule type="cellIs" priority="102" operator="equal" id="{A3C0A633-C6C8-4FA5-B756-515A76892BB1}">
            <xm:f>Datos!$AO$4</xm:f>
            <x14:dxf>
              <fill>
                <patternFill>
                  <bgColor theme="5" tint="0.39994506668294322"/>
                </patternFill>
              </fill>
            </x14:dxf>
          </x14:cfRule>
          <x14:cfRule type="cellIs" priority="103" operator="equal" id="{BE87E095-0A53-44B0-95E0-0D954ACB85F1}">
            <xm:f>Datos!$AO$3</xm:f>
            <x14:dxf>
              <fill>
                <patternFill>
                  <bgColor rgb="FFFFFF00"/>
                </patternFill>
              </fill>
            </x14:dxf>
          </x14:cfRule>
          <xm:sqref>AL111</xm:sqref>
        </x14:conditionalFormatting>
        <x14:conditionalFormatting xmlns:xm="http://schemas.microsoft.com/office/excel/2006/main">
          <x14:cfRule type="cellIs" priority="98" operator="equal" id="{4E68DC34-3913-4C07-BCCD-56B3630AEFE1}">
            <xm:f>Datos!$AO$4</xm:f>
            <x14:dxf>
              <fill>
                <patternFill>
                  <bgColor theme="5" tint="0.39994506668294322"/>
                </patternFill>
              </fill>
            </x14:dxf>
          </x14:cfRule>
          <x14:cfRule type="cellIs" priority="99" operator="equal" id="{4DEDCE1E-C0A1-44C8-8FE7-19F5F9A260F5}">
            <xm:f>Datos!$AO$3</xm:f>
            <x14:dxf>
              <fill>
                <patternFill>
                  <bgColor rgb="FFFFFF00"/>
                </patternFill>
              </fill>
            </x14:dxf>
          </x14:cfRule>
          <x14:cfRule type="cellIs" priority="100" operator="equal" id="{DA537F65-D554-4507-88FE-C85DE85D6650}">
            <xm:f>Datos!$AO$2</xm:f>
            <x14:dxf>
              <fill>
                <patternFill>
                  <bgColor rgb="FF92D050"/>
                </patternFill>
              </fill>
            </x14:dxf>
          </x14:cfRule>
          <xm:sqref>AR102</xm:sqref>
        </x14:conditionalFormatting>
        <x14:conditionalFormatting xmlns:xm="http://schemas.microsoft.com/office/excel/2006/main">
          <x14:cfRule type="cellIs" priority="95" operator="equal" id="{79F3C50E-32BF-4283-A8CB-16D538C83A7B}">
            <xm:f>Datos!$AO$4</xm:f>
            <x14:dxf>
              <fill>
                <patternFill>
                  <bgColor theme="5" tint="0.39994506668294322"/>
                </patternFill>
              </fill>
            </x14:dxf>
          </x14:cfRule>
          <x14:cfRule type="cellIs" priority="96" operator="equal" id="{2B1CA191-964C-4996-8361-193FE9FB4F8F}">
            <xm:f>Datos!$AO$3</xm:f>
            <x14:dxf>
              <fill>
                <patternFill>
                  <bgColor rgb="FFFFFF00"/>
                </patternFill>
              </fill>
            </x14:dxf>
          </x14:cfRule>
          <x14:cfRule type="cellIs" priority="97" operator="equal" id="{DDE2619D-9F93-4A90-8D57-82A893FF2D3C}">
            <xm:f>Datos!$AO$2</xm:f>
            <x14:dxf>
              <fill>
                <patternFill>
                  <bgColor rgb="FF92D050"/>
                </patternFill>
              </fill>
            </x14:dxf>
          </x14:cfRule>
          <xm:sqref>AR104</xm:sqref>
        </x14:conditionalFormatting>
        <x14:conditionalFormatting xmlns:xm="http://schemas.microsoft.com/office/excel/2006/main">
          <x14:cfRule type="cellIs" priority="92" operator="equal" id="{6034002B-6AC9-43F4-8A86-CEA7AFC57974}">
            <xm:f>Datos!$AO$4</xm:f>
            <x14:dxf>
              <fill>
                <patternFill>
                  <bgColor theme="5" tint="0.39994506668294322"/>
                </patternFill>
              </fill>
            </x14:dxf>
          </x14:cfRule>
          <x14:cfRule type="cellIs" priority="93" operator="equal" id="{30060F49-7888-45DF-878C-A1CA5B4D074F}">
            <xm:f>Datos!$AO$3</xm:f>
            <x14:dxf>
              <fill>
                <patternFill>
                  <bgColor rgb="FFFFFF00"/>
                </patternFill>
              </fill>
            </x14:dxf>
          </x14:cfRule>
          <x14:cfRule type="cellIs" priority="94" operator="equal" id="{76EA5BA8-CA67-4067-BF00-93CF1B8BA44B}">
            <xm:f>Datos!$AO$2</xm:f>
            <x14:dxf>
              <fill>
                <patternFill>
                  <bgColor rgb="FF92D050"/>
                </patternFill>
              </fill>
            </x14:dxf>
          </x14:cfRule>
          <xm:sqref>AR105</xm:sqref>
        </x14:conditionalFormatting>
        <x14:conditionalFormatting xmlns:xm="http://schemas.microsoft.com/office/excel/2006/main">
          <x14:cfRule type="cellIs" priority="89" operator="equal" id="{B6F29BE0-3EC3-4D8C-93C2-092D5F5B657E}">
            <xm:f>Datos!$AO$4</xm:f>
            <x14:dxf>
              <fill>
                <patternFill>
                  <bgColor theme="5" tint="0.39994506668294322"/>
                </patternFill>
              </fill>
            </x14:dxf>
          </x14:cfRule>
          <x14:cfRule type="cellIs" priority="90" operator="equal" id="{8E091E3C-6A94-467C-9CE3-C21631F3364A}">
            <xm:f>Datos!$AO$3</xm:f>
            <x14:dxf>
              <fill>
                <patternFill>
                  <bgColor rgb="FFFFFF00"/>
                </patternFill>
              </fill>
            </x14:dxf>
          </x14:cfRule>
          <x14:cfRule type="cellIs" priority="91" operator="equal" id="{3B3F4BD0-7D5B-4866-8161-1D63A3085C22}">
            <xm:f>Datos!$AO$2</xm:f>
            <x14:dxf>
              <fill>
                <patternFill>
                  <bgColor rgb="FF92D050"/>
                </patternFill>
              </fill>
            </x14:dxf>
          </x14:cfRule>
          <xm:sqref>AR106</xm:sqref>
        </x14:conditionalFormatting>
        <x14:conditionalFormatting xmlns:xm="http://schemas.microsoft.com/office/excel/2006/main">
          <x14:cfRule type="cellIs" priority="86" operator="equal" id="{D7EA110D-B6DB-4525-81E6-4D366B242A68}">
            <xm:f>Datos!$AO$4</xm:f>
            <x14:dxf>
              <fill>
                <patternFill>
                  <bgColor theme="5" tint="0.39994506668294322"/>
                </patternFill>
              </fill>
            </x14:dxf>
          </x14:cfRule>
          <x14:cfRule type="cellIs" priority="87" operator="equal" id="{1A747DDB-ACC4-4F0C-99A2-D478D336C030}">
            <xm:f>Datos!$AO$3</xm:f>
            <x14:dxf>
              <fill>
                <patternFill>
                  <bgColor rgb="FFFFFF00"/>
                </patternFill>
              </fill>
            </x14:dxf>
          </x14:cfRule>
          <x14:cfRule type="cellIs" priority="88" operator="equal" id="{401590D6-6695-4FE5-9AFB-B1AD83145763}">
            <xm:f>Datos!$AO$2</xm:f>
            <x14:dxf>
              <fill>
                <patternFill>
                  <bgColor rgb="FF92D050"/>
                </patternFill>
              </fill>
            </x14:dxf>
          </x14:cfRule>
          <xm:sqref>AR107</xm:sqref>
        </x14:conditionalFormatting>
        <x14:conditionalFormatting xmlns:xm="http://schemas.microsoft.com/office/excel/2006/main">
          <x14:cfRule type="cellIs" priority="83" operator="equal" id="{A1EFB4B2-02B8-4F23-94D0-A5900864EA91}">
            <xm:f>Datos!$AO$4</xm:f>
            <x14:dxf>
              <fill>
                <patternFill>
                  <bgColor theme="5" tint="0.39994506668294322"/>
                </patternFill>
              </fill>
            </x14:dxf>
          </x14:cfRule>
          <x14:cfRule type="cellIs" priority="84" operator="equal" id="{46722DAE-0DFC-45F0-BF70-E64F93BEC14B}">
            <xm:f>Datos!$AO$3</xm:f>
            <x14:dxf>
              <fill>
                <patternFill>
                  <bgColor rgb="FFFFFF00"/>
                </patternFill>
              </fill>
            </x14:dxf>
          </x14:cfRule>
          <x14:cfRule type="cellIs" priority="85" operator="equal" id="{B41FEA6C-5B2E-4340-BE72-BA08264850E5}">
            <xm:f>Datos!$AO$2</xm:f>
            <x14:dxf>
              <fill>
                <patternFill>
                  <bgColor rgb="FF92D050"/>
                </patternFill>
              </fill>
            </x14:dxf>
          </x14:cfRule>
          <xm:sqref>AR108</xm:sqref>
        </x14:conditionalFormatting>
        <x14:conditionalFormatting xmlns:xm="http://schemas.microsoft.com/office/excel/2006/main">
          <x14:cfRule type="cellIs" priority="80" operator="equal" id="{98FE16F0-EFF3-4BB6-8050-5E29AC4D96F1}">
            <xm:f>Datos!$AO$4</xm:f>
            <x14:dxf>
              <fill>
                <patternFill>
                  <bgColor theme="5" tint="0.39994506668294322"/>
                </patternFill>
              </fill>
            </x14:dxf>
          </x14:cfRule>
          <x14:cfRule type="cellIs" priority="81" operator="equal" id="{6D7937EA-1212-4EA2-B6BD-B8A74684204F}">
            <xm:f>Datos!$AO$3</xm:f>
            <x14:dxf>
              <fill>
                <patternFill>
                  <bgColor rgb="FFFFFF00"/>
                </patternFill>
              </fill>
            </x14:dxf>
          </x14:cfRule>
          <x14:cfRule type="cellIs" priority="82" operator="equal" id="{0C2736D5-05D3-46B8-BDFC-427C2EB88DEB}">
            <xm:f>Datos!$AO$2</xm:f>
            <x14:dxf>
              <fill>
                <patternFill>
                  <bgColor rgb="FF92D050"/>
                </patternFill>
              </fill>
            </x14:dxf>
          </x14:cfRule>
          <xm:sqref>AR109</xm:sqref>
        </x14:conditionalFormatting>
        <x14:conditionalFormatting xmlns:xm="http://schemas.microsoft.com/office/excel/2006/main">
          <x14:cfRule type="cellIs" priority="77" operator="equal" id="{7D89AA49-E699-4EDC-9569-D75459121D5A}">
            <xm:f>Datos!$AO$4</xm:f>
            <x14:dxf>
              <fill>
                <patternFill>
                  <bgColor theme="5" tint="0.39994506668294322"/>
                </patternFill>
              </fill>
            </x14:dxf>
          </x14:cfRule>
          <x14:cfRule type="cellIs" priority="78" operator="equal" id="{07619417-93C6-45B4-90EC-EC42F9CB3475}">
            <xm:f>Datos!$AO$3</xm:f>
            <x14:dxf>
              <fill>
                <patternFill>
                  <bgColor rgb="FFFFFF00"/>
                </patternFill>
              </fill>
            </x14:dxf>
          </x14:cfRule>
          <x14:cfRule type="cellIs" priority="79" operator="equal" id="{C689ECD5-F686-4341-8451-8D1D86AD6BBF}">
            <xm:f>Datos!$AO$2</xm:f>
            <x14:dxf>
              <fill>
                <patternFill>
                  <bgColor rgb="FF92D050"/>
                </patternFill>
              </fill>
            </x14:dxf>
          </x14:cfRule>
          <xm:sqref>AR110</xm:sqref>
        </x14:conditionalFormatting>
        <x14:conditionalFormatting xmlns:xm="http://schemas.microsoft.com/office/excel/2006/main">
          <x14:cfRule type="cellIs" priority="74" operator="equal" id="{A1531EB7-2DD6-4837-957C-8CF81BA187A7}">
            <xm:f>Datos!$AO$4</xm:f>
            <x14:dxf>
              <fill>
                <patternFill>
                  <bgColor theme="5" tint="0.39994506668294322"/>
                </patternFill>
              </fill>
            </x14:dxf>
          </x14:cfRule>
          <x14:cfRule type="cellIs" priority="75" operator="equal" id="{026CCE24-CDAC-4028-B778-BBB8CBA3E3D9}">
            <xm:f>Datos!$AO$3</xm:f>
            <x14:dxf>
              <fill>
                <patternFill>
                  <bgColor rgb="FFFFFF00"/>
                </patternFill>
              </fill>
            </x14:dxf>
          </x14:cfRule>
          <x14:cfRule type="cellIs" priority="76" operator="equal" id="{84487F52-7AF7-4C60-9269-8A46D7C3BAF3}">
            <xm:f>Datos!$AO$2</xm:f>
            <x14:dxf>
              <fill>
                <patternFill>
                  <bgColor rgb="FF92D050"/>
                </patternFill>
              </fill>
            </x14:dxf>
          </x14:cfRule>
          <xm:sqref>AR111</xm:sqref>
        </x14:conditionalFormatting>
        <x14:conditionalFormatting xmlns:xm="http://schemas.microsoft.com/office/excel/2006/main">
          <x14:cfRule type="cellIs" priority="71" operator="equal" id="{72FFC4F6-B25A-4656-A75F-18285F12D86E}">
            <xm:f>Datos!$AO$4</xm:f>
            <x14:dxf>
              <fill>
                <patternFill>
                  <bgColor theme="5" tint="0.39994506668294322"/>
                </patternFill>
              </fill>
            </x14:dxf>
          </x14:cfRule>
          <x14:cfRule type="cellIs" priority="72" operator="equal" id="{573E98CA-3D40-4898-97CC-C9D10266AD08}">
            <xm:f>Datos!$AO$3</xm:f>
            <x14:dxf>
              <fill>
                <patternFill>
                  <bgColor rgb="FFFFFF00"/>
                </patternFill>
              </fill>
            </x14:dxf>
          </x14:cfRule>
          <x14:cfRule type="cellIs" priority="73" operator="equal" id="{05023E7C-486F-40EF-A310-9018E41E8BD1}">
            <xm:f>Datos!$AO$2</xm:f>
            <x14:dxf>
              <fill>
                <patternFill>
                  <bgColor rgb="FF92D050"/>
                </patternFill>
              </fill>
            </x14:dxf>
          </x14:cfRule>
          <xm:sqref>AT102</xm:sqref>
        </x14:conditionalFormatting>
        <x14:conditionalFormatting xmlns:xm="http://schemas.microsoft.com/office/excel/2006/main">
          <x14:cfRule type="cellIs" priority="68" operator="equal" id="{7AC1225E-94EA-4E7D-BF9B-DC2DB97EF9D8}">
            <xm:f>Datos!$AO$4</xm:f>
            <x14:dxf>
              <fill>
                <patternFill>
                  <bgColor theme="5" tint="0.39994506668294322"/>
                </patternFill>
              </fill>
            </x14:dxf>
          </x14:cfRule>
          <x14:cfRule type="cellIs" priority="69" operator="equal" id="{451D9D14-FCA3-4224-ADC6-683464473C58}">
            <xm:f>Datos!$AO$3</xm:f>
            <x14:dxf>
              <fill>
                <patternFill>
                  <bgColor rgb="FFFFFF00"/>
                </patternFill>
              </fill>
            </x14:dxf>
          </x14:cfRule>
          <x14:cfRule type="cellIs" priority="70" operator="equal" id="{8C94B4C0-3E2B-4241-A834-40795B29B9FD}">
            <xm:f>Datos!$AO$2</xm:f>
            <x14:dxf>
              <fill>
                <patternFill>
                  <bgColor rgb="FF92D050"/>
                </patternFill>
              </fill>
            </x14:dxf>
          </x14:cfRule>
          <xm:sqref>AT104</xm:sqref>
        </x14:conditionalFormatting>
        <x14:conditionalFormatting xmlns:xm="http://schemas.microsoft.com/office/excel/2006/main">
          <x14:cfRule type="cellIs" priority="65" operator="equal" id="{37C5348B-C234-446E-B968-FF2DAA1495C1}">
            <xm:f>Datos!$AO$4</xm:f>
            <x14:dxf>
              <fill>
                <patternFill>
                  <bgColor theme="5" tint="0.39994506668294322"/>
                </patternFill>
              </fill>
            </x14:dxf>
          </x14:cfRule>
          <x14:cfRule type="cellIs" priority="66" operator="equal" id="{30467654-7CD7-47B1-B9F6-B4BBE456E7F7}">
            <xm:f>Datos!$AO$3</xm:f>
            <x14:dxf>
              <fill>
                <patternFill>
                  <bgColor rgb="FFFFFF00"/>
                </patternFill>
              </fill>
            </x14:dxf>
          </x14:cfRule>
          <x14:cfRule type="cellIs" priority="67" operator="equal" id="{5A3BB700-CCDF-41EA-BA9A-B60FBEA27332}">
            <xm:f>Datos!$AO$2</xm:f>
            <x14:dxf>
              <fill>
                <patternFill>
                  <bgColor rgb="FF92D050"/>
                </patternFill>
              </fill>
            </x14:dxf>
          </x14:cfRule>
          <xm:sqref>AT105</xm:sqref>
        </x14:conditionalFormatting>
        <x14:conditionalFormatting xmlns:xm="http://schemas.microsoft.com/office/excel/2006/main">
          <x14:cfRule type="cellIs" priority="62" operator="equal" id="{A8ADD6CE-17DE-4D4B-BB7F-372BC67F95E7}">
            <xm:f>Datos!$AO$4</xm:f>
            <x14:dxf>
              <fill>
                <patternFill>
                  <bgColor theme="5" tint="0.39994506668294322"/>
                </patternFill>
              </fill>
            </x14:dxf>
          </x14:cfRule>
          <x14:cfRule type="cellIs" priority="63" operator="equal" id="{5FC33873-E5DF-46EB-B072-E1603FE11AB0}">
            <xm:f>Datos!$AO$3</xm:f>
            <x14:dxf>
              <fill>
                <patternFill>
                  <bgColor rgb="FFFFFF00"/>
                </patternFill>
              </fill>
            </x14:dxf>
          </x14:cfRule>
          <x14:cfRule type="cellIs" priority="64" operator="equal" id="{B9F96288-8B6D-4351-A85F-7A7578B6E0F1}">
            <xm:f>Datos!$AO$2</xm:f>
            <x14:dxf>
              <fill>
                <patternFill>
                  <bgColor rgb="FF92D050"/>
                </patternFill>
              </fill>
            </x14:dxf>
          </x14:cfRule>
          <xm:sqref>AT106</xm:sqref>
        </x14:conditionalFormatting>
        <x14:conditionalFormatting xmlns:xm="http://schemas.microsoft.com/office/excel/2006/main">
          <x14:cfRule type="cellIs" priority="59" operator="equal" id="{DE66E63E-D959-480B-A1A1-6C90FF52C691}">
            <xm:f>Datos!$AO$4</xm:f>
            <x14:dxf>
              <fill>
                <patternFill>
                  <bgColor theme="5" tint="0.39994506668294322"/>
                </patternFill>
              </fill>
            </x14:dxf>
          </x14:cfRule>
          <x14:cfRule type="cellIs" priority="60" operator="equal" id="{CC9A2AEF-C8E1-44AB-A1B8-C1EB29605852}">
            <xm:f>Datos!$AO$3</xm:f>
            <x14:dxf>
              <fill>
                <patternFill>
                  <bgColor rgb="FFFFFF00"/>
                </patternFill>
              </fill>
            </x14:dxf>
          </x14:cfRule>
          <x14:cfRule type="cellIs" priority="61" operator="equal" id="{2F4C8733-DE77-4AA7-8A5A-D89BE3B73A72}">
            <xm:f>Datos!$AO$2</xm:f>
            <x14:dxf>
              <fill>
                <patternFill>
                  <bgColor rgb="FF92D050"/>
                </patternFill>
              </fill>
            </x14:dxf>
          </x14:cfRule>
          <xm:sqref>AT107</xm:sqref>
        </x14:conditionalFormatting>
        <x14:conditionalFormatting xmlns:xm="http://schemas.microsoft.com/office/excel/2006/main">
          <x14:cfRule type="cellIs" priority="56" operator="equal" id="{0C3AA0FB-F86D-4B8D-AF33-BE4B16B302D1}">
            <xm:f>Datos!$AO$4</xm:f>
            <x14:dxf>
              <fill>
                <patternFill>
                  <bgColor theme="5" tint="0.39994506668294322"/>
                </patternFill>
              </fill>
            </x14:dxf>
          </x14:cfRule>
          <x14:cfRule type="cellIs" priority="57" operator="equal" id="{D828F3CC-0AEB-4563-B74E-4D5FAC4ED204}">
            <xm:f>Datos!$AO$3</xm:f>
            <x14:dxf>
              <fill>
                <patternFill>
                  <bgColor rgb="FFFFFF00"/>
                </patternFill>
              </fill>
            </x14:dxf>
          </x14:cfRule>
          <x14:cfRule type="cellIs" priority="58" operator="equal" id="{B8486519-3EE0-4F97-98E6-B2A513EAE45B}">
            <xm:f>Datos!$AO$2</xm:f>
            <x14:dxf>
              <fill>
                <patternFill>
                  <bgColor rgb="FF92D050"/>
                </patternFill>
              </fill>
            </x14:dxf>
          </x14:cfRule>
          <xm:sqref>AT108</xm:sqref>
        </x14:conditionalFormatting>
        <x14:conditionalFormatting xmlns:xm="http://schemas.microsoft.com/office/excel/2006/main">
          <x14:cfRule type="cellIs" priority="53" operator="equal" id="{1845E970-774A-4F8E-9AE5-0F0934FFFD80}">
            <xm:f>Datos!$AO$4</xm:f>
            <x14:dxf>
              <fill>
                <patternFill>
                  <bgColor theme="5" tint="0.39994506668294322"/>
                </patternFill>
              </fill>
            </x14:dxf>
          </x14:cfRule>
          <x14:cfRule type="cellIs" priority="54" operator="equal" id="{BC61D25A-8D79-4CEE-B9AA-E3356EBD1165}">
            <xm:f>Datos!$AO$3</xm:f>
            <x14:dxf>
              <fill>
                <patternFill>
                  <bgColor rgb="FFFFFF00"/>
                </patternFill>
              </fill>
            </x14:dxf>
          </x14:cfRule>
          <x14:cfRule type="cellIs" priority="55" operator="equal" id="{C9648DE6-0B53-48B7-9450-5A803BD40DDB}">
            <xm:f>Datos!$AO$2</xm:f>
            <x14:dxf>
              <fill>
                <patternFill>
                  <bgColor rgb="FF92D050"/>
                </patternFill>
              </fill>
            </x14:dxf>
          </x14:cfRule>
          <xm:sqref>AT109</xm:sqref>
        </x14:conditionalFormatting>
        <x14:conditionalFormatting xmlns:xm="http://schemas.microsoft.com/office/excel/2006/main">
          <x14:cfRule type="cellIs" priority="50" operator="equal" id="{5FA9EC46-E775-464E-A79B-32FE5E683554}">
            <xm:f>Datos!$AO$4</xm:f>
            <x14:dxf>
              <fill>
                <patternFill>
                  <bgColor theme="5" tint="0.39994506668294322"/>
                </patternFill>
              </fill>
            </x14:dxf>
          </x14:cfRule>
          <x14:cfRule type="cellIs" priority="51" operator="equal" id="{850EAB39-E79D-43DC-8252-1F8C798ECD9E}">
            <xm:f>Datos!$AO$3</xm:f>
            <x14:dxf>
              <fill>
                <patternFill>
                  <bgColor rgb="FFFFFF00"/>
                </patternFill>
              </fill>
            </x14:dxf>
          </x14:cfRule>
          <x14:cfRule type="cellIs" priority="52" operator="equal" id="{36A4779C-9276-4EDC-85CB-517AD3459467}">
            <xm:f>Datos!$AO$2</xm:f>
            <x14:dxf>
              <fill>
                <patternFill>
                  <bgColor rgb="FF92D050"/>
                </patternFill>
              </fill>
            </x14:dxf>
          </x14:cfRule>
          <xm:sqref>AT110</xm:sqref>
        </x14:conditionalFormatting>
        <x14:conditionalFormatting xmlns:xm="http://schemas.microsoft.com/office/excel/2006/main">
          <x14:cfRule type="cellIs" priority="47" operator="equal" id="{2EE892EE-725C-4076-B1A0-1BABF842369F}">
            <xm:f>Datos!$AO$4</xm:f>
            <x14:dxf>
              <fill>
                <patternFill>
                  <bgColor theme="5" tint="0.39994506668294322"/>
                </patternFill>
              </fill>
            </x14:dxf>
          </x14:cfRule>
          <x14:cfRule type="cellIs" priority="48" operator="equal" id="{AE04B4CA-3197-4A9E-8C05-84494902DD33}">
            <xm:f>Datos!$AO$3</xm:f>
            <x14:dxf>
              <fill>
                <patternFill>
                  <bgColor rgb="FFFFFF00"/>
                </patternFill>
              </fill>
            </x14:dxf>
          </x14:cfRule>
          <x14:cfRule type="cellIs" priority="49" operator="equal" id="{285BE144-966A-465B-B980-A3E587D41DC5}">
            <xm:f>Datos!$AO$2</xm:f>
            <x14:dxf>
              <fill>
                <patternFill>
                  <bgColor rgb="FF92D050"/>
                </patternFill>
              </fill>
            </x14:dxf>
          </x14:cfRule>
          <xm:sqref>AT111</xm:sqref>
        </x14:conditionalFormatting>
        <x14:conditionalFormatting xmlns:xm="http://schemas.microsoft.com/office/excel/2006/main">
          <x14:cfRule type="cellIs" priority="44" operator="equal" id="{345CB45A-F1F8-492C-8CCA-F9F524CF547F}">
            <xm:f>Datos!$AO$4</xm:f>
            <x14:dxf>
              <fill>
                <patternFill>
                  <bgColor theme="5" tint="0.39994506668294322"/>
                </patternFill>
              </fill>
            </x14:dxf>
          </x14:cfRule>
          <x14:cfRule type="cellIs" priority="45" operator="equal" id="{5D3A531E-2094-43EC-9286-BA54CF7B7D07}">
            <xm:f>Datos!$AO$3</xm:f>
            <x14:dxf>
              <fill>
                <patternFill>
                  <bgColor rgb="FFFFFF00"/>
                </patternFill>
              </fill>
            </x14:dxf>
          </x14:cfRule>
          <x14:cfRule type="cellIs" priority="46" operator="equal" id="{AFD81717-6883-4024-A516-C665FCAFB00A}">
            <xm:f>Datos!$AO$2</xm:f>
            <x14:dxf>
              <fill>
                <patternFill>
                  <bgColor rgb="FF92D050"/>
                </patternFill>
              </fill>
            </x14:dxf>
          </x14:cfRule>
          <xm:sqref>AW87</xm:sqref>
        </x14:conditionalFormatting>
        <x14:conditionalFormatting xmlns:xm="http://schemas.microsoft.com/office/excel/2006/main">
          <x14:cfRule type="cellIs" priority="41" operator="equal" id="{00A4ABCE-77F1-4799-BAE8-E13E9B68F0D5}">
            <xm:f>Datos!$AO$4</xm:f>
            <x14:dxf>
              <fill>
                <patternFill>
                  <bgColor theme="5" tint="0.39994506668294322"/>
                </patternFill>
              </fill>
            </x14:dxf>
          </x14:cfRule>
          <x14:cfRule type="cellIs" priority="42" operator="equal" id="{3FE7E0A8-6055-4260-AF30-9813302019E7}">
            <xm:f>Datos!$AO$3</xm:f>
            <x14:dxf>
              <fill>
                <patternFill>
                  <bgColor rgb="FFFFFF00"/>
                </patternFill>
              </fill>
            </x14:dxf>
          </x14:cfRule>
          <x14:cfRule type="cellIs" priority="43" operator="equal" id="{66F045F7-5C65-47DB-A1CF-D6DB576846AB}">
            <xm:f>Datos!$AO$2</xm:f>
            <x14:dxf>
              <fill>
                <patternFill>
                  <bgColor rgb="FF92D050"/>
                </patternFill>
              </fill>
            </x14:dxf>
          </x14:cfRule>
          <xm:sqref>AW102</xm:sqref>
        </x14:conditionalFormatting>
        <x14:conditionalFormatting xmlns:xm="http://schemas.microsoft.com/office/excel/2006/main">
          <x14:cfRule type="expression" priority="38" id="{6AADCC0E-9D94-462C-B906-B25D4090911A}">
            <xm:f>AND($AP$126&lt;&gt;Datos!$S$5,$AP$126&lt;&gt;Datos!$T$5)</xm:f>
            <x14:dxf>
              <font>
                <color theme="0"/>
              </font>
              <fill>
                <patternFill patternType="none">
                  <bgColor auto="1"/>
                </patternFill>
              </fill>
              <border>
                <left/>
                <right/>
                <top/>
                <bottom/>
              </border>
            </x14:dxf>
          </x14:cfRule>
          <xm:sqref>AL144:AR146</xm:sqref>
        </x14:conditionalFormatting>
        <x14:conditionalFormatting xmlns:xm="http://schemas.microsoft.com/office/excel/2006/main">
          <x14:cfRule type="cellIs" priority="13" operator="equal" id="{9D376F1C-4412-4123-BB32-30455449A3AC}">
            <xm:f>Datos!$AQ$3</xm:f>
            <x14:dxf>
              <fill>
                <patternFill>
                  <bgColor theme="5" tint="0.39994506668294322"/>
                </patternFill>
              </fill>
            </x14:dxf>
          </x14:cfRule>
          <x14:cfRule type="cellIs" priority="14" operator="equal" id="{6C81C9B1-99BB-4FBC-BCB1-D3705DC1CBDA}">
            <xm:f>Datos!$AQ$2</xm:f>
            <x14:dxf>
              <fill>
                <patternFill>
                  <bgColor rgb="FF92D050"/>
                </patternFill>
              </fill>
            </x14:dxf>
          </x14:cfRule>
          <xm:sqref>AZ87:BB96</xm:sqref>
        </x14:conditionalFormatting>
        <x14:conditionalFormatting xmlns:xm="http://schemas.microsoft.com/office/excel/2006/main">
          <x14:cfRule type="cellIs" priority="10" operator="equal" id="{53611267-CFE5-4846-A624-3570F5171D3B}">
            <xm:f>Datos!$AR$4</xm:f>
            <x14:dxf>
              <fill>
                <patternFill>
                  <bgColor theme="5" tint="0.39994506668294322"/>
                </patternFill>
              </fill>
            </x14:dxf>
          </x14:cfRule>
          <x14:cfRule type="cellIs" priority="11" operator="equal" id="{2D6B8217-E399-445C-A73C-F75C81144DCA}">
            <xm:f>Datos!$AR$3</xm:f>
            <x14:dxf>
              <fill>
                <patternFill>
                  <bgColor rgb="FFFFFF00"/>
                </patternFill>
              </fill>
            </x14:dxf>
          </x14:cfRule>
          <x14:cfRule type="cellIs" priority="12" operator="equal" id="{D12B7312-1F12-46E0-9413-717DF2E2EB1F}">
            <xm:f>Datos!$AR$2</xm:f>
            <x14:dxf>
              <fill>
                <patternFill>
                  <bgColor rgb="FF92D050"/>
                </patternFill>
              </fill>
            </x14:dxf>
          </x14:cfRule>
          <xm:sqref>AZ102</xm:sqref>
        </x14:conditionalFormatting>
      </x14:conditionalFormatting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4">
    <tabColor rgb="FF0070C0"/>
  </sheetPr>
  <dimension ref="A1:CH232"/>
  <sheetViews>
    <sheetView showGridLines="0" view="pageBreakPreview" zoomScale="65" zoomScaleNormal="100" zoomScaleSheetLayoutView="75" workbookViewId="0">
      <selection activeCell="C14" sqref="A14:J15"/>
    </sheetView>
  </sheetViews>
  <sheetFormatPr defaultColWidth="11.5703125" defaultRowHeight="15"/>
  <cols>
    <col min="1" max="6" width="2.7109375" style="11" customWidth="1"/>
    <col min="7" max="7" width="3.140625" style="11" customWidth="1"/>
    <col min="8" max="8" width="4.42578125" style="11" customWidth="1"/>
    <col min="9" max="9" width="3.7109375" style="11" customWidth="1"/>
    <col min="10" max="11" width="2.7109375" style="11" customWidth="1"/>
    <col min="12" max="12" width="3.42578125" style="11" customWidth="1"/>
    <col min="13" max="15" width="2.7109375" style="11" customWidth="1"/>
    <col min="16" max="17" width="4.7109375" style="11" customWidth="1"/>
    <col min="18" max="20" width="2.7109375" style="11" customWidth="1"/>
    <col min="21" max="21" width="4.28515625" style="11" customWidth="1"/>
    <col min="22" max="22" width="7.42578125" style="11" customWidth="1"/>
    <col min="23" max="23" width="5.28515625" style="11" customWidth="1"/>
    <col min="24" max="25" width="5" style="11" customWidth="1"/>
    <col min="26" max="26" width="6.28515625" style="11" customWidth="1"/>
    <col min="27" max="27" width="5" style="11" customWidth="1"/>
    <col min="28" max="37" width="5.42578125" style="11" customWidth="1"/>
    <col min="38" max="38" width="3.5703125" style="11" customWidth="1"/>
    <col min="39" max="39" width="5.28515625" style="11" customWidth="1"/>
    <col min="40" max="44" width="2.7109375" style="11" customWidth="1"/>
    <col min="45" max="45" width="6.85546875" style="11" customWidth="1"/>
    <col min="46" max="47" width="2.7109375" style="11" customWidth="1"/>
    <col min="48" max="48" width="4.7109375" style="11" customWidth="1"/>
    <col min="49" max="50" width="2.7109375" style="11" customWidth="1"/>
    <col min="51" max="51" width="4" style="11" customWidth="1"/>
    <col min="52" max="53" width="2.7109375" style="11" customWidth="1"/>
    <col min="54" max="54" width="7.42578125" style="11" customWidth="1"/>
    <col min="55" max="58" width="2.7109375" style="11" customWidth="1"/>
    <col min="59" max="59" width="37.85546875" style="11" customWidth="1"/>
    <col min="60" max="62" width="2.7109375" style="11" hidden="1" customWidth="1"/>
    <col min="63" max="63" width="31.140625" style="11" hidden="1" customWidth="1"/>
    <col min="64" max="68" width="27.85546875" style="11" hidden="1" customWidth="1"/>
    <col min="69" max="69" width="37.5703125" style="11" hidden="1" customWidth="1"/>
    <col min="70" max="70" width="11.5703125" style="11" hidden="1" customWidth="1"/>
    <col min="71" max="71" width="33.7109375" style="11" hidden="1" customWidth="1"/>
    <col min="72" max="72" width="24.5703125" style="11" hidden="1" customWidth="1"/>
    <col min="73" max="73" width="22" style="11" hidden="1" customWidth="1"/>
    <col min="74" max="74" width="22.42578125" style="11" hidden="1" customWidth="1"/>
    <col min="75" max="76" width="11.5703125" style="11" hidden="1" customWidth="1"/>
    <col min="77" max="77" width="40.42578125" style="11" hidden="1" customWidth="1"/>
    <col min="78" max="78" width="13.140625" style="11" hidden="1" customWidth="1"/>
    <col min="79" max="84" width="11.5703125" style="11" hidden="1" customWidth="1"/>
    <col min="85" max="85" width="36.7109375" style="11" hidden="1" customWidth="1"/>
    <col min="86" max="86" width="11.5703125" style="11" hidden="1" customWidth="1"/>
    <col min="87" max="91" width="11.5703125" style="11" customWidth="1"/>
    <col min="92" max="16384" width="11.5703125" style="11"/>
  </cols>
  <sheetData>
    <row r="1" spans="1:64" ht="15.6" customHeight="1">
      <c r="A1" s="440"/>
      <c r="B1" s="441"/>
      <c r="C1" s="441"/>
      <c r="D1" s="441"/>
      <c r="E1" s="441"/>
      <c r="F1" s="441"/>
      <c r="G1" s="441"/>
      <c r="H1" s="441"/>
      <c r="I1" s="441"/>
      <c r="J1" s="441"/>
      <c r="K1" s="9"/>
      <c r="L1" s="9"/>
      <c r="M1" s="9"/>
      <c r="N1" s="9"/>
      <c r="O1" s="10"/>
      <c r="P1" s="446" t="s">
        <v>350</v>
      </c>
      <c r="Q1" s="447"/>
      <c r="R1" s="447"/>
      <c r="S1" s="447"/>
      <c r="T1" s="447"/>
      <c r="U1" s="448"/>
      <c r="V1" s="580" t="s">
        <v>422</v>
      </c>
      <c r="W1" s="581"/>
      <c r="X1" s="581"/>
      <c r="Y1" s="581"/>
      <c r="Z1" s="581"/>
      <c r="AA1" s="581"/>
      <c r="AB1" s="581"/>
      <c r="AC1" s="581"/>
      <c r="AD1" s="581"/>
      <c r="AE1" s="581"/>
      <c r="AF1" s="581"/>
      <c r="AG1" s="581"/>
      <c r="AH1" s="581"/>
      <c r="AI1" s="581"/>
      <c r="AJ1" s="581"/>
      <c r="AK1" s="581"/>
      <c r="AL1" s="581"/>
      <c r="AM1" s="581"/>
      <c r="AN1" s="581"/>
      <c r="AO1" s="581"/>
      <c r="AP1" s="581"/>
      <c r="AQ1" s="581"/>
      <c r="AR1" s="581"/>
      <c r="AS1" s="581"/>
      <c r="AT1" s="581"/>
      <c r="AU1" s="581"/>
      <c r="AV1" s="581"/>
      <c r="AW1" s="581"/>
      <c r="AX1" s="581"/>
      <c r="AY1" s="581"/>
      <c r="AZ1" s="582"/>
      <c r="BA1" s="568" t="s">
        <v>423</v>
      </c>
      <c r="BB1" s="569"/>
      <c r="BC1" s="569"/>
      <c r="BD1" s="569"/>
      <c r="BE1" s="569"/>
      <c r="BF1" s="570"/>
      <c r="BG1" s="565" t="s">
        <v>424</v>
      </c>
    </row>
    <row r="2" spans="1:64" ht="15.6" customHeight="1">
      <c r="A2" s="442"/>
      <c r="B2" s="443"/>
      <c r="C2" s="443"/>
      <c r="D2" s="443"/>
      <c r="E2" s="443"/>
      <c r="F2" s="443"/>
      <c r="G2" s="443"/>
      <c r="H2" s="443"/>
      <c r="I2" s="443"/>
      <c r="J2" s="443"/>
      <c r="K2" s="12"/>
      <c r="L2" s="12"/>
      <c r="M2" s="12"/>
      <c r="N2" s="12"/>
      <c r="O2" s="13"/>
      <c r="P2" s="449"/>
      <c r="Q2" s="450"/>
      <c r="R2" s="450"/>
      <c r="S2" s="450"/>
      <c r="T2" s="450"/>
      <c r="U2" s="451"/>
      <c r="V2" s="583"/>
      <c r="W2" s="584"/>
      <c r="X2" s="584"/>
      <c r="Y2" s="584"/>
      <c r="Z2" s="584"/>
      <c r="AA2" s="584"/>
      <c r="AB2" s="584"/>
      <c r="AC2" s="584"/>
      <c r="AD2" s="584"/>
      <c r="AE2" s="584"/>
      <c r="AF2" s="584"/>
      <c r="AG2" s="584"/>
      <c r="AH2" s="584"/>
      <c r="AI2" s="584"/>
      <c r="AJ2" s="584"/>
      <c r="AK2" s="584"/>
      <c r="AL2" s="584"/>
      <c r="AM2" s="584"/>
      <c r="AN2" s="584"/>
      <c r="AO2" s="584"/>
      <c r="AP2" s="584"/>
      <c r="AQ2" s="584"/>
      <c r="AR2" s="584"/>
      <c r="AS2" s="584"/>
      <c r="AT2" s="584"/>
      <c r="AU2" s="584"/>
      <c r="AV2" s="584"/>
      <c r="AW2" s="584"/>
      <c r="AX2" s="584"/>
      <c r="AY2" s="584"/>
      <c r="AZ2" s="585"/>
      <c r="BA2" s="571"/>
      <c r="BB2" s="572"/>
      <c r="BC2" s="572"/>
      <c r="BD2" s="572"/>
      <c r="BE2" s="572"/>
      <c r="BF2" s="573"/>
      <c r="BG2" s="566"/>
    </row>
    <row r="3" spans="1:64" ht="15.6" customHeight="1">
      <c r="A3" s="442"/>
      <c r="B3" s="443"/>
      <c r="C3" s="443"/>
      <c r="D3" s="443"/>
      <c r="E3" s="443"/>
      <c r="F3" s="443"/>
      <c r="G3" s="443"/>
      <c r="H3" s="443"/>
      <c r="I3" s="443"/>
      <c r="J3" s="443"/>
      <c r="K3" s="12"/>
      <c r="L3" s="12"/>
      <c r="M3" s="12"/>
      <c r="N3" s="12"/>
      <c r="O3" s="13"/>
      <c r="P3" s="449" t="s">
        <v>425</v>
      </c>
      <c r="Q3" s="450"/>
      <c r="R3" s="450"/>
      <c r="S3" s="450"/>
      <c r="T3" s="450"/>
      <c r="U3" s="451"/>
      <c r="V3" s="586" t="s">
        <v>426</v>
      </c>
      <c r="W3" s="587"/>
      <c r="X3" s="587"/>
      <c r="Y3" s="587"/>
      <c r="Z3" s="587"/>
      <c r="AA3" s="587"/>
      <c r="AB3" s="587"/>
      <c r="AC3" s="587"/>
      <c r="AD3" s="587"/>
      <c r="AE3" s="587"/>
      <c r="AF3" s="587"/>
      <c r="AG3" s="587"/>
      <c r="AH3" s="587"/>
      <c r="AI3" s="587"/>
      <c r="AJ3" s="587"/>
      <c r="AK3" s="587"/>
      <c r="AL3" s="587"/>
      <c r="AM3" s="587"/>
      <c r="AN3" s="587"/>
      <c r="AO3" s="587"/>
      <c r="AP3" s="587"/>
      <c r="AQ3" s="587"/>
      <c r="AR3" s="587"/>
      <c r="AS3" s="587"/>
      <c r="AT3" s="587"/>
      <c r="AU3" s="587"/>
      <c r="AV3" s="587"/>
      <c r="AW3" s="587"/>
      <c r="AX3" s="587"/>
      <c r="AY3" s="587"/>
      <c r="AZ3" s="588"/>
      <c r="BA3" s="574" t="s">
        <v>427</v>
      </c>
      <c r="BB3" s="575"/>
      <c r="BC3" s="575"/>
      <c r="BD3" s="575"/>
      <c r="BE3" s="575"/>
      <c r="BF3" s="576"/>
      <c r="BG3" s="566" t="str">
        <f>+"06"</f>
        <v>06</v>
      </c>
    </row>
    <row r="4" spans="1:64" ht="15.6" customHeight="1" thickBot="1">
      <c r="A4" s="444"/>
      <c r="B4" s="445"/>
      <c r="C4" s="445"/>
      <c r="D4" s="445"/>
      <c r="E4" s="445"/>
      <c r="F4" s="445"/>
      <c r="G4" s="445"/>
      <c r="H4" s="445"/>
      <c r="I4" s="445"/>
      <c r="J4" s="445"/>
      <c r="K4" s="14"/>
      <c r="L4" s="14"/>
      <c r="M4" s="14"/>
      <c r="N4" s="14"/>
      <c r="O4" s="15"/>
      <c r="P4" s="452"/>
      <c r="Q4" s="453"/>
      <c r="R4" s="453"/>
      <c r="S4" s="453"/>
      <c r="T4" s="453"/>
      <c r="U4" s="454"/>
      <c r="V4" s="589"/>
      <c r="W4" s="590"/>
      <c r="X4" s="590"/>
      <c r="Y4" s="590"/>
      <c r="Z4" s="590"/>
      <c r="AA4" s="590"/>
      <c r="AB4" s="590"/>
      <c r="AC4" s="590"/>
      <c r="AD4" s="590"/>
      <c r="AE4" s="590"/>
      <c r="AF4" s="590"/>
      <c r="AG4" s="590"/>
      <c r="AH4" s="590"/>
      <c r="AI4" s="590"/>
      <c r="AJ4" s="590"/>
      <c r="AK4" s="590"/>
      <c r="AL4" s="590"/>
      <c r="AM4" s="590"/>
      <c r="AN4" s="590"/>
      <c r="AO4" s="590"/>
      <c r="AP4" s="590"/>
      <c r="AQ4" s="590"/>
      <c r="AR4" s="590"/>
      <c r="AS4" s="590"/>
      <c r="AT4" s="590"/>
      <c r="AU4" s="590"/>
      <c r="AV4" s="590"/>
      <c r="AW4" s="590"/>
      <c r="AX4" s="590"/>
      <c r="AY4" s="590"/>
      <c r="AZ4" s="591"/>
      <c r="BA4" s="577"/>
      <c r="BB4" s="578"/>
      <c r="BC4" s="578"/>
      <c r="BD4" s="578"/>
      <c r="BE4" s="578"/>
      <c r="BF4" s="579"/>
      <c r="BG4" s="567"/>
    </row>
    <row r="5" spans="1:64" ht="15.6" customHeight="1">
      <c r="A5" s="18"/>
      <c r="BG5" s="20"/>
    </row>
    <row r="6" spans="1:64" ht="31.15" customHeight="1">
      <c r="A6" s="18"/>
      <c r="C6" s="19"/>
      <c r="D6" s="488" t="s">
        <v>2</v>
      </c>
      <c r="E6" s="488"/>
      <c r="F6" s="488"/>
      <c r="G6" s="488"/>
      <c r="J6" s="19"/>
      <c r="K6" s="596" t="str">
        <f>IF('Contexto Proceso'!$B$2="","",'Contexto Proceso'!$B$2)</f>
        <v>Planeación del Sistema de Gestión Integrado</v>
      </c>
      <c r="L6" s="596"/>
      <c r="M6" s="596"/>
      <c r="N6" s="596"/>
      <c r="O6" s="596"/>
      <c r="P6" s="596"/>
      <c r="Q6" s="596"/>
      <c r="R6" s="596"/>
      <c r="S6" s="596"/>
      <c r="T6" s="596"/>
      <c r="U6" s="596"/>
      <c r="V6" s="596"/>
      <c r="W6" s="596"/>
      <c r="X6" s="596"/>
      <c r="Y6" s="596"/>
      <c r="Z6" s="596"/>
      <c r="AA6" s="596"/>
      <c r="AB6" s="596"/>
      <c r="AC6" s="596"/>
      <c r="AD6" s="596"/>
      <c r="AE6" s="596"/>
      <c r="AF6" s="596"/>
      <c r="AG6" s="596"/>
      <c r="AH6" s="596"/>
      <c r="AI6" s="596"/>
      <c r="AJ6" s="596"/>
      <c r="AK6" s="596"/>
      <c r="AL6" s="596"/>
      <c r="AM6" s="596"/>
      <c r="AN6" s="596"/>
      <c r="AO6" s="596"/>
      <c r="AP6" s="596"/>
      <c r="AQ6" s="596"/>
      <c r="AR6" s="596"/>
      <c r="AS6" s="596"/>
      <c r="AT6" s="596"/>
      <c r="AU6" s="596"/>
      <c r="AV6" s="596"/>
      <c r="AW6" s="596"/>
      <c r="AX6" s="596"/>
      <c r="AY6" s="596"/>
      <c r="AZ6" s="596"/>
      <c r="BA6" s="596"/>
      <c r="BB6" s="596"/>
      <c r="BC6" s="596"/>
      <c r="BD6" s="596"/>
      <c r="BE6" s="596"/>
      <c r="BF6" s="596"/>
      <c r="BG6" s="20"/>
    </row>
    <row r="7" spans="1:64" ht="11.45" customHeight="1">
      <c r="A7" s="18"/>
      <c r="C7" s="19"/>
      <c r="D7" s="19"/>
      <c r="E7" s="19"/>
      <c r="F7" s="19"/>
      <c r="H7" s="19"/>
      <c r="I7" s="19"/>
      <c r="J7" s="19"/>
      <c r="O7" s="19"/>
      <c r="P7" s="176"/>
      <c r="Q7" s="176"/>
      <c r="R7" s="176"/>
      <c r="S7" s="176"/>
      <c r="T7" s="19"/>
      <c r="U7" s="19"/>
      <c r="V7" s="21"/>
      <c r="W7" s="21"/>
      <c r="X7" s="21"/>
      <c r="Y7" s="21"/>
      <c r="Z7" s="21"/>
      <c r="AA7" s="21"/>
      <c r="AB7" s="21"/>
      <c r="AC7" s="21"/>
      <c r="AD7" s="21"/>
      <c r="AE7" s="21"/>
      <c r="AF7" s="21"/>
      <c r="AG7" s="21"/>
      <c r="AH7" s="21"/>
      <c r="AI7" s="21"/>
      <c r="AJ7" s="21"/>
      <c r="AK7" s="21"/>
      <c r="AL7" s="21"/>
      <c r="AM7" s="21"/>
      <c r="AN7" s="21"/>
      <c r="AO7" s="21"/>
      <c r="AP7" s="21"/>
      <c r="BG7" s="20"/>
    </row>
    <row r="8" spans="1:64" ht="31.15" customHeight="1">
      <c r="A8" s="18"/>
      <c r="C8" s="19"/>
      <c r="D8" s="488" t="s">
        <v>360</v>
      </c>
      <c r="E8" s="488"/>
      <c r="F8" s="488"/>
      <c r="G8" s="488"/>
      <c r="J8" s="22"/>
      <c r="K8" s="596" t="str">
        <f>IF('Contexto Proceso'!$B$10="","",'Contexto Proceso'!$B$10)</f>
        <v>Realizar una adecuada planeación del sistema de gestión integrado mediante la identificación de requisitos de las normas de calidad y medio ambiente necesarios para el establecidmiento de la información documentada requerida, con el fin de contribuir con la eficacia y efectividad institucional</v>
      </c>
      <c r="L8" s="596"/>
      <c r="M8" s="596"/>
      <c r="N8" s="596"/>
      <c r="O8" s="596"/>
      <c r="P8" s="596"/>
      <c r="Q8" s="596"/>
      <c r="R8" s="596"/>
      <c r="S8" s="596"/>
      <c r="T8" s="596"/>
      <c r="U8" s="596"/>
      <c r="V8" s="596"/>
      <c r="W8" s="596"/>
      <c r="X8" s="596"/>
      <c r="Y8" s="596"/>
      <c r="Z8" s="596"/>
      <c r="AA8" s="596"/>
      <c r="AB8" s="596"/>
      <c r="AC8" s="596"/>
      <c r="AD8" s="596"/>
      <c r="AE8" s="596"/>
      <c r="AF8" s="596"/>
      <c r="AG8" s="596"/>
      <c r="AH8" s="596"/>
      <c r="AI8" s="596"/>
      <c r="AJ8" s="596"/>
      <c r="AK8" s="596"/>
      <c r="AL8" s="596"/>
      <c r="AM8" s="596"/>
      <c r="AN8" s="596"/>
      <c r="AO8" s="596"/>
      <c r="AP8" s="596"/>
      <c r="AQ8" s="596"/>
      <c r="AR8" s="596"/>
      <c r="AS8" s="596"/>
      <c r="AT8" s="596"/>
      <c r="AU8" s="596"/>
      <c r="AV8" s="596"/>
      <c r="AW8" s="596"/>
      <c r="AX8" s="596"/>
      <c r="AY8" s="596"/>
      <c r="AZ8" s="596"/>
      <c r="BA8" s="596"/>
      <c r="BB8" s="596"/>
      <c r="BC8" s="596"/>
      <c r="BD8" s="596"/>
      <c r="BE8" s="596"/>
      <c r="BF8" s="596"/>
      <c r="BG8" s="20"/>
    </row>
    <row r="9" spans="1:64" ht="11.45" customHeight="1">
      <c r="A9" s="18"/>
      <c r="C9" s="19"/>
      <c r="D9" s="176"/>
      <c r="E9" s="176"/>
      <c r="F9" s="176"/>
      <c r="G9" s="176"/>
      <c r="J9" s="22"/>
      <c r="K9" s="177"/>
      <c r="L9" s="177"/>
      <c r="M9" s="177"/>
      <c r="N9" s="177"/>
      <c r="O9" s="177"/>
      <c r="P9" s="177"/>
      <c r="Q9" s="177"/>
      <c r="R9" s="177"/>
      <c r="S9" s="177"/>
      <c r="T9" s="177"/>
      <c r="U9" s="177"/>
      <c r="V9" s="177"/>
      <c r="W9" s="177"/>
      <c r="X9" s="177"/>
      <c r="Y9" s="177"/>
      <c r="Z9" s="177"/>
      <c r="AA9" s="177"/>
      <c r="AB9" s="177"/>
      <c r="AC9" s="177"/>
      <c r="AD9" s="177"/>
      <c r="AE9" s="177"/>
      <c r="AF9" s="177"/>
      <c r="AG9" s="177"/>
      <c r="AH9" s="177"/>
      <c r="AI9" s="177"/>
      <c r="AJ9" s="177"/>
      <c r="AK9" s="177"/>
      <c r="AL9" s="177"/>
      <c r="AM9" s="177"/>
      <c r="AN9" s="177"/>
      <c r="AO9" s="177"/>
      <c r="AP9" s="177"/>
      <c r="AQ9" s="177"/>
      <c r="AR9" s="177"/>
      <c r="AS9" s="177"/>
      <c r="AT9" s="177"/>
      <c r="AU9" s="177"/>
      <c r="AV9" s="177"/>
      <c r="AW9" s="177"/>
      <c r="AX9" s="177"/>
      <c r="AY9" s="177"/>
      <c r="AZ9" s="177"/>
      <c r="BA9" s="177"/>
      <c r="BB9" s="177"/>
      <c r="BG9" s="20"/>
    </row>
    <row r="10" spans="1:64" ht="33.75" customHeight="1">
      <c r="A10" s="18"/>
      <c r="C10" s="19"/>
      <c r="D10" s="488" t="s">
        <v>428</v>
      </c>
      <c r="E10" s="488"/>
      <c r="F10" s="488"/>
      <c r="G10" s="488"/>
      <c r="H10" s="488"/>
      <c r="I10" s="488"/>
      <c r="J10" s="22"/>
      <c r="K10" s="497"/>
      <c r="L10" s="498"/>
      <c r="M10" s="498"/>
      <c r="N10" s="498"/>
      <c r="O10" s="498"/>
      <c r="P10" s="498"/>
      <c r="Q10" s="498"/>
      <c r="R10" s="498"/>
      <c r="S10" s="498"/>
      <c r="T10" s="498"/>
      <c r="U10" s="498"/>
      <c r="V10" s="498"/>
      <c r="W10" s="498"/>
      <c r="X10" s="498"/>
      <c r="Y10" s="498"/>
      <c r="Z10" s="498"/>
      <c r="AA10" s="498"/>
      <c r="AB10" s="498"/>
      <c r="AC10" s="498"/>
      <c r="AD10" s="498"/>
      <c r="AE10" s="498"/>
      <c r="AF10" s="498"/>
      <c r="AG10" s="498"/>
      <c r="AH10" s="498"/>
      <c r="AI10" s="498"/>
      <c r="AJ10" s="499"/>
      <c r="AK10" s="101"/>
      <c r="AL10" s="22"/>
      <c r="AM10" s="22"/>
      <c r="AN10" s="22"/>
      <c r="AO10" s="22"/>
      <c r="AP10" s="22"/>
      <c r="AQ10" s="500" t="s">
        <v>430</v>
      </c>
      <c r="AR10" s="500"/>
      <c r="AS10" s="500"/>
      <c r="AT10" s="500"/>
      <c r="AU10" s="500"/>
      <c r="AV10" s="500"/>
      <c r="AW10" s="595"/>
      <c r="AX10" s="592"/>
      <c r="AY10" s="593"/>
      <c r="AZ10" s="593"/>
      <c r="BA10" s="593"/>
      <c r="BB10" s="593"/>
      <c r="BC10" s="593"/>
      <c r="BD10" s="593"/>
      <c r="BE10" s="593"/>
      <c r="BF10" s="594"/>
      <c r="BG10" s="20"/>
    </row>
    <row r="11" spans="1:64" ht="17.25" customHeight="1">
      <c r="A11" s="18"/>
      <c r="C11" s="19"/>
      <c r="D11" s="19"/>
      <c r="E11" s="19"/>
      <c r="F11" s="176"/>
      <c r="G11" s="176"/>
      <c r="H11" s="176"/>
      <c r="I11" s="176"/>
      <c r="J11" s="22"/>
      <c r="K11" s="177"/>
      <c r="L11" s="177"/>
      <c r="M11" s="177"/>
      <c r="N11" s="177"/>
      <c r="O11" s="177"/>
      <c r="P11" s="177"/>
      <c r="Q11" s="177"/>
      <c r="R11" s="177"/>
      <c r="S11" s="177"/>
      <c r="T11" s="177"/>
      <c r="U11" s="177"/>
      <c r="V11" s="177"/>
      <c r="W11" s="177"/>
      <c r="X11" s="177"/>
      <c r="Y11" s="177"/>
      <c r="Z11" s="177"/>
      <c r="AA11" s="177"/>
      <c r="AB11" s="177"/>
      <c r="AC11" s="177"/>
      <c r="AD11" s="177"/>
      <c r="AE11" s="177"/>
      <c r="AF11" s="177"/>
      <c r="AG11" s="177"/>
      <c r="AH11" s="177"/>
      <c r="AI11" s="177"/>
      <c r="AJ11" s="177"/>
      <c r="AK11" s="177"/>
      <c r="AL11" s="177"/>
      <c r="AM11" s="177"/>
      <c r="AN11" s="177"/>
      <c r="AO11" s="177"/>
      <c r="AP11" s="177"/>
      <c r="AQ11" s="177"/>
      <c r="AR11" s="177"/>
      <c r="AS11" s="177"/>
      <c r="AT11" s="495" t="s">
        <v>431</v>
      </c>
      <c r="AU11" s="495"/>
      <c r="AV11" s="495"/>
      <c r="AW11" s="495"/>
      <c r="AX11" s="495"/>
      <c r="AY11" s="495"/>
      <c r="AZ11" s="495"/>
      <c r="BA11" s="495"/>
      <c r="BB11" s="495"/>
      <c r="BC11" s="495"/>
      <c r="BG11" s="20"/>
    </row>
    <row r="12" spans="1:64" ht="23.45" customHeight="1">
      <c r="A12" s="18"/>
      <c r="C12" s="19"/>
      <c r="D12" s="19"/>
      <c r="E12" s="19"/>
      <c r="F12" s="176"/>
      <c r="G12" s="176"/>
      <c r="H12" s="176"/>
      <c r="I12" s="176"/>
      <c r="J12" s="22"/>
      <c r="K12" s="177"/>
      <c r="L12" s="177"/>
      <c r="M12" s="177"/>
      <c r="N12" s="177"/>
      <c r="O12" s="177"/>
      <c r="P12" s="177"/>
      <c r="Q12" s="177"/>
      <c r="R12" s="177"/>
      <c r="S12" s="177"/>
      <c r="T12" s="177"/>
      <c r="U12" s="177"/>
      <c r="V12" s="177"/>
      <c r="W12" s="177"/>
      <c r="X12" s="177"/>
      <c r="Y12" s="177"/>
      <c r="Z12" s="177"/>
      <c r="AA12" s="177"/>
      <c r="AB12" s="177"/>
      <c r="AC12" s="177"/>
      <c r="AD12" s="177"/>
      <c r="AE12" s="177"/>
      <c r="AF12" s="177"/>
      <c r="AG12" s="177"/>
      <c r="AH12" s="177"/>
      <c r="AI12" s="177"/>
      <c r="AJ12" s="177"/>
      <c r="AK12" s="177"/>
      <c r="AL12" s="177"/>
      <c r="AM12" s="177"/>
      <c r="AN12" s="177"/>
      <c r="AO12" s="177"/>
      <c r="AP12" s="177"/>
      <c r="AQ12" s="177"/>
      <c r="AR12" s="177"/>
      <c r="AS12" s="177"/>
      <c r="AT12" s="23"/>
      <c r="AU12" s="23"/>
      <c r="AV12" s="23"/>
      <c r="AW12" s="23"/>
      <c r="AX12" s="23"/>
      <c r="AY12" s="23"/>
      <c r="AZ12" s="23"/>
      <c r="BA12" s="23"/>
      <c r="BB12" s="23"/>
      <c r="BC12" s="23"/>
      <c r="BG12" s="20"/>
      <c r="BJ12" s="104" t="s">
        <v>0</v>
      </c>
      <c r="BK12" s="24" t="s">
        <v>432</v>
      </c>
    </row>
    <row r="13" spans="1:64" ht="31.15" customHeight="1">
      <c r="A13" s="18"/>
      <c r="C13" s="19"/>
      <c r="E13" s="22"/>
      <c r="F13" s="22"/>
      <c r="G13" s="22"/>
      <c r="H13" s="22"/>
      <c r="I13" s="22"/>
      <c r="J13" s="22"/>
      <c r="L13" s="22"/>
      <c r="M13" s="500" t="s">
        <v>1</v>
      </c>
      <c r="N13" s="500"/>
      <c r="O13" s="500"/>
      <c r="P13" s="500"/>
      <c r="Q13" s="500"/>
      <c r="R13" s="500"/>
      <c r="S13" s="500"/>
      <c r="T13" s="500"/>
      <c r="U13" s="22"/>
      <c r="V13" s="497"/>
      <c r="W13" s="498"/>
      <c r="X13" s="498"/>
      <c r="Y13" s="498"/>
      <c r="Z13" s="498"/>
      <c r="AA13" s="498"/>
      <c r="AB13" s="498"/>
      <c r="AC13" s="498"/>
      <c r="AD13" s="498"/>
      <c r="AE13" s="498"/>
      <c r="AF13" s="498"/>
      <c r="AG13" s="498"/>
      <c r="AH13" s="498"/>
      <c r="AI13" s="498"/>
      <c r="AJ13" s="499"/>
      <c r="AK13" s="25" t="str">
        <f>IF(V13=Datos!B2,1,IF(V13=Datos!B3,2,IF(V13=Datos!B4,3,IF(V13=Datos!B5,4,IF(V13=Datos!B6,5,"")))))</f>
        <v/>
      </c>
      <c r="AU13" s="177"/>
      <c r="AV13" s="177"/>
      <c r="AW13" s="177"/>
      <c r="AX13" s="177"/>
      <c r="AY13" s="177"/>
      <c r="AZ13" s="177"/>
      <c r="BA13" s="177"/>
      <c r="BB13" s="177"/>
      <c r="BG13" s="20"/>
      <c r="BJ13" s="26">
        <v>1</v>
      </c>
      <c r="BK13" s="26" t="s">
        <v>433</v>
      </c>
      <c r="BL13" s="11" t="s">
        <v>434</v>
      </c>
    </row>
    <row r="14" spans="1:64" ht="30" customHeight="1" thickBot="1">
      <c r="A14" s="34"/>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BG14" s="20"/>
      <c r="BJ14" s="26">
        <v>2</v>
      </c>
      <c r="BK14" s="26" t="s">
        <v>156</v>
      </c>
      <c r="BL14" s="11" t="s">
        <v>435</v>
      </c>
    </row>
    <row r="15" spans="1:64" ht="32.450000000000003" customHeight="1" thickBot="1">
      <c r="A15" s="380" t="str">
        <f>IF(AK13=Datos!$A$6,"IDENTIFICACIÓN DE LA OPORTUNIDAD","IDENTIFICACIÓN DEL RIESGO")</f>
        <v>IDENTIFICACIÓN DEL RIESGO</v>
      </c>
      <c r="B15" s="381"/>
      <c r="C15" s="381"/>
      <c r="D15" s="381"/>
      <c r="E15" s="381"/>
      <c r="F15" s="381"/>
      <c r="G15" s="381"/>
      <c r="H15" s="381"/>
      <c r="I15" s="381"/>
      <c r="J15" s="382"/>
      <c r="K15" s="27"/>
      <c r="L15" s="27"/>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7"/>
      <c r="BJ15" s="26">
        <v>3</v>
      </c>
      <c r="BK15" s="26" t="s">
        <v>436</v>
      </c>
      <c r="BL15" s="11" t="s">
        <v>437</v>
      </c>
    </row>
    <row r="16" spans="1:64" ht="15.6" customHeight="1">
      <c r="A16" s="18"/>
      <c r="B16" s="28"/>
      <c r="C16" s="28"/>
      <c r="D16" s="28"/>
      <c r="E16" s="28"/>
      <c r="F16" s="28"/>
      <c r="G16" s="28"/>
      <c r="H16" s="28"/>
      <c r="I16" s="28"/>
      <c r="J16" s="28"/>
      <c r="BG16" s="20"/>
      <c r="BJ16" s="26">
        <v>4</v>
      </c>
      <c r="BK16" s="26" t="s">
        <v>438</v>
      </c>
      <c r="BL16" s="11" t="s">
        <v>439</v>
      </c>
    </row>
    <row r="17" spans="1:85" ht="15.6" customHeight="1">
      <c r="A17" s="18"/>
      <c r="B17" s="28"/>
      <c r="C17" s="28"/>
      <c r="D17" s="455" t="s">
        <v>440</v>
      </c>
      <c r="E17" s="455"/>
      <c r="F17" s="455"/>
      <c r="G17" s="455"/>
      <c r="H17" s="455"/>
      <c r="I17" s="455"/>
      <c r="J17" s="455"/>
      <c r="K17" s="455"/>
      <c r="L17" s="455"/>
      <c r="M17" s="455"/>
      <c r="N17" s="455"/>
      <c r="O17" s="455"/>
      <c r="P17" s="455"/>
      <c r="Q17" s="455"/>
      <c r="S17" s="455" t="s">
        <v>441</v>
      </c>
      <c r="T17" s="455"/>
      <c r="U17" s="455"/>
      <c r="V17" s="455"/>
      <c r="X17" s="455" t="s">
        <v>442</v>
      </c>
      <c r="Y17" s="455"/>
      <c r="Z17" s="455"/>
      <c r="AA17" s="455"/>
      <c r="AB17" s="455"/>
      <c r="AC17" s="455"/>
      <c r="AD17" s="455"/>
      <c r="AE17" s="455"/>
      <c r="AF17" s="455"/>
      <c r="AG17" s="455"/>
      <c r="AH17" s="455"/>
      <c r="AI17" s="455"/>
      <c r="AJ17" s="455"/>
      <c r="AK17" s="455"/>
      <c r="AL17" s="455"/>
      <c r="AM17" s="455"/>
      <c r="AN17" s="455"/>
      <c r="AO17" s="455"/>
      <c r="AP17" s="455"/>
      <c r="AQ17" s="455"/>
      <c r="AR17" s="455"/>
      <c r="AS17" s="455"/>
      <c r="AT17" s="455"/>
      <c r="AU17" s="455"/>
      <c r="AV17" s="455"/>
      <c r="AW17" s="455"/>
      <c r="AX17" s="455"/>
      <c r="AY17" s="455"/>
      <c r="AZ17" s="455"/>
      <c r="BA17" s="455"/>
      <c r="BB17" s="455"/>
      <c r="BG17" s="20"/>
      <c r="BJ17" s="26">
        <v>5</v>
      </c>
      <c r="BK17" s="26" t="s">
        <v>171</v>
      </c>
      <c r="BL17" s="11" t="s">
        <v>443</v>
      </c>
    </row>
    <row r="18" spans="1:85" ht="31.15" customHeight="1">
      <c r="A18" s="18"/>
      <c r="D18" s="456"/>
      <c r="E18" s="456"/>
      <c r="F18" s="456"/>
      <c r="G18" s="456"/>
      <c r="H18" s="456"/>
      <c r="I18" s="456"/>
      <c r="J18" s="456"/>
      <c r="K18" s="456"/>
      <c r="L18" s="456"/>
      <c r="M18" s="456"/>
      <c r="N18" s="456"/>
      <c r="O18" s="456"/>
      <c r="P18" s="456"/>
      <c r="Q18" s="456"/>
      <c r="S18" s="456"/>
      <c r="T18" s="456"/>
      <c r="U18" s="456"/>
      <c r="V18" s="456"/>
      <c r="X18" s="456"/>
      <c r="Y18" s="456"/>
      <c r="Z18" s="456"/>
      <c r="AA18" s="456"/>
      <c r="AB18" s="456"/>
      <c r="AC18" s="456"/>
      <c r="AD18" s="456"/>
      <c r="AE18" s="456"/>
      <c r="AF18" s="456"/>
      <c r="AG18" s="456"/>
      <c r="AH18" s="456"/>
      <c r="AI18" s="456"/>
      <c r="AJ18" s="456"/>
      <c r="AK18" s="456"/>
      <c r="AL18" s="456"/>
      <c r="AM18" s="456"/>
      <c r="AN18" s="456"/>
      <c r="AO18" s="456"/>
      <c r="AP18" s="456"/>
      <c r="AQ18" s="456"/>
      <c r="AR18" s="456"/>
      <c r="AS18" s="456"/>
      <c r="AT18" s="456"/>
      <c r="AU18" s="456"/>
      <c r="AV18" s="456"/>
      <c r="AW18" s="456"/>
      <c r="AX18" s="456"/>
      <c r="AY18" s="456"/>
      <c r="AZ18" s="456"/>
      <c r="BA18" s="456"/>
      <c r="BB18" s="456"/>
      <c r="BC18" s="456"/>
      <c r="BD18" s="456"/>
      <c r="BE18" s="456"/>
      <c r="BF18" s="456"/>
      <c r="BG18" s="20"/>
    </row>
    <row r="19" spans="1:85" ht="15.6" customHeight="1">
      <c r="A19" s="18"/>
      <c r="B19" s="39"/>
      <c r="C19" s="39"/>
      <c r="D19" s="39"/>
      <c r="E19" s="39"/>
      <c r="BF19" s="140"/>
      <c r="BG19" s="102" t="s">
        <v>22</v>
      </c>
      <c r="BK19" s="11" t="s">
        <v>445</v>
      </c>
      <c r="BL19" s="11" t="s">
        <v>446</v>
      </c>
      <c r="BM19" s="11" t="s">
        <v>447</v>
      </c>
      <c r="BN19" s="11" t="s">
        <v>448</v>
      </c>
      <c r="BO19" s="11" t="s">
        <v>449</v>
      </c>
      <c r="BP19" s="11" t="s">
        <v>450</v>
      </c>
      <c r="BQ19" s="11" t="s">
        <v>451</v>
      </c>
      <c r="BS19" s="11" t="s">
        <v>452</v>
      </c>
      <c r="BT19" s="11" t="s">
        <v>453</v>
      </c>
      <c r="BU19" s="11" t="s">
        <v>454</v>
      </c>
      <c r="BV19" s="11" t="s">
        <v>455</v>
      </c>
      <c r="BW19" s="11" t="s">
        <v>456</v>
      </c>
      <c r="BX19" s="11" t="s">
        <v>457</v>
      </c>
      <c r="BY19" s="11" t="s">
        <v>458</v>
      </c>
      <c r="CA19" s="11" t="s">
        <v>459</v>
      </c>
      <c r="CB19" s="11" t="s">
        <v>460</v>
      </c>
      <c r="CC19" s="11" t="s">
        <v>461</v>
      </c>
      <c r="CD19" s="11" t="s">
        <v>462</v>
      </c>
      <c r="CE19" s="11" t="s">
        <v>463</v>
      </c>
      <c r="CF19" s="11" t="s">
        <v>464</v>
      </c>
      <c r="CG19" s="11" t="s">
        <v>465</v>
      </c>
    </row>
    <row r="20" spans="1:85" ht="15.6" customHeight="1">
      <c r="A20" s="18"/>
      <c r="B20" s="39"/>
      <c r="C20" s="39"/>
      <c r="D20" s="496" t="str">
        <f>IF(AK13=Datos!$A$6,"Nombre de la oportunidad","Nombre del riesgo")</f>
        <v>Nombre del riesgo</v>
      </c>
      <c r="E20" s="496"/>
      <c r="F20" s="496"/>
      <c r="G20" s="496"/>
      <c r="H20" s="496"/>
      <c r="I20" s="496"/>
      <c r="J20" s="496"/>
      <c r="K20" s="496"/>
      <c r="L20" s="496"/>
      <c r="M20" s="496"/>
      <c r="N20" s="496"/>
      <c r="O20" s="496"/>
      <c r="P20" s="496"/>
      <c r="Q20" s="496"/>
      <c r="R20" s="496"/>
      <c r="S20" s="496"/>
      <c r="T20" s="496"/>
      <c r="U20" s="496"/>
      <c r="V20" s="496"/>
      <c r="W20" s="496"/>
      <c r="X20" s="496"/>
      <c r="Y20" s="496"/>
      <c r="Z20" s="496"/>
      <c r="AA20" s="496"/>
      <c r="AB20" s="496"/>
      <c r="AC20" s="496"/>
      <c r="AD20" s="496"/>
      <c r="AE20" s="496"/>
      <c r="AF20" s="496"/>
      <c r="AG20" s="496"/>
      <c r="AH20" s="496"/>
      <c r="AI20" s="496"/>
      <c r="AJ20" s="496"/>
      <c r="AK20" s="496"/>
      <c r="AL20" s="496"/>
      <c r="AM20" s="496"/>
      <c r="AN20" s="496"/>
      <c r="AO20" s="496"/>
      <c r="AP20" s="496"/>
      <c r="AQ20" s="496"/>
      <c r="AR20" s="496"/>
      <c r="AS20" s="496"/>
      <c r="AT20" s="496"/>
      <c r="AU20" s="496"/>
      <c r="AV20" s="496"/>
      <c r="AW20" s="496"/>
      <c r="AX20" s="496"/>
      <c r="AY20" s="496"/>
      <c r="AZ20" s="496"/>
      <c r="BA20" s="496"/>
      <c r="BB20" s="496"/>
      <c r="BC20" s="496"/>
      <c r="BG20" s="20"/>
      <c r="BK20" s="26" t="str">
        <f>IF('Contexto Estrat. Ins'!$C$7&lt;&gt;"",'Contexto Estrat. Ins'!$C$6,"")</f>
        <v>Planta de personal autorizada insuficiente frente al crecimiento de requerimientos por parte de las partes interesadas</v>
      </c>
      <c r="BL20" s="26" t="str">
        <f>IF('Contexto Estrat. Ins'!$C$8&lt;&gt;"",'Contexto Estrat. Ins'!$C$6,"")</f>
        <v>Planta de personal autorizada insuficiente frente al crecimiento de requerimientos por parte de las partes interesadas</v>
      </c>
      <c r="BM20" s="26" t="str">
        <f>IF('Contexto Estrat. Ins'!$C$9&lt;&gt;"",'Contexto Estrat. Ins'!$C$6,"")</f>
        <v>Planta de personal autorizada insuficiente frente al crecimiento de requerimientos por parte de las partes interesadas</v>
      </c>
      <c r="BN20" s="26" t="str">
        <f>IF('Contexto Estrat. Ins'!$C$10&lt;&gt;"",'Contexto Estrat. Ins'!$C$6,"")</f>
        <v>Planta de personal autorizada insuficiente frente al crecimiento de requerimientos por parte de las partes interesadas</v>
      </c>
      <c r="BO20" s="26" t="str">
        <f>IF('Contexto Estrat. Ins'!$C$11&lt;&gt;"",'Contexto Estrat. Ins'!$C$6,"")</f>
        <v/>
      </c>
      <c r="BP20" s="26" t="str">
        <f>IF('Contexto Estrat. Ins'!$C$12&lt;&gt;"",'Contexto Estrat. Ins'!$C$6,"")</f>
        <v/>
      </c>
      <c r="BQ20" s="26" t="str">
        <f>IF($D$29='Contexto Estrat. Ins'!$B$7,BK20,IF($D$29='Contexto Estrat. Ins'!$B$8,BL20,IF($D$29='Contexto Estrat. Ins'!$B$9,BM20,IF($D$29='Contexto Estrat. Ins'!$B$10,BN20,IF($D$29='Contexto Estrat. Ins'!$B$11,BO20,IF($D$29='Contexto Estrat. Ins'!$B$12,BP20,""))))))</f>
        <v/>
      </c>
      <c r="BS20" s="26" t="str">
        <f>IF('Contexto Estrat. Ins'!$C$37&lt;&gt;"",'Contexto Estrat. Ins'!$C$36,"")</f>
        <v>Definición y aplicación de los modelos de riesgo sanitario IVC-SOA e IVC-SOA PAPF</v>
      </c>
      <c r="BT20" s="26" t="str">
        <f>IF('Contexto Estrat. Ins'!$C$38&lt;&gt;"",'Contexto Estrat. Ins'!$C$36,"")</f>
        <v/>
      </c>
      <c r="BU20" s="26" t="str">
        <f>IF('Contexto Estrat. Ins'!$C$39&lt;&gt;"",'Contexto Estrat. Ins'!$C$36,"")</f>
        <v/>
      </c>
      <c r="BV20" s="26" t="str">
        <f>IF('Contexto Estrat. Ins'!$C$40&lt;&gt;"",'Contexto Estrat. Ins'!$C$36,"")</f>
        <v>Definición y aplicación de los modelos de riesgo sanitario IVC-SOA e IVC-SOA PAPF</v>
      </c>
      <c r="BW20" s="26" t="str">
        <f>IF('Contexto Estrat. Ins'!$C$41&lt;&gt;"",'Contexto Estrat. Ins'!$C$36,"")</f>
        <v/>
      </c>
      <c r="BX20" s="26" t="str">
        <f>IF('Contexto Estrat. Ins'!$C$42&lt;&gt;"",'Contexto Estrat. Ins'!$C$36,"")</f>
        <v/>
      </c>
      <c r="BY20" s="26" t="str">
        <f>IF($D$29='Contexto Estrat. Ins'!$B$37,BS20,IF($D$29='Contexto Estrat. Ins'!$B$38,BT20,IF($D$29='Contexto Estrat. Ins'!$B$39,BU20,IF($D$29='Contexto Estrat. Ins'!$B$40,BV20,IF($D$29='Contexto Estrat. Ins'!$B$41,BW20,IF($D$29='Contexto Estrat. Ins'!$B$42,BX20,""))))))</f>
        <v/>
      </c>
      <c r="CA20" s="26" t="str">
        <f>IF('Contexto Estrat. Ins'!$C$17&lt;&gt;"",'Contexto Estrat. Ins'!$C$16,"")</f>
        <v>Aprobación de presupuesto inferior a las necesidades del Invima</v>
      </c>
      <c r="CB20" s="26" t="str">
        <f>IF('Contexto Estrat. Ins'!$C$18&lt;&gt;"",'Contexto Estrat. Ins'!$C$16,"")</f>
        <v>Aprobación de presupuesto inferior a las necesidades del Invima</v>
      </c>
      <c r="CC20" s="26" t="str">
        <f>IF('Contexto Estrat. Ins'!$C$19&lt;&gt;"",'Contexto Estrat. Ins'!$C$16,"")</f>
        <v>Aprobación de presupuesto inferior a las necesidades del Invima</v>
      </c>
      <c r="CD20" s="26" t="str">
        <f>IF('Contexto Estrat. Ins'!$C$20&lt;&gt;"",'Contexto Estrat. Ins'!$C$16,"")</f>
        <v>Aprobación de presupuesto inferior a las necesidades del Invima</v>
      </c>
      <c r="CE20" s="26" t="str">
        <f>IF('Contexto Estrat. Ins'!$C$21&lt;&gt;"",'Contexto Estrat. Ins'!$C$16,"")</f>
        <v/>
      </c>
      <c r="CF20" s="26" t="str">
        <f>IF('Contexto Estrat. Ins'!$C$22&lt;&gt;"",'Contexto Estrat. Ins'!$C$16,"")</f>
        <v/>
      </c>
      <c r="CG20" s="26" t="str">
        <f>IF($D$29='Contexto Estrat. Ins'!$B$17,CA20,IF($D$29='Contexto Estrat. Ins'!$B$18,CB20,IF($D$29='Contexto Estrat. Ins'!$B$19,CC20,IF($D$29='Contexto Estrat. Ins'!$B$20,CD20,IF($D$29='Contexto Estrat. Ins'!$B$21,CE20,IF($D$29='Contexto Estrat. Ins'!$B$22,CF20,""))))))</f>
        <v/>
      </c>
    </row>
    <row r="21" spans="1:85" ht="31.9" customHeight="1">
      <c r="A21" s="18"/>
      <c r="B21" s="39"/>
      <c r="C21" s="39"/>
      <c r="D21" s="489" t="str">
        <f>IF(X18="","",CONCATENATE(D18," ",S18," ",X18))</f>
        <v/>
      </c>
      <c r="E21" s="489"/>
      <c r="F21" s="489"/>
      <c r="G21" s="489"/>
      <c r="H21" s="489"/>
      <c r="I21" s="489"/>
      <c r="J21" s="489"/>
      <c r="K21" s="489"/>
      <c r="L21" s="489"/>
      <c r="M21" s="489"/>
      <c r="N21" s="489"/>
      <c r="O21" s="489"/>
      <c r="P21" s="489"/>
      <c r="Q21" s="489"/>
      <c r="R21" s="489"/>
      <c r="S21" s="489"/>
      <c r="T21" s="489"/>
      <c r="U21" s="489"/>
      <c r="V21" s="489"/>
      <c r="W21" s="489"/>
      <c r="X21" s="489"/>
      <c r="Y21" s="489"/>
      <c r="Z21" s="489"/>
      <c r="AA21" s="489"/>
      <c r="AB21" s="489"/>
      <c r="AC21" s="489"/>
      <c r="AD21" s="489"/>
      <c r="AE21" s="489"/>
      <c r="AF21" s="489"/>
      <c r="AG21" s="489"/>
      <c r="AH21" s="489"/>
      <c r="AI21" s="489"/>
      <c r="AJ21" s="489"/>
      <c r="AK21" s="489"/>
      <c r="AL21" s="489"/>
      <c r="AM21" s="489"/>
      <c r="AN21" s="489"/>
      <c r="AO21" s="489"/>
      <c r="AP21" s="489"/>
      <c r="AQ21" s="489"/>
      <c r="AR21" s="489"/>
      <c r="AS21" s="489"/>
      <c r="AT21" s="489"/>
      <c r="AU21" s="489"/>
      <c r="AV21" s="489"/>
      <c r="AW21" s="489"/>
      <c r="AX21" s="489"/>
      <c r="AY21" s="489"/>
      <c r="AZ21" s="489"/>
      <c r="BA21" s="489"/>
      <c r="BB21" s="489"/>
      <c r="BC21" s="489"/>
      <c r="BD21" s="489"/>
      <c r="BE21" s="489"/>
      <c r="BF21" s="489"/>
      <c r="BG21" s="20"/>
      <c r="BK21" s="26" t="str">
        <f>IF('Contexto Estrat. Ins'!$D$7&lt;&gt;"",'Contexto Estrat. Ins'!$D$6,"")</f>
        <v>Rotación de personal</v>
      </c>
      <c r="BL21" s="26" t="str">
        <f>IF('Contexto Estrat. Ins'!$D$8&lt;&gt;"",'Contexto Estrat. Ins'!$D$6,"")</f>
        <v>Rotación de personal</v>
      </c>
      <c r="BM21" s="26" t="str">
        <f>IF('Contexto Estrat. Ins'!$D$9&lt;&gt;"",'Contexto Estrat. Ins'!$D$6,"")</f>
        <v>Rotación de personal</v>
      </c>
      <c r="BN21" s="26" t="str">
        <f>IF('Contexto Estrat. Ins'!$D$10&lt;&gt;"",'Contexto Estrat. Ins'!$D$6,"")</f>
        <v/>
      </c>
      <c r="BO21" s="26" t="str">
        <f>IF('Contexto Estrat. Ins'!$D$11&lt;&gt;"",'Contexto Estrat. Ins'!$D$6,"")</f>
        <v/>
      </c>
      <c r="BP21" s="26" t="str">
        <f>IF('Contexto Estrat. Ins'!$D$12&lt;&gt;"",'Contexto Estrat. Ins'!$D$6,"")</f>
        <v/>
      </c>
      <c r="BQ21" s="26" t="str">
        <f>IF($D$29='Contexto Estrat. Ins'!$B$7,BK21,IF($D$29='Contexto Estrat. Ins'!$B$8,BL21,IF($D$29='Contexto Estrat. Ins'!$B$9,BM21,IF($D$29='Contexto Estrat. Ins'!$B$10,BN21,IF($D$29='Contexto Estrat. Ins'!$B$11,BO21,IF($D$29='Contexto Estrat. Ins'!$B$12,BP21,""))))))</f>
        <v/>
      </c>
      <c r="BS21" s="26" t="str">
        <f>IF('Contexto Estrat. Ins'!$D$37&lt;&gt;"",'Contexto Estrat. Ins'!$D$36,"")</f>
        <v>Conocimiento técnico del personal del Instituto</v>
      </c>
      <c r="BT21" s="26" t="str">
        <f>IF('Contexto Estrat. Ins'!$D$38&lt;&gt;"",'Contexto Estrat. Ins'!$D$36,"")</f>
        <v>Conocimiento técnico del personal del Instituto</v>
      </c>
      <c r="BU21" s="26" t="str">
        <f>IF('Contexto Estrat. Ins'!$D$39&lt;&gt;"",'Contexto Estrat. Ins'!$D$36,"")</f>
        <v>Conocimiento técnico del personal del Instituto</v>
      </c>
      <c r="BV21" s="26" t="str">
        <f>IF('Contexto Estrat. Ins'!$D$40&lt;&gt;"",'Contexto Estrat. Ins'!$D$36,"")</f>
        <v>Conocimiento técnico del personal del Instituto</v>
      </c>
      <c r="BW21" s="26" t="str">
        <f>IF('Contexto Estrat. Ins'!$D$41&lt;&gt;"",'Contexto Estrat. Ins'!$D$36,"")</f>
        <v/>
      </c>
      <c r="BX21" s="26" t="str">
        <f>IF('Contexto Estrat. Ins'!$D$42&lt;&gt;"",'Contexto Estrat. Ins'!$D$36,"")</f>
        <v/>
      </c>
      <c r="BY21" s="26" t="str">
        <f>IF($D$29='Contexto Estrat. Ins'!$B$37,BS21,IF($D$29='Contexto Estrat. Ins'!$B$38,BT21,IF($D$29='Contexto Estrat. Ins'!$B$39,BU21,IF($D$29='Contexto Estrat. Ins'!$B$40,BV21,IF($D$29='Contexto Estrat. Ins'!$B$41,BW21,IF($D$29='Contexto Estrat. Ins'!$B$42,BX21,""))))))</f>
        <v/>
      </c>
      <c r="CA21" s="26" t="str">
        <f>IF('Contexto Estrat. Ins'!$D$17&lt;&gt;"",'Contexto Estrat. Ins'!$D$16,"")</f>
        <v>Exceso de legislación sanitaria vigente y cambios continuos en la misma</v>
      </c>
      <c r="CB21" s="26" t="str">
        <f>IF('Contexto Estrat. Ins'!$D$18&lt;&gt;"",'Contexto Estrat. Ins'!$D$16,"")</f>
        <v/>
      </c>
      <c r="CC21" s="26" t="str">
        <f>IF('Contexto Estrat. Ins'!$D$19&lt;&gt;"",'Contexto Estrat. Ins'!$D$16,"")</f>
        <v/>
      </c>
      <c r="CD21" s="26" t="str">
        <f>IF('Contexto Estrat. Ins'!$D$20&lt;&gt;"",'Contexto Estrat. Ins'!$D$16,"")</f>
        <v/>
      </c>
      <c r="CE21" s="26" t="str">
        <f>IF('Contexto Estrat. Ins'!$D$21&lt;&gt;"",'Contexto Estrat. Ins'!$D$16,"")</f>
        <v/>
      </c>
      <c r="CF21" s="26" t="str">
        <f>IF('Contexto Estrat. Ins'!$D$22&lt;&gt;"",'Contexto Estrat. Ins'!$D$16,"")</f>
        <v/>
      </c>
      <c r="CG21" s="26" t="str">
        <f>IF($D$29='Contexto Estrat. Ins'!$B$17,CA21,IF($D$29='Contexto Estrat. Ins'!$B$18,CB21,IF($D$29='Contexto Estrat. Ins'!$B$19,CC21,IF($D$29='Contexto Estrat. Ins'!$B$20,CD21,IF($D$29='Contexto Estrat. Ins'!$B$21,CE21,IF($D$29='Contexto Estrat. Ins'!$B$22,CF21,""))))))</f>
        <v/>
      </c>
    </row>
    <row r="22" spans="1:85" ht="15" customHeight="1">
      <c r="A22" s="18"/>
      <c r="D22" s="492" t="s">
        <v>466</v>
      </c>
      <c r="E22" s="492"/>
      <c r="F22" s="492"/>
      <c r="G22" s="492"/>
      <c r="H22" s="492"/>
      <c r="I22" s="492"/>
      <c r="J22" s="492"/>
      <c r="K22" s="492"/>
      <c r="L22" s="492"/>
      <c r="M22" s="492"/>
      <c r="N22" s="492"/>
      <c r="O22" s="492"/>
      <c r="P22" s="492"/>
      <c r="Q22" s="492"/>
      <c r="R22" s="492"/>
      <c r="S22" s="492"/>
      <c r="T22" s="492"/>
      <c r="U22" s="492"/>
      <c r="V22" s="492"/>
      <c r="W22" s="492"/>
      <c r="X22" s="492"/>
      <c r="Y22" s="492"/>
      <c r="Z22" s="492"/>
      <c r="AA22" s="492"/>
      <c r="AB22" s="492"/>
      <c r="AC22" s="492"/>
      <c r="AD22" s="492"/>
      <c r="AE22" s="492"/>
      <c r="AF22" s="492"/>
      <c r="AG22" s="492"/>
      <c r="AH22" s="492"/>
      <c r="AI22" s="492"/>
      <c r="AJ22" s="492"/>
      <c r="AK22" s="492"/>
      <c r="AL22" s="492"/>
      <c r="AM22" s="492"/>
      <c r="AN22" s="492"/>
      <c r="AO22" s="492"/>
      <c r="AP22" s="492"/>
      <c r="AQ22" s="492"/>
      <c r="AR22" s="492"/>
      <c r="AS22" s="492"/>
      <c r="AT22" s="492"/>
      <c r="AU22" s="492"/>
      <c r="AV22" s="492"/>
      <c r="AW22" s="492"/>
      <c r="AX22" s="492"/>
      <c r="AY22" s="492"/>
      <c r="AZ22" s="492"/>
      <c r="BA22" s="492"/>
      <c r="BB22" s="492"/>
      <c r="BC22" s="492"/>
      <c r="BD22" s="492"/>
      <c r="BE22" s="492"/>
      <c r="BF22" s="492"/>
      <c r="BG22" s="20"/>
      <c r="BK22" s="26" t="str">
        <f>IF('Contexto Estrat. Ins'!$E$7&lt;&gt;"",'Contexto Estrat. Ins'!$E$6,"")</f>
        <v>Sistemas de información y plataforma tecnológica obsoleta y vulnerable</v>
      </c>
      <c r="BL22" s="26" t="str">
        <f>IF('Contexto Estrat. Ins'!$E$8&lt;&gt;"",'Contexto Estrat. Ins'!$E$6,"")</f>
        <v>Sistemas de información y plataforma tecnológica obsoleta y vulnerable</v>
      </c>
      <c r="BM22" s="26" t="str">
        <f>IF('Contexto Estrat. Ins'!$E$9&lt;&gt;"",'Contexto Estrat. Ins'!$E$6,"")</f>
        <v>Sistemas de información y plataforma tecnológica obsoleta y vulnerable</v>
      </c>
      <c r="BN22" s="26" t="str">
        <f>IF('Contexto Estrat. Ins'!$E$10&lt;&gt;"",'Contexto Estrat. Ins'!$E$6,"")</f>
        <v>Sistemas de información y plataforma tecnológica obsoleta y vulnerable</v>
      </c>
      <c r="BO22" s="26" t="str">
        <f>IF('Contexto Estrat. Ins'!$E$11&lt;&gt;"",'Contexto Estrat. Ins'!$E$6,"")</f>
        <v/>
      </c>
      <c r="BP22" s="26" t="str">
        <f>IF('Contexto Estrat. Ins'!$E$12&lt;&gt;"",'Contexto Estrat. Ins'!$E$6,"")</f>
        <v/>
      </c>
      <c r="BQ22" s="26" t="str">
        <f>IF($D$29='Contexto Estrat. Ins'!$B$7,BK22,IF($D$29='Contexto Estrat. Ins'!$B$8,BL22,IF($D$29='Contexto Estrat. Ins'!$B$9,BM22,IF($D$29='Contexto Estrat. Ins'!$B$10,BN22,IF($D$29='Contexto Estrat. Ins'!$B$11,BO22,IF($D$29='Contexto Estrat. Ins'!$B$12,BP22,""))))))</f>
        <v/>
      </c>
      <c r="BS22" s="26" t="str">
        <f>IF('Contexto Estrat. Ins'!$E$37&lt;&gt;"",'Contexto Estrat. Ins'!$E$36,"")</f>
        <v/>
      </c>
      <c r="BT22" s="26" t="str">
        <f>IF('Contexto Estrat. Ins'!$E$38&lt;&gt;"",'Contexto Estrat. Ins'!$E$36,"")</f>
        <v>Racionalización de trámites de acuerdo a la normatividad vigente</v>
      </c>
      <c r="BU22" s="26" t="str">
        <f>IF('Contexto Estrat. Ins'!$E$39&lt;&gt;"",'Contexto Estrat. Ins'!$E$36,"")</f>
        <v/>
      </c>
      <c r="BV22" s="26" t="str">
        <f>IF('Contexto Estrat. Ins'!$E$40&lt;&gt;"",'Contexto Estrat. Ins'!$E$36,"")</f>
        <v>Racionalización de trámites de acuerdo a la normatividad vigente</v>
      </c>
      <c r="BW22" s="26" t="str">
        <f>IF('Contexto Estrat. Ins'!$E$41&lt;&gt;"",'Contexto Estrat. Ins'!$E$36,"")</f>
        <v/>
      </c>
      <c r="BX22" s="26" t="str">
        <f>IF('Contexto Estrat. Ins'!$E$42&lt;&gt;"",'Contexto Estrat. Ins'!$E$36,"")</f>
        <v/>
      </c>
      <c r="BY22" s="26" t="str">
        <f>IF($D$29='Contexto Estrat. Ins'!$B$37,BS22,IF($D$29='Contexto Estrat. Ins'!$B$38,BT22,IF($D$29='Contexto Estrat. Ins'!$B$39,BU22,IF($D$29='Contexto Estrat. Ins'!$B$40,BV22,IF($D$29='Contexto Estrat. Ins'!$B$41,BW22,IF($D$29='Contexto Estrat. Ins'!$B$42,BX22,""))))))</f>
        <v/>
      </c>
      <c r="CA22" s="26" t="str">
        <f>IF('Contexto Estrat. Ins'!$E$17&lt;&gt;"",'Contexto Estrat. Ins'!$E$16,"")</f>
        <v>Capacidad de respuesta limitada en la Red Nacional de Laboratorios</v>
      </c>
      <c r="CB22" s="26" t="str">
        <f>IF('Contexto Estrat. Ins'!$E$18&lt;&gt;"",'Contexto Estrat. Ins'!$E$16,"")</f>
        <v/>
      </c>
      <c r="CC22" s="26" t="str">
        <f>IF('Contexto Estrat. Ins'!$E$19&lt;&gt;"",'Contexto Estrat. Ins'!$E$16,"")</f>
        <v/>
      </c>
      <c r="CD22" s="26" t="str">
        <f>IF('Contexto Estrat. Ins'!$E$20&lt;&gt;"",'Contexto Estrat. Ins'!$E$16,"")</f>
        <v/>
      </c>
      <c r="CE22" s="26" t="str">
        <f>IF('Contexto Estrat. Ins'!$E$21&lt;&gt;"",'Contexto Estrat. Ins'!$E$16,"")</f>
        <v/>
      </c>
      <c r="CF22" s="26" t="str">
        <f>IF('Contexto Estrat. Ins'!$E$22&lt;&gt;"",'Contexto Estrat. Ins'!$E$16,"")</f>
        <v/>
      </c>
      <c r="CG22" s="26" t="str">
        <f>IF($D$29='Contexto Estrat. Ins'!$B$17,CA22,IF($D$29='Contexto Estrat. Ins'!$B$18,CB22,IF($D$29='Contexto Estrat. Ins'!$B$19,CC22,IF($D$29='Contexto Estrat. Ins'!$B$20,CD22,IF($D$29='Contexto Estrat. Ins'!$B$21,CE22,IF($D$29='Contexto Estrat. Ins'!$B$22,CF22,""))))))</f>
        <v/>
      </c>
    </row>
    <row r="23" spans="1:85" ht="15" customHeight="1">
      <c r="A23" s="18"/>
      <c r="D23" s="496" t="str">
        <f>IF(AK13=Datos!$A$6,"Explicación de la oportunidad","Explicación del riesgo")</f>
        <v>Explicación del riesgo</v>
      </c>
      <c r="E23" s="496"/>
      <c r="F23" s="496"/>
      <c r="G23" s="496"/>
      <c r="H23" s="496"/>
      <c r="I23" s="496"/>
      <c r="J23" s="496"/>
      <c r="K23" s="496"/>
      <c r="L23" s="496"/>
      <c r="M23" s="496"/>
      <c r="N23" s="496"/>
      <c r="O23" s="496"/>
      <c r="P23" s="496"/>
      <c r="Q23" s="496"/>
      <c r="R23" s="496"/>
      <c r="S23" s="496"/>
      <c r="T23" s="496"/>
      <c r="U23" s="496"/>
      <c r="V23" s="496"/>
      <c r="W23" s="496"/>
      <c r="X23" s="496"/>
      <c r="Y23" s="496"/>
      <c r="Z23" s="496"/>
      <c r="AA23" s="496"/>
      <c r="AB23" s="496"/>
      <c r="AC23" s="496"/>
      <c r="AD23" s="496"/>
      <c r="AE23" s="496"/>
      <c r="AF23" s="496"/>
      <c r="AG23" s="496"/>
      <c r="AH23" s="496"/>
      <c r="AI23" s="496"/>
      <c r="AJ23" s="496"/>
      <c r="AK23" s="496"/>
      <c r="AL23" s="496"/>
      <c r="AM23" s="496"/>
      <c r="AN23" s="496"/>
      <c r="AO23" s="496"/>
      <c r="AP23" s="496"/>
      <c r="AQ23" s="496"/>
      <c r="AR23" s="496"/>
      <c r="AS23" s="30"/>
      <c r="AT23" s="30"/>
      <c r="AU23" s="30"/>
      <c r="AV23" s="30"/>
      <c r="AW23" s="30"/>
      <c r="AX23" s="30"/>
      <c r="AY23" s="490" t="str">
        <f>IF(AK13=Datos!$A$6,"Clase de oportunidad","Clase de riesgo")</f>
        <v>Clase de riesgo</v>
      </c>
      <c r="AZ23" s="490"/>
      <c r="BA23" s="490"/>
      <c r="BB23" s="490"/>
      <c r="BC23" s="490"/>
      <c r="BD23" s="490"/>
      <c r="BE23" s="490"/>
      <c r="BF23" s="490"/>
      <c r="BG23" s="20"/>
      <c r="BK23" s="26" t="str">
        <f>IF('Contexto Estrat. Ins'!$F$7&lt;&gt;"",'Contexto Estrat. Ins'!$F$6,"")</f>
        <v>Información sujeta a divulgación o modificación no autorizada</v>
      </c>
      <c r="BL23" s="26" t="str">
        <f>IF('Contexto Estrat. Ins'!$F$8&lt;&gt;"",'Contexto Estrat. Ins'!$F$6,"")</f>
        <v>Información sujeta a divulgación o modificación no autorizada</v>
      </c>
      <c r="BM23" s="26" t="str">
        <f>IF('Contexto Estrat. Ins'!$F$9&lt;&gt;"",'Contexto Estrat. Ins'!$F$6,"")</f>
        <v>Información sujeta a divulgación o modificación no autorizada</v>
      </c>
      <c r="BN23" s="26" t="str">
        <f>IF('Contexto Estrat. Ins'!$F$10&lt;&gt;"",'Contexto Estrat. Ins'!$F$6,"")</f>
        <v>Información sujeta a divulgación o modificación no autorizada</v>
      </c>
      <c r="BO23" s="26" t="str">
        <f>IF('Contexto Estrat. Ins'!$F$11&lt;&gt;"",'Contexto Estrat. Ins'!$F$6,"")</f>
        <v/>
      </c>
      <c r="BP23" s="26" t="str">
        <f>IF('Contexto Estrat. Ins'!$F$12&lt;&gt;"",'Contexto Estrat. Ins'!$F$6,"")</f>
        <v/>
      </c>
      <c r="BQ23" s="26" t="str">
        <f>IF($D$29='Contexto Estrat. Ins'!$B$7,BK23,IF($D$29='Contexto Estrat. Ins'!$B$8,BL23,IF($D$29='Contexto Estrat. Ins'!$B$9,BM23,IF($D$29='Contexto Estrat. Ins'!$B$10,BN23,IF($D$29='Contexto Estrat. Ins'!$B$11,BO23,IF($D$29='Contexto Estrat. Ins'!$B$12,BP23,""))))))</f>
        <v/>
      </c>
      <c r="BS23" s="26" t="str">
        <f>IF('Contexto Estrat. Ins'!$F$37&lt;&gt;"",'Contexto Estrat. Ins'!$F$36,"")</f>
        <v/>
      </c>
      <c r="BT23" s="26" t="str">
        <f>IF('Contexto Estrat. Ins'!$F$38&lt;&gt;"",'Contexto Estrat. Ins'!$F$36,"")</f>
        <v>Generación de recursos propios por concepto de tarifas y sanciones</v>
      </c>
      <c r="BU23" s="26" t="str">
        <f>IF('Contexto Estrat. Ins'!$F$39&lt;&gt;"",'Contexto Estrat. Ins'!$F$36,"")</f>
        <v/>
      </c>
      <c r="BV23" s="26" t="str">
        <f>IF('Contexto Estrat. Ins'!$F$40&lt;&gt;"",'Contexto Estrat. Ins'!$F$36,"")</f>
        <v/>
      </c>
      <c r="BW23" s="26" t="str">
        <f>IF('Contexto Estrat. Ins'!$F$41&lt;&gt;"",'Contexto Estrat. Ins'!$F$36,"")</f>
        <v/>
      </c>
      <c r="BX23" s="26" t="str">
        <f>IF('Contexto Estrat. Ins'!$F$42&lt;&gt;"",'Contexto Estrat. Ins'!$F$36,"")</f>
        <v/>
      </c>
      <c r="BY23" s="26" t="str">
        <f>IF($D$29='Contexto Estrat. Ins'!$B$37,BS23,IF($D$29='Contexto Estrat. Ins'!$B$38,BT23,IF($D$29='Contexto Estrat. Ins'!$B$39,BU23,IF($D$29='Contexto Estrat. Ins'!$B$40,BV23,IF($D$29='Contexto Estrat. Ins'!$B$41,BW23,IF($D$29='Contexto Estrat. Ins'!$B$42,BX23,""))))))</f>
        <v/>
      </c>
      <c r="CA23" s="26" t="str">
        <f>IF('Contexto Estrat. Ins'!$F$17&lt;&gt;"",'Contexto Estrat. Ins'!$F$16,"")</f>
        <v>Opinión neutral de los ciudadanos con respecto al Invima</v>
      </c>
      <c r="CB23" s="26" t="str">
        <f>IF('Contexto Estrat. Ins'!$F$18&lt;&gt;"",'Contexto Estrat. Ins'!$F$16,"")</f>
        <v>Opinión neutral de los ciudadanos con respecto al Invima</v>
      </c>
      <c r="CC23" s="26" t="str">
        <f>IF('Contexto Estrat. Ins'!$F$19&lt;&gt;"",'Contexto Estrat. Ins'!$F$16,"")</f>
        <v/>
      </c>
      <c r="CD23" s="26" t="str">
        <f>IF('Contexto Estrat. Ins'!$F$20&lt;&gt;"",'Contexto Estrat. Ins'!$F$16,"")</f>
        <v>Opinión neutral de los ciudadanos con respecto al Invima</v>
      </c>
      <c r="CE23" s="26" t="str">
        <f>IF('Contexto Estrat. Ins'!$F$21&lt;&gt;"",'Contexto Estrat. Ins'!$F$16,"")</f>
        <v/>
      </c>
      <c r="CF23" s="26" t="str">
        <f>IF('Contexto Estrat. Ins'!$F$22&lt;&gt;"",'Contexto Estrat. Ins'!$F$16,"")</f>
        <v/>
      </c>
      <c r="CG23" s="26" t="str">
        <f>IF($D$29='Contexto Estrat. Ins'!$B$17,CA23,IF($D$29='Contexto Estrat. Ins'!$B$18,CB23,IF($D$29='Contexto Estrat. Ins'!$B$19,CC23,IF($D$29='Contexto Estrat. Ins'!$B$20,CD23,IF($D$29='Contexto Estrat. Ins'!$B$21,CE23,IF($D$29='Contexto Estrat. Ins'!$B$22,CF23,""))))))</f>
        <v/>
      </c>
    </row>
    <row r="24" spans="1:85" ht="31.15" customHeight="1">
      <c r="A24" s="18"/>
      <c r="D24" s="491"/>
      <c r="E24" s="491"/>
      <c r="F24" s="491"/>
      <c r="G24" s="491"/>
      <c r="H24" s="491"/>
      <c r="I24" s="491"/>
      <c r="J24" s="491"/>
      <c r="K24" s="491"/>
      <c r="L24" s="491"/>
      <c r="M24" s="491"/>
      <c r="N24" s="491"/>
      <c r="O24" s="491"/>
      <c r="P24" s="491"/>
      <c r="Q24" s="491"/>
      <c r="R24" s="491"/>
      <c r="S24" s="491"/>
      <c r="T24" s="491"/>
      <c r="U24" s="491"/>
      <c r="V24" s="491"/>
      <c r="W24" s="491"/>
      <c r="X24" s="491"/>
      <c r="Y24" s="491"/>
      <c r="Z24" s="491"/>
      <c r="AA24" s="491"/>
      <c r="AB24" s="491"/>
      <c r="AC24" s="491"/>
      <c r="AD24" s="491"/>
      <c r="AE24" s="491"/>
      <c r="AF24" s="491"/>
      <c r="AG24" s="491"/>
      <c r="AH24" s="491"/>
      <c r="AI24" s="491"/>
      <c r="AJ24" s="491"/>
      <c r="AK24" s="491"/>
      <c r="AL24" s="491"/>
      <c r="AM24" s="491"/>
      <c r="AN24" s="491"/>
      <c r="AO24" s="491"/>
      <c r="AP24" s="491"/>
      <c r="AQ24" s="491"/>
      <c r="AR24" s="491"/>
      <c r="AS24" s="491"/>
      <c r="AT24" s="491"/>
      <c r="AU24" s="491"/>
      <c r="AV24" s="491"/>
      <c r="AW24" s="141"/>
      <c r="AX24" s="141"/>
      <c r="AY24" s="456"/>
      <c r="AZ24" s="456"/>
      <c r="BA24" s="456"/>
      <c r="BB24" s="456"/>
      <c r="BC24" s="456"/>
      <c r="BD24" s="456"/>
      <c r="BE24" s="456"/>
      <c r="BF24" s="456"/>
      <c r="BG24" s="20"/>
      <c r="BK24" s="26" t="str">
        <f>IF('Contexto Estrat. Ins'!$G$7&lt;&gt;"",'Contexto Estrat. Ins'!$G$6,"")</f>
        <v>Inoportunidad en la respuesta a trámites y capacidad de respuesta limitada en los laboratorios del Invima</v>
      </c>
      <c r="BL24" s="26" t="str">
        <f>IF('Contexto Estrat. Ins'!$G$8&lt;&gt;"",'Contexto Estrat. Ins'!$G$6,"")</f>
        <v>Inoportunidad en la respuesta a trámites y capacidad de respuesta limitada en los laboratorios del Invima</v>
      </c>
      <c r="BM24" s="26" t="str">
        <f>IF('Contexto Estrat. Ins'!$G$9&lt;&gt;"",'Contexto Estrat. Ins'!$G$6,"")</f>
        <v/>
      </c>
      <c r="BN24" s="26" t="str">
        <f>IF('Contexto Estrat. Ins'!$G$10&lt;&gt;"",'Contexto Estrat. Ins'!$G$6,"")</f>
        <v>Inoportunidad en la respuesta a trámites y capacidad de respuesta limitada en los laboratorios del Invima</v>
      </c>
      <c r="BO24" s="26" t="str">
        <f>IF('Contexto Estrat. Ins'!$G$11&lt;&gt;"",'Contexto Estrat. Ins'!$G$6,"")</f>
        <v/>
      </c>
      <c r="BP24" s="26" t="str">
        <f>IF('Contexto Estrat. Ins'!$G$12&lt;&gt;"",'Contexto Estrat. Ins'!$G$6,"")</f>
        <v/>
      </c>
      <c r="BQ24" s="26" t="str">
        <f>IF($D$29='Contexto Estrat. Ins'!$B$7,BK24,IF($D$29='Contexto Estrat. Ins'!$B$8,BL24,IF($D$29='Contexto Estrat. Ins'!$B$9,BM24,IF($D$29='Contexto Estrat. Ins'!$B$10,BN24,IF($D$29='Contexto Estrat. Ins'!$B$11,BO24,IF($D$29='Contexto Estrat. Ins'!$B$12,BP24,""))))))</f>
        <v/>
      </c>
      <c r="BS24" s="26" t="str">
        <f>IF('Contexto Estrat. Ins'!$G$37&lt;&gt;"",'Contexto Estrat. Ins'!$G$36,"")</f>
        <v>Mantenimiento del Sistema de Gestión Integrado</v>
      </c>
      <c r="BT24" s="26" t="str">
        <f>IF('Contexto Estrat. Ins'!$G$38&lt;&gt;"",'Contexto Estrat. Ins'!$G$36,"")</f>
        <v>Mantenimiento del Sistema de Gestión Integrado</v>
      </c>
      <c r="BU24" s="26" t="str">
        <f>IF('Contexto Estrat. Ins'!$G$39&lt;&gt;"",'Contexto Estrat. Ins'!$G$36,"")</f>
        <v>Mantenimiento del Sistema de Gestión Integrado</v>
      </c>
      <c r="BV24" s="26" t="str">
        <f>IF('Contexto Estrat. Ins'!$G$40&lt;&gt;"",'Contexto Estrat. Ins'!$G$36,"")</f>
        <v>Mantenimiento del Sistema de Gestión Integrado</v>
      </c>
      <c r="BW24" s="26" t="str">
        <f>IF('Contexto Estrat. Ins'!$G$41&lt;&gt;"",'Contexto Estrat. Ins'!$G$36,"")</f>
        <v/>
      </c>
      <c r="BX24" s="26" t="str">
        <f>IF('Contexto Estrat. Ins'!$G$42&lt;&gt;"",'Contexto Estrat. Ins'!$G$36,"")</f>
        <v/>
      </c>
      <c r="BY24" s="26" t="str">
        <f>IF($D$29='Contexto Estrat. Ins'!$B$37,BS24,IF($D$29='Contexto Estrat. Ins'!$B$38,BT24,IF($D$29='Contexto Estrat. Ins'!$B$39,BU24,IF($D$29='Contexto Estrat. Ins'!$B$40,BV24,IF($D$29='Contexto Estrat. Ins'!$B$41,BW24,IF($D$29='Contexto Estrat. Ins'!$B$42,BX24,""))))))</f>
        <v/>
      </c>
      <c r="CA24" s="26" t="str">
        <f>IF('Contexto Estrat. Ins'!$G$17&lt;&gt;"",'Contexto Estrat. Ins'!$G$16,"")</f>
        <v/>
      </c>
      <c r="CB24" s="26" t="str">
        <f>IF('Contexto Estrat. Ins'!$G$18&lt;&gt;"",'Contexto Estrat. Ins'!$G$16,"")</f>
        <v/>
      </c>
      <c r="CC24" s="26" t="str">
        <f>IF('Contexto Estrat. Ins'!$G$19&lt;&gt;"",'Contexto Estrat. Ins'!$G$16,"")</f>
        <v/>
      </c>
      <c r="CD24" s="26" t="str">
        <f>IF('Contexto Estrat. Ins'!$G$20&lt;&gt;"",'Contexto Estrat. Ins'!$G$16,"")</f>
        <v>Percepción negativa por parte de las partes interesadas con respecto a la transparencia de la Entidad</v>
      </c>
      <c r="CE24" s="26" t="str">
        <f>IF('Contexto Estrat. Ins'!$G$21&lt;&gt;"",'Contexto Estrat. Ins'!$G$16,"")</f>
        <v/>
      </c>
      <c r="CF24" s="26" t="str">
        <f>IF('Contexto Estrat. Ins'!$G$22&lt;&gt;"",'Contexto Estrat. Ins'!$G$16,"")</f>
        <v/>
      </c>
      <c r="CG24" s="26" t="str">
        <f>IF($D$29='Contexto Estrat. Ins'!$B$17,CA24,IF($D$29='Contexto Estrat. Ins'!$B$18,CB24,IF($D$29='Contexto Estrat. Ins'!$B$19,CC24,IF($D$29='Contexto Estrat. Ins'!$B$20,CD24,IF($D$29='Contexto Estrat. Ins'!$B$21,CE24,IF($D$29='Contexto Estrat. Ins'!$B$22,CF24,""))))))</f>
        <v/>
      </c>
    </row>
    <row r="25" spans="1:85" s="239" customFormat="1" ht="20.25" customHeight="1">
      <c r="A25" s="241"/>
      <c r="D25" s="240"/>
      <c r="E25" s="240"/>
      <c r="F25" s="240"/>
      <c r="G25" s="240"/>
      <c r="H25" s="240"/>
      <c r="I25" s="240"/>
      <c r="J25" s="240"/>
      <c r="K25" s="240"/>
      <c r="L25" s="240"/>
      <c r="M25" s="240"/>
      <c r="N25" s="240"/>
      <c r="O25" s="240"/>
      <c r="P25" s="240"/>
      <c r="Q25" s="236"/>
      <c r="R25" s="240"/>
      <c r="S25" s="236"/>
      <c r="T25" s="236"/>
      <c r="U25" s="236"/>
      <c r="V25" s="236"/>
      <c r="W25" s="240"/>
      <c r="X25" s="240"/>
      <c r="Y25" s="240"/>
      <c r="Z25" s="240"/>
      <c r="AA25" s="240"/>
      <c r="AB25" s="240"/>
      <c r="AC25" s="240"/>
      <c r="AD25" s="240"/>
      <c r="AE25" s="236"/>
      <c r="AF25" s="240"/>
      <c r="AG25" s="236"/>
      <c r="AH25" s="240"/>
      <c r="AI25" s="240"/>
      <c r="AJ25" s="240"/>
      <c r="AK25" s="240"/>
      <c r="AL25" s="240"/>
      <c r="AM25" s="240"/>
      <c r="AN25" s="240"/>
      <c r="AO25" s="240"/>
      <c r="AP25" s="240"/>
      <c r="AQ25" s="240"/>
      <c r="AR25" s="240"/>
      <c r="AS25" s="240"/>
      <c r="AT25" s="236"/>
      <c r="AU25" s="240"/>
      <c r="AV25" s="240"/>
      <c r="AW25" s="237"/>
      <c r="AX25" s="237"/>
      <c r="AY25" s="238"/>
      <c r="AZ25" s="238"/>
      <c r="BA25" s="238"/>
      <c r="BB25" s="238"/>
      <c r="BC25" s="238"/>
      <c r="BD25" s="238"/>
      <c r="BE25" s="238"/>
      <c r="BF25" s="238"/>
      <c r="BG25" s="242"/>
      <c r="BK25" s="243"/>
      <c r="BL25" s="243"/>
      <c r="BM25" s="243"/>
      <c r="BN25" s="243"/>
      <c r="BO25" s="243"/>
      <c r="BP25" s="243"/>
      <c r="BQ25" s="243"/>
      <c r="BS25" s="243"/>
      <c r="BT25" s="243"/>
      <c r="BU25" s="243"/>
      <c r="BV25" s="243"/>
      <c r="BW25" s="243"/>
      <c r="BX25" s="243"/>
      <c r="BY25" s="243"/>
      <c r="CA25" s="243"/>
      <c r="CB25" s="243"/>
      <c r="CC25" s="243"/>
      <c r="CD25" s="243"/>
      <c r="CE25" s="243"/>
      <c r="CF25" s="243"/>
      <c r="CG25" s="243"/>
    </row>
    <row r="26" spans="1:85" ht="31.15" customHeight="1">
      <c r="A26" s="18"/>
      <c r="C26" s="239"/>
      <c r="D26" s="647" t="s">
        <v>468</v>
      </c>
      <c r="E26" s="648"/>
      <c r="F26" s="648"/>
      <c r="G26" s="648"/>
      <c r="H26" s="648"/>
      <c r="I26" s="648"/>
      <c r="J26" s="648"/>
      <c r="K26" s="648"/>
      <c r="L26" s="648"/>
      <c r="M26" s="648"/>
      <c r="N26" s="648"/>
      <c r="O26" s="648"/>
      <c r="P26" s="249" t="s">
        <v>469</v>
      </c>
      <c r="Q26" s="245"/>
      <c r="R26" s="646" t="s">
        <v>470</v>
      </c>
      <c r="S26" s="646"/>
      <c r="T26" s="245"/>
      <c r="U26" s="246"/>
      <c r="V26" s="236"/>
      <c r="W26" s="647" t="s">
        <v>471</v>
      </c>
      <c r="X26" s="648"/>
      <c r="Y26" s="648"/>
      <c r="Z26" s="648"/>
      <c r="AA26" s="648"/>
      <c r="AB26" s="648"/>
      <c r="AC26" s="648"/>
      <c r="AD26" s="244" t="s">
        <v>469</v>
      </c>
      <c r="AE26" s="245"/>
      <c r="AF26" s="244" t="s">
        <v>470</v>
      </c>
      <c r="AG26" s="246"/>
      <c r="AH26" s="30"/>
      <c r="AI26" s="647" t="s">
        <v>472</v>
      </c>
      <c r="AJ26" s="648"/>
      <c r="AK26" s="648"/>
      <c r="AL26" s="648"/>
      <c r="AM26" s="648"/>
      <c r="AN26" s="648"/>
      <c r="AO26" s="648"/>
      <c r="AP26" s="648"/>
      <c r="AQ26" s="648"/>
      <c r="AR26" s="648"/>
      <c r="AS26" s="244" t="s">
        <v>469</v>
      </c>
      <c r="AT26" s="245"/>
      <c r="AU26" s="645" t="s">
        <v>470</v>
      </c>
      <c r="AV26" s="645"/>
      <c r="AW26" s="247"/>
      <c r="AX26" s="248"/>
      <c r="AY26" s="238"/>
      <c r="AZ26" s="238"/>
      <c r="BA26" s="238"/>
      <c r="BB26" s="238"/>
      <c r="BC26" s="238"/>
      <c r="BD26" s="238"/>
      <c r="BE26" s="238"/>
      <c r="BF26" s="238"/>
      <c r="BG26" s="20"/>
      <c r="BK26" s="26"/>
      <c r="BL26" s="26"/>
      <c r="BM26" s="26"/>
      <c r="BN26" s="26"/>
      <c r="BO26" s="26"/>
      <c r="BP26" s="26"/>
      <c r="BQ26" s="26"/>
      <c r="BS26" s="26"/>
      <c r="BT26" s="26"/>
      <c r="BU26" s="26"/>
      <c r="BV26" s="26"/>
      <c r="BW26" s="26"/>
      <c r="BX26" s="26"/>
      <c r="BY26" s="26"/>
      <c r="CA26" s="26"/>
      <c r="CB26" s="26"/>
      <c r="CC26" s="26"/>
      <c r="CD26" s="26"/>
      <c r="CE26" s="26"/>
      <c r="CF26" s="26"/>
      <c r="CG26" s="26"/>
    </row>
    <row r="27" spans="1:85" ht="15.6" customHeight="1">
      <c r="A27" s="18"/>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29"/>
      <c r="AT27" s="32"/>
      <c r="AU27" s="32"/>
      <c r="AV27" s="32"/>
      <c r="AW27" s="32"/>
      <c r="AX27" s="32"/>
      <c r="AY27" s="32"/>
      <c r="AZ27" s="32"/>
      <c r="BA27" s="32"/>
      <c r="BB27" s="32"/>
      <c r="BG27" s="20"/>
      <c r="BK27" s="26" t="str">
        <f>IF('Contexto Estrat. Ins'!$H$7&lt;&gt;"",'Contexto Estrat. Ins'!$H$6,"")</f>
        <v>Cultura de servicio y herramientas de atención al ciudadano limitadas</v>
      </c>
      <c r="BL27" s="26" t="str">
        <f>IF('Contexto Estrat. Ins'!$H$8&lt;&gt;"",'Contexto Estrat. Ins'!$H$6,"")</f>
        <v>Cultura de servicio y herramientas de atención al ciudadano limitadas</v>
      </c>
      <c r="BM27" s="26" t="str">
        <f>IF('Contexto Estrat. Ins'!$H$9&lt;&gt;"",'Contexto Estrat. Ins'!$H$6,"")</f>
        <v/>
      </c>
      <c r="BN27" s="26" t="str">
        <f>IF('Contexto Estrat. Ins'!$H$10&lt;&gt;"",'Contexto Estrat. Ins'!$H$6,"")</f>
        <v/>
      </c>
      <c r="BO27" s="26" t="str">
        <f>IF('Contexto Estrat. Ins'!$H$11&lt;&gt;"",'Contexto Estrat. Ins'!$H$6,"")</f>
        <v/>
      </c>
      <c r="BP27" s="26" t="str">
        <f>IF('Contexto Estrat. Ins'!$H$12&lt;&gt;"",'Contexto Estrat. Ins'!$H$6,"")</f>
        <v/>
      </c>
      <c r="BQ27" s="26" t="str">
        <f>IF($D$29='Contexto Estrat. Ins'!$B$7,BK27,IF($D$29='Contexto Estrat. Ins'!$B$8,BL27,IF($D$29='Contexto Estrat. Ins'!$B$9,BM27,IF($D$29='Contexto Estrat. Ins'!$B$10,BN27,IF($D$29='Contexto Estrat. Ins'!$B$11,BO27,IF($D$29='Contexto Estrat. Ins'!$B$12,BP27,""))))))</f>
        <v/>
      </c>
      <c r="BS27" s="26" t="str">
        <f>IF('Contexto Estrat. Ins'!$H$37&lt;&gt;"",'Contexto Estrat. Ins'!$H$36,"")</f>
        <v>Enfoque de mejoramiento continuo para el cumplimiento de requisitos legales en seguridad y salud en el trabajo y gestión ambiental</v>
      </c>
      <c r="BT27" s="26" t="str">
        <f>IF('Contexto Estrat. Ins'!$H$38&lt;&gt;"",'Contexto Estrat. Ins'!$H$36,"")</f>
        <v>Enfoque de mejoramiento continuo para el cumplimiento de requisitos legales en seguridad y salud en el trabajo y gestión ambiental</v>
      </c>
      <c r="BU27" s="26" t="str">
        <f>IF('Contexto Estrat. Ins'!$H$39&lt;&gt;"",'Contexto Estrat. Ins'!$H$36,"")</f>
        <v>Enfoque de mejoramiento continuo para el cumplimiento de requisitos legales en seguridad y salud en el trabajo y gestión ambiental</v>
      </c>
      <c r="BV27" s="26" t="str">
        <f>IF('Contexto Estrat. Ins'!$H$40&lt;&gt;"",'Contexto Estrat. Ins'!$H$36,"")</f>
        <v>Enfoque de mejoramiento continuo para el cumplimiento de requisitos legales en seguridad y salud en el trabajo y gestión ambiental</v>
      </c>
      <c r="BW27" s="26" t="str">
        <f>IF('Contexto Estrat. Ins'!$H$41&lt;&gt;"",'Contexto Estrat. Ins'!$H$36,"")</f>
        <v/>
      </c>
      <c r="BX27" s="26" t="str">
        <f>IF('Contexto Estrat. Ins'!$H$42&lt;&gt;"",'Contexto Estrat. Ins'!$H$36,"")</f>
        <v/>
      </c>
      <c r="BY27" s="26" t="str">
        <f>IF($D$29='Contexto Estrat. Ins'!$B$37,BS27,IF($D$29='Contexto Estrat. Ins'!$B$38,BT27,IF($D$29='Contexto Estrat. Ins'!$B$39,BU27,IF($D$29='Contexto Estrat. Ins'!$B$40,BV27,IF($D$29='Contexto Estrat. Ins'!$B$41,BW27,IF($D$29='Contexto Estrat. Ins'!$B$42,BX27,""))))))</f>
        <v/>
      </c>
      <c r="CA27" s="26" t="str">
        <f>IF('Contexto Estrat. Ins'!$H$17&lt;&gt;"",'Contexto Estrat. Ins'!$H$16,"")</f>
        <v>Actos de corrupción e ilegalidad o presión de los diferentes grupos de interés como gremios, actores políticos, usuarios, entidades gubernamentales e internacionales</v>
      </c>
      <c r="CB27" s="26" t="str">
        <f>IF('Contexto Estrat. Ins'!$H$18&lt;&gt;"",'Contexto Estrat. Ins'!$H$16,"")</f>
        <v>Actos de corrupción e ilegalidad o presión de los diferentes grupos de interés como gremios, actores políticos, usuarios, entidades gubernamentales e internacionales</v>
      </c>
      <c r="CC27" s="26" t="str">
        <f>IF('Contexto Estrat. Ins'!$H$19&lt;&gt;"",'Contexto Estrat. Ins'!$H$16,"")</f>
        <v/>
      </c>
      <c r="CD27" s="26" t="str">
        <f>IF('Contexto Estrat. Ins'!$H$20&lt;&gt;"",'Contexto Estrat. Ins'!$H$16,"")</f>
        <v>Actos de corrupción e ilegalidad o presión de los diferentes grupos de interés como gremios, actores políticos, usuarios, entidades gubernamentales e internacionales</v>
      </c>
      <c r="CE27" s="26" t="str">
        <f>IF('Contexto Estrat. Ins'!$H$21&lt;&gt;"",'Contexto Estrat. Ins'!$H$16,"")</f>
        <v/>
      </c>
      <c r="CF27" s="26" t="str">
        <f>IF('Contexto Estrat. Ins'!$H$22&lt;&gt;"",'Contexto Estrat. Ins'!$H$16,"")</f>
        <v/>
      </c>
      <c r="CG27" s="26" t="str">
        <f>IF($D$29='Contexto Estrat. Ins'!$B$17,CA27,IF($D$29='Contexto Estrat. Ins'!$B$18,CB27,IF($D$29='Contexto Estrat. Ins'!$B$19,CC27,IF($D$29='Contexto Estrat. Ins'!$B$20,CD27,IF($D$29='Contexto Estrat. Ins'!$B$21,CE27,IF($D$29='Contexto Estrat. Ins'!$B$22,CF27,""))))))</f>
        <v/>
      </c>
    </row>
    <row r="28" spans="1:85" ht="34.9" customHeight="1">
      <c r="A28" s="18"/>
      <c r="D28" s="376" t="str">
        <f>IF(OR(AK13=Datos!A2,AK13=Datos!A4,AK13=Datos!A5),"Seleccione los Trámites y OPA's posiblemente afectados",IF(AK13=Datos!A3,"Seleccione los Objetivos Estratégicos posiblemente afectados, inciando por el directamente relacionado",IF(AK13=Datos!A6,"Seleccione los Objetivos Estratégicos posiblemente favorecidos, iniciando por el directamente relacionado","")))</f>
        <v/>
      </c>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0"/>
      <c r="AD28" s="493" t="str">
        <f>IF(OR(AK13=Datos!A2,AK13=Datos!A3,AK13=Datos!A4,AK13=Datos!A5),"Seleccione o mencione otros procesos del SIG posiblemente afectados",IF(AK13=Datos!A6,"Seleccione o mencione otros procesos del SIG posiblemente favorecidos",""))</f>
        <v/>
      </c>
      <c r="AE28" s="493"/>
      <c r="AF28" s="493"/>
      <c r="AG28" s="493"/>
      <c r="AH28" s="493"/>
      <c r="AI28" s="493"/>
      <c r="AJ28" s="493"/>
      <c r="AK28" s="493"/>
      <c r="AL28" s="493"/>
      <c r="AM28" s="493"/>
      <c r="AN28" s="493"/>
      <c r="AO28" s="493"/>
      <c r="AP28" s="493"/>
      <c r="AQ28" s="493"/>
      <c r="AR28" s="493"/>
      <c r="AS28" s="493"/>
      <c r="AT28" s="493"/>
      <c r="AU28" s="493"/>
      <c r="AV28" s="493"/>
      <c r="AW28" s="493"/>
      <c r="AX28" s="493"/>
      <c r="AY28" s="493"/>
      <c r="AZ28" s="493"/>
      <c r="BA28" s="493"/>
      <c r="BB28" s="493"/>
      <c r="BC28" s="493"/>
      <c r="BD28" s="493"/>
      <c r="BE28" s="493"/>
      <c r="BF28" s="493"/>
      <c r="BG28" s="20"/>
      <c r="BK28" s="26" t="str">
        <f>IF('Contexto Estrat. Ins'!$I$7&lt;&gt;"",'Contexto Estrat. Ins'!$I$6,"")</f>
        <v/>
      </c>
      <c r="BL28" s="26" t="str">
        <f>IF('Contexto Estrat. Ins'!$I$8&lt;&gt;"",'Contexto Estrat. Ins'!$I$6,"")</f>
        <v/>
      </c>
      <c r="BM28" s="26" t="str">
        <f>IF('Contexto Estrat. Ins'!$I$9&lt;&gt;"",'Contexto Estrat. Ins'!$I$6,"")</f>
        <v>Divulgación de la plataforma estratégica y otros temas de interés inoportuna y que no cubre a la totalidad de los funcionarios y contratistas</v>
      </c>
      <c r="BN28" s="26" t="str">
        <f>IF('Contexto Estrat. Ins'!$I$10&lt;&gt;"",'Contexto Estrat. Ins'!$I$6,"")</f>
        <v/>
      </c>
      <c r="BO28" s="26" t="str">
        <f>IF('Contexto Estrat. Ins'!$I$11&lt;&gt;"",'Contexto Estrat. Ins'!$I$6,"")</f>
        <v/>
      </c>
      <c r="BP28" s="26" t="str">
        <f>IF('Contexto Estrat. Ins'!$I$12&lt;&gt;"",'Contexto Estrat. Ins'!$I$6,"")</f>
        <v/>
      </c>
      <c r="BQ28" s="26" t="str">
        <f>IF($D$29='Contexto Estrat. Ins'!$B$7,BK28,IF($D$29='Contexto Estrat. Ins'!$B$8,BL28,IF($D$29='Contexto Estrat. Ins'!$B$9,BM28,IF($D$29='Contexto Estrat. Ins'!$B$10,BN28,IF($D$29='Contexto Estrat. Ins'!$B$11,BO28,IF($D$29='Contexto Estrat. Ins'!$B$12,BP28,""))))))</f>
        <v/>
      </c>
      <c r="BS28" s="26" t="str">
        <f>IF('Contexto Estrat. Ins'!$I$37&lt;&gt;"",'Contexto Estrat. Ins'!$I$36,"")</f>
        <v>Implementación de nuevos mecanismos de atención a las partes interesadas</v>
      </c>
      <c r="BT28" s="26" t="str">
        <f>IF('Contexto Estrat. Ins'!$I$38&lt;&gt;"",'Contexto Estrat. Ins'!$I$36,"")</f>
        <v>Implementación de nuevos mecanismos de atención a las partes interesadas</v>
      </c>
      <c r="BU28" s="26" t="str">
        <f>IF('Contexto Estrat. Ins'!$I$39&lt;&gt;"",'Contexto Estrat. Ins'!$I$36,"")</f>
        <v/>
      </c>
      <c r="BV28" s="26" t="str">
        <f>IF('Contexto Estrat. Ins'!$I$40&lt;&gt;"",'Contexto Estrat. Ins'!$I$36,"")</f>
        <v>Implementación de nuevos mecanismos de atención a las partes interesadas</v>
      </c>
      <c r="BW28" s="26" t="str">
        <f>IF('Contexto Estrat. Ins'!$I$41&lt;&gt;"",'Contexto Estrat. Ins'!$I$36,"")</f>
        <v/>
      </c>
      <c r="BX28" s="26" t="str">
        <f>IF('Contexto Estrat. Ins'!$I$42&lt;&gt;"",'Contexto Estrat. Ins'!$I$36,"")</f>
        <v/>
      </c>
      <c r="BY28" s="26" t="str">
        <f>IF($D$29='Contexto Estrat. Ins'!$B$37,BS28,IF($D$29='Contexto Estrat. Ins'!$B$38,BT28,IF($D$29='Contexto Estrat. Ins'!$B$39,BU28,IF($D$29='Contexto Estrat. Ins'!$B$40,BV28,IF($D$29='Contexto Estrat. Ins'!$B$41,BW28,IF($D$29='Contexto Estrat. Ins'!$B$42,BX28,""))))))</f>
        <v/>
      </c>
      <c r="CA28" s="26" t="str">
        <f>IF('Contexto Estrat. Ins'!$I$17&lt;&gt;"",'Contexto Estrat. Ins'!$I$16,"")</f>
        <v/>
      </c>
      <c r="CB28" s="26" t="str">
        <f>IF('Contexto Estrat. Ins'!$I$18&lt;&gt;"",'Contexto Estrat. Ins'!$I$16,"")</f>
        <v/>
      </c>
      <c r="CC28" s="26" t="str">
        <f>IF('Contexto Estrat. Ins'!$I$19&lt;&gt;"",'Contexto Estrat. Ins'!$I$16,"")</f>
        <v/>
      </c>
      <c r="CD28" s="26" t="str">
        <f>IF('Contexto Estrat. Ins'!$I$20&lt;&gt;"",'Contexto Estrat. Ins'!$I$16,"")</f>
        <v/>
      </c>
      <c r="CE28" s="26" t="str">
        <f>IF('Contexto Estrat. Ins'!$I$21&lt;&gt;"",'Contexto Estrat. Ins'!$I$16,"")</f>
        <v/>
      </c>
      <c r="CF28" s="26" t="str">
        <f>IF('Contexto Estrat. Ins'!$I$22&lt;&gt;"",'Contexto Estrat. Ins'!$I$16,"")</f>
        <v/>
      </c>
      <c r="CG28" s="26" t="str">
        <f>IF($D$29='Contexto Estrat. Ins'!$B$17,CA28,IF($D$29='Contexto Estrat. Ins'!$B$18,CB28,IF($D$29='Contexto Estrat. Ins'!$B$19,CC28,IF($D$29='Contexto Estrat. Ins'!$B$20,CD28,IF($D$29='Contexto Estrat. Ins'!$B$21,CE28,IF($D$29='Contexto Estrat. Ins'!$B$22,CF28,""))))))</f>
        <v/>
      </c>
    </row>
    <row r="29" spans="1:85" ht="33" customHeight="1">
      <c r="A29" s="18"/>
      <c r="D29" s="373"/>
      <c r="E29" s="374"/>
      <c r="F29" s="374"/>
      <c r="G29" s="374"/>
      <c r="H29" s="374"/>
      <c r="I29" s="374"/>
      <c r="J29" s="374"/>
      <c r="K29" s="374"/>
      <c r="L29" s="374"/>
      <c r="M29" s="374"/>
      <c r="N29" s="374"/>
      <c r="O29" s="374"/>
      <c r="P29" s="374"/>
      <c r="Q29" s="374"/>
      <c r="R29" s="374"/>
      <c r="S29" s="374"/>
      <c r="T29" s="374"/>
      <c r="U29" s="374"/>
      <c r="V29" s="374"/>
      <c r="W29" s="374"/>
      <c r="X29" s="374"/>
      <c r="Y29" s="374"/>
      <c r="Z29" s="374"/>
      <c r="AA29" s="374"/>
      <c r="AB29" s="375"/>
      <c r="AC29" s="33"/>
      <c r="AD29" s="494"/>
      <c r="AE29" s="494"/>
      <c r="AF29" s="494"/>
      <c r="AG29" s="494"/>
      <c r="AH29" s="494"/>
      <c r="AI29" s="494"/>
      <c r="AJ29" s="494"/>
      <c r="AK29" s="494"/>
      <c r="AL29" s="494"/>
      <c r="AM29" s="494"/>
      <c r="AN29" s="494"/>
      <c r="AO29" s="494"/>
      <c r="AP29" s="494"/>
      <c r="AQ29" s="494"/>
      <c r="AR29" s="494"/>
      <c r="AS29" s="494"/>
      <c r="AT29" s="494"/>
      <c r="AU29" s="494"/>
      <c r="AV29" s="494"/>
      <c r="AW29" s="494"/>
      <c r="AX29" s="494"/>
      <c r="AY29" s="494"/>
      <c r="AZ29" s="494"/>
      <c r="BA29" s="494"/>
      <c r="BB29" s="494"/>
      <c r="BC29" s="494"/>
      <c r="BD29" s="494"/>
      <c r="BE29" s="494"/>
      <c r="BF29" s="494"/>
      <c r="BG29" s="20"/>
      <c r="BK29" s="26" t="str">
        <f>IF('Contexto Estrat. Ins'!$J$7&lt;&gt;"",'Contexto Estrat. Ins'!$J$6,"")</f>
        <v/>
      </c>
      <c r="BL29" s="26" t="str">
        <f>IF('Contexto Estrat. Ins'!$J$8&lt;&gt;"",'Contexto Estrat. Ins'!$J$6,"")</f>
        <v/>
      </c>
      <c r="BM29" s="26" t="str">
        <f>IF('Contexto Estrat. Ins'!$J$9&lt;&gt;"",'Contexto Estrat. Ins'!$J$6,"")</f>
        <v>Desconocimiento de los funcionarios de las herramientas de gestión y evaluación</v>
      </c>
      <c r="BN29" s="26" t="str">
        <f>IF('Contexto Estrat. Ins'!$J$10&lt;&gt;"",'Contexto Estrat. Ins'!$J$6,"")</f>
        <v>Desconocimiento de los funcionarios de las herramientas de gestión y evaluación</v>
      </c>
      <c r="BO29" s="26" t="str">
        <f>IF('Contexto Estrat. Ins'!$J$11&lt;&gt;"",'Contexto Estrat. Ins'!$J$6,"")</f>
        <v/>
      </c>
      <c r="BP29" s="26" t="str">
        <f>IF('Contexto Estrat. Ins'!$J$12&lt;&gt;"",'Contexto Estrat. Ins'!$J$6,"")</f>
        <v/>
      </c>
      <c r="BQ29" s="26" t="str">
        <f>IF($D$29='Contexto Estrat. Ins'!$B$7,BK29,IF($D$29='Contexto Estrat. Ins'!$B$8,BL29,IF($D$29='Contexto Estrat. Ins'!$B$9,BM29,IF($D$29='Contexto Estrat. Ins'!$B$10,BN29,IF($D$29='Contexto Estrat. Ins'!$B$11,BO29,IF($D$29='Contexto Estrat. Ins'!$B$12,BP29,""))))))</f>
        <v/>
      </c>
      <c r="BS29" s="26" t="str">
        <f>IF('Contexto Estrat. Ins'!$J$37&lt;&gt;"",'Contexto Estrat. Ins'!$J$36,"")</f>
        <v>Reconocimiento como autoridad sanitaria de referencia a nivel nacional e internacional</v>
      </c>
      <c r="BT29" s="26" t="str">
        <f>IF('Contexto Estrat. Ins'!$J$38&lt;&gt;"",'Contexto Estrat. Ins'!$J$36,"")</f>
        <v/>
      </c>
      <c r="BU29" s="26" t="str">
        <f>IF('Contexto Estrat. Ins'!$J$39&lt;&gt;"",'Contexto Estrat. Ins'!$J$36,"")</f>
        <v/>
      </c>
      <c r="BV29" s="26" t="str">
        <f>IF('Contexto Estrat. Ins'!$J$40&lt;&gt;"",'Contexto Estrat. Ins'!$J$36,"")</f>
        <v/>
      </c>
      <c r="BW29" s="26" t="str">
        <f>IF('Contexto Estrat. Ins'!$J$41&lt;&gt;"",'Contexto Estrat. Ins'!$J$36,"")</f>
        <v/>
      </c>
      <c r="BX29" s="26" t="str">
        <f>IF('Contexto Estrat. Ins'!$J$42&lt;&gt;"",'Contexto Estrat. Ins'!$J$36,"")</f>
        <v/>
      </c>
      <c r="BY29" s="26" t="str">
        <f>IF($D$29='Contexto Estrat. Ins'!$B$37,BS29,IF($D$29='Contexto Estrat. Ins'!$B$38,BT29,IF($D$29='Contexto Estrat. Ins'!$B$39,BU29,IF($D$29='Contexto Estrat. Ins'!$B$40,BV29,IF($D$29='Contexto Estrat. Ins'!$B$41,BW29,IF($D$29='Contexto Estrat. Ins'!$B$42,BX29,""))))))</f>
        <v/>
      </c>
      <c r="CA29" s="26" t="str">
        <f>IF('Contexto Estrat. Ins'!$J$17&lt;&gt;"",'Contexto Estrat. Ins'!$J$16,"")</f>
        <v/>
      </c>
      <c r="CB29" s="26" t="str">
        <f>IF('Contexto Estrat. Ins'!$J$18&lt;&gt;"",'Contexto Estrat. Ins'!$J$16,"")</f>
        <v/>
      </c>
      <c r="CC29" s="26" t="str">
        <f>IF('Contexto Estrat. Ins'!$J$19&lt;&gt;"",'Contexto Estrat. Ins'!$J$16,"")</f>
        <v/>
      </c>
      <c r="CD29" s="26" t="str">
        <f>IF('Contexto Estrat. Ins'!$J$20&lt;&gt;"",'Contexto Estrat. Ins'!$J$16,"")</f>
        <v/>
      </c>
      <c r="CE29" s="26" t="str">
        <f>IF('Contexto Estrat. Ins'!$J$21&lt;&gt;"",'Contexto Estrat. Ins'!$J$16,"")</f>
        <v/>
      </c>
      <c r="CF29" s="26" t="str">
        <f>IF('Contexto Estrat. Ins'!$J$22&lt;&gt;"",'Contexto Estrat. Ins'!$J$16,"")</f>
        <v/>
      </c>
      <c r="CG29" s="26" t="str">
        <f>IF($D$29='Contexto Estrat. Ins'!$B$17,CA29,IF($D$29='Contexto Estrat. Ins'!$B$18,CB29,IF($D$29='Contexto Estrat. Ins'!$B$19,CC29,IF($D$29='Contexto Estrat. Ins'!$B$20,CD29,IF($D$29='Contexto Estrat. Ins'!$B$21,CE29,IF($D$29='Contexto Estrat. Ins'!$B$22,CF29,""))))))</f>
        <v/>
      </c>
    </row>
    <row r="30" spans="1:85" ht="31.15" customHeight="1">
      <c r="A30" s="18"/>
      <c r="D30" s="373"/>
      <c r="E30" s="374"/>
      <c r="F30" s="374"/>
      <c r="G30" s="374"/>
      <c r="H30" s="374"/>
      <c r="I30" s="374"/>
      <c r="J30" s="374"/>
      <c r="K30" s="374"/>
      <c r="L30" s="374"/>
      <c r="M30" s="374"/>
      <c r="N30" s="374"/>
      <c r="O30" s="374"/>
      <c r="P30" s="374"/>
      <c r="Q30" s="374"/>
      <c r="R30" s="374"/>
      <c r="S30" s="374"/>
      <c r="T30" s="374"/>
      <c r="U30" s="374"/>
      <c r="V30" s="374"/>
      <c r="W30" s="374"/>
      <c r="X30" s="374"/>
      <c r="Y30" s="374"/>
      <c r="Z30" s="374"/>
      <c r="AA30" s="374"/>
      <c r="AB30" s="375"/>
      <c r="AC30" s="33"/>
      <c r="AD30" s="494"/>
      <c r="AE30" s="494"/>
      <c r="AF30" s="494"/>
      <c r="AG30" s="494"/>
      <c r="AH30" s="494"/>
      <c r="AI30" s="494"/>
      <c r="AJ30" s="494"/>
      <c r="AK30" s="494"/>
      <c r="AL30" s="494"/>
      <c r="AM30" s="494"/>
      <c r="AN30" s="494"/>
      <c r="AO30" s="494"/>
      <c r="AP30" s="494"/>
      <c r="AQ30" s="494"/>
      <c r="AR30" s="494"/>
      <c r="AS30" s="494"/>
      <c r="AT30" s="494"/>
      <c r="AU30" s="494"/>
      <c r="AV30" s="494"/>
      <c r="AW30" s="494"/>
      <c r="AX30" s="494"/>
      <c r="AY30" s="494"/>
      <c r="AZ30" s="494"/>
      <c r="BA30" s="494"/>
      <c r="BB30" s="494"/>
      <c r="BC30" s="494"/>
      <c r="BD30" s="494"/>
      <c r="BE30" s="494"/>
      <c r="BF30" s="494"/>
      <c r="BG30" s="20"/>
      <c r="BK30" s="26" t="str">
        <f>IF('Contexto Estrat. Ins'!$K$7&lt;&gt;"",'Contexto Estrat. Ins'!$K$6,"")</f>
        <v>Modelo de gestión documental poco eficiente</v>
      </c>
      <c r="BL30" s="26" t="str">
        <f>IF('Contexto Estrat. Ins'!$K$8&lt;&gt;"",'Contexto Estrat. Ins'!$K$6,"")</f>
        <v>Modelo de gestión documental poco eficiente</v>
      </c>
      <c r="BM30" s="26" t="str">
        <f>IF('Contexto Estrat. Ins'!$K$9&lt;&gt;"",'Contexto Estrat. Ins'!$K$6,"")</f>
        <v>Modelo de gestión documental poco eficiente</v>
      </c>
      <c r="BN30" s="26" t="str">
        <f>IF('Contexto Estrat. Ins'!$K$10&lt;&gt;"",'Contexto Estrat. Ins'!$K$6,"")</f>
        <v>Modelo de gestión documental poco eficiente</v>
      </c>
      <c r="BO30" s="26" t="str">
        <f>IF('Contexto Estrat. Ins'!$K$11&lt;&gt;"",'Contexto Estrat. Ins'!$K$6,"")</f>
        <v/>
      </c>
      <c r="BP30" s="26" t="str">
        <f>IF('Contexto Estrat. Ins'!$K$12&lt;&gt;"",'Contexto Estrat. Ins'!$K$6,"")</f>
        <v/>
      </c>
      <c r="BQ30" s="26" t="str">
        <f>IF($D$29='Contexto Estrat. Ins'!$B$7,BK30,IF($D$29='Contexto Estrat. Ins'!$B$8,BL30,IF($D$29='Contexto Estrat. Ins'!$B$9,BM30,IF($D$29='Contexto Estrat. Ins'!$B$10,BN30,IF($D$29='Contexto Estrat. Ins'!$B$11,BO30,IF($D$29='Contexto Estrat. Ins'!$B$12,BP30,""))))))</f>
        <v/>
      </c>
      <c r="BS30" s="26" t="str">
        <f>IF('Contexto Estrat. Ins'!$K$37&lt;&gt;"",'Contexto Estrat. Ins'!$K$36,"")</f>
        <v>Acuerdos de cooperación con otros países</v>
      </c>
      <c r="BT30" s="26" t="str">
        <f>IF('Contexto Estrat. Ins'!$K$38&lt;&gt;"",'Contexto Estrat. Ins'!$K$36,"")</f>
        <v/>
      </c>
      <c r="BU30" s="26" t="str">
        <f>IF('Contexto Estrat. Ins'!$K$39&lt;&gt;"",'Contexto Estrat. Ins'!$K$36,"")</f>
        <v/>
      </c>
      <c r="BV30" s="26" t="str">
        <f>IF('Contexto Estrat. Ins'!$K$40&lt;&gt;"",'Contexto Estrat. Ins'!$K$36,"")</f>
        <v/>
      </c>
      <c r="BW30" s="26" t="str">
        <f>IF('Contexto Estrat. Ins'!$K$41&lt;&gt;"",'Contexto Estrat. Ins'!$K$36,"")</f>
        <v/>
      </c>
      <c r="BX30" s="26" t="str">
        <f>IF('Contexto Estrat. Ins'!$K$42&lt;&gt;"",'Contexto Estrat. Ins'!$K$36,"")</f>
        <v/>
      </c>
      <c r="BY30" s="26" t="str">
        <f>IF($D$29='Contexto Estrat. Ins'!$B$37,BS30,IF($D$29='Contexto Estrat. Ins'!$B$38,BT30,IF($D$29='Contexto Estrat. Ins'!$B$39,BU30,IF($D$29='Contexto Estrat. Ins'!$B$40,BV30,IF($D$29='Contexto Estrat. Ins'!$B$41,BW30,IF($D$29='Contexto Estrat. Ins'!$B$42,BX30,""))))))</f>
        <v/>
      </c>
      <c r="CA30" s="26" t="str">
        <f>IF('Contexto Estrat. Ins'!$K$17&lt;&gt;"",'Contexto Estrat. Ins'!$K$16,"")</f>
        <v/>
      </c>
      <c r="CB30" s="26" t="str">
        <f>IF('Contexto Estrat. Ins'!$K$18&lt;&gt;"",'Contexto Estrat. Ins'!$K$16,"")</f>
        <v/>
      </c>
      <c r="CC30" s="26" t="str">
        <f>IF('Contexto Estrat. Ins'!$K$19&lt;&gt;"",'Contexto Estrat. Ins'!$K$16,"")</f>
        <v/>
      </c>
      <c r="CD30" s="26" t="str">
        <f>IF('Contexto Estrat. Ins'!$K$20&lt;&gt;"",'Contexto Estrat. Ins'!$K$16,"")</f>
        <v/>
      </c>
      <c r="CE30" s="26" t="str">
        <f>IF('Contexto Estrat. Ins'!$K$21&lt;&gt;"",'Contexto Estrat. Ins'!$K$16,"")</f>
        <v/>
      </c>
      <c r="CF30" s="26" t="str">
        <f>IF('Contexto Estrat. Ins'!$K$22&lt;&gt;"",'Contexto Estrat. Ins'!$K$16,"")</f>
        <v/>
      </c>
      <c r="CG30" s="26" t="str">
        <f>IF($D$29='Contexto Estrat. Ins'!$B$17,CA30,IF($D$29='Contexto Estrat. Ins'!$B$18,CB30,IF($D$29='Contexto Estrat. Ins'!$B$19,CC30,IF($D$29='Contexto Estrat. Ins'!$B$20,CD30,IF($D$29='Contexto Estrat. Ins'!$B$21,CE30,IF($D$29='Contexto Estrat. Ins'!$B$22,CF30,""))))))</f>
        <v/>
      </c>
    </row>
    <row r="31" spans="1:85" ht="31.15" customHeight="1">
      <c r="A31" s="18"/>
      <c r="D31" s="373"/>
      <c r="E31" s="374"/>
      <c r="F31" s="374"/>
      <c r="G31" s="374"/>
      <c r="H31" s="374"/>
      <c r="I31" s="374"/>
      <c r="J31" s="374"/>
      <c r="K31" s="374"/>
      <c r="L31" s="374"/>
      <c r="M31" s="374"/>
      <c r="N31" s="374"/>
      <c r="O31" s="374"/>
      <c r="P31" s="374"/>
      <c r="Q31" s="374"/>
      <c r="R31" s="374"/>
      <c r="S31" s="374"/>
      <c r="T31" s="374"/>
      <c r="U31" s="374"/>
      <c r="V31" s="374"/>
      <c r="W31" s="374"/>
      <c r="X31" s="374"/>
      <c r="Y31" s="374"/>
      <c r="Z31" s="374"/>
      <c r="AA31" s="374"/>
      <c r="AB31" s="375"/>
      <c r="AC31" s="33"/>
      <c r="AD31" s="494"/>
      <c r="AE31" s="494"/>
      <c r="AF31" s="494"/>
      <c r="AG31" s="494"/>
      <c r="AH31" s="494"/>
      <c r="AI31" s="494"/>
      <c r="AJ31" s="494"/>
      <c r="AK31" s="494"/>
      <c r="AL31" s="494"/>
      <c r="AM31" s="494"/>
      <c r="AN31" s="494"/>
      <c r="AO31" s="494"/>
      <c r="AP31" s="494"/>
      <c r="AQ31" s="494"/>
      <c r="AR31" s="494"/>
      <c r="AS31" s="494"/>
      <c r="AT31" s="494"/>
      <c r="AU31" s="494"/>
      <c r="AV31" s="494"/>
      <c r="AW31" s="494"/>
      <c r="AX31" s="494"/>
      <c r="AY31" s="494"/>
      <c r="AZ31" s="494"/>
      <c r="BA31" s="494"/>
      <c r="BB31" s="494"/>
      <c r="BC31" s="494"/>
      <c r="BD31" s="494"/>
      <c r="BE31" s="494"/>
      <c r="BF31" s="494"/>
      <c r="BG31" s="20"/>
      <c r="BK31" s="26" t="str">
        <f>IF('Contexto Estrat. Ins'!$L$7&lt;&gt;"",'Contexto Estrat. Ins'!$L$6,"")</f>
        <v>Deficiencia en la identificación de controles para mitigación de los riesgos institucionales</v>
      </c>
      <c r="BL31" s="26" t="str">
        <f>IF('Contexto Estrat. Ins'!$L$8&lt;&gt;"",'Contexto Estrat. Ins'!$L$6,"")</f>
        <v>Deficiencia en la identificación de controles para mitigación de los riesgos institucionales</v>
      </c>
      <c r="BM31" s="26" t="str">
        <f>IF('Contexto Estrat. Ins'!$L$9&lt;&gt;"",'Contexto Estrat. Ins'!$L$6,"")</f>
        <v>Deficiencia en la identificación de controles para mitigación de los riesgos institucionales</v>
      </c>
      <c r="BN31" s="26" t="str">
        <f>IF('Contexto Estrat. Ins'!$L$10&lt;&gt;"",'Contexto Estrat. Ins'!$L$6,"")</f>
        <v>Deficiencia en la identificación de controles para mitigación de los riesgos institucionales</v>
      </c>
      <c r="BO31" s="26" t="str">
        <f>IF('Contexto Estrat. Ins'!$L$11&lt;&gt;"",'Contexto Estrat. Ins'!$L$6,"")</f>
        <v/>
      </c>
      <c r="BP31" s="26" t="str">
        <f>IF('Contexto Estrat. Ins'!$L$12&lt;&gt;"",'Contexto Estrat. Ins'!$L$6,"")</f>
        <v/>
      </c>
      <c r="BQ31" s="26" t="str">
        <f>IF($D$29='Contexto Estrat. Ins'!$B$7,BK31,IF($D$29='Contexto Estrat. Ins'!$B$8,BL31,IF($D$29='Contexto Estrat. Ins'!$B$9,BM31,IF($D$29='Contexto Estrat. Ins'!$B$10,BN31,IF($D$29='Contexto Estrat. Ins'!$B$11,BO31,IF($D$29='Contexto Estrat. Ins'!$B$12,BP31,""))))))</f>
        <v/>
      </c>
      <c r="BS31" s="26" t="str">
        <f>IF('Contexto Estrat. Ins'!$L$37&lt;&gt;"",'Contexto Estrat. Ins'!$L$36,"")</f>
        <v>Planeación en los programas y proyectos institucionales</v>
      </c>
      <c r="BT31" s="26" t="str">
        <f>IF('Contexto Estrat. Ins'!$L$38&lt;&gt;"",'Contexto Estrat. Ins'!$L$36,"")</f>
        <v>Planeación en los programas y proyectos institucionales</v>
      </c>
      <c r="BU31" s="26" t="str">
        <f>IF('Contexto Estrat. Ins'!$L$39&lt;&gt;"",'Contexto Estrat. Ins'!$L$36,"")</f>
        <v>Planeación en los programas y proyectos institucionales</v>
      </c>
      <c r="BV31" s="26" t="str">
        <f>IF('Contexto Estrat. Ins'!$L$40&lt;&gt;"",'Contexto Estrat. Ins'!$L$36,"")</f>
        <v>Planeación en los programas y proyectos institucionales</v>
      </c>
      <c r="BW31" s="26" t="str">
        <f>IF('Contexto Estrat. Ins'!$L$41&lt;&gt;"",'Contexto Estrat. Ins'!$L$36,"")</f>
        <v/>
      </c>
      <c r="BX31" s="26" t="str">
        <f>IF('Contexto Estrat. Ins'!$L$42&lt;&gt;"",'Contexto Estrat. Ins'!$L$36,"")</f>
        <v/>
      </c>
      <c r="BY31" s="26" t="str">
        <f>IF($D$29='Contexto Estrat. Ins'!$B$37,BS31,IF($D$29='Contexto Estrat. Ins'!$B$38,BT31,IF($D$29='Contexto Estrat. Ins'!$B$39,BU31,IF($D$29='Contexto Estrat. Ins'!$B$40,BV31,IF($D$29='Contexto Estrat. Ins'!$B$41,BW31,IF($D$29='Contexto Estrat. Ins'!$B$42,BX31,""))))))</f>
        <v/>
      </c>
      <c r="CA31" s="26" t="str">
        <f>IF('Contexto Estrat. Ins'!$L$17&lt;&gt;"",'Contexto Estrat. Ins'!$L$16,"")</f>
        <v/>
      </c>
      <c r="CB31" s="26" t="str">
        <f>IF('Contexto Estrat. Ins'!$L$18&lt;&gt;"",'Contexto Estrat. Ins'!$L$16,"")</f>
        <v/>
      </c>
      <c r="CC31" s="26" t="str">
        <f>IF('Contexto Estrat. Ins'!$L$19&lt;&gt;"",'Contexto Estrat. Ins'!$L$16,"")</f>
        <v/>
      </c>
      <c r="CD31" s="26" t="str">
        <f>IF('Contexto Estrat. Ins'!$L$20&lt;&gt;"",'Contexto Estrat. Ins'!$L$16,"")</f>
        <v/>
      </c>
      <c r="CE31" s="26" t="str">
        <f>IF('Contexto Estrat. Ins'!$L$21&lt;&gt;"",'Contexto Estrat. Ins'!$L$16,"")</f>
        <v/>
      </c>
      <c r="CF31" s="26" t="str">
        <f>IF('Contexto Estrat. Ins'!$L$22&lt;&gt;"",'Contexto Estrat. Ins'!$L$16,"")</f>
        <v/>
      </c>
      <c r="CG31" s="26" t="str">
        <f>IF($D$29='Contexto Estrat. Ins'!$B$17,CA31,IF($D$29='Contexto Estrat. Ins'!$B$18,CB31,IF($D$29='Contexto Estrat. Ins'!$B$19,CC31,IF($D$29='Contexto Estrat. Ins'!$B$20,CD31,IF($D$29='Contexto Estrat. Ins'!$B$21,CE31,IF($D$29='Contexto Estrat. Ins'!$B$22,CF31,""))))))</f>
        <v/>
      </c>
    </row>
    <row r="32" spans="1:85" ht="31.15" customHeight="1">
      <c r="A32" s="18"/>
      <c r="D32" s="373"/>
      <c r="E32" s="374"/>
      <c r="F32" s="374"/>
      <c r="G32" s="374"/>
      <c r="H32" s="374"/>
      <c r="I32" s="374"/>
      <c r="J32" s="374"/>
      <c r="K32" s="374"/>
      <c r="L32" s="374"/>
      <c r="M32" s="374"/>
      <c r="N32" s="374"/>
      <c r="O32" s="374"/>
      <c r="P32" s="374"/>
      <c r="Q32" s="374"/>
      <c r="R32" s="374"/>
      <c r="S32" s="374"/>
      <c r="T32" s="374"/>
      <c r="U32" s="374"/>
      <c r="V32" s="374"/>
      <c r="W32" s="374"/>
      <c r="X32" s="374"/>
      <c r="Y32" s="374"/>
      <c r="Z32" s="374"/>
      <c r="AA32" s="374"/>
      <c r="AB32" s="375"/>
      <c r="AC32" s="33"/>
      <c r="AD32" s="494"/>
      <c r="AE32" s="494"/>
      <c r="AF32" s="494"/>
      <c r="AG32" s="494"/>
      <c r="AH32" s="494"/>
      <c r="AI32" s="494"/>
      <c r="AJ32" s="494"/>
      <c r="AK32" s="494"/>
      <c r="AL32" s="494"/>
      <c r="AM32" s="494"/>
      <c r="AN32" s="494"/>
      <c r="AO32" s="494"/>
      <c r="AP32" s="494"/>
      <c r="AQ32" s="494"/>
      <c r="AR32" s="494"/>
      <c r="AS32" s="494"/>
      <c r="AT32" s="494"/>
      <c r="AU32" s="494"/>
      <c r="AV32" s="494"/>
      <c r="AW32" s="494"/>
      <c r="AX32" s="494"/>
      <c r="AY32" s="494"/>
      <c r="AZ32" s="494"/>
      <c r="BA32" s="494"/>
      <c r="BB32" s="494"/>
      <c r="BC32" s="494"/>
      <c r="BD32" s="494"/>
      <c r="BE32" s="494"/>
      <c r="BF32" s="494"/>
      <c r="BG32" s="20"/>
      <c r="BK32" s="26" t="str">
        <f>IF('Contexto Estrat. Ins'!$M$7&lt;&gt;"",'Contexto Estrat. Ins'!$M$6,"")</f>
        <v>Insuficiente unificación de criterios técnico y legal</v>
      </c>
      <c r="BL32" s="26" t="str">
        <f>IF('Contexto Estrat. Ins'!$M$8&lt;&gt;"",'Contexto Estrat. Ins'!$M$6,"")</f>
        <v>Insuficiente unificación de criterios técnico y legal</v>
      </c>
      <c r="BM32" s="26" t="str">
        <f>IF('Contexto Estrat. Ins'!$M$9&lt;&gt;"",'Contexto Estrat. Ins'!$M$6,"")</f>
        <v>Insuficiente unificación de criterios técnico y legal</v>
      </c>
      <c r="BN32" s="26" t="str">
        <f>IF('Contexto Estrat. Ins'!$M$10&lt;&gt;"",'Contexto Estrat. Ins'!$M$6,"")</f>
        <v>Insuficiente unificación de criterios técnico y legal</v>
      </c>
      <c r="BO32" s="26" t="str">
        <f>IF('Contexto Estrat. Ins'!$M$11&lt;&gt;"",'Contexto Estrat. Ins'!$M$6,"")</f>
        <v/>
      </c>
      <c r="BP32" s="26" t="str">
        <f>IF('Contexto Estrat. Ins'!$M$12&lt;&gt;"",'Contexto Estrat. Ins'!$M$6,"")</f>
        <v/>
      </c>
      <c r="BQ32" s="26" t="str">
        <f>IF($D$29='Contexto Estrat. Ins'!$B$7,BK32,IF($D$29='Contexto Estrat. Ins'!$B$8,BL32,IF($D$29='Contexto Estrat. Ins'!$B$9,BM32,IF($D$29='Contexto Estrat. Ins'!$B$10,BN32,IF($D$29='Contexto Estrat. Ins'!$B$11,BO32,IF($D$29='Contexto Estrat. Ins'!$B$12,BP32,""))))))</f>
        <v/>
      </c>
      <c r="BS32" s="26" t="str">
        <f>IF('Contexto Estrat. Ins'!$M$37&lt;&gt;"",'Contexto Estrat. Ins'!$M$36,"")</f>
        <v>Adecuada divulgación de la plataforma estratégica y otros temas de interés</v>
      </c>
      <c r="BT32" s="26" t="str">
        <f>IF('Contexto Estrat. Ins'!$M$38&lt;&gt;"",'Contexto Estrat. Ins'!$M$36,"")</f>
        <v/>
      </c>
      <c r="BU32" s="26" t="str">
        <f>IF('Contexto Estrat. Ins'!$M$39&lt;&gt;"",'Contexto Estrat. Ins'!$M$36,"")</f>
        <v/>
      </c>
      <c r="BV32" s="26" t="str">
        <f>IF('Contexto Estrat. Ins'!$M$40&lt;&gt;"",'Contexto Estrat. Ins'!$M$36,"")</f>
        <v>Adecuada divulgación de la plataforma estratégica y otros temas de interés</v>
      </c>
      <c r="BW32" s="26" t="str">
        <f>IF('Contexto Estrat. Ins'!$M$41&lt;&gt;"",'Contexto Estrat. Ins'!$M$36,"")</f>
        <v/>
      </c>
      <c r="BX32" s="26" t="str">
        <f>IF('Contexto Estrat. Ins'!$M$42&lt;&gt;"",'Contexto Estrat. Ins'!$M$36,"")</f>
        <v/>
      </c>
      <c r="BY32" s="26" t="str">
        <f>IF($D$29='Contexto Estrat. Ins'!$B$37,BS32,IF($D$29='Contexto Estrat. Ins'!$B$38,BT32,IF($D$29='Contexto Estrat. Ins'!$B$39,BU32,IF($D$29='Contexto Estrat. Ins'!$B$40,BV32,IF($D$29='Contexto Estrat. Ins'!$B$41,BW32,IF($D$29='Contexto Estrat. Ins'!$B$42,BX32,""))))))</f>
        <v/>
      </c>
      <c r="CA32" s="26" t="str">
        <f>IF('Contexto Estrat. Ins'!$M$17&lt;&gt;"",'Contexto Estrat. Ins'!$M$16,"")</f>
        <v/>
      </c>
      <c r="CB32" s="26" t="str">
        <f>IF('Contexto Estrat. Ins'!$M$18&lt;&gt;"",'Contexto Estrat. Ins'!$M$16,"")</f>
        <v/>
      </c>
      <c r="CC32" s="26" t="str">
        <f>IF('Contexto Estrat. Ins'!$M$19&lt;&gt;"",'Contexto Estrat. Ins'!$M$16,"")</f>
        <v/>
      </c>
      <c r="CD32" s="26" t="str">
        <f>IF('Contexto Estrat. Ins'!$M$20&lt;&gt;"",'Contexto Estrat. Ins'!$M$16,"")</f>
        <v/>
      </c>
      <c r="CE32" s="26" t="str">
        <f>IF('Contexto Estrat. Ins'!$M$21&lt;&gt;"",'Contexto Estrat. Ins'!$M$16,"")</f>
        <v/>
      </c>
      <c r="CF32" s="26" t="str">
        <f>IF('Contexto Estrat. Ins'!$M$22&lt;&gt;"",'Contexto Estrat. Ins'!$M$16,"")</f>
        <v/>
      </c>
      <c r="CG32" s="26" t="str">
        <f>IF($D$29='Contexto Estrat. Ins'!$B$17,CA32,IF($D$29='Contexto Estrat. Ins'!$B$18,CB32,IF($D$29='Contexto Estrat. Ins'!$B$19,CC32,IF($D$29='Contexto Estrat. Ins'!$B$20,CD32,IF($D$29='Contexto Estrat. Ins'!$B$21,CE32,IF($D$29='Contexto Estrat. Ins'!$B$22,CF32,""))))))</f>
        <v/>
      </c>
    </row>
    <row r="33" spans="1:86" ht="31.15" customHeight="1">
      <c r="A33" s="18"/>
      <c r="D33" s="373"/>
      <c r="E33" s="374"/>
      <c r="F33" s="374"/>
      <c r="G33" s="374"/>
      <c r="H33" s="374"/>
      <c r="I33" s="374"/>
      <c r="J33" s="374"/>
      <c r="K33" s="374"/>
      <c r="L33" s="374"/>
      <c r="M33" s="374"/>
      <c r="N33" s="374"/>
      <c r="O33" s="374"/>
      <c r="P33" s="374"/>
      <c r="Q33" s="374"/>
      <c r="R33" s="374"/>
      <c r="S33" s="374"/>
      <c r="T33" s="374"/>
      <c r="U33" s="374"/>
      <c r="V33" s="374"/>
      <c r="W33" s="374"/>
      <c r="X33" s="374"/>
      <c r="Y33" s="374"/>
      <c r="Z33" s="374"/>
      <c r="AA33" s="374"/>
      <c r="AB33" s="375"/>
      <c r="AC33" s="33"/>
      <c r="AD33" s="494"/>
      <c r="AE33" s="494"/>
      <c r="AF33" s="494"/>
      <c r="AG33" s="494"/>
      <c r="AH33" s="494"/>
      <c r="AI33" s="494"/>
      <c r="AJ33" s="494"/>
      <c r="AK33" s="494"/>
      <c r="AL33" s="494"/>
      <c r="AM33" s="494"/>
      <c r="AN33" s="494"/>
      <c r="AO33" s="494"/>
      <c r="AP33" s="494"/>
      <c r="AQ33" s="494"/>
      <c r="AR33" s="494"/>
      <c r="AS33" s="494"/>
      <c r="AT33" s="494"/>
      <c r="AU33" s="494"/>
      <c r="AV33" s="494"/>
      <c r="AW33" s="494"/>
      <c r="AX33" s="494"/>
      <c r="AY33" s="494"/>
      <c r="AZ33" s="494"/>
      <c r="BA33" s="494"/>
      <c r="BB33" s="494"/>
      <c r="BC33" s="494"/>
      <c r="BD33" s="494"/>
      <c r="BE33" s="494"/>
      <c r="BF33" s="494"/>
      <c r="BG33" s="20"/>
      <c r="BK33" s="26" t="str">
        <f>IF('Contexto Estrat. Ins'!$N$7&lt;&gt;"",'Contexto Estrat. Ins'!$N$6,"")</f>
        <v/>
      </c>
      <c r="BL33" s="26" t="str">
        <f>IF('Contexto Estrat. Ins'!$N$8&lt;&gt;"",'Contexto Estrat. Ins'!$N$6,"")</f>
        <v/>
      </c>
      <c r="BM33" s="26" t="str">
        <f>IF('Contexto Estrat. Ins'!$N$9&lt;&gt;"",'Contexto Estrat. Ins'!$N$6,"")</f>
        <v/>
      </c>
      <c r="BN33" s="26" t="str">
        <f>IF('Contexto Estrat. Ins'!$N$10&lt;&gt;"",'Contexto Estrat. Ins'!$N$6,"")</f>
        <v/>
      </c>
      <c r="BO33" s="26" t="str">
        <f>IF('Contexto Estrat. Ins'!$N$11&lt;&gt;"",'Contexto Estrat. Ins'!$N$6,"")</f>
        <v/>
      </c>
      <c r="BP33" s="26" t="str">
        <f>IF('Contexto Estrat. Ins'!$N$12&lt;&gt;"",'Contexto Estrat. Ins'!$N$6,"")</f>
        <v/>
      </c>
      <c r="BQ33" s="26" t="str">
        <f>IF($D$29='Contexto Estrat. Ins'!$B$7,BK33,IF($D$29='Contexto Estrat. Ins'!$B$8,BL33,IF($D$29='Contexto Estrat. Ins'!$B$9,BM33,IF($D$29='Contexto Estrat. Ins'!$B$10,BN33,IF($D$29='Contexto Estrat. Ins'!$B$11,BO33,IF($D$29='Contexto Estrat. Ins'!$B$12,BP33,""))))))</f>
        <v/>
      </c>
      <c r="BS33" s="26" t="str">
        <f>IF('Contexto Estrat. Ins'!$N$37&lt;&gt;"",'Contexto Estrat. Ins'!$N$36,"")</f>
        <v/>
      </c>
      <c r="BT33" s="26" t="str">
        <f>IF('Contexto Estrat. Ins'!$N$38&lt;&gt;"",'Contexto Estrat. Ins'!$N$36,"")</f>
        <v/>
      </c>
      <c r="BU33" s="26" t="str">
        <f>IF('Contexto Estrat. Ins'!$N$39&lt;&gt;"",'Contexto Estrat. Ins'!$N$36,"")</f>
        <v/>
      </c>
      <c r="BV33" s="26" t="str">
        <f>IF('Contexto Estrat. Ins'!$N$40&lt;&gt;"",'Contexto Estrat. Ins'!$N$36,"")</f>
        <v/>
      </c>
      <c r="BW33" s="26" t="str">
        <f>IF('Contexto Estrat. Ins'!$N$41&lt;&gt;"",'Contexto Estrat. Ins'!$N$36,"")</f>
        <v/>
      </c>
      <c r="BX33" s="26" t="str">
        <f>IF('Contexto Estrat. Ins'!$N$42&lt;&gt;"",'Contexto Estrat. Ins'!$N$36,"")</f>
        <v/>
      </c>
      <c r="BY33" s="26" t="str">
        <f>IF($D$29='Contexto Estrat. Ins'!$B$37,BS33,IF($D$29='Contexto Estrat. Ins'!$B$38,BT33,IF($D$29='Contexto Estrat. Ins'!$B$39,BU33,IF($D$29='Contexto Estrat. Ins'!$B$40,BV33,IF($D$29='Contexto Estrat. Ins'!$B$41,BW33,IF($D$29='Contexto Estrat. Ins'!$B$42,BX33,""))))))</f>
        <v/>
      </c>
      <c r="CA33" s="26" t="str">
        <f>IF('Contexto Estrat. Ins'!$N$17&lt;&gt;"",'Contexto Estrat. Ins'!$N$16,"")</f>
        <v/>
      </c>
      <c r="CB33" s="26" t="str">
        <f>IF('Contexto Estrat. Ins'!$N$18&lt;&gt;"",'Contexto Estrat. Ins'!$N$16,"")</f>
        <v/>
      </c>
      <c r="CC33" s="26" t="str">
        <f>IF('Contexto Estrat. Ins'!$N$19&lt;&gt;"",'Contexto Estrat. Ins'!$N$16,"")</f>
        <v/>
      </c>
      <c r="CD33" s="26" t="str">
        <f>IF('Contexto Estrat. Ins'!$N$20&lt;&gt;"",'Contexto Estrat. Ins'!$N$16,"")</f>
        <v/>
      </c>
      <c r="CE33" s="26" t="str">
        <f>IF('Contexto Estrat. Ins'!$N$21&lt;&gt;"",'Contexto Estrat. Ins'!$N$16,"")</f>
        <v/>
      </c>
      <c r="CF33" s="26" t="str">
        <f>IF('Contexto Estrat. Ins'!$N$22&lt;&gt;"",'Contexto Estrat. Ins'!$N$16,"")</f>
        <v/>
      </c>
      <c r="CG33" s="26" t="str">
        <f>IF($D$29='Contexto Estrat. Ins'!$B$17,CA33,IF($D$29='Contexto Estrat. Ins'!$B$18,CB33,IF($D$29='Contexto Estrat. Ins'!$B$19,CC33,IF($D$29='Contexto Estrat. Ins'!$B$20,CD33,IF($D$29='Contexto Estrat. Ins'!$B$21,CE33,IF($D$29='Contexto Estrat. Ins'!$B$22,CF33,""))))))</f>
        <v/>
      </c>
    </row>
    <row r="34" spans="1:86" ht="31.15" customHeight="1">
      <c r="A34" s="18"/>
      <c r="D34" s="373"/>
      <c r="E34" s="374"/>
      <c r="F34" s="374"/>
      <c r="G34" s="374"/>
      <c r="H34" s="374"/>
      <c r="I34" s="374"/>
      <c r="J34" s="374"/>
      <c r="K34" s="374"/>
      <c r="L34" s="374"/>
      <c r="M34" s="374"/>
      <c r="N34" s="374"/>
      <c r="O34" s="374"/>
      <c r="P34" s="374"/>
      <c r="Q34" s="374"/>
      <c r="R34" s="374"/>
      <c r="S34" s="374"/>
      <c r="T34" s="374"/>
      <c r="U34" s="374"/>
      <c r="V34" s="374"/>
      <c r="W34" s="374"/>
      <c r="X34" s="374"/>
      <c r="Y34" s="374"/>
      <c r="Z34" s="374"/>
      <c r="AA34" s="374"/>
      <c r="AB34" s="375"/>
      <c r="AC34" s="33"/>
      <c r="AD34" s="494"/>
      <c r="AE34" s="494"/>
      <c r="AF34" s="494"/>
      <c r="AG34" s="494"/>
      <c r="AH34" s="494"/>
      <c r="AI34" s="494"/>
      <c r="AJ34" s="494"/>
      <c r="AK34" s="494"/>
      <c r="AL34" s="494"/>
      <c r="AM34" s="494"/>
      <c r="AN34" s="494"/>
      <c r="AO34" s="494"/>
      <c r="AP34" s="494"/>
      <c r="AQ34" s="494"/>
      <c r="AR34" s="494"/>
      <c r="AS34" s="494"/>
      <c r="AT34" s="494"/>
      <c r="AU34" s="494"/>
      <c r="AV34" s="494"/>
      <c r="AW34" s="494"/>
      <c r="AX34" s="494"/>
      <c r="AY34" s="494"/>
      <c r="AZ34" s="494"/>
      <c r="BA34" s="494"/>
      <c r="BB34" s="494"/>
      <c r="BC34" s="494"/>
      <c r="BD34" s="494"/>
      <c r="BE34" s="494"/>
      <c r="BF34" s="494"/>
      <c r="BG34" s="20"/>
      <c r="BK34" s="26" t="str">
        <f>IF('Contexto Estrat. Ins'!$O$7&lt;&gt;"",'Contexto Estrat. Ins'!$O$6,"")</f>
        <v/>
      </c>
      <c r="BL34" s="26" t="str">
        <f>IF('Contexto Estrat. Ins'!$O$8&lt;&gt;"",'Contexto Estrat. Ins'!$O$6,"")</f>
        <v/>
      </c>
      <c r="BM34" s="26" t="str">
        <f>IF('Contexto Estrat. Ins'!$O$9&lt;&gt;"",'Contexto Estrat. Ins'!$O$6,"")</f>
        <v/>
      </c>
      <c r="BN34" s="26" t="str">
        <f>IF('Contexto Estrat. Ins'!$O$10&lt;&gt;"",'Contexto Estrat. Ins'!$O$6,"")</f>
        <v/>
      </c>
      <c r="BO34" s="26" t="str">
        <f>IF('Contexto Estrat. Ins'!$O$11&lt;&gt;"",'Contexto Estrat. Ins'!$O$6,"")</f>
        <v/>
      </c>
      <c r="BP34" s="26" t="str">
        <f>IF('Contexto Estrat. Ins'!$O$12&lt;&gt;"",'Contexto Estrat. Ins'!$O$6,"")</f>
        <v/>
      </c>
      <c r="BQ34" s="26" t="str">
        <f>IF($D$29='Contexto Estrat. Ins'!$B$7,BK34,IF($D$29='Contexto Estrat. Ins'!$B$8,BL34,IF($D$29='Contexto Estrat. Ins'!$B$9,BM34,IF($D$29='Contexto Estrat. Ins'!$B$10,BN34,IF($D$29='Contexto Estrat. Ins'!$B$11,BO34,IF($D$29='Contexto Estrat. Ins'!$B$12,BP34,""))))))</f>
        <v/>
      </c>
      <c r="BS34" s="26" t="str">
        <f>IF('Contexto Estrat. Ins'!$O$37&lt;&gt;"",'Contexto Estrat. Ins'!$O$36,"")</f>
        <v/>
      </c>
      <c r="BT34" s="26" t="str">
        <f>IF('Contexto Estrat. Ins'!$O$38&lt;&gt;"",'Contexto Estrat. Ins'!$O$36,"")</f>
        <v/>
      </c>
      <c r="BU34" s="26" t="str">
        <f>IF('Contexto Estrat. Ins'!$O$39&lt;&gt;"",'Contexto Estrat. Ins'!$O$36,"")</f>
        <v/>
      </c>
      <c r="BV34" s="26" t="str">
        <f>IF('Contexto Estrat. Ins'!$O$40&lt;&gt;"",'Contexto Estrat. Ins'!$O$36,"")</f>
        <v/>
      </c>
      <c r="BW34" s="26" t="str">
        <f>IF('Contexto Estrat. Ins'!$O$41&lt;&gt;"",'Contexto Estrat. Ins'!$O$36,"")</f>
        <v/>
      </c>
      <c r="BX34" s="26" t="str">
        <f>IF('Contexto Estrat. Ins'!$O$42&lt;&gt;"",'Contexto Estrat. Ins'!$O$36,"")</f>
        <v/>
      </c>
      <c r="BY34" s="26" t="str">
        <f>IF($D$29='Contexto Estrat. Ins'!$B$37,BS34,IF($D$29='Contexto Estrat. Ins'!$B$38,BT34,IF($D$29='Contexto Estrat. Ins'!$B$39,BU34,IF($D$29='Contexto Estrat. Ins'!$B$40,BV34,IF($D$29='Contexto Estrat. Ins'!$B$41,BW34,IF($D$29='Contexto Estrat. Ins'!$B$42,BX34,""))))))</f>
        <v/>
      </c>
      <c r="CA34" s="26" t="str">
        <f>IF('Contexto Estrat. Ins'!$O$17&lt;&gt;"",'Contexto Estrat. Ins'!$O$16,"")</f>
        <v/>
      </c>
      <c r="CB34" s="26" t="str">
        <f>IF('Contexto Estrat. Ins'!$O$18&lt;&gt;"",'Contexto Estrat. Ins'!$O$16,"")</f>
        <v/>
      </c>
      <c r="CC34" s="26" t="str">
        <f>IF('Contexto Estrat. Ins'!$O$19&lt;&gt;"",'Contexto Estrat. Ins'!$O$16,"")</f>
        <v/>
      </c>
      <c r="CD34" s="26" t="str">
        <f>IF('Contexto Estrat. Ins'!$O$20&lt;&gt;"",'Contexto Estrat. Ins'!$O$16,"")</f>
        <v/>
      </c>
      <c r="CE34" s="26" t="str">
        <f>IF('Contexto Estrat. Ins'!$O$21&lt;&gt;"",'Contexto Estrat. Ins'!$O$16,"")</f>
        <v/>
      </c>
      <c r="CF34" s="26" t="str">
        <f>IF('Contexto Estrat. Ins'!$O$22&lt;&gt;"",'Contexto Estrat. Ins'!$O$16,"")</f>
        <v/>
      </c>
      <c r="CG34" s="26" t="str">
        <f>IF($D$29='Contexto Estrat. Ins'!$B$17,CA34,IF($D$29='Contexto Estrat. Ins'!$B$18,CB34,IF($D$29='Contexto Estrat. Ins'!$B$19,CC34,IF($D$29='Contexto Estrat. Ins'!$B$20,CD34,IF($D$29='Contexto Estrat. Ins'!$B$21,CE34,IF($D$29='Contexto Estrat. Ins'!$B$22,CF34,""))))))</f>
        <v/>
      </c>
    </row>
    <row r="35" spans="1:86" ht="15.6" customHeight="1">
      <c r="A35" s="34"/>
      <c r="B35" s="35"/>
      <c r="C35" s="35"/>
      <c r="BG35" s="20"/>
      <c r="BK35" s="26" t="str">
        <f>IF('Contexto Estrat. Ins'!$P$7&lt;&gt;"",'Contexto Estrat. Ins'!$P$6,"")</f>
        <v/>
      </c>
      <c r="BL35" s="26" t="str">
        <f>IF('Contexto Estrat. Ins'!$P$8&lt;&gt;"",'Contexto Estrat. Ins'!$P$6,"")</f>
        <v/>
      </c>
      <c r="BM35" s="26" t="str">
        <f>IF('Contexto Estrat. Ins'!$P$9&lt;&gt;"",'Contexto Estrat. Ins'!$P$6,"")</f>
        <v/>
      </c>
      <c r="BN35" s="26" t="str">
        <f>IF('Contexto Estrat. Ins'!$P$10&lt;&gt;"",'Contexto Estrat. Ins'!$P$6,"")</f>
        <v/>
      </c>
      <c r="BO35" s="26" t="str">
        <f>IF('Contexto Estrat. Ins'!$P$11&lt;&gt;"",'Contexto Estrat. Ins'!$P$6,"")</f>
        <v/>
      </c>
      <c r="BP35" s="26" t="str">
        <f>IF('Contexto Estrat. Ins'!$P$12&lt;&gt;"",'Contexto Estrat. Ins'!$P$6,"")</f>
        <v/>
      </c>
      <c r="BQ35" s="26" t="str">
        <f>IF($D$29='Contexto Estrat. Ins'!$B$7,BK35,IF($D$29='Contexto Estrat. Ins'!$B$8,BL35,IF($D$29='Contexto Estrat. Ins'!$B$9,BM35,IF($D$29='Contexto Estrat. Ins'!$B$10,BN35,IF($D$29='Contexto Estrat. Ins'!$B$11,BO35,IF($D$29='Contexto Estrat. Ins'!$B$12,BP35,""))))))</f>
        <v/>
      </c>
      <c r="BS35" s="26" t="str">
        <f>IF('Contexto Estrat. Ins'!$P$37&lt;&gt;"",'Contexto Estrat. Ins'!$P$36,"")</f>
        <v/>
      </c>
      <c r="BT35" s="26" t="str">
        <f>IF('Contexto Estrat. Ins'!$P$38&lt;&gt;"",'Contexto Estrat. Ins'!$P$36,"")</f>
        <v/>
      </c>
      <c r="BU35" s="26" t="str">
        <f>IF('Contexto Estrat. Ins'!$P$39&lt;&gt;"",'Contexto Estrat. Ins'!$P$36,"")</f>
        <v/>
      </c>
      <c r="BV35" s="26" t="str">
        <f>IF('Contexto Estrat. Ins'!$P$40&lt;&gt;"",'Contexto Estrat. Ins'!$P$36,"")</f>
        <v/>
      </c>
      <c r="BW35" s="26" t="str">
        <f>IF('Contexto Estrat. Ins'!$P$41&lt;&gt;"",'Contexto Estrat. Ins'!$P$36,"")</f>
        <v/>
      </c>
      <c r="BX35" s="26" t="str">
        <f>IF('Contexto Estrat. Ins'!$P$42&lt;&gt;"",'Contexto Estrat. Ins'!$P$36,"")</f>
        <v/>
      </c>
      <c r="BY35" s="26" t="str">
        <f>IF($D$29='Contexto Estrat. Ins'!$B$37,BS35,IF($D$29='Contexto Estrat. Ins'!$B$38,BT35,IF($D$29='Contexto Estrat. Ins'!$B$39,BU35,IF($D$29='Contexto Estrat. Ins'!$B$40,BV35,IF($D$29='Contexto Estrat. Ins'!$B$41,BW35,IF($D$29='Contexto Estrat. Ins'!$B$42,BX35,""))))))</f>
        <v/>
      </c>
      <c r="CA35" s="26" t="str">
        <f>IF('Contexto Estrat. Ins'!$P$17&lt;&gt;"",'Contexto Estrat. Ins'!$P$16,"")</f>
        <v/>
      </c>
      <c r="CB35" s="26" t="str">
        <f>IF('Contexto Estrat. Ins'!$P$18&lt;&gt;"",'Contexto Estrat. Ins'!$P$16,"")</f>
        <v/>
      </c>
      <c r="CC35" s="26" t="str">
        <f>IF('Contexto Estrat. Ins'!$P$19&lt;&gt;"",'Contexto Estrat. Ins'!$P$16,"")</f>
        <v/>
      </c>
      <c r="CD35" s="26" t="str">
        <f>IF('Contexto Estrat. Ins'!$P$20&lt;&gt;"",'Contexto Estrat. Ins'!$P$16,"")</f>
        <v/>
      </c>
      <c r="CE35" s="26" t="str">
        <f>IF('Contexto Estrat. Ins'!$P$21&lt;&gt;"",'Contexto Estrat. Ins'!$P$16,"")</f>
        <v/>
      </c>
      <c r="CF35" s="26" t="str">
        <f>IF('Contexto Estrat. Ins'!$P$22&lt;&gt;"",'Contexto Estrat. Ins'!$P$16,"")</f>
        <v/>
      </c>
      <c r="CG35" s="26" t="str">
        <f>IF($D$29='Contexto Estrat. Ins'!$B$17,CA35,IF($D$29='Contexto Estrat. Ins'!$B$18,CB35,IF($D$29='Contexto Estrat. Ins'!$B$19,CC35,IF($D$29='Contexto Estrat. Ins'!$B$20,CD35,IF($D$29='Contexto Estrat. Ins'!$B$21,CE35,IF($D$29='Contexto Estrat. Ins'!$B$22,CF35,""))))))</f>
        <v/>
      </c>
    </row>
    <row r="36" spans="1:86" ht="15.6" customHeight="1">
      <c r="A36" s="18"/>
      <c r="D36" s="484" t="str">
        <f>IF(AK13=Datos!$A$6,"Causas de la oportunidad (factores de la oportunidad)","Causas del riesgo (factores del riesgo)")</f>
        <v>Causas del riesgo (factores del riesgo)</v>
      </c>
      <c r="E36" s="484"/>
      <c r="F36" s="484"/>
      <c r="G36" s="484"/>
      <c r="H36" s="484"/>
      <c r="I36" s="484"/>
      <c r="J36" s="484"/>
      <c r="K36" s="484"/>
      <c r="L36" s="484"/>
      <c r="M36" s="484"/>
      <c r="N36" s="484"/>
      <c r="O36" s="484"/>
      <c r="P36" s="484"/>
      <c r="Q36" s="484"/>
      <c r="R36" s="484"/>
      <c r="S36" s="484"/>
      <c r="T36" s="484"/>
      <c r="U36" s="484"/>
      <c r="V36" s="484"/>
      <c r="W36" s="484"/>
      <c r="X36" s="484"/>
      <c r="Y36" s="484"/>
      <c r="Z36" s="484"/>
      <c r="AA36" s="484"/>
      <c r="AB36" s="484"/>
      <c r="AC36" s="36"/>
      <c r="AD36" s="484" t="str">
        <f>IF(AK13=Datos!$A$6,"Consecuencias (efectos de la oportunidad)","Consecuencias (efectos del riesgo)")</f>
        <v>Consecuencias (efectos del riesgo)</v>
      </c>
      <c r="AE36" s="484"/>
      <c r="AF36" s="484"/>
      <c r="AG36" s="484"/>
      <c r="AH36" s="484"/>
      <c r="AI36" s="484"/>
      <c r="AJ36" s="484"/>
      <c r="AK36" s="484"/>
      <c r="AL36" s="484"/>
      <c r="AM36" s="484"/>
      <c r="AN36" s="484"/>
      <c r="AO36" s="484"/>
      <c r="AP36" s="484"/>
      <c r="AQ36" s="484"/>
      <c r="AR36" s="484"/>
      <c r="AS36" s="484"/>
      <c r="AT36" s="484"/>
      <c r="AU36" s="484"/>
      <c r="AV36" s="484"/>
      <c r="AW36" s="484"/>
      <c r="AX36" s="484"/>
      <c r="AY36" s="484"/>
      <c r="AZ36" s="484"/>
      <c r="BA36" s="484"/>
      <c r="BB36" s="484"/>
      <c r="BC36" s="484"/>
      <c r="BD36" s="484"/>
      <c r="BE36" s="484"/>
      <c r="BF36" s="484"/>
      <c r="BG36" s="20"/>
      <c r="BK36" s="26" t="str">
        <f>IF('Contexto Estrat. Ins'!$Q$7&lt;&gt;"",'Contexto Estrat. Ins'!$Q$6,"")</f>
        <v/>
      </c>
      <c r="BL36" s="26" t="str">
        <f>IF('Contexto Estrat. Ins'!$Q$8&lt;&gt;"",'Contexto Estrat. Ins'!$Q$6,"")</f>
        <v/>
      </c>
      <c r="BM36" s="26" t="str">
        <f>IF('Contexto Estrat. Ins'!$Q$9&lt;&gt;"",'Contexto Estrat. Ins'!$Q$6,"")</f>
        <v/>
      </c>
      <c r="BN36" s="26" t="str">
        <f>IF('Contexto Estrat. Ins'!$Q$10&lt;&gt;"",'Contexto Estrat. Ins'!$Q$6,"")</f>
        <v/>
      </c>
      <c r="BO36" s="26" t="str">
        <f>IF('Contexto Estrat. Ins'!$Q$11&lt;&gt;"",'Contexto Estrat. Ins'!$Q$6,"")</f>
        <v/>
      </c>
      <c r="BP36" s="26" t="str">
        <f>IF('Contexto Estrat. Ins'!$Q$12&lt;&gt;"",'Contexto Estrat. Ins'!$Q$6,"")</f>
        <v/>
      </c>
      <c r="BQ36" s="26" t="str">
        <f>IF($D$29='Contexto Estrat. Ins'!$B$7,BK36,IF($D$29='Contexto Estrat. Ins'!$B$8,BL36,IF($D$29='Contexto Estrat. Ins'!$B$9,BM36,IF($D$29='Contexto Estrat. Ins'!$B$10,BN36,IF($D$29='Contexto Estrat. Ins'!$B$11,BO36,IF($D$29='Contexto Estrat. Ins'!$B$12,BP36,""))))))</f>
        <v/>
      </c>
      <c r="BS36" s="26" t="str">
        <f>IF('Contexto Estrat. Ins'!$Q$37&lt;&gt;"",'Contexto Estrat. Ins'!$Q$36,"")</f>
        <v/>
      </c>
      <c r="BT36" s="26" t="str">
        <f>IF('Contexto Estrat. Ins'!$Q$38&lt;&gt;"",'Contexto Estrat. Ins'!$Q$36,"")</f>
        <v/>
      </c>
      <c r="BU36" s="26" t="str">
        <f>IF('Contexto Estrat. Ins'!$Q$39&lt;&gt;"",'Contexto Estrat. Ins'!$Q$36,"")</f>
        <v/>
      </c>
      <c r="BV36" s="26" t="str">
        <f>IF('Contexto Estrat. Ins'!$Q$40&lt;&gt;"",'Contexto Estrat. Ins'!$Q$36,"")</f>
        <v/>
      </c>
      <c r="BW36" s="26" t="str">
        <f>IF('Contexto Estrat. Ins'!$Q$41&lt;&gt;"",'Contexto Estrat. Ins'!$Q$36,"")</f>
        <v/>
      </c>
      <c r="BX36" s="26" t="str">
        <f>IF('Contexto Estrat. Ins'!$Q$42&lt;&gt;"",'Contexto Estrat. Ins'!$Q$36,"")</f>
        <v/>
      </c>
      <c r="BY36" s="26" t="str">
        <f>IF($D$29='Contexto Estrat. Ins'!$B$37,BS36,IF($D$29='Contexto Estrat. Ins'!$B$38,BT36,IF($D$29='Contexto Estrat. Ins'!$B$39,BU36,IF($D$29='Contexto Estrat. Ins'!$B$40,BV36,IF($D$29='Contexto Estrat. Ins'!$B$41,BW36,IF($D$29='Contexto Estrat. Ins'!$B$42,BX36,""))))))</f>
        <v/>
      </c>
      <c r="CA36" s="26" t="str">
        <f>IF('Contexto Estrat. Ins'!$Q$17&lt;&gt;"",'Contexto Estrat. Ins'!$Q$16,"")</f>
        <v/>
      </c>
      <c r="CB36" s="26" t="str">
        <f>IF('Contexto Estrat. Ins'!$Q$18&lt;&gt;"",'Contexto Estrat. Ins'!$Q$16,"")</f>
        <v/>
      </c>
      <c r="CC36" s="26" t="str">
        <f>IF('Contexto Estrat. Ins'!$Q$19&lt;&gt;"",'Contexto Estrat. Ins'!$Q$16,"")</f>
        <v/>
      </c>
      <c r="CD36" s="26" t="str">
        <f>IF('Contexto Estrat. Ins'!$Q$20&lt;&gt;"",'Contexto Estrat. Ins'!$Q$16,"")</f>
        <v/>
      </c>
      <c r="CE36" s="26" t="str">
        <f>IF('Contexto Estrat. Ins'!$Q$21&lt;&gt;"",'Contexto Estrat. Ins'!$Q$16,"")</f>
        <v/>
      </c>
      <c r="CF36" s="26" t="str">
        <f>IF('Contexto Estrat. Ins'!$Q$22&lt;&gt;"",'Contexto Estrat. Ins'!$Q$16,"")</f>
        <v/>
      </c>
      <c r="CG36" s="26" t="str">
        <f>IF($D$29='Contexto Estrat. Ins'!$B$17,CA36,IF($D$29='Contexto Estrat. Ins'!$B$18,CB36,IF($D$29='Contexto Estrat. Ins'!$B$19,CC36,IF($D$29='Contexto Estrat. Ins'!$B$20,CD36,IF($D$29='Contexto Estrat. Ins'!$B$21,CE36,IF($D$29='Contexto Estrat. Ins'!$B$22,CF36,""))))))</f>
        <v/>
      </c>
    </row>
    <row r="37" spans="1:86" ht="15.6" customHeight="1">
      <c r="A37" s="18"/>
      <c r="D37" s="483" t="s">
        <v>473</v>
      </c>
      <c r="E37" s="483"/>
      <c r="F37" s="483"/>
      <c r="G37" s="483"/>
      <c r="H37" s="483"/>
      <c r="I37" s="483"/>
      <c r="J37" s="483"/>
      <c r="K37" s="483"/>
      <c r="L37" s="483"/>
      <c r="M37" s="483"/>
      <c r="N37" s="483"/>
      <c r="O37" s="483"/>
      <c r="P37" s="483"/>
      <c r="Q37" s="483"/>
      <c r="R37" s="483"/>
      <c r="S37" s="483"/>
      <c r="T37" s="483"/>
      <c r="U37" s="483"/>
      <c r="V37" s="483"/>
      <c r="W37" s="483"/>
      <c r="X37" s="483"/>
      <c r="Y37" s="483"/>
      <c r="Z37" s="483"/>
      <c r="AA37" s="483"/>
      <c r="AB37" s="483"/>
      <c r="AD37" s="484"/>
      <c r="AE37" s="484"/>
      <c r="AF37" s="484"/>
      <c r="AG37" s="484"/>
      <c r="AH37" s="484"/>
      <c r="AI37" s="484"/>
      <c r="AJ37" s="484"/>
      <c r="AK37" s="484"/>
      <c r="AL37" s="484"/>
      <c r="AM37" s="484"/>
      <c r="AN37" s="484"/>
      <c r="AO37" s="484"/>
      <c r="AP37" s="484"/>
      <c r="AQ37" s="484"/>
      <c r="AR37" s="484"/>
      <c r="AS37" s="484"/>
      <c r="AT37" s="484"/>
      <c r="AU37" s="484"/>
      <c r="AV37" s="484"/>
      <c r="AW37" s="484"/>
      <c r="AX37" s="484"/>
      <c r="AY37" s="484"/>
      <c r="AZ37" s="484"/>
      <c r="BA37" s="484"/>
      <c r="BB37" s="484"/>
      <c r="BC37" s="484"/>
      <c r="BD37" s="484"/>
      <c r="BE37" s="484"/>
      <c r="BF37" s="484"/>
      <c r="BG37" s="20"/>
      <c r="BK37" s="26" t="str">
        <f>IF('Contexto Estrat. Ins'!$R$7&lt;&gt;"",'Contexto Estrat. Ins'!$R$6,"")</f>
        <v/>
      </c>
      <c r="BL37" s="26" t="str">
        <f>IF('Contexto Estrat. Ins'!$R$8&lt;&gt;"",'Contexto Estrat. Ins'!$R$6,"")</f>
        <v/>
      </c>
      <c r="BM37" s="26" t="str">
        <f>IF('Contexto Estrat. Ins'!$R$9&lt;&gt;"",'Contexto Estrat. Ins'!$R$6,"")</f>
        <v/>
      </c>
      <c r="BN37" s="26" t="str">
        <f>IF('Contexto Estrat. Ins'!$R$10&lt;&gt;"",'Contexto Estrat. Ins'!$R$6,"")</f>
        <v/>
      </c>
      <c r="BO37" s="26" t="str">
        <f>IF('Contexto Estrat. Ins'!$R$11&lt;&gt;"",'Contexto Estrat. Ins'!$R$6,"")</f>
        <v/>
      </c>
      <c r="BP37" s="26" t="str">
        <f>IF('Contexto Estrat. Ins'!$R$12&lt;&gt;"",'Contexto Estrat. Ins'!$R$6,"")</f>
        <v/>
      </c>
      <c r="BQ37" s="26" t="str">
        <f>IF($D$29='Contexto Estrat. Ins'!$B$7,BK37,IF($D$29='Contexto Estrat. Ins'!$B$8,BL37,IF($D$29='Contexto Estrat. Ins'!$B$9,BM37,IF($D$29='Contexto Estrat. Ins'!$B$10,BN37,IF($D$29='Contexto Estrat. Ins'!$B$11,BO37,IF($D$29='Contexto Estrat. Ins'!$B$12,BP37,""))))))</f>
        <v/>
      </c>
      <c r="BS37" s="26" t="str">
        <f>IF('Contexto Estrat. Ins'!$R$37&lt;&gt;"",'Contexto Estrat. Ins'!$R$36,"")</f>
        <v/>
      </c>
      <c r="BT37" s="26" t="str">
        <f>IF('Contexto Estrat. Ins'!$R$38&lt;&gt;"",'Contexto Estrat. Ins'!$R$36,"")</f>
        <v/>
      </c>
      <c r="BU37" s="26" t="str">
        <f>IF('Contexto Estrat. Ins'!$R$39&lt;&gt;"",'Contexto Estrat. Ins'!$R$36,"")</f>
        <v/>
      </c>
      <c r="BV37" s="26" t="str">
        <f>IF('Contexto Estrat. Ins'!$R$40&lt;&gt;"",'Contexto Estrat. Ins'!$R$36,"")</f>
        <v/>
      </c>
      <c r="BW37" s="26" t="str">
        <f>IF('Contexto Estrat. Ins'!$R$41&lt;&gt;"",'Contexto Estrat. Ins'!$R$36,"")</f>
        <v/>
      </c>
      <c r="BX37" s="26" t="str">
        <f>IF('Contexto Estrat. Ins'!$R$42&lt;&gt;"",'Contexto Estrat. Ins'!$R$36,"")</f>
        <v/>
      </c>
      <c r="BY37" s="26" t="str">
        <f>IF($D$29='Contexto Estrat. Ins'!$B$37,BS37,IF($D$29='Contexto Estrat. Ins'!$B$38,BT37,IF($D$29='Contexto Estrat. Ins'!$B$39,BU37,IF($D$29='Contexto Estrat. Ins'!$B$40,BV37,IF($D$29='Contexto Estrat. Ins'!$B$41,BW37,IF($D$29='Contexto Estrat. Ins'!$B$42,BX37,""))))))</f>
        <v/>
      </c>
      <c r="CA37" s="26" t="str">
        <f>IF('Contexto Estrat. Ins'!$R$17&lt;&gt;"",'Contexto Estrat. Ins'!$R$16,"")</f>
        <v/>
      </c>
      <c r="CB37" s="26" t="str">
        <f>IF('Contexto Estrat. Ins'!$R$18&lt;&gt;"",'Contexto Estrat. Ins'!$R$16,"")</f>
        <v/>
      </c>
      <c r="CC37" s="26" t="str">
        <f>IF('Contexto Estrat. Ins'!$R$19&lt;&gt;"",'Contexto Estrat. Ins'!$R$16,"")</f>
        <v/>
      </c>
      <c r="CD37" s="26" t="str">
        <f>IF('Contexto Estrat. Ins'!$R$20&lt;&gt;"",'Contexto Estrat. Ins'!$R$16,"")</f>
        <v/>
      </c>
      <c r="CE37" s="26" t="str">
        <f>IF('Contexto Estrat. Ins'!$R$21&lt;&gt;"",'Contexto Estrat. Ins'!$R$16,"")</f>
        <v/>
      </c>
      <c r="CF37" s="26" t="str">
        <f>IF('Contexto Estrat. Ins'!$R$22&lt;&gt;"",'Contexto Estrat. Ins'!$R$16,"")</f>
        <v/>
      </c>
      <c r="CG37" s="26" t="str">
        <f>IF($D$29='Contexto Estrat. Ins'!$B$17,CA37,IF($D$29='Contexto Estrat. Ins'!$B$18,CB37,IF($D$29='Contexto Estrat. Ins'!$B$19,CC37,IF($D$29='Contexto Estrat. Ins'!$B$20,CD37,IF($D$29='Contexto Estrat. Ins'!$B$21,CE37,IF($D$29='Contexto Estrat. Ins'!$B$22,CF37,""))))))</f>
        <v/>
      </c>
    </row>
    <row r="38" spans="1:86" ht="15.6" customHeight="1">
      <c r="A38" s="18"/>
      <c r="D38" s="483" t="s">
        <v>474</v>
      </c>
      <c r="E38" s="483"/>
      <c r="F38" s="483"/>
      <c r="G38" s="483"/>
      <c r="H38" s="483"/>
      <c r="I38" s="483"/>
      <c r="J38" s="483" t="s">
        <v>475</v>
      </c>
      <c r="K38" s="483"/>
      <c r="L38" s="483"/>
      <c r="M38" s="483"/>
      <c r="N38" s="483"/>
      <c r="O38" s="483"/>
      <c r="P38" s="483"/>
      <c r="Q38" s="483"/>
      <c r="R38" s="483"/>
      <c r="S38" s="483"/>
      <c r="T38" s="483"/>
      <c r="U38" s="483"/>
      <c r="V38" s="483"/>
      <c r="W38" s="483"/>
      <c r="X38" s="483"/>
      <c r="Y38" s="483"/>
      <c r="Z38" s="483"/>
      <c r="AA38" s="483"/>
      <c r="AB38" s="483"/>
      <c r="AD38" s="483" t="str">
        <f>IF(AK13=Datos!$A$6,"Puede presentarse la oportunidad, lo que generaría…","Puede presentarse el riesgo, lo que generaría…")</f>
        <v>Puede presentarse el riesgo, lo que generaría…</v>
      </c>
      <c r="AE38" s="483"/>
      <c r="AF38" s="483"/>
      <c r="AG38" s="483"/>
      <c r="AH38" s="483"/>
      <c r="AI38" s="483"/>
      <c r="AJ38" s="483"/>
      <c r="AK38" s="483"/>
      <c r="AL38" s="483"/>
      <c r="AM38" s="483"/>
      <c r="AN38" s="483"/>
      <c r="AO38" s="483"/>
      <c r="AP38" s="483"/>
      <c r="AQ38" s="483"/>
      <c r="AR38" s="483"/>
      <c r="AS38" s="483"/>
      <c r="AT38" s="483"/>
      <c r="AU38" s="483"/>
      <c r="AV38" s="483"/>
      <c r="AW38" s="483"/>
      <c r="AX38" s="483"/>
      <c r="AY38" s="483"/>
      <c r="AZ38" s="483"/>
      <c r="BA38" s="483"/>
      <c r="BB38" s="483"/>
      <c r="BC38" s="483"/>
      <c r="BD38" s="483"/>
      <c r="BE38" s="483"/>
      <c r="BF38" s="483"/>
      <c r="BG38" s="20"/>
      <c r="BK38" s="26" t="str">
        <f>IF('Contexto Estrat. Ins'!$S$7&lt;&gt;"",'Contexto Estrat. Ins'!$S$6,"")</f>
        <v/>
      </c>
      <c r="BL38" s="26" t="str">
        <f>IF('Contexto Estrat. Ins'!$S$8&lt;&gt;"",'Contexto Estrat. Ins'!$S$6,"")</f>
        <v/>
      </c>
      <c r="BM38" s="26" t="str">
        <f>IF('Contexto Estrat. Ins'!$S$9&lt;&gt;"",'Contexto Estrat. Ins'!$S$6,"")</f>
        <v/>
      </c>
      <c r="BN38" s="26" t="str">
        <f>IF('Contexto Estrat. Ins'!$S$10&lt;&gt;"",'Contexto Estrat. Ins'!$S$6,"")</f>
        <v/>
      </c>
      <c r="BO38" s="26" t="str">
        <f>IF('Contexto Estrat. Ins'!$S$11&lt;&gt;"",'Contexto Estrat. Ins'!$S$6,"")</f>
        <v/>
      </c>
      <c r="BP38" s="26" t="str">
        <f>IF('Contexto Estrat. Ins'!$S$12&lt;&gt;"",'Contexto Estrat. Ins'!$S$6,"")</f>
        <v/>
      </c>
      <c r="BQ38" s="26" t="str">
        <f>IF($D$29='Contexto Estrat. Ins'!$B$7,BK38,IF($D$29='Contexto Estrat. Ins'!$B$8,BL38,IF($D$29='Contexto Estrat. Ins'!$B$9,BM38,IF($D$29='Contexto Estrat. Ins'!$B$10,BN38,IF($D$29='Contexto Estrat. Ins'!$B$11,BO38,IF($D$29='Contexto Estrat. Ins'!$B$12,BP38,""))))))</f>
        <v/>
      </c>
      <c r="BS38" s="26" t="str">
        <f>IF('Contexto Estrat. Ins'!$S$37&lt;&gt;"",'Contexto Estrat. Ins'!$S$36,"")</f>
        <v/>
      </c>
      <c r="BT38" s="26" t="str">
        <f>IF('Contexto Estrat. Ins'!$S$38&lt;&gt;"",'Contexto Estrat. Ins'!$S$36,"")</f>
        <v/>
      </c>
      <c r="BU38" s="26" t="str">
        <f>IF('Contexto Estrat. Ins'!$S$39&lt;&gt;"",'Contexto Estrat. Ins'!$S$36,"")</f>
        <v/>
      </c>
      <c r="BV38" s="26" t="str">
        <f>IF('Contexto Estrat. Ins'!$S$40&lt;&gt;"",'Contexto Estrat. Ins'!$S$36,"")</f>
        <v/>
      </c>
      <c r="BW38" s="26" t="str">
        <f>IF('Contexto Estrat. Ins'!$S$41&lt;&gt;"",'Contexto Estrat. Ins'!$S$36,"")</f>
        <v/>
      </c>
      <c r="BX38" s="26" t="str">
        <f>IF('Contexto Estrat. Ins'!$S$42&lt;&gt;"",'Contexto Estrat. Ins'!$S$36,"")</f>
        <v/>
      </c>
      <c r="BY38" s="26" t="str">
        <f>IF($D$29='Contexto Estrat. Ins'!$B$37,BS38,IF($D$29='Contexto Estrat. Ins'!$B$38,BT38,IF($D$29='Contexto Estrat. Ins'!$B$39,BU38,IF($D$29='Contexto Estrat. Ins'!$B$40,BV38,IF($D$29='Contexto Estrat. Ins'!$B$41,BW38,IF($D$29='Contexto Estrat. Ins'!$B$42,BX38,""))))))</f>
        <v/>
      </c>
      <c r="CA38" s="26" t="str">
        <f>IF('Contexto Estrat. Ins'!$S$17&lt;&gt;"",'Contexto Estrat. Ins'!$S$16,"")</f>
        <v/>
      </c>
      <c r="CB38" s="26" t="str">
        <f>IF('Contexto Estrat. Ins'!$S$18&lt;&gt;"",'Contexto Estrat. Ins'!$S$16,"")</f>
        <v/>
      </c>
      <c r="CC38" s="26" t="str">
        <f>IF('Contexto Estrat. Ins'!$S$19&lt;&gt;"",'Contexto Estrat. Ins'!$S$16,"")</f>
        <v/>
      </c>
      <c r="CD38" s="26" t="str">
        <f>IF('Contexto Estrat. Ins'!$S$20&lt;&gt;"",'Contexto Estrat. Ins'!$S$16,"")</f>
        <v/>
      </c>
      <c r="CE38" s="26" t="str">
        <f>IF('Contexto Estrat. Ins'!$S$21&lt;&gt;"",'Contexto Estrat. Ins'!$S$16,"")</f>
        <v/>
      </c>
      <c r="CF38" s="26" t="str">
        <f>IF('Contexto Estrat. Ins'!$S$22&lt;&gt;"",'Contexto Estrat. Ins'!$S$16,"")</f>
        <v/>
      </c>
      <c r="CG38" s="26" t="str">
        <f>IF($D$29='Contexto Estrat. Ins'!$B$17,CA38,IF($D$29='Contexto Estrat. Ins'!$B$18,CB38,IF($D$29='Contexto Estrat. Ins'!$B$19,CC38,IF($D$29='Contexto Estrat. Ins'!$B$20,CD38,IF($D$29='Contexto Estrat. Ins'!$B$21,CE38,IF($D$29='Contexto Estrat. Ins'!$B$22,CF38,""))))))</f>
        <v/>
      </c>
    </row>
    <row r="39" spans="1:86" ht="15.6" customHeight="1">
      <c r="A39" s="18"/>
      <c r="D39" s="456"/>
      <c r="E39" s="456"/>
      <c r="F39" s="456"/>
      <c r="G39" s="456"/>
      <c r="H39" s="456"/>
      <c r="I39" s="456"/>
      <c r="J39" s="400" t="s">
        <v>625</v>
      </c>
      <c r="K39" s="400"/>
      <c r="L39" s="400"/>
      <c r="M39" s="400"/>
      <c r="N39" s="400"/>
      <c r="O39" s="400"/>
      <c r="P39" s="400"/>
      <c r="Q39" s="400"/>
      <c r="R39" s="400"/>
      <c r="S39" s="400"/>
      <c r="T39" s="400"/>
      <c r="U39" s="400"/>
      <c r="V39" s="400"/>
      <c r="W39" s="400"/>
      <c r="X39" s="400"/>
      <c r="Y39" s="400"/>
      <c r="Z39" s="400"/>
      <c r="AA39" s="400"/>
      <c r="AB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20"/>
      <c r="BK39" s="26" t="str">
        <f>IF('Contexto Estrat. Ins'!$T$7&lt;&gt;"",'Contexto Estrat. Ins'!$T$6,"")</f>
        <v/>
      </c>
      <c r="BL39" s="26" t="str">
        <f>IF('Contexto Estrat. Ins'!$T$8&lt;&gt;"",'Contexto Estrat. Ins'!$T$6,"")</f>
        <v/>
      </c>
      <c r="BM39" s="26" t="str">
        <f>IF('Contexto Estrat. Ins'!$T$9&lt;&gt;"",'Contexto Estrat. Ins'!$T$6,"")</f>
        <v/>
      </c>
      <c r="BN39" s="26" t="str">
        <f>IF('Contexto Estrat. Ins'!$T$10&lt;&gt;"",'Contexto Estrat. Ins'!$T$6,"")</f>
        <v/>
      </c>
      <c r="BO39" s="26" t="str">
        <f>IF('Contexto Estrat. Ins'!$T$11&lt;&gt;"",'Contexto Estrat. Ins'!$T$6,"")</f>
        <v/>
      </c>
      <c r="BP39" s="26" t="str">
        <f>IF('Contexto Estrat. Ins'!$T$12&lt;&gt;"",'Contexto Estrat. Ins'!$T$6,"")</f>
        <v/>
      </c>
      <c r="BQ39" s="26" t="str">
        <f>IF($D$29='Contexto Estrat. Ins'!$B$7,BK39,IF($D$29='Contexto Estrat. Ins'!$B$8,BL39,IF($D$29='Contexto Estrat. Ins'!$B$9,BM39,IF($D$29='Contexto Estrat. Ins'!$B$10,BN39,IF($D$29='Contexto Estrat. Ins'!$B$11,BO39,IF($D$29='Contexto Estrat. Ins'!$B$12,BP39,""))))))</f>
        <v/>
      </c>
      <c r="BR39" s="142"/>
      <c r="BS39" s="26" t="str">
        <f>IF('Contexto Estrat. Ins'!$T$37&lt;&gt;"",'Contexto Estrat. Ins'!$T$36,"")</f>
        <v/>
      </c>
      <c r="BT39" s="26" t="str">
        <f>IF('Contexto Estrat. Ins'!$T$38&lt;&gt;"",'Contexto Estrat. Ins'!$T$36,"")</f>
        <v/>
      </c>
      <c r="BU39" s="26" t="str">
        <f>IF('Contexto Estrat. Ins'!$T$39&lt;&gt;"",'Contexto Estrat. Ins'!$T$36,"")</f>
        <v/>
      </c>
      <c r="BV39" s="26" t="str">
        <f>IF('Contexto Estrat. Ins'!$T$40&lt;&gt;"",'Contexto Estrat. Ins'!$T$36,"")</f>
        <v/>
      </c>
      <c r="BW39" s="26" t="str">
        <f>IF('Contexto Estrat. Ins'!$T$41&lt;&gt;"",'Contexto Estrat. Ins'!$T$36,"")</f>
        <v/>
      </c>
      <c r="BX39" s="26" t="str">
        <f>IF('Contexto Estrat. Ins'!$T$42&lt;&gt;"",'Contexto Estrat. Ins'!$T$36,"")</f>
        <v/>
      </c>
      <c r="BY39" s="26" t="str">
        <f>IF($D$29='Contexto Estrat. Ins'!$B$37,BS39,IF($D$29='Contexto Estrat. Ins'!$B$38,BT39,IF($D$29='Contexto Estrat. Ins'!$B$39,BU39,IF($D$29='Contexto Estrat. Ins'!$B$40,BV39,IF($D$29='Contexto Estrat. Ins'!$B$41,BW39,IF($D$29='Contexto Estrat. Ins'!$B$42,BX39,""))))))</f>
        <v/>
      </c>
      <c r="BZ39" s="142"/>
      <c r="CA39" s="26" t="str">
        <f>IF('Contexto Estrat. Ins'!$T$17&lt;&gt;"",'Contexto Estrat. Ins'!$T$16,"")</f>
        <v/>
      </c>
      <c r="CB39" s="26" t="str">
        <f>IF('Contexto Estrat. Ins'!$T$18&lt;&gt;"",'Contexto Estrat. Ins'!$T$16,"")</f>
        <v/>
      </c>
      <c r="CC39" s="26" t="str">
        <f>IF('Contexto Estrat. Ins'!$T$19&lt;&gt;"",'Contexto Estrat. Ins'!$T$16,"")</f>
        <v/>
      </c>
      <c r="CD39" s="26" t="str">
        <f>IF('Contexto Estrat. Ins'!$T$20&lt;&gt;"",'Contexto Estrat. Ins'!$T$16,"")</f>
        <v/>
      </c>
      <c r="CE39" s="26" t="str">
        <f>IF('Contexto Estrat. Ins'!$T$21&lt;&gt;"",'Contexto Estrat. Ins'!$T$16,"")</f>
        <v/>
      </c>
      <c r="CF39" s="26" t="str">
        <f>IF('Contexto Estrat. Ins'!$T$22&lt;&gt;"",'Contexto Estrat. Ins'!$T$16,"")</f>
        <v/>
      </c>
      <c r="CG39" s="26" t="str">
        <f>IF($D$29='Contexto Estrat. Ins'!$B$17,CA39,IF($D$29='Contexto Estrat. Ins'!$B$18,CB39,IF($D$29='Contexto Estrat. Ins'!$B$19,CC39,IF($D$29='Contexto Estrat. Ins'!$B$20,CD39,IF($D$29='Contexto Estrat. Ins'!$B$21,CE39,IF($D$29='Contexto Estrat. Ins'!$B$22,CF39,""))))))</f>
        <v/>
      </c>
      <c r="CH39" s="142"/>
    </row>
    <row r="40" spans="1:86" ht="15.6" customHeight="1">
      <c r="A40" s="18"/>
      <c r="D40" s="456"/>
      <c r="E40" s="456"/>
      <c r="F40" s="456"/>
      <c r="G40" s="456"/>
      <c r="H40" s="456"/>
      <c r="I40" s="456"/>
      <c r="J40" s="400"/>
      <c r="K40" s="400"/>
      <c r="L40" s="400"/>
      <c r="M40" s="400"/>
      <c r="N40" s="400"/>
      <c r="O40" s="400"/>
      <c r="P40" s="400"/>
      <c r="Q40" s="400"/>
      <c r="R40" s="400"/>
      <c r="S40" s="400"/>
      <c r="T40" s="400"/>
      <c r="U40" s="400"/>
      <c r="V40" s="400"/>
      <c r="W40" s="400"/>
      <c r="X40" s="400"/>
      <c r="Y40" s="400"/>
      <c r="Z40" s="400"/>
      <c r="AA40" s="400"/>
      <c r="AB40" s="400"/>
      <c r="AD40" s="400"/>
      <c r="AE40" s="400"/>
      <c r="AF40" s="400"/>
      <c r="AG40" s="400"/>
      <c r="AH40" s="400"/>
      <c r="AI40" s="400"/>
      <c r="AJ40" s="400"/>
      <c r="AK40" s="400"/>
      <c r="AL40" s="400"/>
      <c r="AM40" s="400"/>
      <c r="AN40" s="400"/>
      <c r="AO40" s="400"/>
      <c r="AP40" s="400"/>
      <c r="AQ40" s="400"/>
      <c r="AR40" s="400"/>
      <c r="AS40" s="400"/>
      <c r="AT40" s="400"/>
      <c r="AU40" s="400"/>
      <c r="AV40" s="400"/>
      <c r="AW40" s="400"/>
      <c r="AX40" s="400"/>
      <c r="AY40" s="400"/>
      <c r="AZ40" s="400"/>
      <c r="BA40" s="400"/>
      <c r="BB40" s="400"/>
      <c r="BC40" s="400"/>
      <c r="BD40" s="400"/>
      <c r="BE40" s="400"/>
      <c r="BF40" s="400"/>
      <c r="BG40" s="20"/>
      <c r="BK40" s="26" t="str">
        <f>IF('Contexto Estrat. Ins'!$U$7&lt;&gt;"",'Contexto Estrat. Ins'!$U$6,"")</f>
        <v/>
      </c>
      <c r="BL40" s="26" t="str">
        <f>IF('Contexto Estrat. Ins'!$U$8&lt;&gt;"",'Contexto Estrat. Ins'!$U$6,"")</f>
        <v/>
      </c>
      <c r="BM40" s="26" t="str">
        <f>IF('Contexto Estrat. Ins'!$U$9&lt;&gt;"",'Contexto Estrat. Ins'!$U$6,"")</f>
        <v/>
      </c>
      <c r="BN40" s="26" t="str">
        <f>IF('Contexto Estrat. Ins'!$U$10&lt;&gt;"",'Contexto Estrat. Ins'!$U$6,"")</f>
        <v/>
      </c>
      <c r="BO40" s="26" t="str">
        <f>IF('Contexto Estrat. Ins'!$U$11&lt;&gt;"",'Contexto Estrat. Ins'!$U$6,"")</f>
        <v/>
      </c>
      <c r="BP40" s="26" t="str">
        <f>IF('Contexto Estrat. Ins'!$U$12&lt;&gt;"",'Contexto Estrat. Ins'!$U$6,"")</f>
        <v/>
      </c>
      <c r="BQ40" s="26" t="str">
        <f>IF($D$29='Contexto Estrat. Ins'!$B$7,BK40,IF($D$29='Contexto Estrat. Ins'!$B$8,BL40,IF($D$29='Contexto Estrat. Ins'!$B$9,BM40,IF($D$29='Contexto Estrat. Ins'!$B$10,BN40,IF($D$29='Contexto Estrat. Ins'!$B$11,BO40,IF($D$29='Contexto Estrat. Ins'!$B$12,BP40,""))))))</f>
        <v/>
      </c>
      <c r="BR40" s="142"/>
      <c r="BS40" s="26" t="str">
        <f>IF('Contexto Estrat. Ins'!$U$37&lt;&gt;"",'Contexto Estrat. Ins'!$U$36,"")</f>
        <v/>
      </c>
      <c r="BT40" s="26" t="str">
        <f>IF('Contexto Estrat. Ins'!$U$38&lt;&gt;"",'Contexto Estrat. Ins'!$U$36,"")</f>
        <v/>
      </c>
      <c r="BU40" s="26" t="str">
        <f>IF('Contexto Estrat. Ins'!$U$39&lt;&gt;"",'Contexto Estrat. Ins'!$U$36,"")</f>
        <v/>
      </c>
      <c r="BV40" s="26" t="str">
        <f>IF('Contexto Estrat. Ins'!$U$40&lt;&gt;"",'Contexto Estrat. Ins'!$U$36,"")</f>
        <v/>
      </c>
      <c r="BW40" s="26" t="str">
        <f>IF('Contexto Estrat. Ins'!$U$41&lt;&gt;"",'Contexto Estrat. Ins'!$U$36,"")</f>
        <v/>
      </c>
      <c r="BX40" s="26" t="str">
        <f>IF('Contexto Estrat. Ins'!$U$42&lt;&gt;"",'Contexto Estrat. Ins'!$U$36,"")</f>
        <v/>
      </c>
      <c r="BY40" s="26" t="str">
        <f>IF($D$29='Contexto Estrat. Ins'!$B$37,BS40,IF($D$29='Contexto Estrat. Ins'!$B$38,BT40,IF($D$29='Contexto Estrat. Ins'!$B$39,BU40,IF($D$29='Contexto Estrat. Ins'!$B$40,BV40,IF($D$29='Contexto Estrat. Ins'!$B$41,BW40,IF($D$29='Contexto Estrat. Ins'!$B$42,BX40,""))))))</f>
        <v/>
      </c>
      <c r="BZ40" s="142"/>
      <c r="CA40" s="26" t="str">
        <f>IF('Contexto Estrat. Ins'!$U$17&lt;&gt;"",'Contexto Estrat. Ins'!$U$16,"")</f>
        <v/>
      </c>
      <c r="CB40" s="26" t="str">
        <f>IF('Contexto Estrat. Ins'!$U$18&lt;&gt;"",'Contexto Estrat. Ins'!$U$16,"")</f>
        <v/>
      </c>
      <c r="CC40" s="26" t="str">
        <f>IF('Contexto Estrat. Ins'!$U$19&lt;&gt;"",'Contexto Estrat. Ins'!$U$16,"")</f>
        <v/>
      </c>
      <c r="CD40" s="26" t="str">
        <f>IF('Contexto Estrat. Ins'!$U$20&lt;&gt;"",'Contexto Estrat. Ins'!$U$16,"")</f>
        <v/>
      </c>
      <c r="CE40" s="26" t="str">
        <f>IF('Contexto Estrat. Ins'!$U$21&lt;&gt;"",'Contexto Estrat. Ins'!$U$16,"")</f>
        <v/>
      </c>
      <c r="CF40" s="26" t="str">
        <f>IF('Contexto Estrat. Ins'!$U$22&lt;&gt;"",'Contexto Estrat. Ins'!$U$16,"")</f>
        <v/>
      </c>
      <c r="CG40" s="26" t="str">
        <f>IF($D$29='Contexto Estrat. Ins'!$B$17,CA40,IF($D$29='Contexto Estrat. Ins'!$B$18,CB40,IF($D$29='Contexto Estrat. Ins'!$B$19,CC40,IF($D$29='Contexto Estrat. Ins'!$B$20,CD40,IF($D$29='Contexto Estrat. Ins'!$B$21,CE40,IF($D$29='Contexto Estrat. Ins'!$B$22,CF40,""))))))</f>
        <v/>
      </c>
      <c r="CH40" s="142"/>
    </row>
    <row r="41" spans="1:86" ht="15.6" customHeight="1">
      <c r="A41" s="18"/>
      <c r="D41" s="456"/>
      <c r="E41" s="456"/>
      <c r="F41" s="456"/>
      <c r="G41" s="456"/>
      <c r="H41" s="456"/>
      <c r="I41" s="456"/>
      <c r="J41" s="400"/>
      <c r="K41" s="400"/>
      <c r="L41" s="400"/>
      <c r="M41" s="400"/>
      <c r="N41" s="400"/>
      <c r="O41" s="400"/>
      <c r="P41" s="400"/>
      <c r="Q41" s="400"/>
      <c r="R41" s="400"/>
      <c r="S41" s="400"/>
      <c r="T41" s="400"/>
      <c r="U41" s="400"/>
      <c r="V41" s="400"/>
      <c r="W41" s="400"/>
      <c r="X41" s="400"/>
      <c r="Y41" s="400"/>
      <c r="Z41" s="400"/>
      <c r="AA41" s="400"/>
      <c r="AB41" s="400"/>
      <c r="AD41" s="400"/>
      <c r="AE41" s="400"/>
      <c r="AF41" s="400"/>
      <c r="AG41" s="400"/>
      <c r="AH41" s="400"/>
      <c r="AI41" s="400"/>
      <c r="AJ41" s="400"/>
      <c r="AK41" s="400"/>
      <c r="AL41" s="400"/>
      <c r="AM41" s="400"/>
      <c r="AN41" s="400"/>
      <c r="AO41" s="400"/>
      <c r="AP41" s="400"/>
      <c r="AQ41" s="400"/>
      <c r="AR41" s="400"/>
      <c r="AS41" s="400"/>
      <c r="AT41" s="400"/>
      <c r="AU41" s="400"/>
      <c r="AV41" s="400"/>
      <c r="AW41" s="400"/>
      <c r="AX41" s="400"/>
      <c r="AY41" s="400"/>
      <c r="AZ41" s="400"/>
      <c r="BA41" s="400"/>
      <c r="BB41" s="400"/>
      <c r="BC41" s="400"/>
      <c r="BD41" s="400"/>
      <c r="BE41" s="400"/>
      <c r="BF41" s="400"/>
      <c r="BG41" s="20"/>
      <c r="BK41" s="26" t="str">
        <f>IF('Contexto Estrat. Ins'!$V$7&lt;&gt;"",'Contexto Estrat. Ins'!$V$6,"")</f>
        <v/>
      </c>
      <c r="BL41" s="26" t="str">
        <f>IF('Contexto Estrat. Ins'!$V$8&lt;&gt;"",'Contexto Estrat. Ins'!$V$6,"")</f>
        <v/>
      </c>
      <c r="BM41" s="26" t="str">
        <f>IF('Contexto Estrat. Ins'!$V$9&lt;&gt;"",'Contexto Estrat. Ins'!$V$6,"")</f>
        <v/>
      </c>
      <c r="BN41" s="26" t="str">
        <f>IF('Contexto Estrat. Ins'!$V$10&lt;&gt;"",'Contexto Estrat. Ins'!$V$6,"")</f>
        <v/>
      </c>
      <c r="BO41" s="26" t="str">
        <f>IF('Contexto Estrat. Ins'!$V$11&lt;&gt;"",'Contexto Estrat. Ins'!$V$6,"")</f>
        <v/>
      </c>
      <c r="BP41" s="26" t="str">
        <f>IF('Contexto Estrat. Ins'!$V$12&lt;&gt;"",'Contexto Estrat. Ins'!$V$6,"")</f>
        <v/>
      </c>
      <c r="BQ41" s="26" t="str">
        <f>IF($D$29='Contexto Estrat. Ins'!$B$7,BK41,IF($D$29='Contexto Estrat. Ins'!$B$8,BL41,IF($D$29='Contexto Estrat. Ins'!$B$9,BM41,IF($D$29='Contexto Estrat. Ins'!$B$10,BN41,IF($D$29='Contexto Estrat. Ins'!$B$11,BO41,IF($D$29='Contexto Estrat. Ins'!$B$12,BP41,""))))))</f>
        <v/>
      </c>
      <c r="BR41" s="142"/>
      <c r="BS41" s="26" t="str">
        <f>IF('Contexto Estrat. Ins'!$V$37&lt;&gt;"",'Contexto Estrat. Ins'!$V$36,"")</f>
        <v/>
      </c>
      <c r="BT41" s="26" t="str">
        <f>IF('Contexto Estrat. Ins'!$V$38&lt;&gt;"",'Contexto Estrat. Ins'!$V$36,"")</f>
        <v/>
      </c>
      <c r="BU41" s="26" t="str">
        <f>IF('Contexto Estrat. Ins'!$V$39&lt;&gt;"",'Contexto Estrat. Ins'!$V$36,"")</f>
        <v/>
      </c>
      <c r="BV41" s="26" t="str">
        <f>IF('Contexto Estrat. Ins'!$V$40&lt;&gt;"",'Contexto Estrat. Ins'!$V$36,"")</f>
        <v/>
      </c>
      <c r="BW41" s="26" t="str">
        <f>IF('Contexto Estrat. Ins'!$V$41&lt;&gt;"",'Contexto Estrat. Ins'!$V$36,"")</f>
        <v/>
      </c>
      <c r="BX41" s="26" t="str">
        <f>IF('Contexto Estrat. Ins'!$V$42&lt;&gt;"",'Contexto Estrat. Ins'!$V$36,"")</f>
        <v/>
      </c>
      <c r="BY41" s="26" t="str">
        <f>IF($D$29='Contexto Estrat. Ins'!$B$37,BS41,IF($D$29='Contexto Estrat. Ins'!$B$38,BT41,IF($D$29='Contexto Estrat. Ins'!$B$39,BU41,IF($D$29='Contexto Estrat. Ins'!$B$40,BV41,IF($D$29='Contexto Estrat. Ins'!$B$41,BW41,IF($D$29='Contexto Estrat. Ins'!$B$42,BX41,""))))))</f>
        <v/>
      </c>
      <c r="BZ41" s="142"/>
      <c r="CA41" s="26" t="str">
        <f>IF('Contexto Estrat. Ins'!$V$17&lt;&gt;"",'Contexto Estrat. Ins'!$V$16,"")</f>
        <v/>
      </c>
      <c r="CB41" s="26" t="str">
        <f>IF('Contexto Estrat. Ins'!$V$18&lt;&gt;"",'Contexto Estrat. Ins'!$V$16,"")</f>
        <v/>
      </c>
      <c r="CC41" s="26" t="str">
        <f>IF('Contexto Estrat. Ins'!$V$19&lt;&gt;"",'Contexto Estrat. Ins'!$V$16,"")</f>
        <v/>
      </c>
      <c r="CD41" s="26" t="str">
        <f>IF('Contexto Estrat. Ins'!$V$20&lt;&gt;"",'Contexto Estrat. Ins'!$V$16,"")</f>
        <v/>
      </c>
      <c r="CE41" s="26" t="str">
        <f>IF('Contexto Estrat. Ins'!$V$21&lt;&gt;"",'Contexto Estrat. Ins'!$V$16,"")</f>
        <v/>
      </c>
      <c r="CF41" s="26" t="str">
        <f>IF('Contexto Estrat. Ins'!$V$22&lt;&gt;"",'Contexto Estrat. Ins'!$V$16,"")</f>
        <v/>
      </c>
      <c r="CG41" s="26" t="str">
        <f>IF($D$29='Contexto Estrat. Ins'!$B$17,CA41,IF($D$29='Contexto Estrat. Ins'!$B$18,CB41,IF($D$29='Contexto Estrat. Ins'!$B$19,CC41,IF($D$29='Contexto Estrat. Ins'!$B$20,CD41,IF($D$29='Contexto Estrat. Ins'!$B$21,CE41,IF($D$29='Contexto Estrat. Ins'!$B$22,CF41,""))))))</f>
        <v/>
      </c>
      <c r="CH41" s="142"/>
    </row>
    <row r="42" spans="1:86" ht="15.6" customHeight="1">
      <c r="A42" s="18"/>
      <c r="D42" s="456"/>
      <c r="E42" s="456"/>
      <c r="F42" s="456"/>
      <c r="G42" s="456"/>
      <c r="H42" s="456"/>
      <c r="I42" s="456"/>
      <c r="J42" s="400"/>
      <c r="K42" s="400"/>
      <c r="L42" s="400"/>
      <c r="M42" s="400"/>
      <c r="N42" s="400"/>
      <c r="O42" s="400"/>
      <c r="P42" s="400"/>
      <c r="Q42" s="400"/>
      <c r="R42" s="400"/>
      <c r="S42" s="400"/>
      <c r="T42" s="400"/>
      <c r="U42" s="400"/>
      <c r="V42" s="400"/>
      <c r="W42" s="400"/>
      <c r="X42" s="400"/>
      <c r="Y42" s="400"/>
      <c r="Z42" s="400"/>
      <c r="AA42" s="400"/>
      <c r="AB42" s="400"/>
      <c r="AD42" s="400"/>
      <c r="AE42" s="400"/>
      <c r="AF42" s="400"/>
      <c r="AG42" s="400"/>
      <c r="AH42" s="400"/>
      <c r="AI42" s="400"/>
      <c r="AJ42" s="400"/>
      <c r="AK42" s="400"/>
      <c r="AL42" s="400"/>
      <c r="AM42" s="400"/>
      <c r="AN42" s="400"/>
      <c r="AO42" s="400"/>
      <c r="AP42" s="400"/>
      <c r="AQ42" s="400"/>
      <c r="AR42" s="400"/>
      <c r="AS42" s="400"/>
      <c r="AT42" s="400"/>
      <c r="AU42" s="400"/>
      <c r="AV42" s="400"/>
      <c r="AW42" s="400"/>
      <c r="AX42" s="400"/>
      <c r="AY42" s="400"/>
      <c r="AZ42" s="400"/>
      <c r="BA42" s="400"/>
      <c r="BB42" s="400"/>
      <c r="BC42" s="400"/>
      <c r="BD42" s="400"/>
      <c r="BE42" s="400"/>
      <c r="BF42" s="400"/>
      <c r="BG42" s="20"/>
      <c r="BK42" s="142"/>
      <c r="BL42" s="142"/>
      <c r="BM42" s="142"/>
      <c r="BN42" s="142"/>
      <c r="BO42" s="142"/>
      <c r="BP42" s="142"/>
      <c r="BQ42" s="142"/>
      <c r="BR42" s="142"/>
      <c r="BS42" s="142"/>
      <c r="BT42" s="142"/>
      <c r="BU42" s="142"/>
      <c r="BV42" s="142"/>
      <c r="BW42" s="142"/>
      <c r="BX42" s="142"/>
      <c r="BY42" s="142"/>
      <c r="BZ42" s="142"/>
      <c r="CA42" s="142"/>
      <c r="CB42" s="142"/>
      <c r="CC42" s="142"/>
      <c r="CD42" s="142"/>
    </row>
    <row r="43" spans="1:86" ht="15.6" customHeight="1">
      <c r="A43" s="18"/>
      <c r="D43" s="456"/>
      <c r="E43" s="456"/>
      <c r="F43" s="456"/>
      <c r="G43" s="456"/>
      <c r="H43" s="456"/>
      <c r="I43" s="456"/>
      <c r="J43" s="400"/>
      <c r="K43" s="400"/>
      <c r="L43" s="400"/>
      <c r="M43" s="400"/>
      <c r="N43" s="400"/>
      <c r="O43" s="400"/>
      <c r="P43" s="400"/>
      <c r="Q43" s="400"/>
      <c r="R43" s="400"/>
      <c r="S43" s="400"/>
      <c r="T43" s="400"/>
      <c r="U43" s="400"/>
      <c r="V43" s="400"/>
      <c r="W43" s="400"/>
      <c r="X43" s="400"/>
      <c r="Y43" s="400"/>
      <c r="Z43" s="400"/>
      <c r="AA43" s="400"/>
      <c r="AB43" s="400"/>
      <c r="AD43" s="400"/>
      <c r="AE43" s="400"/>
      <c r="AF43" s="400"/>
      <c r="AG43" s="400"/>
      <c r="AH43" s="400"/>
      <c r="AI43" s="400"/>
      <c r="AJ43" s="400"/>
      <c r="AK43" s="400"/>
      <c r="AL43" s="400"/>
      <c r="AM43" s="400"/>
      <c r="AN43" s="400"/>
      <c r="AO43" s="400"/>
      <c r="AP43" s="400"/>
      <c r="AQ43" s="400"/>
      <c r="AR43" s="400"/>
      <c r="AS43" s="400"/>
      <c r="AT43" s="400"/>
      <c r="AU43" s="400"/>
      <c r="AV43" s="400"/>
      <c r="AW43" s="400"/>
      <c r="AX43" s="400"/>
      <c r="AY43" s="400"/>
      <c r="AZ43" s="400"/>
      <c r="BA43" s="400"/>
      <c r="BB43" s="400"/>
      <c r="BC43" s="400"/>
      <c r="BD43" s="400"/>
      <c r="BE43" s="400"/>
      <c r="BF43" s="400"/>
      <c r="BG43" s="20"/>
      <c r="BK43" s="142"/>
      <c r="BL43" s="142"/>
      <c r="BM43" s="142"/>
      <c r="BN43" s="142"/>
      <c r="BO43" s="142"/>
      <c r="BP43" s="142"/>
      <c r="BQ43" s="142"/>
      <c r="BR43" s="142"/>
      <c r="BS43" s="142"/>
      <c r="BT43" s="142"/>
      <c r="BU43" s="142"/>
      <c r="BV43" s="142"/>
      <c r="BW43" s="142"/>
      <c r="BX43" s="142"/>
      <c r="BY43" s="142"/>
      <c r="BZ43" s="142"/>
      <c r="CA43" s="142"/>
      <c r="CB43" s="142"/>
      <c r="CC43" s="142"/>
      <c r="CD43" s="142"/>
    </row>
    <row r="44" spans="1:86" ht="15.6" customHeight="1">
      <c r="A44" s="18"/>
      <c r="D44" s="456"/>
      <c r="E44" s="456"/>
      <c r="F44" s="456"/>
      <c r="G44" s="456"/>
      <c r="H44" s="456"/>
      <c r="I44" s="456"/>
      <c r="J44" s="400"/>
      <c r="K44" s="400"/>
      <c r="L44" s="400"/>
      <c r="M44" s="400"/>
      <c r="N44" s="400"/>
      <c r="O44" s="400"/>
      <c r="P44" s="400"/>
      <c r="Q44" s="400"/>
      <c r="R44" s="400"/>
      <c r="S44" s="400"/>
      <c r="T44" s="400"/>
      <c r="U44" s="400"/>
      <c r="V44" s="400"/>
      <c r="W44" s="400"/>
      <c r="X44" s="400"/>
      <c r="Y44" s="400"/>
      <c r="Z44" s="400"/>
      <c r="AA44" s="400"/>
      <c r="AB44" s="400"/>
      <c r="AD44" s="400"/>
      <c r="AE44" s="400"/>
      <c r="AF44" s="400"/>
      <c r="AG44" s="400"/>
      <c r="AH44" s="400"/>
      <c r="AI44" s="400"/>
      <c r="AJ44" s="400"/>
      <c r="AK44" s="400"/>
      <c r="AL44" s="400"/>
      <c r="AM44" s="400"/>
      <c r="AN44" s="400"/>
      <c r="AO44" s="400"/>
      <c r="AP44" s="400"/>
      <c r="AQ44" s="400"/>
      <c r="AR44" s="400"/>
      <c r="AS44" s="400"/>
      <c r="AT44" s="400"/>
      <c r="AU44" s="400"/>
      <c r="AV44" s="400"/>
      <c r="AW44" s="400"/>
      <c r="AX44" s="400"/>
      <c r="AY44" s="400"/>
      <c r="AZ44" s="400"/>
      <c r="BA44" s="400"/>
      <c r="BB44" s="400"/>
      <c r="BC44" s="400"/>
      <c r="BD44" s="400"/>
      <c r="BE44" s="400"/>
      <c r="BF44" s="400"/>
      <c r="BG44" s="20"/>
      <c r="BK44" s="142"/>
      <c r="BL44" s="142"/>
      <c r="BM44" s="142"/>
      <c r="BN44" s="142"/>
      <c r="BO44" s="142"/>
      <c r="BP44" s="142"/>
      <c r="BQ44" s="142"/>
      <c r="BR44" s="142"/>
      <c r="BS44" s="142"/>
      <c r="BT44" s="142"/>
      <c r="BU44" s="142"/>
      <c r="BV44" s="142"/>
      <c r="BW44" s="142"/>
      <c r="BX44" s="142"/>
      <c r="BY44" s="142"/>
      <c r="BZ44" s="142"/>
      <c r="CA44" s="142"/>
      <c r="CB44" s="142"/>
      <c r="CC44" s="142"/>
      <c r="CD44" s="142"/>
    </row>
    <row r="45" spans="1:86" ht="15.6" customHeight="1">
      <c r="A45" s="18"/>
      <c r="D45" s="456"/>
      <c r="E45" s="456"/>
      <c r="F45" s="456"/>
      <c r="G45" s="456"/>
      <c r="H45" s="456"/>
      <c r="I45" s="456"/>
      <c r="J45" s="400"/>
      <c r="K45" s="400"/>
      <c r="L45" s="400"/>
      <c r="M45" s="400"/>
      <c r="N45" s="400"/>
      <c r="O45" s="400"/>
      <c r="P45" s="400"/>
      <c r="Q45" s="400"/>
      <c r="R45" s="400"/>
      <c r="S45" s="400"/>
      <c r="T45" s="400"/>
      <c r="U45" s="400"/>
      <c r="V45" s="400"/>
      <c r="W45" s="400"/>
      <c r="X45" s="400"/>
      <c r="Y45" s="400"/>
      <c r="Z45" s="400"/>
      <c r="AA45" s="400"/>
      <c r="AB45" s="400"/>
      <c r="AD45" s="400"/>
      <c r="AE45" s="400"/>
      <c r="AF45" s="400"/>
      <c r="AG45" s="400"/>
      <c r="AH45" s="400"/>
      <c r="AI45" s="400"/>
      <c r="AJ45" s="400"/>
      <c r="AK45" s="400"/>
      <c r="AL45" s="400"/>
      <c r="AM45" s="400"/>
      <c r="AN45" s="400"/>
      <c r="AO45" s="400"/>
      <c r="AP45" s="400"/>
      <c r="AQ45" s="400"/>
      <c r="AR45" s="400"/>
      <c r="AS45" s="400"/>
      <c r="AT45" s="400"/>
      <c r="AU45" s="400"/>
      <c r="AV45" s="400"/>
      <c r="AW45" s="400"/>
      <c r="AX45" s="400"/>
      <c r="AY45" s="400"/>
      <c r="AZ45" s="400"/>
      <c r="BA45" s="400"/>
      <c r="BB45" s="400"/>
      <c r="BC45" s="400"/>
      <c r="BD45" s="400"/>
      <c r="BE45" s="400"/>
      <c r="BF45" s="400"/>
      <c r="BG45" s="20"/>
    </row>
    <row r="46" spans="1:86" ht="15.6" customHeight="1">
      <c r="A46" s="18"/>
      <c r="D46" s="456"/>
      <c r="E46" s="456"/>
      <c r="F46" s="456"/>
      <c r="G46" s="456"/>
      <c r="H46" s="456"/>
      <c r="I46" s="456"/>
      <c r="J46" s="400"/>
      <c r="K46" s="400"/>
      <c r="L46" s="400"/>
      <c r="M46" s="400"/>
      <c r="N46" s="400"/>
      <c r="O46" s="400"/>
      <c r="P46" s="400"/>
      <c r="Q46" s="400"/>
      <c r="R46" s="400"/>
      <c r="S46" s="400"/>
      <c r="T46" s="400"/>
      <c r="U46" s="400"/>
      <c r="V46" s="400"/>
      <c r="W46" s="400"/>
      <c r="X46" s="400"/>
      <c r="Y46" s="400"/>
      <c r="Z46" s="400"/>
      <c r="AA46" s="400"/>
      <c r="AB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c r="BA46" s="400"/>
      <c r="BB46" s="400"/>
      <c r="BC46" s="400"/>
      <c r="BD46" s="400"/>
      <c r="BE46" s="400"/>
      <c r="BF46" s="400"/>
      <c r="BG46" s="20"/>
    </row>
    <row r="47" spans="1:86" ht="15.6" customHeight="1">
      <c r="A47" s="18"/>
      <c r="D47" s="456"/>
      <c r="E47" s="456"/>
      <c r="F47" s="456"/>
      <c r="G47" s="456"/>
      <c r="H47" s="456"/>
      <c r="I47" s="456"/>
      <c r="J47" s="400"/>
      <c r="K47" s="400"/>
      <c r="L47" s="400"/>
      <c r="M47" s="400"/>
      <c r="N47" s="400"/>
      <c r="O47" s="400"/>
      <c r="P47" s="400"/>
      <c r="Q47" s="400"/>
      <c r="R47" s="400"/>
      <c r="S47" s="400"/>
      <c r="T47" s="400"/>
      <c r="U47" s="400"/>
      <c r="V47" s="400"/>
      <c r="W47" s="400"/>
      <c r="X47" s="400"/>
      <c r="Y47" s="400"/>
      <c r="Z47" s="400"/>
      <c r="AA47" s="400"/>
      <c r="AB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20"/>
    </row>
    <row r="48" spans="1:86" ht="15.6" customHeight="1">
      <c r="A48" s="18"/>
      <c r="D48" s="456"/>
      <c r="E48" s="456"/>
      <c r="F48" s="456"/>
      <c r="G48" s="456"/>
      <c r="H48" s="456"/>
      <c r="I48" s="456"/>
      <c r="J48" s="400"/>
      <c r="K48" s="400"/>
      <c r="L48" s="400"/>
      <c r="M48" s="400"/>
      <c r="N48" s="400"/>
      <c r="O48" s="400"/>
      <c r="P48" s="400"/>
      <c r="Q48" s="400"/>
      <c r="R48" s="400"/>
      <c r="S48" s="400"/>
      <c r="T48" s="400"/>
      <c r="U48" s="400"/>
      <c r="V48" s="400"/>
      <c r="W48" s="400"/>
      <c r="X48" s="400"/>
      <c r="Y48" s="400"/>
      <c r="Z48" s="400"/>
      <c r="AA48" s="400"/>
      <c r="AB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20"/>
    </row>
    <row r="49" spans="1:73" ht="15.6" customHeight="1">
      <c r="A49" s="18"/>
      <c r="D49" s="482" t="s">
        <v>480</v>
      </c>
      <c r="E49" s="482"/>
      <c r="F49" s="482"/>
      <c r="G49" s="482"/>
      <c r="H49" s="482"/>
      <c r="I49" s="482"/>
      <c r="J49" s="482"/>
      <c r="K49" s="482"/>
      <c r="L49" s="482"/>
      <c r="M49" s="482"/>
      <c r="N49" s="482"/>
      <c r="O49" s="482"/>
      <c r="P49" s="482"/>
      <c r="Q49" s="482"/>
      <c r="R49" s="482"/>
      <c r="S49" s="482"/>
      <c r="T49" s="482"/>
      <c r="U49" s="482"/>
      <c r="V49" s="482"/>
      <c r="W49" s="482"/>
      <c r="X49" s="482"/>
      <c r="Y49" s="482"/>
      <c r="Z49" s="482"/>
      <c r="AA49" s="482"/>
      <c r="AB49" s="482"/>
      <c r="AD49" s="400"/>
      <c r="AE49" s="400"/>
      <c r="AF49" s="400"/>
      <c r="AG49" s="400"/>
      <c r="AH49" s="400"/>
      <c r="AI49" s="400"/>
      <c r="AJ49" s="400"/>
      <c r="AK49" s="400"/>
      <c r="AL49" s="400"/>
      <c r="AM49" s="400"/>
      <c r="AN49" s="400"/>
      <c r="AO49" s="400"/>
      <c r="AP49" s="400"/>
      <c r="AQ49" s="400"/>
      <c r="AR49" s="400"/>
      <c r="AS49" s="400"/>
      <c r="AT49" s="400"/>
      <c r="AU49" s="400"/>
      <c r="AV49" s="400"/>
      <c r="AW49" s="400"/>
      <c r="AX49" s="400"/>
      <c r="AY49" s="400"/>
      <c r="AZ49" s="400"/>
      <c r="BA49" s="400"/>
      <c r="BB49" s="400"/>
      <c r="BC49" s="400"/>
      <c r="BD49" s="400"/>
      <c r="BE49" s="400"/>
      <c r="BF49" s="400"/>
      <c r="BG49" s="20"/>
    </row>
    <row r="50" spans="1:73" ht="15.6" customHeight="1">
      <c r="A50" s="18"/>
      <c r="D50" s="483" t="s">
        <v>474</v>
      </c>
      <c r="E50" s="483"/>
      <c r="F50" s="483"/>
      <c r="G50" s="483"/>
      <c r="H50" s="483"/>
      <c r="I50" s="483"/>
      <c r="J50" s="483" t="s">
        <v>475</v>
      </c>
      <c r="K50" s="483"/>
      <c r="L50" s="483"/>
      <c r="M50" s="483"/>
      <c r="N50" s="483"/>
      <c r="O50" s="483"/>
      <c r="P50" s="483"/>
      <c r="Q50" s="483"/>
      <c r="R50" s="483"/>
      <c r="S50" s="483"/>
      <c r="T50" s="483"/>
      <c r="U50" s="483"/>
      <c r="V50" s="483"/>
      <c r="W50" s="483"/>
      <c r="X50" s="483"/>
      <c r="Y50" s="483"/>
      <c r="Z50" s="483"/>
      <c r="AA50" s="483"/>
      <c r="AB50" s="483"/>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20"/>
    </row>
    <row r="51" spans="1:73" ht="15.6" customHeight="1">
      <c r="A51" s="18"/>
      <c r="D51" s="456"/>
      <c r="E51" s="456"/>
      <c r="F51" s="456"/>
      <c r="G51" s="456"/>
      <c r="H51" s="456"/>
      <c r="I51" s="456"/>
      <c r="J51" s="400"/>
      <c r="K51" s="400"/>
      <c r="L51" s="400"/>
      <c r="M51" s="400"/>
      <c r="N51" s="400"/>
      <c r="O51" s="400"/>
      <c r="P51" s="400"/>
      <c r="Q51" s="400"/>
      <c r="R51" s="400"/>
      <c r="S51" s="400"/>
      <c r="T51" s="400"/>
      <c r="U51" s="400"/>
      <c r="V51" s="400"/>
      <c r="W51" s="400"/>
      <c r="X51" s="400"/>
      <c r="Y51" s="400"/>
      <c r="Z51" s="400"/>
      <c r="AA51" s="400"/>
      <c r="AB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20"/>
    </row>
    <row r="52" spans="1:73" ht="15.6" customHeight="1">
      <c r="A52" s="18"/>
      <c r="D52" s="456"/>
      <c r="E52" s="456"/>
      <c r="F52" s="456"/>
      <c r="G52" s="456"/>
      <c r="H52" s="456"/>
      <c r="I52" s="456"/>
      <c r="J52" s="400"/>
      <c r="K52" s="400"/>
      <c r="L52" s="400"/>
      <c r="M52" s="400"/>
      <c r="N52" s="400"/>
      <c r="O52" s="400"/>
      <c r="P52" s="400"/>
      <c r="Q52" s="400"/>
      <c r="R52" s="400"/>
      <c r="S52" s="400"/>
      <c r="T52" s="400"/>
      <c r="U52" s="400"/>
      <c r="V52" s="400"/>
      <c r="W52" s="400"/>
      <c r="X52" s="400"/>
      <c r="Y52" s="400"/>
      <c r="Z52" s="400"/>
      <c r="AA52" s="400"/>
      <c r="AB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20"/>
    </row>
    <row r="53" spans="1:73" ht="15.6" customHeight="1">
      <c r="A53" s="18"/>
      <c r="D53" s="456"/>
      <c r="E53" s="456"/>
      <c r="F53" s="456"/>
      <c r="G53" s="456"/>
      <c r="H53" s="456"/>
      <c r="I53" s="456"/>
      <c r="J53" s="400"/>
      <c r="K53" s="400"/>
      <c r="L53" s="400"/>
      <c r="M53" s="400"/>
      <c r="N53" s="400"/>
      <c r="O53" s="400"/>
      <c r="P53" s="400"/>
      <c r="Q53" s="400"/>
      <c r="R53" s="400"/>
      <c r="S53" s="400"/>
      <c r="T53" s="400"/>
      <c r="U53" s="400"/>
      <c r="V53" s="400"/>
      <c r="W53" s="400"/>
      <c r="X53" s="400"/>
      <c r="Y53" s="400"/>
      <c r="Z53" s="400"/>
      <c r="AA53" s="400"/>
      <c r="AB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20"/>
    </row>
    <row r="54" spans="1:73" ht="15.6" customHeight="1">
      <c r="A54" s="18"/>
      <c r="D54" s="456"/>
      <c r="E54" s="456"/>
      <c r="F54" s="456"/>
      <c r="G54" s="456"/>
      <c r="H54" s="456"/>
      <c r="I54" s="456"/>
      <c r="J54" s="400"/>
      <c r="K54" s="400"/>
      <c r="L54" s="400"/>
      <c r="M54" s="400"/>
      <c r="N54" s="400"/>
      <c r="O54" s="400"/>
      <c r="P54" s="400"/>
      <c r="Q54" s="400"/>
      <c r="R54" s="400"/>
      <c r="S54" s="400"/>
      <c r="T54" s="400"/>
      <c r="U54" s="400"/>
      <c r="V54" s="400"/>
      <c r="W54" s="400"/>
      <c r="X54" s="400"/>
      <c r="Y54" s="400"/>
      <c r="Z54" s="400"/>
      <c r="AA54" s="400"/>
      <c r="AB54" s="400"/>
      <c r="AD54" s="400"/>
      <c r="AE54" s="400"/>
      <c r="AF54" s="400"/>
      <c r="AG54" s="400"/>
      <c r="AH54" s="400"/>
      <c r="AI54" s="400"/>
      <c r="AJ54" s="400"/>
      <c r="AK54" s="400"/>
      <c r="AL54" s="400"/>
      <c r="AM54" s="400"/>
      <c r="AN54" s="400"/>
      <c r="AO54" s="400"/>
      <c r="AP54" s="400"/>
      <c r="AQ54" s="400"/>
      <c r="AR54" s="400"/>
      <c r="AS54" s="400"/>
      <c r="AT54" s="400"/>
      <c r="AU54" s="400"/>
      <c r="AV54" s="400"/>
      <c r="AW54" s="400"/>
      <c r="AX54" s="400"/>
      <c r="AY54" s="400"/>
      <c r="AZ54" s="400"/>
      <c r="BA54" s="400"/>
      <c r="BB54" s="400"/>
      <c r="BC54" s="400"/>
      <c r="BD54" s="400"/>
      <c r="BE54" s="400"/>
      <c r="BF54" s="400"/>
      <c r="BG54" s="20"/>
    </row>
    <row r="55" spans="1:73" ht="15" customHeight="1">
      <c r="A55" s="18"/>
      <c r="D55" s="456"/>
      <c r="E55" s="456"/>
      <c r="F55" s="456"/>
      <c r="G55" s="456"/>
      <c r="H55" s="456"/>
      <c r="I55" s="456"/>
      <c r="J55" s="400"/>
      <c r="K55" s="400"/>
      <c r="L55" s="400"/>
      <c r="M55" s="400"/>
      <c r="N55" s="400"/>
      <c r="O55" s="400"/>
      <c r="P55" s="400"/>
      <c r="Q55" s="400"/>
      <c r="R55" s="400"/>
      <c r="S55" s="400"/>
      <c r="T55" s="400"/>
      <c r="U55" s="400"/>
      <c r="V55" s="400"/>
      <c r="W55" s="400"/>
      <c r="X55" s="400"/>
      <c r="Y55" s="400"/>
      <c r="Z55" s="400"/>
      <c r="AA55" s="400"/>
      <c r="AB55" s="400"/>
      <c r="AD55" s="400"/>
      <c r="AE55" s="400"/>
      <c r="AF55" s="400"/>
      <c r="AG55" s="400"/>
      <c r="AH55" s="400"/>
      <c r="AI55" s="400"/>
      <c r="AJ55" s="400"/>
      <c r="AK55" s="400"/>
      <c r="AL55" s="400"/>
      <c r="AM55" s="400"/>
      <c r="AN55" s="400"/>
      <c r="AO55" s="400"/>
      <c r="AP55" s="400"/>
      <c r="AQ55" s="400"/>
      <c r="AR55" s="400"/>
      <c r="AS55" s="400"/>
      <c r="AT55" s="400"/>
      <c r="AU55" s="400"/>
      <c r="AV55" s="400"/>
      <c r="AW55" s="400"/>
      <c r="AX55" s="400"/>
      <c r="AY55" s="400"/>
      <c r="AZ55" s="400"/>
      <c r="BA55" s="400"/>
      <c r="BB55" s="400"/>
      <c r="BC55" s="400"/>
      <c r="BD55" s="400"/>
      <c r="BE55" s="400"/>
      <c r="BF55" s="400"/>
      <c r="BG55" s="20"/>
    </row>
    <row r="56" spans="1:73" ht="15" customHeight="1">
      <c r="A56" s="18"/>
      <c r="D56" s="456"/>
      <c r="E56" s="456"/>
      <c r="F56" s="456"/>
      <c r="G56" s="456"/>
      <c r="H56" s="456"/>
      <c r="I56" s="456"/>
      <c r="J56" s="400"/>
      <c r="K56" s="400"/>
      <c r="L56" s="400"/>
      <c r="M56" s="400"/>
      <c r="N56" s="400"/>
      <c r="O56" s="400"/>
      <c r="P56" s="400"/>
      <c r="Q56" s="400"/>
      <c r="R56" s="400"/>
      <c r="S56" s="400"/>
      <c r="T56" s="400"/>
      <c r="U56" s="400"/>
      <c r="V56" s="400"/>
      <c r="W56" s="400"/>
      <c r="X56" s="400"/>
      <c r="Y56" s="400"/>
      <c r="Z56" s="400"/>
      <c r="AA56" s="400"/>
      <c r="AB56" s="400"/>
      <c r="AD56" s="400"/>
      <c r="AE56" s="400"/>
      <c r="AF56" s="400"/>
      <c r="AG56" s="400"/>
      <c r="AH56" s="400"/>
      <c r="AI56" s="400"/>
      <c r="AJ56" s="400"/>
      <c r="AK56" s="400"/>
      <c r="AL56" s="400"/>
      <c r="AM56" s="400"/>
      <c r="AN56" s="400"/>
      <c r="AO56" s="400"/>
      <c r="AP56" s="400"/>
      <c r="AQ56" s="400"/>
      <c r="AR56" s="400"/>
      <c r="AS56" s="400"/>
      <c r="AT56" s="400"/>
      <c r="AU56" s="400"/>
      <c r="AV56" s="400"/>
      <c r="AW56" s="400"/>
      <c r="AX56" s="400"/>
      <c r="AY56" s="400"/>
      <c r="AZ56" s="400"/>
      <c r="BA56" s="400"/>
      <c r="BB56" s="400"/>
      <c r="BC56" s="400"/>
      <c r="BD56" s="400"/>
      <c r="BE56" s="400"/>
      <c r="BF56" s="400"/>
      <c r="BG56" s="20"/>
    </row>
    <row r="57" spans="1:73" ht="15" customHeight="1">
      <c r="A57" s="18"/>
      <c r="D57" s="456"/>
      <c r="E57" s="456"/>
      <c r="F57" s="456"/>
      <c r="G57" s="456"/>
      <c r="H57" s="456"/>
      <c r="I57" s="456"/>
      <c r="J57" s="400"/>
      <c r="K57" s="400"/>
      <c r="L57" s="400"/>
      <c r="M57" s="400"/>
      <c r="N57" s="400"/>
      <c r="O57" s="400"/>
      <c r="P57" s="400"/>
      <c r="Q57" s="400"/>
      <c r="R57" s="400"/>
      <c r="S57" s="400"/>
      <c r="T57" s="400"/>
      <c r="U57" s="400"/>
      <c r="V57" s="400"/>
      <c r="W57" s="400"/>
      <c r="X57" s="400"/>
      <c r="Y57" s="400"/>
      <c r="Z57" s="400"/>
      <c r="AA57" s="400"/>
      <c r="AB57" s="400"/>
      <c r="AD57" s="400"/>
      <c r="AE57" s="400"/>
      <c r="AF57" s="400"/>
      <c r="AG57" s="400"/>
      <c r="AH57" s="400"/>
      <c r="AI57" s="400"/>
      <c r="AJ57" s="400"/>
      <c r="AK57" s="400"/>
      <c r="AL57" s="400"/>
      <c r="AM57" s="400"/>
      <c r="AN57" s="400"/>
      <c r="AO57" s="400"/>
      <c r="AP57" s="400"/>
      <c r="AQ57" s="400"/>
      <c r="AR57" s="400"/>
      <c r="AS57" s="400"/>
      <c r="AT57" s="400"/>
      <c r="AU57" s="400"/>
      <c r="AV57" s="400"/>
      <c r="AW57" s="400"/>
      <c r="AX57" s="400"/>
      <c r="AY57" s="400"/>
      <c r="AZ57" s="400"/>
      <c r="BA57" s="400"/>
      <c r="BB57" s="400"/>
      <c r="BC57" s="400"/>
      <c r="BD57" s="400"/>
      <c r="BE57" s="400"/>
      <c r="BF57" s="400"/>
      <c r="BG57" s="20"/>
    </row>
    <row r="58" spans="1:73" ht="15" customHeight="1">
      <c r="A58" s="18"/>
      <c r="D58" s="456"/>
      <c r="E58" s="456"/>
      <c r="F58" s="456"/>
      <c r="G58" s="456"/>
      <c r="H58" s="456"/>
      <c r="I58" s="456"/>
      <c r="J58" s="400"/>
      <c r="K58" s="400"/>
      <c r="L58" s="400"/>
      <c r="M58" s="400"/>
      <c r="N58" s="400"/>
      <c r="O58" s="400"/>
      <c r="P58" s="400"/>
      <c r="Q58" s="400"/>
      <c r="R58" s="400"/>
      <c r="S58" s="400"/>
      <c r="T58" s="400"/>
      <c r="U58" s="400"/>
      <c r="V58" s="400"/>
      <c r="W58" s="400"/>
      <c r="X58" s="400"/>
      <c r="Y58" s="400"/>
      <c r="Z58" s="400"/>
      <c r="AA58" s="400"/>
      <c r="AB58" s="400"/>
      <c r="AD58" s="400"/>
      <c r="AE58" s="400"/>
      <c r="AF58" s="400"/>
      <c r="AG58" s="400"/>
      <c r="AH58" s="400"/>
      <c r="AI58" s="400"/>
      <c r="AJ58" s="400"/>
      <c r="AK58" s="400"/>
      <c r="AL58" s="400"/>
      <c r="AM58" s="400"/>
      <c r="AN58" s="400"/>
      <c r="AO58" s="400"/>
      <c r="AP58" s="400"/>
      <c r="AQ58" s="400"/>
      <c r="AR58" s="400"/>
      <c r="AS58" s="400"/>
      <c r="AT58" s="400"/>
      <c r="AU58" s="400"/>
      <c r="AV58" s="400"/>
      <c r="AW58" s="400"/>
      <c r="AX58" s="400"/>
      <c r="AY58" s="400"/>
      <c r="AZ58" s="400"/>
      <c r="BA58" s="400"/>
      <c r="BB58" s="400"/>
      <c r="BC58" s="400"/>
      <c r="BD58" s="400"/>
      <c r="BE58" s="400"/>
      <c r="BF58" s="400"/>
      <c r="BG58" s="20"/>
    </row>
    <row r="59" spans="1:73">
      <c r="A59" s="18"/>
      <c r="D59" s="456"/>
      <c r="E59" s="456"/>
      <c r="F59" s="456"/>
      <c r="G59" s="456"/>
      <c r="H59" s="456"/>
      <c r="I59" s="456"/>
      <c r="J59" s="400"/>
      <c r="K59" s="400"/>
      <c r="L59" s="400"/>
      <c r="M59" s="400"/>
      <c r="N59" s="400"/>
      <c r="O59" s="400"/>
      <c r="P59" s="400"/>
      <c r="Q59" s="400"/>
      <c r="R59" s="400"/>
      <c r="S59" s="400"/>
      <c r="T59" s="400"/>
      <c r="U59" s="400"/>
      <c r="V59" s="400"/>
      <c r="W59" s="400"/>
      <c r="X59" s="400"/>
      <c r="Y59" s="400"/>
      <c r="Z59" s="400"/>
      <c r="AA59" s="400"/>
      <c r="AB59" s="400"/>
      <c r="AD59" s="400"/>
      <c r="AE59" s="400"/>
      <c r="AF59" s="400"/>
      <c r="AG59" s="400"/>
      <c r="AH59" s="400"/>
      <c r="AI59" s="400"/>
      <c r="AJ59" s="400"/>
      <c r="AK59" s="400"/>
      <c r="AL59" s="400"/>
      <c r="AM59" s="400"/>
      <c r="AN59" s="400"/>
      <c r="AO59" s="400"/>
      <c r="AP59" s="400"/>
      <c r="AQ59" s="400"/>
      <c r="AR59" s="400"/>
      <c r="AS59" s="400"/>
      <c r="AT59" s="400"/>
      <c r="AU59" s="400"/>
      <c r="AV59" s="400"/>
      <c r="AW59" s="400"/>
      <c r="AX59" s="400"/>
      <c r="AY59" s="400"/>
      <c r="AZ59" s="400"/>
      <c r="BA59" s="400"/>
      <c r="BB59" s="400"/>
      <c r="BC59" s="400"/>
      <c r="BD59" s="400"/>
      <c r="BE59" s="400"/>
      <c r="BF59" s="400"/>
      <c r="BG59" s="20"/>
      <c r="BL59" s="39"/>
      <c r="BM59" s="39"/>
      <c r="BN59" s="39"/>
      <c r="BO59" s="39"/>
    </row>
    <row r="60" spans="1:73">
      <c r="A60" s="18"/>
      <c r="D60" s="456"/>
      <c r="E60" s="456"/>
      <c r="F60" s="456"/>
      <c r="G60" s="456"/>
      <c r="H60" s="456"/>
      <c r="I60" s="456"/>
      <c r="J60" s="400"/>
      <c r="K60" s="400"/>
      <c r="L60" s="400"/>
      <c r="M60" s="400"/>
      <c r="N60" s="400"/>
      <c r="O60" s="400"/>
      <c r="P60" s="400"/>
      <c r="Q60" s="400"/>
      <c r="R60" s="400"/>
      <c r="S60" s="400"/>
      <c r="T60" s="400"/>
      <c r="U60" s="400"/>
      <c r="V60" s="400"/>
      <c r="W60" s="400"/>
      <c r="X60" s="400"/>
      <c r="Y60" s="400"/>
      <c r="Z60" s="400"/>
      <c r="AA60" s="400"/>
      <c r="AB60" s="400"/>
      <c r="AD60" s="400"/>
      <c r="AE60" s="400"/>
      <c r="AF60" s="400"/>
      <c r="AG60" s="400"/>
      <c r="AH60" s="400"/>
      <c r="AI60" s="400"/>
      <c r="AJ60" s="400"/>
      <c r="AK60" s="400"/>
      <c r="AL60" s="400"/>
      <c r="AM60" s="400"/>
      <c r="AN60" s="400"/>
      <c r="AO60" s="400"/>
      <c r="AP60" s="400"/>
      <c r="AQ60" s="400"/>
      <c r="AR60" s="400"/>
      <c r="AS60" s="400"/>
      <c r="AT60" s="400"/>
      <c r="AU60" s="400"/>
      <c r="AV60" s="400"/>
      <c r="AW60" s="400"/>
      <c r="AX60" s="400"/>
      <c r="AY60" s="400"/>
      <c r="AZ60" s="400"/>
      <c r="BA60" s="400"/>
      <c r="BB60" s="400"/>
      <c r="BC60" s="400"/>
      <c r="BD60" s="400"/>
      <c r="BE60" s="400"/>
      <c r="BF60" s="400"/>
      <c r="BG60" s="20"/>
      <c r="BK60" s="378" t="s">
        <v>481</v>
      </c>
      <c r="BL60" s="378"/>
      <c r="BM60" s="378"/>
      <c r="BN60" s="39"/>
      <c r="BO60" s="39"/>
    </row>
    <row r="61" spans="1:73" ht="30" customHeight="1" thickBot="1">
      <c r="A61" s="51"/>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c r="AM61" s="52"/>
      <c r="AN61" s="52"/>
      <c r="AO61" s="52"/>
      <c r="AP61" s="52"/>
      <c r="AQ61" s="52"/>
      <c r="AR61" s="52"/>
      <c r="AS61" s="52"/>
      <c r="AT61" s="52"/>
      <c r="AU61" s="52"/>
      <c r="AV61" s="52"/>
      <c r="AW61" s="52"/>
      <c r="AX61" s="52"/>
      <c r="AY61" s="52"/>
      <c r="AZ61" s="52"/>
      <c r="BA61" s="52"/>
      <c r="BB61" s="52"/>
      <c r="BC61" s="52"/>
      <c r="BD61" s="52"/>
      <c r="BE61" s="52"/>
      <c r="BF61" s="52"/>
      <c r="BG61" s="54"/>
      <c r="BK61" s="378"/>
      <c r="BL61" s="378"/>
      <c r="BM61" s="378"/>
      <c r="BN61" s="39"/>
      <c r="BO61" s="85"/>
      <c r="BP61" s="378" t="s">
        <v>482</v>
      </c>
      <c r="BQ61" s="378" t="s">
        <v>483</v>
      </c>
      <c r="BR61" s="85"/>
      <c r="BS61" s="85" t="s">
        <v>484</v>
      </c>
    </row>
    <row r="62" spans="1:73" ht="32.25" customHeight="1" thickBot="1">
      <c r="A62" s="380" t="str">
        <f>IF(AK13=Datos!$A$6,"ANÁLISIS DE LA OPORTUNIDAD","ANÁLISIS DEL RIESGO")</f>
        <v>ANÁLISIS DEL RIESGO</v>
      </c>
      <c r="B62" s="381"/>
      <c r="C62" s="381"/>
      <c r="D62" s="381"/>
      <c r="E62" s="381"/>
      <c r="F62" s="381"/>
      <c r="G62" s="381"/>
      <c r="H62" s="381"/>
      <c r="I62" s="381"/>
      <c r="J62" s="382"/>
      <c r="K62" s="27"/>
      <c r="L62" s="27"/>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7"/>
      <c r="BK62" s="85" t="s">
        <v>485</v>
      </c>
      <c r="BL62" s="86">
        <f>BS77</f>
        <v>0</v>
      </c>
      <c r="BM62" s="86" t="str">
        <f>IF(AND(I66="",I67=""),"",INDEX($R$69:$R$73,$BL$62,1))</f>
        <v/>
      </c>
      <c r="BO62" s="85"/>
      <c r="BP62" s="379"/>
      <c r="BQ62" s="379"/>
      <c r="BR62" s="85"/>
      <c r="BS62" s="85" t="s">
        <v>485</v>
      </c>
      <c r="BT62" s="86" t="str">
        <f>IF($AK$13&lt;&gt;"",BL62,"")</f>
        <v/>
      </c>
      <c r="BU62" s="86" t="str">
        <f>IF($AK$13&lt;&gt;"",$BM$62,"")</f>
        <v/>
      </c>
    </row>
    <row r="63" spans="1:73" ht="14.45" customHeight="1">
      <c r="A63" s="18"/>
      <c r="Z63" s="401" t="s">
        <v>486</v>
      </c>
      <c r="AA63" s="401"/>
      <c r="AB63" s="401"/>
      <c r="AC63" s="401"/>
      <c r="AD63" s="401"/>
      <c r="AE63" s="401"/>
      <c r="AF63" s="401"/>
      <c r="AG63" s="401"/>
      <c r="AH63" s="401"/>
      <c r="AI63" s="401"/>
      <c r="AJ63" s="401"/>
      <c r="AK63" s="401"/>
      <c r="BG63" s="20"/>
      <c r="BK63" s="85" t="s">
        <v>487</v>
      </c>
      <c r="BL63" s="86" t="str">
        <f>H82</f>
        <v/>
      </c>
      <c r="BM63" s="86" t="e">
        <f>INDEX($R$76:$R$80,$BL$63,1)</f>
        <v>#VALUE!</v>
      </c>
      <c r="BO63" s="85" t="s">
        <v>488</v>
      </c>
      <c r="BP63" s="86" t="e">
        <f>BL63-1</f>
        <v>#VALUE!</v>
      </c>
      <c r="BQ63" s="86" t="e">
        <f>BM63</f>
        <v>#VALUE!</v>
      </c>
      <c r="BR63" s="85"/>
      <c r="BS63" s="85" t="s">
        <v>487</v>
      </c>
      <c r="BT63" s="86" t="str">
        <f>IF($AK$13="","",IF($AK$13=1,$BP$63,$BL$63))</f>
        <v/>
      </c>
      <c r="BU63" s="86" t="str">
        <f>IF($AK$13="","",IF($AK$13=1,$BQ$63,$BM$63))</f>
        <v/>
      </c>
    </row>
    <row r="64" spans="1:73" ht="14.45" customHeight="1">
      <c r="A64" s="18"/>
      <c r="D64" s="455" t="s">
        <v>489</v>
      </c>
      <c r="E64" s="455"/>
      <c r="F64" s="455"/>
      <c r="G64" s="455"/>
      <c r="Z64" s="28"/>
      <c r="BG64" s="20"/>
    </row>
    <row r="65" spans="1:73" ht="14.45" customHeight="1">
      <c r="A65" s="18"/>
      <c r="E65" s="455" t="str">
        <f>IF(AK13=Datos!$A$6,"Seleccione la factibilidad o frecuencia de presencia de la oportunidad","Seleccione la factibilidad o frecuencia de presencia del riesgo")</f>
        <v>Seleccione la factibilidad o frecuencia de presencia del riesgo</v>
      </c>
      <c r="F65" s="455"/>
      <c r="G65" s="455"/>
      <c r="H65" s="455"/>
      <c r="I65" s="455"/>
      <c r="J65" s="455"/>
      <c r="K65" s="455"/>
      <c r="L65" s="455"/>
      <c r="M65" s="455"/>
      <c r="N65" s="455"/>
      <c r="O65" s="455"/>
      <c r="P65" s="455"/>
      <c r="Q65" s="455"/>
      <c r="R65" s="455"/>
      <c r="S65" s="455"/>
      <c r="T65" s="455"/>
      <c r="U65" s="455"/>
      <c r="V65" s="455"/>
      <c r="W65" s="455"/>
      <c r="X65" s="455"/>
      <c r="Y65" s="455"/>
      <c r="Z65" s="455"/>
      <c r="AB65" s="519" t="str">
        <f>IF(AK13=Datos!$A$6,"Escala de impacto-beneficio resultante","Escala de impacto resultante")</f>
        <v>Escala de impacto resultante</v>
      </c>
      <c r="AC65" s="432"/>
      <c r="AD65" s="432"/>
      <c r="AE65" s="432"/>
      <c r="AF65" s="432"/>
      <c r="AG65" s="432"/>
      <c r="AH65" s="432"/>
      <c r="AI65" s="432"/>
      <c r="AJ65" s="432"/>
      <c r="AK65" s="520"/>
      <c r="BG65" s="20"/>
      <c r="BK65" s="86"/>
      <c r="BL65" s="86" t="str">
        <f>IF($AK$13=1,Datos!$P$2,IF(OR($AK$13=2,$AK$13=3,$AK$13=4),Datos!$Q$2,IF($AK$13=5,Datos!$R$2,"")))</f>
        <v/>
      </c>
      <c r="BM65" s="86" t="str">
        <f>IF($AK$13=1,Datos!$P$3,IF(OR($AK$13=2,$AK$13=3,$AK$13=4),Datos!$Q$3,IF($AK$13=5,Datos!$R$3,"")))</f>
        <v/>
      </c>
      <c r="BN65" s="86" t="str">
        <f>IF($AK$13=1,Datos!$P$4,IF(OR($AK$13=2,$AK$13=3,$AK$13=4),Datos!$Q$4,IF($AK$13=5,Datos!$R$4,"")))</f>
        <v/>
      </c>
      <c r="BO65" s="86" t="str">
        <f>IF($AK$13=1,Datos!$P$5,IF(OR($AK$13=2,$AK$13=3,$AK$13=4),Datos!$Q$5,IF($AK$13=5,Datos!$R$5,"")))</f>
        <v/>
      </c>
      <c r="BP65" s="86" t="str">
        <f>IF($AK$13=1,Datos!$P$6,IF(OR($AK$13=2,$AK$13=3,$AK$13=4),Datos!$Q$6,IF($AK$13=5,Datos!$R$6,"")))</f>
        <v/>
      </c>
    </row>
    <row r="66" spans="1:73" ht="14.45" customHeight="1">
      <c r="A66" s="18"/>
      <c r="E66" s="477" t="s">
        <v>490</v>
      </c>
      <c r="F66" s="477"/>
      <c r="G66" s="477"/>
      <c r="H66" s="478"/>
      <c r="I66" s="517" t="str">
        <f>IF(Frecuencia!V44="","",Frecuencia!V44)</f>
        <v/>
      </c>
      <c r="J66" s="518"/>
      <c r="K66" s="518"/>
      <c r="L66" s="518"/>
      <c r="M66" s="518"/>
      <c r="N66" s="518"/>
      <c r="O66" s="518"/>
      <c r="P66" s="518"/>
      <c r="Q66" s="518"/>
      <c r="R66" s="518"/>
      <c r="S66" s="518"/>
      <c r="T66" s="518"/>
      <c r="U66" s="518"/>
      <c r="V66" s="518"/>
      <c r="W66" s="37"/>
      <c r="AB66" s="399">
        <f>IF($AK$13=1,"",IF($AK$13=5,5,1))</f>
        <v>1</v>
      </c>
      <c r="AC66" s="399"/>
      <c r="AD66" s="399">
        <f>IF($AK$13=1,"",IF($AK$13=5,4,2))</f>
        <v>2</v>
      </c>
      <c r="AE66" s="399"/>
      <c r="AF66" s="399">
        <f>IF($AK$13=1,1,IF($AK$13=5,3,3))</f>
        <v>3</v>
      </c>
      <c r="AG66" s="399"/>
      <c r="AH66" s="399">
        <f>IF($AK$13=1,2,IF($AK$13=5,2,4))</f>
        <v>4</v>
      </c>
      <c r="AI66" s="399"/>
      <c r="AJ66" s="399">
        <f>IF($AK$13=1,3,IF($AK$13=5,1,5))</f>
        <v>5</v>
      </c>
      <c r="AK66" s="399"/>
      <c r="BG66" s="20"/>
      <c r="BK66" s="86" t="str">
        <f>IF(OR($AK$13=1,$AK$13=2,$AK$13=3,$AK$13=4),Datos!O2,IF($AK$13=5,Datos!O6,""))</f>
        <v/>
      </c>
      <c r="BL66" s="86" t="str">
        <f>IF($AK$13=Datos!A2,"",IF($AK$13=Datos!A6,Datos!T5,Datos!$S$5))</f>
        <v>Baja</v>
      </c>
      <c r="BM66" s="86" t="str">
        <f>IF($AK$13=Datos!A2,"",IF($AK$13=Datos!A6,Datos!T5,Datos!$S$5))</f>
        <v>Baja</v>
      </c>
      <c r="BN66" s="86" t="str">
        <f>IF($AK$13=Datos!A6,Datos!T4,Datos!S4)</f>
        <v>Moderada</v>
      </c>
      <c r="BO66" s="86" t="str">
        <f>IF($AK$13=Datos!A6,Datos!T3,Datos!S3)</f>
        <v>Alta</v>
      </c>
      <c r="BP66" s="86" t="str">
        <f>IF($AK$13=Datos!A6,Datos!T2,Datos!S2)</f>
        <v>Extrema</v>
      </c>
    </row>
    <row r="67" spans="1:73" ht="14.45" customHeight="1">
      <c r="A67" s="18"/>
      <c r="E67" s="477" t="s">
        <v>491</v>
      </c>
      <c r="F67" s="477"/>
      <c r="G67" s="477"/>
      <c r="H67" s="478"/>
      <c r="I67" s="517" t="str">
        <f>IF(Factibilidad!P31="","",Factibilidad!P31)</f>
        <v/>
      </c>
      <c r="J67" s="518"/>
      <c r="K67" s="518"/>
      <c r="L67" s="518"/>
      <c r="M67" s="518"/>
      <c r="N67" s="518"/>
      <c r="O67" s="518"/>
      <c r="P67" s="518"/>
      <c r="Q67" s="518"/>
      <c r="R67" s="518"/>
      <c r="S67" s="518"/>
      <c r="T67" s="518"/>
      <c r="U67" s="518"/>
      <c r="V67" s="518"/>
      <c r="W67" s="37"/>
      <c r="Z67" s="402" t="s">
        <v>492</v>
      </c>
      <c r="AA67" s="479">
        <f>IF($AK$13=5,5,1)</f>
        <v>1</v>
      </c>
      <c r="AB67" s="383" t="str">
        <f>IF(ISERROR(BL72=TRUE),"",IF(BL72="","",BL72))</f>
        <v/>
      </c>
      <c r="AC67" s="384"/>
      <c r="AD67" s="383" t="str">
        <f>IF(ISERROR(BM72=TRUE),"",IF(BM72="","",BM72))</f>
        <v/>
      </c>
      <c r="AE67" s="384"/>
      <c r="AF67" s="387" t="str">
        <f>IF(ISERROR(BN72=TRUE),"",IF(BN72="","",BN72))</f>
        <v/>
      </c>
      <c r="AG67" s="388"/>
      <c r="AH67" s="391" t="str">
        <f>IF(ISERROR(BO72=TRUE),"",IF(BO72="","",BO72))</f>
        <v/>
      </c>
      <c r="AI67" s="392"/>
      <c r="AJ67" s="395" t="str">
        <f>IF(ISERROR(BP72=TRUE),"",IF(BP72="","",BP72))</f>
        <v/>
      </c>
      <c r="AK67" s="396"/>
      <c r="AP67" s="484" t="str">
        <f>IF(AK13=Datos!$A$6,"Zona de ubicación de la oportunidad","Zona de ubicación del riesgo")</f>
        <v>Zona de ubicación del riesgo</v>
      </c>
      <c r="AQ67" s="484"/>
      <c r="AR67" s="484"/>
      <c r="AS67" s="484"/>
      <c r="AT67" s="484"/>
      <c r="AU67" s="484"/>
      <c r="AV67" s="484"/>
      <c r="AW67" s="484"/>
      <c r="AX67" s="484"/>
      <c r="AY67" s="484"/>
      <c r="AZ67" s="484"/>
      <c r="BA67" s="484"/>
      <c r="BB67" s="484"/>
      <c r="BC67" s="484"/>
      <c r="BD67" s="484"/>
      <c r="BE67" s="484"/>
      <c r="BF67" s="484"/>
      <c r="BG67" s="20"/>
      <c r="BK67" s="86" t="str">
        <f>IF(OR($AK$13=1,$AK$13=2,$AK$13=3,$AK$13=4),Datos!O3,IF($AK$13=5,Datos!O5,""))</f>
        <v/>
      </c>
      <c r="BL67" s="86" t="str">
        <f>IF($AK$13=Datos!A2,"",IF($AK$13=Datos!A6,Datos!T5,Datos!$S$5))</f>
        <v>Baja</v>
      </c>
      <c r="BM67" s="86" t="str">
        <f>IF($AK$13=Datos!A2,"",IF($AK$13=Datos!A6,Datos!T5,Datos!$S$5))</f>
        <v>Baja</v>
      </c>
      <c r="BN67" s="86" t="str">
        <f>IF($AK$13=Datos!A6,Datos!T4,Datos!S4)</f>
        <v>Moderada</v>
      </c>
      <c r="BO67" s="86" t="str">
        <f>IF($AK$13=Datos!A6,Datos!T3,Datos!S3)</f>
        <v>Alta</v>
      </c>
      <c r="BP67" s="86" t="str">
        <f>IF($AK$13=Datos!A6,Datos!T2,Datos!S2)</f>
        <v>Extrema</v>
      </c>
      <c r="BQ67" s="85">
        <v>1</v>
      </c>
    </row>
    <row r="68" spans="1:73" ht="28.5" customHeight="1">
      <c r="A68" s="18"/>
      <c r="Z68" s="403"/>
      <c r="AA68" s="479"/>
      <c r="AB68" s="385"/>
      <c r="AC68" s="386"/>
      <c r="AD68" s="385"/>
      <c r="AE68" s="386"/>
      <c r="AF68" s="389"/>
      <c r="AG68" s="390"/>
      <c r="AH68" s="393"/>
      <c r="AI68" s="394"/>
      <c r="AJ68" s="397"/>
      <c r="AK68" s="398"/>
      <c r="AP68" s="516" t="str">
        <f>IF(OR(J72="",J79=""),"",INDEX($BK$65:$BP$70,MATCH($BM$62,$BK$65:$BK$70,0),MATCH($BM$63,$BK$65:$BP$65,0)))</f>
        <v/>
      </c>
      <c r="AQ68" s="516"/>
      <c r="AR68" s="516"/>
      <c r="AS68" s="516"/>
      <c r="AT68" s="516"/>
      <c r="AU68" s="516"/>
      <c r="AV68" s="516"/>
      <c r="AW68" s="516"/>
      <c r="AX68" s="516"/>
      <c r="AY68" s="516"/>
      <c r="AZ68" s="516"/>
      <c r="BA68" s="516"/>
      <c r="BB68" s="516"/>
      <c r="BC68" s="516"/>
      <c r="BD68" s="516"/>
      <c r="BE68" s="516"/>
      <c r="BF68" s="516"/>
      <c r="BG68" s="20"/>
      <c r="BK68" s="86" t="str">
        <f>IF(OR($AK$13=1,$AK$13=2,$AK$13=3,$AK$13=4),Datos!O4,IF($AK$13=5,Datos!O4,""))</f>
        <v/>
      </c>
      <c r="BL68" s="86" t="str">
        <f>IF($AK$13=Datos!A2,"",IF($AK$13=Datos!A6,Datos!T5,Datos!$S$5))</f>
        <v>Baja</v>
      </c>
      <c r="BM68" s="86" t="str">
        <f>IF($AK$13=Datos!A2,"",IF($AK$13=Datos!A6,Datos!T4,Datos!S4))</f>
        <v>Moderada</v>
      </c>
      <c r="BN68" s="86" t="str">
        <f>IF($AK$13=Datos!A6,Datos!T3,Datos!S3)</f>
        <v>Alta</v>
      </c>
      <c r="BO68" s="86" t="str">
        <f>IF($AK$13=Datos!A6,Datos!T2,Datos!S2)</f>
        <v>Extrema</v>
      </c>
      <c r="BP68" s="86" t="str">
        <f>IF($AK$13=Datos!A6,Datos!T2,Datos!S2)</f>
        <v>Extrema</v>
      </c>
    </row>
    <row r="69" spans="1:73" ht="28.5" customHeight="1">
      <c r="A69" s="18"/>
      <c r="R69" s="662" t="str">
        <f>IF(OR($AK$13=1,$AK$13=2,$AK$13=3,$AK$13=4),Datos!O2,IF($AK$13=5,Datos!O6,""))</f>
        <v/>
      </c>
      <c r="S69" s="662"/>
      <c r="T69" s="662"/>
      <c r="U69" s="662"/>
      <c r="V69" s="662"/>
      <c r="W69" s="662"/>
      <c r="Z69" s="403"/>
      <c r="AA69" s="479">
        <f>IF($AK$13=5,4,2)</f>
        <v>2</v>
      </c>
      <c r="AB69" s="383" t="str">
        <f>IF(ISERROR(BL73=TRUE),"",IF(BL73="","",BL73))</f>
        <v/>
      </c>
      <c r="AC69" s="384"/>
      <c r="AD69" s="383" t="str">
        <f>IF(ISERROR(BM73=TRUE),"",IF(BM73="","",BM73))</f>
        <v/>
      </c>
      <c r="AE69" s="384"/>
      <c r="AF69" s="387" t="str">
        <f>IF(ISERROR(BN73=TRUE),"",IF(BN73="","",BN73))</f>
        <v/>
      </c>
      <c r="AG69" s="388"/>
      <c r="AH69" s="391" t="str">
        <f>IF(ISERROR(BO73=TRUE),"",IF(BO73="","",BO73))</f>
        <v/>
      </c>
      <c r="AI69" s="392"/>
      <c r="AJ69" s="395" t="str">
        <f>IF(ISERROR(BP73=TRUE),"",IF(BP73="","",BP73))</f>
        <v/>
      </c>
      <c r="AK69" s="396"/>
      <c r="AP69" s="516"/>
      <c r="AQ69" s="516"/>
      <c r="AR69" s="516"/>
      <c r="AS69" s="516"/>
      <c r="AT69" s="516"/>
      <c r="AU69" s="516"/>
      <c r="AV69" s="516"/>
      <c r="AW69" s="516"/>
      <c r="AX69" s="516"/>
      <c r="AY69" s="516"/>
      <c r="AZ69" s="516"/>
      <c r="BA69" s="516"/>
      <c r="BB69" s="516"/>
      <c r="BC69" s="516"/>
      <c r="BD69" s="516"/>
      <c r="BE69" s="516"/>
      <c r="BF69" s="516"/>
      <c r="BG69" s="20"/>
      <c r="BK69" s="86" t="str">
        <f>IF(OR($AK$13=1,$AK$13=2,$AK$13=3,$AK$13=4),Datos!O5,IF($AK$13=5,Datos!O3,""))</f>
        <v/>
      </c>
      <c r="BL69" s="86" t="str">
        <f>IF($AK$13=Datos!A2,"",IF($AK$13=Datos!A6,Datos!T4,Datos!S4))</f>
        <v>Moderada</v>
      </c>
      <c r="BM69" s="86" t="str">
        <f>IF($AK$13=Datos!A2,"",IF($AK$13=Datos!A6,Datos!T3,Datos!S3))</f>
        <v>Alta</v>
      </c>
      <c r="BN69" s="86" t="str">
        <f>IF($AK$13=Datos!A6,Datos!T3,Datos!S3)</f>
        <v>Alta</v>
      </c>
      <c r="BO69" s="86" t="str">
        <f>IF($AK$13=Datos!A6,Datos!T2,Datos!S2)</f>
        <v>Extrema</v>
      </c>
      <c r="BP69" s="86" t="str">
        <f>IF($AK$13=Datos!A6,Datos!T2,Datos!S2)</f>
        <v>Extrema</v>
      </c>
    </row>
    <row r="70" spans="1:73" ht="14.45" customHeight="1">
      <c r="A70" s="18"/>
      <c r="E70" s="525" t="s">
        <v>492</v>
      </c>
      <c r="F70" s="525"/>
      <c r="G70" s="525"/>
      <c r="H70" s="525"/>
      <c r="I70" s="525"/>
      <c r="J70" s="525"/>
      <c r="K70" s="525"/>
      <c r="L70" s="525"/>
      <c r="M70" s="525"/>
      <c r="N70" s="525"/>
      <c r="O70" s="525"/>
      <c r="P70" s="525"/>
      <c r="R70" s="662" t="str">
        <f>IF(OR($AK$13=1,$AK$13=2,$AK$13=3,$AK$13=4),Datos!O3,IF($AK$13=5,Datos!O5,""))</f>
        <v/>
      </c>
      <c r="S70" s="662"/>
      <c r="T70" s="662"/>
      <c r="U70" s="662"/>
      <c r="V70" s="662"/>
      <c r="W70" s="662"/>
      <c r="Z70" s="403"/>
      <c r="AA70" s="479"/>
      <c r="AB70" s="385"/>
      <c r="AC70" s="386"/>
      <c r="AD70" s="385"/>
      <c r="AE70" s="386"/>
      <c r="AF70" s="389"/>
      <c r="AG70" s="390"/>
      <c r="AH70" s="393"/>
      <c r="AI70" s="394"/>
      <c r="AJ70" s="397"/>
      <c r="AK70" s="398"/>
      <c r="BG70" s="20"/>
      <c r="BK70" s="86" t="str">
        <f>IF(OR($AK$13=1,$AK$13=2,$AK$13=3,$AK$13=4),Datos!O6,IF($AK$13=5,Datos!O2,""))</f>
        <v/>
      </c>
      <c r="BL70" s="86" t="str">
        <f>IF($AK$13=Datos!A2,"",IF($AK$13=Datos!A6,Datos!T3,Datos!S3))</f>
        <v>Alta</v>
      </c>
      <c r="BM70" s="86" t="str">
        <f>IF($AK$13=Datos!A2,"",IF($AK$13=Datos!A6,Datos!T3,Datos!S3))</f>
        <v>Alta</v>
      </c>
      <c r="BN70" s="86" t="str">
        <f>IF($AK$13=Datos!A6,Datos!T2,Datos!S2)</f>
        <v>Extrema</v>
      </c>
      <c r="BO70" s="86" t="str">
        <f>IF($AK$13=Datos!A6,Datos!T2,Datos!S2)</f>
        <v>Extrema</v>
      </c>
      <c r="BP70" s="86" t="str">
        <f>IF($AK$13=Datos!A6,Datos!T2,Datos!S2)</f>
        <v>Extrema</v>
      </c>
      <c r="BR70" s="85"/>
      <c r="BS70" s="378" t="s">
        <v>493</v>
      </c>
      <c r="BT70" s="378" t="s">
        <v>494</v>
      </c>
      <c r="BU70" s="372"/>
    </row>
    <row r="71" spans="1:73" ht="14.45" customHeight="1">
      <c r="A71" s="18"/>
      <c r="J71" s="40"/>
      <c r="K71" s="41"/>
      <c r="L71" s="41"/>
      <c r="M71" s="41"/>
      <c r="N71" s="41"/>
      <c r="O71" s="41"/>
      <c r="P71" s="42"/>
      <c r="R71" s="662" t="str">
        <f>IF(OR($AK$13=1,$AK$13=2,$AK$13=3,$AK$13=4),Datos!O4,IF($AK$13=5,Datos!O4,""))</f>
        <v/>
      </c>
      <c r="S71" s="662"/>
      <c r="T71" s="662"/>
      <c r="U71" s="662"/>
      <c r="V71" s="662"/>
      <c r="W71" s="662"/>
      <c r="Z71" s="403"/>
      <c r="AA71" s="479">
        <f>IF($AK$13=5,3,3)</f>
        <v>3</v>
      </c>
      <c r="AB71" s="383" t="str">
        <f>IF(ISERROR(BL74=TRUE),"",IF(BL74="","",BL74))</f>
        <v/>
      </c>
      <c r="AC71" s="384"/>
      <c r="AD71" s="387" t="str">
        <f>IF(ISERROR(BM74=TRUE),"",IF(BM74="","",BM74))</f>
        <v/>
      </c>
      <c r="AE71" s="388"/>
      <c r="AF71" s="391" t="str">
        <f>IF(ISERROR(BN74=TRUE),"",IF(BN74="","",BN74))</f>
        <v/>
      </c>
      <c r="AG71" s="392"/>
      <c r="AH71" s="395" t="str">
        <f>IF(ISERROR(BO74=TRUE),"",IF(BO74="","",BO74))</f>
        <v/>
      </c>
      <c r="AI71" s="396"/>
      <c r="AJ71" s="395" t="str">
        <f>IF(ISERROR(BP74=TRUE),"",IF(BP74="","",BP74))</f>
        <v/>
      </c>
      <c r="AK71" s="396"/>
      <c r="AP71" s="484" t="s">
        <v>495</v>
      </c>
      <c r="AQ71" s="484"/>
      <c r="AR71" s="484"/>
      <c r="AS71" s="484"/>
      <c r="AT71" s="484"/>
      <c r="AU71" s="484"/>
      <c r="AV71" s="484"/>
      <c r="AW71" s="484"/>
      <c r="AX71" s="484"/>
      <c r="AY71" s="484"/>
      <c r="AZ71" s="484"/>
      <c r="BA71" s="484"/>
      <c r="BB71" s="484"/>
      <c r="BC71" s="484"/>
      <c r="BD71" s="484"/>
      <c r="BE71" s="484"/>
      <c r="BF71" s="484"/>
      <c r="BG71" s="20"/>
      <c r="BL71" s="11" t="s">
        <v>496</v>
      </c>
      <c r="BM71" s="11" t="s">
        <v>497</v>
      </c>
      <c r="BR71" s="85"/>
      <c r="BS71" s="379"/>
      <c r="BT71" s="379"/>
      <c r="BU71" s="372"/>
    </row>
    <row r="72" spans="1:73" ht="28.5" customHeight="1">
      <c r="A72" s="18"/>
      <c r="J72" s="667" t="str">
        <f>BM62</f>
        <v/>
      </c>
      <c r="K72" s="667"/>
      <c r="L72" s="667"/>
      <c r="M72" s="667"/>
      <c r="N72" s="667"/>
      <c r="O72" s="667"/>
      <c r="P72" s="667"/>
      <c r="R72" s="662" t="str">
        <f>IF(OR($AK$13=1,$AK$13=2,$AK$13=3,$AK$13=4),Datos!O5,IF($AK$13=5,Datos!O3,""))</f>
        <v/>
      </c>
      <c r="S72" s="662"/>
      <c r="T72" s="662"/>
      <c r="U72" s="662"/>
      <c r="V72" s="662"/>
      <c r="W72" s="662"/>
      <c r="Z72" s="403"/>
      <c r="AA72" s="479"/>
      <c r="AB72" s="385"/>
      <c r="AC72" s="386"/>
      <c r="AD72" s="389"/>
      <c r="AE72" s="390"/>
      <c r="AF72" s="393"/>
      <c r="AG72" s="394"/>
      <c r="AH72" s="397"/>
      <c r="AI72" s="398"/>
      <c r="AJ72" s="397"/>
      <c r="AK72" s="398"/>
      <c r="AP72" s="400"/>
      <c r="AQ72" s="400"/>
      <c r="AR72" s="400"/>
      <c r="AS72" s="400"/>
      <c r="AT72" s="400"/>
      <c r="AU72" s="400"/>
      <c r="AV72" s="400"/>
      <c r="AW72" s="400"/>
      <c r="AX72" s="400"/>
      <c r="AY72" s="400"/>
      <c r="AZ72" s="400"/>
      <c r="BA72" s="400"/>
      <c r="BB72" s="400"/>
      <c r="BC72" s="400"/>
      <c r="BD72" s="400"/>
      <c r="BE72" s="400"/>
      <c r="BF72" s="400"/>
      <c r="BG72" s="20"/>
      <c r="BK72" s="85">
        <f>AA67</f>
        <v>1</v>
      </c>
      <c r="BL72" s="86" t="str">
        <f>IF(AK13="","",IF(AND(BK66=$BU$62,$BL$65=$BU$63),"X",""))</f>
        <v/>
      </c>
      <c r="BM72" s="86" t="str">
        <f>IF(AK13="","",IF(AND(BK66=$BU$62,$BM$65=$BU$63),"X",""))</f>
        <v/>
      </c>
      <c r="BN72" s="86" t="str">
        <f>IF(AK13="","",IF(AND(BK66=$BU$62,$BN$65=$BU$63),"X",""))</f>
        <v/>
      </c>
      <c r="BO72" s="86" t="str">
        <f>IF(AK13="","",IF(AND(BK66=$BU$62,$BO$65=$BU$63),"X",""))</f>
        <v/>
      </c>
      <c r="BP72" s="86" t="str">
        <f>IF(AK13="","",IF(AND(BK66=$BU$62,$BP$65=$BU$63),"X",""))</f>
        <v/>
      </c>
      <c r="BR72" s="85" t="str">
        <f>AH67</f>
        <v/>
      </c>
      <c r="BS72" s="86">
        <f>IF(AND($AK$13&lt;&gt;Datos!$A$6,OR($I$66=Datos!M2,$I$67=Datos!N2)),1,0)</f>
        <v>0</v>
      </c>
      <c r="BT72" s="86">
        <f>IF(AND($AK$13=Datos!$A$6,OR($I$66=Datos!M2,$I$67=Datos!N2)),5,0)</f>
        <v>0</v>
      </c>
      <c r="BU72" s="37"/>
    </row>
    <row r="73" spans="1:73" ht="14.25" customHeight="1">
      <c r="A73" s="18"/>
      <c r="J73" s="43"/>
      <c r="K73" s="44"/>
      <c r="L73" s="44"/>
      <c r="M73" s="44"/>
      <c r="N73" s="44"/>
      <c r="O73" s="44"/>
      <c r="P73" s="45"/>
      <c r="R73" s="662" t="str">
        <f>IF(OR($AK$13=1,$AK$13=2,$AK$13=3,$AK$13=4),Datos!O6,IF($AK$13=5,Datos!O2,""))</f>
        <v/>
      </c>
      <c r="S73" s="662"/>
      <c r="T73" s="662"/>
      <c r="U73" s="662"/>
      <c r="V73" s="662"/>
      <c r="W73" s="662"/>
      <c r="Z73" s="403"/>
      <c r="AA73" s="479">
        <f>IF($AK$13=5,2,4)</f>
        <v>4</v>
      </c>
      <c r="AB73" s="387" t="str">
        <f>IF(ISERROR(BL75=TRUE),"",IF(BL75="","",BL75))</f>
        <v/>
      </c>
      <c r="AC73" s="388"/>
      <c r="AD73" s="391" t="str">
        <f>IF(ISERROR(BM75=TRUE),"",IF(BM75="","",BM75))</f>
        <v/>
      </c>
      <c r="AE73" s="392"/>
      <c r="AF73" s="391" t="str">
        <f>IF(ISERROR(BN75=TRUE),"",IF(BN75="","",BN75))</f>
        <v/>
      </c>
      <c r="AG73" s="392"/>
      <c r="AH73" s="395" t="str">
        <f>IF(ISERROR(BO75=TRUE),"",IF(BO75="","",BO75))</f>
        <v/>
      </c>
      <c r="AI73" s="396"/>
      <c r="AJ73" s="395" t="str">
        <f>IF(ISERROR(BP75=TRUE),"",IF(BP75="","",BP75))</f>
        <v/>
      </c>
      <c r="AK73" s="396"/>
      <c r="AP73" s="400"/>
      <c r="AQ73" s="400"/>
      <c r="AR73" s="400"/>
      <c r="AS73" s="400"/>
      <c r="AT73" s="400"/>
      <c r="AU73" s="400"/>
      <c r="AV73" s="400"/>
      <c r="AW73" s="400"/>
      <c r="AX73" s="400"/>
      <c r="AY73" s="400"/>
      <c r="AZ73" s="400"/>
      <c r="BA73" s="400"/>
      <c r="BB73" s="400"/>
      <c r="BC73" s="400"/>
      <c r="BD73" s="400"/>
      <c r="BE73" s="400"/>
      <c r="BF73" s="400"/>
      <c r="BG73" s="20"/>
      <c r="BK73" s="85">
        <f>AA69</f>
        <v>2</v>
      </c>
      <c r="BL73" s="86" t="str">
        <f>IF(AK13="","",IF(AND(BK67=$BU$62,$BL$65=$BU$63),"X",""))</f>
        <v/>
      </c>
      <c r="BM73" s="86" t="str">
        <f>IF(AK13="","",IF(AND(BK67=$BU$62,$BM$65=$BU$63),"X",""))</f>
        <v/>
      </c>
      <c r="BN73" s="86" t="str">
        <f>IF(AK13="","",IF(AND(BK67=$BU$62,$BN$65=$BU$63),"X",""))</f>
        <v/>
      </c>
      <c r="BO73" s="86" t="str">
        <f>IF(AK13="","",IF(AND(BK67=$BU$62,$BO$65=$BU$63),"X",""))</f>
        <v/>
      </c>
      <c r="BP73" s="86" t="str">
        <f>IF(AK13="","",IF(AND(BK67=$BU$62,$BP$65=$BU$63),"X",""))</f>
        <v/>
      </c>
      <c r="BR73" s="85" t="str">
        <f>AH69</f>
        <v/>
      </c>
      <c r="BS73" s="86">
        <f>IF(AND($AK$13&lt;&gt;Datos!$A$6,OR($I$66=Datos!M3,$I$67=Datos!N3)),2,0)</f>
        <v>0</v>
      </c>
      <c r="BT73" s="86">
        <f>IF(AND($AK$13=Datos!$A$6,OR($I$66=Datos!M3,$I$67=Datos!N3)),4,0)</f>
        <v>0</v>
      </c>
      <c r="BU73" s="37"/>
    </row>
    <row r="74" spans="1:73" ht="28.5" customHeight="1">
      <c r="A74" s="18"/>
      <c r="C74" s="523" t="s">
        <v>499</v>
      </c>
      <c r="D74" s="523"/>
      <c r="Z74" s="403"/>
      <c r="AA74" s="479"/>
      <c r="AB74" s="389"/>
      <c r="AC74" s="390"/>
      <c r="AD74" s="393"/>
      <c r="AE74" s="394"/>
      <c r="AF74" s="393"/>
      <c r="AG74" s="394"/>
      <c r="AH74" s="397"/>
      <c r="AI74" s="398"/>
      <c r="AJ74" s="397"/>
      <c r="AK74" s="398"/>
      <c r="AP74" s="400"/>
      <c r="AQ74" s="400"/>
      <c r="AR74" s="400"/>
      <c r="AS74" s="400"/>
      <c r="AT74" s="400"/>
      <c r="AU74" s="400"/>
      <c r="AV74" s="400"/>
      <c r="AW74" s="400"/>
      <c r="AX74" s="400"/>
      <c r="AY74" s="400"/>
      <c r="AZ74" s="400"/>
      <c r="BA74" s="400"/>
      <c r="BB74" s="400"/>
      <c r="BC74" s="400"/>
      <c r="BD74" s="400"/>
      <c r="BE74" s="400"/>
      <c r="BF74" s="400"/>
      <c r="BG74" s="20"/>
      <c r="BK74" s="85">
        <f>AA71</f>
        <v>3</v>
      </c>
      <c r="BL74" s="86" t="str">
        <f>IF(AK13="","",IF(AND(BK68=$BU$62,$BL$65=$BU$63),"X",""))</f>
        <v/>
      </c>
      <c r="BM74" s="86" t="str">
        <f>IF(AK13="","",IF(AND(BK68=$BU$62,$BM$65=$BU$63),"X",""))</f>
        <v/>
      </c>
      <c r="BN74" s="86" t="str">
        <f>IF(AK13="","",IF(AND(BK68=$BU$62,$BN$65=$BU$63),"X",""))</f>
        <v/>
      </c>
      <c r="BO74" s="86" t="str">
        <f>IF(AK13="","",IF(AND(BK68=$BU$62,$BO$65=$BU$63),"X",""))</f>
        <v/>
      </c>
      <c r="BP74" s="86" t="str">
        <f>IF(AK13="","",IF(AND(BK68=$BU$62,$BP$65=$BU$63),"X",""))</f>
        <v/>
      </c>
      <c r="BR74" s="85" t="str">
        <f>AH71</f>
        <v/>
      </c>
      <c r="BS74" s="86">
        <f>IF(AND($AK$13&lt;&gt;Datos!$A$6,OR($I$66=Datos!M4,$I$67=Datos!N4)),3,0)</f>
        <v>0</v>
      </c>
      <c r="BT74" s="86">
        <f>IF(AND($AK$13=Datos!$A$6,OR($I$66=Datos!M4,$I$67=Datos!N4)),3,0)</f>
        <v>0</v>
      </c>
      <c r="BU74" s="37"/>
    </row>
    <row r="75" spans="1:73" ht="28.5" customHeight="1">
      <c r="A75" s="18"/>
      <c r="C75" s="523"/>
      <c r="D75" s="523"/>
      <c r="E75" s="655" t="str">
        <f>Datos!B2</f>
        <v>Riesgo de Corrupción</v>
      </c>
      <c r="F75" s="656"/>
      <c r="G75" s="656"/>
      <c r="H75" s="657"/>
      <c r="I75" s="658" t="str">
        <f>Datos!B3</f>
        <v>Riesgo Estratégico</v>
      </c>
      <c r="J75" s="658"/>
      <c r="K75" s="658"/>
      <c r="L75" s="658"/>
      <c r="M75" s="658" t="s">
        <v>500</v>
      </c>
      <c r="N75" s="658"/>
      <c r="O75" s="658"/>
      <c r="P75" s="658"/>
      <c r="Q75" s="46"/>
      <c r="R75" s="46"/>
      <c r="S75" s="47"/>
      <c r="Z75" s="403"/>
      <c r="AA75" s="479">
        <f>IF($AK$13=5,1,5)</f>
        <v>5</v>
      </c>
      <c r="AB75" s="391" t="str">
        <f>IF(ISERROR(BL76=TRUE),"",IF(BL76="","",BL76))</f>
        <v/>
      </c>
      <c r="AC75" s="392"/>
      <c r="AD75" s="391" t="str">
        <f>IF(ISERROR(BM76=TRUE),"",IF(BM76="","",BM76))</f>
        <v/>
      </c>
      <c r="AE75" s="392"/>
      <c r="AF75" s="395" t="str">
        <f>IF(ISERROR(BN76=TRUE),"",IF(BN76="","",BN76))</f>
        <v/>
      </c>
      <c r="AG75" s="396"/>
      <c r="AH75" s="395" t="str">
        <f>IF(ISERROR(BO76=TRUE),"",IF(BO76="","",BO76))</f>
        <v/>
      </c>
      <c r="AI75" s="396"/>
      <c r="AJ75" s="395" t="str">
        <f>IF(ISERROR(BP76=TRUE),"",IF(BP76="","",BP76))</f>
        <v/>
      </c>
      <c r="AK75" s="396"/>
      <c r="AP75" s="400"/>
      <c r="AQ75" s="400"/>
      <c r="AR75" s="400"/>
      <c r="AS75" s="400"/>
      <c r="AT75" s="400"/>
      <c r="AU75" s="400"/>
      <c r="AV75" s="400"/>
      <c r="AW75" s="400"/>
      <c r="AX75" s="400"/>
      <c r="AY75" s="400"/>
      <c r="AZ75" s="400"/>
      <c r="BA75" s="400"/>
      <c r="BB75" s="400"/>
      <c r="BC75" s="400"/>
      <c r="BD75" s="400"/>
      <c r="BE75" s="400"/>
      <c r="BF75" s="400"/>
      <c r="BG75" s="20"/>
      <c r="BK75" s="85">
        <f>AA73</f>
        <v>4</v>
      </c>
      <c r="BL75" s="86" t="str">
        <f>IF(AK13="","",IF(AND(BK69=$BU$62,$BL$65=$BU$63),"X",""))</f>
        <v/>
      </c>
      <c r="BM75" s="86" t="str">
        <f>IF(AK13="","",IF(AND(BK69=$BU$62,$BM$65=$BU$63),"X",""))</f>
        <v/>
      </c>
      <c r="BN75" s="86" t="str">
        <f>IF(AK13="","",IF(AND(BK69=$BU$62,$BN$65=$BU$63),"X",""))</f>
        <v/>
      </c>
      <c r="BO75" s="86" t="str">
        <f>IF(AK13="","",IF(AND(BK69=$BU$62,$BO$65=$BU$63),"X",""))</f>
        <v/>
      </c>
      <c r="BP75" s="86" t="str">
        <f>IF(AK13="","",IF(AND(BK69=$BU$62,$BP$65=$BU$63),"X",""))</f>
        <v/>
      </c>
      <c r="BR75" s="85" t="str">
        <f>AH73</f>
        <v/>
      </c>
      <c r="BS75" s="86">
        <f>IF(AND($AK$13&lt;&gt;Datos!$A$6,OR($I$66=Datos!M5,$I$67=Datos!N5)),4,0)</f>
        <v>0</v>
      </c>
      <c r="BT75" s="86">
        <f>IF(AND($AK$13=Datos!$A$6,OR($I$66=Datos!M5,$I$67=Datos!N5)),2,0)</f>
        <v>0</v>
      </c>
      <c r="BU75" s="37"/>
    </row>
    <row r="76" spans="1:73" ht="39.75" customHeight="1">
      <c r="A76" s="18"/>
      <c r="C76" s="523"/>
      <c r="D76" s="523"/>
      <c r="E76" s="658" t="s">
        <v>501</v>
      </c>
      <c r="F76" s="658"/>
      <c r="G76" s="658"/>
      <c r="H76" s="658"/>
      <c r="I76" s="658" t="str">
        <f>Datos!B6</f>
        <v>Oportunidad</v>
      </c>
      <c r="J76" s="658"/>
      <c r="K76" s="658"/>
      <c r="L76" s="658"/>
      <c r="M76" s="671"/>
      <c r="N76" s="672"/>
      <c r="O76" s="672"/>
      <c r="P76" s="673"/>
      <c r="Q76" s="46"/>
      <c r="R76" s="666" t="str">
        <f>IF($AK$13=1,Datos!P2,IF(OR($AK$13=2,$AK$13=3),Imp_Est_Pro_Seg!AJ44,IF($AK$13=4,'Seguridad Información'!AJ44,IF($AK$13=5,Imp_oportunidad!AN44,""))))</f>
        <v/>
      </c>
      <c r="S76" s="666"/>
      <c r="T76" s="666"/>
      <c r="U76" s="666"/>
      <c r="V76" s="666"/>
      <c r="W76" s="666"/>
      <c r="Z76" s="404"/>
      <c r="AA76" s="479"/>
      <c r="AB76" s="393"/>
      <c r="AC76" s="394"/>
      <c r="AD76" s="393"/>
      <c r="AE76" s="394"/>
      <c r="AF76" s="397"/>
      <c r="AG76" s="398"/>
      <c r="AH76" s="397"/>
      <c r="AI76" s="398"/>
      <c r="AJ76" s="397"/>
      <c r="AK76" s="398"/>
      <c r="AP76" s="400"/>
      <c r="AQ76" s="400"/>
      <c r="AR76" s="400"/>
      <c r="AS76" s="400"/>
      <c r="AT76" s="400"/>
      <c r="AU76" s="400"/>
      <c r="AV76" s="400"/>
      <c r="AW76" s="400"/>
      <c r="AX76" s="400"/>
      <c r="AY76" s="400"/>
      <c r="AZ76" s="400"/>
      <c r="BA76" s="400"/>
      <c r="BB76" s="400"/>
      <c r="BC76" s="400"/>
      <c r="BD76" s="400"/>
      <c r="BE76" s="400"/>
      <c r="BF76" s="400"/>
      <c r="BG76" s="20"/>
      <c r="BK76" s="85">
        <f>AA75</f>
        <v>5</v>
      </c>
      <c r="BL76" s="86" t="str">
        <f>IF(AK13="","",IF(AND(BK70=$BU$62,$BL$65=$BU$63),"X",""))</f>
        <v/>
      </c>
      <c r="BM76" s="86" t="str">
        <f>IF(AK13="","",IF(AND(BK70=$BU$62,$BM$65=$BU$63),"X",""))</f>
        <v/>
      </c>
      <c r="BN76" s="86" t="str">
        <f>IF(AK13="","",IF(AND(BK70=$BU$62,$BN$65=$BU$63),"X",""))</f>
        <v/>
      </c>
      <c r="BO76" s="86" t="str">
        <f>IF(AK13="","",IF(AND(BK70=$BU$62,$BO$65=$BU$63),"X",""))</f>
        <v/>
      </c>
      <c r="BP76" s="86" t="str">
        <f>IF(AK13="","",IF(AND(BK70=$BU$62,$BP$65=$BU$63),"X",""))</f>
        <v/>
      </c>
      <c r="BR76" s="85" t="str">
        <f>AH75</f>
        <v/>
      </c>
      <c r="BS76" s="86">
        <f>IF(AND($AK$13&lt;&gt;Datos!$A$6,OR($I$66=Datos!M6,$I$67=Datos!N6)),5,0)</f>
        <v>0</v>
      </c>
      <c r="BT76" s="86">
        <f>IF(AND($AK$13=Datos!$A$6,OR($I$66=Datos!M6,$I$67=Datos!N6)),1,0)</f>
        <v>0</v>
      </c>
      <c r="BU76" s="37"/>
    </row>
    <row r="77" spans="1:73" ht="14.45" customHeight="1">
      <c r="A77" s="18"/>
      <c r="C77" s="523"/>
      <c r="D77" s="523"/>
      <c r="E77" s="455"/>
      <c r="F77" s="455"/>
      <c r="G77" s="455"/>
      <c r="H77" s="455"/>
      <c r="I77" s="455"/>
      <c r="J77" s="525"/>
      <c r="K77" s="525"/>
      <c r="L77" s="525"/>
      <c r="M77" s="525"/>
      <c r="N77" s="525"/>
      <c r="O77" s="525"/>
      <c r="P77" s="525"/>
      <c r="Q77" s="46"/>
      <c r="R77" s="659" t="str">
        <f>IF($AK$13=1,Datos!P3,IF(OR($AK$13=2,$AK$13=3),Imp_Est_Pro_Seg!AK44,IF($AK$13=4,'Seguridad Información'!AK44,IF($AK$13=5,Imp_oportunidad!AM44,""))))</f>
        <v/>
      </c>
      <c r="S77" s="659"/>
      <c r="T77" s="659"/>
      <c r="U77" s="659"/>
      <c r="V77" s="659"/>
      <c r="W77" s="659"/>
      <c r="Z77" s="48"/>
      <c r="AP77" s="143"/>
      <c r="AQ77" s="143"/>
      <c r="AR77" s="143"/>
      <c r="AS77" s="143"/>
      <c r="AT77" s="143"/>
      <c r="AU77" s="143"/>
      <c r="AV77" s="143"/>
      <c r="AW77" s="143"/>
      <c r="AX77" s="143"/>
      <c r="AY77" s="143"/>
      <c r="AZ77" s="143"/>
      <c r="BA77" s="143"/>
      <c r="BB77" s="143"/>
      <c r="BG77" s="20"/>
      <c r="BK77" s="85"/>
      <c r="BL77" s="85">
        <v>1</v>
      </c>
      <c r="BM77" s="85">
        <v>2</v>
      </c>
      <c r="BN77" s="85">
        <v>3</v>
      </c>
      <c r="BO77" s="85">
        <v>4</v>
      </c>
      <c r="BP77" s="85">
        <v>5</v>
      </c>
      <c r="BR77" s="85" t="s">
        <v>371</v>
      </c>
      <c r="BS77" s="86">
        <f>SUM(BS72:BT76)</f>
        <v>0</v>
      </c>
      <c r="BT77" s="85"/>
    </row>
    <row r="78" spans="1:73" ht="14.25" customHeight="1">
      <c r="A78" s="18"/>
      <c r="C78" s="523"/>
      <c r="D78" s="523"/>
      <c r="E78" s="660" t="str">
        <f>IF(AK13=Datos!$A$6,"Escala de impacto
(beneficio)","Escala de impacto")</f>
        <v>Escala de impacto</v>
      </c>
      <c r="F78" s="660"/>
      <c r="G78" s="660"/>
      <c r="H78" s="660"/>
      <c r="I78" s="661"/>
      <c r="J78" s="37"/>
      <c r="P78" s="38"/>
      <c r="R78" s="662" t="str">
        <f>IF($AK$13=1,Enc_Imp_Corrupción!$W$25,IF(OR($AK$13=2,$AK$13=3),Imp_Est_Pro_Seg!AL44,IF($AK$13=4,'Seguridad Información'!AL44,IF($AK$13=5,Imp_oportunidad!AL44,""))))</f>
        <v/>
      </c>
      <c r="S78" s="662"/>
      <c r="T78" s="662"/>
      <c r="U78" s="662"/>
      <c r="V78" s="662"/>
      <c r="W78" s="662"/>
      <c r="BG78" s="20"/>
      <c r="BR78" s="85"/>
      <c r="BS78" s="85"/>
      <c r="BT78" s="85"/>
    </row>
    <row r="79" spans="1:73" ht="28.5" customHeight="1">
      <c r="A79" s="18"/>
      <c r="E79" s="660"/>
      <c r="F79" s="660"/>
      <c r="G79" s="660"/>
      <c r="H79" s="660"/>
      <c r="I79" s="661"/>
      <c r="J79" s="663" t="str">
        <f>IF(J72="","", IF(ISERROR(BU63=TRUE),"",BU63))</f>
        <v/>
      </c>
      <c r="K79" s="664"/>
      <c r="L79" s="664"/>
      <c r="M79" s="664"/>
      <c r="N79" s="664"/>
      <c r="O79" s="664"/>
      <c r="P79" s="665"/>
      <c r="R79" s="662" t="str">
        <f>IF($AK$13=1,Enc_Imp_Corrupción!$W$26,IF(OR($AK$13=2,$AK$13=3),Imp_Est_Pro_Seg!AM44,IF($AK$13=4,'Seguridad Información'!AM44,IF($AK$13=5,Imp_oportunidad!AK44,""))))</f>
        <v/>
      </c>
      <c r="S79" s="662"/>
      <c r="T79" s="662"/>
      <c r="U79" s="662"/>
      <c r="V79" s="662"/>
      <c r="W79" s="662"/>
      <c r="Z79" s="49"/>
      <c r="BG79" s="20"/>
    </row>
    <row r="80" spans="1:73">
      <c r="A80" s="18"/>
      <c r="E80" s="660"/>
      <c r="F80" s="660"/>
      <c r="G80" s="660"/>
      <c r="H80" s="660"/>
      <c r="I80" s="661"/>
      <c r="J80" s="43"/>
      <c r="K80" s="44"/>
      <c r="L80" s="44"/>
      <c r="M80" s="44"/>
      <c r="N80" s="44"/>
      <c r="O80" s="44"/>
      <c r="P80" s="45"/>
      <c r="R80" s="662" t="str">
        <f>IF($AK$13=1,Enc_Imp_Corrupción!$W$27,IF(OR($AK$13=2,$AK$13=3),Imp_Est_Pro_Seg!AN44,IF($AK$13=4,'Seguridad Información'!AN44,IF($AK$13=5,Imp_oportunidad!AJ44,""))))</f>
        <v/>
      </c>
      <c r="S80" s="662"/>
      <c r="T80" s="662"/>
      <c r="U80" s="662"/>
      <c r="V80" s="662"/>
      <c r="W80" s="662"/>
      <c r="Z80" s="49"/>
      <c r="BG80" s="20"/>
    </row>
    <row r="81" spans="1:78" ht="30" hidden="1" customHeight="1">
      <c r="A81" s="18"/>
      <c r="F81" s="460" t="s">
        <v>502</v>
      </c>
      <c r="G81" s="460"/>
      <c r="H81" s="460" t="s">
        <v>503</v>
      </c>
      <c r="I81" s="460"/>
      <c r="Z81" s="49"/>
      <c r="BG81" s="20"/>
    </row>
    <row r="82" spans="1:78" ht="32.450000000000003" hidden="1" customHeight="1">
      <c r="A82" s="18"/>
      <c r="F82" s="50"/>
      <c r="G82" s="25"/>
      <c r="H82" s="87" t="str">
        <f>IF(R76&lt;&gt;"",1,IF(R77&lt;&gt;"",2,IF(R78&lt;&gt;"",3,IF(R79&lt;&gt;"",4,IF(R80&lt;&gt;"",5,"")))))</f>
        <v/>
      </c>
      <c r="I82" s="25"/>
      <c r="Z82" s="49"/>
      <c r="BG82" s="20"/>
      <c r="BL82" s="39"/>
      <c r="BM82" s="39"/>
      <c r="BN82" s="39"/>
      <c r="BO82" s="39"/>
    </row>
    <row r="83" spans="1:78" ht="30" customHeight="1" thickBot="1">
      <c r="A83" s="51"/>
      <c r="B83" s="52"/>
      <c r="C83" s="52"/>
      <c r="D83" s="52"/>
      <c r="E83" s="52"/>
      <c r="F83" s="52"/>
      <c r="G83" s="52"/>
      <c r="H83" s="52"/>
      <c r="I83" s="52"/>
      <c r="J83" s="52"/>
      <c r="K83" s="52"/>
      <c r="L83" s="52"/>
      <c r="M83" s="52"/>
      <c r="N83" s="52"/>
      <c r="O83" s="52"/>
      <c r="P83" s="52"/>
      <c r="Q83" s="52"/>
      <c r="R83" s="52"/>
      <c r="S83" s="52"/>
      <c r="T83" s="52"/>
      <c r="U83" s="52"/>
      <c r="V83" s="52"/>
      <c r="W83" s="52"/>
      <c r="X83" s="52"/>
      <c r="Y83" s="52"/>
      <c r="Z83" s="53"/>
      <c r="AA83" s="52"/>
      <c r="AB83" s="52"/>
      <c r="AC83" s="52"/>
      <c r="AD83" s="52"/>
      <c r="AE83" s="52"/>
      <c r="AF83" s="52"/>
      <c r="AG83" s="52"/>
      <c r="AH83" s="52"/>
      <c r="AI83" s="52"/>
      <c r="AJ83" s="52"/>
      <c r="AK83" s="52"/>
      <c r="AL83" s="52"/>
      <c r="AM83" s="52"/>
      <c r="AN83" s="52"/>
      <c r="AO83" s="52"/>
      <c r="AP83" s="52"/>
      <c r="AQ83" s="52"/>
      <c r="AR83" s="52"/>
      <c r="AS83" s="52"/>
      <c r="AT83" s="52"/>
      <c r="AU83" s="52"/>
      <c r="AV83" s="52"/>
      <c r="AW83" s="52"/>
      <c r="AX83" s="52"/>
      <c r="AY83" s="52"/>
      <c r="AZ83" s="52"/>
      <c r="BA83" s="52"/>
      <c r="BB83" s="52"/>
      <c r="BC83" s="52"/>
      <c r="BD83" s="52"/>
      <c r="BE83" s="52"/>
      <c r="BF83" s="52"/>
      <c r="BG83" s="54"/>
    </row>
    <row r="84" spans="1:78" ht="32.25" customHeight="1" thickBot="1">
      <c r="A84" s="380" t="s">
        <v>504</v>
      </c>
      <c r="B84" s="381"/>
      <c r="C84" s="381"/>
      <c r="D84" s="381"/>
      <c r="E84" s="381"/>
      <c r="F84" s="381"/>
      <c r="G84" s="381"/>
      <c r="H84" s="381"/>
      <c r="I84" s="381"/>
      <c r="J84" s="382"/>
      <c r="K84" s="27"/>
      <c r="L84" s="27"/>
      <c r="M84" s="16"/>
      <c r="N84" s="16"/>
      <c r="O84" s="16"/>
      <c r="P84" s="16"/>
      <c r="Q84" s="16"/>
      <c r="R84" s="16"/>
      <c r="S84" s="16"/>
      <c r="T84" s="16"/>
      <c r="U84" s="16"/>
      <c r="V84" s="16"/>
      <c r="W84" s="16"/>
      <c r="X84" s="529" t="s">
        <v>505</v>
      </c>
      <c r="Y84" s="530"/>
      <c r="Z84" s="530"/>
      <c r="AA84" s="530"/>
      <c r="AB84" s="530"/>
      <c r="AC84" s="530"/>
      <c r="AD84" s="530"/>
      <c r="AE84" s="530"/>
      <c r="AF84" s="530"/>
      <c r="AG84" s="530"/>
      <c r="AH84" s="530"/>
      <c r="AI84" s="530"/>
      <c r="AJ84" s="530"/>
      <c r="AK84" s="530"/>
      <c r="AL84" s="530"/>
      <c r="AM84" s="531"/>
      <c r="AN84" s="535" t="s">
        <v>506</v>
      </c>
      <c r="AO84" s="536"/>
      <c r="AP84" s="536"/>
      <c r="AQ84" s="536"/>
      <c r="AR84" s="536"/>
      <c r="AS84" s="537"/>
      <c r="AT84" s="16"/>
      <c r="AU84" s="98"/>
      <c r="AV84" s="98"/>
      <c r="AW84" s="16"/>
      <c r="AX84" s="16"/>
      <c r="AY84" s="16"/>
      <c r="AZ84" s="16"/>
      <c r="BA84" s="16"/>
      <c r="BB84" s="16"/>
      <c r="BC84" s="16"/>
      <c r="BD84" s="16"/>
      <c r="BE84" s="16"/>
      <c r="BF84" s="16"/>
      <c r="BG84" s="17"/>
    </row>
    <row r="85" spans="1:78" ht="15" customHeight="1">
      <c r="A85" s="18"/>
      <c r="X85" s="526" t="s">
        <v>507</v>
      </c>
      <c r="Y85" s="526"/>
      <c r="Z85" s="526"/>
      <c r="AA85" s="526"/>
      <c r="AB85" s="526" t="s">
        <v>508</v>
      </c>
      <c r="AC85" s="526"/>
      <c r="AD85" s="526" t="s">
        <v>509</v>
      </c>
      <c r="AE85" s="526"/>
      <c r="AF85" s="526" t="s">
        <v>510</v>
      </c>
      <c r="AG85" s="526"/>
      <c r="AH85" s="527" t="s">
        <v>511</v>
      </c>
      <c r="AI85" s="528"/>
      <c r="AJ85" s="526" t="s">
        <v>512</v>
      </c>
      <c r="AK85" s="526"/>
      <c r="AL85" s="532" t="s">
        <v>513</v>
      </c>
      <c r="AM85" s="532"/>
      <c r="AN85" s="538" t="s">
        <v>514</v>
      </c>
      <c r="AO85" s="538"/>
      <c r="AP85" s="538"/>
      <c r="AQ85" s="538"/>
      <c r="AR85" s="542" t="s">
        <v>515</v>
      </c>
      <c r="AS85" s="542"/>
      <c r="AT85" s="99"/>
      <c r="AU85" s="100"/>
      <c r="AV85" s="100"/>
      <c r="AZ85" s="93"/>
      <c r="BA85" s="93"/>
      <c r="BB85" s="93"/>
      <c r="BE85" s="44"/>
      <c r="BG85" s="20"/>
      <c r="BS85" s="556" t="s">
        <v>516</v>
      </c>
      <c r="BT85" s="557"/>
      <c r="BU85" s="558"/>
      <c r="BV85" s="556" t="s">
        <v>517</v>
      </c>
      <c r="BW85" s="557"/>
      <c r="BX85" s="558"/>
    </row>
    <row r="86" spans="1:78" ht="217.5" customHeight="1">
      <c r="A86" s="18"/>
      <c r="D86" s="484" t="s">
        <v>518</v>
      </c>
      <c r="E86" s="484"/>
      <c r="F86" s="484"/>
      <c r="G86" s="484"/>
      <c r="H86" s="484"/>
      <c r="I86" s="484"/>
      <c r="J86" s="484"/>
      <c r="K86" s="484"/>
      <c r="L86" s="484"/>
      <c r="M86" s="484"/>
      <c r="N86" s="484"/>
      <c r="O86" s="484"/>
      <c r="P86" s="484"/>
      <c r="Q86" s="484"/>
      <c r="R86" s="484"/>
      <c r="S86" s="484"/>
      <c r="T86" s="521" t="s">
        <v>519</v>
      </c>
      <c r="U86" s="521"/>
      <c r="V86" s="521"/>
      <c r="W86" s="521"/>
      <c r="X86" s="522" t="s">
        <v>520</v>
      </c>
      <c r="Y86" s="522"/>
      <c r="Z86" s="522" t="s">
        <v>521</v>
      </c>
      <c r="AA86" s="522"/>
      <c r="AB86" s="522" t="s">
        <v>522</v>
      </c>
      <c r="AC86" s="522"/>
      <c r="AD86" s="522" t="s">
        <v>523</v>
      </c>
      <c r="AE86" s="522"/>
      <c r="AF86" s="522" t="s">
        <v>524</v>
      </c>
      <c r="AG86" s="522"/>
      <c r="AH86" s="522" t="s">
        <v>525</v>
      </c>
      <c r="AI86" s="522"/>
      <c r="AJ86" s="522" t="s">
        <v>526</v>
      </c>
      <c r="AK86" s="522"/>
      <c r="AL86" s="532"/>
      <c r="AM86" s="532"/>
      <c r="AN86" s="539" t="s">
        <v>527</v>
      </c>
      <c r="AO86" s="540"/>
      <c r="AP86" s="540"/>
      <c r="AQ86" s="541"/>
      <c r="AR86" s="542"/>
      <c r="AS86" s="542"/>
      <c r="AT86" s="534" t="s">
        <v>528</v>
      </c>
      <c r="AU86" s="510"/>
      <c r="AV86" s="511"/>
      <c r="AW86" s="534" t="s">
        <v>529</v>
      </c>
      <c r="AX86" s="510"/>
      <c r="AY86" s="511"/>
      <c r="AZ86" s="559" t="str">
        <f>IF(AK13=Datos!A6,"¿El conjunto de controles ayuda a incrementar la probabilidad?","¿El conjunto de controles ayuda a disminunir la probabilidad?")</f>
        <v>¿El conjunto de controles ayuda a disminunir la probabilidad?</v>
      </c>
      <c r="BA86" s="560"/>
      <c r="BB86" s="561"/>
      <c r="BC86" s="562" t="s">
        <v>530</v>
      </c>
      <c r="BD86" s="563"/>
      <c r="BE86" s="563"/>
      <c r="BF86" s="563"/>
      <c r="BG86" s="564"/>
      <c r="BI86" s="55" t="str">
        <f>$X$85</f>
        <v>Responsable</v>
      </c>
      <c r="BJ86" s="55" t="str">
        <f>$X$85</f>
        <v>Responsable</v>
      </c>
      <c r="BK86" s="55" t="str">
        <f>$AB$85</f>
        <v>Periodicidad</v>
      </c>
      <c r="BL86" s="55" t="str">
        <f>$AD$85</f>
        <v>Propósito</v>
      </c>
      <c r="BM86" s="55" t="str">
        <f>$AF$85</f>
        <v>Realización</v>
      </c>
      <c r="BN86" s="55" t="str">
        <f>$AH$85</f>
        <v>Observación</v>
      </c>
      <c r="BO86" s="55" t="str">
        <f>$AJ$85</f>
        <v>Evidencia</v>
      </c>
      <c r="BP86" s="56" t="s">
        <v>531</v>
      </c>
      <c r="BQ86" s="89" t="s">
        <v>532</v>
      </c>
      <c r="BR86" s="89" t="s">
        <v>533</v>
      </c>
      <c r="BS86" s="86" t="str">
        <f>Datos!$AO$2</f>
        <v>Fuerte</v>
      </c>
      <c r="BT86" s="86" t="str">
        <f>Datos!$AO$3</f>
        <v>Moderado</v>
      </c>
      <c r="BU86" s="86" t="str">
        <f>Datos!$AO$4</f>
        <v>Débil</v>
      </c>
      <c r="BV86" s="86" t="s">
        <v>534</v>
      </c>
      <c r="BW86" s="86" t="s">
        <v>535</v>
      </c>
      <c r="BX86" s="86" t="s">
        <v>536</v>
      </c>
      <c r="BY86" s="86" t="s">
        <v>537</v>
      </c>
      <c r="BZ86" s="86" t="s">
        <v>538</v>
      </c>
    </row>
    <row r="87" spans="1:78" ht="26.25" customHeight="1">
      <c r="A87" s="18"/>
      <c r="D87" s="436"/>
      <c r="E87" s="436"/>
      <c r="F87" s="436"/>
      <c r="G87" s="436"/>
      <c r="H87" s="436"/>
      <c r="I87" s="436"/>
      <c r="J87" s="436"/>
      <c r="K87" s="436"/>
      <c r="L87" s="436"/>
      <c r="M87" s="436"/>
      <c r="N87" s="436"/>
      <c r="O87" s="436"/>
      <c r="P87" s="436"/>
      <c r="Q87" s="436"/>
      <c r="R87" s="436"/>
      <c r="S87" s="436"/>
      <c r="T87" s="437" t="str">
        <f t="shared" ref="T87:T96" si="0">IF(D87&lt;&gt;"","Preventivo","")</f>
        <v/>
      </c>
      <c r="U87" s="437"/>
      <c r="V87" s="437"/>
      <c r="W87" s="437"/>
      <c r="X87" s="438"/>
      <c r="Y87" s="439"/>
      <c r="Z87" s="438"/>
      <c r="AA87" s="439"/>
      <c r="AB87" s="438"/>
      <c r="AC87" s="439"/>
      <c r="AD87" s="438"/>
      <c r="AE87" s="439"/>
      <c r="AF87" s="438"/>
      <c r="AG87" s="439"/>
      <c r="AH87" s="438"/>
      <c r="AI87" s="439"/>
      <c r="AJ87" s="438"/>
      <c r="AK87" s="439"/>
      <c r="AL87" s="457" t="str">
        <f t="shared" ref="AL87:AL96" si="1">IF(D87&lt;&gt;"",BQ87,"")</f>
        <v/>
      </c>
      <c r="AM87" s="458"/>
      <c r="AN87" s="438"/>
      <c r="AO87" s="459"/>
      <c r="AP87" s="459"/>
      <c r="AQ87" s="439"/>
      <c r="AR87" s="457" t="str">
        <f>IF(AN87&lt;&gt;"",BR87,"")</f>
        <v/>
      </c>
      <c r="AS87" s="458"/>
      <c r="AT87" s="457" t="str">
        <f t="shared" ref="AT87:AT96" si="2">IF(BV87="","",BV87)</f>
        <v/>
      </c>
      <c r="AU87" s="533"/>
      <c r="AV87" s="458"/>
      <c r="AW87" s="547" t="str">
        <f>IF(OR(AT87="",BX97=""),"",BX97)</f>
        <v/>
      </c>
      <c r="AX87" s="548"/>
      <c r="AY87" s="549"/>
      <c r="AZ87" s="547" t="str">
        <f>IF(AW87="","",IF(BW$97&gt;=Datos!$AS$2,Datos!AQ2,Datos!AQ3))</f>
        <v/>
      </c>
      <c r="BA87" s="548"/>
      <c r="BB87" s="549"/>
      <c r="BC87" s="347"/>
      <c r="BD87" s="348"/>
      <c r="BE87" s="348"/>
      <c r="BF87" s="348"/>
      <c r="BG87" s="349"/>
      <c r="BI87" s="86" t="str">
        <f>IF(X87=Datos!$AH$2,15,"")</f>
        <v/>
      </c>
      <c r="BJ87" s="86" t="str">
        <f>IF(Z87=Datos!$AI$2,15,"")</f>
        <v/>
      </c>
      <c r="BK87" s="86" t="str">
        <f>IF(AB87=Datos!$AJ$2,15,"")</f>
        <v/>
      </c>
      <c r="BL87" s="86" t="str">
        <f>IF(AD87=Datos!$AK$2,15,"")</f>
        <v/>
      </c>
      <c r="BM87" s="86" t="str">
        <f>IF(AF87=Datos!$AL$2,15,"")</f>
        <v/>
      </c>
      <c r="BN87" s="86" t="str">
        <f>IF(AH87=Datos!$AM$2,15,"")</f>
        <v/>
      </c>
      <c r="BO87" s="86" t="str">
        <f>IF(AJ87=Datos!$AN$2,10,IF(AJ87=Datos!$AN$3,5,IF(AJ87=Datos!$AN$4,"","")))</f>
        <v/>
      </c>
      <c r="BP87" s="86">
        <f>SUM(BI87:BO87)</f>
        <v>0</v>
      </c>
      <c r="BQ87" s="86" t="str">
        <f>IF(D87="","",IF(BP87&gt;=96,Datos!$AO$2,IF(BP87&gt;=86,Datos!$AO$3,IF(BP87&lt;86,Datos!$AO$4,""))))</f>
        <v/>
      </c>
      <c r="BR87" s="86" t="str">
        <f>IF(AN87="","",IF(AN87=Datos!$AP$2,Datos!$AO$2,IF(AN87=Datos!$AP$3,Datos!$AO$3,IF(AN87=Datos!$AP$4,Datos!$AO$4,""))))</f>
        <v/>
      </c>
      <c r="BS87" s="86" t="str">
        <f>IF(AND(BQ87=$BS$86,BR87=$BS$86),$BS$86,"")</f>
        <v/>
      </c>
      <c r="BT87" s="86" t="str">
        <f>IF(AND(BQ87=$BS$86,BR87=$BT$86),$BT$86,IF(AND(BQ87=$BT$86,BR87=$BS$86),$BT$86,IF(AND(BQ87=$BT$86,BR87=$BT$86),$BT$86,"")))</f>
        <v/>
      </c>
      <c r="BU87" s="86" t="str">
        <f>IF(AND(BQ87=$BS$86,BR87=$BU$86),$BU$86,IF(AND(BQ87=$BT$86,BR87=$BU$86),$BU$86,IF(AND(BQ87=$BU$86,BR87=$BS$86),$BU$86,IF(AND(BQ87=$BU$86,BR87=$BT$86),$BU$86,IF(AND(BQ87=$BU$86,BR87=$BU$86),$BU$86,"")))))</f>
        <v/>
      </c>
      <c r="BV87" s="86" t="str">
        <f>IF(BS87&lt;&gt;"",BS87,IF(BT87&lt;&gt;"",BT87,IF(BU87&lt;&gt;"",BU87,"")))</f>
        <v/>
      </c>
      <c r="BW87" s="86" t="str">
        <f>IF(BV87=Datos!$AO$2,100,IF(BV87=Datos!$AO$3,50,IF(BV87=Datos!$AO$4,0,"")))</f>
        <v/>
      </c>
      <c r="BX87" s="92"/>
      <c r="BY87" s="94"/>
      <c r="BZ87" s="91"/>
    </row>
    <row r="88" spans="1:78" ht="26.25" customHeight="1">
      <c r="A88" s="18"/>
      <c r="D88" s="436"/>
      <c r="E88" s="436"/>
      <c r="F88" s="436"/>
      <c r="G88" s="436"/>
      <c r="H88" s="436"/>
      <c r="I88" s="436"/>
      <c r="J88" s="436"/>
      <c r="K88" s="436"/>
      <c r="L88" s="436"/>
      <c r="M88" s="436"/>
      <c r="N88" s="436"/>
      <c r="O88" s="436"/>
      <c r="P88" s="436"/>
      <c r="Q88" s="436"/>
      <c r="R88" s="436"/>
      <c r="S88" s="436"/>
      <c r="T88" s="437" t="str">
        <f t="shared" si="0"/>
        <v/>
      </c>
      <c r="U88" s="437"/>
      <c r="V88" s="437"/>
      <c r="W88" s="437"/>
      <c r="X88" s="438"/>
      <c r="Y88" s="439"/>
      <c r="Z88" s="438"/>
      <c r="AA88" s="439"/>
      <c r="AB88" s="438"/>
      <c r="AC88" s="439"/>
      <c r="AD88" s="438"/>
      <c r="AE88" s="439"/>
      <c r="AF88" s="438"/>
      <c r="AG88" s="439"/>
      <c r="AH88" s="438"/>
      <c r="AI88" s="439"/>
      <c r="AJ88" s="438"/>
      <c r="AK88" s="439"/>
      <c r="AL88" s="457" t="str">
        <f t="shared" si="1"/>
        <v/>
      </c>
      <c r="AM88" s="458"/>
      <c r="AN88" s="438"/>
      <c r="AO88" s="459"/>
      <c r="AP88" s="459"/>
      <c r="AQ88" s="439"/>
      <c r="AR88" s="457" t="str">
        <f t="shared" ref="AR88:AR96" si="3">IF(AN88&lt;&gt;"",BR88,"")</f>
        <v/>
      </c>
      <c r="AS88" s="458"/>
      <c r="AT88" s="457" t="str">
        <f t="shared" si="2"/>
        <v/>
      </c>
      <c r="AU88" s="533"/>
      <c r="AV88" s="458"/>
      <c r="AW88" s="550"/>
      <c r="AX88" s="551"/>
      <c r="AY88" s="552"/>
      <c r="AZ88" s="550"/>
      <c r="BA88" s="551"/>
      <c r="BB88" s="552"/>
      <c r="BC88" s="347"/>
      <c r="BD88" s="348"/>
      <c r="BE88" s="348"/>
      <c r="BF88" s="348"/>
      <c r="BG88" s="349"/>
      <c r="BI88" s="86" t="str">
        <f>IF(X88=Datos!$AH$2,15,"")</f>
        <v/>
      </c>
      <c r="BJ88" s="86" t="str">
        <f>IF(Z88=Datos!$AI$2,15,"")</f>
        <v/>
      </c>
      <c r="BK88" s="86" t="str">
        <f>IF(AB88=Datos!$AJ$2,15,"")</f>
        <v/>
      </c>
      <c r="BL88" s="86" t="str">
        <f>IF(AD88=Datos!$AK$2,15,"")</f>
        <v/>
      </c>
      <c r="BM88" s="86" t="str">
        <f>IF(AF88=Datos!$AL$2,15,"")</f>
        <v/>
      </c>
      <c r="BN88" s="86" t="str">
        <f>IF(AH88=Datos!$AM$2,15,"")</f>
        <v/>
      </c>
      <c r="BO88" s="86" t="str">
        <f>IF(AJ88=Datos!$AN$2,10,IF(AJ88=Datos!$AN$3,5,IF(AJ88=Datos!$AN$4,"","")))</f>
        <v/>
      </c>
      <c r="BP88" s="86">
        <f t="shared" ref="BP88:BP96" si="4">SUM(BI88:BO88)</f>
        <v>0</v>
      </c>
      <c r="BQ88" s="86" t="str">
        <f>IF(D88="","",IF(BP88&gt;=96,Datos!$AO$2,IF(BP88&gt;=86,Datos!$AO$3,IF(BP88&lt;86,Datos!$AO$4,""))))</f>
        <v/>
      </c>
      <c r="BR88" s="86" t="str">
        <f>IF(AN88="","",IF(AN88=Datos!$AP$2,Datos!$AO$2,IF(AN88=Datos!$AP$3,Datos!$AO$3,IF(AN88=Datos!$AP$4,Datos!$AO$4,""))))</f>
        <v/>
      </c>
      <c r="BS88" s="86" t="str">
        <f t="shared" ref="BS88:BS96" si="5">IF(AND(BQ88=$BS$86,BR88=$BS$86),$BS$86,"")</f>
        <v/>
      </c>
      <c r="BT88" s="86" t="str">
        <f t="shared" ref="BT88:BT96" si="6">IF(AND(BQ88=$BS$86,BR88=$BT$86),$BT$86,IF(AND(BQ88=$BT$86,BR88=$BS$86),$BT$86,IF(AND(BQ88=$BT$86,BR88=$BT$86),$BT$86,"")))</f>
        <v/>
      </c>
      <c r="BU88" s="86" t="str">
        <f t="shared" ref="BU88:BU96" si="7">IF(AND(BQ88=$BS$86,BR88=$BU$86),$BU$86,IF(AND(BQ88=$BT$86,BR88=$BU$86),$BU$86,IF(AND(BQ88=$BU$86,BR88=$BS$86),$BU$86,IF(AND(BQ88=$BU$86,BR88=$BT$86),$BU$86,IF(AND(BQ88=$BU$86,BR88=$BU$86),$BU$86,"")))))</f>
        <v/>
      </c>
      <c r="BV88" s="86" t="str">
        <f t="shared" ref="BV88:BV96" si="8">IF(BS88&lt;&gt;"",BS88,IF(BT88&lt;&gt;"",BT88,IF(BU88&lt;&gt;"",BU88,"")))</f>
        <v/>
      </c>
      <c r="BW88" s="86" t="str">
        <f>IF(BV88=Datos!$AO$2,100,IF(BV88=Datos!$AO$3,50,IF(BV88=Datos!$AO$4,0,"")))</f>
        <v/>
      </c>
      <c r="BX88" s="92"/>
      <c r="BY88" s="92"/>
      <c r="BZ88" s="91"/>
    </row>
    <row r="89" spans="1:78" ht="26.25" customHeight="1">
      <c r="A89" s="18"/>
      <c r="D89" s="436"/>
      <c r="E89" s="436"/>
      <c r="F89" s="436"/>
      <c r="G89" s="436"/>
      <c r="H89" s="436"/>
      <c r="I89" s="436"/>
      <c r="J89" s="436"/>
      <c r="K89" s="436"/>
      <c r="L89" s="436"/>
      <c r="M89" s="436"/>
      <c r="N89" s="436"/>
      <c r="O89" s="436"/>
      <c r="P89" s="436"/>
      <c r="Q89" s="436"/>
      <c r="R89" s="436"/>
      <c r="S89" s="436"/>
      <c r="T89" s="437" t="str">
        <f t="shared" si="0"/>
        <v/>
      </c>
      <c r="U89" s="437"/>
      <c r="V89" s="437"/>
      <c r="W89" s="437"/>
      <c r="X89" s="438"/>
      <c r="Y89" s="439"/>
      <c r="Z89" s="438"/>
      <c r="AA89" s="439"/>
      <c r="AB89" s="438"/>
      <c r="AC89" s="439"/>
      <c r="AD89" s="438"/>
      <c r="AE89" s="439"/>
      <c r="AF89" s="438"/>
      <c r="AG89" s="439"/>
      <c r="AH89" s="438"/>
      <c r="AI89" s="439"/>
      <c r="AJ89" s="438"/>
      <c r="AK89" s="439"/>
      <c r="AL89" s="457" t="str">
        <f t="shared" si="1"/>
        <v/>
      </c>
      <c r="AM89" s="458"/>
      <c r="AN89" s="438"/>
      <c r="AO89" s="459"/>
      <c r="AP89" s="459"/>
      <c r="AQ89" s="439"/>
      <c r="AR89" s="457" t="str">
        <f t="shared" si="3"/>
        <v/>
      </c>
      <c r="AS89" s="458"/>
      <c r="AT89" s="457" t="str">
        <f t="shared" si="2"/>
        <v/>
      </c>
      <c r="AU89" s="533"/>
      <c r="AV89" s="458"/>
      <c r="AW89" s="550"/>
      <c r="AX89" s="551"/>
      <c r="AY89" s="552"/>
      <c r="AZ89" s="550"/>
      <c r="BA89" s="551"/>
      <c r="BB89" s="552"/>
      <c r="BC89" s="347"/>
      <c r="BD89" s="348"/>
      <c r="BE89" s="348"/>
      <c r="BF89" s="348"/>
      <c r="BG89" s="349"/>
      <c r="BI89" s="86" t="str">
        <f>IF(X89=Datos!$AH$2,15,"")</f>
        <v/>
      </c>
      <c r="BJ89" s="86" t="str">
        <f>IF(Z89=Datos!$AI$2,15,"")</f>
        <v/>
      </c>
      <c r="BK89" s="86" t="str">
        <f>IF(AB89=Datos!$AJ$2,15,"")</f>
        <v/>
      </c>
      <c r="BL89" s="86" t="str">
        <f>IF(AD89=Datos!$AK$2,15,"")</f>
        <v/>
      </c>
      <c r="BM89" s="86" t="str">
        <f>IF(AF89=Datos!$AL$2,15,"")</f>
        <v/>
      </c>
      <c r="BN89" s="86" t="str">
        <f>IF(AH89=Datos!$AM$2,15,"")</f>
        <v/>
      </c>
      <c r="BO89" s="86" t="str">
        <f>IF(AJ89=Datos!$AN$2,10,IF(AJ89=Datos!$AN$3,5,IF(AJ89=Datos!$AN$4,"","")))</f>
        <v/>
      </c>
      <c r="BP89" s="86">
        <f t="shared" si="4"/>
        <v>0</v>
      </c>
      <c r="BQ89" s="86" t="str">
        <f>IF(D89="","",IF(BP89&gt;=96,Datos!$AO$2,IF(BP89&gt;=86,Datos!$AO$3,IF(BP89&lt;86,Datos!$AO$4,""))))</f>
        <v/>
      </c>
      <c r="BR89" s="86" t="str">
        <f>IF(AN89="","",IF(AN89=Datos!$AP$2,Datos!$AO$2,IF(AN89=Datos!$AP$3,Datos!$AO$3,IF(AN89=Datos!$AP$4,Datos!$AO$4,""))))</f>
        <v/>
      </c>
      <c r="BS89" s="86" t="str">
        <f t="shared" si="5"/>
        <v/>
      </c>
      <c r="BT89" s="86" t="str">
        <f t="shared" si="6"/>
        <v/>
      </c>
      <c r="BU89" s="86" t="str">
        <f t="shared" si="7"/>
        <v/>
      </c>
      <c r="BV89" s="86" t="str">
        <f t="shared" si="8"/>
        <v/>
      </c>
      <c r="BW89" s="86" t="str">
        <f>IF(BV89=Datos!$AO$2,100,IF(BV89=Datos!$AO$3,50,IF(BV89=Datos!$AO$4,0,"")))</f>
        <v/>
      </c>
      <c r="BX89" s="92"/>
      <c r="BY89" s="92"/>
      <c r="BZ89" s="91"/>
    </row>
    <row r="90" spans="1:78" ht="26.25" customHeight="1">
      <c r="A90" s="18"/>
      <c r="D90" s="436"/>
      <c r="E90" s="436"/>
      <c r="F90" s="436"/>
      <c r="G90" s="436"/>
      <c r="H90" s="436"/>
      <c r="I90" s="436"/>
      <c r="J90" s="436"/>
      <c r="K90" s="436"/>
      <c r="L90" s="436"/>
      <c r="M90" s="436"/>
      <c r="N90" s="436"/>
      <c r="O90" s="436"/>
      <c r="P90" s="436"/>
      <c r="Q90" s="436"/>
      <c r="R90" s="436"/>
      <c r="S90" s="436"/>
      <c r="T90" s="437" t="str">
        <f t="shared" si="0"/>
        <v/>
      </c>
      <c r="U90" s="437"/>
      <c r="V90" s="437"/>
      <c r="W90" s="437"/>
      <c r="X90" s="438"/>
      <c r="Y90" s="439"/>
      <c r="Z90" s="438"/>
      <c r="AA90" s="439"/>
      <c r="AB90" s="438"/>
      <c r="AC90" s="439"/>
      <c r="AD90" s="438"/>
      <c r="AE90" s="439"/>
      <c r="AF90" s="438"/>
      <c r="AG90" s="439"/>
      <c r="AH90" s="438"/>
      <c r="AI90" s="439"/>
      <c r="AJ90" s="438"/>
      <c r="AK90" s="439"/>
      <c r="AL90" s="457" t="str">
        <f t="shared" si="1"/>
        <v/>
      </c>
      <c r="AM90" s="458"/>
      <c r="AN90" s="438"/>
      <c r="AO90" s="459"/>
      <c r="AP90" s="459"/>
      <c r="AQ90" s="439"/>
      <c r="AR90" s="457" t="str">
        <f t="shared" si="3"/>
        <v/>
      </c>
      <c r="AS90" s="458"/>
      <c r="AT90" s="457" t="str">
        <f t="shared" si="2"/>
        <v/>
      </c>
      <c r="AU90" s="533"/>
      <c r="AV90" s="458"/>
      <c r="AW90" s="550"/>
      <c r="AX90" s="551"/>
      <c r="AY90" s="552"/>
      <c r="AZ90" s="550"/>
      <c r="BA90" s="551"/>
      <c r="BB90" s="552"/>
      <c r="BC90" s="347"/>
      <c r="BD90" s="348"/>
      <c r="BE90" s="348"/>
      <c r="BF90" s="348"/>
      <c r="BG90" s="349"/>
      <c r="BI90" s="86" t="str">
        <f>IF(X90=Datos!$AH$2,15,"")</f>
        <v/>
      </c>
      <c r="BJ90" s="86" t="str">
        <f>IF(Z90=Datos!$AI$2,15,"")</f>
        <v/>
      </c>
      <c r="BK90" s="86" t="str">
        <f>IF(AB90=Datos!$AJ$2,15,"")</f>
        <v/>
      </c>
      <c r="BL90" s="86" t="str">
        <f>IF(AD90=Datos!$AK$2,15,"")</f>
        <v/>
      </c>
      <c r="BM90" s="86" t="str">
        <f>IF(AF90=Datos!$AL$2,15,"")</f>
        <v/>
      </c>
      <c r="BN90" s="86" t="str">
        <f>IF(AH90=Datos!$AM$2,15,"")</f>
        <v/>
      </c>
      <c r="BO90" s="86" t="str">
        <f>IF(AJ90=Datos!$AN$2,10,IF(AJ90=Datos!$AN$3,5,IF(AJ90=Datos!$AN$4,"","")))</f>
        <v/>
      </c>
      <c r="BP90" s="86">
        <f t="shared" si="4"/>
        <v>0</v>
      </c>
      <c r="BQ90" s="86" t="str">
        <f>IF(D90="","",IF(BP90&gt;=96,Datos!$AO$2,IF(BP90&gt;=86,Datos!$AO$3,IF(BP90&lt;86,Datos!$AO$4,""))))</f>
        <v/>
      </c>
      <c r="BR90" s="86" t="str">
        <f>IF(AN90="","",IF(AN90=Datos!$AP$2,Datos!$AO$2,IF(AN90=Datos!$AP$3,Datos!$AO$3,IF(AN90=Datos!$AP$4,Datos!$AO$4,""))))</f>
        <v/>
      </c>
      <c r="BS90" s="86" t="str">
        <f t="shared" si="5"/>
        <v/>
      </c>
      <c r="BT90" s="86" t="str">
        <f t="shared" si="6"/>
        <v/>
      </c>
      <c r="BU90" s="86" t="str">
        <f t="shared" si="7"/>
        <v/>
      </c>
      <c r="BV90" s="86" t="str">
        <f t="shared" si="8"/>
        <v/>
      </c>
      <c r="BW90" s="86" t="str">
        <f>IF(BV90=Datos!$AO$2,100,IF(BV90=Datos!$AO$3,50,IF(BV90=Datos!$AO$4,0,"")))</f>
        <v/>
      </c>
      <c r="BX90" s="92"/>
      <c r="BY90" s="92"/>
      <c r="BZ90" s="91"/>
    </row>
    <row r="91" spans="1:78" ht="26.25" customHeight="1">
      <c r="A91" s="18"/>
      <c r="D91" s="436"/>
      <c r="E91" s="436"/>
      <c r="F91" s="436"/>
      <c r="G91" s="436"/>
      <c r="H91" s="436"/>
      <c r="I91" s="436"/>
      <c r="J91" s="436"/>
      <c r="K91" s="436"/>
      <c r="L91" s="436"/>
      <c r="M91" s="436"/>
      <c r="N91" s="436"/>
      <c r="O91" s="436"/>
      <c r="P91" s="436"/>
      <c r="Q91" s="436"/>
      <c r="R91" s="436"/>
      <c r="S91" s="436"/>
      <c r="T91" s="437" t="str">
        <f t="shared" si="0"/>
        <v/>
      </c>
      <c r="U91" s="437"/>
      <c r="V91" s="437"/>
      <c r="W91" s="437"/>
      <c r="X91" s="438"/>
      <c r="Y91" s="439"/>
      <c r="Z91" s="438"/>
      <c r="AA91" s="439"/>
      <c r="AB91" s="438"/>
      <c r="AC91" s="439"/>
      <c r="AD91" s="438"/>
      <c r="AE91" s="439"/>
      <c r="AF91" s="438"/>
      <c r="AG91" s="439"/>
      <c r="AH91" s="438"/>
      <c r="AI91" s="439"/>
      <c r="AJ91" s="438"/>
      <c r="AK91" s="439"/>
      <c r="AL91" s="457" t="str">
        <f t="shared" si="1"/>
        <v/>
      </c>
      <c r="AM91" s="458"/>
      <c r="AN91" s="438"/>
      <c r="AO91" s="459"/>
      <c r="AP91" s="459"/>
      <c r="AQ91" s="439"/>
      <c r="AR91" s="457" t="str">
        <f t="shared" si="3"/>
        <v/>
      </c>
      <c r="AS91" s="458"/>
      <c r="AT91" s="457" t="str">
        <f t="shared" si="2"/>
        <v/>
      </c>
      <c r="AU91" s="533"/>
      <c r="AV91" s="458"/>
      <c r="AW91" s="550"/>
      <c r="AX91" s="551"/>
      <c r="AY91" s="552"/>
      <c r="AZ91" s="550"/>
      <c r="BA91" s="551"/>
      <c r="BB91" s="552"/>
      <c r="BC91" s="347"/>
      <c r="BD91" s="348"/>
      <c r="BE91" s="348"/>
      <c r="BF91" s="348"/>
      <c r="BG91" s="349"/>
      <c r="BI91" s="86" t="str">
        <f>IF(X91=Datos!$AH$2,15,"")</f>
        <v/>
      </c>
      <c r="BJ91" s="86" t="str">
        <f>IF(Z91=Datos!$AI$2,15,"")</f>
        <v/>
      </c>
      <c r="BK91" s="86" t="str">
        <f>IF(AB91=Datos!$AJ$2,15,"")</f>
        <v/>
      </c>
      <c r="BL91" s="86" t="str">
        <f>IF(AD91=Datos!$AK$2,15,"")</f>
        <v/>
      </c>
      <c r="BM91" s="86" t="str">
        <f>IF(AF91=Datos!$AL$2,15,"")</f>
        <v/>
      </c>
      <c r="BN91" s="86" t="str">
        <f>IF(AH91=Datos!$AM$2,15,"")</f>
        <v/>
      </c>
      <c r="BO91" s="86" t="str">
        <f>IF(AJ91=Datos!$AN$2,10,IF(AJ91=Datos!$AN$3,5,IF(AJ91=Datos!$AN$4,"","")))</f>
        <v/>
      </c>
      <c r="BP91" s="86">
        <f t="shared" si="4"/>
        <v>0</v>
      </c>
      <c r="BQ91" s="86" t="str">
        <f>IF(D91="","",IF(BP91&gt;=96,Datos!$AO$2,IF(BP91&gt;=86,Datos!$AO$3,IF(BP91&lt;86,Datos!$AO$4,""))))</f>
        <v/>
      </c>
      <c r="BR91" s="86" t="str">
        <f>IF(AN91="","",IF(AN91=Datos!$AP$2,Datos!$AO$2,IF(AN91=Datos!$AP$3,Datos!$AO$3,IF(AN91=Datos!$AP$4,Datos!$AO$4,""))))</f>
        <v/>
      </c>
      <c r="BS91" s="86" t="str">
        <f t="shared" si="5"/>
        <v/>
      </c>
      <c r="BT91" s="86" t="str">
        <f t="shared" si="6"/>
        <v/>
      </c>
      <c r="BU91" s="86" t="str">
        <f t="shared" si="7"/>
        <v/>
      </c>
      <c r="BV91" s="86" t="str">
        <f t="shared" si="8"/>
        <v/>
      </c>
      <c r="BW91" s="86" t="str">
        <f>IF(BV91=Datos!$AO$2,100,IF(BV91=Datos!$AO$3,50,IF(BV91=Datos!$AO$4,0,"")))</f>
        <v/>
      </c>
      <c r="BX91" s="92"/>
      <c r="BY91" s="92"/>
      <c r="BZ91" s="91"/>
    </row>
    <row r="92" spans="1:78" ht="26.25" customHeight="1">
      <c r="A92" s="18"/>
      <c r="D92" s="436"/>
      <c r="E92" s="436"/>
      <c r="F92" s="436"/>
      <c r="G92" s="436"/>
      <c r="H92" s="436"/>
      <c r="I92" s="436"/>
      <c r="J92" s="436"/>
      <c r="K92" s="436"/>
      <c r="L92" s="436"/>
      <c r="M92" s="436"/>
      <c r="N92" s="436"/>
      <c r="O92" s="436"/>
      <c r="P92" s="436"/>
      <c r="Q92" s="436"/>
      <c r="R92" s="436"/>
      <c r="S92" s="436"/>
      <c r="T92" s="437" t="str">
        <f t="shared" si="0"/>
        <v/>
      </c>
      <c r="U92" s="437"/>
      <c r="V92" s="437"/>
      <c r="W92" s="437"/>
      <c r="X92" s="438"/>
      <c r="Y92" s="439"/>
      <c r="Z92" s="438"/>
      <c r="AA92" s="439"/>
      <c r="AB92" s="438"/>
      <c r="AC92" s="439"/>
      <c r="AD92" s="438"/>
      <c r="AE92" s="439"/>
      <c r="AF92" s="438"/>
      <c r="AG92" s="439"/>
      <c r="AH92" s="438"/>
      <c r="AI92" s="439"/>
      <c r="AJ92" s="438"/>
      <c r="AK92" s="439"/>
      <c r="AL92" s="457" t="str">
        <f t="shared" si="1"/>
        <v/>
      </c>
      <c r="AM92" s="458"/>
      <c r="AN92" s="438"/>
      <c r="AO92" s="459"/>
      <c r="AP92" s="459"/>
      <c r="AQ92" s="439"/>
      <c r="AR92" s="457" t="str">
        <f t="shared" si="3"/>
        <v/>
      </c>
      <c r="AS92" s="458"/>
      <c r="AT92" s="457" t="str">
        <f t="shared" si="2"/>
        <v/>
      </c>
      <c r="AU92" s="533"/>
      <c r="AV92" s="458"/>
      <c r="AW92" s="550"/>
      <c r="AX92" s="551"/>
      <c r="AY92" s="552"/>
      <c r="AZ92" s="550"/>
      <c r="BA92" s="551"/>
      <c r="BB92" s="552"/>
      <c r="BC92" s="347"/>
      <c r="BD92" s="348"/>
      <c r="BE92" s="348"/>
      <c r="BF92" s="348"/>
      <c r="BG92" s="349"/>
      <c r="BI92" s="86" t="str">
        <f>IF(X92=Datos!$AH$2,15,"")</f>
        <v/>
      </c>
      <c r="BJ92" s="86" t="str">
        <f>IF(Z92=Datos!$AI$2,15,"")</f>
        <v/>
      </c>
      <c r="BK92" s="86" t="str">
        <f>IF(AB92=Datos!$AJ$2,15,"")</f>
        <v/>
      </c>
      <c r="BL92" s="86" t="str">
        <f>IF(AD92=Datos!$AK$2,15,"")</f>
        <v/>
      </c>
      <c r="BM92" s="86" t="str">
        <f>IF(AF92=Datos!$AL$2,15,"")</f>
        <v/>
      </c>
      <c r="BN92" s="86" t="str">
        <f>IF(AH92=Datos!$AM$2,15,"")</f>
        <v/>
      </c>
      <c r="BO92" s="86" t="str">
        <f>IF(AJ92=Datos!$AN$2,10,IF(AJ92=Datos!$AN$3,5,IF(AJ92=Datos!$AN$4,"","")))</f>
        <v/>
      </c>
      <c r="BP92" s="86">
        <f t="shared" si="4"/>
        <v>0</v>
      </c>
      <c r="BQ92" s="86" t="str">
        <f>IF(D92="","",IF(BP92&gt;=96,Datos!$AO$2,IF(BP92&gt;=86,Datos!$AO$3,IF(BP92&lt;86,Datos!$AO$4,""))))</f>
        <v/>
      </c>
      <c r="BR92" s="86" t="str">
        <f>IF(AN92="","",IF(AN92=Datos!$AP$2,Datos!$AO$2,IF(AN92=Datos!$AP$3,Datos!$AO$3,IF(AN92=Datos!$AP$4,Datos!$AO$4,""))))</f>
        <v/>
      </c>
      <c r="BS92" s="86" t="str">
        <f t="shared" si="5"/>
        <v/>
      </c>
      <c r="BT92" s="86" t="str">
        <f t="shared" si="6"/>
        <v/>
      </c>
      <c r="BU92" s="86" t="str">
        <f t="shared" si="7"/>
        <v/>
      </c>
      <c r="BV92" s="86" t="str">
        <f t="shared" si="8"/>
        <v/>
      </c>
      <c r="BW92" s="86" t="str">
        <f>IF(BV92=Datos!$AO$2,100,IF(BV92=Datos!$AO$3,50,IF(BV92=Datos!$AO$4,0,"")))</f>
        <v/>
      </c>
      <c r="BX92" s="92"/>
      <c r="BY92" s="92"/>
      <c r="BZ92" s="91"/>
    </row>
    <row r="93" spans="1:78" ht="26.25" customHeight="1">
      <c r="A93" s="18"/>
      <c r="D93" s="436"/>
      <c r="E93" s="436"/>
      <c r="F93" s="436"/>
      <c r="G93" s="436"/>
      <c r="H93" s="436"/>
      <c r="I93" s="436"/>
      <c r="J93" s="436"/>
      <c r="K93" s="436"/>
      <c r="L93" s="436"/>
      <c r="M93" s="436"/>
      <c r="N93" s="436"/>
      <c r="O93" s="436"/>
      <c r="P93" s="436"/>
      <c r="Q93" s="436"/>
      <c r="R93" s="436"/>
      <c r="S93" s="436"/>
      <c r="T93" s="437" t="str">
        <f t="shared" si="0"/>
        <v/>
      </c>
      <c r="U93" s="437"/>
      <c r="V93" s="437"/>
      <c r="W93" s="437"/>
      <c r="X93" s="438"/>
      <c r="Y93" s="439"/>
      <c r="Z93" s="438"/>
      <c r="AA93" s="439"/>
      <c r="AB93" s="438"/>
      <c r="AC93" s="439"/>
      <c r="AD93" s="438"/>
      <c r="AE93" s="439"/>
      <c r="AF93" s="438"/>
      <c r="AG93" s="439"/>
      <c r="AH93" s="438"/>
      <c r="AI93" s="439"/>
      <c r="AJ93" s="438"/>
      <c r="AK93" s="439"/>
      <c r="AL93" s="457" t="str">
        <f t="shared" si="1"/>
        <v/>
      </c>
      <c r="AM93" s="458"/>
      <c r="AN93" s="438"/>
      <c r="AO93" s="459"/>
      <c r="AP93" s="459"/>
      <c r="AQ93" s="439"/>
      <c r="AR93" s="457" t="str">
        <f t="shared" si="3"/>
        <v/>
      </c>
      <c r="AS93" s="458"/>
      <c r="AT93" s="457" t="str">
        <f t="shared" si="2"/>
        <v/>
      </c>
      <c r="AU93" s="533"/>
      <c r="AV93" s="458"/>
      <c r="AW93" s="550"/>
      <c r="AX93" s="551"/>
      <c r="AY93" s="552"/>
      <c r="AZ93" s="550"/>
      <c r="BA93" s="551"/>
      <c r="BB93" s="552"/>
      <c r="BC93" s="347"/>
      <c r="BD93" s="348"/>
      <c r="BE93" s="348"/>
      <c r="BF93" s="348"/>
      <c r="BG93" s="349"/>
      <c r="BI93" s="86" t="str">
        <f>IF(X93=Datos!$AH$2,15,"")</f>
        <v/>
      </c>
      <c r="BJ93" s="86" t="str">
        <f>IF(Z93=Datos!$AI$2,15,"")</f>
        <v/>
      </c>
      <c r="BK93" s="86" t="str">
        <f>IF(AB93=Datos!$AJ$2,15,"")</f>
        <v/>
      </c>
      <c r="BL93" s="86" t="str">
        <f>IF(AD93=Datos!$AK$2,15,"")</f>
        <v/>
      </c>
      <c r="BM93" s="86" t="str">
        <f>IF(AF93=Datos!$AL$2,15,"")</f>
        <v/>
      </c>
      <c r="BN93" s="86" t="str">
        <f>IF(AH93=Datos!$AM$2,15,"")</f>
        <v/>
      </c>
      <c r="BO93" s="86" t="str">
        <f>IF(AJ93=Datos!$AN$2,10,IF(AJ93=Datos!$AN$3,5,IF(AJ93=Datos!$AN$4,"","")))</f>
        <v/>
      </c>
      <c r="BP93" s="86">
        <f t="shared" si="4"/>
        <v>0</v>
      </c>
      <c r="BQ93" s="86" t="str">
        <f>IF(D93="","",IF(BP93&gt;=96,Datos!$AO$2,IF(BP93&gt;=86,Datos!$AO$3,IF(BP93&lt;86,Datos!$AO$4,""))))</f>
        <v/>
      </c>
      <c r="BR93" s="86" t="str">
        <f>IF(AN93="","",IF(AN93=Datos!$AP$2,Datos!$AO$2,IF(AN93=Datos!$AP$3,Datos!$AO$3,IF(AN93=Datos!$AP$4,Datos!$AO$4,""))))</f>
        <v/>
      </c>
      <c r="BS93" s="86" t="str">
        <f t="shared" si="5"/>
        <v/>
      </c>
      <c r="BT93" s="86" t="str">
        <f t="shared" si="6"/>
        <v/>
      </c>
      <c r="BU93" s="86" t="str">
        <f t="shared" si="7"/>
        <v/>
      </c>
      <c r="BV93" s="86" t="str">
        <f t="shared" si="8"/>
        <v/>
      </c>
      <c r="BW93" s="86" t="str">
        <f>IF(BV93=Datos!$AO$2,100,IF(BV93=Datos!$AO$3,50,IF(BV93=Datos!$AO$4,0,"")))</f>
        <v/>
      </c>
      <c r="BX93" s="92"/>
      <c r="BY93" s="92"/>
      <c r="BZ93" s="91"/>
    </row>
    <row r="94" spans="1:78" ht="26.25" customHeight="1">
      <c r="A94" s="18"/>
      <c r="D94" s="436"/>
      <c r="E94" s="436"/>
      <c r="F94" s="436"/>
      <c r="G94" s="436"/>
      <c r="H94" s="436"/>
      <c r="I94" s="436"/>
      <c r="J94" s="436"/>
      <c r="K94" s="436"/>
      <c r="L94" s="436"/>
      <c r="M94" s="436"/>
      <c r="N94" s="436"/>
      <c r="O94" s="436"/>
      <c r="P94" s="436"/>
      <c r="Q94" s="436"/>
      <c r="R94" s="436"/>
      <c r="S94" s="436"/>
      <c r="T94" s="437" t="str">
        <f t="shared" si="0"/>
        <v/>
      </c>
      <c r="U94" s="437"/>
      <c r="V94" s="437"/>
      <c r="W94" s="437"/>
      <c r="X94" s="438"/>
      <c r="Y94" s="439"/>
      <c r="Z94" s="438"/>
      <c r="AA94" s="439"/>
      <c r="AB94" s="438"/>
      <c r="AC94" s="439"/>
      <c r="AD94" s="438"/>
      <c r="AE94" s="439"/>
      <c r="AF94" s="438"/>
      <c r="AG94" s="439"/>
      <c r="AH94" s="438"/>
      <c r="AI94" s="439"/>
      <c r="AJ94" s="438"/>
      <c r="AK94" s="439"/>
      <c r="AL94" s="457" t="str">
        <f t="shared" si="1"/>
        <v/>
      </c>
      <c r="AM94" s="458"/>
      <c r="AN94" s="438"/>
      <c r="AO94" s="459"/>
      <c r="AP94" s="459"/>
      <c r="AQ94" s="439"/>
      <c r="AR94" s="457" t="str">
        <f t="shared" si="3"/>
        <v/>
      </c>
      <c r="AS94" s="458"/>
      <c r="AT94" s="457" t="str">
        <f t="shared" si="2"/>
        <v/>
      </c>
      <c r="AU94" s="533"/>
      <c r="AV94" s="458"/>
      <c r="AW94" s="550"/>
      <c r="AX94" s="551"/>
      <c r="AY94" s="552"/>
      <c r="AZ94" s="550"/>
      <c r="BA94" s="551"/>
      <c r="BB94" s="552"/>
      <c r="BC94" s="347"/>
      <c r="BD94" s="348"/>
      <c r="BE94" s="348"/>
      <c r="BF94" s="348"/>
      <c r="BG94" s="349"/>
      <c r="BI94" s="86" t="str">
        <f>IF(X94=Datos!$AH$2,15,"")</f>
        <v/>
      </c>
      <c r="BJ94" s="86" t="str">
        <f>IF(Z94=Datos!$AI$2,15,"")</f>
        <v/>
      </c>
      <c r="BK94" s="86" t="str">
        <f>IF(AB94=Datos!$AJ$2,15,"")</f>
        <v/>
      </c>
      <c r="BL94" s="86" t="str">
        <f>IF(AD94=Datos!$AK$2,15,"")</f>
        <v/>
      </c>
      <c r="BM94" s="86" t="str">
        <f>IF(AF94=Datos!$AL$2,15,"")</f>
        <v/>
      </c>
      <c r="BN94" s="86" t="str">
        <f>IF(AH94=Datos!$AM$2,15,"")</f>
        <v/>
      </c>
      <c r="BO94" s="86" t="str">
        <f>IF(AJ94=Datos!$AN$2,10,IF(AJ94=Datos!$AN$3,5,IF(AJ94=Datos!$AN$4,"","")))</f>
        <v/>
      </c>
      <c r="BP94" s="86">
        <f t="shared" si="4"/>
        <v>0</v>
      </c>
      <c r="BQ94" s="86" t="str">
        <f>IF(D94="","",IF(BP94&gt;=96,Datos!$AO$2,IF(BP94&gt;=86,Datos!$AO$3,IF(BP94&lt;86,Datos!$AO$4,""))))</f>
        <v/>
      </c>
      <c r="BR94" s="86" t="str">
        <f>IF(AN94="","",IF(AN94=Datos!$AP$2,Datos!$AO$2,IF(AN94=Datos!$AP$3,Datos!$AO$3,IF(AN94=Datos!$AP$4,Datos!$AO$4,""))))</f>
        <v/>
      </c>
      <c r="BS94" s="86" t="str">
        <f t="shared" si="5"/>
        <v/>
      </c>
      <c r="BT94" s="86" t="str">
        <f t="shared" si="6"/>
        <v/>
      </c>
      <c r="BU94" s="86" t="str">
        <f t="shared" si="7"/>
        <v/>
      </c>
      <c r="BV94" s="86" t="str">
        <f t="shared" si="8"/>
        <v/>
      </c>
      <c r="BW94" s="86" t="str">
        <f>IF(BV94=Datos!$AO$2,100,IF(BV94=Datos!$AO$3,50,IF(BV94=Datos!$AO$4,0,"")))</f>
        <v/>
      </c>
      <c r="BX94" s="92"/>
      <c r="BY94" s="92"/>
      <c r="BZ94" s="91"/>
    </row>
    <row r="95" spans="1:78" ht="26.25" customHeight="1">
      <c r="A95" s="18"/>
      <c r="D95" s="436"/>
      <c r="E95" s="436"/>
      <c r="F95" s="436"/>
      <c r="G95" s="436"/>
      <c r="H95" s="436"/>
      <c r="I95" s="436"/>
      <c r="J95" s="436"/>
      <c r="K95" s="436"/>
      <c r="L95" s="436"/>
      <c r="M95" s="436"/>
      <c r="N95" s="436"/>
      <c r="O95" s="436"/>
      <c r="P95" s="436"/>
      <c r="Q95" s="436"/>
      <c r="R95" s="436"/>
      <c r="S95" s="436"/>
      <c r="T95" s="437" t="str">
        <f t="shared" si="0"/>
        <v/>
      </c>
      <c r="U95" s="437"/>
      <c r="V95" s="437"/>
      <c r="W95" s="437"/>
      <c r="X95" s="438"/>
      <c r="Y95" s="439"/>
      <c r="Z95" s="438"/>
      <c r="AA95" s="439"/>
      <c r="AB95" s="438"/>
      <c r="AC95" s="439"/>
      <c r="AD95" s="438"/>
      <c r="AE95" s="439"/>
      <c r="AF95" s="438"/>
      <c r="AG95" s="439"/>
      <c r="AH95" s="438"/>
      <c r="AI95" s="439"/>
      <c r="AJ95" s="438"/>
      <c r="AK95" s="439"/>
      <c r="AL95" s="457" t="str">
        <f t="shared" si="1"/>
        <v/>
      </c>
      <c r="AM95" s="458"/>
      <c r="AN95" s="438"/>
      <c r="AO95" s="459"/>
      <c r="AP95" s="459"/>
      <c r="AQ95" s="439"/>
      <c r="AR95" s="457" t="str">
        <f t="shared" si="3"/>
        <v/>
      </c>
      <c r="AS95" s="458"/>
      <c r="AT95" s="457" t="str">
        <f t="shared" si="2"/>
        <v/>
      </c>
      <c r="AU95" s="533"/>
      <c r="AV95" s="458"/>
      <c r="AW95" s="550"/>
      <c r="AX95" s="551"/>
      <c r="AY95" s="552"/>
      <c r="AZ95" s="550"/>
      <c r="BA95" s="551"/>
      <c r="BB95" s="552"/>
      <c r="BC95" s="347"/>
      <c r="BD95" s="348"/>
      <c r="BE95" s="348"/>
      <c r="BF95" s="348"/>
      <c r="BG95" s="349"/>
      <c r="BI95" s="86" t="str">
        <f>IF(X95=Datos!$AH$2,15,"")</f>
        <v/>
      </c>
      <c r="BJ95" s="86" t="str">
        <f>IF(Z95=Datos!$AI$2,15,"")</f>
        <v/>
      </c>
      <c r="BK95" s="86" t="str">
        <f>IF(AB95=Datos!$AJ$2,15,"")</f>
        <v/>
      </c>
      <c r="BL95" s="86" t="str">
        <f>IF(AD95=Datos!$AK$2,15,"")</f>
        <v/>
      </c>
      <c r="BM95" s="86" t="str">
        <f>IF(AF95=Datos!$AL$2,15,"")</f>
        <v/>
      </c>
      <c r="BN95" s="86" t="str">
        <f>IF(AH95=Datos!$AM$2,15,"")</f>
        <v/>
      </c>
      <c r="BO95" s="86" t="str">
        <f>IF(AJ95=Datos!$AN$2,10,IF(AJ95=Datos!$AN$3,5,IF(AJ95=Datos!$AN$4,"","")))</f>
        <v/>
      </c>
      <c r="BP95" s="86">
        <f t="shared" si="4"/>
        <v>0</v>
      </c>
      <c r="BQ95" s="86" t="str">
        <f>IF(D95="","",IF(BP95&gt;=96,Datos!$AO$2,IF(BP95&gt;=86,Datos!$AO$3,IF(BP95&lt;86,Datos!$AO$4,""))))</f>
        <v/>
      </c>
      <c r="BR95" s="86" t="str">
        <f>IF(AN95="","",IF(AN95=Datos!$AP$2,Datos!$AO$2,IF(AN95=Datos!$AP$3,Datos!$AO$3,IF(AN95=Datos!$AP$4,Datos!$AO$4,""))))</f>
        <v/>
      </c>
      <c r="BS95" s="86" t="str">
        <f t="shared" si="5"/>
        <v/>
      </c>
      <c r="BT95" s="86" t="str">
        <f t="shared" si="6"/>
        <v/>
      </c>
      <c r="BU95" s="86" t="str">
        <f t="shared" si="7"/>
        <v/>
      </c>
      <c r="BV95" s="86" t="str">
        <f t="shared" si="8"/>
        <v/>
      </c>
      <c r="BW95" s="86" t="str">
        <f>IF(BV95=Datos!$AO$2,100,IF(BV95=Datos!$AO$3,50,IF(BV95=Datos!$AO$4,0,"")))</f>
        <v/>
      </c>
      <c r="BX95" s="92"/>
      <c r="BY95" s="92"/>
      <c r="BZ95" s="91"/>
    </row>
    <row r="96" spans="1:78" ht="26.25" customHeight="1">
      <c r="A96" s="18"/>
      <c r="D96" s="436"/>
      <c r="E96" s="436"/>
      <c r="F96" s="436"/>
      <c r="G96" s="436"/>
      <c r="H96" s="436"/>
      <c r="I96" s="436"/>
      <c r="J96" s="436"/>
      <c r="K96" s="436"/>
      <c r="L96" s="436"/>
      <c r="M96" s="436"/>
      <c r="N96" s="436"/>
      <c r="O96" s="436"/>
      <c r="P96" s="436"/>
      <c r="Q96" s="436"/>
      <c r="R96" s="436"/>
      <c r="S96" s="436"/>
      <c r="T96" s="437" t="str">
        <f t="shared" si="0"/>
        <v/>
      </c>
      <c r="U96" s="437"/>
      <c r="V96" s="437"/>
      <c r="W96" s="437"/>
      <c r="X96" s="438"/>
      <c r="Y96" s="439"/>
      <c r="Z96" s="438"/>
      <c r="AA96" s="439"/>
      <c r="AB96" s="438"/>
      <c r="AC96" s="439"/>
      <c r="AD96" s="438"/>
      <c r="AE96" s="439"/>
      <c r="AF96" s="438"/>
      <c r="AG96" s="439"/>
      <c r="AH96" s="438"/>
      <c r="AI96" s="439"/>
      <c r="AJ96" s="438"/>
      <c r="AK96" s="439"/>
      <c r="AL96" s="457" t="str">
        <f t="shared" si="1"/>
        <v/>
      </c>
      <c r="AM96" s="458"/>
      <c r="AN96" s="438"/>
      <c r="AO96" s="459"/>
      <c r="AP96" s="459"/>
      <c r="AQ96" s="439"/>
      <c r="AR96" s="457" t="str">
        <f t="shared" si="3"/>
        <v/>
      </c>
      <c r="AS96" s="458"/>
      <c r="AT96" s="457" t="str">
        <f t="shared" si="2"/>
        <v/>
      </c>
      <c r="AU96" s="533"/>
      <c r="AV96" s="458"/>
      <c r="AW96" s="553"/>
      <c r="AX96" s="554"/>
      <c r="AY96" s="555"/>
      <c r="AZ96" s="553"/>
      <c r="BA96" s="554"/>
      <c r="BB96" s="555"/>
      <c r="BC96" s="347"/>
      <c r="BD96" s="348"/>
      <c r="BE96" s="348"/>
      <c r="BF96" s="348"/>
      <c r="BG96" s="349"/>
      <c r="BI96" s="86" t="str">
        <f>IF(X96=Datos!$AH$2,15,"")</f>
        <v/>
      </c>
      <c r="BJ96" s="86" t="str">
        <f>IF(Z96=Datos!$AI$2,15,"")</f>
        <v/>
      </c>
      <c r="BK96" s="86" t="str">
        <f>IF(AB96=Datos!$AJ$2,15,"")</f>
        <v/>
      </c>
      <c r="BL96" s="86" t="str">
        <f>IF(AD96=Datos!$AK$2,15,"")</f>
        <v/>
      </c>
      <c r="BM96" s="86" t="str">
        <f>IF(AF96=Datos!$AL$2,15,"")</f>
        <v/>
      </c>
      <c r="BN96" s="86" t="str">
        <f>IF(AH96=Datos!$AM$2,15,"")</f>
        <v/>
      </c>
      <c r="BO96" s="86" t="str">
        <f>IF(AJ96=Datos!$AN$2,10,IF(AJ96=Datos!$AN$3,5,IF(AJ96=Datos!$AN$4,"","")))</f>
        <v/>
      </c>
      <c r="BP96" s="86">
        <f t="shared" si="4"/>
        <v>0</v>
      </c>
      <c r="BQ96" s="86" t="str">
        <f>IF(D96="","",IF(BP96&gt;=96,Datos!$AO$2,IF(BP96&gt;=86,Datos!$AO$3,IF(BP96&lt;86,Datos!$AO$4,""))))</f>
        <v/>
      </c>
      <c r="BR96" s="86" t="str">
        <f>IF(AN96="","",IF(AN96=Datos!$AP$2,Datos!$AO$2,IF(AN96=Datos!$AP$3,Datos!$AO$3,IF(AN96=Datos!$AP$4,Datos!$AO$4,""))))</f>
        <v/>
      </c>
      <c r="BS96" s="86" t="str">
        <f t="shared" si="5"/>
        <v/>
      </c>
      <c r="BT96" s="86" t="str">
        <f t="shared" si="6"/>
        <v/>
      </c>
      <c r="BU96" s="86" t="str">
        <f t="shared" si="7"/>
        <v/>
      </c>
      <c r="BV96" s="86" t="str">
        <f t="shared" si="8"/>
        <v/>
      </c>
      <c r="BW96" s="86" t="str">
        <f>IF(BV96=Datos!$AO$2,100,IF(BV96=Datos!$AO$3,50,IF(BV96=Datos!$AO$4,0,"")))</f>
        <v/>
      </c>
      <c r="BX96" s="92"/>
      <c r="BY96" s="92"/>
      <c r="BZ96" s="91"/>
    </row>
    <row r="97" spans="1:78" ht="15" customHeight="1">
      <c r="A97" s="18"/>
      <c r="BE97" s="41"/>
      <c r="BG97" s="20"/>
      <c r="BI97" s="85"/>
      <c r="BJ97" s="85"/>
      <c r="BK97" s="85"/>
      <c r="BL97" s="85"/>
      <c r="BM97" s="85"/>
      <c r="BN97" s="85"/>
      <c r="BO97" s="85" t="s">
        <v>545</v>
      </c>
      <c r="BP97" s="85">
        <f>IF(COUNTA(D87:D96)=0,0,SUM(BP87:BP96)/(COUNTA(D87:D96)))</f>
        <v>0</v>
      </c>
      <c r="BV97" s="86" t="s">
        <v>546</v>
      </c>
      <c r="BW97" s="86">
        <f>IF(COUNTA(D87:D96)=0,0,SUM(BW87:BW96)/(COUNTA(D87:S96)))</f>
        <v>0</v>
      </c>
      <c r="BX97" s="90" t="str">
        <f>IF(BW97="","",IF(BW97=100,Datos!$AO$2,IF(BW97&gt;=50,Datos!$AO$3,Datos!$AO$4)))</f>
        <v>Débil</v>
      </c>
      <c r="BY97" s="90" t="str">
        <f>IF(AZ87="","",AZ87)</f>
        <v/>
      </c>
      <c r="BZ97" s="90" t="str">
        <f>IF(OR(BX97="",BY97=""),"",IF(AND(BX97=Datos!$AO$2,BY97=Datos!$AQ$2),2,IF(AND(BX97=Datos!$AO$2,BY97=Datos!$AQ$3),0,IF(AND(BX97=Datos!$AO$3,BY97=Datos!$AQ$2),1,IF(AND(BX97=Datos!$AO$3,BY97=Datos!$AQ$3),0,IF(BX97=Datos!$AO$4,0,""))))))</f>
        <v/>
      </c>
    </row>
    <row r="98" spans="1:78" ht="15" customHeight="1" thickBot="1">
      <c r="A98" s="18"/>
      <c r="BG98" s="20"/>
    </row>
    <row r="99" spans="1:78" ht="32.25" customHeight="1">
      <c r="A99" s="18"/>
      <c r="X99" s="529" t="s">
        <v>505</v>
      </c>
      <c r="Y99" s="530"/>
      <c r="Z99" s="530"/>
      <c r="AA99" s="530"/>
      <c r="AB99" s="530"/>
      <c r="AC99" s="530"/>
      <c r="AD99" s="530"/>
      <c r="AE99" s="530"/>
      <c r="AF99" s="530"/>
      <c r="AG99" s="530"/>
      <c r="AH99" s="530"/>
      <c r="AI99" s="530"/>
      <c r="AJ99" s="530"/>
      <c r="AK99" s="530"/>
      <c r="AL99" s="530"/>
      <c r="AM99" s="531"/>
      <c r="AN99" s="535" t="s">
        <v>506</v>
      </c>
      <c r="AO99" s="536"/>
      <c r="AP99" s="536"/>
      <c r="AQ99" s="536"/>
      <c r="AR99" s="536"/>
      <c r="AS99" s="537"/>
      <c r="BG99" s="20"/>
    </row>
    <row r="100" spans="1:78" ht="15" customHeight="1">
      <c r="A100" s="18"/>
      <c r="X100" s="526" t="s">
        <v>507</v>
      </c>
      <c r="Y100" s="526"/>
      <c r="Z100" s="526"/>
      <c r="AA100" s="526"/>
      <c r="AB100" s="526" t="s">
        <v>508</v>
      </c>
      <c r="AC100" s="526"/>
      <c r="AD100" s="526" t="s">
        <v>509</v>
      </c>
      <c r="AE100" s="526"/>
      <c r="AF100" s="526" t="s">
        <v>510</v>
      </c>
      <c r="AG100" s="526"/>
      <c r="AH100" s="527" t="s">
        <v>511</v>
      </c>
      <c r="AI100" s="528"/>
      <c r="AJ100" s="526" t="s">
        <v>512</v>
      </c>
      <c r="AK100" s="526"/>
      <c r="AL100" s="532" t="s">
        <v>513</v>
      </c>
      <c r="AM100" s="532"/>
      <c r="AN100" s="538" t="s">
        <v>514</v>
      </c>
      <c r="AO100" s="538"/>
      <c r="AP100" s="538"/>
      <c r="AQ100" s="538"/>
      <c r="AR100" s="542" t="s">
        <v>515</v>
      </c>
      <c r="AS100" s="542"/>
      <c r="BE100" s="44"/>
      <c r="BG100" s="20"/>
      <c r="BS100" s="556" t="s">
        <v>516</v>
      </c>
      <c r="BT100" s="557"/>
      <c r="BU100" s="558"/>
      <c r="BV100" s="556" t="s">
        <v>517</v>
      </c>
      <c r="BW100" s="557"/>
      <c r="BX100" s="558"/>
    </row>
    <row r="101" spans="1:78" ht="217.5" customHeight="1">
      <c r="A101" s="18"/>
      <c r="D101" s="543" t="s">
        <v>547</v>
      </c>
      <c r="E101" s="543"/>
      <c r="F101" s="543"/>
      <c r="G101" s="543"/>
      <c r="H101" s="543"/>
      <c r="I101" s="543"/>
      <c r="J101" s="543"/>
      <c r="K101" s="543"/>
      <c r="L101" s="543"/>
      <c r="M101" s="543"/>
      <c r="N101" s="543"/>
      <c r="O101" s="543"/>
      <c r="P101" s="543"/>
      <c r="Q101" s="543"/>
      <c r="R101" s="543"/>
      <c r="S101" s="543"/>
      <c r="T101" s="521" t="s">
        <v>519</v>
      </c>
      <c r="U101" s="521"/>
      <c r="V101" s="521"/>
      <c r="W101" s="521"/>
      <c r="X101" s="522" t="s">
        <v>520</v>
      </c>
      <c r="Y101" s="522"/>
      <c r="Z101" s="522" t="s">
        <v>521</v>
      </c>
      <c r="AA101" s="522"/>
      <c r="AB101" s="522" t="s">
        <v>522</v>
      </c>
      <c r="AC101" s="522"/>
      <c r="AD101" s="522" t="s">
        <v>523</v>
      </c>
      <c r="AE101" s="522"/>
      <c r="AF101" s="522" t="s">
        <v>524</v>
      </c>
      <c r="AG101" s="522"/>
      <c r="AH101" s="522" t="s">
        <v>525</v>
      </c>
      <c r="AI101" s="522"/>
      <c r="AJ101" s="522" t="s">
        <v>526</v>
      </c>
      <c r="AK101" s="522"/>
      <c r="AL101" s="532"/>
      <c r="AM101" s="532"/>
      <c r="AN101" s="539" t="s">
        <v>527</v>
      </c>
      <c r="AO101" s="540"/>
      <c r="AP101" s="540"/>
      <c r="AQ101" s="541"/>
      <c r="AR101" s="542"/>
      <c r="AS101" s="542"/>
      <c r="AT101" s="544" t="s">
        <v>528</v>
      </c>
      <c r="AU101" s="545"/>
      <c r="AV101" s="546"/>
      <c r="AW101" s="544" t="s">
        <v>529</v>
      </c>
      <c r="AX101" s="545"/>
      <c r="AY101" s="546"/>
      <c r="AZ101" s="559" t="str">
        <f>IF(AK13=Datos!A6,"¿El conjunto de controles ayuda a incrementar el impacto?","¿El conjunto de controles ayuda a disminunir el impacto?")</f>
        <v>¿El conjunto de controles ayuda a disminunir el impacto?</v>
      </c>
      <c r="BA101" s="560"/>
      <c r="BB101" s="561"/>
      <c r="BC101" s="562" t="s">
        <v>530</v>
      </c>
      <c r="BD101" s="563"/>
      <c r="BE101" s="563"/>
      <c r="BF101" s="563"/>
      <c r="BG101" s="564"/>
      <c r="BI101" s="55" t="str">
        <f>$X$85</f>
        <v>Responsable</v>
      </c>
      <c r="BJ101" s="55" t="str">
        <f>$X$85</f>
        <v>Responsable</v>
      </c>
      <c r="BK101" s="55" t="str">
        <f>$AB$85</f>
        <v>Periodicidad</v>
      </c>
      <c r="BL101" s="55" t="str">
        <f>$AD$85</f>
        <v>Propósito</v>
      </c>
      <c r="BM101" s="55" t="str">
        <f>$AF$85</f>
        <v>Realización</v>
      </c>
      <c r="BN101" s="55" t="str">
        <f>$AH$85</f>
        <v>Observación</v>
      </c>
      <c r="BO101" s="55" t="str">
        <f>$AJ$85</f>
        <v>Evidencia</v>
      </c>
      <c r="BP101" s="56" t="s">
        <v>531</v>
      </c>
      <c r="BQ101" s="89" t="s">
        <v>532</v>
      </c>
      <c r="BR101" s="89" t="s">
        <v>533</v>
      </c>
      <c r="BS101" s="86" t="str">
        <f>Datos!$AO$2</f>
        <v>Fuerte</v>
      </c>
      <c r="BT101" s="86" t="str">
        <f>Datos!$AO$3</f>
        <v>Moderado</v>
      </c>
      <c r="BU101" s="86" t="str">
        <f>Datos!$AO$4</f>
        <v>Débil</v>
      </c>
      <c r="BV101" s="86" t="s">
        <v>548</v>
      </c>
      <c r="BW101" s="86" t="s">
        <v>535</v>
      </c>
      <c r="BX101" s="86" t="s">
        <v>536</v>
      </c>
      <c r="BY101" s="86" t="s">
        <v>537</v>
      </c>
      <c r="BZ101" s="86" t="s">
        <v>538</v>
      </c>
    </row>
    <row r="102" spans="1:78" ht="26.25" customHeight="1">
      <c r="A102" s="18"/>
      <c r="D102" s="436"/>
      <c r="E102" s="436"/>
      <c r="F102" s="436"/>
      <c r="G102" s="436"/>
      <c r="H102" s="436"/>
      <c r="I102" s="436"/>
      <c r="J102" s="436"/>
      <c r="K102" s="436"/>
      <c r="L102" s="436"/>
      <c r="M102" s="436"/>
      <c r="N102" s="436"/>
      <c r="O102" s="436"/>
      <c r="P102" s="436"/>
      <c r="Q102" s="436"/>
      <c r="R102" s="436"/>
      <c r="S102" s="436"/>
      <c r="T102" s="437" t="str">
        <f>IF(D102&lt;&gt;"","Detectivo","")</f>
        <v/>
      </c>
      <c r="U102" s="437"/>
      <c r="V102" s="437"/>
      <c r="W102" s="437"/>
      <c r="X102" s="438"/>
      <c r="Y102" s="439"/>
      <c r="Z102" s="438"/>
      <c r="AA102" s="439"/>
      <c r="AB102" s="438"/>
      <c r="AC102" s="439"/>
      <c r="AD102" s="438"/>
      <c r="AE102" s="439"/>
      <c r="AF102" s="438"/>
      <c r="AG102" s="439"/>
      <c r="AH102" s="438"/>
      <c r="AI102" s="439"/>
      <c r="AJ102" s="438"/>
      <c r="AK102" s="439"/>
      <c r="AL102" s="457" t="str">
        <f t="shared" ref="AL102:AL111" si="9">IF(D102&lt;&gt;"",BQ102,"")</f>
        <v/>
      </c>
      <c r="AM102" s="458"/>
      <c r="AN102" s="438"/>
      <c r="AO102" s="459"/>
      <c r="AP102" s="459"/>
      <c r="AQ102" s="439"/>
      <c r="AR102" s="457" t="str">
        <f t="shared" ref="AR102:AR111" si="10">IF(AN102&lt;&gt;"",BR102,"")</f>
        <v/>
      </c>
      <c r="AS102" s="458"/>
      <c r="AT102" s="457" t="str">
        <f t="shared" ref="AT102:AT111" si="11">IF(BV102="","",BV102)</f>
        <v/>
      </c>
      <c r="AU102" s="533"/>
      <c r="AV102" s="458"/>
      <c r="AW102" s="547" t="str">
        <f>IF(OR(AT102="",BX112=""),"",BX112)</f>
        <v/>
      </c>
      <c r="AX102" s="548"/>
      <c r="AY102" s="549"/>
      <c r="AZ102" s="547" t="str">
        <f>IF(AW102="","",IF($AK$13=1,Datos!$AR$4,IF(BW$112&gt;=Datos!$AT$2,Datos!$AR$2,IF(BW$112&gt;=Datos!$AT$3,Datos!$AR$3,IF(BW$112&lt;Datos!$AT$3,Datos!$AR$4,"")))))</f>
        <v/>
      </c>
      <c r="BA102" s="548"/>
      <c r="BB102" s="549"/>
      <c r="BC102" s="347"/>
      <c r="BD102" s="348"/>
      <c r="BE102" s="348"/>
      <c r="BF102" s="348"/>
      <c r="BG102" s="349"/>
      <c r="BI102" s="86" t="str">
        <f>IF(X102=Datos!$AH$2,15,"")</f>
        <v/>
      </c>
      <c r="BJ102" s="86" t="str">
        <f>IF(Z102=Datos!$AI$2,15,"")</f>
        <v/>
      </c>
      <c r="BK102" s="86" t="str">
        <f>IF(AB102=Datos!$AJ$2,15,"")</f>
        <v/>
      </c>
      <c r="BL102" s="86" t="str">
        <f>IF(AD102=Datos!$AK$2,15,"")</f>
        <v/>
      </c>
      <c r="BM102" s="86" t="str">
        <f>IF(AF102=Datos!$AL$2,15,"")</f>
        <v/>
      </c>
      <c r="BN102" s="86" t="str">
        <f>IF(AH102=Datos!$AM$2,15,"")</f>
        <v/>
      </c>
      <c r="BO102" s="86" t="str">
        <f>IF(AJ102=Datos!$AN$2,10,IF(AJ102=Datos!$AN$3,5,IF(AJ102=Datos!$AN$4,"","")))</f>
        <v/>
      </c>
      <c r="BP102" s="86">
        <f>SUM(BI102:BO102)</f>
        <v>0</v>
      </c>
      <c r="BQ102" s="86" t="str">
        <f>IF(D102="","",IF(BP102&gt;=96,Datos!$AO$2,IF(BP102&gt;=86,Datos!$AO$3,IF(BP102&lt;86,Datos!$AO$4,""))))</f>
        <v/>
      </c>
      <c r="BR102" s="86" t="str">
        <f>IF(AN102="","",IF(AN102=Datos!$AP$2,Datos!$AO$2,IF(AN102=Datos!$AP$3,Datos!$AO$3,IF(AN102=Datos!$AP$4,Datos!$AO$4,""))))</f>
        <v/>
      </c>
      <c r="BS102" s="86" t="str">
        <f>IF(AND(BQ102=$BS$101,BR102=$BS$101),$BS$101,"")</f>
        <v/>
      </c>
      <c r="BT102" s="86" t="str">
        <f>IF(AND(BQ102=$BS$101,BR102=$BT$101),$BT$101,IF(AND(BQ102=$BT$101,BR102=$BS$101),$BT$101,IF(AND(BQ102=$BT$101,BR102=$BT$101),$BT$101,"")))</f>
        <v/>
      </c>
      <c r="BU102" s="86" t="str">
        <f>IF(AND(BQ102=$BS$101,BR102=$BU$101),$BU$101,IF(AND(BQ102=$BT$101,BR102=$BU$101),$BU$101,IF(AND(BQ102=$BU$101,BR102=$BS$101),$BU$101,IF(AND(BQ102=$BU$101,BR102=$BT$101),$BU$101,IF(AND(BQ102=$BU$101,BR102=$BU$101),$BU$101,"")))))</f>
        <v/>
      </c>
      <c r="BV102" s="86" t="str">
        <f>IF(BS102&lt;&gt;"",BS102,IF(BT102&lt;&gt;"",BT102,IF(BU102&lt;&gt;"",BU102,"")))</f>
        <v/>
      </c>
      <c r="BW102" s="86" t="str">
        <f>IF(BV102=Datos!$AO$2,100,IF(BV102=Datos!$AO$3,50,IF(BV102=Datos!$AO$4,0,"")))</f>
        <v/>
      </c>
      <c r="BX102" s="92"/>
      <c r="BY102" s="94"/>
      <c r="BZ102" s="91"/>
    </row>
    <row r="103" spans="1:78" ht="26.25" customHeight="1">
      <c r="A103" s="18"/>
      <c r="D103" s="436"/>
      <c r="E103" s="436"/>
      <c r="F103" s="436"/>
      <c r="G103" s="436"/>
      <c r="H103" s="436"/>
      <c r="I103" s="436"/>
      <c r="J103" s="436"/>
      <c r="K103" s="436"/>
      <c r="L103" s="436"/>
      <c r="M103" s="436"/>
      <c r="N103" s="436"/>
      <c r="O103" s="436"/>
      <c r="P103" s="436"/>
      <c r="Q103" s="436"/>
      <c r="R103" s="436"/>
      <c r="S103" s="436"/>
      <c r="T103" s="437" t="str">
        <f t="shared" ref="T103:T111" si="12">IF(D103&lt;&gt;"","Detectivo","")</f>
        <v/>
      </c>
      <c r="U103" s="437"/>
      <c r="V103" s="437"/>
      <c r="W103" s="437"/>
      <c r="X103" s="438"/>
      <c r="Y103" s="439"/>
      <c r="Z103" s="438"/>
      <c r="AA103" s="439"/>
      <c r="AB103" s="438"/>
      <c r="AC103" s="439"/>
      <c r="AD103" s="438"/>
      <c r="AE103" s="439"/>
      <c r="AF103" s="438"/>
      <c r="AG103" s="439"/>
      <c r="AH103" s="438"/>
      <c r="AI103" s="439"/>
      <c r="AJ103" s="438"/>
      <c r="AK103" s="439"/>
      <c r="AL103" s="457" t="str">
        <f t="shared" si="9"/>
        <v/>
      </c>
      <c r="AM103" s="458"/>
      <c r="AN103" s="438"/>
      <c r="AO103" s="459"/>
      <c r="AP103" s="459"/>
      <c r="AQ103" s="439"/>
      <c r="AR103" s="457" t="str">
        <f t="shared" si="10"/>
        <v/>
      </c>
      <c r="AS103" s="458"/>
      <c r="AT103" s="457" t="str">
        <f t="shared" si="11"/>
        <v/>
      </c>
      <c r="AU103" s="533"/>
      <c r="AV103" s="458"/>
      <c r="AW103" s="550"/>
      <c r="AX103" s="551"/>
      <c r="AY103" s="552"/>
      <c r="AZ103" s="550"/>
      <c r="BA103" s="551"/>
      <c r="BB103" s="552"/>
      <c r="BC103" s="347"/>
      <c r="BD103" s="348"/>
      <c r="BE103" s="348"/>
      <c r="BF103" s="348"/>
      <c r="BG103" s="349"/>
      <c r="BI103" s="86" t="str">
        <f>IF(X103=Datos!$AH$2,15,"")</f>
        <v/>
      </c>
      <c r="BJ103" s="86" t="str">
        <f>IF(Z103=Datos!$AI$2,15,"")</f>
        <v/>
      </c>
      <c r="BK103" s="86" t="str">
        <f>IF(AB103=Datos!$AJ$2,15,"")</f>
        <v/>
      </c>
      <c r="BL103" s="86" t="str">
        <f>IF(AD103=Datos!$AK$2,15,"")</f>
        <v/>
      </c>
      <c r="BM103" s="86" t="str">
        <f>IF(AF103=Datos!$AL$2,15,"")</f>
        <v/>
      </c>
      <c r="BN103" s="86" t="str">
        <f>IF(AH103=Datos!$AM$2,15,"")</f>
        <v/>
      </c>
      <c r="BO103" s="86" t="str">
        <f>IF(AJ103=Datos!$AN$2,10,IF(AJ103=Datos!$AN$3,5,IF(AJ103=Datos!$AN$4,"","")))</f>
        <v/>
      </c>
      <c r="BP103" s="86">
        <f t="shared" ref="BP103:BP111" si="13">SUM(BI103:BO103)</f>
        <v>0</v>
      </c>
      <c r="BQ103" s="86" t="str">
        <f>IF(D103="","",IF(BP103&gt;=96,Datos!$AO$2,IF(BP103&gt;=86,Datos!$AO$3,IF(BP103&lt;86,Datos!$AO$4,""))))</f>
        <v/>
      </c>
      <c r="BR103" s="86" t="str">
        <f>IF(AN103="","",IF(AN103=Datos!$AP$2,Datos!$AO$2,IF(AN103=Datos!$AP$3,Datos!$AO$3,IF(AN103=Datos!$AP$4,Datos!$AO$4,""))))</f>
        <v/>
      </c>
      <c r="BS103" s="86" t="str">
        <f t="shared" ref="BS103:BS111" si="14">IF(AND(BQ103=$BS$101,BR103=$BS$101),$BS$101,"")</f>
        <v/>
      </c>
      <c r="BT103" s="86" t="str">
        <f t="shared" ref="BT103:BT111" si="15">IF(AND(BQ103=$BS$101,BR103=$BT$101),$BT$101,IF(AND(BQ103=$BT$101,BR103=$BS$101),$BT$101,IF(AND(BQ103=$BT$101,BR103=$BT$101),$BT$101,"")))</f>
        <v/>
      </c>
      <c r="BU103" s="86" t="str">
        <f t="shared" ref="BU103:BU111" si="16">IF(AND(BQ103=$BS$101,BR103=$BU$101),$BU$101,IF(AND(BQ103=$BT$101,BR103=$BU$101),$BU$101,IF(AND(BQ103=$BU$101,BR103=$BS$101),$BU$101,IF(AND(BQ103=$BU$101,BR103=$BT$101),$BU$101,IF(AND(BQ103=$BU$101,BR103=$BU$101),$BU$101,"")))))</f>
        <v/>
      </c>
      <c r="BV103" s="86" t="str">
        <f t="shared" ref="BV103:BV111" si="17">IF(BS103&lt;&gt;"",BS103,IF(BT103&lt;&gt;"",BT103,IF(BU103&lt;&gt;"",BU103,"")))</f>
        <v/>
      </c>
      <c r="BW103" s="86" t="str">
        <f>IF(BV103=Datos!$AO$2,100,IF(BV103=Datos!$AO$3,50,IF(BV103=Datos!$AO$4,0,"")))</f>
        <v/>
      </c>
      <c r="BX103" s="92"/>
      <c r="BY103" s="92"/>
      <c r="BZ103" s="91"/>
    </row>
    <row r="104" spans="1:78" ht="26.25" customHeight="1">
      <c r="A104" s="18"/>
      <c r="D104" s="436"/>
      <c r="E104" s="436"/>
      <c r="F104" s="436"/>
      <c r="G104" s="436"/>
      <c r="H104" s="436"/>
      <c r="I104" s="436"/>
      <c r="J104" s="436"/>
      <c r="K104" s="436"/>
      <c r="L104" s="436"/>
      <c r="M104" s="436"/>
      <c r="N104" s="436"/>
      <c r="O104" s="436"/>
      <c r="P104" s="436"/>
      <c r="Q104" s="436"/>
      <c r="R104" s="436"/>
      <c r="S104" s="436"/>
      <c r="T104" s="437" t="str">
        <f t="shared" si="12"/>
        <v/>
      </c>
      <c r="U104" s="437"/>
      <c r="V104" s="437"/>
      <c r="W104" s="437"/>
      <c r="X104" s="438"/>
      <c r="Y104" s="439"/>
      <c r="Z104" s="438"/>
      <c r="AA104" s="439"/>
      <c r="AB104" s="438"/>
      <c r="AC104" s="439"/>
      <c r="AD104" s="438"/>
      <c r="AE104" s="439"/>
      <c r="AF104" s="438"/>
      <c r="AG104" s="439"/>
      <c r="AH104" s="438"/>
      <c r="AI104" s="439"/>
      <c r="AJ104" s="438"/>
      <c r="AK104" s="439"/>
      <c r="AL104" s="457" t="str">
        <f t="shared" si="9"/>
        <v/>
      </c>
      <c r="AM104" s="458"/>
      <c r="AN104" s="438"/>
      <c r="AO104" s="459"/>
      <c r="AP104" s="459"/>
      <c r="AQ104" s="439"/>
      <c r="AR104" s="457" t="str">
        <f t="shared" si="10"/>
        <v/>
      </c>
      <c r="AS104" s="458"/>
      <c r="AT104" s="457" t="str">
        <f t="shared" si="11"/>
        <v/>
      </c>
      <c r="AU104" s="533"/>
      <c r="AV104" s="458"/>
      <c r="AW104" s="550"/>
      <c r="AX104" s="551"/>
      <c r="AY104" s="552"/>
      <c r="AZ104" s="550"/>
      <c r="BA104" s="551"/>
      <c r="BB104" s="552"/>
      <c r="BC104" s="347"/>
      <c r="BD104" s="348"/>
      <c r="BE104" s="348"/>
      <c r="BF104" s="348"/>
      <c r="BG104" s="349"/>
      <c r="BI104" s="86" t="str">
        <f>IF(X104=Datos!$AH$2,15,"")</f>
        <v/>
      </c>
      <c r="BJ104" s="86" t="str">
        <f>IF(Z104=Datos!$AI$2,15,"")</f>
        <v/>
      </c>
      <c r="BK104" s="86" t="str">
        <f>IF(AB104=Datos!$AJ$2,15,"")</f>
        <v/>
      </c>
      <c r="BL104" s="86" t="str">
        <f>IF(AD104=Datos!$AK$2,15,"")</f>
        <v/>
      </c>
      <c r="BM104" s="86" t="str">
        <f>IF(AF104=Datos!$AL$2,15,"")</f>
        <v/>
      </c>
      <c r="BN104" s="86" t="str">
        <f>IF(AH104=Datos!$AM$2,15,"")</f>
        <v/>
      </c>
      <c r="BO104" s="86" t="str">
        <f>IF(AJ104=Datos!$AN$2,10,IF(AJ104=Datos!$AN$3,5,IF(AJ104=Datos!$AN$4,"","")))</f>
        <v/>
      </c>
      <c r="BP104" s="86">
        <f t="shared" si="13"/>
        <v>0</v>
      </c>
      <c r="BQ104" s="86" t="str">
        <f>IF(D104="","",IF(BP104&gt;=96,Datos!$AO$2,IF(BP104&gt;=86,Datos!$AO$3,IF(BP104&lt;86,Datos!$AO$4,""))))</f>
        <v/>
      </c>
      <c r="BR104" s="86" t="str">
        <f>IF(AN104="","",IF(AN104=Datos!$AP$2,Datos!$AO$2,IF(AN104=Datos!$AP$3,Datos!$AO$3,IF(AN104=Datos!$AP$4,Datos!$AO$4,""))))</f>
        <v/>
      </c>
      <c r="BS104" s="86" t="str">
        <f t="shared" si="14"/>
        <v/>
      </c>
      <c r="BT104" s="86" t="str">
        <f t="shared" si="15"/>
        <v/>
      </c>
      <c r="BU104" s="86" t="str">
        <f t="shared" si="16"/>
        <v/>
      </c>
      <c r="BV104" s="86" t="str">
        <f t="shared" si="17"/>
        <v/>
      </c>
      <c r="BW104" s="86" t="str">
        <f>IF(BV104=Datos!$AO$2,100,IF(BV104=Datos!$AO$3,50,IF(BV104=Datos!$AO$4,0,"")))</f>
        <v/>
      </c>
      <c r="BX104" s="92"/>
      <c r="BY104" s="92"/>
      <c r="BZ104" s="91"/>
    </row>
    <row r="105" spans="1:78" ht="26.25" customHeight="1">
      <c r="A105" s="18"/>
      <c r="D105" s="436"/>
      <c r="E105" s="436"/>
      <c r="F105" s="436"/>
      <c r="G105" s="436"/>
      <c r="H105" s="436"/>
      <c r="I105" s="436"/>
      <c r="J105" s="436"/>
      <c r="K105" s="436"/>
      <c r="L105" s="436"/>
      <c r="M105" s="436"/>
      <c r="N105" s="436"/>
      <c r="O105" s="436"/>
      <c r="P105" s="436"/>
      <c r="Q105" s="436"/>
      <c r="R105" s="436"/>
      <c r="S105" s="436"/>
      <c r="T105" s="437" t="str">
        <f t="shared" si="12"/>
        <v/>
      </c>
      <c r="U105" s="437"/>
      <c r="V105" s="437"/>
      <c r="W105" s="437"/>
      <c r="X105" s="438"/>
      <c r="Y105" s="439"/>
      <c r="Z105" s="438"/>
      <c r="AA105" s="439"/>
      <c r="AB105" s="438"/>
      <c r="AC105" s="439"/>
      <c r="AD105" s="438"/>
      <c r="AE105" s="439"/>
      <c r="AF105" s="438"/>
      <c r="AG105" s="439"/>
      <c r="AH105" s="438"/>
      <c r="AI105" s="439"/>
      <c r="AJ105" s="438"/>
      <c r="AK105" s="439"/>
      <c r="AL105" s="457" t="str">
        <f t="shared" si="9"/>
        <v/>
      </c>
      <c r="AM105" s="458"/>
      <c r="AN105" s="438"/>
      <c r="AO105" s="459"/>
      <c r="AP105" s="459"/>
      <c r="AQ105" s="439"/>
      <c r="AR105" s="457" t="str">
        <f t="shared" si="10"/>
        <v/>
      </c>
      <c r="AS105" s="458"/>
      <c r="AT105" s="457" t="str">
        <f t="shared" si="11"/>
        <v/>
      </c>
      <c r="AU105" s="533"/>
      <c r="AV105" s="458"/>
      <c r="AW105" s="550"/>
      <c r="AX105" s="551"/>
      <c r="AY105" s="552"/>
      <c r="AZ105" s="550"/>
      <c r="BA105" s="551"/>
      <c r="BB105" s="552"/>
      <c r="BC105" s="347"/>
      <c r="BD105" s="348"/>
      <c r="BE105" s="348"/>
      <c r="BF105" s="348"/>
      <c r="BG105" s="349"/>
      <c r="BI105" s="86" t="str">
        <f>IF(X105=Datos!$AH$2,15,"")</f>
        <v/>
      </c>
      <c r="BJ105" s="86" t="str">
        <f>IF(Z105=Datos!$AI$2,15,"")</f>
        <v/>
      </c>
      <c r="BK105" s="86" t="str">
        <f>IF(AB105=Datos!$AJ$2,15,"")</f>
        <v/>
      </c>
      <c r="BL105" s="86" t="str">
        <f>IF(AD105=Datos!$AK$2,15,"")</f>
        <v/>
      </c>
      <c r="BM105" s="86" t="str">
        <f>IF(AF105=Datos!$AL$2,15,"")</f>
        <v/>
      </c>
      <c r="BN105" s="86" t="str">
        <f>IF(AH105=Datos!$AM$2,15,"")</f>
        <v/>
      </c>
      <c r="BO105" s="86" t="str">
        <f>IF(AJ105=Datos!$AN$2,10,IF(AJ105=Datos!$AN$3,5,IF(AJ105=Datos!$AN$4,"","")))</f>
        <v/>
      </c>
      <c r="BP105" s="86">
        <f t="shared" si="13"/>
        <v>0</v>
      </c>
      <c r="BQ105" s="86" t="str">
        <f>IF(D105="","",IF(BP105&gt;=96,Datos!$AO$2,IF(BP105&gt;=86,Datos!$AO$3,IF(BP105&lt;86,Datos!$AO$4,""))))</f>
        <v/>
      </c>
      <c r="BR105" s="86" t="str">
        <f>IF(AN105="","",IF(AN105=Datos!$AP$2,Datos!$AO$2,IF(AN105=Datos!$AP$3,Datos!$AO$3,IF(AN105=Datos!$AP$4,Datos!$AO$4,""))))</f>
        <v/>
      </c>
      <c r="BS105" s="86" t="str">
        <f t="shared" si="14"/>
        <v/>
      </c>
      <c r="BT105" s="86" t="str">
        <f t="shared" si="15"/>
        <v/>
      </c>
      <c r="BU105" s="86" t="str">
        <f t="shared" si="16"/>
        <v/>
      </c>
      <c r="BV105" s="86" t="str">
        <f t="shared" si="17"/>
        <v/>
      </c>
      <c r="BW105" s="86" t="str">
        <f>IF(BV105=Datos!$AO$2,100,IF(BV105=Datos!$AO$3,50,IF(BV105=Datos!$AO$4,0,"")))</f>
        <v/>
      </c>
      <c r="BX105" s="92"/>
      <c r="BY105" s="92"/>
      <c r="BZ105" s="91"/>
    </row>
    <row r="106" spans="1:78" ht="26.25" customHeight="1">
      <c r="A106" s="18"/>
      <c r="D106" s="436"/>
      <c r="E106" s="436"/>
      <c r="F106" s="436"/>
      <c r="G106" s="436"/>
      <c r="H106" s="436"/>
      <c r="I106" s="436"/>
      <c r="J106" s="436"/>
      <c r="K106" s="436"/>
      <c r="L106" s="436"/>
      <c r="M106" s="436"/>
      <c r="N106" s="436"/>
      <c r="O106" s="436"/>
      <c r="P106" s="436"/>
      <c r="Q106" s="436"/>
      <c r="R106" s="436"/>
      <c r="S106" s="436"/>
      <c r="T106" s="437" t="str">
        <f t="shared" si="12"/>
        <v/>
      </c>
      <c r="U106" s="437"/>
      <c r="V106" s="437"/>
      <c r="W106" s="437"/>
      <c r="X106" s="438"/>
      <c r="Y106" s="439"/>
      <c r="Z106" s="438"/>
      <c r="AA106" s="439"/>
      <c r="AB106" s="438"/>
      <c r="AC106" s="439"/>
      <c r="AD106" s="438"/>
      <c r="AE106" s="439"/>
      <c r="AF106" s="438"/>
      <c r="AG106" s="439"/>
      <c r="AH106" s="438"/>
      <c r="AI106" s="439"/>
      <c r="AJ106" s="438"/>
      <c r="AK106" s="439"/>
      <c r="AL106" s="457" t="str">
        <f t="shared" si="9"/>
        <v/>
      </c>
      <c r="AM106" s="458"/>
      <c r="AN106" s="438"/>
      <c r="AO106" s="459"/>
      <c r="AP106" s="459"/>
      <c r="AQ106" s="439"/>
      <c r="AR106" s="457" t="str">
        <f t="shared" si="10"/>
        <v/>
      </c>
      <c r="AS106" s="458"/>
      <c r="AT106" s="457" t="str">
        <f t="shared" si="11"/>
        <v/>
      </c>
      <c r="AU106" s="533"/>
      <c r="AV106" s="458"/>
      <c r="AW106" s="550"/>
      <c r="AX106" s="551"/>
      <c r="AY106" s="552"/>
      <c r="AZ106" s="550"/>
      <c r="BA106" s="551"/>
      <c r="BB106" s="552"/>
      <c r="BC106" s="347"/>
      <c r="BD106" s="348"/>
      <c r="BE106" s="348"/>
      <c r="BF106" s="348"/>
      <c r="BG106" s="349"/>
      <c r="BI106" s="86" t="str">
        <f>IF(X106=Datos!$AH$2,15,"")</f>
        <v/>
      </c>
      <c r="BJ106" s="86" t="str">
        <f>IF(Z106=Datos!$AI$2,15,"")</f>
        <v/>
      </c>
      <c r="BK106" s="86" t="str">
        <f>IF(AB106=Datos!$AJ$2,15,"")</f>
        <v/>
      </c>
      <c r="BL106" s="86" t="str">
        <f>IF(AD106=Datos!$AK$2,15,"")</f>
        <v/>
      </c>
      <c r="BM106" s="86" t="str">
        <f>IF(AF106=Datos!$AL$2,15,"")</f>
        <v/>
      </c>
      <c r="BN106" s="86" t="str">
        <f>IF(AH106=Datos!$AM$2,15,"")</f>
        <v/>
      </c>
      <c r="BO106" s="86" t="str">
        <f>IF(AJ106=Datos!$AN$2,10,IF(AJ106=Datos!$AN$3,5,IF(AJ106=Datos!$AN$4,"","")))</f>
        <v/>
      </c>
      <c r="BP106" s="86">
        <f t="shared" si="13"/>
        <v>0</v>
      </c>
      <c r="BQ106" s="86" t="str">
        <f>IF(D106="","",IF(BP106&gt;=96,Datos!$AO$2,IF(BP106&gt;=86,Datos!$AO$3,IF(BP106&lt;86,Datos!$AO$4,""))))</f>
        <v/>
      </c>
      <c r="BR106" s="86" t="str">
        <f>IF(AN106="","",IF(AN106=Datos!$AP$2,Datos!$AO$2,IF(AN106=Datos!$AP$3,Datos!$AO$3,IF(AN106=Datos!$AP$4,Datos!$AO$4,""))))</f>
        <v/>
      </c>
      <c r="BS106" s="86" t="str">
        <f t="shared" si="14"/>
        <v/>
      </c>
      <c r="BT106" s="86" t="str">
        <f t="shared" si="15"/>
        <v/>
      </c>
      <c r="BU106" s="86" t="str">
        <f t="shared" si="16"/>
        <v/>
      </c>
      <c r="BV106" s="86" t="str">
        <f t="shared" si="17"/>
        <v/>
      </c>
      <c r="BW106" s="86" t="str">
        <f>IF(BV106=Datos!$AO$2,100,IF(BV106=Datos!$AO$3,50,IF(BV106=Datos!$AO$4,0,"")))</f>
        <v/>
      </c>
      <c r="BX106" s="92"/>
      <c r="BY106" s="92"/>
      <c r="BZ106" s="91"/>
    </row>
    <row r="107" spans="1:78" ht="26.25" customHeight="1">
      <c r="A107" s="18"/>
      <c r="D107" s="436"/>
      <c r="E107" s="436"/>
      <c r="F107" s="436"/>
      <c r="G107" s="436"/>
      <c r="H107" s="436"/>
      <c r="I107" s="436"/>
      <c r="J107" s="436"/>
      <c r="K107" s="436"/>
      <c r="L107" s="436"/>
      <c r="M107" s="436"/>
      <c r="N107" s="436"/>
      <c r="O107" s="436"/>
      <c r="P107" s="436"/>
      <c r="Q107" s="436"/>
      <c r="R107" s="436"/>
      <c r="S107" s="436"/>
      <c r="T107" s="437" t="str">
        <f t="shared" si="12"/>
        <v/>
      </c>
      <c r="U107" s="437"/>
      <c r="V107" s="437"/>
      <c r="W107" s="437"/>
      <c r="X107" s="438"/>
      <c r="Y107" s="439"/>
      <c r="Z107" s="438"/>
      <c r="AA107" s="439"/>
      <c r="AB107" s="438"/>
      <c r="AC107" s="439"/>
      <c r="AD107" s="438"/>
      <c r="AE107" s="439"/>
      <c r="AF107" s="438"/>
      <c r="AG107" s="439"/>
      <c r="AH107" s="438"/>
      <c r="AI107" s="439"/>
      <c r="AJ107" s="438"/>
      <c r="AK107" s="439"/>
      <c r="AL107" s="457" t="str">
        <f t="shared" si="9"/>
        <v/>
      </c>
      <c r="AM107" s="458"/>
      <c r="AN107" s="438"/>
      <c r="AO107" s="459"/>
      <c r="AP107" s="459"/>
      <c r="AQ107" s="439"/>
      <c r="AR107" s="457" t="str">
        <f t="shared" si="10"/>
        <v/>
      </c>
      <c r="AS107" s="458"/>
      <c r="AT107" s="457" t="str">
        <f t="shared" si="11"/>
        <v/>
      </c>
      <c r="AU107" s="533"/>
      <c r="AV107" s="458"/>
      <c r="AW107" s="550"/>
      <c r="AX107" s="551"/>
      <c r="AY107" s="552"/>
      <c r="AZ107" s="550"/>
      <c r="BA107" s="551"/>
      <c r="BB107" s="552"/>
      <c r="BC107" s="347"/>
      <c r="BD107" s="348"/>
      <c r="BE107" s="348"/>
      <c r="BF107" s="348"/>
      <c r="BG107" s="349"/>
      <c r="BI107" s="86" t="str">
        <f>IF(X107=Datos!$AH$2,15,"")</f>
        <v/>
      </c>
      <c r="BJ107" s="86" t="str">
        <f>IF(Z107=Datos!$AI$2,15,"")</f>
        <v/>
      </c>
      <c r="BK107" s="86" t="str">
        <f>IF(AB107=Datos!$AJ$2,15,"")</f>
        <v/>
      </c>
      <c r="BL107" s="86" t="str">
        <f>IF(AD107=Datos!$AK$2,15,"")</f>
        <v/>
      </c>
      <c r="BM107" s="86" t="str">
        <f>IF(AF107=Datos!$AL$2,15,"")</f>
        <v/>
      </c>
      <c r="BN107" s="86" t="str">
        <f>IF(AH107=Datos!$AM$2,15,"")</f>
        <v/>
      </c>
      <c r="BO107" s="86" t="str">
        <f>IF(AJ107=Datos!$AN$2,10,IF(AJ107=Datos!$AN$3,5,IF(AJ107=Datos!$AN$4,"","")))</f>
        <v/>
      </c>
      <c r="BP107" s="86">
        <f t="shared" si="13"/>
        <v>0</v>
      </c>
      <c r="BQ107" s="86" t="str">
        <f>IF(D107="","",IF(BP107&gt;=96,Datos!$AO$2,IF(BP107&gt;=86,Datos!$AO$3,IF(BP107&lt;86,Datos!$AO$4,""))))</f>
        <v/>
      </c>
      <c r="BR107" s="86" t="str">
        <f>IF(AN107="","",IF(AN107=Datos!$AP$2,Datos!$AO$2,IF(AN107=Datos!$AP$3,Datos!$AO$3,IF(AN107=Datos!$AP$4,Datos!$AO$4,""))))</f>
        <v/>
      </c>
      <c r="BS107" s="86" t="str">
        <f t="shared" si="14"/>
        <v/>
      </c>
      <c r="BT107" s="86" t="str">
        <f t="shared" si="15"/>
        <v/>
      </c>
      <c r="BU107" s="86" t="str">
        <f t="shared" si="16"/>
        <v/>
      </c>
      <c r="BV107" s="86" t="str">
        <f t="shared" si="17"/>
        <v/>
      </c>
      <c r="BW107" s="86" t="str">
        <f>IF(BV107=Datos!$AO$2,100,IF(BV107=Datos!$AO$3,50,IF(BV107=Datos!$AO$4,0,"")))</f>
        <v/>
      </c>
      <c r="BX107" s="92"/>
      <c r="BY107" s="92"/>
      <c r="BZ107" s="91"/>
    </row>
    <row r="108" spans="1:78" ht="26.25" customHeight="1">
      <c r="A108" s="18"/>
      <c r="D108" s="436"/>
      <c r="E108" s="436"/>
      <c r="F108" s="436"/>
      <c r="G108" s="436"/>
      <c r="H108" s="436"/>
      <c r="I108" s="436"/>
      <c r="J108" s="436"/>
      <c r="K108" s="436"/>
      <c r="L108" s="436"/>
      <c r="M108" s="436"/>
      <c r="N108" s="436"/>
      <c r="O108" s="436"/>
      <c r="P108" s="436"/>
      <c r="Q108" s="436"/>
      <c r="R108" s="436"/>
      <c r="S108" s="436"/>
      <c r="T108" s="437" t="str">
        <f t="shared" si="12"/>
        <v/>
      </c>
      <c r="U108" s="437"/>
      <c r="V108" s="437"/>
      <c r="W108" s="437"/>
      <c r="X108" s="438"/>
      <c r="Y108" s="439"/>
      <c r="Z108" s="438"/>
      <c r="AA108" s="439"/>
      <c r="AB108" s="438"/>
      <c r="AC108" s="439"/>
      <c r="AD108" s="438"/>
      <c r="AE108" s="439"/>
      <c r="AF108" s="438"/>
      <c r="AG108" s="439"/>
      <c r="AH108" s="438"/>
      <c r="AI108" s="439"/>
      <c r="AJ108" s="438"/>
      <c r="AK108" s="439"/>
      <c r="AL108" s="457" t="str">
        <f t="shared" si="9"/>
        <v/>
      </c>
      <c r="AM108" s="458"/>
      <c r="AN108" s="438"/>
      <c r="AO108" s="459"/>
      <c r="AP108" s="459"/>
      <c r="AQ108" s="439"/>
      <c r="AR108" s="457" t="str">
        <f t="shared" si="10"/>
        <v/>
      </c>
      <c r="AS108" s="458"/>
      <c r="AT108" s="457" t="str">
        <f t="shared" si="11"/>
        <v/>
      </c>
      <c r="AU108" s="533"/>
      <c r="AV108" s="458"/>
      <c r="AW108" s="550"/>
      <c r="AX108" s="551"/>
      <c r="AY108" s="552"/>
      <c r="AZ108" s="550"/>
      <c r="BA108" s="551"/>
      <c r="BB108" s="552"/>
      <c r="BC108" s="347"/>
      <c r="BD108" s="348"/>
      <c r="BE108" s="348"/>
      <c r="BF108" s="348"/>
      <c r="BG108" s="349"/>
      <c r="BI108" s="86" t="str">
        <f>IF(X108=Datos!$AH$2,15,"")</f>
        <v/>
      </c>
      <c r="BJ108" s="86" t="str">
        <f>IF(Z108=Datos!$AI$2,15,"")</f>
        <v/>
      </c>
      <c r="BK108" s="86" t="str">
        <f>IF(AB108=Datos!$AJ$2,15,"")</f>
        <v/>
      </c>
      <c r="BL108" s="86" t="str">
        <f>IF(AD108=Datos!$AK$2,15,"")</f>
        <v/>
      </c>
      <c r="BM108" s="86" t="str">
        <f>IF(AF108=Datos!$AL$2,15,"")</f>
        <v/>
      </c>
      <c r="BN108" s="86" t="str">
        <f>IF(AH108=Datos!$AM$2,15,"")</f>
        <v/>
      </c>
      <c r="BO108" s="86" t="str">
        <f>IF(AJ108=Datos!$AN$2,10,IF(AJ108=Datos!$AN$3,5,IF(AJ108=Datos!$AN$4,"","")))</f>
        <v/>
      </c>
      <c r="BP108" s="86">
        <f t="shared" si="13"/>
        <v>0</v>
      </c>
      <c r="BQ108" s="86" t="str">
        <f>IF(D108="","",IF(BP108&gt;=96,Datos!$AO$2,IF(BP108&gt;=86,Datos!$AO$3,IF(BP108&lt;86,Datos!$AO$4,""))))</f>
        <v/>
      </c>
      <c r="BR108" s="86" t="str">
        <f>IF(AN108="","",IF(AN108=Datos!$AP$2,Datos!$AO$2,IF(AN108=Datos!$AP$3,Datos!$AO$3,IF(AN108=Datos!$AP$4,Datos!$AO$4,""))))</f>
        <v/>
      </c>
      <c r="BS108" s="86" t="str">
        <f t="shared" si="14"/>
        <v/>
      </c>
      <c r="BT108" s="86" t="str">
        <f t="shared" si="15"/>
        <v/>
      </c>
      <c r="BU108" s="86" t="str">
        <f t="shared" si="16"/>
        <v/>
      </c>
      <c r="BV108" s="86" t="str">
        <f t="shared" si="17"/>
        <v/>
      </c>
      <c r="BW108" s="86" t="str">
        <f>IF(BV108=Datos!$AO$2,100,IF(BV108=Datos!$AO$3,50,IF(BV108=Datos!$AO$4,0,"")))</f>
        <v/>
      </c>
      <c r="BX108" s="92"/>
      <c r="BY108" s="92"/>
      <c r="BZ108" s="91"/>
    </row>
    <row r="109" spans="1:78" ht="26.25" customHeight="1">
      <c r="A109" s="18"/>
      <c r="D109" s="436"/>
      <c r="E109" s="436"/>
      <c r="F109" s="436"/>
      <c r="G109" s="436"/>
      <c r="H109" s="436"/>
      <c r="I109" s="436"/>
      <c r="J109" s="436"/>
      <c r="K109" s="436"/>
      <c r="L109" s="436"/>
      <c r="M109" s="436"/>
      <c r="N109" s="436"/>
      <c r="O109" s="436"/>
      <c r="P109" s="436"/>
      <c r="Q109" s="436"/>
      <c r="R109" s="436"/>
      <c r="S109" s="436"/>
      <c r="T109" s="437" t="str">
        <f t="shared" si="12"/>
        <v/>
      </c>
      <c r="U109" s="437"/>
      <c r="V109" s="437"/>
      <c r="W109" s="437"/>
      <c r="X109" s="438"/>
      <c r="Y109" s="439"/>
      <c r="Z109" s="438"/>
      <c r="AA109" s="439"/>
      <c r="AB109" s="438"/>
      <c r="AC109" s="439"/>
      <c r="AD109" s="438"/>
      <c r="AE109" s="439"/>
      <c r="AF109" s="438"/>
      <c r="AG109" s="439"/>
      <c r="AH109" s="438"/>
      <c r="AI109" s="439"/>
      <c r="AJ109" s="438"/>
      <c r="AK109" s="439"/>
      <c r="AL109" s="457" t="str">
        <f t="shared" si="9"/>
        <v/>
      </c>
      <c r="AM109" s="458"/>
      <c r="AN109" s="438"/>
      <c r="AO109" s="459"/>
      <c r="AP109" s="459"/>
      <c r="AQ109" s="439"/>
      <c r="AR109" s="457" t="str">
        <f t="shared" si="10"/>
        <v/>
      </c>
      <c r="AS109" s="458"/>
      <c r="AT109" s="457" t="str">
        <f t="shared" si="11"/>
        <v/>
      </c>
      <c r="AU109" s="533"/>
      <c r="AV109" s="458"/>
      <c r="AW109" s="550"/>
      <c r="AX109" s="551"/>
      <c r="AY109" s="552"/>
      <c r="AZ109" s="550"/>
      <c r="BA109" s="551"/>
      <c r="BB109" s="552"/>
      <c r="BC109" s="347"/>
      <c r="BD109" s="348"/>
      <c r="BE109" s="348"/>
      <c r="BF109" s="348"/>
      <c r="BG109" s="349"/>
      <c r="BI109" s="86" t="str">
        <f>IF(X109=Datos!$AH$2,15,"")</f>
        <v/>
      </c>
      <c r="BJ109" s="86" t="str">
        <f>IF(Z109=Datos!$AI$2,15,"")</f>
        <v/>
      </c>
      <c r="BK109" s="86" t="str">
        <f>IF(AB109=Datos!$AJ$2,15,"")</f>
        <v/>
      </c>
      <c r="BL109" s="86" t="str">
        <f>IF(AD109=Datos!$AK$2,15,"")</f>
        <v/>
      </c>
      <c r="BM109" s="86" t="str">
        <f>IF(AF109=Datos!$AL$2,15,"")</f>
        <v/>
      </c>
      <c r="BN109" s="86" t="str">
        <f>IF(AH109=Datos!$AM$2,15,"")</f>
        <v/>
      </c>
      <c r="BO109" s="86" t="str">
        <f>IF(AJ109=Datos!$AN$2,10,IF(AJ109=Datos!$AN$3,5,IF(AJ109=Datos!$AN$4,"","")))</f>
        <v/>
      </c>
      <c r="BP109" s="86">
        <f t="shared" si="13"/>
        <v>0</v>
      </c>
      <c r="BQ109" s="86" t="str">
        <f>IF(D109="","",IF(BP109&gt;=96,Datos!$AO$2,IF(BP109&gt;=86,Datos!$AO$3,IF(BP109&lt;86,Datos!$AO$4,""))))</f>
        <v/>
      </c>
      <c r="BR109" s="86" t="str">
        <f>IF(AN109="","",IF(AN109=Datos!$AP$2,Datos!$AO$2,IF(AN109=Datos!$AP$3,Datos!$AO$3,IF(AN109=Datos!$AP$4,Datos!$AO$4,""))))</f>
        <v/>
      </c>
      <c r="BS109" s="86" t="str">
        <f t="shared" si="14"/>
        <v/>
      </c>
      <c r="BT109" s="86" t="str">
        <f t="shared" si="15"/>
        <v/>
      </c>
      <c r="BU109" s="86" t="str">
        <f t="shared" si="16"/>
        <v/>
      </c>
      <c r="BV109" s="86" t="str">
        <f t="shared" si="17"/>
        <v/>
      </c>
      <c r="BW109" s="86" t="str">
        <f>IF(BV109=Datos!$AO$2,100,IF(BV109=Datos!$AO$3,50,IF(BV109=Datos!$AO$4,0,"")))</f>
        <v/>
      </c>
      <c r="BX109" s="92"/>
      <c r="BY109" s="92"/>
      <c r="BZ109" s="91"/>
    </row>
    <row r="110" spans="1:78" ht="26.25" customHeight="1">
      <c r="A110" s="18"/>
      <c r="D110" s="436"/>
      <c r="E110" s="436"/>
      <c r="F110" s="436"/>
      <c r="G110" s="436"/>
      <c r="H110" s="436"/>
      <c r="I110" s="436"/>
      <c r="J110" s="436"/>
      <c r="K110" s="436"/>
      <c r="L110" s="436"/>
      <c r="M110" s="436"/>
      <c r="N110" s="436"/>
      <c r="O110" s="436"/>
      <c r="P110" s="436"/>
      <c r="Q110" s="436"/>
      <c r="R110" s="436"/>
      <c r="S110" s="436"/>
      <c r="T110" s="437" t="str">
        <f t="shared" si="12"/>
        <v/>
      </c>
      <c r="U110" s="437"/>
      <c r="V110" s="437"/>
      <c r="W110" s="437"/>
      <c r="X110" s="438"/>
      <c r="Y110" s="439"/>
      <c r="Z110" s="438"/>
      <c r="AA110" s="439"/>
      <c r="AB110" s="438"/>
      <c r="AC110" s="439"/>
      <c r="AD110" s="438"/>
      <c r="AE110" s="439"/>
      <c r="AF110" s="438"/>
      <c r="AG110" s="439"/>
      <c r="AH110" s="438"/>
      <c r="AI110" s="439"/>
      <c r="AJ110" s="438"/>
      <c r="AK110" s="439"/>
      <c r="AL110" s="457" t="str">
        <f t="shared" si="9"/>
        <v/>
      </c>
      <c r="AM110" s="458"/>
      <c r="AN110" s="438"/>
      <c r="AO110" s="459"/>
      <c r="AP110" s="459"/>
      <c r="AQ110" s="439"/>
      <c r="AR110" s="457" t="str">
        <f t="shared" si="10"/>
        <v/>
      </c>
      <c r="AS110" s="458"/>
      <c r="AT110" s="457" t="str">
        <f t="shared" si="11"/>
        <v/>
      </c>
      <c r="AU110" s="533"/>
      <c r="AV110" s="458"/>
      <c r="AW110" s="550"/>
      <c r="AX110" s="551"/>
      <c r="AY110" s="552"/>
      <c r="AZ110" s="550"/>
      <c r="BA110" s="551"/>
      <c r="BB110" s="552"/>
      <c r="BC110" s="347"/>
      <c r="BD110" s="348"/>
      <c r="BE110" s="348"/>
      <c r="BF110" s="348"/>
      <c r="BG110" s="349"/>
      <c r="BI110" s="86" t="str">
        <f>IF(X110=Datos!$AH$2,15,"")</f>
        <v/>
      </c>
      <c r="BJ110" s="86" t="str">
        <f>IF(Z110=Datos!$AI$2,15,"")</f>
        <v/>
      </c>
      <c r="BK110" s="86" t="str">
        <f>IF(AB110=Datos!$AJ$2,15,"")</f>
        <v/>
      </c>
      <c r="BL110" s="86" t="str">
        <f>IF(AD110=Datos!$AK$2,15,"")</f>
        <v/>
      </c>
      <c r="BM110" s="86" t="str">
        <f>IF(AF110=Datos!$AL$2,15,"")</f>
        <v/>
      </c>
      <c r="BN110" s="86" t="str">
        <f>IF(AH110=Datos!$AM$2,15,"")</f>
        <v/>
      </c>
      <c r="BO110" s="86" t="str">
        <f>IF(AJ110=Datos!$AN$2,10,IF(AJ110=Datos!$AN$3,5,IF(AJ110=Datos!$AN$4,"","")))</f>
        <v/>
      </c>
      <c r="BP110" s="86">
        <f t="shared" si="13"/>
        <v>0</v>
      </c>
      <c r="BQ110" s="86" t="str">
        <f>IF(D110="","",IF(BP110&gt;=96,Datos!$AO$2,IF(BP110&gt;=86,Datos!$AO$3,IF(BP110&lt;86,Datos!$AO$4,""))))</f>
        <v/>
      </c>
      <c r="BR110" s="86" t="str">
        <f>IF(AN110="","",IF(AN110=Datos!$AP$2,Datos!$AO$2,IF(AN110=Datos!$AP$3,Datos!$AO$3,IF(AN110=Datos!$AP$4,Datos!$AO$4,""))))</f>
        <v/>
      </c>
      <c r="BS110" s="86" t="str">
        <f t="shared" si="14"/>
        <v/>
      </c>
      <c r="BT110" s="86" t="str">
        <f t="shared" si="15"/>
        <v/>
      </c>
      <c r="BU110" s="86" t="str">
        <f t="shared" si="16"/>
        <v/>
      </c>
      <c r="BV110" s="86" t="str">
        <f t="shared" si="17"/>
        <v/>
      </c>
      <c r="BW110" s="86" t="str">
        <f>IF(BV110=Datos!$AO$2,100,IF(BV110=Datos!$AO$3,50,IF(BV110=Datos!$AO$4,0,"")))</f>
        <v/>
      </c>
      <c r="BX110" s="92"/>
      <c r="BY110" s="92"/>
      <c r="BZ110" s="91"/>
    </row>
    <row r="111" spans="1:78" ht="26.25" customHeight="1">
      <c r="A111" s="18"/>
      <c r="D111" s="436"/>
      <c r="E111" s="436"/>
      <c r="F111" s="436"/>
      <c r="G111" s="436"/>
      <c r="H111" s="436"/>
      <c r="I111" s="436"/>
      <c r="J111" s="436"/>
      <c r="K111" s="436"/>
      <c r="L111" s="436"/>
      <c r="M111" s="436"/>
      <c r="N111" s="436"/>
      <c r="O111" s="436"/>
      <c r="P111" s="436"/>
      <c r="Q111" s="436"/>
      <c r="R111" s="436"/>
      <c r="S111" s="436"/>
      <c r="T111" s="437" t="str">
        <f t="shared" si="12"/>
        <v/>
      </c>
      <c r="U111" s="437"/>
      <c r="V111" s="437"/>
      <c r="W111" s="437"/>
      <c r="X111" s="438"/>
      <c r="Y111" s="439"/>
      <c r="Z111" s="438"/>
      <c r="AA111" s="439"/>
      <c r="AB111" s="438"/>
      <c r="AC111" s="439"/>
      <c r="AD111" s="438"/>
      <c r="AE111" s="439"/>
      <c r="AF111" s="438"/>
      <c r="AG111" s="439"/>
      <c r="AH111" s="438"/>
      <c r="AI111" s="439"/>
      <c r="AJ111" s="438"/>
      <c r="AK111" s="439"/>
      <c r="AL111" s="457" t="str">
        <f t="shared" si="9"/>
        <v/>
      </c>
      <c r="AM111" s="458"/>
      <c r="AN111" s="438"/>
      <c r="AO111" s="459"/>
      <c r="AP111" s="459"/>
      <c r="AQ111" s="439"/>
      <c r="AR111" s="457" t="str">
        <f t="shared" si="10"/>
        <v/>
      </c>
      <c r="AS111" s="458"/>
      <c r="AT111" s="457" t="str">
        <f t="shared" si="11"/>
        <v/>
      </c>
      <c r="AU111" s="533"/>
      <c r="AV111" s="458"/>
      <c r="AW111" s="553"/>
      <c r="AX111" s="554"/>
      <c r="AY111" s="555"/>
      <c r="AZ111" s="553"/>
      <c r="BA111" s="554"/>
      <c r="BB111" s="555"/>
      <c r="BC111" s="347"/>
      <c r="BD111" s="348"/>
      <c r="BE111" s="348"/>
      <c r="BF111" s="348"/>
      <c r="BG111" s="349"/>
      <c r="BI111" s="86" t="str">
        <f>IF(X111=Datos!$AH$2,15,"")</f>
        <v/>
      </c>
      <c r="BJ111" s="86" t="str">
        <f>IF(Z111=Datos!$AI$2,15,"")</f>
        <v/>
      </c>
      <c r="BK111" s="86" t="str">
        <f>IF(AB111=Datos!$AJ$2,15,"")</f>
        <v/>
      </c>
      <c r="BL111" s="86" t="str">
        <f>IF(AD111=Datos!$AK$2,15,"")</f>
        <v/>
      </c>
      <c r="BM111" s="86" t="str">
        <f>IF(AF111=Datos!$AL$2,15,"")</f>
        <v/>
      </c>
      <c r="BN111" s="86" t="str">
        <f>IF(AH111=Datos!$AM$2,15,"")</f>
        <v/>
      </c>
      <c r="BO111" s="86" t="str">
        <f>IF(AJ111=Datos!$AN$2,10,IF(AJ111=Datos!$AN$3,5,IF(AJ111=Datos!$AN$4,"","")))</f>
        <v/>
      </c>
      <c r="BP111" s="86">
        <f t="shared" si="13"/>
        <v>0</v>
      </c>
      <c r="BQ111" s="86" t="str">
        <f>IF(D111="","",IF(BP111&gt;=96,Datos!$AO$2,IF(BP111&gt;=86,Datos!$AO$3,IF(BP111&lt;86,Datos!$AO$4,""))))</f>
        <v/>
      </c>
      <c r="BR111" s="86" t="str">
        <f>IF(AN111="","",IF(AN111=Datos!$AP$2,Datos!$AO$2,IF(AN111=Datos!$AP$3,Datos!$AO$3,IF(AN111=Datos!$AP$4,Datos!$AO$4,""))))</f>
        <v/>
      </c>
      <c r="BS111" s="86" t="str">
        <f t="shared" si="14"/>
        <v/>
      </c>
      <c r="BT111" s="86" t="str">
        <f t="shared" si="15"/>
        <v/>
      </c>
      <c r="BU111" s="86" t="str">
        <f t="shared" si="16"/>
        <v/>
      </c>
      <c r="BV111" s="86" t="str">
        <f t="shared" si="17"/>
        <v/>
      </c>
      <c r="BW111" s="86" t="str">
        <f>IF(BV111=Datos!$AO$2,100,IF(BV111=Datos!$AO$3,50,IF(BV111=Datos!$AO$4,0,"")))</f>
        <v/>
      </c>
      <c r="BX111" s="92"/>
      <c r="BY111" s="92"/>
      <c r="BZ111" s="91"/>
    </row>
    <row r="112" spans="1:78" ht="15" customHeight="1">
      <c r="A112" s="18"/>
      <c r="BF112" s="41"/>
      <c r="BG112" s="20"/>
      <c r="BI112" s="85"/>
      <c r="BJ112" s="85"/>
      <c r="BK112" s="85"/>
      <c r="BL112" s="85"/>
      <c r="BM112" s="85"/>
      <c r="BN112" s="85"/>
      <c r="BO112" s="85" t="s">
        <v>545</v>
      </c>
      <c r="BP112" s="85">
        <f>IF(COUNTA(D102:D111)=0,0,SUM(BP102:BP111)/(COUNTA(D102:D111)))</f>
        <v>0</v>
      </c>
      <c r="BV112" s="86" t="s">
        <v>546</v>
      </c>
      <c r="BW112" s="86">
        <f>IF(COUNTA(D102:D111)=0,0,SUM(BW102:BW111)/(COUNTA(D102:S111)))</f>
        <v>0</v>
      </c>
      <c r="BX112" s="90" t="str">
        <f>IF(BW112="","",IF(BW112=100,Datos!$AO$2,IF(BW112&gt;=50,Datos!$AO$3,Datos!$AO$4)))</f>
        <v>Débil</v>
      </c>
      <c r="BY112" s="90" t="str">
        <f>IF(AZ102="","",AZ102)</f>
        <v/>
      </c>
      <c r="BZ112" s="90" t="str">
        <f>IF(OR(BX112="",BY112=""),"",IF($AK$13=1,0,IF(AND(BX112=Datos!$AO$2,BY112=Datos!$AR$2),2,IF(AND(BX112=Datos!$AO$2,BY112=Datos!$AR$3),1,IF(AND(BX112=Datos!$AO$2,BY112=Datos!$AR$4),0,IF(AND(BX112=Datos!$AO$3,BY112=Datos!$AR$2),1,IF(AND(BX112=Datos!$AO$3,BY112=Datos!$AR$3),0,IF(AND(BX112=Datos!$AO$3,BY112=Datos!$AR$4),0,IF(BX112=Datos!$AO$4,0,"")))))))))</f>
        <v/>
      </c>
    </row>
    <row r="113" spans="1:73" ht="15" customHeight="1" thickBot="1">
      <c r="A113" s="51"/>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52"/>
      <c r="AV113" s="52"/>
      <c r="AW113" s="52"/>
      <c r="AX113" s="52"/>
      <c r="AY113" s="52"/>
      <c r="AZ113" s="52"/>
      <c r="BA113" s="52"/>
      <c r="BB113" s="52"/>
      <c r="BC113" s="52"/>
      <c r="BD113" s="52"/>
      <c r="BE113" s="52"/>
      <c r="BF113" s="52"/>
      <c r="BG113" s="54"/>
    </row>
    <row r="114" spans="1:73" ht="32.25" customHeight="1" thickBot="1">
      <c r="A114" s="380" t="str">
        <f>IF(AK13=Datos!$A$6,"VALORACIÓN DE LA OPORTUNIDAD","VALORACIÓN DEL RIESGO")</f>
        <v>VALORACIÓN DEL RIESGO</v>
      </c>
      <c r="B114" s="381"/>
      <c r="C114" s="381"/>
      <c r="D114" s="381"/>
      <c r="E114" s="381"/>
      <c r="F114" s="381"/>
      <c r="G114" s="381"/>
      <c r="H114" s="381"/>
      <c r="I114" s="381"/>
      <c r="J114" s="382"/>
      <c r="K114" s="27"/>
      <c r="L114" s="27"/>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7"/>
      <c r="BO114" s="11" t="s">
        <v>545</v>
      </c>
      <c r="BP114" s="11">
        <f>IF(COUNTA(D102:S111)=0,0,SUM(BP102:BP106)/(COUNTA(D102:S111)))</f>
        <v>0</v>
      </c>
    </row>
    <row r="115" spans="1:73" ht="27" customHeight="1">
      <c r="A115" s="57"/>
      <c r="B115" s="175"/>
      <c r="C115" s="175"/>
      <c r="D115" s="175"/>
      <c r="E115" s="175"/>
      <c r="F115" s="175"/>
      <c r="G115" s="175"/>
      <c r="H115" s="175"/>
      <c r="I115" s="175"/>
      <c r="J115" s="175"/>
      <c r="K115" s="19"/>
      <c r="L115" s="19"/>
      <c r="BG115" s="20"/>
    </row>
    <row r="116" spans="1:73" ht="21" customHeight="1">
      <c r="A116" s="57"/>
      <c r="B116" s="175"/>
      <c r="C116" s="175"/>
      <c r="D116" s="175"/>
      <c r="E116" s="175"/>
      <c r="F116" s="175"/>
      <c r="G116" s="175"/>
      <c r="H116" s="175"/>
      <c r="I116" s="175"/>
      <c r="J116" s="175"/>
      <c r="K116" s="19"/>
      <c r="L116" s="19"/>
      <c r="U116" s="508" t="str">
        <f>IF(AK13=Datos!$A$6,"Número máximo de cuadrantes a aumentar","Número máximo de cuadrantes a disminuir")</f>
        <v>Número máximo de cuadrantes a disminuir</v>
      </c>
      <c r="V116" s="509"/>
      <c r="W116" s="510"/>
      <c r="X116" s="510"/>
      <c r="Y116" s="510"/>
      <c r="Z116" s="510"/>
      <c r="AA116" s="510"/>
      <c r="AB116" s="510"/>
      <c r="AC116" s="510"/>
      <c r="AD116" s="510"/>
      <c r="AE116" s="510"/>
      <c r="AF116" s="510"/>
      <c r="AG116" s="510"/>
      <c r="AH116" s="510"/>
      <c r="AI116" s="510"/>
      <c r="AJ116" s="510"/>
      <c r="AK116" s="511"/>
      <c r="BG116" s="20"/>
    </row>
    <row r="117" spans="1:73">
      <c r="A117" s="57"/>
      <c r="B117" s="175"/>
      <c r="C117" s="175"/>
      <c r="D117" s="175"/>
      <c r="E117" s="175"/>
      <c r="F117" s="175"/>
      <c r="G117" s="175"/>
      <c r="H117" s="175"/>
      <c r="I117" s="175"/>
      <c r="J117" s="175"/>
      <c r="K117" s="19"/>
      <c r="L117" s="19"/>
      <c r="U117" s="512" t="s">
        <v>485</v>
      </c>
      <c r="V117" s="513"/>
      <c r="W117" s="513"/>
      <c r="X117" s="513"/>
      <c r="Y117" s="513"/>
      <c r="Z117" s="514">
        <f>IF(COUNTA(D87:D96)=0,0,IF(BZ97=0,0,BZ97))</f>
        <v>0</v>
      </c>
      <c r="AA117" s="515"/>
      <c r="AE117" s="524" t="s">
        <v>487</v>
      </c>
      <c r="AF117" s="524"/>
      <c r="AG117" s="524"/>
      <c r="AH117" s="524"/>
      <c r="AI117" s="512"/>
      <c r="AJ117" s="516">
        <f>IF(COUNTA(D102:D111)=0,0,IF(BZ112=0,0,BZ112))</f>
        <v>0</v>
      </c>
      <c r="AK117" s="516"/>
      <c r="BG117" s="20"/>
    </row>
    <row r="118" spans="1:73">
      <c r="A118" s="57"/>
      <c r="B118" s="175"/>
      <c r="C118" s="175"/>
      <c r="D118" s="175"/>
      <c r="E118" s="175"/>
      <c r="F118" s="175"/>
      <c r="G118" s="175"/>
      <c r="H118" s="175"/>
      <c r="I118" s="175"/>
      <c r="J118" s="175"/>
      <c r="K118" s="19"/>
      <c r="L118" s="19"/>
      <c r="U118" s="32"/>
      <c r="V118" s="32"/>
      <c r="W118" s="32"/>
      <c r="X118" s="32"/>
      <c r="Y118" s="32"/>
      <c r="Z118" s="32"/>
      <c r="AA118" s="32"/>
      <c r="AE118" s="32"/>
      <c r="AF118" s="32"/>
      <c r="AG118" s="32"/>
      <c r="AH118" s="32"/>
      <c r="AI118" s="32"/>
      <c r="AJ118" s="32"/>
      <c r="AK118" s="32"/>
      <c r="BG118" s="20"/>
    </row>
    <row r="119" spans="1:73" ht="14.45" customHeight="1">
      <c r="A119" s="57"/>
      <c r="B119" s="175"/>
      <c r="C119" s="175"/>
      <c r="D119" s="175"/>
      <c r="E119" s="175"/>
      <c r="F119" s="175"/>
      <c r="G119" s="175"/>
      <c r="H119" s="175"/>
      <c r="I119" s="175"/>
      <c r="J119" s="175"/>
      <c r="K119" s="19"/>
      <c r="L119" s="19"/>
      <c r="BG119" s="20"/>
    </row>
    <row r="120" spans="1:73">
      <c r="A120" s="57"/>
      <c r="B120" s="175"/>
      <c r="C120" s="175"/>
      <c r="D120" s="175"/>
      <c r="E120" s="175"/>
      <c r="F120" s="175"/>
      <c r="G120" s="175"/>
      <c r="H120" s="175"/>
      <c r="I120" s="175"/>
      <c r="J120" s="175"/>
      <c r="K120" s="19"/>
      <c r="L120" s="19"/>
      <c r="BG120" s="20"/>
    </row>
    <row r="121" spans="1:73" ht="14.45" customHeight="1">
      <c r="A121" s="18"/>
      <c r="Z121" s="401" t="s">
        <v>486</v>
      </c>
      <c r="AA121" s="401"/>
      <c r="AB121" s="401"/>
      <c r="AC121" s="401"/>
      <c r="AD121" s="401"/>
      <c r="AE121" s="401"/>
      <c r="AF121" s="401"/>
      <c r="AG121" s="401"/>
      <c r="AH121" s="401"/>
      <c r="AI121" s="401"/>
      <c r="AJ121" s="401"/>
      <c r="AK121" s="401"/>
      <c r="BG121" s="20"/>
      <c r="BK121" s="372" t="s">
        <v>551</v>
      </c>
      <c r="BL121" s="372"/>
      <c r="BM121" s="372"/>
    </row>
    <row r="122" spans="1:73" ht="14.45" customHeight="1">
      <c r="A122" s="18"/>
      <c r="D122" s="455" t="s">
        <v>489</v>
      </c>
      <c r="E122" s="455"/>
      <c r="F122" s="455"/>
      <c r="G122" s="455"/>
      <c r="Z122" s="28"/>
      <c r="BG122" s="20"/>
      <c r="BK122" s="372"/>
      <c r="BL122" s="372"/>
      <c r="BM122" s="372"/>
      <c r="BN122" s="39"/>
      <c r="BO122" s="39"/>
      <c r="BP122" s="372" t="s">
        <v>482</v>
      </c>
      <c r="BQ122" s="372" t="s">
        <v>483</v>
      </c>
      <c r="BS122" s="11" t="s">
        <v>484</v>
      </c>
    </row>
    <row r="123" spans="1:73" ht="14.45" customHeight="1">
      <c r="A123" s="18"/>
      <c r="R123" s="460" t="str">
        <f>Datos!O2</f>
        <v>Rara vez   -  (1)</v>
      </c>
      <c r="S123" s="460"/>
      <c r="T123" s="460"/>
      <c r="U123" s="460"/>
      <c r="V123" s="460"/>
      <c r="W123" s="460"/>
      <c r="AB123" s="519" t="str">
        <f>IF(AK13=Datos!$A$6,"Escala de impacto-beneficio resultante","Escala de impacto resultante")</f>
        <v>Escala de impacto resultante</v>
      </c>
      <c r="AC123" s="432"/>
      <c r="AD123" s="432"/>
      <c r="AE123" s="432"/>
      <c r="AF123" s="432"/>
      <c r="AG123" s="432"/>
      <c r="AH123" s="432"/>
      <c r="AI123" s="432"/>
      <c r="AJ123" s="432"/>
      <c r="AK123" s="520"/>
      <c r="BG123" s="20"/>
      <c r="BK123" s="11" t="s">
        <v>485</v>
      </c>
      <c r="BL123" s="26" t="str">
        <f>IF(AK13=Datos!A6,BQ133,BL133)</f>
        <v/>
      </c>
      <c r="BM123" s="26" t="e">
        <f>INDEX($R$123:$W$127,$BL$123,1)</f>
        <v>#VALUE!</v>
      </c>
      <c r="BP123" s="399"/>
      <c r="BQ123" s="399"/>
      <c r="BS123" s="11" t="s">
        <v>485</v>
      </c>
      <c r="BT123" s="26" t="str">
        <f>IF($AK$13&lt;&gt;"",BL123,"")</f>
        <v/>
      </c>
      <c r="BU123" s="26" t="str">
        <f>IF($AK$13&lt;&gt;"",$BM$123,"")</f>
        <v/>
      </c>
    </row>
    <row r="124" spans="1:73" ht="14.45" customHeight="1">
      <c r="A124" s="18"/>
      <c r="R124" s="460" t="str">
        <f>Datos!O3</f>
        <v>Improbable   -  (2)</v>
      </c>
      <c r="S124" s="460"/>
      <c r="T124" s="460"/>
      <c r="U124" s="460"/>
      <c r="V124" s="460"/>
      <c r="W124" s="460"/>
      <c r="AB124" s="432">
        <f>AB66</f>
        <v>1</v>
      </c>
      <c r="AC124" s="432"/>
      <c r="AD124" s="432">
        <f>AD66</f>
        <v>2</v>
      </c>
      <c r="AE124" s="432"/>
      <c r="AF124" s="432">
        <f>AF66</f>
        <v>3</v>
      </c>
      <c r="AG124" s="432"/>
      <c r="AH124" s="432">
        <f>AH66</f>
        <v>4</v>
      </c>
      <c r="AI124" s="432"/>
      <c r="AJ124" s="432">
        <f>AJ66</f>
        <v>5</v>
      </c>
      <c r="AK124" s="432"/>
      <c r="BG124" s="20"/>
      <c r="BK124" s="11" t="s">
        <v>487</v>
      </c>
      <c r="BL124" s="26" t="str">
        <f>IF($AK$13&lt;&gt;"",(INDEX($BK$126:$BN$132,MATCH($BT$63,$BK$126:$BK$132,0),MATCH($AJ$117,$BK$127:$BN$127,0))),"")</f>
        <v/>
      </c>
      <c r="BM124" s="26" t="e">
        <f>INDEX($R$130:$W$134,$BL$124,1)</f>
        <v>#VALUE!</v>
      </c>
      <c r="BO124" s="11" t="s">
        <v>552</v>
      </c>
      <c r="BP124" s="26" t="str">
        <f>IF($AK$13&lt;&gt;"",(INDEX($BK$126:$BN$132,MATCH($BT$63,$BK$126:$BK$132,0),MATCH($AJ$117,$BK$127:$BN$127,0))),"")</f>
        <v/>
      </c>
      <c r="BQ124" s="26" t="e">
        <f>INDEX($R$130:$W$134,$BP$124+1,1)</f>
        <v>#VALUE!</v>
      </c>
      <c r="BS124" s="11" t="s">
        <v>487</v>
      </c>
      <c r="BT124" s="26" t="str">
        <f>IF($AK$13="","",IF($AK$13=1,$BP$124,$BL$124))</f>
        <v/>
      </c>
      <c r="BU124" s="26" t="str">
        <f>IF($AK$13="","",IF($AK$13=1,$BQ$124,$BM$124))</f>
        <v/>
      </c>
    </row>
    <row r="125" spans="1:73" ht="28.5" customHeight="1">
      <c r="A125" s="18"/>
      <c r="E125" s="525" t="s">
        <v>553</v>
      </c>
      <c r="F125" s="525"/>
      <c r="G125" s="525"/>
      <c r="H125" s="525"/>
      <c r="I125" s="525"/>
      <c r="J125" s="525"/>
      <c r="K125" s="525"/>
      <c r="L125" s="525"/>
      <c r="M125" s="525"/>
      <c r="N125" s="525"/>
      <c r="O125" s="525"/>
      <c r="P125" s="525"/>
      <c r="R125" s="460" t="str">
        <f>Datos!O4</f>
        <v>Posible   -  (3)</v>
      </c>
      <c r="S125" s="460"/>
      <c r="T125" s="460"/>
      <c r="U125" s="460"/>
      <c r="V125" s="460"/>
      <c r="W125" s="460"/>
      <c r="Z125" s="402" t="s">
        <v>492</v>
      </c>
      <c r="AA125" s="433">
        <f>AA67</f>
        <v>1</v>
      </c>
      <c r="AB125" s="383" t="str">
        <f>IF(ISERROR(BL140=TRUE),"",IF(BL140="","",BL140))</f>
        <v/>
      </c>
      <c r="AC125" s="384"/>
      <c r="AD125" s="383" t="str">
        <f>IF(ISERROR(BM140=TRUE),"",IF(BM140="","",BM140))</f>
        <v/>
      </c>
      <c r="AE125" s="384"/>
      <c r="AF125" s="387" t="str">
        <f>IF(ISERROR(BN140=TRUE),"",IF(BN140="","",BN140))</f>
        <v/>
      </c>
      <c r="AG125" s="388"/>
      <c r="AH125" s="391" t="str">
        <f>IF(ISERROR(BO140=TRUE),"",IF(BO140="","",BO140))</f>
        <v/>
      </c>
      <c r="AI125" s="392"/>
      <c r="AJ125" s="395" t="str">
        <f>IF(ISERROR(BP140=TRUE),"",IF(BP140="","",BP140))</f>
        <v/>
      </c>
      <c r="AK125" s="396"/>
      <c r="AP125" s="484" t="str">
        <f>IF(AK13=Datos!$A$6,"Zona de ubicación de la oportunidad","Zona de ubicación del riesgo")</f>
        <v>Zona de ubicación del riesgo</v>
      </c>
      <c r="AQ125" s="484"/>
      <c r="AR125" s="484"/>
      <c r="AS125" s="484"/>
      <c r="AT125" s="484"/>
      <c r="AU125" s="484"/>
      <c r="AV125" s="484"/>
      <c r="AW125" s="484"/>
      <c r="AX125" s="484"/>
      <c r="AY125" s="484"/>
      <c r="AZ125" s="484"/>
      <c r="BA125" s="484"/>
      <c r="BB125" s="484"/>
      <c r="BC125" s="484"/>
      <c r="BD125" s="484"/>
      <c r="BE125" s="484"/>
      <c r="BF125" s="484"/>
      <c r="BG125" s="20"/>
    </row>
    <row r="126" spans="1:73" ht="14.45" customHeight="1">
      <c r="A126" s="18"/>
      <c r="J126" s="40"/>
      <c r="K126" s="41"/>
      <c r="L126" s="41"/>
      <c r="M126" s="41"/>
      <c r="N126" s="41"/>
      <c r="O126" s="41"/>
      <c r="P126" s="42"/>
      <c r="R126" s="460" t="str">
        <f>Datos!O5</f>
        <v>Probable   -  (4)</v>
      </c>
      <c r="S126" s="460"/>
      <c r="T126" s="460"/>
      <c r="U126" s="460"/>
      <c r="V126" s="460"/>
      <c r="W126" s="460"/>
      <c r="Z126" s="403"/>
      <c r="AA126" s="433"/>
      <c r="AB126" s="385"/>
      <c r="AC126" s="386"/>
      <c r="AD126" s="385"/>
      <c r="AE126" s="386"/>
      <c r="AF126" s="389"/>
      <c r="AG126" s="390"/>
      <c r="AH126" s="393"/>
      <c r="AI126" s="394"/>
      <c r="AJ126" s="397"/>
      <c r="AK126" s="398"/>
      <c r="AP126" s="516" t="str">
        <f>IF(OR(J127="",J134=""),"",(INDEX($BK$65:$BP$70,MATCH($BU$123,$BK$65:$BK$70,0),MATCH($BU$124,$BK$65:$BP$65,0))))</f>
        <v/>
      </c>
      <c r="AQ126" s="516"/>
      <c r="AR126" s="516"/>
      <c r="AS126" s="516"/>
      <c r="AT126" s="516"/>
      <c r="AU126" s="516"/>
      <c r="AV126" s="516"/>
      <c r="AW126" s="516"/>
      <c r="AX126" s="516"/>
      <c r="AY126" s="516"/>
      <c r="AZ126" s="516"/>
      <c r="BA126" s="516"/>
      <c r="BB126" s="516"/>
      <c r="BC126" s="516"/>
      <c r="BD126" s="516"/>
      <c r="BE126" s="516"/>
      <c r="BF126" s="516"/>
      <c r="BG126" s="20"/>
      <c r="BK126" s="95"/>
      <c r="BL126" s="504" t="s">
        <v>554</v>
      </c>
      <c r="BM126" s="505"/>
      <c r="BN126" s="506"/>
      <c r="BP126" s="95"/>
      <c r="BQ126" s="504" t="s">
        <v>555</v>
      </c>
      <c r="BR126" s="505"/>
      <c r="BS126" s="506"/>
    </row>
    <row r="127" spans="1:73" ht="28.5" customHeight="1">
      <c r="A127" s="18"/>
      <c r="J127" s="507" t="str">
        <f>IF(J72="","",BU123)</f>
        <v/>
      </c>
      <c r="K127" s="507"/>
      <c r="L127" s="507"/>
      <c r="M127" s="507"/>
      <c r="N127" s="507"/>
      <c r="O127" s="507"/>
      <c r="P127" s="507"/>
      <c r="R127" s="460" t="str">
        <f>Datos!O6</f>
        <v>Casi seguro   -  (5)</v>
      </c>
      <c r="S127" s="460"/>
      <c r="T127" s="460"/>
      <c r="U127" s="460"/>
      <c r="V127" s="460"/>
      <c r="W127" s="460"/>
      <c r="Z127" s="403"/>
      <c r="AA127" s="433">
        <f>AA69</f>
        <v>2</v>
      </c>
      <c r="AB127" s="383" t="str">
        <f>IF(ISERROR(BL141=TRUE),"",IF(BL141="","",BL141))</f>
        <v/>
      </c>
      <c r="AC127" s="384"/>
      <c r="AD127" s="383" t="str">
        <f>IF(ISERROR(BM141=TRUE),"",IF(BM141="","",BM141))</f>
        <v/>
      </c>
      <c r="AE127" s="384"/>
      <c r="AF127" s="387" t="str">
        <f>IF(ISERROR(BN141=TRUE),"",IF(BN141="","",BN141))</f>
        <v/>
      </c>
      <c r="AG127" s="388"/>
      <c r="AH127" s="391" t="str">
        <f>IF(ISERROR(BO141=TRUE),"",IF(BO141="","",BO141))</f>
        <v/>
      </c>
      <c r="AI127" s="392"/>
      <c r="AJ127" s="395" t="str">
        <f>IF(ISERROR(BP141=TRUE),"",IF(BP141="","",BP141))</f>
        <v/>
      </c>
      <c r="AK127" s="396"/>
      <c r="AP127" s="516"/>
      <c r="AQ127" s="516"/>
      <c r="AR127" s="516"/>
      <c r="AS127" s="516"/>
      <c r="AT127" s="516"/>
      <c r="AU127" s="516"/>
      <c r="AV127" s="516"/>
      <c r="AW127" s="516"/>
      <c r="AX127" s="516"/>
      <c r="AY127" s="516"/>
      <c r="AZ127" s="516"/>
      <c r="BA127" s="516"/>
      <c r="BB127" s="516"/>
      <c r="BC127" s="516"/>
      <c r="BD127" s="516"/>
      <c r="BE127" s="516"/>
      <c r="BF127" s="516"/>
      <c r="BG127" s="20"/>
      <c r="BK127" s="96" t="s">
        <v>556</v>
      </c>
      <c r="BL127" s="96">
        <v>0</v>
      </c>
      <c r="BM127" s="96">
        <v>1</v>
      </c>
      <c r="BN127" s="96">
        <v>2</v>
      </c>
      <c r="BO127" s="37"/>
      <c r="BP127" s="96" t="s">
        <v>556</v>
      </c>
      <c r="BQ127" s="96">
        <v>0</v>
      </c>
      <c r="BR127" s="96">
        <v>1</v>
      </c>
      <c r="BS127" s="96">
        <v>2</v>
      </c>
    </row>
    <row r="128" spans="1:73" ht="14.45" customHeight="1">
      <c r="A128" s="18"/>
      <c r="J128" s="43"/>
      <c r="K128" s="44"/>
      <c r="L128" s="44"/>
      <c r="M128" s="44"/>
      <c r="N128" s="44"/>
      <c r="O128" s="44"/>
      <c r="P128" s="45"/>
      <c r="Z128" s="403"/>
      <c r="AA128" s="433"/>
      <c r="AB128" s="385"/>
      <c r="AC128" s="386"/>
      <c r="AD128" s="385"/>
      <c r="AE128" s="386"/>
      <c r="AF128" s="389"/>
      <c r="AG128" s="390"/>
      <c r="AH128" s="393"/>
      <c r="AI128" s="394"/>
      <c r="AJ128" s="397"/>
      <c r="AK128" s="398"/>
      <c r="BG128" s="20"/>
      <c r="BK128" s="96">
        <v>1</v>
      </c>
      <c r="BL128" s="96">
        <v>1</v>
      </c>
      <c r="BM128" s="96">
        <v>1</v>
      </c>
      <c r="BN128" s="96">
        <v>1</v>
      </c>
      <c r="BO128" s="37"/>
      <c r="BP128" s="96">
        <v>1</v>
      </c>
      <c r="BQ128" s="96">
        <v>1</v>
      </c>
      <c r="BR128" s="96">
        <v>2</v>
      </c>
      <c r="BS128" s="96">
        <v>3</v>
      </c>
    </row>
    <row r="129" spans="1:71" ht="14.45" customHeight="1">
      <c r="A129" s="18"/>
      <c r="R129" s="58"/>
      <c r="S129" s="58"/>
      <c r="Z129" s="403"/>
      <c r="AA129" s="433">
        <f>AA71</f>
        <v>3</v>
      </c>
      <c r="AB129" s="383" t="str">
        <f>IF(ISERROR(BL142=TRUE),"",IF(BL142="","",BL142))</f>
        <v/>
      </c>
      <c r="AC129" s="384"/>
      <c r="AD129" s="387" t="str">
        <f>IF(ISERROR(BM142=TRUE),"",IF(BM142="","",BM142))</f>
        <v/>
      </c>
      <c r="AE129" s="388"/>
      <c r="AF129" s="391" t="str">
        <f>IF(ISERROR(BN142=TRUE),"",IF(BN142="","",BN142))</f>
        <v/>
      </c>
      <c r="AG129" s="392"/>
      <c r="AH129" s="395" t="str">
        <f>IF(ISERROR(BO142=TRUE),"",IF(BO142="","",BO142))</f>
        <v/>
      </c>
      <c r="AI129" s="396"/>
      <c r="AJ129" s="395" t="str">
        <f>IF(ISERROR(BP142=TRUE),"",IF(BP142="","",BP142))</f>
        <v/>
      </c>
      <c r="AK129" s="396"/>
      <c r="AP129" s="484" t="s">
        <v>495</v>
      </c>
      <c r="AQ129" s="484"/>
      <c r="AR129" s="484"/>
      <c r="AS129" s="484"/>
      <c r="AT129" s="484"/>
      <c r="AU129" s="484"/>
      <c r="AV129" s="484"/>
      <c r="AW129" s="484"/>
      <c r="AX129" s="484"/>
      <c r="AY129" s="484"/>
      <c r="AZ129" s="484"/>
      <c r="BA129" s="484"/>
      <c r="BB129" s="484"/>
      <c r="BC129" s="484"/>
      <c r="BD129" s="484"/>
      <c r="BE129" s="484"/>
      <c r="BF129" s="484"/>
      <c r="BG129" s="20"/>
      <c r="BK129" s="96">
        <v>2</v>
      </c>
      <c r="BL129" s="96">
        <v>2</v>
      </c>
      <c r="BM129" s="96">
        <v>1</v>
      </c>
      <c r="BN129" s="96">
        <v>1</v>
      </c>
      <c r="BO129" s="37"/>
      <c r="BP129" s="96">
        <v>2</v>
      </c>
      <c r="BQ129" s="96">
        <v>2</v>
      </c>
      <c r="BR129" s="96">
        <v>3</v>
      </c>
      <c r="BS129" s="96">
        <v>4</v>
      </c>
    </row>
    <row r="130" spans="1:71" ht="28.5" customHeight="1">
      <c r="A130" s="18"/>
      <c r="R130" s="460" t="str">
        <f>IF($AK$13=1,Datos!P2,IF(OR($AK$13=2,$AK$13=3,$AK$13=4),Datos!Q2,IF($AK$13=5,Datos!R2,"")))</f>
        <v/>
      </c>
      <c r="S130" s="460"/>
      <c r="T130" s="460"/>
      <c r="U130" s="460"/>
      <c r="V130" s="460"/>
      <c r="W130" s="460"/>
      <c r="Z130" s="403"/>
      <c r="AA130" s="433"/>
      <c r="AB130" s="385"/>
      <c r="AC130" s="386"/>
      <c r="AD130" s="389"/>
      <c r="AE130" s="390"/>
      <c r="AF130" s="393"/>
      <c r="AG130" s="394"/>
      <c r="AH130" s="397"/>
      <c r="AI130" s="398"/>
      <c r="AJ130" s="397"/>
      <c r="AK130" s="398"/>
      <c r="AP130" s="400"/>
      <c r="AQ130" s="400"/>
      <c r="AR130" s="400"/>
      <c r="AS130" s="400"/>
      <c r="AT130" s="400"/>
      <c r="AU130" s="400"/>
      <c r="AV130" s="400"/>
      <c r="AW130" s="400"/>
      <c r="AX130" s="400"/>
      <c r="AY130" s="400"/>
      <c r="AZ130" s="400"/>
      <c r="BA130" s="400"/>
      <c r="BB130" s="400"/>
      <c r="BC130" s="400"/>
      <c r="BD130" s="400"/>
      <c r="BE130" s="400"/>
      <c r="BF130" s="400"/>
      <c r="BG130" s="20"/>
      <c r="BK130" s="96">
        <v>3</v>
      </c>
      <c r="BL130" s="96">
        <v>3</v>
      </c>
      <c r="BM130" s="96">
        <v>2</v>
      </c>
      <c r="BN130" s="96">
        <v>1</v>
      </c>
      <c r="BO130" s="37"/>
      <c r="BP130" s="96">
        <v>3</v>
      </c>
      <c r="BQ130" s="96">
        <v>3</v>
      </c>
      <c r="BR130" s="96">
        <v>4</v>
      </c>
      <c r="BS130" s="96">
        <v>5</v>
      </c>
    </row>
    <row r="131" spans="1:71" ht="14.45" customHeight="1">
      <c r="A131" s="18"/>
      <c r="R131" s="460" t="str">
        <f>IF($AK$13=1,Datos!P3,IF(OR($AK$13=2,$AK$13=3,$AK$13=4),Datos!Q3,IF($AK$13=5,Datos!R3,"")))</f>
        <v/>
      </c>
      <c r="S131" s="460"/>
      <c r="T131" s="460"/>
      <c r="U131" s="460"/>
      <c r="V131" s="460"/>
      <c r="W131" s="460"/>
      <c r="Z131" s="403"/>
      <c r="AA131" s="433">
        <f>AA73</f>
        <v>4</v>
      </c>
      <c r="AB131" s="387" t="str">
        <f>IF(ISERROR(BL143=TRUE),"",IF(BL143="","",BL143))</f>
        <v/>
      </c>
      <c r="AC131" s="388"/>
      <c r="AD131" s="391" t="str">
        <f>IF(ISERROR(BM143=TRUE),"",IF(BM143="","",BM143))</f>
        <v/>
      </c>
      <c r="AE131" s="392"/>
      <c r="AF131" s="391" t="str">
        <f>IF(ISERROR(BN143=TRUE),"",IF(BN143="","",BN143))</f>
        <v/>
      </c>
      <c r="AG131" s="392"/>
      <c r="AH131" s="395" t="str">
        <f>IF(ISERROR(BO143=TRUE),"",IF(BO143="","",BO143))</f>
        <v/>
      </c>
      <c r="AI131" s="396"/>
      <c r="AJ131" s="395" t="str">
        <f>IF(ISERROR(BP143=TRUE),"",IF(BP143="","",BP143))</f>
        <v/>
      </c>
      <c r="AK131" s="396"/>
      <c r="AP131" s="400"/>
      <c r="AQ131" s="400"/>
      <c r="AR131" s="400"/>
      <c r="AS131" s="400"/>
      <c r="AT131" s="400"/>
      <c r="AU131" s="400"/>
      <c r="AV131" s="400"/>
      <c r="AW131" s="400"/>
      <c r="AX131" s="400"/>
      <c r="AY131" s="400"/>
      <c r="AZ131" s="400"/>
      <c r="BA131" s="400"/>
      <c r="BB131" s="400"/>
      <c r="BC131" s="400"/>
      <c r="BD131" s="400"/>
      <c r="BE131" s="400"/>
      <c r="BF131" s="400"/>
      <c r="BG131" s="20"/>
      <c r="BK131" s="96">
        <v>4</v>
      </c>
      <c r="BL131" s="96">
        <v>4</v>
      </c>
      <c r="BM131" s="96">
        <v>3</v>
      </c>
      <c r="BN131" s="96">
        <v>2</v>
      </c>
      <c r="BO131" s="37"/>
      <c r="BP131" s="96">
        <v>4</v>
      </c>
      <c r="BQ131" s="96">
        <v>4</v>
      </c>
      <c r="BR131" s="96">
        <v>5</v>
      </c>
      <c r="BS131" s="96">
        <v>5</v>
      </c>
    </row>
    <row r="132" spans="1:71" ht="28.5" customHeight="1">
      <c r="A132" s="18"/>
      <c r="E132" s="97" t="str">
        <f>IF(AK13=Datos!$A$6,"Nueva escala de impacto-beneficio","Nueva escala de impacto")</f>
        <v>Nueva escala de impacto</v>
      </c>
      <c r="F132" s="97"/>
      <c r="G132" s="59"/>
      <c r="H132" s="59"/>
      <c r="I132" s="59"/>
      <c r="J132" s="59"/>
      <c r="K132" s="59"/>
      <c r="L132" s="59"/>
      <c r="M132" s="59"/>
      <c r="N132" s="59"/>
      <c r="O132" s="59"/>
      <c r="P132" s="59"/>
      <c r="R132" s="460" t="str">
        <f>IF($AK$13=1,Datos!P4,IF(OR($AK$13=2,$AK$13=3,$AK$13=4),Datos!Q4,IF($AK$13=5,Datos!R4,"")))</f>
        <v/>
      </c>
      <c r="S132" s="460"/>
      <c r="T132" s="460"/>
      <c r="U132" s="460"/>
      <c r="V132" s="460"/>
      <c r="W132" s="460"/>
      <c r="Z132" s="403"/>
      <c r="AA132" s="433"/>
      <c r="AB132" s="389"/>
      <c r="AC132" s="390"/>
      <c r="AD132" s="393"/>
      <c r="AE132" s="394"/>
      <c r="AF132" s="393"/>
      <c r="AG132" s="394"/>
      <c r="AH132" s="397"/>
      <c r="AI132" s="398"/>
      <c r="AJ132" s="397"/>
      <c r="AK132" s="398"/>
      <c r="AP132" s="400"/>
      <c r="AQ132" s="400"/>
      <c r="AR132" s="400"/>
      <c r="AS132" s="400"/>
      <c r="AT132" s="400"/>
      <c r="AU132" s="400"/>
      <c r="AV132" s="400"/>
      <c r="AW132" s="400"/>
      <c r="AX132" s="400"/>
      <c r="AY132" s="400"/>
      <c r="AZ132" s="400"/>
      <c r="BA132" s="400"/>
      <c r="BB132" s="400"/>
      <c r="BC132" s="400"/>
      <c r="BD132" s="400"/>
      <c r="BE132" s="400"/>
      <c r="BF132" s="400"/>
      <c r="BG132" s="20"/>
      <c r="BK132" s="96">
        <v>5</v>
      </c>
      <c r="BL132" s="96">
        <v>5</v>
      </c>
      <c r="BM132" s="96">
        <v>4</v>
      </c>
      <c r="BN132" s="96">
        <v>3</v>
      </c>
      <c r="BO132" s="37"/>
      <c r="BP132" s="96">
        <v>5</v>
      </c>
      <c r="BQ132" s="96">
        <v>5</v>
      </c>
      <c r="BR132" s="96">
        <v>5</v>
      </c>
      <c r="BS132" s="96">
        <v>5</v>
      </c>
    </row>
    <row r="133" spans="1:71" ht="14.45" customHeight="1">
      <c r="A133" s="18"/>
      <c r="J133" s="60"/>
      <c r="K133" s="61"/>
      <c r="L133" s="61"/>
      <c r="M133" s="61"/>
      <c r="N133" s="61"/>
      <c r="O133" s="61"/>
      <c r="P133" s="62"/>
      <c r="Q133" s="63"/>
      <c r="R133" s="460" t="str">
        <f>IF($AK$13=1,Datos!P5,IF(OR($AK$13=2,$AK$13=3,$AK$13=4),Datos!Q5,IF($AK$13=5,Datos!R5,"")))</f>
        <v/>
      </c>
      <c r="S133" s="460"/>
      <c r="T133" s="460"/>
      <c r="U133" s="460"/>
      <c r="V133" s="460"/>
      <c r="W133" s="460"/>
      <c r="Z133" s="403"/>
      <c r="AA133" s="433">
        <f>AA75</f>
        <v>5</v>
      </c>
      <c r="AB133" s="391" t="str">
        <f>IF(ISERROR(BL144=TRUE),"",IF(BL144="","",BL144))</f>
        <v/>
      </c>
      <c r="AC133" s="392"/>
      <c r="AD133" s="391" t="str">
        <f>IF(ISERROR(BM144=TRUE),"",IF(BM144="","",BM144))</f>
        <v/>
      </c>
      <c r="AE133" s="392"/>
      <c r="AF133" s="395" t="str">
        <f>IF(ISERROR(BN144=TRUE),"",IF(BN144="","",BN144))</f>
        <v/>
      </c>
      <c r="AG133" s="396"/>
      <c r="AH133" s="395" t="str">
        <f>IF(ISERROR(BO144=TRUE),"",IF(BO144="","",BO144))</f>
        <v/>
      </c>
      <c r="AI133" s="396"/>
      <c r="AJ133" s="395" t="str">
        <f>IF(ISERROR(BP144=TRUE),"",IF(BP144="","",BP144))</f>
        <v/>
      </c>
      <c r="AK133" s="396"/>
      <c r="AP133" s="400"/>
      <c r="AQ133" s="400"/>
      <c r="AR133" s="400"/>
      <c r="AS133" s="400"/>
      <c r="AT133" s="400"/>
      <c r="AU133" s="400"/>
      <c r="AV133" s="400"/>
      <c r="AW133" s="400"/>
      <c r="AX133" s="400"/>
      <c r="AY133" s="400"/>
      <c r="AZ133" s="400"/>
      <c r="BA133" s="400"/>
      <c r="BB133" s="400"/>
      <c r="BC133" s="400"/>
      <c r="BD133" s="400"/>
      <c r="BE133" s="400"/>
      <c r="BF133" s="400"/>
      <c r="BG133" s="20"/>
      <c r="BK133" s="11" t="s">
        <v>485</v>
      </c>
      <c r="BL133" s="86" t="str">
        <f>IF($AK$13="","",IF($AK$13&lt;&gt;Datos!A6,(INDEX($BK$126:$BN$132,MATCH($BT$62,$BK$126:$BK$132,0),MATCH($Z$117,$BK$127:$BN$127,0)))))</f>
        <v/>
      </c>
      <c r="BP133" s="11" t="s">
        <v>485</v>
      </c>
      <c r="BQ133" s="64" t="str">
        <f>IF($AK$13="","",IF($AK$13=Datos!A6,(INDEX(BP126:BS132,MATCH($BT$62,BP126:BP132,0),MATCH($Z$117,BP127:BS127,0)))))</f>
        <v/>
      </c>
    </row>
    <row r="134" spans="1:71" ht="28.5" customHeight="1">
      <c r="A134" s="18"/>
      <c r="J134" s="507" t="str">
        <f>IF(J79="","",BU124)</f>
        <v/>
      </c>
      <c r="K134" s="507"/>
      <c r="L134" s="507"/>
      <c r="M134" s="507"/>
      <c r="N134" s="507"/>
      <c r="O134" s="507"/>
      <c r="P134" s="507"/>
      <c r="R134" s="460" t="str">
        <f>IF($AK$13=1,Datos!P6,IF(OR($AK$13=2,$AK$13=3,$AK$13=4),Datos!Q6,IF($AK$13=5,Datos!R6,"")))</f>
        <v/>
      </c>
      <c r="S134" s="460"/>
      <c r="T134" s="460"/>
      <c r="U134" s="460"/>
      <c r="V134" s="460"/>
      <c r="W134" s="460"/>
      <c r="Z134" s="404"/>
      <c r="AA134" s="433"/>
      <c r="AB134" s="393"/>
      <c r="AC134" s="394"/>
      <c r="AD134" s="393"/>
      <c r="AE134" s="394"/>
      <c r="AF134" s="397"/>
      <c r="AG134" s="398"/>
      <c r="AH134" s="397"/>
      <c r="AI134" s="398"/>
      <c r="AJ134" s="397"/>
      <c r="AK134" s="398"/>
      <c r="AP134" s="400"/>
      <c r="AQ134" s="400"/>
      <c r="AR134" s="400"/>
      <c r="AS134" s="400"/>
      <c r="AT134" s="400"/>
      <c r="AU134" s="400"/>
      <c r="AV134" s="400"/>
      <c r="AW134" s="400"/>
      <c r="AX134" s="400"/>
      <c r="AY134" s="400"/>
      <c r="AZ134" s="400"/>
      <c r="BA134" s="400"/>
      <c r="BB134" s="400"/>
      <c r="BC134" s="400"/>
      <c r="BD134" s="400"/>
      <c r="BE134" s="400"/>
      <c r="BF134" s="400"/>
      <c r="BG134" s="20"/>
      <c r="BK134" s="11" t="s">
        <v>487</v>
      </c>
      <c r="BL134" s="26" t="str">
        <f>IF($AK$13="","",IF($AK$13&lt;&gt;Datos!A6,(INDEX($BK$126:$BN$132,MATCH($BT$63,$BK$126:$BK$132,0),MATCH($AJ$117,$BK$127:$BN$127,0)))))</f>
        <v/>
      </c>
      <c r="BP134" s="11" t="s">
        <v>487</v>
      </c>
      <c r="BQ134" s="64" t="str">
        <f>IF($AK$13="","",IF($AK$13=Datos!A6,(INDEX(BP126:BS132,MATCH($BT$63,BP126:BP132,0),MATCH($AJ$117,BP127:BS127,0)))))</f>
        <v/>
      </c>
    </row>
    <row r="135" spans="1:71" ht="15" customHeight="1">
      <c r="A135" s="18"/>
      <c r="J135" s="43"/>
      <c r="K135" s="44"/>
      <c r="L135" s="44"/>
      <c r="M135" s="44"/>
      <c r="N135" s="44"/>
      <c r="O135" s="44"/>
      <c r="P135" s="45"/>
      <c r="Z135" s="48"/>
      <c r="AP135" s="141"/>
      <c r="AQ135" s="141"/>
      <c r="AR135" s="141"/>
      <c r="AS135" s="141"/>
      <c r="AT135" s="141"/>
      <c r="AU135" s="141"/>
      <c r="AV135" s="141"/>
      <c r="AW135" s="141"/>
      <c r="AX135" s="141"/>
      <c r="AY135" s="141"/>
      <c r="AZ135" s="141"/>
      <c r="BA135" s="141"/>
      <c r="BB135" s="141"/>
      <c r="BG135" s="20"/>
    </row>
    <row r="136" spans="1:71" ht="15" hidden="1" customHeight="1">
      <c r="A136" s="18"/>
      <c r="AP136" s="141"/>
      <c r="AQ136" s="141"/>
      <c r="AR136" s="141"/>
      <c r="AS136" s="141"/>
      <c r="AT136" s="141"/>
      <c r="AU136" s="141"/>
      <c r="AV136" s="141"/>
      <c r="AW136" s="141"/>
      <c r="AX136" s="141"/>
      <c r="AY136" s="141"/>
      <c r="AZ136" s="141"/>
      <c r="BA136" s="141"/>
      <c r="BB136" s="141"/>
      <c r="BG136" s="20"/>
    </row>
    <row r="137" spans="1:71" ht="15" hidden="1" customHeight="1">
      <c r="A137" s="18"/>
      <c r="Z137" s="49"/>
      <c r="BG137" s="20"/>
    </row>
    <row r="138" spans="1:71" ht="15" hidden="1" customHeight="1">
      <c r="A138" s="18"/>
      <c r="J138" s="60"/>
      <c r="K138" s="61"/>
      <c r="L138" s="61"/>
      <c r="M138" s="61"/>
      <c r="N138" s="61"/>
      <c r="O138" s="61"/>
      <c r="P138" s="62"/>
      <c r="Z138" s="49"/>
      <c r="BG138" s="20"/>
    </row>
    <row r="139" spans="1:71" ht="15" customHeight="1">
      <c r="A139" s="18"/>
      <c r="Z139" s="49"/>
      <c r="BG139" s="20"/>
      <c r="BL139" s="11" t="s">
        <v>558</v>
      </c>
    </row>
    <row r="140" spans="1:71" ht="15" customHeight="1" thickBot="1">
      <c r="A140" s="51"/>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3"/>
      <c r="AA140" s="52"/>
      <c r="AB140" s="52"/>
      <c r="AC140" s="52"/>
      <c r="AD140" s="52"/>
      <c r="AE140" s="52"/>
      <c r="AF140" s="52"/>
      <c r="AG140" s="52"/>
      <c r="AH140" s="52"/>
      <c r="AI140" s="52"/>
      <c r="AJ140" s="52"/>
      <c r="AK140" s="52"/>
      <c r="AL140" s="52"/>
      <c r="AM140" s="52"/>
      <c r="AN140" s="52"/>
      <c r="AO140" s="52"/>
      <c r="AP140" s="52"/>
      <c r="AQ140" s="52"/>
      <c r="AR140" s="52"/>
      <c r="AS140" s="52"/>
      <c r="AT140" s="52"/>
      <c r="AU140" s="52"/>
      <c r="AV140" s="52"/>
      <c r="AW140" s="52"/>
      <c r="AX140" s="52"/>
      <c r="AY140" s="52"/>
      <c r="AZ140" s="52"/>
      <c r="BA140" s="52"/>
      <c r="BB140" s="52"/>
      <c r="BC140" s="52"/>
      <c r="BD140" s="52"/>
      <c r="BE140" s="52"/>
      <c r="BF140" s="52"/>
      <c r="BG140" s="54"/>
      <c r="BK140" s="11">
        <f>AA125</f>
        <v>1</v>
      </c>
      <c r="BL140" s="26" t="str">
        <f>IF(AK13="","",IF(AND(BK66=$BU$123,$BL$65=$BU$124),"X",""))</f>
        <v/>
      </c>
      <c r="BM140" s="26" t="str">
        <f>IF(AK13="","",IF(AND(BK66=$BU$123,$BM$65=$BU$124),"X",""))</f>
        <v/>
      </c>
      <c r="BN140" s="26" t="str">
        <f>IF(AK13="","",IF(AND(BK66=$BU$123,$BN$65=$BU$124),"X",""))</f>
        <v/>
      </c>
      <c r="BO140" s="26" t="str">
        <f>IF(AK13="","",IF(AND(BK66=$BU$123,$BO$65=$BU$124),"X",""))</f>
        <v/>
      </c>
      <c r="BP140" s="26" t="str">
        <f>IF(AK13="","",IF(AND(BK66=$BU$123,$BP$65=$BU$124),"X",""))</f>
        <v/>
      </c>
    </row>
    <row r="141" spans="1:71" ht="32.25" customHeight="1" thickBot="1">
      <c r="A141" s="501" t="str">
        <f>IF(AK13=Datos!$A$6,"TRATAMIENTO DE LA OPORTUNIDAD","TRATAMIENTO DEL RIESGO")</f>
        <v>TRATAMIENTO DEL RIESGO</v>
      </c>
      <c r="B141" s="502"/>
      <c r="C141" s="502"/>
      <c r="D141" s="502"/>
      <c r="E141" s="502"/>
      <c r="F141" s="502"/>
      <c r="G141" s="502"/>
      <c r="H141" s="502"/>
      <c r="I141" s="502"/>
      <c r="J141" s="503"/>
      <c r="BF141" s="16"/>
      <c r="BG141" s="20"/>
      <c r="BK141" s="11">
        <f>AA127</f>
        <v>2</v>
      </c>
      <c r="BL141" s="26" t="str">
        <f>IF(AK13="","",IF(AND(BK67=$BU$123,$BL$65=$BU$124),"X",""))</f>
        <v/>
      </c>
      <c r="BM141" s="26" t="str">
        <f>IF(AK13="","",IF(AND(BK67=$BU$123,$BM$65=$BU$124),"X",""))</f>
        <v/>
      </c>
      <c r="BN141" s="26" t="str">
        <f>IF(AK13="","",IF(AND(BK67=$BU$123,$BN$65=$BU$124),"X",""))</f>
        <v/>
      </c>
      <c r="BO141" s="26" t="str">
        <f>IF(AK13="","",IF(AND(BK67=$BU$123,$BO$65=$BU$124),"X",""))</f>
        <v/>
      </c>
      <c r="BP141" s="26" t="str">
        <f>IF(AK13="","",IF(AND(BK67=$BU$123,$BP$65=$BU$124),"X",""))</f>
        <v/>
      </c>
    </row>
    <row r="142" spans="1:71" ht="14.45" customHeight="1">
      <c r="A142" s="65"/>
      <c r="B142" s="66"/>
      <c r="C142" s="66"/>
      <c r="D142" s="67"/>
      <c r="E142" s="67"/>
      <c r="F142" s="67"/>
      <c r="G142" s="67"/>
      <c r="H142" s="67"/>
      <c r="I142" s="67"/>
      <c r="J142" s="67"/>
      <c r="BG142" s="20"/>
      <c r="BK142" s="11">
        <f>AA129</f>
        <v>3</v>
      </c>
      <c r="BL142" s="26" t="str">
        <f>IF(AK13="","",IF(AND(BK68=$BU$123,$BL$65=$BU$124),"X",""))</f>
        <v/>
      </c>
      <c r="BM142" s="26" t="str">
        <f>IF(AK13="","",IF(AND(BK68=$BU$123,$BM$65=$BU$124),"X",""))</f>
        <v/>
      </c>
      <c r="BN142" s="26" t="str">
        <f>IF(AK13="","",IF(AND(BK68=$BU$123,$BN$65=$BU$124),"X",""))</f>
        <v/>
      </c>
      <c r="BO142" s="26" t="str">
        <f>IF(AK13="","",IF(AND(BK68=$BU$123,$BO$65=$BU$124),"X",""))</f>
        <v/>
      </c>
      <c r="BP142" s="26" t="str">
        <f>IF(AK13="","",IF(AND(BK68=$BU$123,$BP$65=$BU$124),"X",""))</f>
        <v/>
      </c>
    </row>
    <row r="143" spans="1:71" ht="15.75" thickBot="1">
      <c r="A143" s="18"/>
      <c r="D143" s="40"/>
      <c r="E143" s="41"/>
      <c r="F143" s="41"/>
      <c r="G143" s="41"/>
      <c r="H143" s="41"/>
      <c r="I143" s="41"/>
      <c r="J143" s="41"/>
      <c r="K143" s="41"/>
      <c r="L143" s="41"/>
      <c r="M143" s="41"/>
      <c r="N143" s="41"/>
      <c r="O143" s="41"/>
      <c r="P143" s="41"/>
      <c r="Q143" s="41"/>
      <c r="R143" s="41"/>
      <c r="S143" s="41"/>
      <c r="T143" s="41"/>
      <c r="U143" s="41"/>
      <c r="V143" s="41"/>
      <c r="W143" s="41"/>
      <c r="X143" s="41"/>
      <c r="Y143" s="41"/>
      <c r="Z143" s="41"/>
      <c r="AA143" s="41"/>
      <c r="AB143" s="41"/>
      <c r="AC143" s="41"/>
      <c r="AD143" s="41"/>
      <c r="AE143" s="41"/>
      <c r="AF143" s="41"/>
      <c r="AG143" s="41"/>
      <c r="AH143" s="41"/>
      <c r="AI143" s="41"/>
      <c r="AJ143" s="41"/>
      <c r="AK143" s="41"/>
      <c r="AL143" s="41"/>
      <c r="AM143" s="41"/>
      <c r="AN143" s="41"/>
      <c r="AO143" s="41"/>
      <c r="AP143" s="41"/>
      <c r="AQ143" s="41"/>
      <c r="AR143" s="41"/>
      <c r="AS143" s="41"/>
      <c r="AT143" s="41"/>
      <c r="AU143" s="41"/>
      <c r="AV143" s="41"/>
      <c r="AW143" s="41"/>
      <c r="AX143" s="41"/>
      <c r="AY143" s="41"/>
      <c r="AZ143" s="41"/>
      <c r="BA143" s="41"/>
      <c r="BB143" s="41"/>
      <c r="BC143" s="41"/>
      <c r="BD143" s="41"/>
      <c r="BE143" s="41"/>
      <c r="BF143" s="42"/>
      <c r="BG143" s="20"/>
      <c r="BK143" s="11">
        <f>AA131</f>
        <v>4</v>
      </c>
      <c r="BL143" s="26" t="str">
        <f>IF(AK13="","",IF(AND(BK69=$BU$123,$BL$65=$BU$124),"X",""))</f>
        <v/>
      </c>
      <c r="BM143" s="26" t="str">
        <f>IF(AK13="","",IF(AND(BK69=$BU$123,$BM$65=$BU$124),"X",""))</f>
        <v/>
      </c>
      <c r="BN143" s="26" t="str">
        <f>IF(AK13="","",IF(AND(BK69=$BU$123,$BN$65=$BU$124),"X",""))</f>
        <v/>
      </c>
      <c r="BO143" s="26" t="str">
        <f>IF(AK13="","",IF(AND(BK69=$BU$123,$BO$65=$BU$124),"X",""))</f>
        <v/>
      </c>
      <c r="BP143" s="26" t="str">
        <f>IF(AK13="","",IF(AND(BK69=$BU$123,$BP$65=$BU$124),"X",""))</f>
        <v/>
      </c>
    </row>
    <row r="144" spans="1:71" ht="15" customHeight="1">
      <c r="A144" s="18"/>
      <c r="D144" s="37"/>
      <c r="F144" s="19"/>
      <c r="G144" s="603" t="str">
        <f>IF(AK13=Datos!$A$6,"Manejo de la oportunidad:","Manejo del riesgo:")</f>
        <v>Manejo del riesgo:</v>
      </c>
      <c r="H144" s="603"/>
      <c r="I144" s="603"/>
      <c r="J144" s="603"/>
      <c r="K144" s="603"/>
      <c r="S144" s="68"/>
      <c r="T144" s="69"/>
      <c r="U144" s="69"/>
      <c r="V144" s="69"/>
      <c r="W144" s="70"/>
      <c r="AL144" s="68"/>
      <c r="AM144" s="69"/>
      <c r="AN144" s="69"/>
      <c r="AO144" s="69"/>
      <c r="AP144" s="69"/>
      <c r="AQ144" s="69"/>
      <c r="AR144" s="70"/>
      <c r="BF144" s="38"/>
      <c r="BG144" s="20"/>
      <c r="BK144" s="11">
        <f>AA133</f>
        <v>5</v>
      </c>
      <c r="BL144" s="26" t="str">
        <f>IF(AK13="","",IF(AND(BK70=$BU$123,$BL$65=$BU$124),"X",""))</f>
        <v/>
      </c>
      <c r="BM144" s="26" t="str">
        <f>IF(AK13="","",IF(AND(BK70=$BU$123,$BM$65=$BU$124),"X",""))</f>
        <v/>
      </c>
      <c r="BN144" s="26" t="str">
        <f>IF(AK13="","",IF(AND(BK70=$BU$123,$BN$65=$BU$124),"X",""))</f>
        <v/>
      </c>
      <c r="BO144" s="26" t="str">
        <f>IF(AK13="","",IF(AND(BK70=$BU$123,$BO$65=$BU$124),"X",""))</f>
        <v/>
      </c>
      <c r="BP144" s="26" t="str">
        <f>IF(AK13="","",IF(AND(BK70=$BU$123,$BP$65=$BU$124),"X",""))</f>
        <v/>
      </c>
    </row>
    <row r="145" spans="1:68" ht="21.95" customHeight="1">
      <c r="A145" s="18"/>
      <c r="D145" s="71"/>
      <c r="E145" s="19"/>
      <c r="F145" s="19"/>
      <c r="G145" s="603"/>
      <c r="H145" s="603"/>
      <c r="I145" s="603"/>
      <c r="J145" s="603"/>
      <c r="K145" s="603"/>
      <c r="S145" s="72"/>
      <c r="T145" s="598"/>
      <c r="U145" s="599"/>
      <c r="V145" s="600" t="str">
        <f>IF(AK13=Datos!$A$6,"Fortalecer","Reducir")</f>
        <v>Reducir</v>
      </c>
      <c r="W145" s="601"/>
      <c r="AL145" s="72"/>
      <c r="AM145" s="602"/>
      <c r="AN145" s="602"/>
      <c r="AO145" s="600" t="str">
        <f>IF(AK13=Datos!$A$6,"Aceptar","Aceptar")</f>
        <v>Aceptar</v>
      </c>
      <c r="AP145" s="603"/>
      <c r="AQ145" s="603"/>
      <c r="AR145" s="601"/>
      <c r="BF145" s="38"/>
      <c r="BG145" s="20"/>
      <c r="BL145" s="11">
        <v>1</v>
      </c>
      <c r="BM145" s="11">
        <v>2</v>
      </c>
      <c r="BN145" s="11">
        <v>3</v>
      </c>
      <c r="BO145" s="11">
        <v>4</v>
      </c>
      <c r="BP145" s="11">
        <v>5</v>
      </c>
    </row>
    <row r="146" spans="1:68" ht="24" customHeight="1" thickBot="1">
      <c r="A146" s="18"/>
      <c r="D146" s="37"/>
      <c r="E146" s="19"/>
      <c r="F146" s="19"/>
      <c r="G146" s="603"/>
      <c r="H146" s="603"/>
      <c r="I146" s="603"/>
      <c r="J146" s="603"/>
      <c r="K146" s="603"/>
      <c r="S146" s="73"/>
      <c r="T146" s="74"/>
      <c r="U146" s="74"/>
      <c r="V146" s="74"/>
      <c r="W146" s="75"/>
      <c r="AL146" s="73"/>
      <c r="AM146" s="74"/>
      <c r="AN146" s="74"/>
      <c r="AO146" s="74"/>
      <c r="AP146" s="74"/>
      <c r="AQ146" s="74"/>
      <c r="AR146" s="75"/>
      <c r="BF146" s="38"/>
      <c r="BG146" s="20"/>
    </row>
    <row r="147" spans="1:68" ht="15.75" customHeight="1">
      <c r="A147" s="18"/>
      <c r="D147" s="43"/>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4"/>
      <c r="AH147" s="44"/>
      <c r="AI147" s="44"/>
      <c r="AJ147" s="44"/>
      <c r="AK147" s="44"/>
      <c r="AL147" s="44"/>
      <c r="AM147" s="44"/>
      <c r="AN147" s="44"/>
      <c r="AO147" s="44"/>
      <c r="AP147" s="44"/>
      <c r="AQ147" s="44"/>
      <c r="AR147" s="44"/>
      <c r="AS147" s="44"/>
      <c r="AT147" s="44"/>
      <c r="AU147" s="44"/>
      <c r="AV147" s="44"/>
      <c r="AW147" s="44"/>
      <c r="AX147" s="44"/>
      <c r="AY147" s="44"/>
      <c r="AZ147" s="44"/>
      <c r="BA147" s="44"/>
      <c r="BB147" s="44"/>
      <c r="BC147" s="44"/>
      <c r="BD147" s="44"/>
      <c r="BE147" s="44"/>
      <c r="BF147" s="45"/>
      <c r="BG147" s="20"/>
    </row>
    <row r="148" spans="1:68" ht="21.95" customHeight="1">
      <c r="A148" s="18"/>
      <c r="BG148" s="20"/>
    </row>
    <row r="149" spans="1:68" ht="90.6" customHeight="1">
      <c r="A149" s="18"/>
      <c r="D149" s="603" t="s">
        <v>559</v>
      </c>
      <c r="E149" s="603"/>
      <c r="F149" s="603"/>
      <c r="G149" s="603"/>
      <c r="H149" s="603"/>
      <c r="I149" s="603"/>
      <c r="J149" s="603"/>
      <c r="L149" s="644" t="s">
        <v>560</v>
      </c>
      <c r="M149" s="644"/>
      <c r="N149" s="644"/>
      <c r="O149" s="644"/>
      <c r="P149" s="644"/>
      <c r="Q149" s="644"/>
      <c r="R149" s="644"/>
      <c r="S149" s="644"/>
      <c r="T149" s="644"/>
      <c r="U149" s="644"/>
      <c r="V149" s="644"/>
      <c r="W149" s="644"/>
      <c r="X149" s="644"/>
      <c r="Y149" s="644"/>
      <c r="Z149" s="644"/>
      <c r="AA149" s="644"/>
      <c r="AB149" s="644"/>
      <c r="AC149" s="644"/>
      <c r="AD149" s="644"/>
      <c r="AE149" s="644"/>
      <c r="AF149" s="644"/>
      <c r="AG149" s="644"/>
      <c r="AH149" s="644"/>
      <c r="AI149" s="644"/>
      <c r="AJ149" s="644"/>
      <c r="AK149" s="644"/>
      <c r="AL149" s="644"/>
      <c r="AM149" s="644"/>
      <c r="AN149" s="644"/>
      <c r="AO149" s="644"/>
      <c r="AP149" s="644"/>
      <c r="AQ149" s="644"/>
      <c r="AR149" s="644"/>
      <c r="AS149" s="644"/>
      <c r="AT149" s="644"/>
      <c r="AU149" s="644"/>
      <c r="AV149" s="644"/>
      <c r="AW149" s="644"/>
      <c r="AX149" s="644"/>
      <c r="AY149" s="644"/>
      <c r="AZ149" s="644"/>
      <c r="BA149" s="644"/>
      <c r="BB149" s="644"/>
      <c r="BC149" s="644"/>
      <c r="BD149" s="644"/>
      <c r="BE149" s="644"/>
      <c r="BF149" s="644"/>
      <c r="BG149" s="20"/>
    </row>
    <row r="150" spans="1:68" ht="29.45" customHeight="1">
      <c r="A150" s="18"/>
      <c r="D150" s="603"/>
      <c r="E150" s="603"/>
      <c r="F150" s="603"/>
      <c r="G150" s="603"/>
      <c r="H150" s="603"/>
      <c r="I150" s="603"/>
      <c r="J150" s="603"/>
      <c r="L150" s="644"/>
      <c r="M150" s="644"/>
      <c r="N150" s="644"/>
      <c r="O150" s="644"/>
      <c r="P150" s="644"/>
      <c r="Q150" s="644"/>
      <c r="R150" s="644"/>
      <c r="S150" s="644"/>
      <c r="T150" s="644"/>
      <c r="U150" s="644"/>
      <c r="V150" s="644"/>
      <c r="W150" s="644"/>
      <c r="X150" s="644"/>
      <c r="Y150" s="644"/>
      <c r="Z150" s="644"/>
      <c r="AA150" s="644"/>
      <c r="AB150" s="644"/>
      <c r="AC150" s="644"/>
      <c r="AD150" s="644"/>
      <c r="AE150" s="644"/>
      <c r="AF150" s="644"/>
      <c r="AG150" s="644"/>
      <c r="AH150" s="644"/>
      <c r="AI150" s="644"/>
      <c r="AJ150" s="644"/>
      <c r="AK150" s="644"/>
      <c r="AL150" s="644"/>
      <c r="AM150" s="644"/>
      <c r="AN150" s="644"/>
      <c r="AO150" s="644"/>
      <c r="AP150" s="644"/>
      <c r="AQ150" s="644"/>
      <c r="AR150" s="644"/>
      <c r="AS150" s="644"/>
      <c r="AT150" s="644"/>
      <c r="AU150" s="644"/>
      <c r="AV150" s="644"/>
      <c r="AW150" s="644"/>
      <c r="AX150" s="644"/>
      <c r="AY150" s="644"/>
      <c r="AZ150" s="644"/>
      <c r="BA150" s="644"/>
      <c r="BB150" s="644"/>
      <c r="BC150" s="644"/>
      <c r="BD150" s="644"/>
      <c r="BE150" s="644"/>
      <c r="BF150" s="644"/>
      <c r="BG150" s="20"/>
    </row>
    <row r="151" spans="1:68" ht="15.95" customHeight="1">
      <c r="A151" s="18"/>
      <c r="BG151" s="20"/>
    </row>
    <row r="152" spans="1:68" ht="31.9" customHeight="1">
      <c r="A152" s="18"/>
      <c r="D152" s="493" t="s">
        <v>561</v>
      </c>
      <c r="E152" s="493"/>
      <c r="F152" s="493"/>
      <c r="G152" s="493"/>
      <c r="H152" s="493"/>
      <c r="I152" s="493"/>
      <c r="J152" s="493"/>
      <c r="K152" s="493"/>
      <c r="L152" s="493"/>
      <c r="M152" s="493"/>
      <c r="N152" s="493"/>
      <c r="O152" s="493"/>
      <c r="P152" s="493"/>
      <c r="Q152" s="493"/>
      <c r="R152" s="493"/>
      <c r="S152" s="493"/>
      <c r="T152" s="493"/>
      <c r="U152" s="493"/>
      <c r="V152" s="493"/>
      <c r="W152" s="493"/>
      <c r="X152" s="493"/>
      <c r="Y152" s="493"/>
      <c r="Z152" s="493"/>
      <c r="AA152" s="493"/>
      <c r="AB152" s="493"/>
      <c r="AC152" s="493"/>
      <c r="AD152" s="493"/>
      <c r="AE152" s="493"/>
      <c r="AF152" s="493"/>
      <c r="AG152" s="493"/>
      <c r="AH152" s="493"/>
      <c r="AI152" s="493"/>
      <c r="AJ152" s="493"/>
      <c r="AK152" s="493"/>
      <c r="AL152" s="493"/>
      <c r="AM152" s="493"/>
      <c r="AN152" s="493"/>
      <c r="AO152" s="493"/>
      <c r="AP152" s="493"/>
      <c r="AQ152" s="493"/>
      <c r="AR152" s="493"/>
      <c r="AS152" s="493"/>
      <c r="AT152" s="493"/>
      <c r="AU152" s="493"/>
      <c r="AV152" s="493"/>
      <c r="AW152" s="493"/>
      <c r="AX152" s="493"/>
      <c r="AY152" s="493"/>
      <c r="AZ152" s="493"/>
      <c r="BA152" s="493"/>
      <c r="BB152" s="493"/>
      <c r="BC152" s="493"/>
      <c r="BD152" s="493"/>
      <c r="BE152" s="493"/>
      <c r="BF152" s="493"/>
      <c r="BG152" s="651"/>
    </row>
    <row r="153" spans="1:68" ht="20.100000000000001" customHeight="1">
      <c r="A153" s="18"/>
      <c r="D153" s="605" t="s">
        <v>562</v>
      </c>
      <c r="E153" s="605"/>
      <c r="F153" s="605"/>
      <c r="G153" s="605"/>
      <c r="H153" s="605"/>
      <c r="I153" s="605"/>
      <c r="J153" s="605"/>
      <c r="K153" s="605"/>
      <c r="L153" s="605"/>
      <c r="M153" s="605"/>
      <c r="N153" s="605"/>
      <c r="O153" s="605"/>
      <c r="P153" s="605"/>
      <c r="Q153" s="605"/>
      <c r="R153" s="605"/>
      <c r="S153" s="605"/>
      <c r="T153" s="605"/>
      <c r="U153" s="605"/>
      <c r="V153" s="649" t="s">
        <v>563</v>
      </c>
      <c r="W153" s="649"/>
      <c r="X153" s="649"/>
      <c r="Y153" s="649"/>
      <c r="Z153" s="649"/>
      <c r="AA153" s="649"/>
      <c r="AB153" s="649"/>
      <c r="AC153" s="649"/>
      <c r="AD153" s="649"/>
      <c r="AE153" s="649"/>
      <c r="AF153" s="649"/>
      <c r="AG153" s="649"/>
      <c r="AH153" s="649"/>
      <c r="AI153" s="649"/>
      <c r="AJ153" s="649"/>
      <c r="AK153" s="649"/>
      <c r="AL153" s="649"/>
      <c r="AM153" s="649"/>
      <c r="AN153" s="649"/>
      <c r="AO153" s="649"/>
      <c r="AP153" s="649"/>
      <c r="AQ153" s="649"/>
      <c r="AR153" s="649"/>
      <c r="AS153" s="649"/>
      <c r="AT153" s="649"/>
      <c r="AU153" s="649"/>
      <c r="AV153" s="649"/>
      <c r="AW153" s="649"/>
      <c r="AX153" s="649"/>
      <c r="AY153" s="649"/>
      <c r="AZ153" s="649"/>
      <c r="BA153" s="649"/>
      <c r="BB153" s="649"/>
      <c r="BC153" s="649"/>
      <c r="BD153" s="649"/>
      <c r="BE153" s="649"/>
      <c r="BF153" s="649"/>
      <c r="BG153" s="650"/>
    </row>
    <row r="154" spans="1:68" ht="20.100000000000001" customHeight="1">
      <c r="A154" s="18"/>
      <c r="D154" s="606"/>
      <c r="E154" s="606"/>
      <c r="F154" s="606"/>
      <c r="G154" s="606"/>
      <c r="H154" s="606"/>
      <c r="I154" s="606"/>
      <c r="J154" s="606"/>
      <c r="K154" s="606"/>
      <c r="L154" s="606"/>
      <c r="M154" s="606"/>
      <c r="N154" s="606"/>
      <c r="O154" s="606"/>
      <c r="P154" s="606"/>
      <c r="Q154" s="606"/>
      <c r="R154" s="606"/>
      <c r="S154" s="606"/>
      <c r="T154" s="606"/>
      <c r="U154" s="606"/>
      <c r="V154" s="604" t="s">
        <v>564</v>
      </c>
      <c r="W154" s="604"/>
      <c r="X154" s="604"/>
      <c r="Y154" s="604"/>
      <c r="Z154" s="604"/>
      <c r="AA154" s="604"/>
      <c r="AB154" s="604"/>
      <c r="AC154" s="604"/>
      <c r="AD154" s="604"/>
      <c r="AE154" s="604"/>
      <c r="AF154" s="604"/>
      <c r="AG154" s="604"/>
      <c r="AH154" s="604" t="s">
        <v>565</v>
      </c>
      <c r="AI154" s="604"/>
      <c r="AJ154" s="604"/>
      <c r="AK154" s="604"/>
      <c r="AL154" s="604"/>
      <c r="AM154" s="604"/>
      <c r="AN154" s="604"/>
      <c r="AO154" s="604"/>
      <c r="AP154" s="604"/>
      <c r="AQ154" s="604" t="s">
        <v>566</v>
      </c>
      <c r="AR154" s="604"/>
      <c r="AS154" s="604"/>
      <c r="AT154" s="604"/>
      <c r="AU154" s="604"/>
      <c r="AV154" s="604"/>
      <c r="AW154" s="604"/>
      <c r="AX154" s="604"/>
      <c r="AY154" s="604"/>
      <c r="AZ154" s="604"/>
      <c r="BA154" s="604" t="s">
        <v>567</v>
      </c>
      <c r="BB154" s="604"/>
      <c r="BC154" s="604"/>
      <c r="BD154" s="604"/>
      <c r="BE154" s="604"/>
      <c r="BF154" s="604"/>
      <c r="BG154" s="182" t="s">
        <v>568</v>
      </c>
    </row>
    <row r="155" spans="1:68" ht="14.25" customHeight="1">
      <c r="A155" s="18"/>
      <c r="D155" s="408" t="s">
        <v>569</v>
      </c>
      <c r="E155" s="413" t="str">
        <f>IF(D87="","",IF(AT87&lt;&gt;Datos!$AO$2,D87,""))</f>
        <v/>
      </c>
      <c r="F155" s="414"/>
      <c r="G155" s="414"/>
      <c r="H155" s="414"/>
      <c r="I155" s="414"/>
      <c r="J155" s="414"/>
      <c r="K155" s="414"/>
      <c r="L155" s="414"/>
      <c r="M155" s="414"/>
      <c r="N155" s="414"/>
      <c r="O155" s="414"/>
      <c r="P155" s="414"/>
      <c r="Q155" s="414"/>
      <c r="R155" s="414"/>
      <c r="S155" s="414"/>
      <c r="T155" s="414"/>
      <c r="U155" s="415"/>
      <c r="V155" s="400"/>
      <c r="W155" s="400"/>
      <c r="X155" s="400"/>
      <c r="Y155" s="400"/>
      <c r="Z155" s="400"/>
      <c r="AA155" s="400"/>
      <c r="AB155" s="400"/>
      <c r="AC155" s="400"/>
      <c r="AD155" s="400"/>
      <c r="AE155" s="400"/>
      <c r="AF155" s="400"/>
      <c r="AG155" s="400"/>
      <c r="AH155" s="406"/>
      <c r="AI155" s="406"/>
      <c r="AJ155" s="406"/>
      <c r="AK155" s="406"/>
      <c r="AL155" s="406"/>
      <c r="AM155" s="406"/>
      <c r="AN155" s="406"/>
      <c r="AO155" s="406"/>
      <c r="AP155" s="428"/>
      <c r="AQ155" s="400"/>
      <c r="AR155" s="400"/>
      <c r="AS155" s="400"/>
      <c r="AT155" s="400"/>
      <c r="AU155" s="400"/>
      <c r="AV155" s="400"/>
      <c r="AW155" s="400"/>
      <c r="AX155" s="400"/>
      <c r="AY155" s="400"/>
      <c r="AZ155" s="400"/>
      <c r="BA155" s="400"/>
      <c r="BB155" s="400"/>
      <c r="BC155" s="400"/>
      <c r="BD155" s="400"/>
      <c r="BE155" s="400"/>
      <c r="BF155" s="400"/>
      <c r="BG155" s="400"/>
      <c r="BH155" s="400"/>
      <c r="BI155" s="400"/>
      <c r="BJ155" s="400"/>
      <c r="BK155" s="400"/>
      <c r="BL155" s="400"/>
    </row>
    <row r="156" spans="1:68" ht="14.25" customHeight="1">
      <c r="A156" s="18"/>
      <c r="D156" s="409"/>
      <c r="E156" s="413" t="str">
        <f>IF(D88="","",IF(AT88&lt;&gt;Datos!$AO$2,D88,""))</f>
        <v/>
      </c>
      <c r="F156" s="414"/>
      <c r="G156" s="414"/>
      <c r="H156" s="414"/>
      <c r="I156" s="414"/>
      <c r="J156" s="414"/>
      <c r="K156" s="414"/>
      <c r="L156" s="414"/>
      <c r="M156" s="414"/>
      <c r="N156" s="414"/>
      <c r="O156" s="414"/>
      <c r="P156" s="414"/>
      <c r="Q156" s="414"/>
      <c r="R156" s="414"/>
      <c r="S156" s="414"/>
      <c r="T156" s="414"/>
      <c r="U156" s="415"/>
      <c r="V156" s="400"/>
      <c r="W156" s="400"/>
      <c r="X156" s="400"/>
      <c r="Y156" s="400"/>
      <c r="Z156" s="400"/>
      <c r="AA156" s="400"/>
      <c r="AB156" s="400"/>
      <c r="AC156" s="400"/>
      <c r="AD156" s="400"/>
      <c r="AE156" s="400"/>
      <c r="AF156" s="400"/>
      <c r="AG156" s="400"/>
      <c r="AH156" s="406"/>
      <c r="AI156" s="406"/>
      <c r="AJ156" s="406"/>
      <c r="AK156" s="406"/>
      <c r="AL156" s="406"/>
      <c r="AM156" s="406"/>
      <c r="AN156" s="406"/>
      <c r="AO156" s="406"/>
      <c r="AP156" s="428"/>
      <c r="AQ156" s="400"/>
      <c r="AR156" s="400"/>
      <c r="AS156" s="400"/>
      <c r="AT156" s="400"/>
      <c r="AU156" s="400"/>
      <c r="AV156" s="400"/>
      <c r="AW156" s="400"/>
      <c r="AX156" s="400"/>
      <c r="AY156" s="400"/>
      <c r="AZ156" s="400"/>
      <c r="BA156" s="400"/>
      <c r="BB156" s="400"/>
      <c r="BC156" s="400"/>
      <c r="BD156" s="400"/>
      <c r="BE156" s="400"/>
      <c r="BF156" s="400"/>
      <c r="BG156" s="258"/>
    </row>
    <row r="157" spans="1:68" ht="14.25" customHeight="1">
      <c r="A157" s="18"/>
      <c r="D157" s="409"/>
      <c r="E157" s="413" t="str">
        <f>IF(D89="","",IF(AT89&lt;&gt;Datos!$AO$2,D89,""))</f>
        <v/>
      </c>
      <c r="F157" s="414"/>
      <c r="G157" s="414"/>
      <c r="H157" s="414"/>
      <c r="I157" s="414"/>
      <c r="J157" s="414"/>
      <c r="K157" s="414"/>
      <c r="L157" s="414"/>
      <c r="M157" s="414"/>
      <c r="N157" s="414"/>
      <c r="O157" s="414"/>
      <c r="P157" s="414"/>
      <c r="Q157" s="414"/>
      <c r="R157" s="414"/>
      <c r="S157" s="414"/>
      <c r="T157" s="414"/>
      <c r="U157" s="415"/>
      <c r="V157" s="400"/>
      <c r="W157" s="400"/>
      <c r="X157" s="400"/>
      <c r="Y157" s="400"/>
      <c r="Z157" s="400"/>
      <c r="AA157" s="400"/>
      <c r="AB157" s="400"/>
      <c r="AC157" s="400"/>
      <c r="AD157" s="400"/>
      <c r="AE157" s="400"/>
      <c r="AF157" s="400"/>
      <c r="AG157" s="400"/>
      <c r="AH157" s="406"/>
      <c r="AI157" s="406"/>
      <c r="AJ157" s="406"/>
      <c r="AK157" s="406"/>
      <c r="AL157" s="406"/>
      <c r="AM157" s="406"/>
      <c r="AN157" s="406"/>
      <c r="AO157" s="406"/>
      <c r="AP157" s="428"/>
      <c r="AQ157" s="400"/>
      <c r="AR157" s="400"/>
      <c r="AS157" s="400"/>
      <c r="AT157" s="400"/>
      <c r="AU157" s="400"/>
      <c r="AV157" s="400"/>
      <c r="AW157" s="400"/>
      <c r="AX157" s="400"/>
      <c r="AY157" s="400"/>
      <c r="AZ157" s="400"/>
      <c r="BA157" s="400"/>
      <c r="BB157" s="400"/>
      <c r="BC157" s="400"/>
      <c r="BD157" s="400"/>
      <c r="BE157" s="400"/>
      <c r="BF157" s="400"/>
      <c r="BG157" s="258"/>
    </row>
    <row r="158" spans="1:68" ht="14.25" customHeight="1">
      <c r="A158" s="18"/>
      <c r="D158" s="409"/>
      <c r="E158" s="413" t="str">
        <f>IF(D90="","",IF(AT90&lt;&gt;Datos!$AO$2,D90,""))</f>
        <v/>
      </c>
      <c r="F158" s="414"/>
      <c r="G158" s="414"/>
      <c r="H158" s="414"/>
      <c r="I158" s="414"/>
      <c r="J158" s="414"/>
      <c r="K158" s="414"/>
      <c r="L158" s="414"/>
      <c r="M158" s="414"/>
      <c r="N158" s="414"/>
      <c r="O158" s="414"/>
      <c r="P158" s="414"/>
      <c r="Q158" s="414"/>
      <c r="R158" s="414"/>
      <c r="S158" s="414"/>
      <c r="T158" s="414"/>
      <c r="U158" s="415"/>
      <c r="V158" s="400"/>
      <c r="W158" s="400"/>
      <c r="X158" s="400"/>
      <c r="Y158" s="400"/>
      <c r="Z158" s="400"/>
      <c r="AA158" s="400"/>
      <c r="AB158" s="400"/>
      <c r="AC158" s="400"/>
      <c r="AD158" s="400"/>
      <c r="AE158" s="400"/>
      <c r="AF158" s="400"/>
      <c r="AG158" s="400"/>
      <c r="AH158" s="406"/>
      <c r="AI158" s="406"/>
      <c r="AJ158" s="406"/>
      <c r="AK158" s="406"/>
      <c r="AL158" s="406"/>
      <c r="AM158" s="406"/>
      <c r="AN158" s="406"/>
      <c r="AO158" s="406"/>
      <c r="AP158" s="428"/>
      <c r="AQ158" s="400"/>
      <c r="AR158" s="400"/>
      <c r="AS158" s="400"/>
      <c r="AT158" s="400"/>
      <c r="AU158" s="400"/>
      <c r="AV158" s="400"/>
      <c r="AW158" s="400"/>
      <c r="AX158" s="400"/>
      <c r="AY158" s="400"/>
      <c r="AZ158" s="400"/>
      <c r="BA158" s="400"/>
      <c r="BB158" s="400"/>
      <c r="BC158" s="400"/>
      <c r="BD158" s="400"/>
      <c r="BE158" s="400"/>
      <c r="BF158" s="400"/>
      <c r="BG158" s="258"/>
    </row>
    <row r="159" spans="1:68" ht="14.25" customHeight="1">
      <c r="A159" s="18"/>
      <c r="D159" s="409"/>
      <c r="E159" s="413" t="str">
        <f>IF(D91="","",IF(AT91&lt;&gt;Datos!$AO$2,D91,""))</f>
        <v/>
      </c>
      <c r="F159" s="414"/>
      <c r="G159" s="414"/>
      <c r="H159" s="414"/>
      <c r="I159" s="414"/>
      <c r="J159" s="414"/>
      <c r="K159" s="414"/>
      <c r="L159" s="414"/>
      <c r="M159" s="414"/>
      <c r="N159" s="414"/>
      <c r="O159" s="414"/>
      <c r="P159" s="414"/>
      <c r="Q159" s="414"/>
      <c r="R159" s="414"/>
      <c r="S159" s="414"/>
      <c r="T159" s="414"/>
      <c r="U159" s="415"/>
      <c r="V159" s="400"/>
      <c r="W159" s="400"/>
      <c r="X159" s="400"/>
      <c r="Y159" s="400"/>
      <c r="Z159" s="400"/>
      <c r="AA159" s="400"/>
      <c r="AB159" s="400"/>
      <c r="AC159" s="400"/>
      <c r="AD159" s="400"/>
      <c r="AE159" s="400"/>
      <c r="AF159" s="400"/>
      <c r="AG159" s="400"/>
      <c r="AH159" s="406"/>
      <c r="AI159" s="406"/>
      <c r="AJ159" s="406"/>
      <c r="AK159" s="406"/>
      <c r="AL159" s="406"/>
      <c r="AM159" s="406"/>
      <c r="AN159" s="406"/>
      <c r="AO159" s="406"/>
      <c r="AP159" s="428"/>
      <c r="AQ159" s="400"/>
      <c r="AR159" s="400"/>
      <c r="AS159" s="400"/>
      <c r="AT159" s="400"/>
      <c r="AU159" s="400"/>
      <c r="AV159" s="400"/>
      <c r="AW159" s="400"/>
      <c r="AX159" s="400"/>
      <c r="AY159" s="400"/>
      <c r="AZ159" s="400"/>
      <c r="BA159" s="400"/>
      <c r="BB159" s="400"/>
      <c r="BC159" s="400"/>
      <c r="BD159" s="400"/>
      <c r="BE159" s="400"/>
      <c r="BF159" s="400"/>
      <c r="BG159" s="258"/>
    </row>
    <row r="160" spans="1:68" ht="14.25" customHeight="1">
      <c r="A160" s="18"/>
      <c r="D160" s="409"/>
      <c r="E160" s="413" t="str">
        <f>IF(D92="","",IF(AT92&lt;&gt;Datos!$AO$2,D92,""))</f>
        <v/>
      </c>
      <c r="F160" s="414"/>
      <c r="G160" s="414"/>
      <c r="H160" s="414"/>
      <c r="I160" s="414"/>
      <c r="J160" s="414"/>
      <c r="K160" s="414"/>
      <c r="L160" s="414"/>
      <c r="M160" s="414"/>
      <c r="N160" s="414"/>
      <c r="O160" s="414"/>
      <c r="P160" s="414"/>
      <c r="Q160" s="414"/>
      <c r="R160" s="414"/>
      <c r="S160" s="414"/>
      <c r="T160" s="414"/>
      <c r="U160" s="415"/>
      <c r="V160" s="400"/>
      <c r="W160" s="400"/>
      <c r="X160" s="400"/>
      <c r="Y160" s="400"/>
      <c r="Z160" s="400"/>
      <c r="AA160" s="400"/>
      <c r="AB160" s="400"/>
      <c r="AC160" s="400"/>
      <c r="AD160" s="400"/>
      <c r="AE160" s="400"/>
      <c r="AF160" s="400"/>
      <c r="AG160" s="400"/>
      <c r="AH160" s="406"/>
      <c r="AI160" s="406"/>
      <c r="AJ160" s="406"/>
      <c r="AK160" s="406"/>
      <c r="AL160" s="406"/>
      <c r="AM160" s="406"/>
      <c r="AN160" s="406"/>
      <c r="AO160" s="406"/>
      <c r="AP160" s="428"/>
      <c r="AQ160" s="400"/>
      <c r="AR160" s="400"/>
      <c r="AS160" s="400"/>
      <c r="AT160" s="400"/>
      <c r="AU160" s="400"/>
      <c r="AV160" s="400"/>
      <c r="AW160" s="400"/>
      <c r="AX160" s="400"/>
      <c r="AY160" s="400"/>
      <c r="AZ160" s="400"/>
      <c r="BA160" s="400"/>
      <c r="BB160" s="400"/>
      <c r="BC160" s="400"/>
      <c r="BD160" s="400"/>
      <c r="BE160" s="400"/>
      <c r="BF160" s="400"/>
      <c r="BG160" s="258"/>
    </row>
    <row r="161" spans="1:64" ht="14.25" customHeight="1">
      <c r="A161" s="18"/>
      <c r="D161" s="408"/>
      <c r="E161" s="413" t="str">
        <f>IF(D93="","",IF(AT93&lt;&gt;Datos!$AO$2,D93,""))</f>
        <v/>
      </c>
      <c r="F161" s="414"/>
      <c r="G161" s="414"/>
      <c r="H161" s="414"/>
      <c r="I161" s="414"/>
      <c r="J161" s="414"/>
      <c r="K161" s="414"/>
      <c r="L161" s="414"/>
      <c r="M161" s="414"/>
      <c r="N161" s="414"/>
      <c r="O161" s="414"/>
      <c r="P161" s="414"/>
      <c r="Q161" s="414"/>
      <c r="R161" s="414"/>
      <c r="S161" s="414"/>
      <c r="T161" s="414"/>
      <c r="U161" s="415"/>
      <c r="V161" s="400"/>
      <c r="W161" s="400"/>
      <c r="X161" s="400"/>
      <c r="Y161" s="400"/>
      <c r="Z161" s="400"/>
      <c r="AA161" s="400"/>
      <c r="AB161" s="400"/>
      <c r="AC161" s="400"/>
      <c r="AD161" s="400"/>
      <c r="AE161" s="400"/>
      <c r="AF161" s="400"/>
      <c r="AG161" s="400"/>
      <c r="AH161" s="406"/>
      <c r="AI161" s="406"/>
      <c r="AJ161" s="406"/>
      <c r="AK161" s="406"/>
      <c r="AL161" s="406"/>
      <c r="AM161" s="406"/>
      <c r="AN161" s="406"/>
      <c r="AO161" s="406"/>
      <c r="AP161" s="428"/>
      <c r="AQ161" s="400"/>
      <c r="AR161" s="400"/>
      <c r="AS161" s="400"/>
      <c r="AT161" s="400"/>
      <c r="AU161" s="400"/>
      <c r="AV161" s="400"/>
      <c r="AW161" s="400"/>
      <c r="AX161" s="400"/>
      <c r="AY161" s="400"/>
      <c r="AZ161" s="400"/>
      <c r="BA161" s="400"/>
      <c r="BB161" s="400"/>
      <c r="BC161" s="400"/>
      <c r="BD161" s="400"/>
      <c r="BE161" s="400"/>
      <c r="BF161" s="400"/>
      <c r="BG161" s="258"/>
    </row>
    <row r="162" spans="1:64" ht="14.25" customHeight="1">
      <c r="A162" s="18"/>
      <c r="D162" s="408"/>
      <c r="E162" s="413" t="str">
        <f>IF(D94="","",IF(AT94&lt;&gt;Datos!$AO$2,D94,""))</f>
        <v/>
      </c>
      <c r="F162" s="414"/>
      <c r="G162" s="414"/>
      <c r="H162" s="414"/>
      <c r="I162" s="414"/>
      <c r="J162" s="414"/>
      <c r="K162" s="414"/>
      <c r="L162" s="414"/>
      <c r="M162" s="414"/>
      <c r="N162" s="414"/>
      <c r="O162" s="414"/>
      <c r="P162" s="414"/>
      <c r="Q162" s="414"/>
      <c r="R162" s="414"/>
      <c r="S162" s="414"/>
      <c r="T162" s="414"/>
      <c r="U162" s="415"/>
      <c r="V162" s="400"/>
      <c r="W162" s="400"/>
      <c r="X162" s="400"/>
      <c r="Y162" s="400"/>
      <c r="Z162" s="400"/>
      <c r="AA162" s="400"/>
      <c r="AB162" s="400"/>
      <c r="AC162" s="400"/>
      <c r="AD162" s="400"/>
      <c r="AE162" s="400"/>
      <c r="AF162" s="400"/>
      <c r="AG162" s="400"/>
      <c r="AH162" s="406"/>
      <c r="AI162" s="406"/>
      <c r="AJ162" s="406"/>
      <c r="AK162" s="406"/>
      <c r="AL162" s="406"/>
      <c r="AM162" s="406"/>
      <c r="AN162" s="406"/>
      <c r="AO162" s="406"/>
      <c r="AP162" s="428"/>
      <c r="AQ162" s="400"/>
      <c r="AR162" s="400"/>
      <c r="AS162" s="400"/>
      <c r="AT162" s="400"/>
      <c r="AU162" s="400"/>
      <c r="AV162" s="400"/>
      <c r="AW162" s="400"/>
      <c r="AX162" s="400"/>
      <c r="AY162" s="400"/>
      <c r="AZ162" s="400"/>
      <c r="BA162" s="400"/>
      <c r="BB162" s="400"/>
      <c r="BC162" s="400"/>
      <c r="BD162" s="400"/>
      <c r="BE162" s="400"/>
      <c r="BF162" s="400"/>
      <c r="BG162" s="258"/>
    </row>
    <row r="163" spans="1:64" ht="14.25" customHeight="1">
      <c r="A163" s="18"/>
      <c r="D163" s="408"/>
      <c r="E163" s="413" t="str">
        <f>IF(D95="","",IF(AT95&lt;&gt;Datos!$AO$2,D95,""))</f>
        <v/>
      </c>
      <c r="F163" s="414"/>
      <c r="G163" s="414"/>
      <c r="H163" s="414"/>
      <c r="I163" s="414"/>
      <c r="J163" s="414"/>
      <c r="K163" s="414"/>
      <c r="L163" s="414"/>
      <c r="M163" s="414"/>
      <c r="N163" s="414"/>
      <c r="O163" s="414"/>
      <c r="P163" s="414"/>
      <c r="Q163" s="414"/>
      <c r="R163" s="414"/>
      <c r="S163" s="414"/>
      <c r="T163" s="414"/>
      <c r="U163" s="415"/>
      <c r="V163" s="400"/>
      <c r="W163" s="400"/>
      <c r="X163" s="400"/>
      <c r="Y163" s="400"/>
      <c r="Z163" s="400"/>
      <c r="AA163" s="400"/>
      <c r="AB163" s="400"/>
      <c r="AC163" s="400"/>
      <c r="AD163" s="400"/>
      <c r="AE163" s="400"/>
      <c r="AF163" s="400"/>
      <c r="AG163" s="400"/>
      <c r="AH163" s="406"/>
      <c r="AI163" s="406"/>
      <c r="AJ163" s="406"/>
      <c r="AK163" s="406"/>
      <c r="AL163" s="406"/>
      <c r="AM163" s="406"/>
      <c r="AN163" s="406"/>
      <c r="AO163" s="406"/>
      <c r="AP163" s="428"/>
      <c r="AQ163" s="400"/>
      <c r="AR163" s="400"/>
      <c r="AS163" s="400"/>
      <c r="AT163" s="400"/>
      <c r="AU163" s="400"/>
      <c r="AV163" s="400"/>
      <c r="AW163" s="400"/>
      <c r="AX163" s="400"/>
      <c r="AY163" s="400"/>
      <c r="AZ163" s="400"/>
      <c r="BA163" s="400"/>
      <c r="BB163" s="400"/>
      <c r="BC163" s="400"/>
      <c r="BD163" s="400"/>
      <c r="BE163" s="400"/>
      <c r="BF163" s="400"/>
      <c r="BG163" s="258"/>
    </row>
    <row r="164" spans="1:64" ht="14.25" customHeight="1" thickBot="1">
      <c r="A164" s="18"/>
      <c r="D164" s="410"/>
      <c r="E164" s="607" t="str">
        <f>IF(D96="","",IF(AT96&lt;&gt;Datos!$AO$2,D96,""))</f>
        <v/>
      </c>
      <c r="F164" s="608"/>
      <c r="G164" s="608"/>
      <c r="H164" s="608"/>
      <c r="I164" s="608"/>
      <c r="J164" s="608"/>
      <c r="K164" s="608"/>
      <c r="L164" s="608"/>
      <c r="M164" s="608"/>
      <c r="N164" s="608"/>
      <c r="O164" s="608"/>
      <c r="P164" s="608"/>
      <c r="Q164" s="608"/>
      <c r="R164" s="608"/>
      <c r="S164" s="608"/>
      <c r="T164" s="608"/>
      <c r="U164" s="609"/>
      <c r="V164" s="424"/>
      <c r="W164" s="424"/>
      <c r="X164" s="424"/>
      <c r="Y164" s="424"/>
      <c r="Z164" s="424"/>
      <c r="AA164" s="424"/>
      <c r="AB164" s="424"/>
      <c r="AC164" s="424"/>
      <c r="AD164" s="424"/>
      <c r="AE164" s="424"/>
      <c r="AF164" s="424"/>
      <c r="AG164" s="424"/>
      <c r="AH164" s="422"/>
      <c r="AI164" s="422"/>
      <c r="AJ164" s="422"/>
      <c r="AK164" s="422"/>
      <c r="AL164" s="422"/>
      <c r="AM164" s="422"/>
      <c r="AN164" s="422"/>
      <c r="AO164" s="422"/>
      <c r="AP164" s="423"/>
      <c r="AQ164" s="424"/>
      <c r="AR164" s="424"/>
      <c r="AS164" s="424"/>
      <c r="AT164" s="424"/>
      <c r="AU164" s="424"/>
      <c r="AV164" s="424"/>
      <c r="AW164" s="424"/>
      <c r="AX164" s="424"/>
      <c r="AY164" s="424"/>
      <c r="AZ164" s="424"/>
      <c r="BA164" s="424"/>
      <c r="BB164" s="424"/>
      <c r="BC164" s="424"/>
      <c r="BD164" s="424"/>
      <c r="BE164" s="424"/>
      <c r="BF164" s="424"/>
      <c r="BG164" s="424"/>
      <c r="BH164" s="424"/>
      <c r="BI164" s="424"/>
      <c r="BJ164" s="424"/>
      <c r="BK164" s="424"/>
      <c r="BL164" s="424"/>
    </row>
    <row r="165" spans="1:64" ht="14.25" customHeight="1" thickTop="1">
      <c r="A165" s="18"/>
      <c r="D165" s="411" t="s">
        <v>570</v>
      </c>
      <c r="E165" s="416" t="str">
        <f>IF(D102="","",IF(AT102&lt;&gt;Datos!$AO$2,D102,""))</f>
        <v/>
      </c>
      <c r="F165" s="417"/>
      <c r="G165" s="417"/>
      <c r="H165" s="417"/>
      <c r="I165" s="417"/>
      <c r="J165" s="417"/>
      <c r="K165" s="417"/>
      <c r="L165" s="417"/>
      <c r="M165" s="417"/>
      <c r="N165" s="417"/>
      <c r="O165" s="417"/>
      <c r="P165" s="417"/>
      <c r="Q165" s="417"/>
      <c r="R165" s="417"/>
      <c r="S165" s="417"/>
      <c r="T165" s="417"/>
      <c r="U165" s="418"/>
      <c r="V165" s="610"/>
      <c r="W165" s="610"/>
      <c r="X165" s="610"/>
      <c r="Y165" s="610"/>
      <c r="Z165" s="610"/>
      <c r="AA165" s="610"/>
      <c r="AB165" s="610"/>
      <c r="AC165" s="610"/>
      <c r="AD165" s="610"/>
      <c r="AE165" s="610"/>
      <c r="AF165" s="610"/>
      <c r="AG165" s="610"/>
      <c r="AH165" s="611"/>
      <c r="AI165" s="611"/>
      <c r="AJ165" s="611"/>
      <c r="AK165" s="611"/>
      <c r="AL165" s="611"/>
      <c r="AM165" s="611"/>
      <c r="AN165" s="611"/>
      <c r="AO165" s="611"/>
      <c r="AP165" s="612"/>
      <c r="AQ165" s="610"/>
      <c r="AR165" s="610"/>
      <c r="AS165" s="610"/>
      <c r="AT165" s="610"/>
      <c r="AU165" s="610"/>
      <c r="AV165" s="610"/>
      <c r="AW165" s="610"/>
      <c r="AX165" s="610"/>
      <c r="AY165" s="610"/>
      <c r="AZ165" s="610"/>
      <c r="BA165" s="610"/>
      <c r="BB165" s="610"/>
      <c r="BC165" s="610"/>
      <c r="BD165" s="610"/>
      <c r="BE165" s="610"/>
      <c r="BF165" s="610"/>
      <c r="BG165" s="259"/>
    </row>
    <row r="166" spans="1:64" ht="14.25" customHeight="1">
      <c r="A166" s="18"/>
      <c r="D166" s="411"/>
      <c r="E166" s="416" t="str">
        <f>IF(D103="","",IF(AT103&lt;&gt;Datos!$AO$2,D103,""))</f>
        <v/>
      </c>
      <c r="F166" s="417"/>
      <c r="G166" s="417"/>
      <c r="H166" s="417"/>
      <c r="I166" s="417"/>
      <c r="J166" s="417"/>
      <c r="K166" s="417"/>
      <c r="L166" s="417"/>
      <c r="M166" s="417"/>
      <c r="N166" s="417"/>
      <c r="O166" s="417"/>
      <c r="P166" s="417"/>
      <c r="Q166" s="417"/>
      <c r="R166" s="417"/>
      <c r="S166" s="417"/>
      <c r="T166" s="417"/>
      <c r="U166" s="418"/>
      <c r="V166" s="616"/>
      <c r="W166" s="616"/>
      <c r="X166" s="616"/>
      <c r="Y166" s="616"/>
      <c r="Z166" s="616"/>
      <c r="AA166" s="616"/>
      <c r="AB166" s="616"/>
      <c r="AC166" s="616"/>
      <c r="AD166" s="616"/>
      <c r="AE166" s="616"/>
      <c r="AF166" s="616"/>
      <c r="AG166" s="616"/>
      <c r="AH166" s="617"/>
      <c r="AI166" s="617"/>
      <c r="AJ166" s="617"/>
      <c r="AK166" s="617"/>
      <c r="AL166" s="617"/>
      <c r="AM166" s="617"/>
      <c r="AN166" s="617"/>
      <c r="AO166" s="617"/>
      <c r="AP166" s="618"/>
      <c r="AQ166" s="616"/>
      <c r="AR166" s="616"/>
      <c r="AS166" s="616"/>
      <c r="AT166" s="616"/>
      <c r="AU166" s="616"/>
      <c r="AV166" s="616"/>
      <c r="AW166" s="616"/>
      <c r="AX166" s="616"/>
      <c r="AY166" s="616"/>
      <c r="AZ166" s="616"/>
      <c r="BA166" s="616"/>
      <c r="BB166" s="616"/>
      <c r="BC166" s="616"/>
      <c r="BD166" s="616"/>
      <c r="BE166" s="616"/>
      <c r="BF166" s="616"/>
      <c r="BG166" s="260"/>
    </row>
    <row r="167" spans="1:64" ht="14.25" customHeight="1">
      <c r="A167" s="18"/>
      <c r="D167" s="411"/>
      <c r="E167" s="416" t="str">
        <f>IF(D104="","",IF(AT104&lt;&gt;Datos!$AO$2,D104,""))</f>
        <v/>
      </c>
      <c r="F167" s="417"/>
      <c r="G167" s="417"/>
      <c r="H167" s="417"/>
      <c r="I167" s="417"/>
      <c r="J167" s="417"/>
      <c r="K167" s="417"/>
      <c r="L167" s="417"/>
      <c r="M167" s="417"/>
      <c r="N167" s="417"/>
      <c r="O167" s="417"/>
      <c r="P167" s="417"/>
      <c r="Q167" s="417"/>
      <c r="R167" s="417"/>
      <c r="S167" s="417"/>
      <c r="T167" s="417"/>
      <c r="U167" s="418"/>
      <c r="V167" s="616"/>
      <c r="W167" s="616"/>
      <c r="X167" s="616"/>
      <c r="Y167" s="616"/>
      <c r="Z167" s="616"/>
      <c r="AA167" s="616"/>
      <c r="AB167" s="616"/>
      <c r="AC167" s="616"/>
      <c r="AD167" s="616"/>
      <c r="AE167" s="616"/>
      <c r="AF167" s="616"/>
      <c r="AG167" s="616"/>
      <c r="AH167" s="617"/>
      <c r="AI167" s="617"/>
      <c r="AJ167" s="617"/>
      <c r="AK167" s="617"/>
      <c r="AL167" s="617"/>
      <c r="AM167" s="617"/>
      <c r="AN167" s="617"/>
      <c r="AO167" s="617"/>
      <c r="AP167" s="618"/>
      <c r="AQ167" s="616"/>
      <c r="AR167" s="616"/>
      <c r="AS167" s="616"/>
      <c r="AT167" s="616"/>
      <c r="AU167" s="616"/>
      <c r="AV167" s="616"/>
      <c r="AW167" s="616"/>
      <c r="AX167" s="616"/>
      <c r="AY167" s="616"/>
      <c r="AZ167" s="616"/>
      <c r="BA167" s="616"/>
      <c r="BB167" s="616"/>
      <c r="BC167" s="616"/>
      <c r="BD167" s="616"/>
      <c r="BE167" s="616"/>
      <c r="BF167" s="616"/>
      <c r="BG167" s="260"/>
    </row>
    <row r="168" spans="1:64" ht="14.25" customHeight="1">
      <c r="A168" s="18"/>
      <c r="D168" s="411"/>
      <c r="E168" s="416" t="str">
        <f>IF(D105="","",IF(AT105&lt;&gt;Datos!$AO$2,D105,""))</f>
        <v/>
      </c>
      <c r="F168" s="417"/>
      <c r="G168" s="417"/>
      <c r="H168" s="417"/>
      <c r="I168" s="417"/>
      <c r="J168" s="417"/>
      <c r="K168" s="417"/>
      <c r="L168" s="417"/>
      <c r="M168" s="417"/>
      <c r="N168" s="417"/>
      <c r="O168" s="417"/>
      <c r="P168" s="417"/>
      <c r="Q168" s="417"/>
      <c r="R168" s="417"/>
      <c r="S168" s="417"/>
      <c r="T168" s="417"/>
      <c r="U168" s="418"/>
      <c r="V168" s="616"/>
      <c r="W168" s="616"/>
      <c r="X168" s="616"/>
      <c r="Y168" s="616"/>
      <c r="Z168" s="616"/>
      <c r="AA168" s="616"/>
      <c r="AB168" s="616"/>
      <c r="AC168" s="616"/>
      <c r="AD168" s="616"/>
      <c r="AE168" s="616"/>
      <c r="AF168" s="616"/>
      <c r="AG168" s="616"/>
      <c r="AH168" s="617"/>
      <c r="AI168" s="617"/>
      <c r="AJ168" s="617"/>
      <c r="AK168" s="617"/>
      <c r="AL168" s="617"/>
      <c r="AM168" s="617"/>
      <c r="AN168" s="617"/>
      <c r="AO168" s="617"/>
      <c r="AP168" s="618"/>
      <c r="AQ168" s="616"/>
      <c r="AR168" s="616"/>
      <c r="AS168" s="616"/>
      <c r="AT168" s="616"/>
      <c r="AU168" s="616"/>
      <c r="AV168" s="616"/>
      <c r="AW168" s="616"/>
      <c r="AX168" s="616"/>
      <c r="AY168" s="616"/>
      <c r="AZ168" s="616"/>
      <c r="BA168" s="616"/>
      <c r="BB168" s="616"/>
      <c r="BC168" s="616"/>
      <c r="BD168" s="616"/>
      <c r="BE168" s="616"/>
      <c r="BF168" s="616"/>
      <c r="BG168" s="260"/>
    </row>
    <row r="169" spans="1:64" ht="14.25" customHeight="1">
      <c r="A169" s="18"/>
      <c r="D169" s="411"/>
      <c r="E169" s="416" t="str">
        <f>IF(D106="","",IF(AT106&lt;&gt;Datos!$AO$2,D106,""))</f>
        <v/>
      </c>
      <c r="F169" s="417"/>
      <c r="G169" s="417"/>
      <c r="H169" s="417"/>
      <c r="I169" s="417"/>
      <c r="J169" s="417"/>
      <c r="K169" s="417"/>
      <c r="L169" s="417"/>
      <c r="M169" s="417"/>
      <c r="N169" s="417"/>
      <c r="O169" s="417"/>
      <c r="P169" s="417"/>
      <c r="Q169" s="417"/>
      <c r="R169" s="417"/>
      <c r="S169" s="417"/>
      <c r="T169" s="417"/>
      <c r="U169" s="418"/>
      <c r="V169" s="616"/>
      <c r="W169" s="616"/>
      <c r="X169" s="616"/>
      <c r="Y169" s="616"/>
      <c r="Z169" s="616"/>
      <c r="AA169" s="616"/>
      <c r="AB169" s="616"/>
      <c r="AC169" s="616"/>
      <c r="AD169" s="616"/>
      <c r="AE169" s="616"/>
      <c r="AF169" s="616"/>
      <c r="AG169" s="616"/>
      <c r="AH169" s="617"/>
      <c r="AI169" s="617"/>
      <c r="AJ169" s="617"/>
      <c r="AK169" s="617"/>
      <c r="AL169" s="617"/>
      <c r="AM169" s="617"/>
      <c r="AN169" s="617"/>
      <c r="AO169" s="617"/>
      <c r="AP169" s="618"/>
      <c r="AQ169" s="616"/>
      <c r="AR169" s="616"/>
      <c r="AS169" s="616"/>
      <c r="AT169" s="616"/>
      <c r="AU169" s="616"/>
      <c r="AV169" s="616"/>
      <c r="AW169" s="616"/>
      <c r="AX169" s="616"/>
      <c r="AY169" s="616"/>
      <c r="AZ169" s="616"/>
      <c r="BA169" s="616"/>
      <c r="BB169" s="616"/>
      <c r="BC169" s="616"/>
      <c r="BD169" s="616"/>
      <c r="BE169" s="616"/>
      <c r="BF169" s="616"/>
      <c r="BG169" s="260"/>
    </row>
    <row r="170" spans="1:64" ht="14.25" customHeight="1">
      <c r="A170" s="18"/>
      <c r="D170" s="411"/>
      <c r="E170" s="416" t="str">
        <f>IF(D107="","",IF(AT107&lt;&gt;Datos!$AO$2,D107,""))</f>
        <v/>
      </c>
      <c r="F170" s="417"/>
      <c r="G170" s="417"/>
      <c r="H170" s="417"/>
      <c r="I170" s="417"/>
      <c r="J170" s="417"/>
      <c r="K170" s="417"/>
      <c r="L170" s="417"/>
      <c r="M170" s="417"/>
      <c r="N170" s="417"/>
      <c r="O170" s="417"/>
      <c r="P170" s="417"/>
      <c r="Q170" s="417"/>
      <c r="R170" s="417"/>
      <c r="S170" s="417"/>
      <c r="T170" s="417"/>
      <c r="U170" s="418"/>
      <c r="V170" s="616"/>
      <c r="W170" s="616"/>
      <c r="X170" s="616"/>
      <c r="Y170" s="616"/>
      <c r="Z170" s="616"/>
      <c r="AA170" s="616"/>
      <c r="AB170" s="616"/>
      <c r="AC170" s="616"/>
      <c r="AD170" s="616"/>
      <c r="AE170" s="616"/>
      <c r="AF170" s="616"/>
      <c r="AG170" s="616"/>
      <c r="AH170" s="617"/>
      <c r="AI170" s="617"/>
      <c r="AJ170" s="617"/>
      <c r="AK170" s="617"/>
      <c r="AL170" s="617"/>
      <c r="AM170" s="617"/>
      <c r="AN170" s="617"/>
      <c r="AO170" s="617"/>
      <c r="AP170" s="618"/>
      <c r="AQ170" s="616"/>
      <c r="AR170" s="616"/>
      <c r="AS170" s="616"/>
      <c r="AT170" s="616"/>
      <c r="AU170" s="616"/>
      <c r="AV170" s="616"/>
      <c r="AW170" s="616"/>
      <c r="AX170" s="616"/>
      <c r="AY170" s="616"/>
      <c r="AZ170" s="616"/>
      <c r="BA170" s="616"/>
      <c r="BB170" s="616"/>
      <c r="BC170" s="616"/>
      <c r="BD170" s="616"/>
      <c r="BE170" s="616"/>
      <c r="BF170" s="616"/>
      <c r="BG170" s="260"/>
    </row>
    <row r="171" spans="1:64" ht="14.25" customHeight="1">
      <c r="A171" s="18"/>
      <c r="D171" s="411"/>
      <c r="E171" s="416" t="str">
        <f>IF(D108="","",IF(AT108&lt;&gt;Datos!$AO$2,D108,""))</f>
        <v/>
      </c>
      <c r="F171" s="417"/>
      <c r="G171" s="417"/>
      <c r="H171" s="417"/>
      <c r="I171" s="417"/>
      <c r="J171" s="417"/>
      <c r="K171" s="417"/>
      <c r="L171" s="417"/>
      <c r="M171" s="417"/>
      <c r="N171" s="417"/>
      <c r="O171" s="417"/>
      <c r="P171" s="417"/>
      <c r="Q171" s="417"/>
      <c r="R171" s="417"/>
      <c r="S171" s="417"/>
      <c r="T171" s="417"/>
      <c r="U171" s="418"/>
      <c r="V171" s="616"/>
      <c r="W171" s="616"/>
      <c r="X171" s="616"/>
      <c r="Y171" s="616"/>
      <c r="Z171" s="616"/>
      <c r="AA171" s="616"/>
      <c r="AB171" s="616"/>
      <c r="AC171" s="616"/>
      <c r="AD171" s="616"/>
      <c r="AE171" s="616"/>
      <c r="AF171" s="616"/>
      <c r="AG171" s="616"/>
      <c r="AH171" s="617"/>
      <c r="AI171" s="617"/>
      <c r="AJ171" s="617"/>
      <c r="AK171" s="617"/>
      <c r="AL171" s="617"/>
      <c r="AM171" s="617"/>
      <c r="AN171" s="617"/>
      <c r="AO171" s="617"/>
      <c r="AP171" s="618"/>
      <c r="AQ171" s="616"/>
      <c r="AR171" s="616"/>
      <c r="AS171" s="616"/>
      <c r="AT171" s="616"/>
      <c r="AU171" s="616"/>
      <c r="AV171" s="616"/>
      <c r="AW171" s="616"/>
      <c r="AX171" s="616"/>
      <c r="AY171" s="616"/>
      <c r="AZ171" s="616"/>
      <c r="BA171" s="616"/>
      <c r="BB171" s="616"/>
      <c r="BC171" s="616"/>
      <c r="BD171" s="616"/>
      <c r="BE171" s="616"/>
      <c r="BF171" s="616"/>
      <c r="BG171" s="260"/>
    </row>
    <row r="172" spans="1:64" ht="14.25" customHeight="1">
      <c r="A172" s="18"/>
      <c r="D172" s="411"/>
      <c r="E172" s="416" t="str">
        <f>IF(D109="","",IF(AT109&lt;&gt;Datos!$AO$2,D109,""))</f>
        <v/>
      </c>
      <c r="F172" s="417"/>
      <c r="G172" s="417"/>
      <c r="H172" s="417"/>
      <c r="I172" s="417"/>
      <c r="J172" s="417"/>
      <c r="K172" s="417"/>
      <c r="L172" s="417"/>
      <c r="M172" s="417"/>
      <c r="N172" s="417"/>
      <c r="O172" s="417"/>
      <c r="P172" s="417"/>
      <c r="Q172" s="417"/>
      <c r="R172" s="417"/>
      <c r="S172" s="417"/>
      <c r="T172" s="417"/>
      <c r="U172" s="418"/>
      <c r="V172" s="616"/>
      <c r="W172" s="616"/>
      <c r="X172" s="616"/>
      <c r="Y172" s="616"/>
      <c r="Z172" s="616"/>
      <c r="AA172" s="616"/>
      <c r="AB172" s="616"/>
      <c r="AC172" s="616"/>
      <c r="AD172" s="616"/>
      <c r="AE172" s="616"/>
      <c r="AF172" s="616"/>
      <c r="AG172" s="616"/>
      <c r="AH172" s="617"/>
      <c r="AI172" s="617"/>
      <c r="AJ172" s="617"/>
      <c r="AK172" s="617"/>
      <c r="AL172" s="617"/>
      <c r="AM172" s="617"/>
      <c r="AN172" s="617"/>
      <c r="AO172" s="617"/>
      <c r="AP172" s="618"/>
      <c r="AQ172" s="616"/>
      <c r="AR172" s="616"/>
      <c r="AS172" s="616"/>
      <c r="AT172" s="616"/>
      <c r="AU172" s="616"/>
      <c r="AV172" s="616"/>
      <c r="AW172" s="616"/>
      <c r="AX172" s="616"/>
      <c r="AY172" s="616"/>
      <c r="AZ172" s="616"/>
      <c r="BA172" s="616"/>
      <c r="BB172" s="616"/>
      <c r="BC172" s="616"/>
      <c r="BD172" s="616"/>
      <c r="BE172" s="616"/>
      <c r="BF172" s="616"/>
      <c r="BG172" s="260"/>
    </row>
    <row r="173" spans="1:64" ht="14.25" customHeight="1">
      <c r="A173" s="18"/>
      <c r="D173" s="412"/>
      <c r="E173" s="416" t="str">
        <f>IF(D110="","",IF(AT110&lt;&gt;Datos!$AO$2,D110,""))</f>
        <v/>
      </c>
      <c r="F173" s="417"/>
      <c r="G173" s="417"/>
      <c r="H173" s="417"/>
      <c r="I173" s="417"/>
      <c r="J173" s="417"/>
      <c r="K173" s="417"/>
      <c r="L173" s="417"/>
      <c r="M173" s="417"/>
      <c r="N173" s="417"/>
      <c r="O173" s="417"/>
      <c r="P173" s="417"/>
      <c r="Q173" s="417"/>
      <c r="R173" s="417"/>
      <c r="S173" s="417"/>
      <c r="T173" s="417"/>
      <c r="U173" s="418"/>
      <c r="V173" s="616"/>
      <c r="W173" s="616"/>
      <c r="X173" s="616"/>
      <c r="Y173" s="616"/>
      <c r="Z173" s="616"/>
      <c r="AA173" s="616"/>
      <c r="AB173" s="616"/>
      <c r="AC173" s="616"/>
      <c r="AD173" s="616"/>
      <c r="AE173" s="616"/>
      <c r="AF173" s="616"/>
      <c r="AG173" s="616"/>
      <c r="AH173" s="617"/>
      <c r="AI173" s="617"/>
      <c r="AJ173" s="617"/>
      <c r="AK173" s="617"/>
      <c r="AL173" s="617"/>
      <c r="AM173" s="617"/>
      <c r="AN173" s="617"/>
      <c r="AO173" s="617"/>
      <c r="AP173" s="618"/>
      <c r="AQ173" s="616"/>
      <c r="AR173" s="616"/>
      <c r="AS173" s="616"/>
      <c r="AT173" s="616"/>
      <c r="AU173" s="616"/>
      <c r="AV173" s="616"/>
      <c r="AW173" s="616"/>
      <c r="AX173" s="616"/>
      <c r="AY173" s="616"/>
      <c r="AZ173" s="616"/>
      <c r="BA173" s="616"/>
      <c r="BB173" s="616"/>
      <c r="BC173" s="616"/>
      <c r="BD173" s="616"/>
      <c r="BE173" s="616"/>
      <c r="BF173" s="616"/>
      <c r="BG173" s="260"/>
    </row>
    <row r="174" spans="1:64" ht="14.25" customHeight="1">
      <c r="A174" s="18"/>
      <c r="D174" s="412"/>
      <c r="E174" s="416" t="str">
        <f>IF(D111="","",IF(AT111&lt;&gt;Datos!$AO$2,D111,""))</f>
        <v/>
      </c>
      <c r="F174" s="417"/>
      <c r="G174" s="417"/>
      <c r="H174" s="417"/>
      <c r="I174" s="417"/>
      <c r="J174" s="417"/>
      <c r="K174" s="417"/>
      <c r="L174" s="417"/>
      <c r="M174" s="417"/>
      <c r="N174" s="417"/>
      <c r="O174" s="417"/>
      <c r="P174" s="417"/>
      <c r="Q174" s="417"/>
      <c r="R174" s="417"/>
      <c r="S174" s="417"/>
      <c r="T174" s="417"/>
      <c r="U174" s="418"/>
      <c r="V174" s="616"/>
      <c r="W174" s="616"/>
      <c r="X174" s="616"/>
      <c r="Y174" s="616"/>
      <c r="Z174" s="616"/>
      <c r="AA174" s="616"/>
      <c r="AB174" s="616"/>
      <c r="AC174" s="616"/>
      <c r="AD174" s="616"/>
      <c r="AE174" s="616"/>
      <c r="AF174" s="616"/>
      <c r="AG174" s="616"/>
      <c r="AH174" s="617"/>
      <c r="AI174" s="617"/>
      <c r="AJ174" s="617"/>
      <c r="AK174" s="617"/>
      <c r="AL174" s="617"/>
      <c r="AM174" s="617"/>
      <c r="AN174" s="617"/>
      <c r="AO174" s="617"/>
      <c r="AP174" s="618"/>
      <c r="AQ174" s="616"/>
      <c r="AR174" s="616"/>
      <c r="AS174" s="616"/>
      <c r="AT174" s="616"/>
      <c r="AU174" s="616"/>
      <c r="AV174" s="616"/>
      <c r="AW174" s="616"/>
      <c r="AX174" s="616"/>
      <c r="AY174" s="616"/>
      <c r="AZ174" s="616"/>
      <c r="BA174" s="616"/>
      <c r="BB174" s="616"/>
      <c r="BC174" s="616"/>
      <c r="BD174" s="616"/>
      <c r="BE174" s="616"/>
      <c r="BF174" s="616"/>
      <c r="BG174" s="260"/>
    </row>
    <row r="175" spans="1:64">
      <c r="A175" s="18"/>
      <c r="BG175" s="20"/>
    </row>
    <row r="176" spans="1:64" ht="15.75" customHeight="1">
      <c r="A176" s="18"/>
      <c r="D176" s="181"/>
      <c r="E176" s="181"/>
      <c r="F176" s="181"/>
      <c r="G176" s="181"/>
      <c r="H176" s="181"/>
      <c r="I176" s="181"/>
      <c r="J176" s="181"/>
      <c r="K176" s="181"/>
      <c r="L176" s="181"/>
      <c r="M176" s="181"/>
      <c r="N176" s="181"/>
      <c r="O176" s="181"/>
      <c r="P176" s="181"/>
      <c r="Q176" s="181"/>
      <c r="R176" s="181"/>
      <c r="S176" s="181"/>
      <c r="T176" s="181"/>
      <c r="U176" s="181"/>
      <c r="V176" s="181"/>
      <c r="W176" s="181"/>
      <c r="X176" s="181"/>
      <c r="Y176" s="181"/>
      <c r="Z176" s="181"/>
      <c r="AA176" s="181"/>
      <c r="AB176" s="181"/>
      <c r="AC176" s="181"/>
      <c r="AD176" s="181"/>
      <c r="AE176" s="181"/>
      <c r="AF176" s="181"/>
      <c r="AG176" s="181"/>
      <c r="AH176" s="181"/>
      <c r="AI176" s="181"/>
      <c r="AJ176" s="181"/>
      <c r="AK176" s="181"/>
      <c r="AL176" s="181"/>
      <c r="AM176" s="181"/>
      <c r="AN176" s="181"/>
      <c r="AO176" s="181"/>
      <c r="AP176" s="181"/>
      <c r="AQ176" s="181"/>
      <c r="AR176" s="181"/>
      <c r="AS176" s="181"/>
      <c r="AT176" s="181"/>
      <c r="AU176" s="181"/>
      <c r="AV176" s="181"/>
      <c r="AW176" s="181"/>
      <c r="AX176" s="181"/>
      <c r="AY176" s="181"/>
      <c r="AZ176" s="181"/>
      <c r="BA176" s="181"/>
      <c r="BB176" s="181"/>
      <c r="BG176" s="20"/>
      <c r="BK176" s="11" t="s">
        <v>574</v>
      </c>
    </row>
    <row r="177" spans="1:63" ht="31.9" customHeight="1">
      <c r="A177" s="18"/>
      <c r="D177" s="652" t="s">
        <v>575</v>
      </c>
      <c r="E177" s="652"/>
      <c r="F177" s="652"/>
      <c r="G177" s="652"/>
      <c r="H177" s="652"/>
      <c r="I177" s="652"/>
      <c r="J177" s="652"/>
      <c r="K177" s="652"/>
      <c r="L177" s="652"/>
      <c r="M177" s="652"/>
      <c r="N177" s="652"/>
      <c r="O177" s="652"/>
      <c r="P177" s="652"/>
      <c r="Q177" s="652"/>
      <c r="R177" s="652"/>
      <c r="S177" s="652"/>
      <c r="T177" s="652"/>
      <c r="U177" s="652"/>
      <c r="V177" s="652"/>
      <c r="W177" s="652"/>
      <c r="X177" s="652"/>
      <c r="Y177" s="652"/>
      <c r="Z177" s="652"/>
      <c r="AA177" s="652"/>
      <c r="AB177" s="652"/>
      <c r="AC177" s="652"/>
      <c r="AD177" s="652"/>
      <c r="AE177" s="652"/>
      <c r="AF177" s="652"/>
      <c r="AG177" s="652"/>
      <c r="AH177" s="652"/>
      <c r="AI177" s="652"/>
      <c r="AJ177" s="652"/>
      <c r="AK177" s="652"/>
      <c r="AL177" s="652"/>
      <c r="AM177" s="652"/>
      <c r="AN177" s="652"/>
      <c r="AO177" s="652"/>
      <c r="AP177" s="652"/>
      <c r="AQ177" s="652"/>
      <c r="AR177" s="652"/>
      <c r="AS177" s="652"/>
      <c r="AT177" s="652"/>
      <c r="AU177" s="652"/>
      <c r="AV177" s="652"/>
      <c r="AW177" s="652"/>
      <c r="AX177" s="652"/>
      <c r="AY177" s="652"/>
      <c r="AZ177" s="652"/>
      <c r="BA177" s="652"/>
      <c r="BB177" s="652"/>
      <c r="BC177" s="652"/>
      <c r="BD177" s="652"/>
      <c r="BE177" s="652"/>
      <c r="BF177" s="652"/>
      <c r="BG177" s="653"/>
      <c r="BK177" s="26" t="str">
        <f>IF(AT87=Datos!$AO$2,D87,"")</f>
        <v/>
      </c>
    </row>
    <row r="178" spans="1:63" ht="20.100000000000001" customHeight="1">
      <c r="A178" s="18"/>
      <c r="D178" s="654" t="s">
        <v>576</v>
      </c>
      <c r="E178" s="654"/>
      <c r="F178" s="654"/>
      <c r="G178" s="654"/>
      <c r="H178" s="654"/>
      <c r="I178" s="654"/>
      <c r="J178" s="654"/>
      <c r="K178" s="654"/>
      <c r="L178" s="654"/>
      <c r="M178" s="654"/>
      <c r="N178" s="654"/>
      <c r="O178" s="654"/>
      <c r="P178" s="654"/>
      <c r="Q178" s="654"/>
      <c r="R178" s="654"/>
      <c r="S178" s="654"/>
      <c r="T178" s="654"/>
      <c r="U178" s="654"/>
      <c r="V178" s="649" t="s">
        <v>563</v>
      </c>
      <c r="W178" s="649"/>
      <c r="X178" s="649"/>
      <c r="Y178" s="649"/>
      <c r="Z178" s="649"/>
      <c r="AA178" s="649"/>
      <c r="AB178" s="649"/>
      <c r="AC178" s="649"/>
      <c r="AD178" s="649"/>
      <c r="AE178" s="649"/>
      <c r="AF178" s="649"/>
      <c r="AG178" s="649"/>
      <c r="AH178" s="649"/>
      <c r="AI178" s="649"/>
      <c r="AJ178" s="649"/>
      <c r="AK178" s="649"/>
      <c r="AL178" s="649"/>
      <c r="AM178" s="649"/>
      <c r="AN178" s="649"/>
      <c r="AO178" s="649"/>
      <c r="AP178" s="649"/>
      <c r="AQ178" s="649"/>
      <c r="AR178" s="649"/>
      <c r="AS178" s="649"/>
      <c r="AT178" s="649"/>
      <c r="AU178" s="649"/>
      <c r="AV178" s="649"/>
      <c r="AW178" s="649"/>
      <c r="AX178" s="649"/>
      <c r="AY178" s="649"/>
      <c r="AZ178" s="649"/>
      <c r="BA178" s="649"/>
      <c r="BB178" s="649"/>
      <c r="BC178" s="649"/>
      <c r="BD178" s="649"/>
      <c r="BE178" s="649"/>
      <c r="BF178" s="649"/>
      <c r="BG178" s="650"/>
      <c r="BK178" s="26" t="str">
        <f>IF(AT88=Datos!$AO$2,D88,"")</f>
        <v/>
      </c>
    </row>
    <row r="179" spans="1:63" ht="25.15" customHeight="1">
      <c r="A179" s="18"/>
      <c r="D179" s="654"/>
      <c r="E179" s="654"/>
      <c r="F179" s="654"/>
      <c r="G179" s="654"/>
      <c r="H179" s="654"/>
      <c r="I179" s="654"/>
      <c r="J179" s="654"/>
      <c r="K179" s="654"/>
      <c r="L179" s="654"/>
      <c r="M179" s="654"/>
      <c r="N179" s="654"/>
      <c r="O179" s="654"/>
      <c r="P179" s="654"/>
      <c r="Q179" s="654"/>
      <c r="R179" s="654"/>
      <c r="S179" s="654"/>
      <c r="T179" s="654"/>
      <c r="U179" s="654"/>
      <c r="V179" s="604" t="s">
        <v>564</v>
      </c>
      <c r="W179" s="604"/>
      <c r="X179" s="604"/>
      <c r="Y179" s="604"/>
      <c r="Z179" s="604"/>
      <c r="AA179" s="604"/>
      <c r="AB179" s="604"/>
      <c r="AC179" s="604"/>
      <c r="AD179" s="604"/>
      <c r="AE179" s="604"/>
      <c r="AF179" s="604"/>
      <c r="AG179" s="604"/>
      <c r="AH179" s="604" t="s">
        <v>565</v>
      </c>
      <c r="AI179" s="604"/>
      <c r="AJ179" s="604"/>
      <c r="AK179" s="604"/>
      <c r="AL179" s="604"/>
      <c r="AM179" s="604"/>
      <c r="AN179" s="604"/>
      <c r="AO179" s="604"/>
      <c r="AP179" s="604"/>
      <c r="AQ179" s="604" t="s">
        <v>566</v>
      </c>
      <c r="AR179" s="604"/>
      <c r="AS179" s="604"/>
      <c r="AT179" s="604"/>
      <c r="AU179" s="604"/>
      <c r="AV179" s="604"/>
      <c r="AW179" s="604"/>
      <c r="AX179" s="604"/>
      <c r="AY179" s="604"/>
      <c r="AZ179" s="604"/>
      <c r="BA179" s="604" t="s">
        <v>567</v>
      </c>
      <c r="BB179" s="604"/>
      <c r="BC179" s="604"/>
      <c r="BD179" s="604"/>
      <c r="BE179" s="604"/>
      <c r="BF179" s="604"/>
      <c r="BG179" s="182" t="s">
        <v>568</v>
      </c>
      <c r="BK179" s="26" t="str">
        <f>IF(AT89=Datos!$AO$2,D89,"")</f>
        <v/>
      </c>
    </row>
    <row r="180" spans="1:63" ht="14.25" customHeight="1">
      <c r="A180" s="18"/>
      <c r="D180" s="429" t="s">
        <v>569</v>
      </c>
      <c r="E180" s="620"/>
      <c r="F180" s="620"/>
      <c r="G180" s="620"/>
      <c r="H180" s="620"/>
      <c r="I180" s="620"/>
      <c r="J180" s="620"/>
      <c r="K180" s="620"/>
      <c r="L180" s="620"/>
      <c r="M180" s="620"/>
      <c r="N180" s="620"/>
      <c r="O180" s="620"/>
      <c r="P180" s="620"/>
      <c r="Q180" s="620"/>
      <c r="R180" s="620"/>
      <c r="S180" s="620"/>
      <c r="T180" s="620"/>
      <c r="U180" s="620"/>
      <c r="V180" s="620"/>
      <c r="W180" s="620"/>
      <c r="X180" s="620"/>
      <c r="Y180" s="620"/>
      <c r="Z180" s="620"/>
      <c r="AA180" s="620"/>
      <c r="AB180" s="620"/>
      <c r="AC180" s="620"/>
      <c r="AD180" s="620"/>
      <c r="AE180" s="620"/>
      <c r="AF180" s="620"/>
      <c r="AG180" s="620"/>
      <c r="AH180" s="620"/>
      <c r="AI180" s="620"/>
      <c r="AJ180" s="620"/>
      <c r="AK180" s="620"/>
      <c r="AL180" s="620"/>
      <c r="AM180" s="620"/>
      <c r="AN180" s="620"/>
      <c r="AO180" s="620"/>
      <c r="AP180" s="620"/>
      <c r="AQ180" s="620"/>
      <c r="AR180" s="620"/>
      <c r="AS180" s="620"/>
      <c r="AT180" s="620"/>
      <c r="AU180" s="620"/>
      <c r="AV180" s="620"/>
      <c r="AW180" s="620"/>
      <c r="AX180" s="620"/>
      <c r="AY180" s="620"/>
      <c r="AZ180" s="620"/>
      <c r="BA180" s="624"/>
      <c r="BB180" s="625"/>
      <c r="BC180" s="625"/>
      <c r="BD180" s="625"/>
      <c r="BE180" s="625"/>
      <c r="BF180" s="626"/>
      <c r="BG180" s="261"/>
      <c r="BK180" s="26" t="str">
        <f>IF(AT90=Datos!$AO$2,D90,"")</f>
        <v/>
      </c>
    </row>
    <row r="181" spans="1:63" ht="14.25" customHeight="1">
      <c r="A181" s="18"/>
      <c r="D181" s="430"/>
      <c r="E181" s="620" t="str">
        <f>IF(D117="","",IF(AT117&lt;&gt;Datos!$AO$2,D117,""))</f>
        <v/>
      </c>
      <c r="F181" s="620"/>
      <c r="G181" s="620"/>
      <c r="H181" s="620"/>
      <c r="I181" s="620"/>
      <c r="J181" s="620"/>
      <c r="K181" s="620"/>
      <c r="L181" s="620"/>
      <c r="M181" s="620"/>
      <c r="N181" s="620"/>
      <c r="O181" s="620"/>
      <c r="P181" s="620"/>
      <c r="Q181" s="620"/>
      <c r="R181" s="620"/>
      <c r="S181" s="620"/>
      <c r="T181" s="620"/>
      <c r="U181" s="620"/>
      <c r="V181" s="620"/>
      <c r="W181" s="620"/>
      <c r="X181" s="620"/>
      <c r="Y181" s="620"/>
      <c r="Z181" s="620"/>
      <c r="AA181" s="620"/>
      <c r="AB181" s="620"/>
      <c r="AC181" s="620"/>
      <c r="AD181" s="620"/>
      <c r="AE181" s="620"/>
      <c r="AF181" s="620"/>
      <c r="AG181" s="620"/>
      <c r="AH181" s="620"/>
      <c r="AI181" s="620"/>
      <c r="AJ181" s="620"/>
      <c r="AK181" s="620"/>
      <c r="AL181" s="620"/>
      <c r="AM181" s="620"/>
      <c r="AN181" s="620"/>
      <c r="AO181" s="620"/>
      <c r="AP181" s="620"/>
      <c r="AQ181" s="620"/>
      <c r="AR181" s="620"/>
      <c r="AS181" s="620"/>
      <c r="AT181" s="620"/>
      <c r="AU181" s="620"/>
      <c r="AV181" s="620"/>
      <c r="AW181" s="620"/>
      <c r="AX181" s="620"/>
      <c r="AY181" s="620"/>
      <c r="AZ181" s="620"/>
      <c r="BA181" s="624"/>
      <c r="BB181" s="625"/>
      <c r="BC181" s="625"/>
      <c r="BD181" s="625"/>
      <c r="BE181" s="625"/>
      <c r="BF181" s="626"/>
      <c r="BG181" s="261"/>
      <c r="BK181" s="26" t="str">
        <f>IF(AT91=Datos!$AO$2,D91,"")</f>
        <v/>
      </c>
    </row>
    <row r="182" spans="1:63" ht="14.25" customHeight="1">
      <c r="A182" s="18"/>
      <c r="D182" s="430"/>
      <c r="E182" s="620" t="str">
        <f>IF(D118="","",IF(AT118&lt;&gt;Datos!$AO$2,D118,""))</f>
        <v/>
      </c>
      <c r="F182" s="620"/>
      <c r="G182" s="620"/>
      <c r="H182" s="620"/>
      <c r="I182" s="620"/>
      <c r="J182" s="620"/>
      <c r="K182" s="620"/>
      <c r="L182" s="620"/>
      <c r="M182" s="620"/>
      <c r="N182" s="620"/>
      <c r="O182" s="620"/>
      <c r="P182" s="620"/>
      <c r="Q182" s="620"/>
      <c r="R182" s="620"/>
      <c r="S182" s="620"/>
      <c r="T182" s="620"/>
      <c r="U182" s="620"/>
      <c r="V182" s="620"/>
      <c r="W182" s="620"/>
      <c r="X182" s="620"/>
      <c r="Y182" s="620"/>
      <c r="Z182" s="620"/>
      <c r="AA182" s="620"/>
      <c r="AB182" s="620"/>
      <c r="AC182" s="620"/>
      <c r="AD182" s="620"/>
      <c r="AE182" s="620"/>
      <c r="AF182" s="620"/>
      <c r="AG182" s="620"/>
      <c r="AH182" s="620"/>
      <c r="AI182" s="620"/>
      <c r="AJ182" s="620"/>
      <c r="AK182" s="620"/>
      <c r="AL182" s="620"/>
      <c r="AM182" s="620"/>
      <c r="AN182" s="620"/>
      <c r="AO182" s="620"/>
      <c r="AP182" s="620"/>
      <c r="AQ182" s="620"/>
      <c r="AR182" s="620"/>
      <c r="AS182" s="620"/>
      <c r="AT182" s="620"/>
      <c r="AU182" s="620"/>
      <c r="AV182" s="620"/>
      <c r="AW182" s="620"/>
      <c r="AX182" s="620"/>
      <c r="AY182" s="620"/>
      <c r="AZ182" s="620"/>
      <c r="BA182" s="624"/>
      <c r="BB182" s="625"/>
      <c r="BC182" s="625"/>
      <c r="BD182" s="625"/>
      <c r="BE182" s="625"/>
      <c r="BF182" s="626"/>
      <c r="BG182" s="261"/>
      <c r="BK182" s="26" t="str">
        <f>IF(AT92=Datos!$AO$2,D92,"")</f>
        <v/>
      </c>
    </row>
    <row r="183" spans="1:63" ht="14.25" customHeight="1">
      <c r="A183" s="18"/>
      <c r="D183" s="430"/>
      <c r="E183" s="620" t="str">
        <f>IF(D119="","",IF(AT119&lt;&gt;Datos!$AO$2,D119,""))</f>
        <v/>
      </c>
      <c r="F183" s="620"/>
      <c r="G183" s="620"/>
      <c r="H183" s="620"/>
      <c r="I183" s="620"/>
      <c r="J183" s="620"/>
      <c r="K183" s="620"/>
      <c r="L183" s="620"/>
      <c r="M183" s="620"/>
      <c r="N183" s="620"/>
      <c r="O183" s="620"/>
      <c r="P183" s="620"/>
      <c r="Q183" s="620"/>
      <c r="R183" s="620"/>
      <c r="S183" s="620"/>
      <c r="T183" s="620"/>
      <c r="U183" s="620"/>
      <c r="V183" s="620"/>
      <c r="W183" s="620"/>
      <c r="X183" s="620"/>
      <c r="Y183" s="620"/>
      <c r="Z183" s="620"/>
      <c r="AA183" s="620"/>
      <c r="AB183" s="620"/>
      <c r="AC183" s="620"/>
      <c r="AD183" s="620"/>
      <c r="AE183" s="620"/>
      <c r="AF183" s="620"/>
      <c r="AG183" s="620"/>
      <c r="AH183" s="620"/>
      <c r="AI183" s="620"/>
      <c r="AJ183" s="620"/>
      <c r="AK183" s="620"/>
      <c r="AL183" s="620"/>
      <c r="AM183" s="620"/>
      <c r="AN183" s="620"/>
      <c r="AO183" s="620"/>
      <c r="AP183" s="620"/>
      <c r="AQ183" s="620"/>
      <c r="AR183" s="620"/>
      <c r="AS183" s="620"/>
      <c r="AT183" s="620"/>
      <c r="AU183" s="620"/>
      <c r="AV183" s="620"/>
      <c r="AW183" s="620"/>
      <c r="AX183" s="620"/>
      <c r="AY183" s="620"/>
      <c r="AZ183" s="620"/>
      <c r="BA183" s="624"/>
      <c r="BB183" s="625"/>
      <c r="BC183" s="625"/>
      <c r="BD183" s="625"/>
      <c r="BE183" s="625"/>
      <c r="BF183" s="626"/>
      <c r="BG183" s="261"/>
      <c r="BK183" s="26" t="str">
        <f>IF(AT93=Datos!$AO$2,D93,"")</f>
        <v/>
      </c>
    </row>
    <row r="184" spans="1:63" ht="14.25" customHeight="1">
      <c r="A184" s="18"/>
      <c r="D184" s="430"/>
      <c r="E184" s="620" t="str">
        <f>IF(D120="","",IF(AT120&lt;&gt;Datos!$AO$2,D120,""))</f>
        <v/>
      </c>
      <c r="F184" s="620"/>
      <c r="G184" s="620"/>
      <c r="H184" s="620"/>
      <c r="I184" s="620"/>
      <c r="J184" s="620"/>
      <c r="K184" s="620"/>
      <c r="L184" s="620"/>
      <c r="M184" s="620"/>
      <c r="N184" s="620"/>
      <c r="O184" s="620"/>
      <c r="P184" s="620"/>
      <c r="Q184" s="620"/>
      <c r="R184" s="620"/>
      <c r="S184" s="620"/>
      <c r="T184" s="620"/>
      <c r="U184" s="620"/>
      <c r="V184" s="620"/>
      <c r="W184" s="620"/>
      <c r="X184" s="620"/>
      <c r="Y184" s="620"/>
      <c r="Z184" s="620"/>
      <c r="AA184" s="620"/>
      <c r="AB184" s="620"/>
      <c r="AC184" s="620"/>
      <c r="AD184" s="620"/>
      <c r="AE184" s="620"/>
      <c r="AF184" s="620"/>
      <c r="AG184" s="620"/>
      <c r="AH184" s="620"/>
      <c r="AI184" s="620"/>
      <c r="AJ184" s="620"/>
      <c r="AK184" s="620"/>
      <c r="AL184" s="620"/>
      <c r="AM184" s="620"/>
      <c r="AN184" s="620"/>
      <c r="AO184" s="620"/>
      <c r="AP184" s="620"/>
      <c r="AQ184" s="620"/>
      <c r="AR184" s="620"/>
      <c r="AS184" s="620"/>
      <c r="AT184" s="620"/>
      <c r="AU184" s="620"/>
      <c r="AV184" s="620"/>
      <c r="AW184" s="620"/>
      <c r="AX184" s="620"/>
      <c r="AY184" s="620"/>
      <c r="AZ184" s="620"/>
      <c r="BA184" s="624"/>
      <c r="BB184" s="625"/>
      <c r="BC184" s="625"/>
      <c r="BD184" s="625"/>
      <c r="BE184" s="625"/>
      <c r="BF184" s="626"/>
      <c r="BG184" s="261"/>
      <c r="BK184" s="26" t="str">
        <f>IF(AT94=Datos!$AO$2,D94,"")</f>
        <v/>
      </c>
    </row>
    <row r="185" spans="1:63" ht="14.25" customHeight="1">
      <c r="A185" s="18"/>
      <c r="D185" s="430"/>
      <c r="E185" s="620" t="str">
        <f>IF(D121="","",IF(AT121&lt;&gt;Datos!$AO$2,D121,""))</f>
        <v/>
      </c>
      <c r="F185" s="620"/>
      <c r="G185" s="620"/>
      <c r="H185" s="620"/>
      <c r="I185" s="620"/>
      <c r="J185" s="620"/>
      <c r="K185" s="620"/>
      <c r="L185" s="620"/>
      <c r="M185" s="620"/>
      <c r="N185" s="620"/>
      <c r="O185" s="620"/>
      <c r="P185" s="620"/>
      <c r="Q185" s="620"/>
      <c r="R185" s="620"/>
      <c r="S185" s="620"/>
      <c r="T185" s="620"/>
      <c r="U185" s="620"/>
      <c r="V185" s="620"/>
      <c r="W185" s="620"/>
      <c r="X185" s="620"/>
      <c r="Y185" s="620"/>
      <c r="Z185" s="620"/>
      <c r="AA185" s="620"/>
      <c r="AB185" s="620"/>
      <c r="AC185" s="620"/>
      <c r="AD185" s="620"/>
      <c r="AE185" s="620"/>
      <c r="AF185" s="620"/>
      <c r="AG185" s="620"/>
      <c r="AH185" s="620"/>
      <c r="AI185" s="620"/>
      <c r="AJ185" s="620"/>
      <c r="AK185" s="620"/>
      <c r="AL185" s="620"/>
      <c r="AM185" s="620"/>
      <c r="AN185" s="620"/>
      <c r="AO185" s="620"/>
      <c r="AP185" s="620"/>
      <c r="AQ185" s="620"/>
      <c r="AR185" s="620"/>
      <c r="AS185" s="620"/>
      <c r="AT185" s="620"/>
      <c r="AU185" s="620"/>
      <c r="AV185" s="620"/>
      <c r="AW185" s="620"/>
      <c r="AX185" s="620"/>
      <c r="AY185" s="620"/>
      <c r="AZ185" s="620"/>
      <c r="BA185" s="624"/>
      <c r="BB185" s="625"/>
      <c r="BC185" s="625"/>
      <c r="BD185" s="625"/>
      <c r="BE185" s="625"/>
      <c r="BF185" s="626"/>
      <c r="BG185" s="261"/>
      <c r="BK185" s="26" t="str">
        <f>IF(AT95=Datos!$AO$2,D95,"")</f>
        <v/>
      </c>
    </row>
    <row r="186" spans="1:63" ht="14.25" customHeight="1">
      <c r="A186" s="18"/>
      <c r="D186" s="430"/>
      <c r="E186" s="620"/>
      <c r="F186" s="620"/>
      <c r="G186" s="620"/>
      <c r="H186" s="620"/>
      <c r="I186" s="620"/>
      <c r="J186" s="620"/>
      <c r="K186" s="620"/>
      <c r="L186" s="620"/>
      <c r="M186" s="620"/>
      <c r="N186" s="620"/>
      <c r="O186" s="620"/>
      <c r="P186" s="620"/>
      <c r="Q186" s="620"/>
      <c r="R186" s="620"/>
      <c r="S186" s="620"/>
      <c r="T186" s="620"/>
      <c r="U186" s="620"/>
      <c r="V186" s="620"/>
      <c r="W186" s="620"/>
      <c r="X186" s="620"/>
      <c r="Y186" s="620"/>
      <c r="Z186" s="620"/>
      <c r="AA186" s="620"/>
      <c r="AB186" s="620"/>
      <c r="AC186" s="620"/>
      <c r="AD186" s="620"/>
      <c r="AE186" s="620"/>
      <c r="AF186" s="620"/>
      <c r="AG186" s="620"/>
      <c r="AH186" s="620"/>
      <c r="AI186" s="620"/>
      <c r="AJ186" s="620"/>
      <c r="AK186" s="620"/>
      <c r="AL186" s="620"/>
      <c r="AM186" s="620"/>
      <c r="AN186" s="620"/>
      <c r="AO186" s="620"/>
      <c r="AP186" s="620"/>
      <c r="AQ186" s="620"/>
      <c r="AR186" s="620"/>
      <c r="AS186" s="620"/>
      <c r="AT186" s="620"/>
      <c r="AU186" s="620"/>
      <c r="AV186" s="620"/>
      <c r="AW186" s="620"/>
      <c r="AX186" s="620"/>
      <c r="AY186" s="620"/>
      <c r="AZ186" s="620"/>
      <c r="BA186" s="624"/>
      <c r="BB186" s="625"/>
      <c r="BC186" s="625"/>
      <c r="BD186" s="625"/>
      <c r="BE186" s="625"/>
      <c r="BF186" s="626"/>
      <c r="BG186" s="261"/>
      <c r="BK186" s="26" t="str">
        <f>IF(AT96=Datos!$AO$2,D96,"")</f>
        <v/>
      </c>
    </row>
    <row r="187" spans="1:63" ht="14.25" customHeight="1">
      <c r="A187" s="18"/>
      <c r="D187" s="430"/>
      <c r="E187" s="620" t="str">
        <f>IF(D123="","",IF(AT123&lt;&gt;Datos!$AO$2,D123,""))</f>
        <v/>
      </c>
      <c r="F187" s="620"/>
      <c r="G187" s="620"/>
      <c r="H187" s="620"/>
      <c r="I187" s="620"/>
      <c r="J187" s="620"/>
      <c r="K187" s="620"/>
      <c r="L187" s="620"/>
      <c r="M187" s="620"/>
      <c r="N187" s="620"/>
      <c r="O187" s="620"/>
      <c r="P187" s="620"/>
      <c r="Q187" s="620"/>
      <c r="R187" s="620"/>
      <c r="S187" s="620"/>
      <c r="T187" s="620"/>
      <c r="U187" s="620"/>
      <c r="V187" s="620"/>
      <c r="W187" s="620"/>
      <c r="X187" s="620"/>
      <c r="Y187" s="620"/>
      <c r="Z187" s="620"/>
      <c r="AA187" s="620"/>
      <c r="AB187" s="620"/>
      <c r="AC187" s="620"/>
      <c r="AD187" s="620"/>
      <c r="AE187" s="620"/>
      <c r="AF187" s="620"/>
      <c r="AG187" s="620"/>
      <c r="AH187" s="620"/>
      <c r="AI187" s="620"/>
      <c r="AJ187" s="620"/>
      <c r="AK187" s="620"/>
      <c r="AL187" s="620"/>
      <c r="AM187" s="620"/>
      <c r="AN187" s="620"/>
      <c r="AO187" s="620"/>
      <c r="AP187" s="620"/>
      <c r="AQ187" s="620"/>
      <c r="AR187" s="620"/>
      <c r="AS187" s="620"/>
      <c r="AT187" s="620"/>
      <c r="AU187" s="620"/>
      <c r="AV187" s="620"/>
      <c r="AW187" s="620"/>
      <c r="AX187" s="620"/>
      <c r="AY187" s="620"/>
      <c r="AZ187" s="620"/>
      <c r="BA187" s="624"/>
      <c r="BB187" s="625"/>
      <c r="BC187" s="625"/>
      <c r="BD187" s="625"/>
      <c r="BE187" s="625"/>
      <c r="BF187" s="626"/>
      <c r="BG187" s="261"/>
      <c r="BK187" s="26" t="s">
        <v>580</v>
      </c>
    </row>
    <row r="188" spans="1:63" ht="14.25" customHeight="1">
      <c r="A188" s="18"/>
      <c r="D188" s="430"/>
      <c r="E188" s="620" t="str">
        <f>IF(D124="","",IF(AT124&lt;&gt;Datos!$AO$2,D124,""))</f>
        <v/>
      </c>
      <c r="F188" s="620"/>
      <c r="G188" s="620"/>
      <c r="H188" s="620"/>
      <c r="I188" s="620"/>
      <c r="J188" s="620"/>
      <c r="K188" s="620"/>
      <c r="L188" s="620"/>
      <c r="M188" s="620"/>
      <c r="N188" s="620"/>
      <c r="O188" s="620"/>
      <c r="P188" s="620"/>
      <c r="Q188" s="620"/>
      <c r="R188" s="620"/>
      <c r="S188" s="620"/>
      <c r="T188" s="620"/>
      <c r="U188" s="620"/>
      <c r="V188" s="620"/>
      <c r="W188" s="620"/>
      <c r="X188" s="620"/>
      <c r="Y188" s="620"/>
      <c r="Z188" s="620"/>
      <c r="AA188" s="620"/>
      <c r="AB188" s="620"/>
      <c r="AC188" s="620"/>
      <c r="AD188" s="620"/>
      <c r="AE188" s="620"/>
      <c r="AF188" s="620"/>
      <c r="AG188" s="620"/>
      <c r="AH188" s="620"/>
      <c r="AI188" s="620"/>
      <c r="AJ188" s="620"/>
      <c r="AK188" s="620"/>
      <c r="AL188" s="620"/>
      <c r="AM188" s="620"/>
      <c r="AN188" s="620"/>
      <c r="AO188" s="620"/>
      <c r="AP188" s="620"/>
      <c r="AQ188" s="620"/>
      <c r="AR188" s="620"/>
      <c r="AS188" s="620"/>
      <c r="AT188" s="620"/>
      <c r="AU188" s="620"/>
      <c r="AV188" s="620"/>
      <c r="AW188" s="620"/>
      <c r="AX188" s="620"/>
      <c r="AY188" s="620"/>
      <c r="AZ188" s="620"/>
      <c r="BA188" s="624"/>
      <c r="BB188" s="625"/>
      <c r="BC188" s="625"/>
      <c r="BD188" s="625"/>
      <c r="BE188" s="625"/>
      <c r="BF188" s="626"/>
      <c r="BG188" s="261"/>
      <c r="BK188" s="11" t="s">
        <v>581</v>
      </c>
    </row>
    <row r="189" spans="1:63" ht="14.25" customHeight="1" thickBot="1">
      <c r="A189" s="18"/>
      <c r="D189" s="431"/>
      <c r="E189" s="632"/>
      <c r="F189" s="633"/>
      <c r="G189" s="633"/>
      <c r="H189" s="633"/>
      <c r="I189" s="633"/>
      <c r="J189" s="633"/>
      <c r="K189" s="633"/>
      <c r="L189" s="633"/>
      <c r="M189" s="633"/>
      <c r="N189" s="633"/>
      <c r="O189" s="633"/>
      <c r="P189" s="633"/>
      <c r="Q189" s="633"/>
      <c r="R189" s="633"/>
      <c r="S189" s="633"/>
      <c r="T189" s="633"/>
      <c r="U189" s="634"/>
      <c r="V189" s="635"/>
      <c r="W189" s="635"/>
      <c r="X189" s="635"/>
      <c r="Y189" s="635"/>
      <c r="Z189" s="635"/>
      <c r="AA189" s="635"/>
      <c r="AB189" s="635"/>
      <c r="AC189" s="635"/>
      <c r="AD189" s="635"/>
      <c r="AE189" s="635"/>
      <c r="AF189" s="635"/>
      <c r="AG189" s="635"/>
      <c r="AH189" s="633"/>
      <c r="AI189" s="633"/>
      <c r="AJ189" s="633"/>
      <c r="AK189" s="633"/>
      <c r="AL189" s="633"/>
      <c r="AM189" s="633"/>
      <c r="AN189" s="633"/>
      <c r="AO189" s="633"/>
      <c r="AP189" s="634"/>
      <c r="AQ189" s="635"/>
      <c r="AR189" s="635"/>
      <c r="AS189" s="635"/>
      <c r="AT189" s="635"/>
      <c r="AU189" s="635"/>
      <c r="AV189" s="635"/>
      <c r="AW189" s="635"/>
      <c r="AX189" s="635"/>
      <c r="AY189" s="635"/>
      <c r="AZ189" s="635"/>
      <c r="BA189" s="636"/>
      <c r="BB189" s="637"/>
      <c r="BC189" s="637"/>
      <c r="BD189" s="637"/>
      <c r="BE189" s="637"/>
      <c r="BF189" s="638"/>
      <c r="BG189" s="262"/>
      <c r="BK189" s="26" t="str">
        <f>IF(AT102=Datos!$AO$2,D102,"")</f>
        <v/>
      </c>
    </row>
    <row r="190" spans="1:63" ht="14.25" customHeight="1" thickTop="1">
      <c r="A190" s="18"/>
      <c r="D190" s="411" t="s">
        <v>570</v>
      </c>
      <c r="E190" s="639" t="str">
        <f>IF(D131="","",IF(AT131&lt;&gt;Datos!$AO$2,D131,""))</f>
        <v/>
      </c>
      <c r="F190" s="640"/>
      <c r="G190" s="640"/>
      <c r="H190" s="640"/>
      <c r="I190" s="640"/>
      <c r="J190" s="640"/>
      <c r="K190" s="640"/>
      <c r="L190" s="640"/>
      <c r="M190" s="640"/>
      <c r="N190" s="640"/>
      <c r="O190" s="640"/>
      <c r="P190" s="640"/>
      <c r="Q190" s="640"/>
      <c r="R190" s="640"/>
      <c r="S190" s="640"/>
      <c r="T190" s="640"/>
      <c r="U190" s="641"/>
      <c r="V190" s="642"/>
      <c r="W190" s="642"/>
      <c r="X190" s="642"/>
      <c r="Y190" s="642"/>
      <c r="Z190" s="642"/>
      <c r="AA190" s="642"/>
      <c r="AB190" s="642"/>
      <c r="AC190" s="642"/>
      <c r="AD190" s="642"/>
      <c r="AE190" s="642"/>
      <c r="AF190" s="642"/>
      <c r="AG190" s="642"/>
      <c r="AH190" s="640"/>
      <c r="AI190" s="640"/>
      <c r="AJ190" s="640"/>
      <c r="AK190" s="640"/>
      <c r="AL190" s="640"/>
      <c r="AM190" s="640"/>
      <c r="AN190" s="640"/>
      <c r="AO190" s="640"/>
      <c r="AP190" s="641"/>
      <c r="AQ190" s="642"/>
      <c r="AR190" s="642"/>
      <c r="AS190" s="642"/>
      <c r="AT190" s="642"/>
      <c r="AU190" s="642"/>
      <c r="AV190" s="642"/>
      <c r="AW190" s="642"/>
      <c r="AX190" s="642"/>
      <c r="AY190" s="642"/>
      <c r="AZ190" s="642"/>
      <c r="BA190" s="631"/>
      <c r="BB190" s="631"/>
      <c r="BC190" s="631"/>
      <c r="BD190" s="631"/>
      <c r="BE190" s="631"/>
      <c r="BF190" s="631"/>
      <c r="BG190" s="186"/>
      <c r="BK190" s="26" t="str">
        <f>IF(AT103=Datos!$AO$2,D103,"")</f>
        <v/>
      </c>
    </row>
    <row r="191" spans="1:63" ht="14.25" customHeight="1">
      <c r="A191" s="18"/>
      <c r="D191" s="411"/>
      <c r="E191" s="630" t="str">
        <f>IF(D132="","",IF(AT132&lt;&gt;Datos!$AO$2,D132,""))</f>
        <v/>
      </c>
      <c r="F191" s="630"/>
      <c r="G191" s="630"/>
      <c r="H191" s="630"/>
      <c r="I191" s="630"/>
      <c r="J191" s="630"/>
      <c r="K191" s="630"/>
      <c r="L191" s="630"/>
      <c r="M191" s="630"/>
      <c r="N191" s="630"/>
      <c r="O191" s="630"/>
      <c r="P191" s="630"/>
      <c r="Q191" s="630"/>
      <c r="R191" s="630"/>
      <c r="S191" s="630"/>
      <c r="T191" s="630"/>
      <c r="U191" s="630"/>
      <c r="V191" s="630"/>
      <c r="W191" s="630"/>
      <c r="X191" s="630"/>
      <c r="Y191" s="630"/>
      <c r="Z191" s="630"/>
      <c r="AA191" s="630"/>
      <c r="AB191" s="630"/>
      <c r="AC191" s="630"/>
      <c r="AD191" s="630"/>
      <c r="AE191" s="630"/>
      <c r="AF191" s="630"/>
      <c r="AG191" s="630"/>
      <c r="AH191" s="630"/>
      <c r="AI191" s="630"/>
      <c r="AJ191" s="630"/>
      <c r="AK191" s="630"/>
      <c r="AL191" s="630"/>
      <c r="AM191" s="630"/>
      <c r="AN191" s="630"/>
      <c r="AO191" s="630"/>
      <c r="AP191" s="630"/>
      <c r="AQ191" s="630"/>
      <c r="AR191" s="630"/>
      <c r="AS191" s="630"/>
      <c r="AT191" s="630"/>
      <c r="AU191" s="630"/>
      <c r="AV191" s="630"/>
      <c r="AW191" s="630"/>
      <c r="AX191" s="630"/>
      <c r="AY191" s="630"/>
      <c r="AZ191" s="630"/>
      <c r="BA191" s="631"/>
      <c r="BB191" s="631"/>
      <c r="BC191" s="631"/>
      <c r="BD191" s="631"/>
      <c r="BE191" s="631"/>
      <c r="BF191" s="631"/>
      <c r="BG191" s="186"/>
      <c r="BK191" s="26" t="str">
        <f>IF(AT104=Datos!$AO$2,D104,"")</f>
        <v/>
      </c>
    </row>
    <row r="192" spans="1:63" ht="14.25" customHeight="1">
      <c r="A192" s="18"/>
      <c r="D192" s="411"/>
      <c r="E192" s="630" t="str">
        <f>IF(D133="","",IF(AT133&lt;&gt;Datos!$AO$2,D133,""))</f>
        <v/>
      </c>
      <c r="F192" s="630"/>
      <c r="G192" s="630"/>
      <c r="H192" s="630"/>
      <c r="I192" s="630"/>
      <c r="J192" s="630"/>
      <c r="K192" s="630"/>
      <c r="L192" s="630"/>
      <c r="M192" s="630"/>
      <c r="N192" s="630"/>
      <c r="O192" s="630"/>
      <c r="P192" s="630"/>
      <c r="Q192" s="630"/>
      <c r="R192" s="630"/>
      <c r="S192" s="630"/>
      <c r="T192" s="630"/>
      <c r="U192" s="630"/>
      <c r="V192" s="630"/>
      <c r="W192" s="630"/>
      <c r="X192" s="630"/>
      <c r="Y192" s="630"/>
      <c r="Z192" s="630"/>
      <c r="AA192" s="630"/>
      <c r="AB192" s="630"/>
      <c r="AC192" s="630"/>
      <c r="AD192" s="630"/>
      <c r="AE192" s="630"/>
      <c r="AF192" s="630"/>
      <c r="AG192" s="630"/>
      <c r="AH192" s="630"/>
      <c r="AI192" s="630"/>
      <c r="AJ192" s="630"/>
      <c r="AK192" s="630"/>
      <c r="AL192" s="630"/>
      <c r="AM192" s="630"/>
      <c r="AN192" s="630"/>
      <c r="AO192" s="630"/>
      <c r="AP192" s="630"/>
      <c r="AQ192" s="630"/>
      <c r="AR192" s="630"/>
      <c r="AS192" s="630"/>
      <c r="AT192" s="630"/>
      <c r="AU192" s="630"/>
      <c r="AV192" s="630"/>
      <c r="AW192" s="630"/>
      <c r="AX192" s="630"/>
      <c r="AY192" s="630"/>
      <c r="AZ192" s="630"/>
      <c r="BA192" s="631"/>
      <c r="BB192" s="631"/>
      <c r="BC192" s="631"/>
      <c r="BD192" s="631"/>
      <c r="BE192" s="631"/>
      <c r="BF192" s="631"/>
      <c r="BG192" s="186"/>
      <c r="BK192" s="26" t="str">
        <f>IF(AT105=Datos!$AO$2,D105,"")</f>
        <v/>
      </c>
    </row>
    <row r="193" spans="1:63" ht="14.25" customHeight="1">
      <c r="A193" s="18"/>
      <c r="D193" s="411"/>
      <c r="E193" s="630" t="str">
        <f>IF(D134="","",IF(AT134&lt;&gt;Datos!$AO$2,D134,""))</f>
        <v/>
      </c>
      <c r="F193" s="630"/>
      <c r="G193" s="630"/>
      <c r="H193" s="630"/>
      <c r="I193" s="630"/>
      <c r="J193" s="630"/>
      <c r="K193" s="630"/>
      <c r="L193" s="630"/>
      <c r="M193" s="630"/>
      <c r="N193" s="630"/>
      <c r="O193" s="630"/>
      <c r="P193" s="630"/>
      <c r="Q193" s="630"/>
      <c r="R193" s="630"/>
      <c r="S193" s="630"/>
      <c r="T193" s="630"/>
      <c r="U193" s="630"/>
      <c r="V193" s="630"/>
      <c r="W193" s="630"/>
      <c r="X193" s="630"/>
      <c r="Y193" s="630"/>
      <c r="Z193" s="630"/>
      <c r="AA193" s="630"/>
      <c r="AB193" s="630"/>
      <c r="AC193" s="630"/>
      <c r="AD193" s="630"/>
      <c r="AE193" s="630"/>
      <c r="AF193" s="630"/>
      <c r="AG193" s="630"/>
      <c r="AH193" s="630"/>
      <c r="AI193" s="630"/>
      <c r="AJ193" s="630"/>
      <c r="AK193" s="630"/>
      <c r="AL193" s="630"/>
      <c r="AM193" s="630"/>
      <c r="AN193" s="630"/>
      <c r="AO193" s="630"/>
      <c r="AP193" s="630"/>
      <c r="AQ193" s="630"/>
      <c r="AR193" s="630"/>
      <c r="AS193" s="630"/>
      <c r="AT193" s="630"/>
      <c r="AU193" s="630"/>
      <c r="AV193" s="630"/>
      <c r="AW193" s="630"/>
      <c r="AX193" s="630"/>
      <c r="AY193" s="630"/>
      <c r="AZ193" s="630"/>
      <c r="BA193" s="631"/>
      <c r="BB193" s="631"/>
      <c r="BC193" s="631"/>
      <c r="BD193" s="631"/>
      <c r="BE193" s="631"/>
      <c r="BF193" s="631"/>
      <c r="BG193" s="186"/>
      <c r="BK193" s="26" t="str">
        <f>IF(AT106=Datos!$AO$2,D106,"")</f>
        <v/>
      </c>
    </row>
    <row r="194" spans="1:63" ht="14.25" customHeight="1">
      <c r="A194" s="18"/>
      <c r="D194" s="411"/>
      <c r="E194" s="630" t="str">
        <f>IF(D135="","",IF(AT135&lt;&gt;Datos!$AO$2,D135,""))</f>
        <v/>
      </c>
      <c r="F194" s="630"/>
      <c r="G194" s="630"/>
      <c r="H194" s="630"/>
      <c r="I194" s="630"/>
      <c r="J194" s="630"/>
      <c r="K194" s="630"/>
      <c r="L194" s="630"/>
      <c r="M194" s="630"/>
      <c r="N194" s="630"/>
      <c r="O194" s="630"/>
      <c r="P194" s="630"/>
      <c r="Q194" s="630"/>
      <c r="R194" s="630"/>
      <c r="S194" s="630"/>
      <c r="T194" s="630"/>
      <c r="U194" s="630"/>
      <c r="V194" s="630"/>
      <c r="W194" s="630"/>
      <c r="X194" s="630"/>
      <c r="Y194" s="630"/>
      <c r="Z194" s="630"/>
      <c r="AA194" s="630"/>
      <c r="AB194" s="630"/>
      <c r="AC194" s="630"/>
      <c r="AD194" s="630"/>
      <c r="AE194" s="630"/>
      <c r="AF194" s="630"/>
      <c r="AG194" s="630"/>
      <c r="AH194" s="630"/>
      <c r="AI194" s="630"/>
      <c r="AJ194" s="630"/>
      <c r="AK194" s="630"/>
      <c r="AL194" s="630"/>
      <c r="AM194" s="630"/>
      <c r="AN194" s="630"/>
      <c r="AO194" s="630"/>
      <c r="AP194" s="630"/>
      <c r="AQ194" s="630"/>
      <c r="AR194" s="630"/>
      <c r="AS194" s="630"/>
      <c r="AT194" s="630"/>
      <c r="AU194" s="630"/>
      <c r="AV194" s="630"/>
      <c r="AW194" s="630"/>
      <c r="AX194" s="630"/>
      <c r="AY194" s="630"/>
      <c r="AZ194" s="630"/>
      <c r="BA194" s="631"/>
      <c r="BB194" s="631"/>
      <c r="BC194" s="631"/>
      <c r="BD194" s="631"/>
      <c r="BE194" s="631"/>
      <c r="BF194" s="631"/>
      <c r="BG194" s="186"/>
      <c r="BK194" s="26" t="str">
        <f>IF(AT107=Datos!$AO$2,D107,"")</f>
        <v/>
      </c>
    </row>
    <row r="195" spans="1:63" ht="14.25" customHeight="1">
      <c r="A195" s="18"/>
      <c r="D195" s="411"/>
      <c r="E195" s="630" t="str">
        <f>IF(D136="","",IF(AT136&lt;&gt;Datos!$AO$2,D136,""))</f>
        <v/>
      </c>
      <c r="F195" s="630"/>
      <c r="G195" s="630"/>
      <c r="H195" s="630"/>
      <c r="I195" s="630"/>
      <c r="J195" s="630"/>
      <c r="K195" s="630"/>
      <c r="L195" s="630"/>
      <c r="M195" s="630"/>
      <c r="N195" s="630"/>
      <c r="O195" s="630"/>
      <c r="P195" s="630"/>
      <c r="Q195" s="630"/>
      <c r="R195" s="630"/>
      <c r="S195" s="630"/>
      <c r="T195" s="630"/>
      <c r="U195" s="630"/>
      <c r="V195" s="630"/>
      <c r="W195" s="630"/>
      <c r="X195" s="630"/>
      <c r="Y195" s="630"/>
      <c r="Z195" s="630"/>
      <c r="AA195" s="630"/>
      <c r="AB195" s="630"/>
      <c r="AC195" s="630"/>
      <c r="AD195" s="630"/>
      <c r="AE195" s="630"/>
      <c r="AF195" s="630"/>
      <c r="AG195" s="630"/>
      <c r="AH195" s="630"/>
      <c r="AI195" s="630"/>
      <c r="AJ195" s="630"/>
      <c r="AK195" s="630"/>
      <c r="AL195" s="630"/>
      <c r="AM195" s="630"/>
      <c r="AN195" s="630"/>
      <c r="AO195" s="630"/>
      <c r="AP195" s="630"/>
      <c r="AQ195" s="630"/>
      <c r="AR195" s="630"/>
      <c r="AS195" s="630"/>
      <c r="AT195" s="630"/>
      <c r="AU195" s="630"/>
      <c r="AV195" s="630"/>
      <c r="AW195" s="630"/>
      <c r="AX195" s="630"/>
      <c r="AY195" s="630"/>
      <c r="AZ195" s="630"/>
      <c r="BA195" s="631"/>
      <c r="BB195" s="631"/>
      <c r="BC195" s="631"/>
      <c r="BD195" s="631"/>
      <c r="BE195" s="631"/>
      <c r="BF195" s="631"/>
      <c r="BG195" s="186"/>
      <c r="BK195" s="26" t="str">
        <f>IF(AT108=Datos!$AO$2,D108,"")</f>
        <v/>
      </c>
    </row>
    <row r="196" spans="1:63" ht="14.25" customHeight="1">
      <c r="A196" s="18"/>
      <c r="D196" s="411"/>
      <c r="E196" s="630" t="str">
        <f>IF(D137="","",IF(AT137&lt;&gt;Datos!$AO$2,D137,""))</f>
        <v/>
      </c>
      <c r="F196" s="630"/>
      <c r="G196" s="630"/>
      <c r="H196" s="630"/>
      <c r="I196" s="630"/>
      <c r="J196" s="630"/>
      <c r="K196" s="630"/>
      <c r="L196" s="630"/>
      <c r="M196" s="630"/>
      <c r="N196" s="630"/>
      <c r="O196" s="630"/>
      <c r="P196" s="630"/>
      <c r="Q196" s="630"/>
      <c r="R196" s="630"/>
      <c r="S196" s="630"/>
      <c r="T196" s="630"/>
      <c r="U196" s="630"/>
      <c r="V196" s="630"/>
      <c r="W196" s="630"/>
      <c r="X196" s="630"/>
      <c r="Y196" s="630"/>
      <c r="Z196" s="630"/>
      <c r="AA196" s="630"/>
      <c r="AB196" s="630"/>
      <c r="AC196" s="630"/>
      <c r="AD196" s="630"/>
      <c r="AE196" s="630"/>
      <c r="AF196" s="630"/>
      <c r="AG196" s="630"/>
      <c r="AH196" s="630"/>
      <c r="AI196" s="630"/>
      <c r="AJ196" s="630"/>
      <c r="AK196" s="630"/>
      <c r="AL196" s="630"/>
      <c r="AM196" s="630"/>
      <c r="AN196" s="630"/>
      <c r="AO196" s="630"/>
      <c r="AP196" s="630"/>
      <c r="AQ196" s="630"/>
      <c r="AR196" s="630"/>
      <c r="AS196" s="630"/>
      <c r="AT196" s="630"/>
      <c r="AU196" s="630"/>
      <c r="AV196" s="630"/>
      <c r="AW196" s="630"/>
      <c r="AX196" s="630"/>
      <c r="AY196" s="630"/>
      <c r="AZ196" s="630"/>
      <c r="BA196" s="631"/>
      <c r="BB196" s="631"/>
      <c r="BC196" s="631"/>
      <c r="BD196" s="631"/>
      <c r="BE196" s="631"/>
      <c r="BF196" s="631"/>
      <c r="BG196" s="186"/>
      <c r="BK196" s="26" t="str">
        <f>IF(AT109=Datos!$AO$2,D109,"")</f>
        <v/>
      </c>
    </row>
    <row r="197" spans="1:63" ht="14.25" customHeight="1">
      <c r="A197" s="18"/>
      <c r="D197" s="411"/>
      <c r="E197" s="630" t="str">
        <f>IF(D138="","",IF(AT138&lt;&gt;Datos!$AO$2,D138,""))</f>
        <v/>
      </c>
      <c r="F197" s="630"/>
      <c r="G197" s="630"/>
      <c r="H197" s="630"/>
      <c r="I197" s="630"/>
      <c r="J197" s="630"/>
      <c r="K197" s="630"/>
      <c r="L197" s="630"/>
      <c r="M197" s="630"/>
      <c r="N197" s="630"/>
      <c r="O197" s="630"/>
      <c r="P197" s="630"/>
      <c r="Q197" s="630"/>
      <c r="R197" s="630"/>
      <c r="S197" s="630"/>
      <c r="T197" s="630"/>
      <c r="U197" s="630"/>
      <c r="V197" s="630"/>
      <c r="W197" s="630"/>
      <c r="X197" s="630"/>
      <c r="Y197" s="630"/>
      <c r="Z197" s="630"/>
      <c r="AA197" s="630"/>
      <c r="AB197" s="630"/>
      <c r="AC197" s="630"/>
      <c r="AD197" s="630"/>
      <c r="AE197" s="630"/>
      <c r="AF197" s="630"/>
      <c r="AG197" s="630"/>
      <c r="AH197" s="630"/>
      <c r="AI197" s="630"/>
      <c r="AJ197" s="630"/>
      <c r="AK197" s="630"/>
      <c r="AL197" s="630"/>
      <c r="AM197" s="630"/>
      <c r="AN197" s="630"/>
      <c r="AO197" s="630"/>
      <c r="AP197" s="630"/>
      <c r="AQ197" s="630"/>
      <c r="AR197" s="630"/>
      <c r="AS197" s="630"/>
      <c r="AT197" s="630"/>
      <c r="AU197" s="630"/>
      <c r="AV197" s="630"/>
      <c r="AW197" s="630"/>
      <c r="AX197" s="630"/>
      <c r="AY197" s="630"/>
      <c r="AZ197" s="630"/>
      <c r="BA197" s="631"/>
      <c r="BB197" s="631"/>
      <c r="BC197" s="631"/>
      <c r="BD197" s="631"/>
      <c r="BE197" s="631"/>
      <c r="BF197" s="631"/>
      <c r="BG197" s="186"/>
      <c r="BK197" s="26" t="str">
        <f>IF(AT110=Datos!$AO$2,D110,"")</f>
        <v/>
      </c>
    </row>
    <row r="198" spans="1:63" ht="14.25" customHeight="1">
      <c r="A198" s="18"/>
      <c r="D198" s="412"/>
      <c r="E198" s="630" t="str">
        <f>IF(D139="","",IF(AT139&lt;&gt;Datos!$AO$2,D139,""))</f>
        <v/>
      </c>
      <c r="F198" s="630"/>
      <c r="G198" s="630"/>
      <c r="H198" s="630"/>
      <c r="I198" s="630"/>
      <c r="J198" s="630"/>
      <c r="K198" s="630"/>
      <c r="L198" s="630"/>
      <c r="M198" s="630"/>
      <c r="N198" s="630"/>
      <c r="O198" s="630"/>
      <c r="P198" s="630"/>
      <c r="Q198" s="630"/>
      <c r="R198" s="630"/>
      <c r="S198" s="630"/>
      <c r="T198" s="630"/>
      <c r="U198" s="630"/>
      <c r="V198" s="630"/>
      <c r="W198" s="630"/>
      <c r="X198" s="630"/>
      <c r="Y198" s="630"/>
      <c r="Z198" s="630"/>
      <c r="AA198" s="630"/>
      <c r="AB198" s="630"/>
      <c r="AC198" s="630"/>
      <c r="AD198" s="630"/>
      <c r="AE198" s="630"/>
      <c r="AF198" s="630"/>
      <c r="AG198" s="630"/>
      <c r="AH198" s="630"/>
      <c r="AI198" s="630"/>
      <c r="AJ198" s="630"/>
      <c r="AK198" s="630"/>
      <c r="AL198" s="630"/>
      <c r="AM198" s="630"/>
      <c r="AN198" s="630"/>
      <c r="AO198" s="630"/>
      <c r="AP198" s="630"/>
      <c r="AQ198" s="630"/>
      <c r="AR198" s="630"/>
      <c r="AS198" s="630"/>
      <c r="AT198" s="630"/>
      <c r="AU198" s="630"/>
      <c r="AV198" s="630"/>
      <c r="AW198" s="630"/>
      <c r="AX198" s="630"/>
      <c r="AY198" s="630"/>
      <c r="AZ198" s="630"/>
      <c r="BA198" s="631"/>
      <c r="BB198" s="631"/>
      <c r="BC198" s="631"/>
      <c r="BD198" s="631"/>
      <c r="BE198" s="631"/>
      <c r="BF198" s="631"/>
      <c r="BG198" s="186"/>
      <c r="BK198" s="26" t="str">
        <f>IF(AT111=Datos!$AO$2,D111,"")</f>
        <v/>
      </c>
    </row>
    <row r="199" spans="1:63" ht="14.25" customHeight="1">
      <c r="A199" s="18"/>
      <c r="D199" s="412"/>
      <c r="E199" s="630" t="str">
        <f>IF(D140="","",IF(AT140&lt;&gt;Datos!$AO$2,D140,""))</f>
        <v/>
      </c>
      <c r="F199" s="630"/>
      <c r="G199" s="630"/>
      <c r="H199" s="630"/>
      <c r="I199" s="630"/>
      <c r="J199" s="630"/>
      <c r="K199" s="630"/>
      <c r="L199" s="630"/>
      <c r="M199" s="630"/>
      <c r="N199" s="630"/>
      <c r="O199" s="630"/>
      <c r="P199" s="630"/>
      <c r="Q199" s="630"/>
      <c r="R199" s="630"/>
      <c r="S199" s="630"/>
      <c r="T199" s="630"/>
      <c r="U199" s="630"/>
      <c r="V199" s="630"/>
      <c r="W199" s="630"/>
      <c r="X199" s="630"/>
      <c r="Y199" s="630"/>
      <c r="Z199" s="630"/>
      <c r="AA199" s="630"/>
      <c r="AB199" s="630"/>
      <c r="AC199" s="630"/>
      <c r="AD199" s="630"/>
      <c r="AE199" s="630"/>
      <c r="AF199" s="630"/>
      <c r="AG199" s="630"/>
      <c r="AH199" s="630"/>
      <c r="AI199" s="630"/>
      <c r="AJ199" s="630"/>
      <c r="AK199" s="630"/>
      <c r="AL199" s="630"/>
      <c r="AM199" s="630"/>
      <c r="AN199" s="630"/>
      <c r="AO199" s="630"/>
      <c r="AP199" s="630"/>
      <c r="AQ199" s="630"/>
      <c r="AR199" s="630"/>
      <c r="AS199" s="630"/>
      <c r="AT199" s="630"/>
      <c r="AU199" s="630"/>
      <c r="AV199" s="630"/>
      <c r="AW199" s="630"/>
      <c r="AX199" s="630"/>
      <c r="AY199" s="630"/>
      <c r="AZ199" s="630"/>
      <c r="BA199" s="631"/>
      <c r="BB199" s="631"/>
      <c r="BC199" s="631"/>
      <c r="BD199" s="631"/>
      <c r="BE199" s="631"/>
      <c r="BF199" s="631"/>
      <c r="BG199" s="186"/>
      <c r="BK199" s="26" t="s">
        <v>580</v>
      </c>
    </row>
    <row r="200" spans="1:63" ht="14.25" customHeight="1">
      <c r="A200" s="18"/>
      <c r="D200" s="434" t="s">
        <v>582</v>
      </c>
      <c r="E200" s="434"/>
      <c r="F200" s="434"/>
      <c r="G200" s="434"/>
      <c r="H200" s="434"/>
      <c r="I200" s="434"/>
      <c r="J200" s="434"/>
      <c r="K200" s="434"/>
      <c r="L200" s="434"/>
      <c r="M200" s="434"/>
      <c r="N200" s="434"/>
      <c r="O200" s="434"/>
      <c r="P200" s="434"/>
      <c r="Q200" s="434"/>
      <c r="R200" s="434"/>
      <c r="S200" s="434"/>
      <c r="T200" s="434"/>
      <c r="U200" s="434"/>
      <c r="V200" s="434"/>
      <c r="W200" s="434"/>
      <c r="X200" s="434"/>
      <c r="Y200" s="434"/>
      <c r="Z200" s="434"/>
      <c r="AA200" s="434"/>
      <c r="AB200" s="434"/>
      <c r="AC200" s="434"/>
      <c r="AD200" s="434"/>
      <c r="AE200" s="434"/>
      <c r="AF200" s="434"/>
      <c r="AG200" s="434"/>
      <c r="AH200" s="434"/>
      <c r="AI200" s="434"/>
      <c r="AJ200" s="434"/>
      <c r="AK200" s="434"/>
      <c r="AL200" s="434"/>
      <c r="AM200" s="434"/>
      <c r="AN200" s="434"/>
      <c r="AO200" s="434"/>
      <c r="AP200" s="434"/>
      <c r="AQ200" s="434"/>
      <c r="AR200" s="434"/>
      <c r="AS200" s="434"/>
      <c r="AT200" s="434"/>
      <c r="AU200" s="434"/>
      <c r="AV200" s="434"/>
      <c r="AW200" s="434"/>
      <c r="AX200" s="434"/>
      <c r="AY200" s="434"/>
      <c r="AZ200" s="434"/>
      <c r="BA200" s="434"/>
      <c r="BB200" s="434"/>
      <c r="BC200" s="434"/>
      <c r="BD200" s="434"/>
      <c r="BE200" s="434"/>
      <c r="BF200" s="434"/>
      <c r="BG200" s="643"/>
    </row>
    <row r="201" spans="1:63" ht="15.75" customHeight="1">
      <c r="A201" s="18"/>
      <c r="D201" s="750"/>
      <c r="E201" s="750"/>
      <c r="F201" s="750"/>
      <c r="G201" s="750"/>
      <c r="H201" s="750"/>
      <c r="I201" s="750"/>
      <c r="J201" s="750"/>
      <c r="K201" s="750"/>
      <c r="L201" s="750"/>
      <c r="M201" s="750"/>
      <c r="N201" s="750"/>
      <c r="O201" s="750"/>
      <c r="P201" s="750"/>
      <c r="Q201" s="750"/>
      <c r="R201" s="750"/>
      <c r="S201" s="750"/>
      <c r="T201" s="750"/>
      <c r="U201" s="750"/>
      <c r="V201" s="750"/>
      <c r="W201" s="750"/>
      <c r="X201" s="750"/>
      <c r="Y201" s="750"/>
      <c r="Z201" s="750"/>
      <c r="AA201" s="750"/>
      <c r="AB201" s="750"/>
      <c r="AC201" s="750"/>
      <c r="AD201" s="750"/>
      <c r="AE201" s="750"/>
      <c r="AF201" s="750"/>
      <c r="AG201" s="750"/>
      <c r="AH201" s="750"/>
      <c r="AI201" s="750"/>
      <c r="AJ201" s="750"/>
      <c r="AK201" s="750"/>
      <c r="AL201" s="750"/>
      <c r="AM201" s="750"/>
      <c r="AN201" s="750"/>
      <c r="AO201" s="750"/>
      <c r="AP201" s="750"/>
      <c r="AQ201" s="750"/>
      <c r="AR201" s="750"/>
      <c r="AS201" s="750"/>
      <c r="AT201" s="750"/>
      <c r="AU201" s="750"/>
      <c r="AV201" s="750"/>
      <c r="AW201" s="750"/>
      <c r="AX201" s="750"/>
      <c r="AY201" s="750"/>
      <c r="AZ201" s="750"/>
      <c r="BA201" s="750"/>
      <c r="BB201" s="750"/>
      <c r="BG201" s="20"/>
    </row>
    <row r="202" spans="1:63" ht="15.75" customHeight="1">
      <c r="A202" s="18"/>
      <c r="BG202" s="20"/>
    </row>
    <row r="203" spans="1:63" ht="15" customHeight="1">
      <c r="A203" s="18"/>
      <c r="D203" s="627" t="s">
        <v>583</v>
      </c>
      <c r="E203" s="627"/>
      <c r="F203" s="627"/>
      <c r="G203" s="627"/>
      <c r="H203" s="627"/>
      <c r="I203" s="627"/>
      <c r="J203" s="627"/>
      <c r="K203" s="627"/>
      <c r="L203" s="627"/>
      <c r="M203" s="627"/>
      <c r="N203" s="627"/>
      <c r="O203" s="627"/>
      <c r="P203" s="627"/>
      <c r="Q203" s="627"/>
      <c r="R203" s="627"/>
      <c r="S203" s="627"/>
      <c r="T203" s="627"/>
      <c r="U203" s="627"/>
      <c r="V203" s="627"/>
      <c r="W203" s="627"/>
      <c r="X203" s="627"/>
      <c r="Y203" s="627"/>
      <c r="Z203" s="627"/>
      <c r="AA203" s="627"/>
      <c r="AB203" s="627"/>
      <c r="AC203" s="627"/>
      <c r="AD203" s="627"/>
      <c r="AE203" s="627"/>
      <c r="AF203" s="627"/>
      <c r="AG203" s="627"/>
      <c r="AH203" s="627"/>
      <c r="AI203" s="627"/>
      <c r="AJ203" s="627"/>
      <c r="AK203" s="627"/>
      <c r="AL203" s="627"/>
      <c r="AM203" s="627"/>
      <c r="AN203" s="627"/>
      <c r="AO203" s="627"/>
      <c r="AP203" s="627"/>
      <c r="AQ203" s="627"/>
      <c r="AR203" s="627"/>
      <c r="AS203" s="627"/>
      <c r="AT203" s="627"/>
      <c r="AU203" s="627"/>
      <c r="AV203" s="627"/>
      <c r="AW203" s="627"/>
      <c r="AX203" s="627"/>
      <c r="AY203" s="627"/>
      <c r="AZ203" s="627"/>
      <c r="BA203" s="627"/>
      <c r="BB203" s="627"/>
      <c r="BC203" s="627"/>
      <c r="BD203" s="627"/>
      <c r="BE203" s="627"/>
      <c r="BF203" s="627"/>
      <c r="BG203" s="628"/>
    </row>
    <row r="204" spans="1:63" ht="20.25" customHeight="1">
      <c r="A204" s="18"/>
      <c r="D204" s="435" t="s">
        <v>564</v>
      </c>
      <c r="E204" s="435"/>
      <c r="F204" s="435"/>
      <c r="G204" s="435"/>
      <c r="H204" s="435"/>
      <c r="I204" s="435"/>
      <c r="J204" s="435"/>
      <c r="K204" s="435"/>
      <c r="L204" s="435"/>
      <c r="M204" s="435"/>
      <c r="N204" s="435"/>
      <c r="O204" s="435"/>
      <c r="P204" s="435"/>
      <c r="Q204" s="435"/>
      <c r="R204" s="435"/>
      <c r="S204" s="435"/>
      <c r="T204" s="435"/>
      <c r="U204" s="435"/>
      <c r="V204" s="435" t="s">
        <v>565</v>
      </c>
      <c r="W204" s="435"/>
      <c r="X204" s="435"/>
      <c r="Y204" s="435"/>
      <c r="Z204" s="435"/>
      <c r="AA204" s="435"/>
      <c r="AB204" s="435"/>
      <c r="AC204" s="435"/>
      <c r="AD204" s="435"/>
      <c r="AE204" s="435"/>
      <c r="AF204" s="435"/>
      <c r="AG204" s="435"/>
      <c r="AH204" s="435"/>
      <c r="AI204" s="435"/>
      <c r="AJ204" s="435"/>
      <c r="AK204" s="435"/>
      <c r="AL204" s="435"/>
      <c r="AM204" s="435"/>
      <c r="AN204" s="435" t="s">
        <v>566</v>
      </c>
      <c r="AO204" s="435"/>
      <c r="AP204" s="435"/>
      <c r="AQ204" s="435"/>
      <c r="AR204" s="435"/>
      <c r="AS204" s="435"/>
      <c r="AT204" s="435"/>
      <c r="AU204" s="435"/>
      <c r="AV204" s="435"/>
      <c r="AW204" s="435"/>
      <c r="AX204" s="435"/>
      <c r="AY204" s="435"/>
      <c r="AZ204" s="435"/>
      <c r="BA204" s="435"/>
      <c r="BB204" s="435"/>
      <c r="BC204" s="435"/>
      <c r="BD204" s="435"/>
      <c r="BE204" s="435"/>
      <c r="BF204" s="435"/>
      <c r="BG204" s="629"/>
    </row>
    <row r="205" spans="1:63" ht="20.100000000000001" customHeight="1">
      <c r="A205" s="18"/>
      <c r="D205" s="400"/>
      <c r="E205" s="400"/>
      <c r="F205" s="400"/>
      <c r="G205" s="400"/>
      <c r="H205" s="400"/>
      <c r="I205" s="400"/>
      <c r="J205" s="400"/>
      <c r="K205" s="400"/>
      <c r="L205" s="400"/>
      <c r="M205" s="400"/>
      <c r="N205" s="400"/>
      <c r="O205" s="400"/>
      <c r="P205" s="400"/>
      <c r="Q205" s="400"/>
      <c r="R205" s="400"/>
      <c r="S205" s="400"/>
      <c r="T205" s="400"/>
      <c r="U205" s="400"/>
      <c r="V205" s="400"/>
      <c r="W205" s="400"/>
      <c r="X205" s="400"/>
      <c r="Y205" s="400"/>
      <c r="Z205" s="400"/>
      <c r="AA205" s="400"/>
      <c r="AB205" s="400"/>
      <c r="AC205" s="400"/>
      <c r="AD205" s="400"/>
      <c r="AE205" s="400"/>
      <c r="AF205" s="400"/>
      <c r="AG205" s="400"/>
      <c r="AH205" s="400"/>
      <c r="AI205" s="400"/>
      <c r="AJ205" s="400"/>
      <c r="AK205" s="400"/>
      <c r="AL205" s="400"/>
      <c r="AM205" s="400"/>
      <c r="AN205" s="400"/>
      <c r="AO205" s="400"/>
      <c r="AP205" s="400"/>
      <c r="AQ205" s="400"/>
      <c r="AR205" s="400"/>
      <c r="AS205" s="400"/>
      <c r="AT205" s="400"/>
      <c r="AU205" s="400"/>
      <c r="AV205" s="400"/>
      <c r="AW205" s="400"/>
      <c r="AX205" s="400"/>
      <c r="AY205" s="400"/>
      <c r="AZ205" s="400"/>
      <c r="BA205" s="400"/>
      <c r="BB205" s="400"/>
      <c r="BC205" s="400"/>
      <c r="BD205" s="400"/>
      <c r="BE205" s="400"/>
      <c r="BF205" s="400"/>
      <c r="BG205" s="619"/>
    </row>
    <row r="206" spans="1:63">
      <c r="A206" s="18"/>
      <c r="D206" s="400"/>
      <c r="E206" s="400"/>
      <c r="F206" s="400"/>
      <c r="G206" s="400"/>
      <c r="H206" s="400"/>
      <c r="I206" s="400"/>
      <c r="J206" s="400"/>
      <c r="K206" s="400"/>
      <c r="L206" s="400"/>
      <c r="M206" s="400"/>
      <c r="N206" s="400"/>
      <c r="O206" s="400"/>
      <c r="P206" s="400"/>
      <c r="Q206" s="400"/>
      <c r="R206" s="400"/>
      <c r="S206" s="400"/>
      <c r="T206" s="400"/>
      <c r="U206" s="400"/>
      <c r="V206" s="400"/>
      <c r="W206" s="400"/>
      <c r="X206" s="400"/>
      <c r="Y206" s="400"/>
      <c r="Z206" s="400"/>
      <c r="AA206" s="400"/>
      <c r="AB206" s="400"/>
      <c r="AC206" s="400"/>
      <c r="AD206" s="400"/>
      <c r="AE206" s="400"/>
      <c r="AF206" s="400"/>
      <c r="AG206" s="400"/>
      <c r="AH206" s="400"/>
      <c r="AI206" s="400"/>
      <c r="AJ206" s="400"/>
      <c r="AK206" s="400"/>
      <c r="AL206" s="400"/>
      <c r="AM206" s="400"/>
      <c r="AN206" s="400"/>
      <c r="AO206" s="400"/>
      <c r="AP206" s="400"/>
      <c r="AQ206" s="400"/>
      <c r="AR206" s="400"/>
      <c r="AS206" s="400"/>
      <c r="AT206" s="400"/>
      <c r="AU206" s="400"/>
      <c r="AV206" s="400"/>
      <c r="AW206" s="400"/>
      <c r="AX206" s="400"/>
      <c r="AY206" s="400"/>
      <c r="AZ206" s="400"/>
      <c r="BA206" s="400"/>
      <c r="BB206" s="400"/>
      <c r="BC206" s="400"/>
      <c r="BD206" s="400"/>
      <c r="BE206" s="400"/>
      <c r="BF206" s="400"/>
      <c r="BG206" s="619"/>
    </row>
    <row r="207" spans="1:63">
      <c r="A207" s="18"/>
      <c r="D207" s="400"/>
      <c r="E207" s="400"/>
      <c r="F207" s="400"/>
      <c r="G207" s="400"/>
      <c r="H207" s="400"/>
      <c r="I207" s="400"/>
      <c r="J207" s="400"/>
      <c r="K207" s="400"/>
      <c r="L207" s="400"/>
      <c r="M207" s="400"/>
      <c r="N207" s="400"/>
      <c r="O207" s="400"/>
      <c r="P207" s="400"/>
      <c r="Q207" s="400"/>
      <c r="R207" s="400"/>
      <c r="S207" s="400"/>
      <c r="T207" s="400"/>
      <c r="U207" s="400"/>
      <c r="V207" s="400"/>
      <c r="W207" s="400"/>
      <c r="X207" s="400"/>
      <c r="Y207" s="400"/>
      <c r="Z207" s="400"/>
      <c r="AA207" s="400"/>
      <c r="AB207" s="400"/>
      <c r="AC207" s="400"/>
      <c r="AD207" s="400"/>
      <c r="AE207" s="400"/>
      <c r="AF207" s="400"/>
      <c r="AG207" s="400"/>
      <c r="AH207" s="400"/>
      <c r="AI207" s="400"/>
      <c r="AJ207" s="400"/>
      <c r="AK207" s="400"/>
      <c r="AL207" s="400"/>
      <c r="AM207" s="400"/>
      <c r="AN207" s="400"/>
      <c r="AO207" s="400"/>
      <c r="AP207" s="400"/>
      <c r="AQ207" s="400"/>
      <c r="AR207" s="400"/>
      <c r="AS207" s="400"/>
      <c r="AT207" s="400"/>
      <c r="AU207" s="400"/>
      <c r="AV207" s="400"/>
      <c r="AW207" s="400"/>
      <c r="AX207" s="400"/>
      <c r="AY207" s="400"/>
      <c r="AZ207" s="400"/>
      <c r="BA207" s="400"/>
      <c r="BB207" s="400"/>
      <c r="BC207" s="400"/>
      <c r="BD207" s="400"/>
      <c r="BE207" s="400"/>
      <c r="BF207" s="400"/>
      <c r="BG207" s="619"/>
    </row>
    <row r="208" spans="1:63">
      <c r="A208" s="18"/>
      <c r="D208" s="400"/>
      <c r="E208" s="400"/>
      <c r="F208" s="400"/>
      <c r="G208" s="400"/>
      <c r="H208" s="400"/>
      <c r="I208" s="400"/>
      <c r="J208" s="400"/>
      <c r="K208" s="400"/>
      <c r="L208" s="400"/>
      <c r="M208" s="400"/>
      <c r="N208" s="400"/>
      <c r="O208" s="400"/>
      <c r="P208" s="400"/>
      <c r="Q208" s="400"/>
      <c r="R208" s="400"/>
      <c r="S208" s="400"/>
      <c r="T208" s="400"/>
      <c r="U208" s="400"/>
      <c r="V208" s="400"/>
      <c r="W208" s="400"/>
      <c r="X208" s="400"/>
      <c r="Y208" s="400"/>
      <c r="Z208" s="400"/>
      <c r="AA208" s="400"/>
      <c r="AB208" s="400"/>
      <c r="AC208" s="400"/>
      <c r="AD208" s="400"/>
      <c r="AE208" s="400"/>
      <c r="AF208" s="400"/>
      <c r="AG208" s="400"/>
      <c r="AH208" s="400"/>
      <c r="AI208" s="400"/>
      <c r="AJ208" s="400"/>
      <c r="AK208" s="400"/>
      <c r="AL208" s="400"/>
      <c r="AM208" s="400"/>
      <c r="AN208" s="400"/>
      <c r="AO208" s="400"/>
      <c r="AP208" s="400"/>
      <c r="AQ208" s="400"/>
      <c r="AR208" s="400"/>
      <c r="AS208" s="400"/>
      <c r="AT208" s="400"/>
      <c r="AU208" s="400"/>
      <c r="AV208" s="400"/>
      <c r="AW208" s="400"/>
      <c r="AX208" s="400"/>
      <c r="AY208" s="400"/>
      <c r="AZ208" s="400"/>
      <c r="BA208" s="400"/>
      <c r="BB208" s="400"/>
      <c r="BC208" s="400"/>
      <c r="BD208" s="400"/>
      <c r="BE208" s="400"/>
      <c r="BF208" s="400"/>
      <c r="BG208" s="619"/>
    </row>
    <row r="209" spans="1:59">
      <c r="A209" s="18"/>
      <c r="D209" s="400"/>
      <c r="E209" s="400"/>
      <c r="F209" s="400"/>
      <c r="G209" s="400"/>
      <c r="H209" s="400"/>
      <c r="I209" s="400"/>
      <c r="J209" s="400"/>
      <c r="K209" s="400"/>
      <c r="L209" s="400"/>
      <c r="M209" s="400"/>
      <c r="N209" s="400"/>
      <c r="O209" s="400"/>
      <c r="P209" s="400"/>
      <c r="Q209" s="400"/>
      <c r="R209" s="400"/>
      <c r="S209" s="400"/>
      <c r="T209" s="400"/>
      <c r="U209" s="400"/>
      <c r="V209" s="400"/>
      <c r="W209" s="400"/>
      <c r="X209" s="400"/>
      <c r="Y209" s="400"/>
      <c r="Z209" s="400"/>
      <c r="AA209" s="400"/>
      <c r="AB209" s="400"/>
      <c r="AC209" s="400"/>
      <c r="AD209" s="400"/>
      <c r="AE209" s="400"/>
      <c r="AF209" s="400"/>
      <c r="AG209" s="400"/>
      <c r="AH209" s="400"/>
      <c r="AI209" s="400"/>
      <c r="AJ209" s="400"/>
      <c r="AK209" s="400"/>
      <c r="AL209" s="400"/>
      <c r="AM209" s="400"/>
      <c r="AN209" s="400"/>
      <c r="AO209" s="400"/>
      <c r="AP209" s="400"/>
      <c r="AQ209" s="400"/>
      <c r="AR209" s="400"/>
      <c r="AS209" s="400"/>
      <c r="AT209" s="400"/>
      <c r="AU209" s="400"/>
      <c r="AV209" s="400"/>
      <c r="AW209" s="400"/>
      <c r="AX209" s="400"/>
      <c r="AY209" s="400"/>
      <c r="AZ209" s="400"/>
      <c r="BA209" s="400"/>
      <c r="BB209" s="400"/>
      <c r="BC209" s="400"/>
      <c r="BD209" s="400"/>
      <c r="BE209" s="400"/>
      <c r="BF209" s="400"/>
      <c r="BG209" s="619"/>
    </row>
    <row r="210" spans="1:59">
      <c r="A210" s="18"/>
      <c r="D210" s="400"/>
      <c r="E210" s="400"/>
      <c r="F210" s="400"/>
      <c r="G210" s="400"/>
      <c r="H210" s="400"/>
      <c r="I210" s="400"/>
      <c r="J210" s="400"/>
      <c r="K210" s="400"/>
      <c r="L210" s="400"/>
      <c r="M210" s="400"/>
      <c r="N210" s="400"/>
      <c r="O210" s="400"/>
      <c r="P210" s="400"/>
      <c r="Q210" s="400"/>
      <c r="R210" s="400"/>
      <c r="S210" s="400"/>
      <c r="T210" s="400"/>
      <c r="U210" s="400"/>
      <c r="V210" s="400"/>
      <c r="W210" s="400"/>
      <c r="X210" s="400"/>
      <c r="Y210" s="400"/>
      <c r="Z210" s="400"/>
      <c r="AA210" s="400"/>
      <c r="AB210" s="400"/>
      <c r="AC210" s="400"/>
      <c r="AD210" s="400"/>
      <c r="AE210" s="400"/>
      <c r="AF210" s="400"/>
      <c r="AG210" s="400"/>
      <c r="AH210" s="400"/>
      <c r="AI210" s="400"/>
      <c r="AJ210" s="400"/>
      <c r="AK210" s="400"/>
      <c r="AL210" s="400"/>
      <c r="AM210" s="400"/>
      <c r="AN210" s="400"/>
      <c r="AO210" s="400"/>
      <c r="AP210" s="400"/>
      <c r="AQ210" s="400"/>
      <c r="AR210" s="400"/>
      <c r="AS210" s="400"/>
      <c r="AT210" s="400"/>
      <c r="AU210" s="400"/>
      <c r="AV210" s="400"/>
      <c r="AW210" s="400"/>
      <c r="AX210" s="400"/>
      <c r="AY210" s="400"/>
      <c r="AZ210" s="400"/>
      <c r="BA210" s="400"/>
      <c r="BB210" s="400"/>
      <c r="BC210" s="400"/>
      <c r="BD210" s="400"/>
      <c r="BE210" s="400"/>
      <c r="BF210" s="400"/>
      <c r="BG210" s="619"/>
    </row>
    <row r="211" spans="1:59">
      <c r="A211" s="18"/>
      <c r="D211" s="405"/>
      <c r="E211" s="406"/>
      <c r="F211" s="406"/>
      <c r="G211" s="406"/>
      <c r="H211" s="406"/>
      <c r="I211" s="406"/>
      <c r="J211" s="406"/>
      <c r="K211" s="406"/>
      <c r="L211" s="406"/>
      <c r="M211" s="406"/>
      <c r="N211" s="406"/>
      <c r="O211" s="406"/>
      <c r="P211" s="406"/>
      <c r="Q211" s="406"/>
      <c r="R211" s="406"/>
      <c r="S211" s="406"/>
      <c r="T211" s="406"/>
      <c r="U211" s="428"/>
      <c r="V211" s="400"/>
      <c r="W211" s="400"/>
      <c r="X211" s="400"/>
      <c r="Y211" s="400"/>
      <c r="Z211" s="400"/>
      <c r="AA211" s="400"/>
      <c r="AB211" s="400"/>
      <c r="AC211" s="400"/>
      <c r="AD211" s="400"/>
      <c r="AE211" s="400"/>
      <c r="AF211" s="400"/>
      <c r="AG211" s="400"/>
      <c r="AH211" s="400"/>
      <c r="AI211" s="400"/>
      <c r="AJ211" s="400"/>
      <c r="AK211" s="400"/>
      <c r="AL211" s="400"/>
      <c r="AM211" s="400"/>
      <c r="AN211" s="405"/>
      <c r="AO211" s="406"/>
      <c r="AP211" s="406"/>
      <c r="AQ211" s="406"/>
      <c r="AR211" s="406"/>
      <c r="AS211" s="406"/>
      <c r="AT211" s="406"/>
      <c r="AU211" s="406"/>
      <c r="AV211" s="406"/>
      <c r="AW211" s="406"/>
      <c r="AX211" s="406"/>
      <c r="AY211" s="406"/>
      <c r="AZ211" s="406"/>
      <c r="BA211" s="406"/>
      <c r="BB211" s="406"/>
      <c r="BC211" s="406"/>
      <c r="BD211" s="406"/>
      <c r="BE211" s="406"/>
      <c r="BF211" s="406"/>
      <c r="BG211" s="407"/>
    </row>
    <row r="212" spans="1:59">
      <c r="A212" s="18"/>
      <c r="D212" s="405"/>
      <c r="E212" s="406"/>
      <c r="F212" s="406"/>
      <c r="G212" s="406"/>
      <c r="H212" s="406"/>
      <c r="I212" s="406"/>
      <c r="J212" s="406"/>
      <c r="K212" s="406"/>
      <c r="L212" s="406"/>
      <c r="M212" s="406"/>
      <c r="N212" s="406"/>
      <c r="O212" s="406"/>
      <c r="P212" s="406"/>
      <c r="Q212" s="406"/>
      <c r="R212" s="406"/>
      <c r="S212" s="406"/>
      <c r="T212" s="406"/>
      <c r="U212" s="428"/>
      <c r="V212" s="400"/>
      <c r="W212" s="400"/>
      <c r="X212" s="400"/>
      <c r="Y212" s="400"/>
      <c r="Z212" s="400"/>
      <c r="AA212" s="400"/>
      <c r="AB212" s="400"/>
      <c r="AC212" s="400"/>
      <c r="AD212" s="400"/>
      <c r="AE212" s="400"/>
      <c r="AF212" s="400"/>
      <c r="AG212" s="400"/>
      <c r="AH212" s="400"/>
      <c r="AI212" s="400"/>
      <c r="AJ212" s="400"/>
      <c r="AK212" s="400"/>
      <c r="AL212" s="400"/>
      <c r="AM212" s="400"/>
      <c r="AN212" s="405"/>
      <c r="AO212" s="406"/>
      <c r="AP212" s="406"/>
      <c r="AQ212" s="406"/>
      <c r="AR212" s="406"/>
      <c r="AS212" s="406"/>
      <c r="AT212" s="406"/>
      <c r="AU212" s="406"/>
      <c r="AV212" s="406"/>
      <c r="AW212" s="406"/>
      <c r="AX212" s="406"/>
      <c r="AY212" s="406"/>
      <c r="AZ212" s="406"/>
      <c r="BA212" s="406"/>
      <c r="BB212" s="406"/>
      <c r="BC212" s="406"/>
      <c r="BD212" s="406"/>
      <c r="BE212" s="406"/>
      <c r="BF212" s="406"/>
      <c r="BG212" s="407"/>
    </row>
    <row r="213" spans="1:59">
      <c r="A213" s="18"/>
      <c r="D213" s="405"/>
      <c r="E213" s="406"/>
      <c r="F213" s="406"/>
      <c r="G213" s="406"/>
      <c r="H213" s="406"/>
      <c r="I213" s="406"/>
      <c r="J213" s="406"/>
      <c r="K213" s="406"/>
      <c r="L213" s="406"/>
      <c r="M213" s="406"/>
      <c r="N213" s="406"/>
      <c r="O213" s="406"/>
      <c r="P213" s="406"/>
      <c r="Q213" s="406"/>
      <c r="R213" s="406"/>
      <c r="S213" s="406"/>
      <c r="T213" s="406"/>
      <c r="U213" s="428"/>
      <c r="V213" s="400"/>
      <c r="W213" s="400"/>
      <c r="X213" s="400"/>
      <c r="Y213" s="400"/>
      <c r="Z213" s="400"/>
      <c r="AA213" s="400"/>
      <c r="AB213" s="400"/>
      <c r="AC213" s="400"/>
      <c r="AD213" s="400"/>
      <c r="AE213" s="400"/>
      <c r="AF213" s="400"/>
      <c r="AG213" s="400"/>
      <c r="AH213" s="400"/>
      <c r="AI213" s="400"/>
      <c r="AJ213" s="400"/>
      <c r="AK213" s="400"/>
      <c r="AL213" s="400"/>
      <c r="AM213" s="400"/>
      <c r="AN213" s="405"/>
      <c r="AO213" s="406"/>
      <c r="AP213" s="406"/>
      <c r="AQ213" s="406"/>
      <c r="AR213" s="406"/>
      <c r="AS213" s="406"/>
      <c r="AT213" s="406"/>
      <c r="AU213" s="406"/>
      <c r="AV213" s="406"/>
      <c r="AW213" s="406"/>
      <c r="AX213" s="406"/>
      <c r="AY213" s="406"/>
      <c r="AZ213" s="406"/>
      <c r="BA213" s="406"/>
      <c r="BB213" s="406"/>
      <c r="BC213" s="406"/>
      <c r="BD213" s="406"/>
      <c r="BE213" s="406"/>
      <c r="BF213" s="406"/>
      <c r="BG213" s="407"/>
    </row>
    <row r="214" spans="1:59">
      <c r="A214" s="18"/>
      <c r="D214" s="405"/>
      <c r="E214" s="406"/>
      <c r="F214" s="406"/>
      <c r="G214" s="406"/>
      <c r="H214" s="406"/>
      <c r="I214" s="406"/>
      <c r="J214" s="406"/>
      <c r="K214" s="406"/>
      <c r="L214" s="406"/>
      <c r="M214" s="406"/>
      <c r="N214" s="406"/>
      <c r="O214" s="406"/>
      <c r="P214" s="406"/>
      <c r="Q214" s="406"/>
      <c r="R214" s="406"/>
      <c r="S214" s="406"/>
      <c r="T214" s="406"/>
      <c r="U214" s="428"/>
      <c r="V214" s="400"/>
      <c r="W214" s="400"/>
      <c r="X214" s="400"/>
      <c r="Y214" s="400"/>
      <c r="Z214" s="400"/>
      <c r="AA214" s="400"/>
      <c r="AB214" s="400"/>
      <c r="AC214" s="400"/>
      <c r="AD214" s="400"/>
      <c r="AE214" s="400"/>
      <c r="AF214" s="400"/>
      <c r="AG214" s="400"/>
      <c r="AH214" s="400"/>
      <c r="AI214" s="400"/>
      <c r="AJ214" s="400"/>
      <c r="AK214" s="400"/>
      <c r="AL214" s="400"/>
      <c r="AM214" s="400"/>
      <c r="AN214" s="405"/>
      <c r="AO214" s="406"/>
      <c r="AP214" s="406"/>
      <c r="AQ214" s="406"/>
      <c r="AR214" s="406"/>
      <c r="AS214" s="406"/>
      <c r="AT214" s="406"/>
      <c r="AU214" s="406"/>
      <c r="AV214" s="406"/>
      <c r="AW214" s="406"/>
      <c r="AX214" s="406"/>
      <c r="AY214" s="406"/>
      <c r="AZ214" s="406"/>
      <c r="BA214" s="406"/>
      <c r="BB214" s="406"/>
      <c r="BC214" s="406"/>
      <c r="BD214" s="406"/>
      <c r="BE214" s="406"/>
      <c r="BF214" s="406"/>
      <c r="BG214" s="407"/>
    </row>
    <row r="215" spans="1:59" ht="15" customHeight="1">
      <c r="A215" s="18"/>
      <c r="D215" s="434" t="str">
        <f>IF(AK13=Datos!$A$6,"* Si los efectos no deseados de la oportunidad se presentan incluir este plan en el Sistema de Administración de Acciones Preventivas y Correctivas con fuente -Administración de oportunidades (contingencia)-","* Si el riesgo se presenta incluir este plan en el Sistema de Administración de Acciones Preventivas y Correctivas con fuente -Administración de riesgos (contingencia)-")</f>
        <v>* Si el riesgo se presenta incluir este plan en el Sistema de Administración de Acciones Preventivas y Correctivas con fuente -Administración de riesgos (contingencia)-</v>
      </c>
      <c r="E215" s="434"/>
      <c r="F215" s="434"/>
      <c r="G215" s="434"/>
      <c r="H215" s="434"/>
      <c r="I215" s="434"/>
      <c r="J215" s="434"/>
      <c r="K215" s="434"/>
      <c r="L215" s="434"/>
      <c r="M215" s="434"/>
      <c r="N215" s="434"/>
      <c r="O215" s="434"/>
      <c r="P215" s="434"/>
      <c r="Q215" s="434"/>
      <c r="R215" s="434"/>
      <c r="S215" s="434"/>
      <c r="T215" s="434"/>
      <c r="U215" s="434"/>
      <c r="V215" s="434"/>
      <c r="W215" s="434"/>
      <c r="X215" s="434"/>
      <c r="Y215" s="434"/>
      <c r="Z215" s="434"/>
      <c r="AA215" s="434"/>
      <c r="AB215" s="434"/>
      <c r="AC215" s="434"/>
      <c r="AD215" s="434"/>
      <c r="AE215" s="434"/>
      <c r="AF215" s="434"/>
      <c r="AG215" s="434"/>
      <c r="AH215" s="434"/>
      <c r="AI215" s="434"/>
      <c r="AJ215" s="434"/>
      <c r="AK215" s="434"/>
      <c r="AL215" s="434"/>
      <c r="AM215" s="434"/>
      <c r="AN215" s="434"/>
      <c r="AO215" s="434"/>
      <c r="AP215" s="434"/>
      <c r="AQ215" s="434"/>
      <c r="AR215" s="434"/>
      <c r="AS215" s="434"/>
      <c r="AT215" s="434"/>
      <c r="AU215" s="434"/>
      <c r="AV215" s="434"/>
      <c r="AW215" s="434"/>
      <c r="AX215" s="434"/>
      <c r="AY215" s="434"/>
      <c r="AZ215" s="434"/>
      <c r="BA215" s="434"/>
      <c r="BB215" s="434"/>
      <c r="BG215" s="20"/>
    </row>
    <row r="216" spans="1:59" ht="15" customHeight="1">
      <c r="A216" s="18"/>
      <c r="BG216" s="20"/>
    </row>
    <row r="217" spans="1:59" ht="15.75" thickBot="1">
      <c r="A217" s="51"/>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c r="AS217" s="52"/>
      <c r="AT217" s="52"/>
      <c r="AU217" s="52"/>
      <c r="AV217" s="52"/>
      <c r="AW217" s="52"/>
      <c r="AX217" s="52"/>
      <c r="AY217" s="52"/>
      <c r="AZ217" s="52"/>
      <c r="BA217" s="52"/>
      <c r="BB217" s="52"/>
      <c r="BC217" s="52"/>
      <c r="BD217" s="52"/>
      <c r="BE217" s="52"/>
      <c r="BF217" s="52"/>
      <c r="BG217" s="54"/>
    </row>
    <row r="231" spans="63:64" ht="30">
      <c r="BK231" s="26" t="s">
        <v>587</v>
      </c>
      <c r="BL231" s="103">
        <v>1</v>
      </c>
    </row>
    <row r="232" spans="63:64">
      <c r="BK232" s="41"/>
    </row>
  </sheetData>
  <sheetProtection password="A10A" sheet="1" objects="1" scenarios="1" formatCells="0" formatRows="0"/>
  <mergeCells count="870">
    <mergeCell ref="BG1:BG2"/>
    <mergeCell ref="P3:U4"/>
    <mergeCell ref="V3:AZ4"/>
    <mergeCell ref="BA3:BF4"/>
    <mergeCell ref="BG3:BG4"/>
    <mergeCell ref="D6:G6"/>
    <mergeCell ref="K6:BF6"/>
    <mergeCell ref="D8:G8"/>
    <mergeCell ref="K8:BF8"/>
    <mergeCell ref="D10:I10"/>
    <mergeCell ref="K10:AJ10"/>
    <mergeCell ref="AQ10:AW10"/>
    <mergeCell ref="AX10:BF10"/>
    <mergeCell ref="A1:J4"/>
    <mergeCell ref="P1:U2"/>
    <mergeCell ref="V1:AZ2"/>
    <mergeCell ref="BA1:BF2"/>
    <mergeCell ref="D18:Q18"/>
    <mergeCell ref="S18:V18"/>
    <mergeCell ref="X18:BF18"/>
    <mergeCell ref="D20:BC20"/>
    <mergeCell ref="D21:BF21"/>
    <mergeCell ref="D22:BF22"/>
    <mergeCell ref="AT11:BC11"/>
    <mergeCell ref="M13:T13"/>
    <mergeCell ref="V13:AJ13"/>
    <mergeCell ref="A15:J15"/>
    <mergeCell ref="D17:Q17"/>
    <mergeCell ref="S17:V17"/>
    <mergeCell ref="X17:BB17"/>
    <mergeCell ref="D29:AB29"/>
    <mergeCell ref="AD29:BF34"/>
    <mergeCell ref="D30:AB30"/>
    <mergeCell ref="D31:AB31"/>
    <mergeCell ref="D32:AB32"/>
    <mergeCell ref="D33:AB33"/>
    <mergeCell ref="D34:AB34"/>
    <mergeCell ref="D23:AR23"/>
    <mergeCell ref="AY23:BF23"/>
    <mergeCell ref="D24:AV24"/>
    <mergeCell ref="AY24:BF24"/>
    <mergeCell ref="D28:AB28"/>
    <mergeCell ref="AD28:BF28"/>
    <mergeCell ref="D26:O26"/>
    <mergeCell ref="R26:S26"/>
    <mergeCell ref="W26:AC26"/>
    <mergeCell ref="AI26:AR26"/>
    <mergeCell ref="AU26:AV26"/>
    <mergeCell ref="D39:I39"/>
    <mergeCell ref="J39:AB39"/>
    <mergeCell ref="AD39:BF39"/>
    <mergeCell ref="D40:I40"/>
    <mergeCell ref="J40:AB40"/>
    <mergeCell ref="AD40:BF40"/>
    <mergeCell ref="D36:AB36"/>
    <mergeCell ref="AD36:BF37"/>
    <mergeCell ref="D37:AB37"/>
    <mergeCell ref="D38:I38"/>
    <mergeCell ref="J38:AB38"/>
    <mergeCell ref="AD38:BF38"/>
    <mergeCell ref="D43:I43"/>
    <mergeCell ref="J43:AB43"/>
    <mergeCell ref="AD43:BF43"/>
    <mergeCell ref="D44:I44"/>
    <mergeCell ref="J44:AB44"/>
    <mergeCell ref="AD44:BF44"/>
    <mergeCell ref="D41:I41"/>
    <mergeCell ref="J41:AB41"/>
    <mergeCell ref="AD41:BF41"/>
    <mergeCell ref="D42:I42"/>
    <mergeCell ref="J42:AB42"/>
    <mergeCell ref="AD42:BF42"/>
    <mergeCell ref="D47:I47"/>
    <mergeCell ref="J47:AB47"/>
    <mergeCell ref="AD47:BF47"/>
    <mergeCell ref="D48:I48"/>
    <mergeCell ref="J48:AB48"/>
    <mergeCell ref="AD48:BF48"/>
    <mergeCell ref="D45:I45"/>
    <mergeCell ref="J45:AB45"/>
    <mergeCell ref="AD45:BF45"/>
    <mergeCell ref="D46:I46"/>
    <mergeCell ref="J46:AB46"/>
    <mergeCell ref="AD46:BF46"/>
    <mergeCell ref="D52:I52"/>
    <mergeCell ref="J52:AB52"/>
    <mergeCell ref="AD52:BF52"/>
    <mergeCell ref="D53:I53"/>
    <mergeCell ref="J53:AB53"/>
    <mergeCell ref="AD53:BF53"/>
    <mergeCell ref="D49:AB49"/>
    <mergeCell ref="AD49:BF49"/>
    <mergeCell ref="D50:I50"/>
    <mergeCell ref="J50:AB50"/>
    <mergeCell ref="AD50:BF50"/>
    <mergeCell ref="D51:I51"/>
    <mergeCell ref="J51:AB51"/>
    <mergeCell ref="AD51:BF51"/>
    <mergeCell ref="D56:I56"/>
    <mergeCell ref="J56:AB56"/>
    <mergeCell ref="AD56:BF56"/>
    <mergeCell ref="D57:I57"/>
    <mergeCell ref="J57:AB57"/>
    <mergeCell ref="AD57:BF57"/>
    <mergeCell ref="D54:I54"/>
    <mergeCell ref="J54:AB54"/>
    <mergeCell ref="AD54:BF54"/>
    <mergeCell ref="D55:I55"/>
    <mergeCell ref="J55:AB55"/>
    <mergeCell ref="AD55:BF55"/>
    <mergeCell ref="D60:I60"/>
    <mergeCell ref="J60:AB60"/>
    <mergeCell ref="AD60:BF60"/>
    <mergeCell ref="BK60:BM61"/>
    <mergeCell ref="BP61:BP62"/>
    <mergeCell ref="BQ61:BQ62"/>
    <mergeCell ref="A62:J62"/>
    <mergeCell ref="D58:I58"/>
    <mergeCell ref="J58:AB58"/>
    <mergeCell ref="AD58:BF58"/>
    <mergeCell ref="D59:I59"/>
    <mergeCell ref="J59:AB59"/>
    <mergeCell ref="AD59:BF59"/>
    <mergeCell ref="Z63:AK63"/>
    <mergeCell ref="D64:G64"/>
    <mergeCell ref="E65:Z65"/>
    <mergeCell ref="AB65:AK65"/>
    <mergeCell ref="E66:H66"/>
    <mergeCell ref="I66:V66"/>
    <mergeCell ref="AB66:AC66"/>
    <mergeCell ref="AD66:AE66"/>
    <mergeCell ref="AF66:AG66"/>
    <mergeCell ref="AH66:AI66"/>
    <mergeCell ref="AJ66:AK66"/>
    <mergeCell ref="E67:H67"/>
    <mergeCell ref="I67:V67"/>
    <mergeCell ref="Z67:Z76"/>
    <mergeCell ref="AA67:AA68"/>
    <mergeCell ref="AB67:AC68"/>
    <mergeCell ref="AD67:AE68"/>
    <mergeCell ref="AF67:AG68"/>
    <mergeCell ref="AH67:AI68"/>
    <mergeCell ref="AJ67:AK68"/>
    <mergeCell ref="E70:P70"/>
    <mergeCell ref="J72:P72"/>
    <mergeCell ref="E76:H76"/>
    <mergeCell ref="I76:L76"/>
    <mergeCell ref="M76:P76"/>
    <mergeCell ref="AP67:BF67"/>
    <mergeCell ref="AP68:BF69"/>
    <mergeCell ref="R69:W69"/>
    <mergeCell ref="AA69:AA70"/>
    <mergeCell ref="AB69:AC70"/>
    <mergeCell ref="AD69:AE70"/>
    <mergeCell ref="AF69:AG70"/>
    <mergeCell ref="AH69:AI70"/>
    <mergeCell ref="AJ69:AK70"/>
    <mergeCell ref="R70:W70"/>
    <mergeCell ref="BS70:BS71"/>
    <mergeCell ref="BT70:BT71"/>
    <mergeCell ref="BU70:BU71"/>
    <mergeCell ref="R71:W71"/>
    <mergeCell ref="AA71:AA72"/>
    <mergeCell ref="AB71:AC72"/>
    <mergeCell ref="AD71:AE72"/>
    <mergeCell ref="AF71:AG72"/>
    <mergeCell ref="AH71:AI72"/>
    <mergeCell ref="AJ71:AK72"/>
    <mergeCell ref="AP71:BF71"/>
    <mergeCell ref="R72:W72"/>
    <mergeCell ref="AP72:BF76"/>
    <mergeCell ref="R73:W73"/>
    <mergeCell ref="AA73:AA74"/>
    <mergeCell ref="AB73:AC74"/>
    <mergeCell ref="AD73:AE74"/>
    <mergeCell ref="AJ75:AK76"/>
    <mergeCell ref="R76:W76"/>
    <mergeCell ref="AF73:AG74"/>
    <mergeCell ref="AH73:AI74"/>
    <mergeCell ref="AJ73:AK74"/>
    <mergeCell ref="AF75:AG76"/>
    <mergeCell ref="AH75:AI76"/>
    <mergeCell ref="C74:D78"/>
    <mergeCell ref="E75:H75"/>
    <mergeCell ref="I75:L75"/>
    <mergeCell ref="M75:P75"/>
    <mergeCell ref="AA75:AA76"/>
    <mergeCell ref="AB75:AC76"/>
    <mergeCell ref="AD75:AE76"/>
    <mergeCell ref="E77:P77"/>
    <mergeCell ref="R77:W77"/>
    <mergeCell ref="E78:I80"/>
    <mergeCell ref="R78:W78"/>
    <mergeCell ref="J79:P79"/>
    <mergeCell ref="R79:W79"/>
    <mergeCell ref="R80:W80"/>
    <mergeCell ref="AJ85:AK85"/>
    <mergeCell ref="AL85:AM86"/>
    <mergeCell ref="AN85:AQ85"/>
    <mergeCell ref="AR85:AS86"/>
    <mergeCell ref="BS85:BU85"/>
    <mergeCell ref="BV85:BX85"/>
    <mergeCell ref="AZ86:BB86"/>
    <mergeCell ref="BC86:BG86"/>
    <mergeCell ref="F81:G81"/>
    <mergeCell ref="H81:I81"/>
    <mergeCell ref="A84:J84"/>
    <mergeCell ref="X84:AM84"/>
    <mergeCell ref="AN84:AS84"/>
    <mergeCell ref="X85:AA85"/>
    <mergeCell ref="AB85:AC85"/>
    <mergeCell ref="AD85:AE85"/>
    <mergeCell ref="AF85:AG85"/>
    <mergeCell ref="AH85:AI85"/>
    <mergeCell ref="AF86:AG86"/>
    <mergeCell ref="AH86:AI86"/>
    <mergeCell ref="AJ86:AK86"/>
    <mergeCell ref="AN86:AQ86"/>
    <mergeCell ref="AT86:AV86"/>
    <mergeCell ref="AW86:AY86"/>
    <mergeCell ref="D86:S86"/>
    <mergeCell ref="T86:W86"/>
    <mergeCell ref="X86:Y86"/>
    <mergeCell ref="Z86:AA86"/>
    <mergeCell ref="AB86:AC86"/>
    <mergeCell ref="AD86:AE86"/>
    <mergeCell ref="AT87:AV87"/>
    <mergeCell ref="AW87:AY96"/>
    <mergeCell ref="AZ87:BB96"/>
    <mergeCell ref="AJ89:AK89"/>
    <mergeCell ref="AL89:AM89"/>
    <mergeCell ref="AN89:AQ89"/>
    <mergeCell ref="AR89:AS89"/>
    <mergeCell ref="AT89:AV89"/>
    <mergeCell ref="X92:Y92"/>
    <mergeCell ref="Z92:AA92"/>
    <mergeCell ref="AB92:AC92"/>
    <mergeCell ref="AD92:AE92"/>
    <mergeCell ref="AL91:AM91"/>
    <mergeCell ref="AN91:AQ91"/>
    <mergeCell ref="AR91:AS91"/>
    <mergeCell ref="AT91:AV91"/>
    <mergeCell ref="AJ93:AK93"/>
    <mergeCell ref="AL93:AM93"/>
    <mergeCell ref="BC87:BG87"/>
    <mergeCell ref="D88:S88"/>
    <mergeCell ref="T88:W88"/>
    <mergeCell ref="X88:Y88"/>
    <mergeCell ref="Z88:AA88"/>
    <mergeCell ref="AB88:AC88"/>
    <mergeCell ref="AD88:AE88"/>
    <mergeCell ref="AF87:AG87"/>
    <mergeCell ref="AH87:AI87"/>
    <mergeCell ref="AJ87:AK87"/>
    <mergeCell ref="AL87:AM87"/>
    <mergeCell ref="AN87:AQ87"/>
    <mergeCell ref="AR87:AS87"/>
    <mergeCell ref="D87:S87"/>
    <mergeCell ref="T87:W87"/>
    <mergeCell ref="X87:Y87"/>
    <mergeCell ref="Z87:AA87"/>
    <mergeCell ref="AB87:AC87"/>
    <mergeCell ref="AD87:AE87"/>
    <mergeCell ref="BC89:BG89"/>
    <mergeCell ref="AT88:AV88"/>
    <mergeCell ref="BC88:BG88"/>
    <mergeCell ref="D89:S89"/>
    <mergeCell ref="T89:W89"/>
    <mergeCell ref="X89:Y89"/>
    <mergeCell ref="Z89:AA89"/>
    <mergeCell ref="AB89:AC89"/>
    <mergeCell ref="AD89:AE89"/>
    <mergeCell ref="AF89:AG89"/>
    <mergeCell ref="AH89:AI89"/>
    <mergeCell ref="AF88:AG88"/>
    <mergeCell ref="AH88:AI88"/>
    <mergeCell ref="AJ88:AK88"/>
    <mergeCell ref="AL88:AM88"/>
    <mergeCell ref="AN88:AQ88"/>
    <mergeCell ref="AR88:AS88"/>
    <mergeCell ref="BC91:BG91"/>
    <mergeCell ref="AT90:AV90"/>
    <mergeCell ref="BC90:BG90"/>
    <mergeCell ref="D91:S91"/>
    <mergeCell ref="T91:W91"/>
    <mergeCell ref="X91:Y91"/>
    <mergeCell ref="Z91:AA91"/>
    <mergeCell ref="AB91:AC91"/>
    <mergeCell ref="AD91:AE91"/>
    <mergeCell ref="AF91:AG91"/>
    <mergeCell ref="AH91:AI91"/>
    <mergeCell ref="AF90:AG90"/>
    <mergeCell ref="AH90:AI90"/>
    <mergeCell ref="AJ90:AK90"/>
    <mergeCell ref="AL90:AM90"/>
    <mergeCell ref="AN90:AQ90"/>
    <mergeCell ref="AR90:AS90"/>
    <mergeCell ref="D90:S90"/>
    <mergeCell ref="T90:W90"/>
    <mergeCell ref="X90:Y90"/>
    <mergeCell ref="Z90:AA90"/>
    <mergeCell ref="AB90:AC90"/>
    <mergeCell ref="AD90:AE90"/>
    <mergeCell ref="AJ91:AK91"/>
    <mergeCell ref="AN93:AQ93"/>
    <mergeCell ref="AR93:AS93"/>
    <mergeCell ref="AT93:AV93"/>
    <mergeCell ref="BC93:BG93"/>
    <mergeCell ref="AT92:AV92"/>
    <mergeCell ref="BC92:BG92"/>
    <mergeCell ref="D93:S93"/>
    <mergeCell ref="T93:W93"/>
    <mergeCell ref="X93:Y93"/>
    <mergeCell ref="Z93:AA93"/>
    <mergeCell ref="AB93:AC93"/>
    <mergeCell ref="AD93:AE93"/>
    <mergeCell ref="AF93:AG93"/>
    <mergeCell ref="AH93:AI93"/>
    <mergeCell ref="AF92:AG92"/>
    <mergeCell ref="AH92:AI92"/>
    <mergeCell ref="AJ92:AK92"/>
    <mergeCell ref="AL92:AM92"/>
    <mergeCell ref="AN92:AQ92"/>
    <mergeCell ref="AR92:AS92"/>
    <mergeCell ref="D92:S92"/>
    <mergeCell ref="T92:W92"/>
    <mergeCell ref="AT95:AV95"/>
    <mergeCell ref="BC95:BG95"/>
    <mergeCell ref="AT94:AV94"/>
    <mergeCell ref="BC94:BG94"/>
    <mergeCell ref="D95:S95"/>
    <mergeCell ref="T95:W95"/>
    <mergeCell ref="X95:Y95"/>
    <mergeCell ref="Z95:AA95"/>
    <mergeCell ref="AB95:AC95"/>
    <mergeCell ref="AD95:AE95"/>
    <mergeCell ref="AF95:AG95"/>
    <mergeCell ref="AH95:AI95"/>
    <mergeCell ref="AF94:AG94"/>
    <mergeCell ref="AH94:AI94"/>
    <mergeCell ref="AJ94:AK94"/>
    <mergeCell ref="AL94:AM94"/>
    <mergeCell ref="AN94:AQ94"/>
    <mergeCell ref="AR94:AS94"/>
    <mergeCell ref="D94:S94"/>
    <mergeCell ref="T94:W94"/>
    <mergeCell ref="X94:Y94"/>
    <mergeCell ref="Z94:AA94"/>
    <mergeCell ref="AB94:AC94"/>
    <mergeCell ref="AD94:AE94"/>
    <mergeCell ref="T96:W96"/>
    <mergeCell ref="X96:Y96"/>
    <mergeCell ref="Z96:AA96"/>
    <mergeCell ref="AB96:AC96"/>
    <mergeCell ref="AD96:AE96"/>
    <mergeCell ref="AJ95:AK95"/>
    <mergeCell ref="AL95:AM95"/>
    <mergeCell ref="AN95:AQ95"/>
    <mergeCell ref="AR95:AS95"/>
    <mergeCell ref="BS100:BU100"/>
    <mergeCell ref="BV100:BX100"/>
    <mergeCell ref="D101:S101"/>
    <mergeCell ref="T101:W101"/>
    <mergeCell ref="X101:Y101"/>
    <mergeCell ref="Z101:AA101"/>
    <mergeCell ref="AB101:AC101"/>
    <mergeCell ref="AT96:AV96"/>
    <mergeCell ref="BC96:BG96"/>
    <mergeCell ref="X99:AM99"/>
    <mergeCell ref="AN99:AS99"/>
    <mergeCell ref="X100:AA100"/>
    <mergeCell ref="AB100:AC100"/>
    <mergeCell ref="AD100:AE100"/>
    <mergeCell ref="AF100:AG100"/>
    <mergeCell ref="AH100:AI100"/>
    <mergeCell ref="AJ100:AK100"/>
    <mergeCell ref="AF96:AG96"/>
    <mergeCell ref="AH96:AI96"/>
    <mergeCell ref="AJ96:AK96"/>
    <mergeCell ref="AL96:AM96"/>
    <mergeCell ref="AN96:AQ96"/>
    <mergeCell ref="AR96:AS96"/>
    <mergeCell ref="D96:S96"/>
    <mergeCell ref="AZ101:BB101"/>
    <mergeCell ref="BC101:BG101"/>
    <mergeCell ref="D102:S102"/>
    <mergeCell ref="T102:W102"/>
    <mergeCell ref="X102:Y102"/>
    <mergeCell ref="Z102:AA102"/>
    <mergeCell ref="AB102:AC102"/>
    <mergeCell ref="AD102:AE102"/>
    <mergeCell ref="AF102:AG102"/>
    <mergeCell ref="AD101:AE101"/>
    <mergeCell ref="AF101:AG101"/>
    <mergeCell ref="AH101:AI101"/>
    <mergeCell ref="AJ101:AK101"/>
    <mergeCell ref="AN101:AQ101"/>
    <mergeCell ref="AT101:AV101"/>
    <mergeCell ref="AL100:AM101"/>
    <mergeCell ref="AN100:AQ100"/>
    <mergeCell ref="AR100:AS101"/>
    <mergeCell ref="AD103:AE103"/>
    <mergeCell ref="AF103:AG103"/>
    <mergeCell ref="AH102:AI102"/>
    <mergeCell ref="AJ102:AK102"/>
    <mergeCell ref="AL102:AM102"/>
    <mergeCell ref="AN102:AQ102"/>
    <mergeCell ref="AR102:AS102"/>
    <mergeCell ref="AT102:AV102"/>
    <mergeCell ref="AW101:AY101"/>
    <mergeCell ref="BC103:BG103"/>
    <mergeCell ref="D104:S104"/>
    <mergeCell ref="T104:W104"/>
    <mergeCell ref="X104:Y104"/>
    <mergeCell ref="Z104:AA104"/>
    <mergeCell ref="AB104:AC104"/>
    <mergeCell ref="AD104:AE104"/>
    <mergeCell ref="AF104:AG104"/>
    <mergeCell ref="AH104:AI104"/>
    <mergeCell ref="AJ104:AK104"/>
    <mergeCell ref="AH103:AI103"/>
    <mergeCell ref="AJ103:AK103"/>
    <mergeCell ref="AL103:AM103"/>
    <mergeCell ref="AN103:AQ103"/>
    <mergeCell ref="AR103:AS103"/>
    <mergeCell ref="AT103:AV103"/>
    <mergeCell ref="AW102:AY111"/>
    <mergeCell ref="AZ102:BB111"/>
    <mergeCell ref="BC102:BG102"/>
    <mergeCell ref="D103:S103"/>
    <mergeCell ref="T103:W103"/>
    <mergeCell ref="X103:Y103"/>
    <mergeCell ref="Z103:AA103"/>
    <mergeCell ref="AB103:AC103"/>
    <mergeCell ref="AT104:AV104"/>
    <mergeCell ref="BC104:BG104"/>
    <mergeCell ref="D105:S105"/>
    <mergeCell ref="T105:W105"/>
    <mergeCell ref="X105:Y105"/>
    <mergeCell ref="Z105:AA105"/>
    <mergeCell ref="AB105:AC105"/>
    <mergeCell ref="AR105:AS105"/>
    <mergeCell ref="AT105:AV105"/>
    <mergeCell ref="BC105:BG105"/>
    <mergeCell ref="AH105:AI105"/>
    <mergeCell ref="AJ105:AK105"/>
    <mergeCell ref="AL105:AM105"/>
    <mergeCell ref="AN105:AQ105"/>
    <mergeCell ref="Z106:AA106"/>
    <mergeCell ref="AB106:AC106"/>
    <mergeCell ref="AD106:AE106"/>
    <mergeCell ref="AF106:AG106"/>
    <mergeCell ref="AD105:AE105"/>
    <mergeCell ref="AF105:AG105"/>
    <mergeCell ref="AL104:AM104"/>
    <mergeCell ref="AN104:AQ104"/>
    <mergeCell ref="AR104:AS104"/>
    <mergeCell ref="BC106:BG106"/>
    <mergeCell ref="D107:S107"/>
    <mergeCell ref="T107:W107"/>
    <mergeCell ref="X107:Y107"/>
    <mergeCell ref="Z107:AA107"/>
    <mergeCell ref="AB107:AC107"/>
    <mergeCell ref="AD107:AE107"/>
    <mergeCell ref="AF107:AG107"/>
    <mergeCell ref="AH107:AI107"/>
    <mergeCell ref="AJ107:AK107"/>
    <mergeCell ref="AH106:AI106"/>
    <mergeCell ref="AJ106:AK106"/>
    <mergeCell ref="AL106:AM106"/>
    <mergeCell ref="AN106:AQ106"/>
    <mergeCell ref="AR106:AS106"/>
    <mergeCell ref="AT106:AV106"/>
    <mergeCell ref="AL107:AM107"/>
    <mergeCell ref="AN107:AQ107"/>
    <mergeCell ref="AR107:AS107"/>
    <mergeCell ref="AT107:AV107"/>
    <mergeCell ref="BC107:BG107"/>
    <mergeCell ref="D106:S106"/>
    <mergeCell ref="T106:W106"/>
    <mergeCell ref="X106:Y106"/>
    <mergeCell ref="D108:S108"/>
    <mergeCell ref="T108:W108"/>
    <mergeCell ref="X108:Y108"/>
    <mergeCell ref="Z108:AA108"/>
    <mergeCell ref="AB108:AC108"/>
    <mergeCell ref="AR108:AS108"/>
    <mergeCell ref="AT108:AV108"/>
    <mergeCell ref="BC108:BG108"/>
    <mergeCell ref="D109:S109"/>
    <mergeCell ref="T109:W109"/>
    <mergeCell ref="X109:Y109"/>
    <mergeCell ref="Z109:AA109"/>
    <mergeCell ref="AB109:AC109"/>
    <mergeCell ref="AD109:AE109"/>
    <mergeCell ref="AF109:AG109"/>
    <mergeCell ref="AD108:AE108"/>
    <mergeCell ref="AF108:AG108"/>
    <mergeCell ref="AH108:AI108"/>
    <mergeCell ref="AJ108:AK108"/>
    <mergeCell ref="AL108:AM108"/>
    <mergeCell ref="AN108:AQ108"/>
    <mergeCell ref="BC109:BG109"/>
    <mergeCell ref="AH109:AI109"/>
    <mergeCell ref="AJ109:AK109"/>
    <mergeCell ref="D110:S110"/>
    <mergeCell ref="T110:W110"/>
    <mergeCell ref="X110:Y110"/>
    <mergeCell ref="Z110:AA110"/>
    <mergeCell ref="AB110:AC110"/>
    <mergeCell ref="AD110:AE110"/>
    <mergeCell ref="AF110:AG110"/>
    <mergeCell ref="AH110:AI110"/>
    <mergeCell ref="AJ110:AK110"/>
    <mergeCell ref="AL109:AM109"/>
    <mergeCell ref="AN109:AQ109"/>
    <mergeCell ref="AR109:AS109"/>
    <mergeCell ref="AT109:AV109"/>
    <mergeCell ref="AL110:AM110"/>
    <mergeCell ref="AN110:AQ110"/>
    <mergeCell ref="AR110:AS110"/>
    <mergeCell ref="AT110:AV110"/>
    <mergeCell ref="BC110:BG110"/>
    <mergeCell ref="D111:S111"/>
    <mergeCell ref="T111:W111"/>
    <mergeCell ref="X111:Y111"/>
    <mergeCell ref="Z111:AA111"/>
    <mergeCell ref="AB111:AC111"/>
    <mergeCell ref="BP122:BP123"/>
    <mergeCell ref="BQ122:BQ123"/>
    <mergeCell ref="R123:W123"/>
    <mergeCell ref="AB123:AK123"/>
    <mergeCell ref="AR111:AS111"/>
    <mergeCell ref="AT111:AV111"/>
    <mergeCell ref="BC111:BG111"/>
    <mergeCell ref="A114:J114"/>
    <mergeCell ref="U116:AK116"/>
    <mergeCell ref="U117:Y117"/>
    <mergeCell ref="Z117:AA117"/>
    <mergeCell ref="AE117:AI117"/>
    <mergeCell ref="AJ117:AK117"/>
    <mergeCell ref="AD111:AE111"/>
    <mergeCell ref="AF111:AG111"/>
    <mergeCell ref="AH111:AI111"/>
    <mergeCell ref="AJ111:AK111"/>
    <mergeCell ref="AL111:AM111"/>
    <mergeCell ref="AN111:AQ111"/>
    <mergeCell ref="R124:W124"/>
    <mergeCell ref="AB124:AC124"/>
    <mergeCell ref="AD124:AE124"/>
    <mergeCell ref="AF124:AG124"/>
    <mergeCell ref="AH124:AI124"/>
    <mergeCell ref="AJ124:AK124"/>
    <mergeCell ref="Z121:AK121"/>
    <mergeCell ref="BK121:BM122"/>
    <mergeCell ref="D122:G122"/>
    <mergeCell ref="BL126:BN126"/>
    <mergeCell ref="BQ126:BS126"/>
    <mergeCell ref="J127:P127"/>
    <mergeCell ref="R127:W127"/>
    <mergeCell ref="AA127:AA128"/>
    <mergeCell ref="AB127:AC128"/>
    <mergeCell ref="AD127:AE128"/>
    <mergeCell ref="AF127:AG128"/>
    <mergeCell ref="AH127:AI128"/>
    <mergeCell ref="AJ127:AK128"/>
    <mergeCell ref="AF125:AG126"/>
    <mergeCell ref="AH125:AI126"/>
    <mergeCell ref="AJ125:AK126"/>
    <mergeCell ref="AP125:BF125"/>
    <mergeCell ref="R126:W126"/>
    <mergeCell ref="AP126:BF127"/>
    <mergeCell ref="E125:P125"/>
    <mergeCell ref="R125:W125"/>
    <mergeCell ref="Z125:Z134"/>
    <mergeCell ref="AA125:AA126"/>
    <mergeCell ref="AB125:AC126"/>
    <mergeCell ref="AD125:AE126"/>
    <mergeCell ref="AA129:AA130"/>
    <mergeCell ref="AB129:AC130"/>
    <mergeCell ref="AF129:AG130"/>
    <mergeCell ref="AH129:AI130"/>
    <mergeCell ref="AJ129:AK130"/>
    <mergeCell ref="AP129:BF129"/>
    <mergeCell ref="R130:W130"/>
    <mergeCell ref="AP130:BF134"/>
    <mergeCell ref="R131:W131"/>
    <mergeCell ref="AA131:AA132"/>
    <mergeCell ref="AB131:AC132"/>
    <mergeCell ref="AD131:AE132"/>
    <mergeCell ref="AD129:AE130"/>
    <mergeCell ref="AJ133:AK134"/>
    <mergeCell ref="J134:P134"/>
    <mergeCell ref="R134:W134"/>
    <mergeCell ref="A141:J141"/>
    <mergeCell ref="G144:K146"/>
    <mergeCell ref="T145:U145"/>
    <mergeCell ref="V145:W145"/>
    <mergeCell ref="AF131:AG132"/>
    <mergeCell ref="AH131:AI132"/>
    <mergeCell ref="AJ131:AK132"/>
    <mergeCell ref="R132:W132"/>
    <mergeCell ref="R133:W133"/>
    <mergeCell ref="AA133:AA134"/>
    <mergeCell ref="AB133:AC134"/>
    <mergeCell ref="AD133:AE134"/>
    <mergeCell ref="AF133:AG134"/>
    <mergeCell ref="AH133:AI134"/>
    <mergeCell ref="AM145:AN145"/>
    <mergeCell ref="AO145:AR145"/>
    <mergeCell ref="D149:J150"/>
    <mergeCell ref="L149:BF150"/>
    <mergeCell ref="D152:BG152"/>
    <mergeCell ref="D153:U154"/>
    <mergeCell ref="V153:BG153"/>
    <mergeCell ref="V154:AG154"/>
    <mergeCell ref="AH154:AP154"/>
    <mergeCell ref="AQ154:AZ154"/>
    <mergeCell ref="AQ156:AZ156"/>
    <mergeCell ref="BA156:BF156"/>
    <mergeCell ref="E157:U157"/>
    <mergeCell ref="V157:AG157"/>
    <mergeCell ref="AH157:AP157"/>
    <mergeCell ref="AQ157:AZ157"/>
    <mergeCell ref="BA157:BF157"/>
    <mergeCell ref="BA154:BF154"/>
    <mergeCell ref="D155:D164"/>
    <mergeCell ref="E155:U155"/>
    <mergeCell ref="V155:AG155"/>
    <mergeCell ref="AH155:AP155"/>
    <mergeCell ref="AQ155:AZ155"/>
    <mergeCell ref="BA155:BF155"/>
    <mergeCell ref="E156:U156"/>
    <mergeCell ref="V156:AG156"/>
    <mergeCell ref="AH156:AP156"/>
    <mergeCell ref="E158:U158"/>
    <mergeCell ref="V158:AG158"/>
    <mergeCell ref="AH158:AP158"/>
    <mergeCell ref="AQ158:AZ158"/>
    <mergeCell ref="BA158:BF158"/>
    <mergeCell ref="E159:U159"/>
    <mergeCell ref="V159:AG159"/>
    <mergeCell ref="AH159:AP159"/>
    <mergeCell ref="AQ159:AZ159"/>
    <mergeCell ref="BA159:BF159"/>
    <mergeCell ref="E160:U160"/>
    <mergeCell ref="V160:AG160"/>
    <mergeCell ref="AH160:AP160"/>
    <mergeCell ref="AQ160:AZ160"/>
    <mergeCell ref="BA160:BF160"/>
    <mergeCell ref="E161:U161"/>
    <mergeCell ref="V161:AG161"/>
    <mergeCell ref="AH161:AP161"/>
    <mergeCell ref="AQ161:AZ161"/>
    <mergeCell ref="BA161:BF161"/>
    <mergeCell ref="E162:U162"/>
    <mergeCell ref="V162:AG162"/>
    <mergeCell ref="AH162:AP162"/>
    <mergeCell ref="AQ162:AZ162"/>
    <mergeCell ref="BA162:BF162"/>
    <mergeCell ref="E163:U163"/>
    <mergeCell ref="V163:AG163"/>
    <mergeCell ref="AH163:AP163"/>
    <mergeCell ref="AQ163:AZ163"/>
    <mergeCell ref="BA163:BF163"/>
    <mergeCell ref="E164:U164"/>
    <mergeCell ref="V164:AG164"/>
    <mergeCell ref="AH164:AP164"/>
    <mergeCell ref="AQ164:AZ164"/>
    <mergeCell ref="BA164:BF164"/>
    <mergeCell ref="E165:U165"/>
    <mergeCell ref="V165:AG165"/>
    <mergeCell ref="AH165:AP165"/>
    <mergeCell ref="AQ165:AZ165"/>
    <mergeCell ref="AQ167:AZ167"/>
    <mergeCell ref="BA167:BF167"/>
    <mergeCell ref="E168:U168"/>
    <mergeCell ref="V168:AG168"/>
    <mergeCell ref="AH168:AP168"/>
    <mergeCell ref="AQ168:AZ168"/>
    <mergeCell ref="BA168:BF168"/>
    <mergeCell ref="BA165:BF165"/>
    <mergeCell ref="E166:U166"/>
    <mergeCell ref="V166:AG166"/>
    <mergeCell ref="AH166:AP166"/>
    <mergeCell ref="AQ166:AZ166"/>
    <mergeCell ref="BA166:BF166"/>
    <mergeCell ref="D165:D174"/>
    <mergeCell ref="E171:U171"/>
    <mergeCell ref="V171:AG171"/>
    <mergeCell ref="AH171:AP171"/>
    <mergeCell ref="AQ171:AZ171"/>
    <mergeCell ref="BA171:BF171"/>
    <mergeCell ref="E172:U172"/>
    <mergeCell ref="V172:AG172"/>
    <mergeCell ref="AH172:AP172"/>
    <mergeCell ref="AQ172:AZ172"/>
    <mergeCell ref="BA172:BF172"/>
    <mergeCell ref="E169:U169"/>
    <mergeCell ref="V169:AG169"/>
    <mergeCell ref="AH169:AP169"/>
    <mergeCell ref="AQ169:AZ169"/>
    <mergeCell ref="BA169:BF169"/>
    <mergeCell ref="E170:U170"/>
    <mergeCell ref="V170:AG170"/>
    <mergeCell ref="AH170:AP170"/>
    <mergeCell ref="AQ170:AZ170"/>
    <mergeCell ref="BA170:BF170"/>
    <mergeCell ref="E167:U167"/>
    <mergeCell ref="V167:AG167"/>
    <mergeCell ref="AH167:AP167"/>
    <mergeCell ref="E173:U173"/>
    <mergeCell ref="V173:AG173"/>
    <mergeCell ref="AH173:AP173"/>
    <mergeCell ref="AQ173:AZ173"/>
    <mergeCell ref="BA173:BF173"/>
    <mergeCell ref="E174:U174"/>
    <mergeCell ref="V174:AG174"/>
    <mergeCell ref="AH174:AP174"/>
    <mergeCell ref="AQ174:AZ174"/>
    <mergeCell ref="BA174:BF174"/>
    <mergeCell ref="D177:BG177"/>
    <mergeCell ref="D178:U179"/>
    <mergeCell ref="V178:BG178"/>
    <mergeCell ref="V179:AG179"/>
    <mergeCell ref="AH179:AP179"/>
    <mergeCell ref="AQ179:AZ179"/>
    <mergeCell ref="BA179:BF179"/>
    <mergeCell ref="BA181:BF181"/>
    <mergeCell ref="E182:U182"/>
    <mergeCell ref="V182:AG182"/>
    <mergeCell ref="AH182:AP182"/>
    <mergeCell ref="AQ182:AZ182"/>
    <mergeCell ref="BA182:BF182"/>
    <mergeCell ref="E180:U180"/>
    <mergeCell ref="V180:AG180"/>
    <mergeCell ref="AH180:AP180"/>
    <mergeCell ref="AQ180:AZ180"/>
    <mergeCell ref="BA180:BF180"/>
    <mergeCell ref="E181:U181"/>
    <mergeCell ref="V181:AG181"/>
    <mergeCell ref="AH181:AP181"/>
    <mergeCell ref="AQ181:AZ181"/>
    <mergeCell ref="D180:D189"/>
    <mergeCell ref="AQ184:AZ184"/>
    <mergeCell ref="BA184:BF184"/>
    <mergeCell ref="E185:U185"/>
    <mergeCell ref="V185:AG185"/>
    <mergeCell ref="AH185:AP185"/>
    <mergeCell ref="AQ185:AZ185"/>
    <mergeCell ref="BA185:BF185"/>
    <mergeCell ref="E183:U183"/>
    <mergeCell ref="V183:AG183"/>
    <mergeCell ref="AH183:AP183"/>
    <mergeCell ref="AQ183:AZ183"/>
    <mergeCell ref="BA183:BF183"/>
    <mergeCell ref="E184:U184"/>
    <mergeCell ref="V184:AG184"/>
    <mergeCell ref="AH184:AP184"/>
    <mergeCell ref="E186:U186"/>
    <mergeCell ref="V186:AG186"/>
    <mergeCell ref="AH186:AP186"/>
    <mergeCell ref="AQ186:AZ186"/>
    <mergeCell ref="BA186:BF186"/>
    <mergeCell ref="E189:U189"/>
    <mergeCell ref="V189:AG189"/>
    <mergeCell ref="AH189:AP189"/>
    <mergeCell ref="AQ189:AZ189"/>
    <mergeCell ref="BA189:BF189"/>
    <mergeCell ref="E187:U187"/>
    <mergeCell ref="V187:AG187"/>
    <mergeCell ref="AH187:AP187"/>
    <mergeCell ref="AQ187:AZ187"/>
    <mergeCell ref="BA187:BF187"/>
    <mergeCell ref="E188:U188"/>
    <mergeCell ref="V188:AG188"/>
    <mergeCell ref="AH188:AP188"/>
    <mergeCell ref="AQ188:AZ188"/>
    <mergeCell ref="BA188:BF188"/>
    <mergeCell ref="BA191:BF191"/>
    <mergeCell ref="E192:U192"/>
    <mergeCell ref="V192:AG192"/>
    <mergeCell ref="AH192:AP192"/>
    <mergeCell ref="AQ192:AZ192"/>
    <mergeCell ref="BA192:BF192"/>
    <mergeCell ref="D190:D199"/>
    <mergeCell ref="E190:U190"/>
    <mergeCell ref="V190:AG190"/>
    <mergeCell ref="AH190:AP190"/>
    <mergeCell ref="AQ190:AZ190"/>
    <mergeCell ref="BA190:BF190"/>
    <mergeCell ref="E191:U191"/>
    <mergeCell ref="V191:AG191"/>
    <mergeCell ref="AH191:AP191"/>
    <mergeCell ref="AQ191:AZ191"/>
    <mergeCell ref="E193:U193"/>
    <mergeCell ref="V193:AG193"/>
    <mergeCell ref="AH193:AP193"/>
    <mergeCell ref="AQ193:AZ193"/>
    <mergeCell ref="BA193:BF193"/>
    <mergeCell ref="E194:U194"/>
    <mergeCell ref="V194:AG194"/>
    <mergeCell ref="AH194:AP194"/>
    <mergeCell ref="AQ194:AZ194"/>
    <mergeCell ref="BA194:BF194"/>
    <mergeCell ref="E195:U195"/>
    <mergeCell ref="V195:AG195"/>
    <mergeCell ref="AH195:AP195"/>
    <mergeCell ref="AQ195:AZ195"/>
    <mergeCell ref="BA195:BF195"/>
    <mergeCell ref="E196:U196"/>
    <mergeCell ref="V196:AG196"/>
    <mergeCell ref="AH196:AP196"/>
    <mergeCell ref="AQ196:AZ196"/>
    <mergeCell ref="BA196:BF196"/>
    <mergeCell ref="E197:U197"/>
    <mergeCell ref="V197:AG197"/>
    <mergeCell ref="AH197:AP197"/>
    <mergeCell ref="AQ197:AZ197"/>
    <mergeCell ref="BA197:BF197"/>
    <mergeCell ref="E198:U198"/>
    <mergeCell ref="V198:AG198"/>
    <mergeCell ref="AH198:AP198"/>
    <mergeCell ref="AQ198:AZ198"/>
    <mergeCell ref="BA198:BF198"/>
    <mergeCell ref="D205:U205"/>
    <mergeCell ref="V205:AM205"/>
    <mergeCell ref="AN205:BG205"/>
    <mergeCell ref="D206:U206"/>
    <mergeCell ref="E199:U199"/>
    <mergeCell ref="V199:AG199"/>
    <mergeCell ref="AH199:AP199"/>
    <mergeCell ref="AQ199:AZ199"/>
    <mergeCell ref="BA199:BF199"/>
    <mergeCell ref="D200:BB200"/>
    <mergeCell ref="BC200:BG200"/>
    <mergeCell ref="D214:U214"/>
    <mergeCell ref="V214:AM214"/>
    <mergeCell ref="AN214:BG214"/>
    <mergeCell ref="D215:BB215"/>
    <mergeCell ref="D212:U212"/>
    <mergeCell ref="V212:AM212"/>
    <mergeCell ref="AN212:BG212"/>
    <mergeCell ref="D213:U213"/>
    <mergeCell ref="V213:AM213"/>
    <mergeCell ref="AN213:BG213"/>
    <mergeCell ref="BG155:BL155"/>
    <mergeCell ref="BG164:BL164"/>
    <mergeCell ref="D210:U210"/>
    <mergeCell ref="V210:AM210"/>
    <mergeCell ref="AN210:BG210"/>
    <mergeCell ref="D211:U211"/>
    <mergeCell ref="V211:AM211"/>
    <mergeCell ref="AN211:BG211"/>
    <mergeCell ref="D208:U208"/>
    <mergeCell ref="V208:AM208"/>
    <mergeCell ref="AN208:BG208"/>
    <mergeCell ref="D209:U209"/>
    <mergeCell ref="V209:AM209"/>
    <mergeCell ref="AN209:BG209"/>
    <mergeCell ref="V206:AM206"/>
    <mergeCell ref="AN206:BG206"/>
    <mergeCell ref="D207:U207"/>
    <mergeCell ref="V207:AM207"/>
    <mergeCell ref="AN207:BG207"/>
    <mergeCell ref="D201:BB201"/>
    <mergeCell ref="D203:BG203"/>
    <mergeCell ref="D204:U204"/>
    <mergeCell ref="V204:AM204"/>
    <mergeCell ref="AN204:BG204"/>
  </mergeCells>
  <conditionalFormatting sqref="X87:Y87">
    <cfRule type="expression" dxfId="1805" priority="393">
      <formula>AND($D87&lt;&gt;"",$X87="")</formula>
    </cfRule>
  </conditionalFormatting>
  <conditionalFormatting sqref="Z87:AA87">
    <cfRule type="expression" dxfId="1804" priority="392">
      <formula>AND($D87&lt;&gt;"",$Z87="")</formula>
    </cfRule>
  </conditionalFormatting>
  <conditionalFormatting sqref="AB87:AC87">
    <cfRule type="expression" dxfId="1803" priority="391">
      <formula>AND($D87&lt;&gt;"",$AB87="")</formula>
    </cfRule>
  </conditionalFormatting>
  <conditionalFormatting sqref="AD87:AE87">
    <cfRule type="expression" dxfId="1802" priority="390">
      <formula>AND($D87&lt;&gt;"",$AD87="")</formula>
    </cfRule>
  </conditionalFormatting>
  <conditionalFormatting sqref="AF87:AG87">
    <cfRule type="expression" dxfId="1801" priority="389">
      <formula>AND($D87&lt;&gt;"",$AF87="")</formula>
    </cfRule>
  </conditionalFormatting>
  <conditionalFormatting sqref="AH87:AI87">
    <cfRule type="expression" dxfId="1800" priority="388">
      <formula>AND($D87&lt;&gt;"",$AH87="")</formula>
    </cfRule>
  </conditionalFormatting>
  <conditionalFormatting sqref="AJ87:AK87">
    <cfRule type="expression" dxfId="1799" priority="387">
      <formula>AND($D87&lt;&gt;"",$AJ87="")</formula>
    </cfRule>
  </conditionalFormatting>
  <conditionalFormatting sqref="E66:H66">
    <cfRule type="expression" dxfId="1798" priority="386">
      <formula>$I$67&lt;&gt;""</formula>
    </cfRule>
  </conditionalFormatting>
  <conditionalFormatting sqref="I66:V66">
    <cfRule type="expression" dxfId="1797" priority="385">
      <formula>$I$67&lt;&gt;""</formula>
    </cfRule>
  </conditionalFormatting>
  <conditionalFormatting sqref="AD125:AE134">
    <cfRule type="expression" dxfId="1796" priority="344">
      <formula>$AK$13=1</formula>
    </cfRule>
  </conditionalFormatting>
  <conditionalFormatting sqref="AB67:AC68">
    <cfRule type="expression" dxfId="1795" priority="380">
      <formula>$AK$13=1</formula>
    </cfRule>
  </conditionalFormatting>
  <conditionalFormatting sqref="AB69:AC70">
    <cfRule type="expression" dxfId="1794" priority="379">
      <formula>$AK$13=1</formula>
    </cfRule>
  </conditionalFormatting>
  <conditionalFormatting sqref="AB71:AC72">
    <cfRule type="expression" dxfId="1793" priority="378">
      <formula>$AK$13=1</formula>
    </cfRule>
  </conditionalFormatting>
  <conditionalFormatting sqref="AB73:AC74">
    <cfRule type="expression" dxfId="1792" priority="377">
      <formula>$AK$13=1</formula>
    </cfRule>
  </conditionalFormatting>
  <conditionalFormatting sqref="AB75:AC76">
    <cfRule type="expression" dxfId="1791" priority="376">
      <formula>$AK$13=1</formula>
    </cfRule>
  </conditionalFormatting>
  <conditionalFormatting sqref="AD67:AE76">
    <cfRule type="expression" dxfId="1790" priority="375">
      <formula>$AK$13=1</formula>
    </cfRule>
  </conditionalFormatting>
  <conditionalFormatting sqref="AB125:AC126">
    <cfRule type="expression" dxfId="1789" priority="369">
      <formula>$AB$67=x</formula>
    </cfRule>
    <cfRule type="expression" dxfId="1788" priority="374">
      <formula>$AK$13=1</formula>
    </cfRule>
  </conditionalFormatting>
  <conditionalFormatting sqref="AB127:AC128">
    <cfRule type="expression" dxfId="1787" priority="364">
      <formula>$AB$69=x</formula>
    </cfRule>
    <cfRule type="expression" dxfId="1786" priority="373">
      <formula>$AK$13=1</formula>
    </cfRule>
  </conditionalFormatting>
  <conditionalFormatting sqref="AB129:AC130">
    <cfRule type="expression" dxfId="1785" priority="359">
      <formula>$AB$71=x</formula>
    </cfRule>
    <cfRule type="expression" dxfId="1784" priority="372">
      <formula>$AK$13=1</formula>
    </cfRule>
  </conditionalFormatting>
  <conditionalFormatting sqref="AB131:AC132">
    <cfRule type="expression" dxfId="1783" priority="354">
      <formula>$AB$73=x</formula>
    </cfRule>
    <cfRule type="expression" dxfId="1782" priority="371">
      <formula>$AK$13=1</formula>
    </cfRule>
  </conditionalFormatting>
  <conditionalFormatting sqref="AB133:AC134">
    <cfRule type="expression" dxfId="1781" priority="349">
      <formula>$AB$75=x</formula>
    </cfRule>
    <cfRule type="expression" dxfId="1780" priority="370">
      <formula>$AK$13=1</formula>
    </cfRule>
  </conditionalFormatting>
  <conditionalFormatting sqref="AJ125:AK126">
    <cfRule type="expression" dxfId="1779" priority="365">
      <formula>$AJ$67=x</formula>
    </cfRule>
  </conditionalFormatting>
  <conditionalFormatting sqref="AJ127:AK128">
    <cfRule type="expression" dxfId="1778" priority="360">
      <formula>$AJ$69=x</formula>
    </cfRule>
  </conditionalFormatting>
  <conditionalFormatting sqref="AJ129:AK130">
    <cfRule type="expression" dxfId="1777" priority="355">
      <formula>$AJ$71=x</formula>
    </cfRule>
  </conditionalFormatting>
  <conditionalFormatting sqref="AJ131:AK132">
    <cfRule type="expression" dxfId="1776" priority="350">
      <formula>$AJ$73=x</formula>
    </cfRule>
  </conditionalFormatting>
  <conditionalFormatting sqref="AJ133:AK134">
    <cfRule type="expression" dxfId="1775" priority="345">
      <formula>$AJ$75=x</formula>
    </cfRule>
  </conditionalFormatting>
  <conditionalFormatting sqref="AD125:AE126">
    <cfRule type="expression" dxfId="1774" priority="368">
      <formula>$AD$67=x</formula>
    </cfRule>
  </conditionalFormatting>
  <conditionalFormatting sqref="AF125:AG126">
    <cfRule type="expression" dxfId="1773" priority="367">
      <formula>$AF$67=x</formula>
    </cfRule>
  </conditionalFormatting>
  <conditionalFormatting sqref="AH125:AI126">
    <cfRule type="expression" dxfId="1772" priority="366">
      <formula>$AH$67=x</formula>
    </cfRule>
  </conditionalFormatting>
  <conditionalFormatting sqref="AD127:AE128">
    <cfRule type="expression" dxfId="1771" priority="363">
      <formula>$AD$69=x</formula>
    </cfRule>
  </conditionalFormatting>
  <conditionalFormatting sqref="AF127:AG128">
    <cfRule type="expression" dxfId="1770" priority="362">
      <formula>$AF$69=x</formula>
    </cfRule>
  </conditionalFormatting>
  <conditionalFormatting sqref="AH127:AI128">
    <cfRule type="expression" dxfId="1769" priority="361">
      <formula>$AH$69=x</formula>
    </cfRule>
  </conditionalFormatting>
  <conditionalFormatting sqref="AD129:AE130">
    <cfRule type="expression" dxfId="1768" priority="358">
      <formula>$AD$71=x</formula>
    </cfRule>
  </conditionalFormatting>
  <conditionalFormatting sqref="AF129:AG130">
    <cfRule type="expression" dxfId="1767" priority="357">
      <formula>$AF$71=x</formula>
    </cfRule>
  </conditionalFormatting>
  <conditionalFormatting sqref="AH129:AI130">
    <cfRule type="expression" dxfId="1766" priority="356">
      <formula>$AH$71=x</formula>
    </cfRule>
  </conditionalFormatting>
  <conditionalFormatting sqref="AD131:AE132">
    <cfRule type="expression" dxfId="1765" priority="353">
      <formula>$AD$73=x</formula>
    </cfRule>
  </conditionalFormatting>
  <conditionalFormatting sqref="AF131:AG132">
    <cfRule type="expression" dxfId="1764" priority="352">
      <formula>$AF$73=x</formula>
    </cfRule>
  </conditionalFormatting>
  <conditionalFormatting sqref="AH131:AI132">
    <cfRule type="expression" dxfId="1763" priority="351">
      <formula>$AH$73=x</formula>
    </cfRule>
  </conditionalFormatting>
  <conditionalFormatting sqref="AD133:AE134">
    <cfRule type="expression" dxfId="1762" priority="348">
      <formula>$AD$75=x</formula>
    </cfRule>
  </conditionalFormatting>
  <conditionalFormatting sqref="AF133:AG134">
    <cfRule type="expression" dxfId="1761" priority="347">
      <formula>$AF$75=x</formula>
    </cfRule>
  </conditionalFormatting>
  <conditionalFormatting sqref="AH133:AI134">
    <cfRule type="expression" dxfId="1760" priority="346">
      <formula>$AH$75=x</formula>
    </cfRule>
  </conditionalFormatting>
  <conditionalFormatting sqref="D29:AB34">
    <cfRule type="cellIs" dxfId="1759" priority="343" operator="notEqual">
      <formula>$BF$19</formula>
    </cfRule>
  </conditionalFormatting>
  <conditionalFormatting sqref="AD29">
    <cfRule type="cellIs" dxfId="1758" priority="342" operator="notEqual">
      <formula>$BF$19</formula>
    </cfRule>
  </conditionalFormatting>
  <conditionalFormatting sqref="E67:H67">
    <cfRule type="expression" dxfId="1757" priority="341">
      <formula>$I$66&lt;&gt;""</formula>
    </cfRule>
  </conditionalFormatting>
  <conditionalFormatting sqref="I67:V67">
    <cfRule type="expression" dxfId="1756" priority="340">
      <formula>$I$66&lt;&gt;""</formula>
    </cfRule>
  </conditionalFormatting>
  <conditionalFormatting sqref="D22">
    <cfRule type="expression" dxfId="1755" priority="339">
      <formula>$AK$13&lt;&gt;1</formula>
    </cfRule>
  </conditionalFormatting>
  <conditionalFormatting sqref="X89:Y89">
    <cfRule type="expression" dxfId="1754" priority="333">
      <formula>AND($D89&lt;&gt;"",$X89="")</formula>
    </cfRule>
  </conditionalFormatting>
  <conditionalFormatting sqref="Z89:AA89">
    <cfRule type="expression" dxfId="1753" priority="332">
      <formula>AND($D89&lt;&gt;"",$Z89="")</formula>
    </cfRule>
  </conditionalFormatting>
  <conditionalFormatting sqref="AB89:AC89">
    <cfRule type="expression" dxfId="1752" priority="331">
      <formula>AND($D89&lt;&gt;"",$AB89="")</formula>
    </cfRule>
  </conditionalFormatting>
  <conditionalFormatting sqref="AD89:AE89">
    <cfRule type="expression" dxfId="1751" priority="330">
      <formula>AND($D89&lt;&gt;"",$AD89="")</formula>
    </cfRule>
  </conditionalFormatting>
  <conditionalFormatting sqref="AF89:AG89">
    <cfRule type="expression" dxfId="1750" priority="329">
      <formula>AND($D89&lt;&gt;"",$AF89="")</formula>
    </cfRule>
  </conditionalFormatting>
  <conditionalFormatting sqref="AH89:AI89">
    <cfRule type="expression" dxfId="1749" priority="328">
      <formula>AND($D89&lt;&gt;"",$AH89="")</formula>
    </cfRule>
  </conditionalFormatting>
  <conditionalFormatting sqref="AJ89:AK89">
    <cfRule type="expression" dxfId="1748" priority="327">
      <formula>AND($D89&lt;&gt;"",$AJ89="")</formula>
    </cfRule>
  </conditionalFormatting>
  <conditionalFormatting sqref="X90:Y90">
    <cfRule type="expression" dxfId="1747" priority="326">
      <formula>AND($D90&lt;&gt;"",$X90="")</formula>
    </cfRule>
  </conditionalFormatting>
  <conditionalFormatting sqref="Z90:AA90">
    <cfRule type="expression" dxfId="1746" priority="325">
      <formula>AND($D90&lt;&gt;"",$Z90="")</formula>
    </cfRule>
  </conditionalFormatting>
  <conditionalFormatting sqref="AB90:AC90">
    <cfRule type="expression" dxfId="1745" priority="324">
      <formula>AND($D90&lt;&gt;"",$AB90="")</formula>
    </cfRule>
  </conditionalFormatting>
  <conditionalFormatting sqref="AD90:AE90">
    <cfRule type="expression" dxfId="1744" priority="323">
      <formula>AND($D90&lt;&gt;"",$AD90="")</formula>
    </cfRule>
  </conditionalFormatting>
  <conditionalFormatting sqref="AF90:AG90">
    <cfRule type="expression" dxfId="1743" priority="322">
      <formula>AND($D90&lt;&gt;"",$AF90="")</formula>
    </cfRule>
  </conditionalFormatting>
  <conditionalFormatting sqref="AH90:AI90">
    <cfRule type="expression" dxfId="1742" priority="321">
      <formula>AND($D90&lt;&gt;"",$AH90="")</formula>
    </cfRule>
  </conditionalFormatting>
  <conditionalFormatting sqref="AJ90:AK90">
    <cfRule type="expression" dxfId="1741" priority="320">
      <formula>AND($D90&lt;&gt;"",$AJ90="")</formula>
    </cfRule>
  </conditionalFormatting>
  <conditionalFormatting sqref="X91:Y91">
    <cfRule type="expression" dxfId="1740" priority="319">
      <formula>AND($D91&lt;&gt;"",$X91="")</formula>
    </cfRule>
  </conditionalFormatting>
  <conditionalFormatting sqref="Z91:AA91">
    <cfRule type="expression" dxfId="1739" priority="318">
      <formula>AND($D91&lt;&gt;"",$Z91="")</formula>
    </cfRule>
  </conditionalFormatting>
  <conditionalFormatting sqref="AB91:AC91">
    <cfRule type="expression" dxfId="1738" priority="317">
      <formula>AND($D91&lt;&gt;"",$AB91="")</formula>
    </cfRule>
  </conditionalFormatting>
  <conditionalFormatting sqref="AD91:AE91">
    <cfRule type="expression" dxfId="1737" priority="316">
      <formula>AND($D91&lt;&gt;"",$AD91="")</formula>
    </cfRule>
  </conditionalFormatting>
  <conditionalFormatting sqref="AF91:AG91">
    <cfRule type="expression" dxfId="1736" priority="315">
      <formula>AND($D91&lt;&gt;"",$AF91="")</formula>
    </cfRule>
  </conditionalFormatting>
  <conditionalFormatting sqref="AH91:AI91">
    <cfRule type="expression" dxfId="1735" priority="314">
      <formula>AND($D91&lt;&gt;"",$AH91="")</formula>
    </cfRule>
  </conditionalFormatting>
  <conditionalFormatting sqref="AJ91:AK91">
    <cfRule type="expression" dxfId="1734" priority="313">
      <formula>AND($D91&lt;&gt;"",$AJ91="")</formula>
    </cfRule>
  </conditionalFormatting>
  <conditionalFormatting sqref="X92:Y92">
    <cfRule type="expression" dxfId="1733" priority="312">
      <formula>AND($D92&lt;&gt;"",$X92="")</formula>
    </cfRule>
  </conditionalFormatting>
  <conditionalFormatting sqref="Z92:AA92">
    <cfRule type="expression" dxfId="1732" priority="311">
      <formula>AND($D92&lt;&gt;"",$Z92="")</formula>
    </cfRule>
  </conditionalFormatting>
  <conditionalFormatting sqref="AB92:AC92">
    <cfRule type="expression" dxfId="1731" priority="310">
      <formula>AND($D92&lt;&gt;"",$AB92="")</formula>
    </cfRule>
  </conditionalFormatting>
  <conditionalFormatting sqref="AD92:AE92">
    <cfRule type="expression" dxfId="1730" priority="309">
      <formula>AND($D92&lt;&gt;"",$AD92="")</formula>
    </cfRule>
  </conditionalFormatting>
  <conditionalFormatting sqref="AF92:AG92">
    <cfRule type="expression" dxfId="1729" priority="308">
      <formula>AND($D92&lt;&gt;"",$AF92="")</formula>
    </cfRule>
  </conditionalFormatting>
  <conditionalFormatting sqref="AH92:AI92">
    <cfRule type="expression" dxfId="1728" priority="307">
      <formula>AND($D92&lt;&gt;"",$AH92="")</formula>
    </cfRule>
  </conditionalFormatting>
  <conditionalFormatting sqref="AJ92:AK92">
    <cfRule type="expression" dxfId="1727" priority="306">
      <formula>AND($D92&lt;&gt;"",$AJ92="")</formula>
    </cfRule>
  </conditionalFormatting>
  <conditionalFormatting sqref="X93:Y93">
    <cfRule type="expression" dxfId="1726" priority="305">
      <formula>AND($D93&lt;&gt;"",$X93="")</formula>
    </cfRule>
  </conditionalFormatting>
  <conditionalFormatting sqref="Z93:AA93">
    <cfRule type="expression" dxfId="1725" priority="304">
      <formula>AND($D93&lt;&gt;"",$Z93="")</formula>
    </cfRule>
  </conditionalFormatting>
  <conditionalFormatting sqref="AB93:AC93">
    <cfRule type="expression" dxfId="1724" priority="303">
      <formula>AND($D93&lt;&gt;"",$AB93="")</formula>
    </cfRule>
  </conditionalFormatting>
  <conditionalFormatting sqref="AD93:AE93">
    <cfRule type="expression" dxfId="1723" priority="302">
      <formula>AND($D93&lt;&gt;"",$AD93="")</formula>
    </cfRule>
  </conditionalFormatting>
  <conditionalFormatting sqref="AF93:AG93">
    <cfRule type="expression" dxfId="1722" priority="301">
      <formula>AND($D93&lt;&gt;"",$AF93="")</formula>
    </cfRule>
  </conditionalFormatting>
  <conditionalFormatting sqref="AH93:AI93">
    <cfRule type="expression" dxfId="1721" priority="300">
      <formula>AND($D93&lt;&gt;"",$AH93="")</formula>
    </cfRule>
  </conditionalFormatting>
  <conditionalFormatting sqref="AJ93:AK93">
    <cfRule type="expression" dxfId="1720" priority="299">
      <formula>AND($D93&lt;&gt;"",$AJ93="")</formula>
    </cfRule>
  </conditionalFormatting>
  <conditionalFormatting sqref="X94:Y94">
    <cfRule type="expression" dxfId="1719" priority="298">
      <formula>AND($D94&lt;&gt;"",$X94="")</formula>
    </cfRule>
  </conditionalFormatting>
  <conditionalFormatting sqref="Z94:AA94">
    <cfRule type="expression" dxfId="1718" priority="297">
      <formula>AND($D94&lt;&gt;"",$Z94="")</formula>
    </cfRule>
  </conditionalFormatting>
  <conditionalFormatting sqref="AB94:AC94">
    <cfRule type="expression" dxfId="1717" priority="296">
      <formula>AND($D94&lt;&gt;"",$AB94="")</formula>
    </cfRule>
  </conditionalFormatting>
  <conditionalFormatting sqref="AD94:AE94">
    <cfRule type="expression" dxfId="1716" priority="295">
      <formula>AND($D94&lt;&gt;"",$AD94="")</formula>
    </cfRule>
  </conditionalFormatting>
  <conditionalFormatting sqref="AF94:AG94">
    <cfRule type="expression" dxfId="1715" priority="294">
      <formula>AND($D94&lt;&gt;"",$AF94="")</formula>
    </cfRule>
  </conditionalFormatting>
  <conditionalFormatting sqref="AH94:AI94">
    <cfRule type="expression" dxfId="1714" priority="293">
      <formula>AND($D94&lt;&gt;"",$AH94="")</formula>
    </cfRule>
  </conditionalFormatting>
  <conditionalFormatting sqref="AJ94:AK94">
    <cfRule type="expression" dxfId="1713" priority="292">
      <formula>AND($D94&lt;&gt;"",$AJ94="")</formula>
    </cfRule>
  </conditionalFormatting>
  <conditionalFormatting sqref="X95:Y95">
    <cfRule type="expression" dxfId="1712" priority="291">
      <formula>AND($D95&lt;&gt;"",$X95="")</formula>
    </cfRule>
  </conditionalFormatting>
  <conditionalFormatting sqref="Z95:AA95">
    <cfRule type="expression" dxfId="1711" priority="290">
      <formula>AND($D95&lt;&gt;"",$Z95="")</formula>
    </cfRule>
  </conditionalFormatting>
  <conditionalFormatting sqref="AB95:AC95">
    <cfRule type="expression" dxfId="1710" priority="289">
      <formula>AND($D95&lt;&gt;"",$AB95="")</formula>
    </cfRule>
  </conditionalFormatting>
  <conditionalFormatting sqref="AD95:AE95">
    <cfRule type="expression" dxfId="1709" priority="288">
      <formula>AND($D95&lt;&gt;"",$AD95="")</formula>
    </cfRule>
  </conditionalFormatting>
  <conditionalFormatting sqref="AF95:AG95">
    <cfRule type="expression" dxfId="1708" priority="287">
      <formula>AND($D95&lt;&gt;"",$AF95="")</formula>
    </cfRule>
  </conditionalFormatting>
  <conditionalFormatting sqref="AH95:AI95">
    <cfRule type="expression" dxfId="1707" priority="286">
      <formula>AND($D95&lt;&gt;"",$AH95="")</formula>
    </cfRule>
  </conditionalFormatting>
  <conditionalFormatting sqref="AJ95:AK95">
    <cfRule type="expression" dxfId="1706" priority="285">
      <formula>AND($D95&lt;&gt;"",$AJ95="")</formula>
    </cfRule>
  </conditionalFormatting>
  <conditionalFormatting sqref="X96:Y96">
    <cfRule type="expression" dxfId="1705" priority="284">
      <formula>AND($D96&lt;&gt;"",$X96="")</formula>
    </cfRule>
  </conditionalFormatting>
  <conditionalFormatting sqref="Z96:AA96">
    <cfRule type="expression" dxfId="1704" priority="283">
      <formula>AND($D96&lt;&gt;"",$Z96="")</formula>
    </cfRule>
  </conditionalFormatting>
  <conditionalFormatting sqref="AB96:AC96">
    <cfRule type="expression" dxfId="1703" priority="282">
      <formula>AND($D96&lt;&gt;"",$AB96="")</formula>
    </cfRule>
  </conditionalFormatting>
  <conditionalFormatting sqref="AD96:AE96">
    <cfRule type="expression" dxfId="1702" priority="281">
      <formula>AND($D96&lt;&gt;"",$AD96="")</formula>
    </cfRule>
  </conditionalFormatting>
  <conditionalFormatting sqref="AF96:AG96">
    <cfRule type="expression" dxfId="1701" priority="280">
      <formula>AND($D96&lt;&gt;"",$AF96="")</formula>
    </cfRule>
  </conditionalFormatting>
  <conditionalFormatting sqref="AH96:AI96">
    <cfRule type="expression" dxfId="1700" priority="279">
      <formula>AND($D96&lt;&gt;"",$AH96="")</formula>
    </cfRule>
  </conditionalFormatting>
  <conditionalFormatting sqref="AJ96:AK96">
    <cfRule type="expression" dxfId="1699" priority="278">
      <formula>AND($D96&lt;&gt;"",$AJ96="")</formula>
    </cfRule>
  </conditionalFormatting>
  <conditionalFormatting sqref="X105:Y105">
    <cfRule type="expression" dxfId="1698" priority="237">
      <formula>AND($D105&lt;&gt;"",$X105="")</formula>
    </cfRule>
  </conditionalFormatting>
  <conditionalFormatting sqref="Z105:AA105">
    <cfRule type="expression" dxfId="1697" priority="236">
      <formula>AND($D105&lt;&gt;"",$Z105="")</formula>
    </cfRule>
  </conditionalFormatting>
  <conditionalFormatting sqref="AB105:AC105">
    <cfRule type="expression" dxfId="1696" priority="235">
      <formula>AND($D105&lt;&gt;"",$AB105="")</formula>
    </cfRule>
  </conditionalFormatting>
  <conditionalFormatting sqref="AD105:AE105">
    <cfRule type="expression" dxfId="1695" priority="234">
      <formula>AND($D105&lt;&gt;"",$AD105="")</formula>
    </cfRule>
  </conditionalFormatting>
  <conditionalFormatting sqref="AF105:AG105">
    <cfRule type="expression" dxfId="1694" priority="233">
      <formula>AND($D105&lt;&gt;"",$AF105="")</formula>
    </cfRule>
  </conditionalFormatting>
  <conditionalFormatting sqref="AH105:AI105">
    <cfRule type="expression" dxfId="1693" priority="232">
      <formula>AND($D105&lt;&gt;"",$AH105="")</formula>
    </cfRule>
  </conditionalFormatting>
  <conditionalFormatting sqref="AJ105:AK105">
    <cfRule type="expression" dxfId="1692" priority="231">
      <formula>AND($D105&lt;&gt;"",$AJ105="")</formula>
    </cfRule>
  </conditionalFormatting>
  <conditionalFormatting sqref="X104:Y104">
    <cfRule type="expression" dxfId="1691" priority="244">
      <formula>AND($D104&lt;&gt;"",$X104="")</formula>
    </cfRule>
  </conditionalFormatting>
  <conditionalFormatting sqref="Z104:AA104">
    <cfRule type="expression" dxfId="1690" priority="243">
      <formula>AND($D104&lt;&gt;"",$Z104="")</formula>
    </cfRule>
  </conditionalFormatting>
  <conditionalFormatting sqref="AB104:AC104">
    <cfRule type="expression" dxfId="1689" priority="242">
      <formula>AND($D104&lt;&gt;"",$AB104="")</formula>
    </cfRule>
  </conditionalFormatting>
  <conditionalFormatting sqref="AD104:AE104">
    <cfRule type="expression" dxfId="1688" priority="241">
      <formula>AND($D104&lt;&gt;"",$AD104="")</formula>
    </cfRule>
  </conditionalFormatting>
  <conditionalFormatting sqref="AF104:AG104">
    <cfRule type="expression" dxfId="1687" priority="240">
      <formula>AND($D104&lt;&gt;"",$AF104="")</formula>
    </cfRule>
  </conditionalFormatting>
  <conditionalFormatting sqref="AH104:AI104">
    <cfRule type="expression" dxfId="1686" priority="239">
      <formula>AND($D104&lt;&gt;"",$AH104="")</formula>
    </cfRule>
  </conditionalFormatting>
  <conditionalFormatting sqref="AJ104:AK104">
    <cfRule type="expression" dxfId="1685" priority="238">
      <formula>AND($D104&lt;&gt;"",$AJ104="")</formula>
    </cfRule>
  </conditionalFormatting>
  <conditionalFormatting sqref="X106:Y106">
    <cfRule type="expression" dxfId="1684" priority="230">
      <formula>AND($D106&lt;&gt;"",$X106="")</formula>
    </cfRule>
  </conditionalFormatting>
  <conditionalFormatting sqref="Z106:AA106">
    <cfRule type="expression" dxfId="1683" priority="229">
      <formula>AND($D106&lt;&gt;"",$Z106="")</formula>
    </cfRule>
  </conditionalFormatting>
  <conditionalFormatting sqref="AB106:AC106">
    <cfRule type="expression" dxfId="1682" priority="228">
      <formula>AND($D106&lt;&gt;"",$AB106="")</formula>
    </cfRule>
  </conditionalFormatting>
  <conditionalFormatting sqref="AD106:AE106">
    <cfRule type="expression" dxfId="1681" priority="227">
      <formula>AND($D106&lt;&gt;"",$AD106="")</formula>
    </cfRule>
  </conditionalFormatting>
  <conditionalFormatting sqref="AF106:AG106">
    <cfRule type="expression" dxfId="1680" priority="226">
      <formula>AND($D106&lt;&gt;"",$AF106="")</formula>
    </cfRule>
  </conditionalFormatting>
  <conditionalFormatting sqref="AH106:AI106">
    <cfRule type="expression" dxfId="1679" priority="225">
      <formula>AND($D106&lt;&gt;"",$AH106="")</formula>
    </cfRule>
  </conditionalFormatting>
  <conditionalFormatting sqref="AJ106:AK106">
    <cfRule type="expression" dxfId="1678" priority="224">
      <formula>AND($D106&lt;&gt;"",$AJ106="")</formula>
    </cfRule>
  </conditionalFormatting>
  <conditionalFormatting sqref="X107:Y107">
    <cfRule type="expression" dxfId="1677" priority="223">
      <formula>AND($D107&lt;&gt;"",$X107="")</formula>
    </cfRule>
  </conditionalFormatting>
  <conditionalFormatting sqref="Z107:AA107">
    <cfRule type="expression" dxfId="1676" priority="222">
      <formula>AND($D107&lt;&gt;"",$Z107="")</formula>
    </cfRule>
  </conditionalFormatting>
  <conditionalFormatting sqref="AB107:AC107">
    <cfRule type="expression" dxfId="1675" priority="221">
      <formula>AND($D107&lt;&gt;"",$AB107="")</formula>
    </cfRule>
  </conditionalFormatting>
  <conditionalFormatting sqref="AD107:AE107">
    <cfRule type="expression" dxfId="1674" priority="220">
      <formula>AND($D107&lt;&gt;"",$AD107="")</formula>
    </cfRule>
  </conditionalFormatting>
  <conditionalFormatting sqref="AF107:AG107">
    <cfRule type="expression" dxfId="1673" priority="219">
      <formula>AND($D107&lt;&gt;"",$AF107="")</formula>
    </cfRule>
  </conditionalFormatting>
  <conditionalFormatting sqref="AH107:AI107">
    <cfRule type="expression" dxfId="1672" priority="218">
      <formula>AND($D107&lt;&gt;"",$AH107="")</formula>
    </cfRule>
  </conditionalFormatting>
  <conditionalFormatting sqref="AJ107:AK107">
    <cfRule type="expression" dxfId="1671" priority="217">
      <formula>AND($D107&lt;&gt;"",$AJ107="")</formula>
    </cfRule>
  </conditionalFormatting>
  <conditionalFormatting sqref="X108:Y108">
    <cfRule type="expression" dxfId="1670" priority="216">
      <formula>AND($D108&lt;&gt;"",$X108="")</formula>
    </cfRule>
  </conditionalFormatting>
  <conditionalFormatting sqref="Z108:AA108">
    <cfRule type="expression" dxfId="1669" priority="215">
      <formula>AND($D108&lt;&gt;"",$Z108="")</formula>
    </cfRule>
  </conditionalFormatting>
  <conditionalFormatting sqref="AB108:AC108">
    <cfRule type="expression" dxfId="1668" priority="214">
      <formula>AND($D108&lt;&gt;"",$AB108="")</formula>
    </cfRule>
  </conditionalFormatting>
  <conditionalFormatting sqref="AD108:AE108">
    <cfRule type="expression" dxfId="1667" priority="213">
      <formula>AND($D108&lt;&gt;"",$AD108="")</formula>
    </cfRule>
  </conditionalFormatting>
  <conditionalFormatting sqref="AF108:AG108">
    <cfRule type="expression" dxfId="1666" priority="212">
      <formula>AND($D108&lt;&gt;"",$AF108="")</formula>
    </cfRule>
  </conditionalFormatting>
  <conditionalFormatting sqref="AH108:AI108">
    <cfRule type="expression" dxfId="1665" priority="211">
      <formula>AND($D108&lt;&gt;"",$AH108="")</formula>
    </cfRule>
  </conditionalFormatting>
  <conditionalFormatting sqref="AJ108:AK108">
    <cfRule type="expression" dxfId="1664" priority="210">
      <formula>AND($D108&lt;&gt;"",$AJ108="")</formula>
    </cfRule>
  </conditionalFormatting>
  <conditionalFormatting sqref="X109:Y109">
    <cfRule type="expression" dxfId="1663" priority="209">
      <formula>AND($D109&lt;&gt;"",$X109="")</formula>
    </cfRule>
  </conditionalFormatting>
  <conditionalFormatting sqref="Z109:AA109">
    <cfRule type="expression" dxfId="1662" priority="208">
      <formula>AND($D109&lt;&gt;"",$Z109="")</formula>
    </cfRule>
  </conditionalFormatting>
  <conditionalFormatting sqref="AB109:AC109">
    <cfRule type="expression" dxfId="1661" priority="207">
      <formula>AND($D109&lt;&gt;"",$AB109="")</formula>
    </cfRule>
  </conditionalFormatting>
  <conditionalFormatting sqref="AD109:AE109">
    <cfRule type="expression" dxfId="1660" priority="206">
      <formula>AND($D109&lt;&gt;"",$AD109="")</formula>
    </cfRule>
  </conditionalFormatting>
  <conditionalFormatting sqref="AF109:AG109">
    <cfRule type="expression" dxfId="1659" priority="205">
      <formula>AND($D109&lt;&gt;"",$AF109="")</formula>
    </cfRule>
  </conditionalFormatting>
  <conditionalFormatting sqref="AH109:AI109">
    <cfRule type="expression" dxfId="1658" priority="204">
      <formula>AND($D109&lt;&gt;"",$AH109="")</formula>
    </cfRule>
  </conditionalFormatting>
  <conditionalFormatting sqref="AJ109:AK109">
    <cfRule type="expression" dxfId="1657" priority="203">
      <formula>AND($D109&lt;&gt;"",$AJ109="")</formula>
    </cfRule>
  </conditionalFormatting>
  <conditionalFormatting sqref="X110:Y110">
    <cfRule type="expression" dxfId="1656" priority="202">
      <formula>AND($D110&lt;&gt;"",$X110="")</formula>
    </cfRule>
  </conditionalFormatting>
  <conditionalFormatting sqref="Z110:AA110">
    <cfRule type="expression" dxfId="1655" priority="201">
      <formula>AND($D110&lt;&gt;"",$Z110="")</formula>
    </cfRule>
  </conditionalFormatting>
  <conditionalFormatting sqref="AB110:AC110">
    <cfRule type="expression" dxfId="1654" priority="200">
      <formula>AND($D110&lt;&gt;"",$AB110="")</formula>
    </cfRule>
  </conditionalFormatting>
  <conditionalFormatting sqref="AD110:AE110">
    <cfRule type="expression" dxfId="1653" priority="199">
      <formula>AND($D110&lt;&gt;"",$AD110="")</formula>
    </cfRule>
  </conditionalFormatting>
  <conditionalFormatting sqref="AF110:AG110">
    <cfRule type="expression" dxfId="1652" priority="198">
      <formula>AND($D110&lt;&gt;"",$AF110="")</formula>
    </cfRule>
  </conditionalFormatting>
  <conditionalFormatting sqref="AH110:AI110">
    <cfRule type="expression" dxfId="1651" priority="197">
      <formula>AND($D110&lt;&gt;"",$AH110="")</formula>
    </cfRule>
  </conditionalFormatting>
  <conditionalFormatting sqref="AJ110:AK110">
    <cfRule type="expression" dxfId="1650" priority="196">
      <formula>AND($D110&lt;&gt;"",$AJ110="")</formula>
    </cfRule>
  </conditionalFormatting>
  <conditionalFormatting sqref="X111:Y111">
    <cfRule type="expression" dxfId="1649" priority="195">
      <formula>AND($D111&lt;&gt;"",$X111="")</formula>
    </cfRule>
  </conditionalFormatting>
  <conditionalFormatting sqref="Z111:AA111">
    <cfRule type="expression" dxfId="1648" priority="194">
      <formula>AND($D111&lt;&gt;"",$Z111="")</formula>
    </cfRule>
  </conditionalFormatting>
  <conditionalFormatting sqref="AB111:AC111">
    <cfRule type="expression" dxfId="1647" priority="193">
      <formula>AND($D111&lt;&gt;"",$AB111="")</formula>
    </cfRule>
  </conditionalFormatting>
  <conditionalFormatting sqref="AD111:AE111">
    <cfRule type="expression" dxfId="1646" priority="192">
      <formula>AND($D111&lt;&gt;"",$AD111="")</formula>
    </cfRule>
  </conditionalFormatting>
  <conditionalFormatting sqref="AF111:AG111">
    <cfRule type="expression" dxfId="1645" priority="191">
      <formula>AND($D111&lt;&gt;"",$AF111="")</formula>
    </cfRule>
  </conditionalFormatting>
  <conditionalFormatting sqref="AH111:AI111">
    <cfRule type="expression" dxfId="1644" priority="190">
      <formula>AND($D111&lt;&gt;"",$AH111="")</formula>
    </cfRule>
  </conditionalFormatting>
  <conditionalFormatting sqref="AJ111:AK111">
    <cfRule type="expression" dxfId="1643" priority="189">
      <formula>AND($D111&lt;&gt;"",$AJ111="")</formula>
    </cfRule>
  </conditionalFormatting>
  <conditionalFormatting sqref="S144:W146">
    <cfRule type="expression" dxfId="1642" priority="40">
      <formula>$AM$145=x</formula>
    </cfRule>
  </conditionalFormatting>
  <conditionalFormatting sqref="AL144:AR146">
    <cfRule type="expression" dxfId="1641" priority="39">
      <formula>$T$145=x</formula>
    </cfRule>
  </conditionalFormatting>
  <conditionalFormatting sqref="R69:W73 R123:W127 R76:W80 R130:W134">
    <cfRule type="expression" dxfId="1640" priority="398">
      <formula>$BL$231=1</formula>
    </cfRule>
  </conditionalFormatting>
  <conditionalFormatting sqref="AK13">
    <cfRule type="expression" dxfId="1639" priority="399">
      <formula>$BL$231=1</formula>
    </cfRule>
  </conditionalFormatting>
  <conditionalFormatting sqref="BF19">
    <cfRule type="expression" dxfId="1638" priority="37">
      <formula>$BL$231=1</formula>
    </cfRule>
  </conditionalFormatting>
  <conditionalFormatting sqref="X88:Y88">
    <cfRule type="expression" dxfId="1637" priority="36">
      <formula>AND($D88&lt;&gt;"",$X88="")</formula>
    </cfRule>
  </conditionalFormatting>
  <conditionalFormatting sqref="Z88:AA88">
    <cfRule type="expression" dxfId="1636" priority="35">
      <formula>AND($D88&lt;&gt;"",$Z88="")</formula>
    </cfRule>
  </conditionalFormatting>
  <conditionalFormatting sqref="AB88:AC88">
    <cfRule type="expression" dxfId="1635" priority="34">
      <formula>AND($D88&lt;&gt;"",$AB88="")</formula>
    </cfRule>
  </conditionalFormatting>
  <conditionalFormatting sqref="AD88:AE88">
    <cfRule type="expression" dxfId="1634" priority="33">
      <formula>AND($D88&lt;&gt;"",$AD88="")</formula>
    </cfRule>
  </conditionalFormatting>
  <conditionalFormatting sqref="AF88:AG88">
    <cfRule type="expression" dxfId="1633" priority="32">
      <formula>AND($D88&lt;&gt;"",$AF88="")</formula>
    </cfRule>
  </conditionalFormatting>
  <conditionalFormatting sqref="AH88:AI88">
    <cfRule type="expression" dxfId="1632" priority="31">
      <formula>AND($D88&lt;&gt;"",$AH88="")</formula>
    </cfRule>
  </conditionalFormatting>
  <conditionalFormatting sqref="AJ88:AK88">
    <cfRule type="expression" dxfId="1631" priority="30">
      <formula>AND($D88&lt;&gt;"",$AJ88="")</formula>
    </cfRule>
  </conditionalFormatting>
  <conditionalFormatting sqref="X102:Y102">
    <cfRule type="expression" dxfId="1630" priority="29">
      <formula>AND($D102&lt;&gt;"",$X102="")</formula>
    </cfRule>
  </conditionalFormatting>
  <conditionalFormatting sqref="Z102:AA102">
    <cfRule type="expression" dxfId="1629" priority="28">
      <formula>AND($D102&lt;&gt;"",$Z102="")</formula>
    </cfRule>
  </conditionalFormatting>
  <conditionalFormatting sqref="AB102:AC102">
    <cfRule type="expression" dxfId="1628" priority="27">
      <formula>AND($D102&lt;&gt;"",$AB102="")</formula>
    </cfRule>
  </conditionalFormatting>
  <conditionalFormatting sqref="AD102:AE102">
    <cfRule type="expression" dxfId="1627" priority="26">
      <formula>AND($D102&lt;&gt;"",$AD102="")</formula>
    </cfRule>
  </conditionalFormatting>
  <conditionalFormatting sqref="AF102:AG102">
    <cfRule type="expression" dxfId="1626" priority="25">
      <formula>AND($D102&lt;&gt;"",$AF102="")</formula>
    </cfRule>
  </conditionalFormatting>
  <conditionalFormatting sqref="AH102:AI102">
    <cfRule type="expression" dxfId="1625" priority="24">
      <formula>AND($D102&lt;&gt;"",$AH102="")</formula>
    </cfRule>
  </conditionalFormatting>
  <conditionalFormatting sqref="AJ102:AK102">
    <cfRule type="expression" dxfId="1624" priority="23">
      <formula>AND($D102&lt;&gt;"",$AJ102="")</formula>
    </cfRule>
  </conditionalFormatting>
  <conditionalFormatting sqref="X103:Y103">
    <cfRule type="expression" dxfId="1623" priority="22">
      <formula>AND($D103&lt;&gt;"",$X103="")</formula>
    </cfRule>
  </conditionalFormatting>
  <conditionalFormatting sqref="Z103:AA103">
    <cfRule type="expression" dxfId="1622" priority="21">
      <formula>AND($D103&lt;&gt;"",$Z103="")</formula>
    </cfRule>
  </conditionalFormatting>
  <conditionalFormatting sqref="AB103:AC103">
    <cfRule type="expression" dxfId="1621" priority="20">
      <formula>AND($D103&lt;&gt;"",$AB103="")</formula>
    </cfRule>
  </conditionalFormatting>
  <conditionalFormatting sqref="AD103:AE103">
    <cfRule type="expression" dxfId="1620" priority="19">
      <formula>AND($D103&lt;&gt;"",$AD103="")</formula>
    </cfRule>
  </conditionalFormatting>
  <conditionalFormatting sqref="AF103:AG103">
    <cfRule type="expression" dxfId="1619" priority="18">
      <formula>AND($D103&lt;&gt;"",$AF103="")</formula>
    </cfRule>
  </conditionalFormatting>
  <conditionalFormatting sqref="AH103:AI103">
    <cfRule type="expression" dxfId="1618" priority="17">
      <formula>AND($D103&lt;&gt;"",$AH103="")</formula>
    </cfRule>
  </conditionalFormatting>
  <conditionalFormatting sqref="AJ103:AK103">
    <cfRule type="expression" dxfId="1617" priority="16">
      <formula>AND($D103&lt;&gt;"",$AJ103="")</formula>
    </cfRule>
  </conditionalFormatting>
  <conditionalFormatting sqref="D177:BG179 D190:AZ199 E181:AZ189 D180:AZ180">
    <cfRule type="expression" dxfId="1616" priority="15">
      <formula>$AM$145=x</formula>
    </cfRule>
  </conditionalFormatting>
  <conditionalFormatting sqref="BA180:BF189">
    <cfRule type="expression" dxfId="1615" priority="9">
      <formula>$AM$145=x</formula>
    </cfRule>
  </conditionalFormatting>
  <conditionalFormatting sqref="BA190:BF199">
    <cfRule type="expression" dxfId="1614" priority="8">
      <formula>$AM$145=x</formula>
    </cfRule>
  </conditionalFormatting>
  <conditionalFormatting sqref="BG181:BG199">
    <cfRule type="expression" dxfId="1613" priority="7">
      <formula>$AM$145=x</formula>
    </cfRule>
  </conditionalFormatting>
  <conditionalFormatting sqref="BG181:BG189">
    <cfRule type="expression" dxfId="1612" priority="6">
      <formula>$AM$145=x</formula>
    </cfRule>
  </conditionalFormatting>
  <conditionalFormatting sqref="BG180:BG189">
    <cfRule type="expression" dxfId="1611" priority="5">
      <formula>$AM$145=x</formula>
    </cfRule>
  </conditionalFormatting>
  <conditionalFormatting sqref="BG180:BG189">
    <cfRule type="expression" dxfId="1610" priority="4">
      <formula>$AM$145=x</formula>
    </cfRule>
  </conditionalFormatting>
  <conditionalFormatting sqref="BG190:BG199">
    <cfRule type="expression" dxfId="1609" priority="3">
      <formula>$AM$145=x</formula>
    </cfRule>
  </conditionalFormatting>
  <conditionalFormatting sqref="BG190:BG199">
    <cfRule type="expression" dxfId="1608" priority="2">
      <formula>$AM$145=x</formula>
    </cfRule>
  </conditionalFormatting>
  <conditionalFormatting sqref="BG190:BG199">
    <cfRule type="expression" dxfId="1607" priority="1">
      <formula>$AM$145=x</formula>
    </cfRule>
  </conditionalFormatting>
  <dataValidations count="26">
    <dataValidation type="list" allowBlank="1" showInputMessage="1" showErrorMessage="1" sqref="E190:U199" xr:uid="{00000000-0002-0000-1600-000000000000}">
      <formula1>$BK$189:$BK$199</formula1>
    </dataValidation>
    <dataValidation type="date" allowBlank="1" showInputMessage="1" showErrorMessage="1" errorTitle="FORMATO FECHA" error="Ingresar fecha en formato dd/mm/aaaa. Gracias." sqref="AX10:BF10" xr:uid="{00000000-0002-0000-1600-000001000000}">
      <formula1>42370</formula1>
      <formula2>43830</formula2>
    </dataValidation>
    <dataValidation type="list" allowBlank="1" showInputMessage="1" sqref="J51:AB60" xr:uid="{00000000-0002-0000-1600-000002000000}">
      <formula1>IF($AK$13=1,Amenazas_contexto_proceso,IF($AK$13=2,$CG$20:$CG$41,IF($AK$13=3,Amenazas_contexto_proceso,IF($AK$13=4,Amenazas_contexto_proceso,IF($AK$13=5,Oportunidades)))))</formula1>
    </dataValidation>
    <dataValidation type="list" allowBlank="1" showInputMessage="1" sqref="J39:AB48" xr:uid="{00000000-0002-0000-1600-000003000000}">
      <formula1>IF($AK$13=1,Debilidades_contexto_proceso,IF($AK$13=2,$BQ$20:$BQ$41,IF($AK$13=3,Debilidades_contexto_proceso,IF($AK$13=4,Debilidades_contexto_proceso,IF($AK$13=5,$BY$20:$BY$41)))))</formula1>
    </dataValidation>
    <dataValidation type="list" allowBlank="1" showInputMessage="1" showErrorMessage="1" sqref="AT27 AY24:AY25" xr:uid="{00000000-0002-0000-1600-000004000000}">
      <formula1>Clase_riesgo</formula1>
    </dataValidation>
    <dataValidation type="list" allowBlank="1" showInputMessage="1" showErrorMessage="1" sqref="AN87:AQ96 AN102:AQ111" xr:uid="{00000000-0002-0000-1600-000005000000}">
      <formula1>IF($D87&lt;&gt;"",Pregunta8)</formula1>
    </dataValidation>
    <dataValidation type="list" allowBlank="1" showInputMessage="1" showErrorMessage="1" sqref="AJ87:AK96 AJ102:AK111" xr:uid="{00000000-0002-0000-1600-000006000000}">
      <formula1>IF($D87&lt;&gt;"",Pregunta7)</formula1>
    </dataValidation>
    <dataValidation type="list" allowBlank="1" showInputMessage="1" showErrorMessage="1" sqref="AH87:AI96 AH102:AI111" xr:uid="{00000000-0002-0000-1600-000007000000}">
      <formula1>IF($D87&lt;&gt;"",Pregunta6)</formula1>
    </dataValidation>
    <dataValidation type="list" allowBlank="1" showInputMessage="1" showErrorMessage="1" sqref="AF87:AG96 AF102:AG111" xr:uid="{00000000-0002-0000-1600-000008000000}">
      <formula1>IF($D87&lt;&gt;"",Pregunta5)</formula1>
    </dataValidation>
    <dataValidation type="list" allowBlank="1" showInputMessage="1" showErrorMessage="1" sqref="AD87:AE96 AD102:AE111" xr:uid="{00000000-0002-0000-1600-000009000000}">
      <formula1>IF($D87&lt;&gt;"",Pregunta4)</formula1>
    </dataValidation>
    <dataValidation type="list" allowBlank="1" showInputMessage="1" showErrorMessage="1" sqref="AB87:AC96 AB102:AC111" xr:uid="{00000000-0002-0000-1600-00000A000000}">
      <formula1>IF($D87&lt;&gt;"",Pregunta3)</formula1>
    </dataValidation>
    <dataValidation type="list" allowBlank="1" showInputMessage="1" showErrorMessage="1" sqref="Z87:AA96 Z102:AA111" xr:uid="{00000000-0002-0000-1600-00000B000000}">
      <formula1>IF($D87&lt;&gt;"",Pregunta2)</formula1>
    </dataValidation>
    <dataValidation type="list" allowBlank="1" showInputMessage="1" showErrorMessage="1" sqref="X87:Y96 X102:Y111" xr:uid="{00000000-0002-0000-1600-00000C000000}">
      <formula1>IF($D87&lt;&gt;"",Pregunta1)</formula1>
    </dataValidation>
    <dataValidation type="list" allowBlank="1" showErrorMessage="1" promptTitle="Seleccione según corresponda" sqref="D29:AB34" xr:uid="{00000000-0002-0000-1600-00000D000000}">
      <formula1>IF($AK$13=1,Trámites_y_OPAS_afectados,IF($AK$13=2,Objetivos_estratégicos,IF($AK$13=3,Trámites_y_OPAS_afectados,IF($AK$13=4,Trámites_y_OPAS_afectados,IF($AK$13=5,Objetivos_estratégicos)))))</formula1>
    </dataValidation>
    <dataValidation allowBlank="1" showInputMessage="1" sqref="X18" xr:uid="{00000000-0002-0000-1600-00000E000000}"/>
    <dataValidation showInputMessage="1" showErrorMessage="1" sqref="D205:D214" xr:uid="{00000000-0002-0000-1600-00000F000000}"/>
    <dataValidation type="list" allowBlank="1" showInputMessage="1" showErrorMessage="1" sqref="T145 AM145" xr:uid="{00000000-0002-0000-1600-000010000000}">
      <formula1>x</formula1>
    </dataValidation>
    <dataValidation type="list" allowBlank="1" showInputMessage="1" showErrorMessage="1" sqref="D51:I60" xr:uid="{00000000-0002-0000-1600-000011000000}">
      <formula1>Agente_generador_externas</formula1>
    </dataValidation>
    <dataValidation type="list" allowBlank="1" showInputMessage="1" showErrorMessage="1" sqref="D39:I48" xr:uid="{00000000-0002-0000-1600-000012000000}">
      <formula1>Agente_generador_internas</formula1>
    </dataValidation>
    <dataValidation type="list" allowBlank="1" showInputMessage="1" showErrorMessage="1" sqref="V13" xr:uid="{00000000-0002-0000-1600-000013000000}">
      <formula1>Enfoque</formula1>
    </dataValidation>
    <dataValidation type="list" allowBlank="1" showInputMessage="1" showErrorMessage="1" sqref="S18" xr:uid="{00000000-0002-0000-1600-000014000000}">
      <formula1>Preposiciones</formula1>
    </dataValidation>
    <dataValidation type="list" allowBlank="1" showInputMessage="1" showErrorMessage="1" promptTitle="Categorías" prompt="Las categorías establecidas para riesgos u oportunidades están descritas al final de la Hoja de Contexto del Proceso." sqref="D18:Q18" xr:uid="{00000000-0002-0000-1600-000015000000}">
      <formula1>IF(AK13=1,Categoría_corrupción,IF(AK13=2,Categoría_estratégica,IF(AK13=3, Categoría_gestión_procesos,IF(AK13=4, Categoría_seguridad_información,IF(AK13=5, Categoría_oportunidad)))))</formula1>
    </dataValidation>
    <dataValidation type="list" showInputMessage="1" showErrorMessage="1" sqref="E180:U189" xr:uid="{00000000-0002-0000-1600-000016000000}">
      <formula1>$BK$177:$BK$187</formula1>
    </dataValidation>
    <dataValidation type="list" allowBlank="1" showInputMessage="1" showErrorMessage="1" errorTitle="Seleccionar de lista" error="Por favor seleccionar de la lista desplegable. Gracias." sqref="AD29:BF34" xr:uid="{00000000-0002-0000-1600-000017000000}">
      <formula1>IF($AK$13=1,Otros_procesos_afectados,IF($AK$13=2,Otros_procesos_afectados,IF($AK$13=3,Otros_procesos_afectados,IF($AK$13=4,Otros_procesos_afectados,IF($AK$13=5,Otros_procesos_afectados)))))</formula1>
    </dataValidation>
    <dataValidation type="date" allowBlank="1" showInputMessage="1" showErrorMessage="1" errorTitle="FORMATO DE FECHA" error="La fecha debe estar en formato dd/mm/aaaa." sqref="BA155:BF174 BA180:BF199" xr:uid="{00000000-0002-0000-1600-000018000000}">
      <formula1>1</formula1>
      <formula2>2958465</formula2>
    </dataValidation>
    <dataValidation type="date" operator="greaterThanOrEqual" allowBlank="1" showInputMessage="1" showErrorMessage="1" errorTitle="Error de fecha" error="-La fecha final debe ser mayor o igual a la inicial._x000a__x000a_-La fecha debe estar en formato dd/mm/aaaa." sqref="BG155:BG174 BG180:BG199" xr:uid="{00000000-0002-0000-1600-000019000000}">
      <formula1>BA155</formula1>
    </dataValidation>
  </dataValidations>
  <hyperlinks>
    <hyperlink ref="E75:H75" location="Enc_Imp_Corrupción!W3" display="Enc_Imp_Corrupción!W3" xr:uid="{00000000-0004-0000-1600-000000000000}"/>
    <hyperlink ref="I75:L75" location="Imp_Est_Pro_Seg!C43" display="Imp_Est_Pro_Seg!C43" xr:uid="{00000000-0004-0000-1600-000001000000}"/>
    <hyperlink ref="M75:P75" location="Imp_Est_Pro_Seg!C43" display="G. Procesos" xr:uid="{00000000-0004-0000-1600-000002000000}"/>
    <hyperlink ref="E76:H76" location="'Seguridad Información'!A1" display="Seguridad Inf." xr:uid="{00000000-0004-0000-1600-000003000000}"/>
    <hyperlink ref="I76:L76" location="Imp_oportunidad!C43" display="Imp_oportunidad!C43" xr:uid="{00000000-0004-0000-1600-000004000000}"/>
    <hyperlink ref="E66:H66" location="Frecuencia!C43" display="Frecuencia" xr:uid="{00000000-0004-0000-1600-000005000000}"/>
    <hyperlink ref="E67:H67" location="Factibilidad!C31" display="Factibilidad" xr:uid="{00000000-0004-0000-1600-000006000000}"/>
  </hyperlinks>
  <printOptions horizontalCentered="1" verticalCentered="1"/>
  <pageMargins left="0.19685039370078741" right="0.23622047244094491" top="0.19685039370078741" bottom="0.19685039370078741" header="0.31496062992125984" footer="0.31496062992125984"/>
  <pageSetup paperSize="14" scale="29" orientation="portrait" horizontalDpi="4294967294" verticalDpi="4294967294" r:id="rId1"/>
  <headerFooter>
    <oddFooter>&amp;R&amp;"Arial Narrow,Normal"&amp;7Fecha de versión: 08 de abril de 2019</oddFooter>
  </headerFooter>
  <rowBreaks count="1" manualBreakCount="1">
    <brk id="113" max="58" man="1"/>
  </rowBreaks>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defaultSize="0" autoFill="0" autoLine="0" autoPict="0">
                <anchor moveWithCells="1">
                  <from>
                    <xdr:col>16</xdr:col>
                    <xdr:colOff>104775</xdr:colOff>
                    <xdr:row>25</xdr:row>
                    <xdr:rowOff>47625</xdr:rowOff>
                  </from>
                  <to>
                    <xdr:col>17</xdr:col>
                    <xdr:colOff>104775</xdr:colOff>
                    <xdr:row>25</xdr:row>
                    <xdr:rowOff>352425</xdr:rowOff>
                  </to>
                </anchor>
              </controlPr>
            </control>
          </mc:Choice>
        </mc:AlternateContent>
        <mc:AlternateContent xmlns:mc="http://schemas.openxmlformats.org/markup-compatibility/2006">
          <mc:Choice Requires="x14">
            <control shapeId="20482" r:id="rId5" name="Check Box 2">
              <controlPr defaultSize="0" autoFill="0" autoLine="0" autoPict="0">
                <anchor moveWithCells="1">
                  <from>
                    <xdr:col>19</xdr:col>
                    <xdr:colOff>57150</xdr:colOff>
                    <xdr:row>25</xdr:row>
                    <xdr:rowOff>66675</xdr:rowOff>
                  </from>
                  <to>
                    <xdr:col>20</xdr:col>
                    <xdr:colOff>142875</xdr:colOff>
                    <xdr:row>25</xdr:row>
                    <xdr:rowOff>352425</xdr:rowOff>
                  </to>
                </anchor>
              </controlPr>
            </control>
          </mc:Choice>
        </mc:AlternateContent>
        <mc:AlternateContent xmlns:mc="http://schemas.openxmlformats.org/markup-compatibility/2006">
          <mc:Choice Requires="x14">
            <control shapeId="20483" r:id="rId6" name="Check Box 3">
              <controlPr defaultSize="0" autoFill="0" autoLine="0" autoPict="0">
                <anchor moveWithCells="1">
                  <from>
                    <xdr:col>29</xdr:col>
                    <xdr:colOff>276225</xdr:colOff>
                    <xdr:row>25</xdr:row>
                    <xdr:rowOff>47625</xdr:rowOff>
                  </from>
                  <to>
                    <xdr:col>30</xdr:col>
                    <xdr:colOff>219075</xdr:colOff>
                    <xdr:row>25</xdr:row>
                    <xdr:rowOff>352425</xdr:rowOff>
                  </to>
                </anchor>
              </controlPr>
            </control>
          </mc:Choice>
        </mc:AlternateContent>
        <mc:AlternateContent xmlns:mc="http://schemas.openxmlformats.org/markup-compatibility/2006">
          <mc:Choice Requires="x14">
            <control shapeId="20484" r:id="rId7" name="Check Box 4">
              <controlPr defaultSize="0" autoFill="0" autoLine="0" autoPict="0">
                <anchor moveWithCells="1">
                  <from>
                    <xdr:col>31</xdr:col>
                    <xdr:colOff>352425</xdr:colOff>
                    <xdr:row>25</xdr:row>
                    <xdr:rowOff>57150</xdr:rowOff>
                  </from>
                  <to>
                    <xdr:col>32</xdr:col>
                    <xdr:colOff>257175</xdr:colOff>
                    <xdr:row>25</xdr:row>
                    <xdr:rowOff>342900</xdr:rowOff>
                  </to>
                </anchor>
              </controlPr>
            </control>
          </mc:Choice>
        </mc:AlternateContent>
        <mc:AlternateContent xmlns:mc="http://schemas.openxmlformats.org/markup-compatibility/2006">
          <mc:Choice Requires="x14">
            <control shapeId="20485" r:id="rId8" name="Check Box 5">
              <controlPr defaultSize="0" autoFill="0" autoLine="0" autoPict="0">
                <anchor moveWithCells="1">
                  <from>
                    <xdr:col>44</xdr:col>
                    <xdr:colOff>247650</xdr:colOff>
                    <xdr:row>25</xdr:row>
                    <xdr:rowOff>47625</xdr:rowOff>
                  </from>
                  <to>
                    <xdr:col>45</xdr:col>
                    <xdr:colOff>104775</xdr:colOff>
                    <xdr:row>25</xdr:row>
                    <xdr:rowOff>371475</xdr:rowOff>
                  </to>
                </anchor>
              </controlPr>
            </control>
          </mc:Choice>
        </mc:AlternateContent>
        <mc:AlternateContent xmlns:mc="http://schemas.openxmlformats.org/markup-compatibility/2006">
          <mc:Choice Requires="x14">
            <control shapeId="20486" r:id="rId9" name="Check Box 6">
              <controlPr defaultSize="0" autoFill="0" autoLine="0" autoPict="0">
                <anchor moveWithCells="1">
                  <from>
                    <xdr:col>48</xdr:col>
                    <xdr:colOff>19050</xdr:colOff>
                    <xdr:row>25</xdr:row>
                    <xdr:rowOff>57150</xdr:rowOff>
                  </from>
                  <to>
                    <xdr:col>49</xdr:col>
                    <xdr:colOff>104775</xdr:colOff>
                    <xdr:row>25</xdr:row>
                    <xdr:rowOff>342900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94" id="{C096F555-8B44-4F27-BE47-0C9AE60B6507}">
            <xm:f>OR($AP$68=Datos!$S$5,$AP$68=Datos!$T$5)</xm:f>
            <x14:dxf>
              <fill>
                <patternFill>
                  <bgColor rgb="FF92D050"/>
                </patternFill>
              </fill>
            </x14:dxf>
          </x14:cfRule>
          <x14:cfRule type="expression" priority="395" id="{8C321CE1-8150-4858-B7F3-3560B98359FD}">
            <xm:f>OR($AP$68=Datos!$S$4,$AP$68=Datos!$T$4)</xm:f>
            <x14:dxf>
              <fill>
                <patternFill>
                  <bgColor rgb="FFFFFF00"/>
                </patternFill>
              </fill>
            </x14:dxf>
          </x14:cfRule>
          <x14:cfRule type="expression" priority="396" id="{A61C7A34-E7FF-4975-9D65-0A6FF84C33DC}">
            <xm:f>OR($AP$68=Datos!$S$3,$AP$68=Datos!$T$3)</xm:f>
            <x14:dxf>
              <fill>
                <patternFill>
                  <bgColor rgb="FFFFC000"/>
                </patternFill>
              </fill>
            </x14:dxf>
          </x14:cfRule>
          <x14:cfRule type="expression" priority="397" id="{B02F696D-FD74-4A8C-A874-029DB54936F5}">
            <xm:f>OR($AP$68=Datos!$S$2,$AP$68=Datos!$T$2)</xm:f>
            <x14:dxf>
              <fill>
                <patternFill>
                  <bgColor rgb="FFFF0000"/>
                </patternFill>
              </fill>
            </x14:dxf>
          </x14:cfRule>
          <xm:sqref>AP68</xm:sqref>
        </x14:conditionalFormatting>
        <x14:conditionalFormatting xmlns:xm="http://schemas.microsoft.com/office/excel/2006/main">
          <x14:cfRule type="expression" priority="381" id="{990AD87F-20BF-495E-9EC6-5A5743E37CA1}">
            <xm:f>OR($AP$126=Datos!$S$2,$AP$126=Datos!$T$2)</xm:f>
            <x14:dxf>
              <fill>
                <patternFill>
                  <bgColor rgb="FFFF0000"/>
                </patternFill>
              </fill>
            </x14:dxf>
          </x14:cfRule>
          <x14:cfRule type="expression" priority="382" id="{1F80F5B9-0242-434D-9084-8A40CC5D9F28}">
            <xm:f>OR($AP$126=Datos!$S$3,$AP$126=Datos!$T$3)</xm:f>
            <x14:dxf>
              <fill>
                <patternFill>
                  <bgColor rgb="FFFFC000"/>
                </patternFill>
              </fill>
            </x14:dxf>
          </x14:cfRule>
          <x14:cfRule type="expression" priority="383" id="{05D1569A-6BE1-46CF-9418-1A370A2984CA}">
            <xm:f>OR($AP$126=Datos!$S$4,$AP$126=Datos!$T$4)</xm:f>
            <x14:dxf>
              <fill>
                <patternFill>
                  <bgColor rgb="FFFFFF00"/>
                </patternFill>
              </fill>
            </x14:dxf>
          </x14:cfRule>
          <x14:cfRule type="expression" priority="384" id="{1F715C67-5CD1-4FD1-8250-CC0DD1815029}">
            <xm:f>OR($AP$126=Datos!$S$5,$AP$126=Datos!$T$5)</xm:f>
            <x14:dxf>
              <fill>
                <patternFill>
                  <bgColor rgb="FF92D050"/>
                </patternFill>
              </fill>
            </x14:dxf>
          </x14:cfRule>
          <xm:sqref>AP126</xm:sqref>
        </x14:conditionalFormatting>
        <x14:conditionalFormatting xmlns:xm="http://schemas.microsoft.com/office/excel/2006/main">
          <x14:cfRule type="cellIs" priority="277" operator="equal" id="{F412C4B8-B6E3-433D-9EEC-D36FC64FDCA6}">
            <xm:f>Datos!$AO$2</xm:f>
            <x14:dxf>
              <fill>
                <patternFill>
                  <bgColor rgb="FF92D050"/>
                </patternFill>
              </fill>
            </x14:dxf>
          </x14:cfRule>
          <x14:cfRule type="cellIs" priority="337" operator="equal" id="{E9A33573-8DA1-4A2F-8CC9-C3E5F3C9C80C}">
            <xm:f>Datos!$AO$4</xm:f>
            <x14:dxf>
              <fill>
                <patternFill>
                  <bgColor theme="5" tint="0.39994506668294322"/>
                </patternFill>
              </fill>
            </x14:dxf>
          </x14:cfRule>
          <x14:cfRule type="cellIs" priority="338" operator="equal" id="{F5BD8B4A-EDC7-4FDE-A8FC-78FD7852F57C}">
            <xm:f>Datos!$AO$3</xm:f>
            <x14:dxf>
              <fill>
                <patternFill>
                  <bgColor rgb="FFFFFF00"/>
                </patternFill>
              </fill>
            </x14:dxf>
          </x14:cfRule>
          <xm:sqref>AL87</xm:sqref>
        </x14:conditionalFormatting>
        <x14:conditionalFormatting xmlns:xm="http://schemas.microsoft.com/office/excel/2006/main">
          <x14:cfRule type="cellIs" priority="274" operator="equal" id="{9D3927DE-5A1C-45A6-B97B-1F97ABEF8135}">
            <xm:f>Datos!$AO$2</xm:f>
            <x14:dxf>
              <fill>
                <patternFill>
                  <bgColor rgb="FF92D050"/>
                </patternFill>
              </fill>
            </x14:dxf>
          </x14:cfRule>
          <x14:cfRule type="cellIs" priority="275" operator="equal" id="{7B12435C-539B-48BE-92E0-008C264219AA}">
            <xm:f>Datos!$AO$4</xm:f>
            <x14:dxf>
              <fill>
                <patternFill>
                  <bgColor theme="5" tint="0.39994506668294322"/>
                </patternFill>
              </fill>
            </x14:dxf>
          </x14:cfRule>
          <x14:cfRule type="cellIs" priority="276" operator="equal" id="{DAFEACD2-CDED-4162-B8F0-6D6DD37FB7A0}">
            <xm:f>Datos!$AO$3</xm:f>
            <x14:dxf>
              <fill>
                <patternFill>
                  <bgColor rgb="FFFFFF00"/>
                </patternFill>
              </fill>
            </x14:dxf>
          </x14:cfRule>
          <xm:sqref>AL88</xm:sqref>
        </x14:conditionalFormatting>
        <x14:conditionalFormatting xmlns:xm="http://schemas.microsoft.com/office/excel/2006/main">
          <x14:cfRule type="cellIs" priority="271" operator="equal" id="{C3778F07-99FD-46D8-9FF7-4F3BAE8B9C5B}">
            <xm:f>Datos!$AO$2</xm:f>
            <x14:dxf>
              <fill>
                <patternFill>
                  <bgColor rgb="FF92D050"/>
                </patternFill>
              </fill>
            </x14:dxf>
          </x14:cfRule>
          <x14:cfRule type="cellIs" priority="272" operator="equal" id="{01671712-616F-4EC8-97AE-A43A27CC4077}">
            <xm:f>Datos!$AO$4</xm:f>
            <x14:dxf>
              <fill>
                <patternFill>
                  <bgColor theme="5" tint="0.39994506668294322"/>
                </patternFill>
              </fill>
            </x14:dxf>
          </x14:cfRule>
          <x14:cfRule type="cellIs" priority="273" operator="equal" id="{788BA788-DE09-4723-A2F1-D3F4DBB34B1B}">
            <xm:f>Datos!$AO$3</xm:f>
            <x14:dxf>
              <fill>
                <patternFill>
                  <bgColor rgb="FFFFFF00"/>
                </patternFill>
              </fill>
            </x14:dxf>
          </x14:cfRule>
          <xm:sqref>AL89</xm:sqref>
        </x14:conditionalFormatting>
        <x14:conditionalFormatting xmlns:xm="http://schemas.microsoft.com/office/excel/2006/main">
          <x14:cfRule type="cellIs" priority="268" operator="equal" id="{280F9AA7-20DD-4D2E-9B57-411DF5778D4E}">
            <xm:f>Datos!$AO$2</xm:f>
            <x14:dxf>
              <fill>
                <patternFill>
                  <bgColor rgb="FF92D050"/>
                </patternFill>
              </fill>
            </x14:dxf>
          </x14:cfRule>
          <x14:cfRule type="cellIs" priority="269" operator="equal" id="{E79282FD-0DFF-4988-B8D2-4E321DF7F6B4}">
            <xm:f>Datos!$AO$4</xm:f>
            <x14:dxf>
              <fill>
                <patternFill>
                  <bgColor theme="5" tint="0.39994506668294322"/>
                </patternFill>
              </fill>
            </x14:dxf>
          </x14:cfRule>
          <x14:cfRule type="cellIs" priority="270" operator="equal" id="{2ED75761-B4AC-4978-A55E-C8C236382614}">
            <xm:f>Datos!$AO$3</xm:f>
            <x14:dxf>
              <fill>
                <patternFill>
                  <bgColor rgb="FFFFFF00"/>
                </patternFill>
              </fill>
            </x14:dxf>
          </x14:cfRule>
          <xm:sqref>AL90</xm:sqref>
        </x14:conditionalFormatting>
        <x14:conditionalFormatting xmlns:xm="http://schemas.microsoft.com/office/excel/2006/main">
          <x14:cfRule type="cellIs" priority="265" operator="equal" id="{59E9068D-D14A-49C0-BBDD-5D24AD971D70}">
            <xm:f>Datos!$AO$2</xm:f>
            <x14:dxf>
              <fill>
                <patternFill>
                  <bgColor rgb="FF92D050"/>
                </patternFill>
              </fill>
            </x14:dxf>
          </x14:cfRule>
          <x14:cfRule type="cellIs" priority="266" operator="equal" id="{CE80061F-0200-44BA-8B84-CE7B0F5622B2}">
            <xm:f>Datos!$AO$4</xm:f>
            <x14:dxf>
              <fill>
                <patternFill>
                  <bgColor theme="5" tint="0.39994506668294322"/>
                </patternFill>
              </fill>
            </x14:dxf>
          </x14:cfRule>
          <x14:cfRule type="cellIs" priority="267" operator="equal" id="{E85ABFB2-56E9-4141-ACEF-C227C3C67BE7}">
            <xm:f>Datos!$AO$3</xm:f>
            <x14:dxf>
              <fill>
                <patternFill>
                  <bgColor rgb="FFFFFF00"/>
                </patternFill>
              </fill>
            </x14:dxf>
          </x14:cfRule>
          <xm:sqref>AL91</xm:sqref>
        </x14:conditionalFormatting>
        <x14:conditionalFormatting xmlns:xm="http://schemas.microsoft.com/office/excel/2006/main">
          <x14:cfRule type="cellIs" priority="262" operator="equal" id="{6E298FE8-E978-4013-84D7-C187FCED252C}">
            <xm:f>Datos!$AO$2</xm:f>
            <x14:dxf>
              <fill>
                <patternFill>
                  <bgColor rgb="FF92D050"/>
                </patternFill>
              </fill>
            </x14:dxf>
          </x14:cfRule>
          <x14:cfRule type="cellIs" priority="263" operator="equal" id="{B3E9559E-FFC3-48B2-8F6E-02108AF20BCE}">
            <xm:f>Datos!$AO$4</xm:f>
            <x14:dxf>
              <fill>
                <patternFill>
                  <bgColor theme="5" tint="0.39994506668294322"/>
                </patternFill>
              </fill>
            </x14:dxf>
          </x14:cfRule>
          <x14:cfRule type="cellIs" priority="264" operator="equal" id="{1C16C8DF-7A2D-449B-B586-146E21EB7DFC}">
            <xm:f>Datos!$AO$3</xm:f>
            <x14:dxf>
              <fill>
                <patternFill>
                  <bgColor rgb="FFFFFF00"/>
                </patternFill>
              </fill>
            </x14:dxf>
          </x14:cfRule>
          <xm:sqref>AL92</xm:sqref>
        </x14:conditionalFormatting>
        <x14:conditionalFormatting xmlns:xm="http://schemas.microsoft.com/office/excel/2006/main">
          <x14:cfRule type="cellIs" priority="259" operator="equal" id="{34FD8799-A613-4342-963B-740047BE7177}">
            <xm:f>Datos!$AO$2</xm:f>
            <x14:dxf>
              <fill>
                <patternFill>
                  <bgColor rgb="FF92D050"/>
                </patternFill>
              </fill>
            </x14:dxf>
          </x14:cfRule>
          <x14:cfRule type="cellIs" priority="260" operator="equal" id="{74AA1A93-2102-4C5D-9BDB-948B6A5B3A17}">
            <xm:f>Datos!$AO$4</xm:f>
            <x14:dxf>
              <fill>
                <patternFill>
                  <bgColor theme="5" tint="0.39994506668294322"/>
                </patternFill>
              </fill>
            </x14:dxf>
          </x14:cfRule>
          <x14:cfRule type="cellIs" priority="261" operator="equal" id="{A0069C15-ED24-4A20-B47E-7D3D65283400}">
            <xm:f>Datos!$AO$3</xm:f>
            <x14:dxf>
              <fill>
                <patternFill>
                  <bgColor rgb="FFFFFF00"/>
                </patternFill>
              </fill>
            </x14:dxf>
          </x14:cfRule>
          <xm:sqref>AL93</xm:sqref>
        </x14:conditionalFormatting>
        <x14:conditionalFormatting xmlns:xm="http://schemas.microsoft.com/office/excel/2006/main">
          <x14:cfRule type="cellIs" priority="256" operator="equal" id="{E9924E6D-3A36-4332-9D91-B2BFB91D030D}">
            <xm:f>Datos!$AO$2</xm:f>
            <x14:dxf>
              <fill>
                <patternFill>
                  <bgColor rgb="FF92D050"/>
                </patternFill>
              </fill>
            </x14:dxf>
          </x14:cfRule>
          <x14:cfRule type="cellIs" priority="257" operator="equal" id="{B077BB24-B1ED-4068-B90C-4ADC730048BA}">
            <xm:f>Datos!$AO$4</xm:f>
            <x14:dxf>
              <fill>
                <patternFill>
                  <bgColor theme="5" tint="0.39994506668294322"/>
                </patternFill>
              </fill>
            </x14:dxf>
          </x14:cfRule>
          <x14:cfRule type="cellIs" priority="258" operator="equal" id="{531ECF2D-C9D2-43B8-A562-1E8558425178}">
            <xm:f>Datos!$AO$3</xm:f>
            <x14:dxf>
              <fill>
                <patternFill>
                  <bgColor rgb="FFFFFF00"/>
                </patternFill>
              </fill>
            </x14:dxf>
          </x14:cfRule>
          <xm:sqref>AL94</xm:sqref>
        </x14:conditionalFormatting>
        <x14:conditionalFormatting xmlns:xm="http://schemas.microsoft.com/office/excel/2006/main">
          <x14:cfRule type="cellIs" priority="253" operator="equal" id="{83C1AD81-EC6C-40D4-8099-023286A51A39}">
            <xm:f>Datos!$AO$2</xm:f>
            <x14:dxf>
              <fill>
                <patternFill>
                  <bgColor rgb="FF92D050"/>
                </patternFill>
              </fill>
            </x14:dxf>
          </x14:cfRule>
          <x14:cfRule type="cellIs" priority="254" operator="equal" id="{0543AF8F-17EA-4CFD-97B0-07E66BDE857F}">
            <xm:f>Datos!$AO$4</xm:f>
            <x14:dxf>
              <fill>
                <patternFill>
                  <bgColor theme="5" tint="0.39994506668294322"/>
                </patternFill>
              </fill>
            </x14:dxf>
          </x14:cfRule>
          <x14:cfRule type="cellIs" priority="255" operator="equal" id="{19810B7A-5041-455E-8EB2-B67C888E61D7}">
            <xm:f>Datos!$AO$3</xm:f>
            <x14:dxf>
              <fill>
                <patternFill>
                  <bgColor rgb="FFFFFF00"/>
                </patternFill>
              </fill>
            </x14:dxf>
          </x14:cfRule>
          <xm:sqref>AL95</xm:sqref>
        </x14:conditionalFormatting>
        <x14:conditionalFormatting xmlns:xm="http://schemas.microsoft.com/office/excel/2006/main">
          <x14:cfRule type="cellIs" priority="250" operator="equal" id="{84DA197B-EA43-422A-BB86-3CB1C57919C5}">
            <xm:f>Datos!$AO$2</xm:f>
            <x14:dxf>
              <fill>
                <patternFill>
                  <bgColor rgb="FF92D050"/>
                </patternFill>
              </fill>
            </x14:dxf>
          </x14:cfRule>
          <x14:cfRule type="cellIs" priority="251" operator="equal" id="{BCAFE71C-2A2C-42DC-B5B7-EB33F9DD2892}">
            <xm:f>Datos!$AO$4</xm:f>
            <x14:dxf>
              <fill>
                <patternFill>
                  <bgColor theme="5" tint="0.39994506668294322"/>
                </patternFill>
              </fill>
            </x14:dxf>
          </x14:cfRule>
          <x14:cfRule type="cellIs" priority="252" operator="equal" id="{CD9964EE-E142-4227-A82F-053FDB82653F}">
            <xm:f>Datos!$AO$3</xm:f>
            <x14:dxf>
              <fill>
                <patternFill>
                  <bgColor rgb="FFFFFF00"/>
                </patternFill>
              </fill>
            </x14:dxf>
          </x14:cfRule>
          <xm:sqref>AL96</xm:sqref>
        </x14:conditionalFormatting>
        <x14:conditionalFormatting xmlns:xm="http://schemas.microsoft.com/office/excel/2006/main">
          <x14:cfRule type="cellIs" priority="247" operator="equal" id="{463FC508-4DE3-4C2B-895C-F59AE60A2B85}">
            <xm:f>Datos!$AO$4</xm:f>
            <x14:dxf>
              <fill>
                <patternFill>
                  <bgColor theme="5" tint="0.39994506668294322"/>
                </patternFill>
              </fill>
            </x14:dxf>
          </x14:cfRule>
          <x14:cfRule type="cellIs" priority="248" operator="equal" id="{5B97B50B-9633-473E-B728-DB02AF0E7C1E}">
            <xm:f>Datos!$AO$3</xm:f>
            <x14:dxf>
              <fill>
                <patternFill>
                  <bgColor rgb="FFFFFF00"/>
                </patternFill>
              </fill>
            </x14:dxf>
          </x14:cfRule>
          <x14:cfRule type="cellIs" priority="249" operator="equal" id="{592F21D0-D1C6-4AC5-A7EE-B4757F1D900D}">
            <xm:f>Datos!$AO$2</xm:f>
            <x14:dxf>
              <fill>
                <patternFill>
                  <bgColor rgb="FF92D050"/>
                </patternFill>
              </fill>
            </x14:dxf>
          </x14:cfRule>
          <xm:sqref>AT88</xm:sqref>
        </x14:conditionalFormatting>
        <x14:conditionalFormatting xmlns:xm="http://schemas.microsoft.com/office/excel/2006/main">
          <x14:cfRule type="cellIs" priority="188" operator="equal" id="{05F78A86-9D61-441C-B9AB-809CC90340D1}">
            <xm:f>Datos!$AO$2</xm:f>
            <x14:dxf>
              <fill>
                <patternFill>
                  <bgColor rgb="FF92D050"/>
                </patternFill>
              </fill>
            </x14:dxf>
          </x14:cfRule>
          <x14:cfRule type="cellIs" priority="245" operator="equal" id="{9C553FF3-BE2F-473E-8402-A7237678E11D}">
            <xm:f>Datos!$AO$4</xm:f>
            <x14:dxf>
              <fill>
                <patternFill>
                  <bgColor theme="5" tint="0.39994506668294322"/>
                </patternFill>
              </fill>
            </x14:dxf>
          </x14:cfRule>
          <x14:cfRule type="cellIs" priority="246" operator="equal" id="{DE8251FB-D76D-435D-81B2-DE19276DB19E}">
            <xm:f>Datos!$AO$3</xm:f>
            <x14:dxf>
              <fill>
                <patternFill>
                  <bgColor rgb="FFFFFF00"/>
                </patternFill>
              </fill>
            </x14:dxf>
          </x14:cfRule>
          <xm:sqref>AL102</xm:sqref>
        </x14:conditionalFormatting>
        <x14:conditionalFormatting xmlns:xm="http://schemas.microsoft.com/office/excel/2006/main">
          <x14:cfRule type="cellIs" priority="185" operator="equal" id="{B6CD905A-1E59-4074-B473-B2073E3A4413}">
            <xm:f>Datos!$AO$4</xm:f>
            <x14:dxf>
              <fill>
                <patternFill>
                  <bgColor theme="5" tint="0.39994506668294322"/>
                </patternFill>
              </fill>
            </x14:dxf>
          </x14:cfRule>
          <x14:cfRule type="cellIs" priority="186" operator="equal" id="{0FE5CCDD-A07A-49C5-9CA1-54F5E8CFDC91}">
            <xm:f>Datos!$AO$3</xm:f>
            <x14:dxf>
              <fill>
                <patternFill>
                  <bgColor rgb="FFFFFF00"/>
                </patternFill>
              </fill>
            </x14:dxf>
          </x14:cfRule>
          <x14:cfRule type="cellIs" priority="187" operator="equal" id="{12A5DA29-11FA-45AA-8ABA-D00DA6C63566}">
            <xm:f>Datos!$AO$2</xm:f>
            <x14:dxf>
              <fill>
                <patternFill>
                  <bgColor rgb="FF92D050"/>
                </patternFill>
              </fill>
            </x14:dxf>
          </x14:cfRule>
          <xm:sqref>AR103</xm:sqref>
        </x14:conditionalFormatting>
        <x14:conditionalFormatting xmlns:xm="http://schemas.microsoft.com/office/excel/2006/main">
          <x14:cfRule type="cellIs" priority="182" operator="equal" id="{4295292F-B141-4468-B64B-28435039A66A}">
            <xm:f>Datos!$AO$4</xm:f>
            <x14:dxf>
              <fill>
                <patternFill>
                  <bgColor theme="5" tint="0.39994506668294322"/>
                </patternFill>
              </fill>
            </x14:dxf>
          </x14:cfRule>
          <x14:cfRule type="cellIs" priority="183" operator="equal" id="{FD2F2003-8D42-4D85-A368-22F8B1EBA388}">
            <xm:f>Datos!$AO$3</xm:f>
            <x14:dxf>
              <fill>
                <patternFill>
                  <bgColor rgb="FFFFFF00"/>
                </patternFill>
              </fill>
            </x14:dxf>
          </x14:cfRule>
          <x14:cfRule type="cellIs" priority="184" operator="equal" id="{58CB2A0C-4B27-46A1-8BC8-447ACAB0F88C}">
            <xm:f>Datos!$AO$2</xm:f>
            <x14:dxf>
              <fill>
                <patternFill>
                  <bgColor rgb="FF92D050"/>
                </patternFill>
              </fill>
            </x14:dxf>
          </x14:cfRule>
          <xm:sqref>AT103</xm:sqref>
        </x14:conditionalFormatting>
        <x14:conditionalFormatting xmlns:xm="http://schemas.microsoft.com/office/excel/2006/main">
          <x14:cfRule type="cellIs" priority="334" operator="equal" id="{BC68C4B9-4E24-4AF7-88A7-85BD735B103D}">
            <xm:f>Datos!$AO$4</xm:f>
            <x14:dxf>
              <fill>
                <patternFill>
                  <bgColor theme="5" tint="0.39994506668294322"/>
                </patternFill>
              </fill>
            </x14:dxf>
          </x14:cfRule>
          <x14:cfRule type="cellIs" priority="335" operator="equal" id="{40ACDCB6-3A04-4A08-B093-0172C6407314}">
            <xm:f>Datos!$AO$3</xm:f>
            <x14:dxf>
              <fill>
                <patternFill>
                  <bgColor rgb="FFFFFF00"/>
                </patternFill>
              </fill>
            </x14:dxf>
          </x14:cfRule>
          <x14:cfRule type="cellIs" priority="336" operator="equal" id="{6563F9BB-89F9-4C5D-9323-D4E1157D6FF1}">
            <xm:f>Datos!$AO2</xm:f>
            <x14:dxf>
              <fill>
                <patternFill>
                  <bgColor rgb="FF92D050"/>
                </patternFill>
              </fill>
            </x14:dxf>
          </x14:cfRule>
          <xm:sqref>AR87</xm:sqref>
        </x14:conditionalFormatting>
        <x14:conditionalFormatting xmlns:xm="http://schemas.microsoft.com/office/excel/2006/main">
          <x14:cfRule type="cellIs" priority="179" operator="equal" id="{FE7C9C1D-4A4C-4E83-84B8-7C42875BC787}">
            <xm:f>Datos!$AO$4</xm:f>
            <x14:dxf>
              <fill>
                <patternFill>
                  <bgColor theme="5" tint="0.39994506668294322"/>
                </patternFill>
              </fill>
            </x14:dxf>
          </x14:cfRule>
          <x14:cfRule type="cellIs" priority="180" operator="equal" id="{D279EC82-EE62-47F2-8ED2-A6B330B0E97C}">
            <xm:f>Datos!$AO$3</xm:f>
            <x14:dxf>
              <fill>
                <patternFill>
                  <bgColor rgb="FFFFFF00"/>
                </patternFill>
              </fill>
            </x14:dxf>
          </x14:cfRule>
          <x14:cfRule type="cellIs" priority="181" operator="equal" id="{5351ACCD-9467-49E7-951B-6B5E427EDAB4}">
            <xm:f>Datos!$AO$2</xm:f>
            <x14:dxf>
              <fill>
                <patternFill>
                  <bgColor rgb="FF92D050"/>
                </patternFill>
              </fill>
            </x14:dxf>
          </x14:cfRule>
          <xm:sqref>AR88</xm:sqref>
        </x14:conditionalFormatting>
        <x14:conditionalFormatting xmlns:xm="http://schemas.microsoft.com/office/excel/2006/main">
          <x14:cfRule type="cellIs" priority="176" operator="equal" id="{E8C43BDC-C34F-4600-8C7D-82B1B94CE5D7}">
            <xm:f>Datos!$AO$4</xm:f>
            <x14:dxf>
              <fill>
                <patternFill>
                  <bgColor theme="5" tint="0.39994506668294322"/>
                </patternFill>
              </fill>
            </x14:dxf>
          </x14:cfRule>
          <x14:cfRule type="cellIs" priority="177" operator="equal" id="{CDD8BA79-6D3B-44ED-B443-3149F3E0C493}">
            <xm:f>Datos!$AO$3</xm:f>
            <x14:dxf>
              <fill>
                <patternFill>
                  <bgColor rgb="FFFFFF00"/>
                </patternFill>
              </fill>
            </x14:dxf>
          </x14:cfRule>
          <x14:cfRule type="cellIs" priority="178" operator="equal" id="{3645EE3B-807F-4482-A23F-F24F301DD858}">
            <xm:f>Datos!$AO$2</xm:f>
            <x14:dxf>
              <fill>
                <patternFill>
                  <bgColor rgb="FF92D050"/>
                </patternFill>
              </fill>
            </x14:dxf>
          </x14:cfRule>
          <xm:sqref>AR89</xm:sqref>
        </x14:conditionalFormatting>
        <x14:conditionalFormatting xmlns:xm="http://schemas.microsoft.com/office/excel/2006/main">
          <x14:cfRule type="cellIs" priority="173" operator="equal" id="{A4681710-57FF-4D74-8BCA-E7AD8D4633B5}">
            <xm:f>Datos!$AO$4</xm:f>
            <x14:dxf>
              <fill>
                <patternFill>
                  <bgColor theme="5" tint="0.39994506668294322"/>
                </patternFill>
              </fill>
            </x14:dxf>
          </x14:cfRule>
          <x14:cfRule type="cellIs" priority="174" operator="equal" id="{C3C12F4F-70DD-4E9F-BFD3-1CF54C5A65A8}">
            <xm:f>Datos!$AO$3</xm:f>
            <x14:dxf>
              <fill>
                <patternFill>
                  <bgColor rgb="FFFFFF00"/>
                </patternFill>
              </fill>
            </x14:dxf>
          </x14:cfRule>
          <x14:cfRule type="cellIs" priority="175" operator="equal" id="{F457AD02-2433-4A50-8F01-914441161CB4}">
            <xm:f>Datos!$AO$2</xm:f>
            <x14:dxf>
              <fill>
                <patternFill>
                  <bgColor rgb="FF92D050"/>
                </patternFill>
              </fill>
            </x14:dxf>
          </x14:cfRule>
          <xm:sqref>AR90</xm:sqref>
        </x14:conditionalFormatting>
        <x14:conditionalFormatting xmlns:xm="http://schemas.microsoft.com/office/excel/2006/main">
          <x14:cfRule type="cellIs" priority="170" operator="equal" id="{88380565-B04E-47DD-90ED-33A26056ED04}">
            <xm:f>Datos!$AO$4</xm:f>
            <x14:dxf>
              <fill>
                <patternFill>
                  <bgColor theme="5" tint="0.39994506668294322"/>
                </patternFill>
              </fill>
            </x14:dxf>
          </x14:cfRule>
          <x14:cfRule type="cellIs" priority="171" operator="equal" id="{CF5BEDDD-986D-4BFF-996D-C0A964F685AB}">
            <xm:f>Datos!$AO$3</xm:f>
            <x14:dxf>
              <fill>
                <patternFill>
                  <bgColor rgb="FFFFFF00"/>
                </patternFill>
              </fill>
            </x14:dxf>
          </x14:cfRule>
          <x14:cfRule type="cellIs" priority="172" operator="equal" id="{A096D8B5-2FF1-41AB-905A-8DC2EDDE37B1}">
            <xm:f>Datos!$AO$2</xm:f>
            <x14:dxf>
              <fill>
                <patternFill>
                  <bgColor rgb="FF92D050"/>
                </patternFill>
              </fill>
            </x14:dxf>
          </x14:cfRule>
          <xm:sqref>AR91</xm:sqref>
        </x14:conditionalFormatting>
        <x14:conditionalFormatting xmlns:xm="http://schemas.microsoft.com/office/excel/2006/main">
          <x14:cfRule type="cellIs" priority="167" operator="equal" id="{CCCBB939-224D-44DE-A282-0EAF5D858014}">
            <xm:f>Datos!$AO$4</xm:f>
            <x14:dxf>
              <fill>
                <patternFill>
                  <bgColor theme="5" tint="0.39994506668294322"/>
                </patternFill>
              </fill>
            </x14:dxf>
          </x14:cfRule>
          <x14:cfRule type="cellIs" priority="168" operator="equal" id="{B0B3FB39-087D-4326-B85D-D6A90ED209C0}">
            <xm:f>Datos!$AO$3</xm:f>
            <x14:dxf>
              <fill>
                <patternFill>
                  <bgColor rgb="FFFFFF00"/>
                </patternFill>
              </fill>
            </x14:dxf>
          </x14:cfRule>
          <x14:cfRule type="cellIs" priority="169" operator="equal" id="{6B72C620-F05E-45B3-A4C5-64E82E91FDE8}">
            <xm:f>Datos!$AO$2</xm:f>
            <x14:dxf>
              <fill>
                <patternFill>
                  <bgColor rgb="FF92D050"/>
                </patternFill>
              </fill>
            </x14:dxf>
          </x14:cfRule>
          <xm:sqref>AR92</xm:sqref>
        </x14:conditionalFormatting>
        <x14:conditionalFormatting xmlns:xm="http://schemas.microsoft.com/office/excel/2006/main">
          <x14:cfRule type="cellIs" priority="164" operator="equal" id="{F9C608AA-D7CF-4EA5-BFF7-1A61B8F93721}">
            <xm:f>Datos!$AO$4</xm:f>
            <x14:dxf>
              <fill>
                <patternFill>
                  <bgColor theme="5" tint="0.39994506668294322"/>
                </patternFill>
              </fill>
            </x14:dxf>
          </x14:cfRule>
          <x14:cfRule type="cellIs" priority="165" operator="equal" id="{85AFBF71-627E-4E31-BF45-4EDFD155BC32}">
            <xm:f>Datos!$AO$3</xm:f>
            <x14:dxf>
              <fill>
                <patternFill>
                  <bgColor rgb="FFFFFF00"/>
                </patternFill>
              </fill>
            </x14:dxf>
          </x14:cfRule>
          <x14:cfRule type="cellIs" priority="166" operator="equal" id="{64CCB743-E686-41F4-A495-E375F3CD0ABB}">
            <xm:f>Datos!$AO$2</xm:f>
            <x14:dxf>
              <fill>
                <patternFill>
                  <bgColor rgb="FF92D050"/>
                </patternFill>
              </fill>
            </x14:dxf>
          </x14:cfRule>
          <xm:sqref>AR93</xm:sqref>
        </x14:conditionalFormatting>
        <x14:conditionalFormatting xmlns:xm="http://schemas.microsoft.com/office/excel/2006/main">
          <x14:cfRule type="cellIs" priority="161" operator="equal" id="{88D17B48-8573-43C1-997C-F8F290363CBE}">
            <xm:f>Datos!$AO$4</xm:f>
            <x14:dxf>
              <fill>
                <patternFill>
                  <bgColor theme="5" tint="0.39994506668294322"/>
                </patternFill>
              </fill>
            </x14:dxf>
          </x14:cfRule>
          <x14:cfRule type="cellIs" priority="162" operator="equal" id="{BD6662CC-E2F5-4358-B05F-1CF81BE56142}">
            <xm:f>Datos!$AO$3</xm:f>
            <x14:dxf>
              <fill>
                <patternFill>
                  <bgColor rgb="FFFFFF00"/>
                </patternFill>
              </fill>
            </x14:dxf>
          </x14:cfRule>
          <x14:cfRule type="cellIs" priority="163" operator="equal" id="{E3C57D6C-52D2-457E-B074-DBEE5288170E}">
            <xm:f>Datos!$AO$2</xm:f>
            <x14:dxf>
              <fill>
                <patternFill>
                  <bgColor rgb="FF92D050"/>
                </patternFill>
              </fill>
            </x14:dxf>
          </x14:cfRule>
          <xm:sqref>AR94</xm:sqref>
        </x14:conditionalFormatting>
        <x14:conditionalFormatting xmlns:xm="http://schemas.microsoft.com/office/excel/2006/main">
          <x14:cfRule type="cellIs" priority="158" operator="equal" id="{F5332EEE-B3C4-4DC2-834B-942A7EF0C465}">
            <xm:f>Datos!$AO$4</xm:f>
            <x14:dxf>
              <fill>
                <patternFill>
                  <bgColor theme="5" tint="0.39994506668294322"/>
                </patternFill>
              </fill>
            </x14:dxf>
          </x14:cfRule>
          <x14:cfRule type="cellIs" priority="159" operator="equal" id="{4340A409-C776-46EE-A547-AE1EC6CD4937}">
            <xm:f>Datos!$AO$3</xm:f>
            <x14:dxf>
              <fill>
                <patternFill>
                  <bgColor rgb="FFFFFF00"/>
                </patternFill>
              </fill>
            </x14:dxf>
          </x14:cfRule>
          <x14:cfRule type="cellIs" priority="160" operator="equal" id="{69E2F35F-D4E1-46AC-BB8E-3C331F6BA363}">
            <xm:f>Datos!$AO$2</xm:f>
            <x14:dxf>
              <fill>
                <patternFill>
                  <bgColor rgb="FF92D050"/>
                </patternFill>
              </fill>
            </x14:dxf>
          </x14:cfRule>
          <xm:sqref>AR95</xm:sqref>
        </x14:conditionalFormatting>
        <x14:conditionalFormatting xmlns:xm="http://schemas.microsoft.com/office/excel/2006/main">
          <x14:cfRule type="cellIs" priority="155" operator="equal" id="{174437D7-038D-453A-A5A8-5E8008218E3D}">
            <xm:f>Datos!$AO$4</xm:f>
            <x14:dxf>
              <fill>
                <patternFill>
                  <bgColor theme="5" tint="0.39994506668294322"/>
                </patternFill>
              </fill>
            </x14:dxf>
          </x14:cfRule>
          <x14:cfRule type="cellIs" priority="156" operator="equal" id="{8FC19352-E978-4294-A20E-D1DD428C558A}">
            <xm:f>Datos!$AO$3</xm:f>
            <x14:dxf>
              <fill>
                <patternFill>
                  <bgColor rgb="FFFFFF00"/>
                </patternFill>
              </fill>
            </x14:dxf>
          </x14:cfRule>
          <x14:cfRule type="cellIs" priority="157" operator="equal" id="{CB6D0E7C-A1BB-40B2-8AC9-C2E632EB1126}">
            <xm:f>Datos!$AO$2</xm:f>
            <x14:dxf>
              <fill>
                <patternFill>
                  <bgColor rgb="FF92D050"/>
                </patternFill>
              </fill>
            </x14:dxf>
          </x14:cfRule>
          <xm:sqref>AR96</xm:sqref>
        </x14:conditionalFormatting>
        <x14:conditionalFormatting xmlns:xm="http://schemas.microsoft.com/office/excel/2006/main">
          <x14:cfRule type="cellIs" priority="152" operator="equal" id="{22CFAC03-89F9-4834-AF20-9686AA49C92C}">
            <xm:f>Datos!$AO$4</xm:f>
            <x14:dxf>
              <fill>
                <patternFill>
                  <bgColor theme="5" tint="0.39994506668294322"/>
                </patternFill>
              </fill>
            </x14:dxf>
          </x14:cfRule>
          <x14:cfRule type="cellIs" priority="153" operator="equal" id="{69749248-E519-490A-A035-9272C3A22CBD}">
            <xm:f>Datos!$AO$3</xm:f>
            <x14:dxf>
              <fill>
                <patternFill>
                  <bgColor rgb="FFFFFF00"/>
                </patternFill>
              </fill>
            </x14:dxf>
          </x14:cfRule>
          <x14:cfRule type="cellIs" priority="154" operator="equal" id="{3DED4AE5-0627-4CA7-861A-516884ED2BE0}">
            <xm:f>Datos!$AO$2</xm:f>
            <x14:dxf>
              <fill>
                <patternFill>
                  <bgColor rgb="FF92D050"/>
                </patternFill>
              </fill>
            </x14:dxf>
          </x14:cfRule>
          <xm:sqref>AT87</xm:sqref>
        </x14:conditionalFormatting>
        <x14:conditionalFormatting xmlns:xm="http://schemas.microsoft.com/office/excel/2006/main">
          <x14:cfRule type="cellIs" priority="149" operator="equal" id="{42864C68-0195-41AE-959C-EDE21F85B7DA}">
            <xm:f>Datos!$AO$4</xm:f>
            <x14:dxf>
              <fill>
                <patternFill>
                  <bgColor theme="5" tint="0.39994506668294322"/>
                </patternFill>
              </fill>
            </x14:dxf>
          </x14:cfRule>
          <x14:cfRule type="cellIs" priority="150" operator="equal" id="{892CA8AE-B061-4D62-A2D7-0DC6A32EA042}">
            <xm:f>Datos!$AO$3</xm:f>
            <x14:dxf>
              <fill>
                <patternFill>
                  <bgColor rgb="FFFFFF00"/>
                </patternFill>
              </fill>
            </x14:dxf>
          </x14:cfRule>
          <x14:cfRule type="cellIs" priority="151" operator="equal" id="{797AA7F8-E9BD-4D35-9DBE-427BA3325E84}">
            <xm:f>Datos!$AO$2</xm:f>
            <x14:dxf>
              <fill>
                <patternFill>
                  <bgColor rgb="FF92D050"/>
                </patternFill>
              </fill>
            </x14:dxf>
          </x14:cfRule>
          <xm:sqref>AT89</xm:sqref>
        </x14:conditionalFormatting>
        <x14:conditionalFormatting xmlns:xm="http://schemas.microsoft.com/office/excel/2006/main">
          <x14:cfRule type="cellIs" priority="146" operator="equal" id="{EEE61D49-E67F-42F6-A79C-8C8EABF490FB}">
            <xm:f>Datos!$AO$4</xm:f>
            <x14:dxf>
              <fill>
                <patternFill>
                  <bgColor theme="5" tint="0.39994506668294322"/>
                </patternFill>
              </fill>
            </x14:dxf>
          </x14:cfRule>
          <x14:cfRule type="cellIs" priority="147" operator="equal" id="{70085E5D-03AA-4D7F-B4EC-7268B87E030D}">
            <xm:f>Datos!$AO$3</xm:f>
            <x14:dxf>
              <fill>
                <patternFill>
                  <bgColor rgb="FFFFFF00"/>
                </patternFill>
              </fill>
            </x14:dxf>
          </x14:cfRule>
          <x14:cfRule type="cellIs" priority="148" operator="equal" id="{28033577-19EF-4027-B121-7E8DE5B3C486}">
            <xm:f>Datos!$AO$2</xm:f>
            <x14:dxf>
              <fill>
                <patternFill>
                  <bgColor rgb="FF92D050"/>
                </patternFill>
              </fill>
            </x14:dxf>
          </x14:cfRule>
          <xm:sqref>AT90</xm:sqref>
        </x14:conditionalFormatting>
        <x14:conditionalFormatting xmlns:xm="http://schemas.microsoft.com/office/excel/2006/main">
          <x14:cfRule type="cellIs" priority="143" operator="equal" id="{D4EBB07F-1AE3-4D56-BFE2-664A3E468005}">
            <xm:f>Datos!$AO$4</xm:f>
            <x14:dxf>
              <fill>
                <patternFill>
                  <bgColor theme="5" tint="0.39994506668294322"/>
                </patternFill>
              </fill>
            </x14:dxf>
          </x14:cfRule>
          <x14:cfRule type="cellIs" priority="144" operator="equal" id="{197DA8BD-9CC1-423D-BCCF-4ED62FB3292D}">
            <xm:f>Datos!$AO$3</xm:f>
            <x14:dxf>
              <fill>
                <patternFill>
                  <bgColor rgb="FFFFFF00"/>
                </patternFill>
              </fill>
            </x14:dxf>
          </x14:cfRule>
          <x14:cfRule type="cellIs" priority="145" operator="equal" id="{C7BFB6A1-1F4F-4090-8188-5A5E235F60EF}">
            <xm:f>Datos!$AO$2</xm:f>
            <x14:dxf>
              <fill>
                <patternFill>
                  <bgColor rgb="FF92D050"/>
                </patternFill>
              </fill>
            </x14:dxf>
          </x14:cfRule>
          <xm:sqref>AT91</xm:sqref>
        </x14:conditionalFormatting>
        <x14:conditionalFormatting xmlns:xm="http://schemas.microsoft.com/office/excel/2006/main">
          <x14:cfRule type="cellIs" priority="140" operator="equal" id="{98784567-6981-4435-B91A-82EAB9E602C0}">
            <xm:f>Datos!$AO$4</xm:f>
            <x14:dxf>
              <fill>
                <patternFill>
                  <bgColor theme="5" tint="0.39994506668294322"/>
                </patternFill>
              </fill>
            </x14:dxf>
          </x14:cfRule>
          <x14:cfRule type="cellIs" priority="141" operator="equal" id="{B155525C-B629-477B-8541-E1CE8DE78938}">
            <xm:f>Datos!$AO$3</xm:f>
            <x14:dxf>
              <fill>
                <patternFill>
                  <bgColor rgb="FFFFFF00"/>
                </patternFill>
              </fill>
            </x14:dxf>
          </x14:cfRule>
          <x14:cfRule type="cellIs" priority="142" operator="equal" id="{7B0C86C7-0BD0-4F72-817A-1837069946CD}">
            <xm:f>Datos!$AO$2</xm:f>
            <x14:dxf>
              <fill>
                <patternFill>
                  <bgColor rgb="FF92D050"/>
                </patternFill>
              </fill>
            </x14:dxf>
          </x14:cfRule>
          <xm:sqref>AT92</xm:sqref>
        </x14:conditionalFormatting>
        <x14:conditionalFormatting xmlns:xm="http://schemas.microsoft.com/office/excel/2006/main">
          <x14:cfRule type="cellIs" priority="137" operator="equal" id="{1F545D65-9FCF-4D94-97E8-3290E9FDD398}">
            <xm:f>Datos!$AO$4</xm:f>
            <x14:dxf>
              <fill>
                <patternFill>
                  <bgColor theme="5" tint="0.39994506668294322"/>
                </patternFill>
              </fill>
            </x14:dxf>
          </x14:cfRule>
          <x14:cfRule type="cellIs" priority="138" operator="equal" id="{1F455BB1-AF38-45E3-91C7-1E22D62A8E1E}">
            <xm:f>Datos!$AO$3</xm:f>
            <x14:dxf>
              <fill>
                <patternFill>
                  <bgColor rgb="FFFFFF00"/>
                </patternFill>
              </fill>
            </x14:dxf>
          </x14:cfRule>
          <x14:cfRule type="cellIs" priority="139" operator="equal" id="{7994CFAF-E352-4E79-8B9F-1B7EC581C8CF}">
            <xm:f>Datos!$AO$2</xm:f>
            <x14:dxf>
              <fill>
                <patternFill>
                  <bgColor rgb="FF92D050"/>
                </patternFill>
              </fill>
            </x14:dxf>
          </x14:cfRule>
          <xm:sqref>AT93</xm:sqref>
        </x14:conditionalFormatting>
        <x14:conditionalFormatting xmlns:xm="http://schemas.microsoft.com/office/excel/2006/main">
          <x14:cfRule type="cellIs" priority="134" operator="equal" id="{745DCB9D-536D-40E8-BE37-F27D4B387B5C}">
            <xm:f>Datos!$AO$4</xm:f>
            <x14:dxf>
              <fill>
                <patternFill>
                  <bgColor theme="5" tint="0.39994506668294322"/>
                </patternFill>
              </fill>
            </x14:dxf>
          </x14:cfRule>
          <x14:cfRule type="cellIs" priority="135" operator="equal" id="{73175B47-FA2E-497E-87D1-100ADE0A83D4}">
            <xm:f>Datos!$AO$3</xm:f>
            <x14:dxf>
              <fill>
                <patternFill>
                  <bgColor rgb="FFFFFF00"/>
                </patternFill>
              </fill>
            </x14:dxf>
          </x14:cfRule>
          <x14:cfRule type="cellIs" priority="136" operator="equal" id="{80F1D4C5-192F-4FF2-A641-EF970F2A3CFD}">
            <xm:f>Datos!$AO$2</xm:f>
            <x14:dxf>
              <fill>
                <patternFill>
                  <bgColor rgb="FF92D050"/>
                </patternFill>
              </fill>
            </x14:dxf>
          </x14:cfRule>
          <xm:sqref>AT94</xm:sqref>
        </x14:conditionalFormatting>
        <x14:conditionalFormatting xmlns:xm="http://schemas.microsoft.com/office/excel/2006/main">
          <x14:cfRule type="cellIs" priority="131" operator="equal" id="{D74CF6EB-B277-4EF5-9FF2-0C0118AA2BB3}">
            <xm:f>Datos!$AO$4</xm:f>
            <x14:dxf>
              <fill>
                <patternFill>
                  <bgColor theme="5" tint="0.39994506668294322"/>
                </patternFill>
              </fill>
            </x14:dxf>
          </x14:cfRule>
          <x14:cfRule type="cellIs" priority="132" operator="equal" id="{D8A4B4A9-2E4E-4395-9F44-963247387D31}">
            <xm:f>Datos!$AO$3</xm:f>
            <x14:dxf>
              <fill>
                <patternFill>
                  <bgColor rgb="FFFFFF00"/>
                </patternFill>
              </fill>
            </x14:dxf>
          </x14:cfRule>
          <x14:cfRule type="cellIs" priority="133" operator="equal" id="{D78F1450-BBDF-4F6A-802F-A68C6F96E645}">
            <xm:f>Datos!$AO$2</xm:f>
            <x14:dxf>
              <fill>
                <patternFill>
                  <bgColor rgb="FF92D050"/>
                </patternFill>
              </fill>
            </x14:dxf>
          </x14:cfRule>
          <xm:sqref>AT95</xm:sqref>
        </x14:conditionalFormatting>
        <x14:conditionalFormatting xmlns:xm="http://schemas.microsoft.com/office/excel/2006/main">
          <x14:cfRule type="cellIs" priority="128" operator="equal" id="{05F88A7E-CCAC-41AF-B643-B7FA85484C85}">
            <xm:f>Datos!$AO$4</xm:f>
            <x14:dxf>
              <fill>
                <patternFill>
                  <bgColor theme="5" tint="0.39994506668294322"/>
                </patternFill>
              </fill>
            </x14:dxf>
          </x14:cfRule>
          <x14:cfRule type="cellIs" priority="129" operator="equal" id="{0B6D9A16-93AA-427B-B944-680D97409FF7}">
            <xm:f>Datos!$AO$3</xm:f>
            <x14:dxf>
              <fill>
                <patternFill>
                  <bgColor rgb="FFFFFF00"/>
                </patternFill>
              </fill>
            </x14:dxf>
          </x14:cfRule>
          <x14:cfRule type="cellIs" priority="130" operator="equal" id="{23FCB615-3C8D-4DD5-8084-A472E5DDD704}">
            <xm:f>Datos!$AO$2</xm:f>
            <x14:dxf>
              <fill>
                <patternFill>
                  <bgColor rgb="FF92D050"/>
                </patternFill>
              </fill>
            </x14:dxf>
          </x14:cfRule>
          <xm:sqref>AT96</xm:sqref>
        </x14:conditionalFormatting>
        <x14:conditionalFormatting xmlns:xm="http://schemas.microsoft.com/office/excel/2006/main">
          <x14:cfRule type="cellIs" priority="125" operator="equal" id="{DD851D65-E8C9-4AC8-A99B-01C6798658C2}">
            <xm:f>Datos!$AO$2</xm:f>
            <x14:dxf>
              <fill>
                <patternFill>
                  <bgColor rgb="FF92D050"/>
                </patternFill>
              </fill>
            </x14:dxf>
          </x14:cfRule>
          <x14:cfRule type="cellIs" priority="126" operator="equal" id="{934DABA3-1305-48F4-89A5-C5A5915114CE}">
            <xm:f>Datos!$AO$4</xm:f>
            <x14:dxf>
              <fill>
                <patternFill>
                  <bgColor theme="5" tint="0.39994506668294322"/>
                </patternFill>
              </fill>
            </x14:dxf>
          </x14:cfRule>
          <x14:cfRule type="cellIs" priority="127" operator="equal" id="{E6898AF1-CC96-4224-87DD-CE0B363E7692}">
            <xm:f>Datos!$AO$3</xm:f>
            <x14:dxf>
              <fill>
                <patternFill>
                  <bgColor rgb="FFFFFF00"/>
                </patternFill>
              </fill>
            </x14:dxf>
          </x14:cfRule>
          <xm:sqref>AL103</xm:sqref>
        </x14:conditionalFormatting>
        <x14:conditionalFormatting xmlns:xm="http://schemas.microsoft.com/office/excel/2006/main">
          <x14:cfRule type="cellIs" priority="122" operator="equal" id="{3EFF0375-A7A2-43DE-8FED-F9FBD5D4BAAA}">
            <xm:f>Datos!$AO$2</xm:f>
            <x14:dxf>
              <fill>
                <patternFill>
                  <bgColor rgb="FF92D050"/>
                </patternFill>
              </fill>
            </x14:dxf>
          </x14:cfRule>
          <x14:cfRule type="cellIs" priority="123" operator="equal" id="{B5A67929-A21D-418E-B7C9-7A9C049EB7A8}">
            <xm:f>Datos!$AO$4</xm:f>
            <x14:dxf>
              <fill>
                <patternFill>
                  <bgColor theme="5" tint="0.39994506668294322"/>
                </patternFill>
              </fill>
            </x14:dxf>
          </x14:cfRule>
          <x14:cfRule type="cellIs" priority="124" operator="equal" id="{6D9C36C6-90D0-4FC9-936F-0E0C6C770384}">
            <xm:f>Datos!$AO$3</xm:f>
            <x14:dxf>
              <fill>
                <patternFill>
                  <bgColor rgb="FFFFFF00"/>
                </patternFill>
              </fill>
            </x14:dxf>
          </x14:cfRule>
          <xm:sqref>AL104</xm:sqref>
        </x14:conditionalFormatting>
        <x14:conditionalFormatting xmlns:xm="http://schemas.microsoft.com/office/excel/2006/main">
          <x14:cfRule type="cellIs" priority="119" operator="equal" id="{FBBDDB4B-D853-498C-9FF3-D3C77B814B11}">
            <xm:f>Datos!$AO$2</xm:f>
            <x14:dxf>
              <fill>
                <patternFill>
                  <bgColor rgb="FF92D050"/>
                </patternFill>
              </fill>
            </x14:dxf>
          </x14:cfRule>
          <x14:cfRule type="cellIs" priority="120" operator="equal" id="{10BABCE1-43BE-45B4-93B5-30FDB67B4ABA}">
            <xm:f>Datos!$AO$4</xm:f>
            <x14:dxf>
              <fill>
                <patternFill>
                  <bgColor theme="5" tint="0.39994506668294322"/>
                </patternFill>
              </fill>
            </x14:dxf>
          </x14:cfRule>
          <x14:cfRule type="cellIs" priority="121" operator="equal" id="{8D46A4DC-B682-46AA-B312-C4F1D387682C}">
            <xm:f>Datos!$AO$3</xm:f>
            <x14:dxf>
              <fill>
                <patternFill>
                  <bgColor rgb="FFFFFF00"/>
                </patternFill>
              </fill>
            </x14:dxf>
          </x14:cfRule>
          <xm:sqref>AL105</xm:sqref>
        </x14:conditionalFormatting>
        <x14:conditionalFormatting xmlns:xm="http://schemas.microsoft.com/office/excel/2006/main">
          <x14:cfRule type="cellIs" priority="116" operator="equal" id="{8A5F297E-1D6F-4F32-AF0B-013B5CA4D905}">
            <xm:f>Datos!$AO$2</xm:f>
            <x14:dxf>
              <fill>
                <patternFill>
                  <bgColor rgb="FF92D050"/>
                </patternFill>
              </fill>
            </x14:dxf>
          </x14:cfRule>
          <x14:cfRule type="cellIs" priority="117" operator="equal" id="{803D9F2F-E476-4E4E-9DFF-A799E3157EFC}">
            <xm:f>Datos!$AO$4</xm:f>
            <x14:dxf>
              <fill>
                <patternFill>
                  <bgColor theme="5" tint="0.39994506668294322"/>
                </patternFill>
              </fill>
            </x14:dxf>
          </x14:cfRule>
          <x14:cfRule type="cellIs" priority="118" operator="equal" id="{CF0419C8-D0CC-49B9-8EC2-4846C0E70948}">
            <xm:f>Datos!$AO$3</xm:f>
            <x14:dxf>
              <fill>
                <patternFill>
                  <bgColor rgb="FFFFFF00"/>
                </patternFill>
              </fill>
            </x14:dxf>
          </x14:cfRule>
          <xm:sqref>AL106</xm:sqref>
        </x14:conditionalFormatting>
        <x14:conditionalFormatting xmlns:xm="http://schemas.microsoft.com/office/excel/2006/main">
          <x14:cfRule type="cellIs" priority="113" operator="equal" id="{570DD699-E092-4886-9D97-264BEE977913}">
            <xm:f>Datos!$AO$2</xm:f>
            <x14:dxf>
              <fill>
                <patternFill>
                  <bgColor rgb="FF92D050"/>
                </patternFill>
              </fill>
            </x14:dxf>
          </x14:cfRule>
          <x14:cfRule type="cellIs" priority="114" operator="equal" id="{36DDEF37-4E6E-4C41-8EFA-1D7051184B69}">
            <xm:f>Datos!$AO$4</xm:f>
            <x14:dxf>
              <fill>
                <patternFill>
                  <bgColor theme="5" tint="0.39994506668294322"/>
                </patternFill>
              </fill>
            </x14:dxf>
          </x14:cfRule>
          <x14:cfRule type="cellIs" priority="115" operator="equal" id="{A2DA3BBF-8431-42EF-A404-46A267DF2A73}">
            <xm:f>Datos!$AO$3</xm:f>
            <x14:dxf>
              <fill>
                <patternFill>
                  <bgColor rgb="FFFFFF00"/>
                </patternFill>
              </fill>
            </x14:dxf>
          </x14:cfRule>
          <xm:sqref>AL107</xm:sqref>
        </x14:conditionalFormatting>
        <x14:conditionalFormatting xmlns:xm="http://schemas.microsoft.com/office/excel/2006/main">
          <x14:cfRule type="cellIs" priority="110" operator="equal" id="{DA4573DE-F654-4EBA-8BC0-DDA210E0D674}">
            <xm:f>Datos!$AO$2</xm:f>
            <x14:dxf>
              <fill>
                <patternFill>
                  <bgColor rgb="FF92D050"/>
                </patternFill>
              </fill>
            </x14:dxf>
          </x14:cfRule>
          <x14:cfRule type="cellIs" priority="111" operator="equal" id="{185E5A4D-74C6-415E-850A-F02C62841904}">
            <xm:f>Datos!$AO$4</xm:f>
            <x14:dxf>
              <fill>
                <patternFill>
                  <bgColor theme="5" tint="0.39994506668294322"/>
                </patternFill>
              </fill>
            </x14:dxf>
          </x14:cfRule>
          <x14:cfRule type="cellIs" priority="112" operator="equal" id="{5118E316-78E7-4D60-9434-6ABD2A25AF38}">
            <xm:f>Datos!$AO$3</xm:f>
            <x14:dxf>
              <fill>
                <patternFill>
                  <bgColor rgb="FFFFFF00"/>
                </patternFill>
              </fill>
            </x14:dxf>
          </x14:cfRule>
          <xm:sqref>AL108</xm:sqref>
        </x14:conditionalFormatting>
        <x14:conditionalFormatting xmlns:xm="http://schemas.microsoft.com/office/excel/2006/main">
          <x14:cfRule type="cellIs" priority="107" operator="equal" id="{84EDAB52-C069-45D7-B1BF-FC466263F3C3}">
            <xm:f>Datos!$AO$2</xm:f>
            <x14:dxf>
              <fill>
                <patternFill>
                  <bgColor rgb="FF92D050"/>
                </patternFill>
              </fill>
            </x14:dxf>
          </x14:cfRule>
          <x14:cfRule type="cellIs" priority="108" operator="equal" id="{A406502A-532E-4BBF-9CF9-22CB02661968}">
            <xm:f>Datos!$AO$4</xm:f>
            <x14:dxf>
              <fill>
                <patternFill>
                  <bgColor theme="5" tint="0.39994506668294322"/>
                </patternFill>
              </fill>
            </x14:dxf>
          </x14:cfRule>
          <x14:cfRule type="cellIs" priority="109" operator="equal" id="{DE867BB5-8CC0-4ACB-8C46-EE0EF6C78E13}">
            <xm:f>Datos!$AO$3</xm:f>
            <x14:dxf>
              <fill>
                <patternFill>
                  <bgColor rgb="FFFFFF00"/>
                </patternFill>
              </fill>
            </x14:dxf>
          </x14:cfRule>
          <xm:sqref>AL109</xm:sqref>
        </x14:conditionalFormatting>
        <x14:conditionalFormatting xmlns:xm="http://schemas.microsoft.com/office/excel/2006/main">
          <x14:cfRule type="cellIs" priority="104" operator="equal" id="{3C7B5020-EA99-436F-A3F2-4723009F26DE}">
            <xm:f>Datos!$AO$2</xm:f>
            <x14:dxf>
              <fill>
                <patternFill>
                  <bgColor rgb="FF92D050"/>
                </patternFill>
              </fill>
            </x14:dxf>
          </x14:cfRule>
          <x14:cfRule type="cellIs" priority="105" operator="equal" id="{6849B03D-8C58-4A0E-9A6B-5422BBFA5F32}">
            <xm:f>Datos!$AO$4</xm:f>
            <x14:dxf>
              <fill>
                <patternFill>
                  <bgColor theme="5" tint="0.39994506668294322"/>
                </patternFill>
              </fill>
            </x14:dxf>
          </x14:cfRule>
          <x14:cfRule type="cellIs" priority="106" operator="equal" id="{D8F94F53-F546-4AFF-B369-8D21F80998BC}">
            <xm:f>Datos!$AO$3</xm:f>
            <x14:dxf>
              <fill>
                <patternFill>
                  <bgColor rgb="FFFFFF00"/>
                </patternFill>
              </fill>
            </x14:dxf>
          </x14:cfRule>
          <xm:sqref>AL110</xm:sqref>
        </x14:conditionalFormatting>
        <x14:conditionalFormatting xmlns:xm="http://schemas.microsoft.com/office/excel/2006/main">
          <x14:cfRule type="cellIs" priority="101" operator="equal" id="{97C88056-6BE6-4499-AFA6-24CEFEA3FF8F}">
            <xm:f>Datos!$AO$2</xm:f>
            <x14:dxf>
              <fill>
                <patternFill>
                  <bgColor rgb="FF92D050"/>
                </patternFill>
              </fill>
            </x14:dxf>
          </x14:cfRule>
          <x14:cfRule type="cellIs" priority="102" operator="equal" id="{2AEFC6A5-477A-46D7-9731-09C4A07AB5FB}">
            <xm:f>Datos!$AO$4</xm:f>
            <x14:dxf>
              <fill>
                <patternFill>
                  <bgColor theme="5" tint="0.39994506668294322"/>
                </patternFill>
              </fill>
            </x14:dxf>
          </x14:cfRule>
          <x14:cfRule type="cellIs" priority="103" operator="equal" id="{DCC00330-7753-45FE-AC5A-589A6F968684}">
            <xm:f>Datos!$AO$3</xm:f>
            <x14:dxf>
              <fill>
                <patternFill>
                  <bgColor rgb="FFFFFF00"/>
                </patternFill>
              </fill>
            </x14:dxf>
          </x14:cfRule>
          <xm:sqref>AL111</xm:sqref>
        </x14:conditionalFormatting>
        <x14:conditionalFormatting xmlns:xm="http://schemas.microsoft.com/office/excel/2006/main">
          <x14:cfRule type="cellIs" priority="98" operator="equal" id="{45005F50-068C-4A9A-9CF7-C623D8475D12}">
            <xm:f>Datos!$AO$4</xm:f>
            <x14:dxf>
              <fill>
                <patternFill>
                  <bgColor theme="5" tint="0.39994506668294322"/>
                </patternFill>
              </fill>
            </x14:dxf>
          </x14:cfRule>
          <x14:cfRule type="cellIs" priority="99" operator="equal" id="{E849BEFC-B871-4B57-A388-CFDDBC0AEA9F}">
            <xm:f>Datos!$AO$3</xm:f>
            <x14:dxf>
              <fill>
                <patternFill>
                  <bgColor rgb="FFFFFF00"/>
                </patternFill>
              </fill>
            </x14:dxf>
          </x14:cfRule>
          <x14:cfRule type="cellIs" priority="100" operator="equal" id="{02296A31-5BDE-4829-8F66-C3698A178889}">
            <xm:f>Datos!$AO$2</xm:f>
            <x14:dxf>
              <fill>
                <patternFill>
                  <bgColor rgb="FF92D050"/>
                </patternFill>
              </fill>
            </x14:dxf>
          </x14:cfRule>
          <xm:sqref>AR102</xm:sqref>
        </x14:conditionalFormatting>
        <x14:conditionalFormatting xmlns:xm="http://schemas.microsoft.com/office/excel/2006/main">
          <x14:cfRule type="cellIs" priority="95" operator="equal" id="{7077AD40-7928-46B0-B112-A1A5489371ED}">
            <xm:f>Datos!$AO$4</xm:f>
            <x14:dxf>
              <fill>
                <patternFill>
                  <bgColor theme="5" tint="0.39994506668294322"/>
                </patternFill>
              </fill>
            </x14:dxf>
          </x14:cfRule>
          <x14:cfRule type="cellIs" priority="96" operator="equal" id="{5AE6E039-2C56-42FC-8E4D-9F07DCC90359}">
            <xm:f>Datos!$AO$3</xm:f>
            <x14:dxf>
              <fill>
                <patternFill>
                  <bgColor rgb="FFFFFF00"/>
                </patternFill>
              </fill>
            </x14:dxf>
          </x14:cfRule>
          <x14:cfRule type="cellIs" priority="97" operator="equal" id="{02240A2F-8606-459F-AE93-B577AAC50AFD}">
            <xm:f>Datos!$AO$2</xm:f>
            <x14:dxf>
              <fill>
                <patternFill>
                  <bgColor rgb="FF92D050"/>
                </patternFill>
              </fill>
            </x14:dxf>
          </x14:cfRule>
          <xm:sqref>AR104</xm:sqref>
        </x14:conditionalFormatting>
        <x14:conditionalFormatting xmlns:xm="http://schemas.microsoft.com/office/excel/2006/main">
          <x14:cfRule type="cellIs" priority="92" operator="equal" id="{6512E8E8-AB38-431D-847B-F4C9C95F968C}">
            <xm:f>Datos!$AO$4</xm:f>
            <x14:dxf>
              <fill>
                <patternFill>
                  <bgColor theme="5" tint="0.39994506668294322"/>
                </patternFill>
              </fill>
            </x14:dxf>
          </x14:cfRule>
          <x14:cfRule type="cellIs" priority="93" operator="equal" id="{F7821F69-0C93-4DDB-BF70-DECB96D6894C}">
            <xm:f>Datos!$AO$3</xm:f>
            <x14:dxf>
              <fill>
                <patternFill>
                  <bgColor rgb="FFFFFF00"/>
                </patternFill>
              </fill>
            </x14:dxf>
          </x14:cfRule>
          <x14:cfRule type="cellIs" priority="94" operator="equal" id="{8C29B882-5CD2-4075-821A-347B035D377E}">
            <xm:f>Datos!$AO$2</xm:f>
            <x14:dxf>
              <fill>
                <patternFill>
                  <bgColor rgb="FF92D050"/>
                </patternFill>
              </fill>
            </x14:dxf>
          </x14:cfRule>
          <xm:sqref>AR105</xm:sqref>
        </x14:conditionalFormatting>
        <x14:conditionalFormatting xmlns:xm="http://schemas.microsoft.com/office/excel/2006/main">
          <x14:cfRule type="cellIs" priority="89" operator="equal" id="{B5B4025A-E1D5-4601-9E46-87AE50B324A7}">
            <xm:f>Datos!$AO$4</xm:f>
            <x14:dxf>
              <fill>
                <patternFill>
                  <bgColor theme="5" tint="0.39994506668294322"/>
                </patternFill>
              </fill>
            </x14:dxf>
          </x14:cfRule>
          <x14:cfRule type="cellIs" priority="90" operator="equal" id="{707ECE25-A6AA-4BC2-8D4A-AD8DD2ACC40B}">
            <xm:f>Datos!$AO$3</xm:f>
            <x14:dxf>
              <fill>
                <patternFill>
                  <bgColor rgb="FFFFFF00"/>
                </patternFill>
              </fill>
            </x14:dxf>
          </x14:cfRule>
          <x14:cfRule type="cellIs" priority="91" operator="equal" id="{255CA8E3-52CB-4BA4-AE65-98755535F352}">
            <xm:f>Datos!$AO$2</xm:f>
            <x14:dxf>
              <fill>
                <patternFill>
                  <bgColor rgb="FF92D050"/>
                </patternFill>
              </fill>
            </x14:dxf>
          </x14:cfRule>
          <xm:sqref>AR106</xm:sqref>
        </x14:conditionalFormatting>
        <x14:conditionalFormatting xmlns:xm="http://schemas.microsoft.com/office/excel/2006/main">
          <x14:cfRule type="cellIs" priority="86" operator="equal" id="{1D8836D7-B101-4149-92E8-2A164C6EB1D5}">
            <xm:f>Datos!$AO$4</xm:f>
            <x14:dxf>
              <fill>
                <patternFill>
                  <bgColor theme="5" tint="0.39994506668294322"/>
                </patternFill>
              </fill>
            </x14:dxf>
          </x14:cfRule>
          <x14:cfRule type="cellIs" priority="87" operator="equal" id="{44714FBE-711D-482A-9C50-8BD06F676E1C}">
            <xm:f>Datos!$AO$3</xm:f>
            <x14:dxf>
              <fill>
                <patternFill>
                  <bgColor rgb="FFFFFF00"/>
                </patternFill>
              </fill>
            </x14:dxf>
          </x14:cfRule>
          <x14:cfRule type="cellIs" priority="88" operator="equal" id="{91152132-E7E2-4816-832E-813D66EE13FA}">
            <xm:f>Datos!$AO$2</xm:f>
            <x14:dxf>
              <fill>
                <patternFill>
                  <bgColor rgb="FF92D050"/>
                </patternFill>
              </fill>
            </x14:dxf>
          </x14:cfRule>
          <xm:sqref>AR107</xm:sqref>
        </x14:conditionalFormatting>
        <x14:conditionalFormatting xmlns:xm="http://schemas.microsoft.com/office/excel/2006/main">
          <x14:cfRule type="cellIs" priority="83" operator="equal" id="{16FFA3A6-F514-44AF-86A4-03C27E1F9D30}">
            <xm:f>Datos!$AO$4</xm:f>
            <x14:dxf>
              <fill>
                <patternFill>
                  <bgColor theme="5" tint="0.39994506668294322"/>
                </patternFill>
              </fill>
            </x14:dxf>
          </x14:cfRule>
          <x14:cfRule type="cellIs" priority="84" operator="equal" id="{43F10722-3E7E-47C3-9675-C261165F01EC}">
            <xm:f>Datos!$AO$3</xm:f>
            <x14:dxf>
              <fill>
                <patternFill>
                  <bgColor rgb="FFFFFF00"/>
                </patternFill>
              </fill>
            </x14:dxf>
          </x14:cfRule>
          <x14:cfRule type="cellIs" priority="85" operator="equal" id="{009480BB-F245-4749-BB59-11128F5EEDC7}">
            <xm:f>Datos!$AO$2</xm:f>
            <x14:dxf>
              <fill>
                <patternFill>
                  <bgColor rgb="FF92D050"/>
                </patternFill>
              </fill>
            </x14:dxf>
          </x14:cfRule>
          <xm:sqref>AR108</xm:sqref>
        </x14:conditionalFormatting>
        <x14:conditionalFormatting xmlns:xm="http://schemas.microsoft.com/office/excel/2006/main">
          <x14:cfRule type="cellIs" priority="80" operator="equal" id="{CDA8F353-3CCF-41FF-A078-CB8FA1F11549}">
            <xm:f>Datos!$AO$4</xm:f>
            <x14:dxf>
              <fill>
                <patternFill>
                  <bgColor theme="5" tint="0.39994506668294322"/>
                </patternFill>
              </fill>
            </x14:dxf>
          </x14:cfRule>
          <x14:cfRule type="cellIs" priority="81" operator="equal" id="{0C910869-D76E-43A1-BCCE-E1112CC0CF68}">
            <xm:f>Datos!$AO$3</xm:f>
            <x14:dxf>
              <fill>
                <patternFill>
                  <bgColor rgb="FFFFFF00"/>
                </patternFill>
              </fill>
            </x14:dxf>
          </x14:cfRule>
          <x14:cfRule type="cellIs" priority="82" operator="equal" id="{F680B76B-6A41-4C0F-B436-68E6B745C39E}">
            <xm:f>Datos!$AO$2</xm:f>
            <x14:dxf>
              <fill>
                <patternFill>
                  <bgColor rgb="FF92D050"/>
                </patternFill>
              </fill>
            </x14:dxf>
          </x14:cfRule>
          <xm:sqref>AR109</xm:sqref>
        </x14:conditionalFormatting>
        <x14:conditionalFormatting xmlns:xm="http://schemas.microsoft.com/office/excel/2006/main">
          <x14:cfRule type="cellIs" priority="77" operator="equal" id="{17C6A86A-92D5-4ABB-924D-E3D3C3300895}">
            <xm:f>Datos!$AO$4</xm:f>
            <x14:dxf>
              <fill>
                <patternFill>
                  <bgColor theme="5" tint="0.39994506668294322"/>
                </patternFill>
              </fill>
            </x14:dxf>
          </x14:cfRule>
          <x14:cfRule type="cellIs" priority="78" operator="equal" id="{CE88BC8E-ACB8-43E3-AE75-4DBF1C6C4B38}">
            <xm:f>Datos!$AO$3</xm:f>
            <x14:dxf>
              <fill>
                <patternFill>
                  <bgColor rgb="FFFFFF00"/>
                </patternFill>
              </fill>
            </x14:dxf>
          </x14:cfRule>
          <x14:cfRule type="cellIs" priority="79" operator="equal" id="{0BEAD391-EB37-4B29-91F7-EA04400B142D}">
            <xm:f>Datos!$AO$2</xm:f>
            <x14:dxf>
              <fill>
                <patternFill>
                  <bgColor rgb="FF92D050"/>
                </patternFill>
              </fill>
            </x14:dxf>
          </x14:cfRule>
          <xm:sqref>AR110</xm:sqref>
        </x14:conditionalFormatting>
        <x14:conditionalFormatting xmlns:xm="http://schemas.microsoft.com/office/excel/2006/main">
          <x14:cfRule type="cellIs" priority="74" operator="equal" id="{B48FEF3F-0F4B-4E56-8149-5D1AE3AC29E8}">
            <xm:f>Datos!$AO$4</xm:f>
            <x14:dxf>
              <fill>
                <patternFill>
                  <bgColor theme="5" tint="0.39994506668294322"/>
                </patternFill>
              </fill>
            </x14:dxf>
          </x14:cfRule>
          <x14:cfRule type="cellIs" priority="75" operator="equal" id="{44D488B6-6695-42D9-9D5A-6F0D9DA8EEC2}">
            <xm:f>Datos!$AO$3</xm:f>
            <x14:dxf>
              <fill>
                <patternFill>
                  <bgColor rgb="FFFFFF00"/>
                </patternFill>
              </fill>
            </x14:dxf>
          </x14:cfRule>
          <x14:cfRule type="cellIs" priority="76" operator="equal" id="{AA3C44C1-36C6-488D-977F-88EC49C3CE1E}">
            <xm:f>Datos!$AO$2</xm:f>
            <x14:dxf>
              <fill>
                <patternFill>
                  <bgColor rgb="FF92D050"/>
                </patternFill>
              </fill>
            </x14:dxf>
          </x14:cfRule>
          <xm:sqref>AR111</xm:sqref>
        </x14:conditionalFormatting>
        <x14:conditionalFormatting xmlns:xm="http://schemas.microsoft.com/office/excel/2006/main">
          <x14:cfRule type="cellIs" priority="71" operator="equal" id="{C8DD4465-122A-4CBB-8952-256CEF521637}">
            <xm:f>Datos!$AO$4</xm:f>
            <x14:dxf>
              <fill>
                <patternFill>
                  <bgColor theme="5" tint="0.39994506668294322"/>
                </patternFill>
              </fill>
            </x14:dxf>
          </x14:cfRule>
          <x14:cfRule type="cellIs" priority="72" operator="equal" id="{7843B5A2-1498-44F6-9FCD-E55715ADD403}">
            <xm:f>Datos!$AO$3</xm:f>
            <x14:dxf>
              <fill>
                <patternFill>
                  <bgColor rgb="FFFFFF00"/>
                </patternFill>
              </fill>
            </x14:dxf>
          </x14:cfRule>
          <x14:cfRule type="cellIs" priority="73" operator="equal" id="{02A2EBF8-681A-488E-92A7-8BEE07743FEC}">
            <xm:f>Datos!$AO$2</xm:f>
            <x14:dxf>
              <fill>
                <patternFill>
                  <bgColor rgb="FF92D050"/>
                </patternFill>
              </fill>
            </x14:dxf>
          </x14:cfRule>
          <xm:sqref>AT102</xm:sqref>
        </x14:conditionalFormatting>
        <x14:conditionalFormatting xmlns:xm="http://schemas.microsoft.com/office/excel/2006/main">
          <x14:cfRule type="cellIs" priority="68" operator="equal" id="{E711BA3E-3AF8-443C-9B15-B3C3D027D67A}">
            <xm:f>Datos!$AO$4</xm:f>
            <x14:dxf>
              <fill>
                <patternFill>
                  <bgColor theme="5" tint="0.39994506668294322"/>
                </patternFill>
              </fill>
            </x14:dxf>
          </x14:cfRule>
          <x14:cfRule type="cellIs" priority="69" operator="equal" id="{CA2FB905-387D-4361-A37E-BE1389DF307B}">
            <xm:f>Datos!$AO$3</xm:f>
            <x14:dxf>
              <fill>
                <patternFill>
                  <bgColor rgb="FFFFFF00"/>
                </patternFill>
              </fill>
            </x14:dxf>
          </x14:cfRule>
          <x14:cfRule type="cellIs" priority="70" operator="equal" id="{FE6B09C0-5ABD-457C-A40C-DA149AFB6DA1}">
            <xm:f>Datos!$AO$2</xm:f>
            <x14:dxf>
              <fill>
                <patternFill>
                  <bgColor rgb="FF92D050"/>
                </patternFill>
              </fill>
            </x14:dxf>
          </x14:cfRule>
          <xm:sqref>AT104</xm:sqref>
        </x14:conditionalFormatting>
        <x14:conditionalFormatting xmlns:xm="http://schemas.microsoft.com/office/excel/2006/main">
          <x14:cfRule type="cellIs" priority="65" operator="equal" id="{9C62DCE8-3EBB-403D-8B50-6B2BF844ADA0}">
            <xm:f>Datos!$AO$4</xm:f>
            <x14:dxf>
              <fill>
                <patternFill>
                  <bgColor theme="5" tint="0.39994506668294322"/>
                </patternFill>
              </fill>
            </x14:dxf>
          </x14:cfRule>
          <x14:cfRule type="cellIs" priority="66" operator="equal" id="{EEB337B4-92BD-469A-A7E5-B24995E6496D}">
            <xm:f>Datos!$AO$3</xm:f>
            <x14:dxf>
              <fill>
                <patternFill>
                  <bgColor rgb="FFFFFF00"/>
                </patternFill>
              </fill>
            </x14:dxf>
          </x14:cfRule>
          <x14:cfRule type="cellIs" priority="67" operator="equal" id="{279644EE-43B9-4AA8-8F3D-F256742FBF12}">
            <xm:f>Datos!$AO$2</xm:f>
            <x14:dxf>
              <fill>
                <patternFill>
                  <bgColor rgb="FF92D050"/>
                </patternFill>
              </fill>
            </x14:dxf>
          </x14:cfRule>
          <xm:sqref>AT105</xm:sqref>
        </x14:conditionalFormatting>
        <x14:conditionalFormatting xmlns:xm="http://schemas.microsoft.com/office/excel/2006/main">
          <x14:cfRule type="cellIs" priority="62" operator="equal" id="{38D005C4-86A1-4E72-9A2C-F17EC515D439}">
            <xm:f>Datos!$AO$4</xm:f>
            <x14:dxf>
              <fill>
                <patternFill>
                  <bgColor theme="5" tint="0.39994506668294322"/>
                </patternFill>
              </fill>
            </x14:dxf>
          </x14:cfRule>
          <x14:cfRule type="cellIs" priority="63" operator="equal" id="{0212A908-695D-4E48-B2C8-1B4055EE28D5}">
            <xm:f>Datos!$AO$3</xm:f>
            <x14:dxf>
              <fill>
                <patternFill>
                  <bgColor rgb="FFFFFF00"/>
                </patternFill>
              </fill>
            </x14:dxf>
          </x14:cfRule>
          <x14:cfRule type="cellIs" priority="64" operator="equal" id="{20CBB9A1-9A1E-422D-81DA-7BFAFC8C1B48}">
            <xm:f>Datos!$AO$2</xm:f>
            <x14:dxf>
              <fill>
                <patternFill>
                  <bgColor rgb="FF92D050"/>
                </patternFill>
              </fill>
            </x14:dxf>
          </x14:cfRule>
          <xm:sqref>AT106</xm:sqref>
        </x14:conditionalFormatting>
        <x14:conditionalFormatting xmlns:xm="http://schemas.microsoft.com/office/excel/2006/main">
          <x14:cfRule type="cellIs" priority="59" operator="equal" id="{EE5812D0-CA6B-457F-AFF2-3F94FC7BD777}">
            <xm:f>Datos!$AO$4</xm:f>
            <x14:dxf>
              <fill>
                <patternFill>
                  <bgColor theme="5" tint="0.39994506668294322"/>
                </patternFill>
              </fill>
            </x14:dxf>
          </x14:cfRule>
          <x14:cfRule type="cellIs" priority="60" operator="equal" id="{6E569481-C807-4402-A1DF-E748C542C185}">
            <xm:f>Datos!$AO$3</xm:f>
            <x14:dxf>
              <fill>
                <patternFill>
                  <bgColor rgb="FFFFFF00"/>
                </patternFill>
              </fill>
            </x14:dxf>
          </x14:cfRule>
          <x14:cfRule type="cellIs" priority="61" operator="equal" id="{8483810F-5BEE-49FA-BB9F-DD925E03B0B7}">
            <xm:f>Datos!$AO$2</xm:f>
            <x14:dxf>
              <fill>
                <patternFill>
                  <bgColor rgb="FF92D050"/>
                </patternFill>
              </fill>
            </x14:dxf>
          </x14:cfRule>
          <xm:sqref>AT107</xm:sqref>
        </x14:conditionalFormatting>
        <x14:conditionalFormatting xmlns:xm="http://schemas.microsoft.com/office/excel/2006/main">
          <x14:cfRule type="cellIs" priority="56" operator="equal" id="{9AAC4796-91F5-4A03-ABE6-D3B7941EAB51}">
            <xm:f>Datos!$AO$4</xm:f>
            <x14:dxf>
              <fill>
                <patternFill>
                  <bgColor theme="5" tint="0.39994506668294322"/>
                </patternFill>
              </fill>
            </x14:dxf>
          </x14:cfRule>
          <x14:cfRule type="cellIs" priority="57" operator="equal" id="{D6850763-4D9E-4AFF-A828-D2AD9EA57B55}">
            <xm:f>Datos!$AO$3</xm:f>
            <x14:dxf>
              <fill>
                <patternFill>
                  <bgColor rgb="FFFFFF00"/>
                </patternFill>
              </fill>
            </x14:dxf>
          </x14:cfRule>
          <x14:cfRule type="cellIs" priority="58" operator="equal" id="{FD0FD676-61E3-4188-8276-2CF13918819A}">
            <xm:f>Datos!$AO$2</xm:f>
            <x14:dxf>
              <fill>
                <patternFill>
                  <bgColor rgb="FF92D050"/>
                </patternFill>
              </fill>
            </x14:dxf>
          </x14:cfRule>
          <xm:sqref>AT108</xm:sqref>
        </x14:conditionalFormatting>
        <x14:conditionalFormatting xmlns:xm="http://schemas.microsoft.com/office/excel/2006/main">
          <x14:cfRule type="cellIs" priority="53" operator="equal" id="{0AFD2809-0719-47F2-929B-DE4558EEAC3A}">
            <xm:f>Datos!$AO$4</xm:f>
            <x14:dxf>
              <fill>
                <patternFill>
                  <bgColor theme="5" tint="0.39994506668294322"/>
                </patternFill>
              </fill>
            </x14:dxf>
          </x14:cfRule>
          <x14:cfRule type="cellIs" priority="54" operator="equal" id="{E0EB2F71-783B-413B-9613-E0DDC7205260}">
            <xm:f>Datos!$AO$3</xm:f>
            <x14:dxf>
              <fill>
                <patternFill>
                  <bgColor rgb="FFFFFF00"/>
                </patternFill>
              </fill>
            </x14:dxf>
          </x14:cfRule>
          <x14:cfRule type="cellIs" priority="55" operator="equal" id="{DD0D4F2B-836C-4106-92AD-845872B8668C}">
            <xm:f>Datos!$AO$2</xm:f>
            <x14:dxf>
              <fill>
                <patternFill>
                  <bgColor rgb="FF92D050"/>
                </patternFill>
              </fill>
            </x14:dxf>
          </x14:cfRule>
          <xm:sqref>AT109</xm:sqref>
        </x14:conditionalFormatting>
        <x14:conditionalFormatting xmlns:xm="http://schemas.microsoft.com/office/excel/2006/main">
          <x14:cfRule type="cellIs" priority="50" operator="equal" id="{5113250F-4B08-4CB0-9FB9-CC4D1C71CB0B}">
            <xm:f>Datos!$AO$4</xm:f>
            <x14:dxf>
              <fill>
                <patternFill>
                  <bgColor theme="5" tint="0.39994506668294322"/>
                </patternFill>
              </fill>
            </x14:dxf>
          </x14:cfRule>
          <x14:cfRule type="cellIs" priority="51" operator="equal" id="{38308738-3213-4E41-B1D5-E574D78F9F61}">
            <xm:f>Datos!$AO$3</xm:f>
            <x14:dxf>
              <fill>
                <patternFill>
                  <bgColor rgb="FFFFFF00"/>
                </patternFill>
              </fill>
            </x14:dxf>
          </x14:cfRule>
          <x14:cfRule type="cellIs" priority="52" operator="equal" id="{75E2C432-6B06-41D2-8516-5F028B890361}">
            <xm:f>Datos!$AO$2</xm:f>
            <x14:dxf>
              <fill>
                <patternFill>
                  <bgColor rgb="FF92D050"/>
                </patternFill>
              </fill>
            </x14:dxf>
          </x14:cfRule>
          <xm:sqref>AT110</xm:sqref>
        </x14:conditionalFormatting>
        <x14:conditionalFormatting xmlns:xm="http://schemas.microsoft.com/office/excel/2006/main">
          <x14:cfRule type="cellIs" priority="47" operator="equal" id="{F6DF4B06-688F-4F02-AC67-52E5C77DFD64}">
            <xm:f>Datos!$AO$4</xm:f>
            <x14:dxf>
              <fill>
                <patternFill>
                  <bgColor theme="5" tint="0.39994506668294322"/>
                </patternFill>
              </fill>
            </x14:dxf>
          </x14:cfRule>
          <x14:cfRule type="cellIs" priority="48" operator="equal" id="{D7D1BE06-A751-4A77-A5AE-69724C0EF102}">
            <xm:f>Datos!$AO$3</xm:f>
            <x14:dxf>
              <fill>
                <patternFill>
                  <bgColor rgb="FFFFFF00"/>
                </patternFill>
              </fill>
            </x14:dxf>
          </x14:cfRule>
          <x14:cfRule type="cellIs" priority="49" operator="equal" id="{C868D5CB-9214-4691-A2C4-686E1292B221}">
            <xm:f>Datos!$AO$2</xm:f>
            <x14:dxf>
              <fill>
                <patternFill>
                  <bgColor rgb="FF92D050"/>
                </patternFill>
              </fill>
            </x14:dxf>
          </x14:cfRule>
          <xm:sqref>AT111</xm:sqref>
        </x14:conditionalFormatting>
        <x14:conditionalFormatting xmlns:xm="http://schemas.microsoft.com/office/excel/2006/main">
          <x14:cfRule type="cellIs" priority="44" operator="equal" id="{E93D52A9-236D-443C-8364-2AB1232122ED}">
            <xm:f>Datos!$AO$4</xm:f>
            <x14:dxf>
              <fill>
                <patternFill>
                  <bgColor theme="5" tint="0.39994506668294322"/>
                </patternFill>
              </fill>
            </x14:dxf>
          </x14:cfRule>
          <x14:cfRule type="cellIs" priority="45" operator="equal" id="{775C2F09-2849-457F-9FDE-F7464783B986}">
            <xm:f>Datos!$AO$3</xm:f>
            <x14:dxf>
              <fill>
                <patternFill>
                  <bgColor rgb="FFFFFF00"/>
                </patternFill>
              </fill>
            </x14:dxf>
          </x14:cfRule>
          <x14:cfRule type="cellIs" priority="46" operator="equal" id="{76FCDC54-1C77-4705-A78A-CF6C53D567E0}">
            <xm:f>Datos!$AO$2</xm:f>
            <x14:dxf>
              <fill>
                <patternFill>
                  <bgColor rgb="FF92D050"/>
                </patternFill>
              </fill>
            </x14:dxf>
          </x14:cfRule>
          <xm:sqref>AW87</xm:sqref>
        </x14:conditionalFormatting>
        <x14:conditionalFormatting xmlns:xm="http://schemas.microsoft.com/office/excel/2006/main">
          <x14:cfRule type="cellIs" priority="41" operator="equal" id="{D9B693D9-261C-42F2-A197-A103C3907308}">
            <xm:f>Datos!$AO$4</xm:f>
            <x14:dxf>
              <fill>
                <patternFill>
                  <bgColor theme="5" tint="0.39994506668294322"/>
                </patternFill>
              </fill>
            </x14:dxf>
          </x14:cfRule>
          <x14:cfRule type="cellIs" priority="42" operator="equal" id="{C906427E-E9E8-4F01-BA9E-DF848F96186C}">
            <xm:f>Datos!$AO$3</xm:f>
            <x14:dxf>
              <fill>
                <patternFill>
                  <bgColor rgb="FFFFFF00"/>
                </patternFill>
              </fill>
            </x14:dxf>
          </x14:cfRule>
          <x14:cfRule type="cellIs" priority="43" operator="equal" id="{0D047D10-F435-4045-8318-5000CF664498}">
            <xm:f>Datos!$AO$2</xm:f>
            <x14:dxf>
              <fill>
                <patternFill>
                  <bgColor rgb="FF92D050"/>
                </patternFill>
              </fill>
            </x14:dxf>
          </x14:cfRule>
          <xm:sqref>AW102</xm:sqref>
        </x14:conditionalFormatting>
        <x14:conditionalFormatting xmlns:xm="http://schemas.microsoft.com/office/excel/2006/main">
          <x14:cfRule type="expression" priority="38" id="{73EF090C-C4C7-45D2-B6FD-7515061C278B}">
            <xm:f>AND($AP$126&lt;&gt;Datos!$S$5,$AP$126&lt;&gt;Datos!$T$5)</xm:f>
            <x14:dxf>
              <font>
                <color theme="0"/>
              </font>
              <fill>
                <patternFill patternType="none">
                  <bgColor auto="1"/>
                </patternFill>
              </fill>
              <border>
                <left/>
                <right/>
                <top/>
                <bottom/>
              </border>
            </x14:dxf>
          </x14:cfRule>
          <xm:sqref>AL144:AR146</xm:sqref>
        </x14:conditionalFormatting>
        <x14:conditionalFormatting xmlns:xm="http://schemas.microsoft.com/office/excel/2006/main">
          <x14:cfRule type="cellIs" priority="13" operator="equal" id="{467C6E80-EDC5-4997-AD7F-62839CD9866C}">
            <xm:f>Datos!$AQ$3</xm:f>
            <x14:dxf>
              <fill>
                <patternFill>
                  <bgColor theme="5" tint="0.39994506668294322"/>
                </patternFill>
              </fill>
            </x14:dxf>
          </x14:cfRule>
          <x14:cfRule type="cellIs" priority="14" operator="equal" id="{7FA2E3B2-1915-40A6-A322-95CD9FC12D56}">
            <xm:f>Datos!$AQ$2</xm:f>
            <x14:dxf>
              <fill>
                <patternFill>
                  <bgColor rgb="FF92D050"/>
                </patternFill>
              </fill>
            </x14:dxf>
          </x14:cfRule>
          <xm:sqref>AZ87:BB96</xm:sqref>
        </x14:conditionalFormatting>
        <x14:conditionalFormatting xmlns:xm="http://schemas.microsoft.com/office/excel/2006/main">
          <x14:cfRule type="cellIs" priority="10" operator="equal" id="{988F5892-B139-438E-B6C4-F031797EC5C0}">
            <xm:f>Datos!$AR$4</xm:f>
            <x14:dxf>
              <fill>
                <patternFill>
                  <bgColor theme="5" tint="0.39994506668294322"/>
                </patternFill>
              </fill>
            </x14:dxf>
          </x14:cfRule>
          <x14:cfRule type="cellIs" priority="11" operator="equal" id="{18D12A23-E42D-47CE-8B5F-D63ABA28D367}">
            <xm:f>Datos!$AR$3</xm:f>
            <x14:dxf>
              <fill>
                <patternFill>
                  <bgColor rgb="FFFFFF00"/>
                </patternFill>
              </fill>
            </x14:dxf>
          </x14:cfRule>
          <x14:cfRule type="cellIs" priority="12" operator="equal" id="{3F5CDC9C-C1B1-48C6-BDB7-D48B8F22BE7D}">
            <xm:f>Datos!$AR$2</xm:f>
            <x14:dxf>
              <fill>
                <patternFill>
                  <bgColor rgb="FF92D050"/>
                </patternFill>
              </fill>
            </x14:dxf>
          </x14:cfRule>
          <xm:sqref>AZ102</xm:sqref>
        </x14:conditionalFormatting>
      </x14:conditionalFormatting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12" filterMode="1">
    <tabColor rgb="FFC00000"/>
  </sheetPr>
  <dimension ref="A1:AR108"/>
  <sheetViews>
    <sheetView showGridLines="0" tabSelected="1" view="pageBreakPreview" topLeftCell="A2" zoomScale="50" zoomScaleNormal="90" zoomScaleSheetLayoutView="50" workbookViewId="0">
      <pane ySplit="7" topLeftCell="A9" activePane="bottomLeft" state="frozen"/>
      <selection pane="bottomLeft" activeCell="C9" sqref="C9"/>
      <selection activeCell="D21" sqref="D21:BF21"/>
    </sheetView>
  </sheetViews>
  <sheetFormatPr defaultColWidth="11.42578125" defaultRowHeight="14.25"/>
  <cols>
    <col min="1" max="5" width="30.7109375" style="205" customWidth="1"/>
    <col min="6" max="6" width="35.85546875" style="205" customWidth="1"/>
    <col min="7" max="7" width="31.7109375" style="205" customWidth="1"/>
    <col min="8" max="8" width="36.5703125" style="205" customWidth="1"/>
    <col min="9" max="9" width="34.7109375" style="205" customWidth="1"/>
    <col min="10" max="10" width="41" style="205" customWidth="1"/>
    <col min="11" max="12" width="10.7109375" style="205" customWidth="1"/>
    <col min="13" max="13" width="18.85546875" style="205" customWidth="1"/>
    <col min="14" max="14" width="31.140625" style="205" customWidth="1"/>
    <col min="15" max="15" width="36" style="205" customWidth="1"/>
    <col min="16" max="19" width="10.7109375" style="205" customWidth="1"/>
    <col min="20" max="20" width="22.140625" style="205" customWidth="1"/>
    <col min="21" max="21" width="34.140625" style="205" customWidth="1"/>
    <col min="22" max="28" width="10.7109375" style="205" customWidth="1"/>
    <col min="29" max="29" width="18.85546875" style="205" customWidth="1"/>
    <col min="30" max="30" width="31.140625" style="205" customWidth="1"/>
    <col min="31" max="31" width="25.42578125" style="205" customWidth="1"/>
    <col min="32" max="32" width="27.42578125" style="205" customWidth="1"/>
    <col min="33" max="33" width="22" style="205" customWidth="1"/>
    <col min="34" max="34" width="26.28515625" style="205" customWidth="1"/>
    <col min="35" max="36" width="21.7109375" style="205" customWidth="1"/>
    <col min="37" max="37" width="27.42578125" style="205" customWidth="1"/>
    <col min="38" max="38" width="22" style="205" customWidth="1"/>
    <col min="39" max="39" width="26.28515625" style="205" customWidth="1"/>
    <col min="40" max="41" width="21.7109375" style="205" customWidth="1"/>
    <col min="42" max="42" width="27.42578125" style="205" customWidth="1"/>
    <col min="43" max="43" width="22" style="205" customWidth="1"/>
    <col min="44" max="44" width="26.28515625" style="205" customWidth="1"/>
    <col min="45" max="48" width="11.42578125" style="205" customWidth="1"/>
    <col min="49" max="16384" width="11.42578125" style="205"/>
  </cols>
  <sheetData>
    <row r="1" spans="1:44" ht="16.5" thickBot="1">
      <c r="A1" s="692"/>
      <c r="B1" s="692"/>
      <c r="C1" s="692"/>
      <c r="D1" s="281" t="s">
        <v>350</v>
      </c>
      <c r="E1" s="693" t="s">
        <v>422</v>
      </c>
      <c r="F1" s="694"/>
      <c r="G1" s="695"/>
      <c r="H1" s="695"/>
      <c r="I1" s="695"/>
      <c r="J1" s="695"/>
      <c r="K1" s="695"/>
      <c r="L1" s="695"/>
      <c r="M1" s="695"/>
      <c r="N1" s="695"/>
      <c r="O1" s="695"/>
      <c r="P1" s="695"/>
      <c r="Q1" s="695"/>
      <c r="R1" s="695"/>
      <c r="S1" s="695"/>
      <c r="T1" s="695"/>
      <c r="U1" s="695"/>
      <c r="V1" s="695"/>
      <c r="W1" s="695"/>
      <c r="X1" s="695"/>
      <c r="Y1" s="695"/>
      <c r="Z1" s="695"/>
      <c r="AA1" s="695"/>
      <c r="AB1" s="695"/>
      <c r="AC1" s="695"/>
      <c r="AD1" s="695"/>
      <c r="AE1" s="695"/>
      <c r="AF1" s="695"/>
      <c r="AG1" s="695"/>
      <c r="AH1" s="695"/>
      <c r="AI1" s="695"/>
      <c r="AJ1" s="695"/>
      <c r="AK1" s="695"/>
      <c r="AL1" s="695"/>
      <c r="AM1" s="695"/>
      <c r="AN1" s="695"/>
      <c r="AO1" s="696"/>
      <c r="AP1" s="224" t="s">
        <v>423</v>
      </c>
      <c r="AQ1" s="691" t="s">
        <v>626</v>
      </c>
      <c r="AR1" s="691"/>
    </row>
    <row r="2" spans="1:44" ht="15.75">
      <c r="A2" s="681" t="s">
        <v>627</v>
      </c>
      <c r="B2" s="682"/>
      <c r="C2" s="682"/>
      <c r="D2" s="682"/>
      <c r="E2" s="682"/>
      <c r="F2" s="683"/>
      <c r="G2" s="279"/>
      <c r="H2" s="279"/>
      <c r="I2" s="279"/>
      <c r="J2" s="279"/>
      <c r="K2" s="279"/>
      <c r="L2" s="279"/>
      <c r="M2" s="279"/>
      <c r="N2" s="279"/>
      <c r="O2" s="279"/>
      <c r="P2" s="279"/>
      <c r="Q2" s="279"/>
      <c r="R2" s="279"/>
      <c r="S2" s="279"/>
      <c r="T2" s="279"/>
      <c r="U2" s="279"/>
      <c r="V2" s="279"/>
      <c r="W2" s="279"/>
      <c r="X2" s="279"/>
      <c r="Y2" s="279"/>
      <c r="Z2" s="279"/>
      <c r="AA2" s="279"/>
      <c r="AB2" s="279"/>
      <c r="AC2" s="279"/>
      <c r="AD2" s="279"/>
      <c r="AE2" s="279"/>
      <c r="AF2" s="279"/>
      <c r="AG2" s="279"/>
      <c r="AH2" s="279"/>
      <c r="AI2" s="279"/>
      <c r="AJ2" s="279"/>
      <c r="AK2" s="279"/>
      <c r="AL2" s="279"/>
      <c r="AM2" s="279"/>
      <c r="AN2" s="279"/>
      <c r="AO2" s="279"/>
      <c r="AP2" s="278"/>
      <c r="AQ2" s="280"/>
      <c r="AR2" s="280"/>
    </row>
    <row r="3" spans="1:44" ht="15.75">
      <c r="A3" s="684"/>
      <c r="B3" s="685"/>
      <c r="C3" s="685"/>
      <c r="D3" s="685"/>
      <c r="E3" s="685"/>
      <c r="F3" s="686"/>
      <c r="G3" s="279"/>
      <c r="H3" s="279"/>
      <c r="I3" s="279"/>
      <c r="J3" s="279"/>
      <c r="K3" s="279"/>
      <c r="L3" s="279"/>
      <c r="M3" s="279"/>
      <c r="N3" s="279"/>
      <c r="O3" s="279"/>
      <c r="P3" s="279"/>
      <c r="Q3" s="279"/>
      <c r="R3" s="279"/>
      <c r="S3" s="279"/>
      <c r="T3" s="279"/>
      <c r="U3" s="279"/>
      <c r="V3" s="279"/>
      <c r="W3" s="279"/>
      <c r="X3" s="279"/>
      <c r="Y3" s="279"/>
      <c r="Z3" s="279"/>
      <c r="AA3" s="279"/>
      <c r="AB3" s="279"/>
      <c r="AC3" s="279"/>
      <c r="AD3" s="279"/>
      <c r="AE3" s="279"/>
      <c r="AF3" s="279"/>
      <c r="AG3" s="279"/>
      <c r="AH3" s="279"/>
      <c r="AI3" s="279"/>
      <c r="AJ3" s="279"/>
      <c r="AK3" s="279"/>
      <c r="AL3" s="279"/>
      <c r="AM3" s="279"/>
      <c r="AN3" s="279"/>
      <c r="AO3" s="279"/>
      <c r="AP3" s="278"/>
      <c r="AQ3" s="280"/>
      <c r="AR3" s="280"/>
    </row>
    <row r="4" spans="1:44" ht="15.75">
      <c r="A4" s="684"/>
      <c r="B4" s="685"/>
      <c r="C4" s="685"/>
      <c r="D4" s="685"/>
      <c r="E4" s="685"/>
      <c r="F4" s="686"/>
      <c r="G4" s="279"/>
      <c r="H4" s="279"/>
      <c r="I4" s="279"/>
      <c r="J4" s="279"/>
      <c r="K4" s="279"/>
      <c r="L4" s="279"/>
      <c r="M4" s="279"/>
      <c r="N4" s="279"/>
      <c r="O4" s="279"/>
      <c r="P4" s="279"/>
      <c r="Q4" s="279"/>
      <c r="R4" s="279"/>
      <c r="S4" s="279"/>
      <c r="T4" s="279"/>
      <c r="U4" s="279"/>
      <c r="V4" s="279"/>
      <c r="W4" s="279"/>
      <c r="X4" s="279"/>
      <c r="Y4" s="279"/>
      <c r="Z4" s="279"/>
      <c r="AA4" s="279"/>
      <c r="AB4" s="279"/>
      <c r="AC4" s="279"/>
      <c r="AD4" s="279"/>
      <c r="AE4" s="279"/>
      <c r="AF4" s="279"/>
      <c r="AG4" s="279"/>
      <c r="AH4" s="279"/>
      <c r="AI4" s="279"/>
      <c r="AJ4" s="279"/>
      <c r="AK4" s="279"/>
      <c r="AL4" s="279"/>
      <c r="AM4" s="279"/>
      <c r="AN4" s="279"/>
      <c r="AO4" s="279"/>
      <c r="AP4" s="278"/>
      <c r="AQ4" s="280"/>
      <c r="AR4" s="280"/>
    </row>
    <row r="5" spans="1:44" ht="18" customHeight="1" thickBot="1">
      <c r="A5" s="687"/>
      <c r="B5" s="688"/>
      <c r="C5" s="688"/>
      <c r="D5" s="688"/>
      <c r="E5" s="688"/>
      <c r="F5" s="689"/>
      <c r="G5" s="279"/>
      <c r="H5" s="279"/>
      <c r="I5" s="279"/>
      <c r="J5" s="279"/>
      <c r="K5" s="279"/>
      <c r="L5" s="279"/>
      <c r="M5" s="279"/>
      <c r="N5" s="279"/>
      <c r="O5" s="279"/>
      <c r="P5" s="279"/>
      <c r="Q5" s="279"/>
      <c r="R5" s="279"/>
      <c r="S5" s="279"/>
      <c r="T5" s="279"/>
      <c r="U5" s="279"/>
      <c r="V5" s="279"/>
      <c r="W5" s="279"/>
      <c r="X5" s="279"/>
      <c r="Y5" s="279"/>
      <c r="Z5" s="279"/>
      <c r="AA5" s="279"/>
      <c r="AB5" s="279"/>
      <c r="AC5" s="279"/>
      <c r="AD5" s="279"/>
      <c r="AE5" s="279"/>
      <c r="AF5" s="279"/>
      <c r="AG5" s="279"/>
      <c r="AH5" s="279"/>
      <c r="AI5" s="279"/>
      <c r="AJ5" s="279"/>
      <c r="AK5" s="279"/>
      <c r="AL5" s="279"/>
      <c r="AM5" s="279"/>
      <c r="AN5" s="279"/>
      <c r="AO5" s="279"/>
      <c r="AP5" s="278"/>
      <c r="AQ5" s="280"/>
      <c r="AR5" s="280"/>
    </row>
    <row r="6" spans="1:44">
      <c r="A6" s="206"/>
      <c r="B6" s="206"/>
      <c r="C6" s="206"/>
      <c r="D6" s="206"/>
      <c r="E6" s="206"/>
      <c r="F6" s="206"/>
      <c r="G6" s="206"/>
      <c r="H6" s="206"/>
      <c r="I6" s="206"/>
      <c r="J6" s="206"/>
      <c r="K6" s="206"/>
      <c r="L6" s="206"/>
      <c r="M6" s="206"/>
      <c r="N6" s="206"/>
      <c r="O6" s="206"/>
      <c r="P6" s="206"/>
      <c r="Q6" s="206"/>
      <c r="R6" s="206"/>
      <c r="S6" s="206"/>
      <c r="T6" s="206"/>
      <c r="U6" s="206"/>
      <c r="V6" s="206"/>
      <c r="W6" s="206"/>
      <c r="X6" s="206"/>
      <c r="Y6" s="206"/>
      <c r="Z6" s="206"/>
      <c r="AA6" s="206"/>
      <c r="AB6" s="206"/>
      <c r="AC6" s="206"/>
      <c r="AD6" s="206"/>
      <c r="AE6" s="206"/>
      <c r="AF6" s="206"/>
      <c r="AG6" s="206"/>
      <c r="AH6" s="206"/>
      <c r="AI6" s="206"/>
      <c r="AJ6" s="206"/>
      <c r="AK6" s="206"/>
      <c r="AL6" s="206"/>
      <c r="AM6" s="206"/>
      <c r="AN6" s="206"/>
      <c r="AO6" s="206"/>
      <c r="AP6" s="206"/>
      <c r="AQ6" s="206"/>
      <c r="AR6" s="206"/>
    </row>
    <row r="7" spans="1:44" ht="30">
      <c r="A7" s="690" t="s">
        <v>350</v>
      </c>
      <c r="B7" s="699" t="s">
        <v>628</v>
      </c>
      <c r="C7" s="697" t="s">
        <v>629</v>
      </c>
      <c r="D7" s="704" t="s">
        <v>630</v>
      </c>
      <c r="E7" s="705"/>
      <c r="F7" s="208" t="s">
        <v>631</v>
      </c>
      <c r="G7" s="690" t="s">
        <v>632</v>
      </c>
      <c r="H7" s="709" t="s">
        <v>633</v>
      </c>
      <c r="I7" s="705"/>
      <c r="J7" s="697" t="s">
        <v>634</v>
      </c>
      <c r="K7" s="706" t="s">
        <v>635</v>
      </c>
      <c r="L7" s="707"/>
      <c r="M7" s="707"/>
      <c r="N7" s="708"/>
      <c r="O7" s="706" t="s">
        <v>636</v>
      </c>
      <c r="P7" s="707"/>
      <c r="Q7" s="707"/>
      <c r="R7" s="707"/>
      <c r="S7" s="707"/>
      <c r="T7" s="708"/>
      <c r="U7" s="706" t="s">
        <v>637</v>
      </c>
      <c r="V7" s="707"/>
      <c r="W7" s="707"/>
      <c r="X7" s="707"/>
      <c r="Y7" s="707"/>
      <c r="Z7" s="708"/>
      <c r="AA7" s="706" t="s">
        <v>638</v>
      </c>
      <c r="AB7" s="707"/>
      <c r="AC7" s="707"/>
      <c r="AD7" s="708"/>
      <c r="AE7" s="701" t="s">
        <v>639</v>
      </c>
      <c r="AF7" s="702"/>
      <c r="AG7" s="702"/>
      <c r="AH7" s="702"/>
      <c r="AI7" s="702"/>
      <c r="AJ7" s="702"/>
      <c r="AK7" s="702"/>
      <c r="AL7" s="702"/>
      <c r="AM7" s="702"/>
      <c r="AN7" s="702"/>
      <c r="AO7" s="702"/>
      <c r="AP7" s="702"/>
      <c r="AQ7" s="702"/>
      <c r="AR7" s="703"/>
    </row>
    <row r="8" spans="1:44" ht="153" customHeight="1">
      <c r="A8" s="690"/>
      <c r="B8" s="700"/>
      <c r="C8" s="698"/>
      <c r="D8" s="211" t="s">
        <v>640</v>
      </c>
      <c r="E8" s="211" t="s">
        <v>641</v>
      </c>
      <c r="F8" s="213" t="s">
        <v>642</v>
      </c>
      <c r="G8" s="690"/>
      <c r="H8" s="214" t="s">
        <v>643</v>
      </c>
      <c r="I8" s="215" t="s">
        <v>644</v>
      </c>
      <c r="J8" s="698"/>
      <c r="K8" s="209" t="s">
        <v>645</v>
      </c>
      <c r="L8" s="209" t="s">
        <v>646</v>
      </c>
      <c r="M8" s="8" t="s">
        <v>647</v>
      </c>
      <c r="N8" s="190" t="s">
        <v>648</v>
      </c>
      <c r="O8" s="210" t="s">
        <v>649</v>
      </c>
      <c r="P8" s="216" t="s">
        <v>650</v>
      </c>
      <c r="Q8" s="216" t="s">
        <v>651</v>
      </c>
      <c r="R8" s="216" t="s">
        <v>652</v>
      </c>
      <c r="S8" s="216" t="s">
        <v>653</v>
      </c>
      <c r="T8" s="216" t="s">
        <v>654</v>
      </c>
      <c r="U8" s="210" t="s">
        <v>649</v>
      </c>
      <c r="V8" s="216" t="s">
        <v>650</v>
      </c>
      <c r="W8" s="216" t="s">
        <v>651</v>
      </c>
      <c r="X8" s="216" t="s">
        <v>652</v>
      </c>
      <c r="Y8" s="216" t="s">
        <v>653</v>
      </c>
      <c r="Z8" s="216" t="s">
        <v>654</v>
      </c>
      <c r="AA8" s="209" t="s">
        <v>645</v>
      </c>
      <c r="AB8" s="209" t="s">
        <v>646</v>
      </c>
      <c r="AC8" s="8" t="s">
        <v>647</v>
      </c>
      <c r="AD8" s="190" t="s">
        <v>648</v>
      </c>
      <c r="AE8" s="203" t="s">
        <v>655</v>
      </c>
      <c r="AF8" s="207" t="s">
        <v>656</v>
      </c>
      <c r="AG8" s="207" t="s">
        <v>657</v>
      </c>
      <c r="AH8" s="207" t="s">
        <v>658</v>
      </c>
      <c r="AI8" s="207" t="s">
        <v>659</v>
      </c>
      <c r="AJ8" s="207" t="s">
        <v>660</v>
      </c>
      <c r="AK8" s="212" t="s">
        <v>661</v>
      </c>
      <c r="AL8" s="212" t="s">
        <v>657</v>
      </c>
      <c r="AM8" s="212" t="s">
        <v>658</v>
      </c>
      <c r="AN8" s="212" t="s">
        <v>659</v>
      </c>
      <c r="AO8" s="212" t="s">
        <v>660</v>
      </c>
      <c r="AP8" s="202" t="s">
        <v>662</v>
      </c>
      <c r="AQ8" s="202" t="s">
        <v>657</v>
      </c>
      <c r="AR8" s="202" t="s">
        <v>658</v>
      </c>
    </row>
    <row r="9" spans="1:44" ht="292.14999999999998" customHeight="1">
      <c r="A9" s="196" t="s">
        <v>172</v>
      </c>
      <c r="B9" s="197" t="s">
        <v>48</v>
      </c>
      <c r="C9" s="197" t="s">
        <v>93</v>
      </c>
      <c r="D9" s="217" t="s">
        <v>50</v>
      </c>
      <c r="E9" s="218" t="s">
        <v>663</v>
      </c>
      <c r="F9" s="198" t="s">
        <v>664</v>
      </c>
      <c r="G9" s="198" t="s">
        <v>73</v>
      </c>
      <c r="H9" s="198" t="s">
        <v>665</v>
      </c>
      <c r="I9" s="198" t="s">
        <v>666</v>
      </c>
      <c r="J9" s="198" t="s">
        <v>667</v>
      </c>
      <c r="K9" s="199" t="s">
        <v>60</v>
      </c>
      <c r="L9" s="199" t="s">
        <v>183</v>
      </c>
      <c r="M9" s="284" t="s">
        <v>63</v>
      </c>
      <c r="N9" s="189" t="s">
        <v>668</v>
      </c>
      <c r="O9" s="198" t="s">
        <v>669</v>
      </c>
      <c r="P9" s="204" t="s">
        <v>670</v>
      </c>
      <c r="Q9" s="204" t="s">
        <v>670</v>
      </c>
      <c r="R9" s="204" t="s">
        <v>670</v>
      </c>
      <c r="S9" s="200" t="s">
        <v>81</v>
      </c>
      <c r="T9" s="204" t="s">
        <v>83</v>
      </c>
      <c r="U9" s="198" t="s">
        <v>671</v>
      </c>
      <c r="V9" s="204" t="s">
        <v>672</v>
      </c>
      <c r="W9" s="204" t="s">
        <v>673</v>
      </c>
      <c r="X9" s="204" t="s">
        <v>672</v>
      </c>
      <c r="Y9" s="200" t="s">
        <v>117</v>
      </c>
      <c r="Z9" s="204" t="s">
        <v>119</v>
      </c>
      <c r="AA9" s="199" t="s">
        <v>60</v>
      </c>
      <c r="AB9" s="199" t="s">
        <v>183</v>
      </c>
      <c r="AC9" s="290" t="s">
        <v>63</v>
      </c>
      <c r="AD9" s="189" t="s">
        <v>674</v>
      </c>
      <c r="AE9" s="191" t="s">
        <v>84</v>
      </c>
      <c r="AF9" s="195" t="s">
        <v>675</v>
      </c>
      <c r="AG9" s="195" t="s">
        <v>676</v>
      </c>
      <c r="AH9" s="195" t="s">
        <v>677</v>
      </c>
      <c r="AI9" s="201" t="s">
        <v>678</v>
      </c>
      <c r="AJ9" s="201" t="s">
        <v>679</v>
      </c>
      <c r="AK9" s="189" t="s">
        <v>680</v>
      </c>
      <c r="AL9" s="189" t="s">
        <v>681</v>
      </c>
      <c r="AM9" s="189" t="s">
        <v>682</v>
      </c>
      <c r="AN9" s="219" t="s">
        <v>683</v>
      </c>
      <c r="AO9" s="219" t="s">
        <v>684</v>
      </c>
      <c r="AP9" s="189" t="s">
        <v>685</v>
      </c>
      <c r="AQ9" s="189" t="s">
        <v>686</v>
      </c>
      <c r="AR9" s="189" t="s">
        <v>687</v>
      </c>
    </row>
    <row r="10" spans="1:44" ht="292.14999999999998" customHeight="1">
      <c r="A10" s="196" t="s">
        <v>172</v>
      </c>
      <c r="B10" s="197" t="s">
        <v>48</v>
      </c>
      <c r="C10" s="197" t="s">
        <v>93</v>
      </c>
      <c r="D10" s="217" t="s">
        <v>191</v>
      </c>
      <c r="E10" s="218" t="s">
        <v>688</v>
      </c>
      <c r="F10" s="198" t="s">
        <v>664</v>
      </c>
      <c r="G10" s="198" t="s">
        <v>296</v>
      </c>
      <c r="H10" s="198" t="s">
        <v>689</v>
      </c>
      <c r="I10" s="198" t="s">
        <v>690</v>
      </c>
      <c r="J10" s="198" t="s">
        <v>691</v>
      </c>
      <c r="K10" s="199" t="s">
        <v>60</v>
      </c>
      <c r="L10" s="199" t="s">
        <v>183</v>
      </c>
      <c r="M10" s="284" t="s">
        <v>63</v>
      </c>
      <c r="N10" s="189" t="s">
        <v>692</v>
      </c>
      <c r="O10" s="198" t="s">
        <v>693</v>
      </c>
      <c r="P10" s="204" t="s">
        <v>670</v>
      </c>
      <c r="Q10" s="204" t="s">
        <v>670</v>
      </c>
      <c r="R10" s="204" t="s">
        <v>670</v>
      </c>
      <c r="S10" s="200" t="s">
        <v>81</v>
      </c>
      <c r="T10" s="204" t="s">
        <v>83</v>
      </c>
      <c r="U10" s="198" t="s">
        <v>694</v>
      </c>
      <c r="V10" s="204" t="s">
        <v>672</v>
      </c>
      <c r="W10" s="204" t="s">
        <v>673</v>
      </c>
      <c r="X10" s="204" t="s">
        <v>672</v>
      </c>
      <c r="Y10" s="200" t="s">
        <v>117</v>
      </c>
      <c r="Z10" s="204" t="s">
        <v>119</v>
      </c>
      <c r="AA10" s="199" t="s">
        <v>60</v>
      </c>
      <c r="AB10" s="199" t="s">
        <v>183</v>
      </c>
      <c r="AC10" s="290" t="s">
        <v>63</v>
      </c>
      <c r="AD10" s="189" t="s">
        <v>674</v>
      </c>
      <c r="AE10" s="191" t="s">
        <v>84</v>
      </c>
      <c r="AF10" s="195" t="s">
        <v>675</v>
      </c>
      <c r="AG10" s="195" t="s">
        <v>676</v>
      </c>
      <c r="AH10" s="195" t="s">
        <v>677</v>
      </c>
      <c r="AI10" s="201" t="s">
        <v>678</v>
      </c>
      <c r="AJ10" s="201" t="s">
        <v>679</v>
      </c>
      <c r="AK10" s="189" t="s">
        <v>680</v>
      </c>
      <c r="AL10" s="189" t="s">
        <v>681</v>
      </c>
      <c r="AM10" s="189" t="s">
        <v>682</v>
      </c>
      <c r="AN10" s="219" t="s">
        <v>683</v>
      </c>
      <c r="AO10" s="219" t="s">
        <v>684</v>
      </c>
      <c r="AP10" s="189" t="s">
        <v>685</v>
      </c>
      <c r="AQ10" s="189" t="s">
        <v>686</v>
      </c>
      <c r="AR10" s="189" t="s">
        <v>687</v>
      </c>
    </row>
    <row r="11" spans="1:44" ht="292.14999999999998" hidden="1" customHeight="1">
      <c r="A11" s="196" t="s">
        <v>172</v>
      </c>
      <c r="B11" s="197" t="s">
        <v>123</v>
      </c>
      <c r="C11" s="197" t="s">
        <v>194</v>
      </c>
      <c r="D11" s="217" t="s">
        <v>249</v>
      </c>
      <c r="E11" s="218" t="s">
        <v>695</v>
      </c>
      <c r="F11" s="198" t="s">
        <v>664</v>
      </c>
      <c r="G11" s="198" t="s">
        <v>73</v>
      </c>
      <c r="H11" s="198" t="s">
        <v>696</v>
      </c>
      <c r="I11" s="198" t="s">
        <v>697</v>
      </c>
      <c r="J11" s="198" t="s">
        <v>698</v>
      </c>
      <c r="K11" s="199" t="s">
        <v>160</v>
      </c>
      <c r="L11" s="199" t="s">
        <v>137</v>
      </c>
      <c r="M11" s="286" t="s">
        <v>101</v>
      </c>
      <c r="N11" s="189" t="s">
        <v>699</v>
      </c>
      <c r="O11" s="198" t="s">
        <v>700</v>
      </c>
      <c r="P11" s="204" t="s">
        <v>701</v>
      </c>
      <c r="Q11" s="204" t="s">
        <v>701</v>
      </c>
      <c r="R11" s="204" t="s">
        <v>701</v>
      </c>
      <c r="S11" s="200" t="s">
        <v>81</v>
      </c>
      <c r="T11" s="204" t="s">
        <v>83</v>
      </c>
      <c r="U11" s="198" t="s">
        <v>702</v>
      </c>
      <c r="V11" s="204" t="s">
        <v>670</v>
      </c>
      <c r="W11" s="204" t="s">
        <v>670</v>
      </c>
      <c r="X11" s="204" t="s">
        <v>670</v>
      </c>
      <c r="Y11" s="200" t="s">
        <v>81</v>
      </c>
      <c r="Z11" s="204" t="s">
        <v>83</v>
      </c>
      <c r="AA11" s="199" t="s">
        <v>98</v>
      </c>
      <c r="AB11" s="199" t="s">
        <v>61</v>
      </c>
      <c r="AC11" s="295" t="s">
        <v>162</v>
      </c>
      <c r="AD11" s="189" t="s">
        <v>674</v>
      </c>
      <c r="AE11" s="191" t="s">
        <v>121</v>
      </c>
      <c r="AF11" s="195" t="s">
        <v>703</v>
      </c>
      <c r="AG11" s="195" t="s">
        <v>703</v>
      </c>
      <c r="AH11" s="195" t="s">
        <v>703</v>
      </c>
      <c r="AI11" s="201" t="s">
        <v>703</v>
      </c>
      <c r="AJ11" s="201" t="s">
        <v>703</v>
      </c>
      <c r="AK11" s="189" t="s">
        <v>703</v>
      </c>
      <c r="AL11" s="189" t="s">
        <v>703</v>
      </c>
      <c r="AM11" s="189" t="s">
        <v>703</v>
      </c>
      <c r="AN11" s="219" t="s">
        <v>703</v>
      </c>
      <c r="AO11" s="219" t="s">
        <v>703</v>
      </c>
      <c r="AP11" s="189" t="s">
        <v>704</v>
      </c>
      <c r="AQ11" s="189" t="s">
        <v>686</v>
      </c>
      <c r="AR11" s="189" t="s">
        <v>705</v>
      </c>
    </row>
    <row r="12" spans="1:44" ht="292.14999999999998" hidden="1" customHeight="1">
      <c r="A12" s="196" t="s">
        <v>172</v>
      </c>
      <c r="B12" s="197" t="s">
        <v>123</v>
      </c>
      <c r="C12" s="197" t="s">
        <v>55</v>
      </c>
      <c r="D12" s="217" t="s">
        <v>174</v>
      </c>
      <c r="E12" s="218" t="s">
        <v>706</v>
      </c>
      <c r="F12" s="198" t="s">
        <v>664</v>
      </c>
      <c r="G12" s="198" t="s">
        <v>73</v>
      </c>
      <c r="H12" s="198" t="s">
        <v>707</v>
      </c>
      <c r="I12" s="198" t="s">
        <v>708</v>
      </c>
      <c r="J12" s="198" t="s">
        <v>709</v>
      </c>
      <c r="K12" s="199" t="s">
        <v>160</v>
      </c>
      <c r="L12" s="199" t="s">
        <v>137</v>
      </c>
      <c r="M12" s="286" t="s">
        <v>101</v>
      </c>
      <c r="N12" s="189" t="s">
        <v>692</v>
      </c>
      <c r="O12" s="198" t="s">
        <v>710</v>
      </c>
      <c r="P12" s="204" t="s">
        <v>670</v>
      </c>
      <c r="Q12" s="204" t="s">
        <v>670</v>
      </c>
      <c r="R12" s="204" t="s">
        <v>670</v>
      </c>
      <c r="S12" s="200" t="s">
        <v>81</v>
      </c>
      <c r="T12" s="204" t="s">
        <v>83</v>
      </c>
      <c r="U12" s="198" t="s">
        <v>702</v>
      </c>
      <c r="V12" s="204" t="s">
        <v>670</v>
      </c>
      <c r="W12" s="204" t="s">
        <v>670</v>
      </c>
      <c r="X12" s="204" t="s">
        <v>670</v>
      </c>
      <c r="Y12" s="200" t="s">
        <v>81</v>
      </c>
      <c r="Z12" s="204" t="s">
        <v>83</v>
      </c>
      <c r="AA12" s="199" t="s">
        <v>98</v>
      </c>
      <c r="AB12" s="199" t="s">
        <v>61</v>
      </c>
      <c r="AC12" s="295" t="s">
        <v>162</v>
      </c>
      <c r="AD12" s="189" t="s">
        <v>711</v>
      </c>
      <c r="AE12" s="191" t="s">
        <v>121</v>
      </c>
      <c r="AF12" s="195" t="s">
        <v>703</v>
      </c>
      <c r="AG12" s="195" t="s">
        <v>703</v>
      </c>
      <c r="AH12" s="195" t="s">
        <v>703</v>
      </c>
      <c r="AI12" s="201" t="s">
        <v>703</v>
      </c>
      <c r="AJ12" s="201" t="s">
        <v>703</v>
      </c>
      <c r="AK12" s="189" t="s">
        <v>703</v>
      </c>
      <c r="AL12" s="189" t="s">
        <v>703</v>
      </c>
      <c r="AM12" s="189" t="s">
        <v>703</v>
      </c>
      <c r="AN12" s="219" t="s">
        <v>703</v>
      </c>
      <c r="AO12" s="219" t="s">
        <v>703</v>
      </c>
      <c r="AP12" s="189" t="s">
        <v>712</v>
      </c>
      <c r="AQ12" s="189" t="s">
        <v>713</v>
      </c>
      <c r="AR12" s="189" t="s">
        <v>714</v>
      </c>
    </row>
    <row r="13" spans="1:44" ht="292.14999999999998" hidden="1" customHeight="1">
      <c r="A13" s="196" t="s">
        <v>172</v>
      </c>
      <c r="B13" s="197" t="s">
        <v>123</v>
      </c>
      <c r="C13" s="197" t="s">
        <v>194</v>
      </c>
      <c r="D13" s="217" t="s">
        <v>249</v>
      </c>
      <c r="E13" s="218" t="s">
        <v>715</v>
      </c>
      <c r="F13" s="198" t="s">
        <v>664</v>
      </c>
      <c r="G13" s="198" t="s">
        <v>73</v>
      </c>
      <c r="H13" s="198" t="s">
        <v>716</v>
      </c>
      <c r="I13" s="198" t="s">
        <v>717</v>
      </c>
      <c r="J13" s="198" t="s">
        <v>718</v>
      </c>
      <c r="K13" s="199" t="s">
        <v>160</v>
      </c>
      <c r="L13" s="199" t="s">
        <v>184</v>
      </c>
      <c r="M13" s="284" t="s">
        <v>63</v>
      </c>
      <c r="N13" s="189" t="s">
        <v>692</v>
      </c>
      <c r="O13" s="198" t="s">
        <v>719</v>
      </c>
      <c r="P13" s="204" t="s">
        <v>701</v>
      </c>
      <c r="Q13" s="204" t="s">
        <v>701</v>
      </c>
      <c r="R13" s="204" t="s">
        <v>701</v>
      </c>
      <c r="S13" s="200" t="s">
        <v>81</v>
      </c>
      <c r="T13" s="204" t="s">
        <v>83</v>
      </c>
      <c r="U13" s="198" t="s">
        <v>720</v>
      </c>
      <c r="V13" s="204" t="s">
        <v>721</v>
      </c>
      <c r="W13" s="204" t="s">
        <v>673</v>
      </c>
      <c r="X13" s="204" t="s">
        <v>721</v>
      </c>
      <c r="Y13" s="200" t="s">
        <v>117</v>
      </c>
      <c r="Z13" s="204" t="s">
        <v>120</v>
      </c>
      <c r="AA13" s="199" t="s">
        <v>98</v>
      </c>
      <c r="AB13" s="199" t="s">
        <v>184</v>
      </c>
      <c r="AC13" s="290" t="s">
        <v>63</v>
      </c>
      <c r="AD13" s="189" t="s">
        <v>711</v>
      </c>
      <c r="AE13" s="191" t="s">
        <v>84</v>
      </c>
      <c r="AF13" s="195" t="s">
        <v>722</v>
      </c>
      <c r="AG13" s="195" t="s">
        <v>723</v>
      </c>
      <c r="AH13" s="195" t="s">
        <v>724</v>
      </c>
      <c r="AI13" s="201" t="s">
        <v>725</v>
      </c>
      <c r="AJ13" s="201" t="s">
        <v>726</v>
      </c>
      <c r="AK13" s="189" t="s">
        <v>727</v>
      </c>
      <c r="AL13" s="189" t="s">
        <v>681</v>
      </c>
      <c r="AM13" s="189" t="s">
        <v>728</v>
      </c>
      <c r="AN13" s="219" t="s">
        <v>683</v>
      </c>
      <c r="AO13" s="219" t="s">
        <v>729</v>
      </c>
      <c r="AP13" s="189" t="s">
        <v>730</v>
      </c>
      <c r="AQ13" s="189" t="s">
        <v>713</v>
      </c>
      <c r="AR13" s="189" t="s">
        <v>731</v>
      </c>
    </row>
    <row r="14" spans="1:44" ht="318.75" hidden="1">
      <c r="A14" s="196" t="s">
        <v>255</v>
      </c>
      <c r="B14" s="197" t="s">
        <v>149</v>
      </c>
      <c r="C14" s="197" t="s">
        <v>205</v>
      </c>
      <c r="D14" s="217" t="s">
        <v>90</v>
      </c>
      <c r="E14" s="218" t="s">
        <v>732</v>
      </c>
      <c r="F14" s="198" t="s">
        <v>664</v>
      </c>
      <c r="G14" s="198" t="s">
        <v>73</v>
      </c>
      <c r="H14" s="198" t="s">
        <v>733</v>
      </c>
      <c r="I14" s="198" t="s">
        <v>734</v>
      </c>
      <c r="J14" s="198" t="s">
        <v>735</v>
      </c>
      <c r="K14" s="199" t="s">
        <v>182</v>
      </c>
      <c r="L14" s="199" t="s">
        <v>61</v>
      </c>
      <c r="M14" s="286" t="s">
        <v>101</v>
      </c>
      <c r="N14" s="189" t="s">
        <v>736</v>
      </c>
      <c r="O14" s="198" t="s">
        <v>737</v>
      </c>
      <c r="P14" s="204" t="s">
        <v>670</v>
      </c>
      <c r="Q14" s="204" t="s">
        <v>670</v>
      </c>
      <c r="R14" s="204" t="s">
        <v>670</v>
      </c>
      <c r="S14" s="200" t="s">
        <v>81</v>
      </c>
      <c r="T14" s="204" t="s">
        <v>83</v>
      </c>
      <c r="U14" s="198" t="s">
        <v>738</v>
      </c>
      <c r="V14" s="204" t="s">
        <v>670</v>
      </c>
      <c r="W14" s="204" t="s">
        <v>670</v>
      </c>
      <c r="X14" s="204" t="s">
        <v>670</v>
      </c>
      <c r="Y14" s="200" t="s">
        <v>81</v>
      </c>
      <c r="Z14" s="204" t="s">
        <v>83</v>
      </c>
      <c r="AA14" s="199" t="s">
        <v>135</v>
      </c>
      <c r="AB14" s="199" t="s">
        <v>61</v>
      </c>
      <c r="AC14" s="295" t="s">
        <v>162</v>
      </c>
      <c r="AD14" s="189" t="s">
        <v>739</v>
      </c>
      <c r="AE14" s="191" t="s">
        <v>121</v>
      </c>
      <c r="AF14" s="195" t="s">
        <v>703</v>
      </c>
      <c r="AG14" s="195" t="s">
        <v>703</v>
      </c>
      <c r="AH14" s="195" t="s">
        <v>703</v>
      </c>
      <c r="AI14" s="201" t="s">
        <v>703</v>
      </c>
      <c r="AJ14" s="201" t="s">
        <v>703</v>
      </c>
      <c r="AK14" s="189" t="s">
        <v>703</v>
      </c>
      <c r="AL14" s="189" t="s">
        <v>703</v>
      </c>
      <c r="AM14" s="189" t="s">
        <v>703</v>
      </c>
      <c r="AN14" s="219" t="s">
        <v>703</v>
      </c>
      <c r="AO14" s="219" t="s">
        <v>703</v>
      </c>
      <c r="AP14" s="189" t="s">
        <v>740</v>
      </c>
      <c r="AQ14" s="189" t="s">
        <v>741</v>
      </c>
      <c r="AR14" s="189" t="s">
        <v>742</v>
      </c>
    </row>
    <row r="15" spans="1:44" ht="382.5" hidden="1">
      <c r="A15" s="196" t="s">
        <v>255</v>
      </c>
      <c r="B15" s="197" t="s">
        <v>123</v>
      </c>
      <c r="C15" s="197" t="s">
        <v>194</v>
      </c>
      <c r="D15" s="217" t="s">
        <v>231</v>
      </c>
      <c r="E15" s="218" t="s">
        <v>743</v>
      </c>
      <c r="F15" s="198" t="s">
        <v>664</v>
      </c>
      <c r="G15" s="198" t="s">
        <v>73</v>
      </c>
      <c r="H15" s="198" t="s">
        <v>744</v>
      </c>
      <c r="I15" s="198" t="s">
        <v>745</v>
      </c>
      <c r="J15" s="198" t="s">
        <v>746</v>
      </c>
      <c r="K15" s="199" t="s">
        <v>182</v>
      </c>
      <c r="L15" s="199" t="s">
        <v>61</v>
      </c>
      <c r="M15" s="286" t="s">
        <v>101</v>
      </c>
      <c r="N15" s="189" t="s">
        <v>747</v>
      </c>
      <c r="O15" s="198" t="s">
        <v>748</v>
      </c>
      <c r="P15" s="204" t="s">
        <v>670</v>
      </c>
      <c r="Q15" s="204" t="s">
        <v>670</v>
      </c>
      <c r="R15" s="204" t="s">
        <v>670</v>
      </c>
      <c r="S15" s="200" t="s">
        <v>81</v>
      </c>
      <c r="T15" s="204" t="s">
        <v>83</v>
      </c>
      <c r="U15" s="198" t="s">
        <v>738</v>
      </c>
      <c r="V15" s="204" t="s">
        <v>670</v>
      </c>
      <c r="W15" s="204" t="s">
        <v>670</v>
      </c>
      <c r="X15" s="204" t="s">
        <v>670</v>
      </c>
      <c r="Y15" s="200" t="s">
        <v>81</v>
      </c>
      <c r="Z15" s="204" t="s">
        <v>83</v>
      </c>
      <c r="AA15" s="199" t="s">
        <v>135</v>
      </c>
      <c r="AB15" s="199" t="s">
        <v>61</v>
      </c>
      <c r="AC15" s="295" t="s">
        <v>162</v>
      </c>
      <c r="AD15" s="189" t="s">
        <v>749</v>
      </c>
      <c r="AE15" s="191" t="s">
        <v>84</v>
      </c>
      <c r="AF15" s="195" t="s">
        <v>703</v>
      </c>
      <c r="AG15" s="195" t="s">
        <v>703</v>
      </c>
      <c r="AH15" s="195" t="s">
        <v>703</v>
      </c>
      <c r="AI15" s="201" t="s">
        <v>703</v>
      </c>
      <c r="AJ15" s="201" t="s">
        <v>703</v>
      </c>
      <c r="AK15" s="189" t="s">
        <v>750</v>
      </c>
      <c r="AL15" s="189" t="s">
        <v>751</v>
      </c>
      <c r="AM15" s="189" t="s">
        <v>752</v>
      </c>
      <c r="AN15" s="219" t="s">
        <v>753</v>
      </c>
      <c r="AO15" s="219" t="s">
        <v>754</v>
      </c>
      <c r="AP15" s="189" t="s">
        <v>755</v>
      </c>
      <c r="AQ15" s="189" t="s">
        <v>756</v>
      </c>
      <c r="AR15" s="189" t="s">
        <v>757</v>
      </c>
    </row>
    <row r="16" spans="1:44" ht="318.75" hidden="1">
      <c r="A16" s="196" t="s">
        <v>255</v>
      </c>
      <c r="B16" s="197" t="s">
        <v>123</v>
      </c>
      <c r="C16" s="197" t="s">
        <v>194</v>
      </c>
      <c r="D16" s="217" t="s">
        <v>152</v>
      </c>
      <c r="E16" s="218" t="s">
        <v>758</v>
      </c>
      <c r="F16" s="198" t="s">
        <v>759</v>
      </c>
      <c r="G16" s="198" t="s">
        <v>294</v>
      </c>
      <c r="H16" s="198" t="s">
        <v>760</v>
      </c>
      <c r="I16" s="198" t="s">
        <v>761</v>
      </c>
      <c r="J16" s="198" t="s">
        <v>762</v>
      </c>
      <c r="K16" s="199" t="s">
        <v>182</v>
      </c>
      <c r="L16" s="199" t="s">
        <v>61</v>
      </c>
      <c r="M16" s="286" t="s">
        <v>101</v>
      </c>
      <c r="N16" s="189" t="s">
        <v>763</v>
      </c>
      <c r="O16" s="198" t="s">
        <v>764</v>
      </c>
      <c r="P16" s="204" t="s">
        <v>673</v>
      </c>
      <c r="Q16" s="204" t="s">
        <v>673</v>
      </c>
      <c r="R16" s="204" t="s">
        <v>673</v>
      </c>
      <c r="S16" s="200" t="s">
        <v>81</v>
      </c>
      <c r="T16" s="204" t="s">
        <v>83</v>
      </c>
      <c r="U16" s="198" t="s">
        <v>765</v>
      </c>
      <c r="V16" s="204" t="s">
        <v>670</v>
      </c>
      <c r="W16" s="204" t="s">
        <v>670</v>
      </c>
      <c r="X16" s="204" t="s">
        <v>670</v>
      </c>
      <c r="Y16" s="200" t="s">
        <v>81</v>
      </c>
      <c r="Z16" s="204" t="s">
        <v>83</v>
      </c>
      <c r="AA16" s="199" t="s">
        <v>135</v>
      </c>
      <c r="AB16" s="199" t="s">
        <v>61</v>
      </c>
      <c r="AC16" s="295" t="s">
        <v>162</v>
      </c>
      <c r="AD16" s="189" t="s">
        <v>766</v>
      </c>
      <c r="AE16" s="191" t="s">
        <v>84</v>
      </c>
      <c r="AF16" s="195" t="s">
        <v>703</v>
      </c>
      <c r="AG16" s="195" t="s">
        <v>703</v>
      </c>
      <c r="AH16" s="195" t="s">
        <v>703</v>
      </c>
      <c r="AI16" s="201" t="s">
        <v>703</v>
      </c>
      <c r="AJ16" s="201" t="s">
        <v>703</v>
      </c>
      <c r="AK16" s="189" t="s">
        <v>767</v>
      </c>
      <c r="AL16" s="189" t="s">
        <v>768</v>
      </c>
      <c r="AM16" s="189" t="s">
        <v>769</v>
      </c>
      <c r="AN16" s="219" t="s">
        <v>770</v>
      </c>
      <c r="AO16" s="219" t="s">
        <v>771</v>
      </c>
      <c r="AP16" s="189" t="s">
        <v>772</v>
      </c>
      <c r="AQ16" s="189" t="s">
        <v>741</v>
      </c>
      <c r="AR16" s="189" t="s">
        <v>773</v>
      </c>
    </row>
    <row r="17" spans="1:44" ht="409.5">
      <c r="A17" s="196" t="s">
        <v>49</v>
      </c>
      <c r="B17" s="197" t="s">
        <v>48</v>
      </c>
      <c r="C17" s="197" t="s">
        <v>194</v>
      </c>
      <c r="D17" s="217" t="s">
        <v>50</v>
      </c>
      <c r="E17" s="218" t="s">
        <v>774</v>
      </c>
      <c r="F17" s="198" t="s">
        <v>664</v>
      </c>
      <c r="G17" s="198" t="s">
        <v>73</v>
      </c>
      <c r="H17" s="198" t="s">
        <v>775</v>
      </c>
      <c r="I17" s="198" t="s">
        <v>776</v>
      </c>
      <c r="J17" s="198" t="s">
        <v>777</v>
      </c>
      <c r="K17" s="199" t="s">
        <v>60</v>
      </c>
      <c r="L17" s="199" t="s">
        <v>183</v>
      </c>
      <c r="M17" s="284" t="s">
        <v>63</v>
      </c>
      <c r="N17" s="189" t="s">
        <v>778</v>
      </c>
      <c r="O17" s="198" t="s">
        <v>779</v>
      </c>
      <c r="P17" s="204" t="s">
        <v>673</v>
      </c>
      <c r="Q17" s="204" t="s">
        <v>673</v>
      </c>
      <c r="R17" s="204" t="s">
        <v>673</v>
      </c>
      <c r="S17" s="200" t="s">
        <v>81</v>
      </c>
      <c r="T17" s="204" t="s">
        <v>83</v>
      </c>
      <c r="U17" s="198" t="s">
        <v>780</v>
      </c>
      <c r="V17" s="204" t="s">
        <v>670</v>
      </c>
      <c r="W17" s="204" t="s">
        <v>670</v>
      </c>
      <c r="X17" s="204" t="s">
        <v>670</v>
      </c>
      <c r="Y17" s="200" t="s">
        <v>81</v>
      </c>
      <c r="Z17" s="204" t="s">
        <v>119</v>
      </c>
      <c r="AA17" s="199" t="s">
        <v>60</v>
      </c>
      <c r="AB17" s="199" t="s">
        <v>183</v>
      </c>
      <c r="AC17" s="290" t="s">
        <v>63</v>
      </c>
      <c r="AD17" s="189" t="s">
        <v>781</v>
      </c>
      <c r="AE17" s="191" t="s">
        <v>84</v>
      </c>
      <c r="AF17" s="195" t="s">
        <v>703</v>
      </c>
      <c r="AG17" s="195" t="s">
        <v>703</v>
      </c>
      <c r="AH17" s="195" t="s">
        <v>703</v>
      </c>
      <c r="AI17" s="201" t="s">
        <v>703</v>
      </c>
      <c r="AJ17" s="201" t="s">
        <v>703</v>
      </c>
      <c r="AK17" s="189" t="s">
        <v>782</v>
      </c>
      <c r="AL17" s="189" t="s">
        <v>783</v>
      </c>
      <c r="AM17" s="189" t="s">
        <v>784</v>
      </c>
      <c r="AN17" s="219" t="s">
        <v>785</v>
      </c>
      <c r="AO17" s="219" t="s">
        <v>786</v>
      </c>
      <c r="AP17" s="189" t="s">
        <v>787</v>
      </c>
      <c r="AQ17" s="189" t="s">
        <v>788</v>
      </c>
      <c r="AR17" s="189" t="s">
        <v>789</v>
      </c>
    </row>
    <row r="18" spans="1:44" ht="357" hidden="1">
      <c r="A18" s="196" t="s">
        <v>49</v>
      </c>
      <c r="B18" s="197" t="s">
        <v>149</v>
      </c>
      <c r="C18" s="197" t="s">
        <v>194</v>
      </c>
      <c r="D18" s="217" t="s">
        <v>90</v>
      </c>
      <c r="E18" s="218" t="s">
        <v>790</v>
      </c>
      <c r="F18" s="198" t="s">
        <v>664</v>
      </c>
      <c r="G18" s="198" t="s">
        <v>73</v>
      </c>
      <c r="H18" s="198" t="s">
        <v>791</v>
      </c>
      <c r="I18" s="198" t="s">
        <v>792</v>
      </c>
      <c r="J18" s="198" t="s">
        <v>793</v>
      </c>
      <c r="K18" s="199" t="s">
        <v>60</v>
      </c>
      <c r="L18" s="199" t="s">
        <v>100</v>
      </c>
      <c r="M18" s="286" t="s">
        <v>101</v>
      </c>
      <c r="N18" s="189" t="s">
        <v>794</v>
      </c>
      <c r="O18" s="198" t="s">
        <v>795</v>
      </c>
      <c r="P18" s="204" t="s">
        <v>796</v>
      </c>
      <c r="Q18" s="204" t="s">
        <v>797</v>
      </c>
      <c r="R18" s="204" t="s">
        <v>796</v>
      </c>
      <c r="S18" s="200" t="s">
        <v>146</v>
      </c>
      <c r="T18" s="204" t="s">
        <v>119</v>
      </c>
      <c r="U18" s="198" t="s">
        <v>780</v>
      </c>
      <c r="V18" s="204" t="s">
        <v>670</v>
      </c>
      <c r="W18" s="204" t="s">
        <v>670</v>
      </c>
      <c r="X18" s="204" t="s">
        <v>670</v>
      </c>
      <c r="Y18" s="200" t="s">
        <v>81</v>
      </c>
      <c r="Z18" s="204" t="s">
        <v>83</v>
      </c>
      <c r="AA18" s="199" t="s">
        <v>60</v>
      </c>
      <c r="AB18" s="199" t="s">
        <v>99</v>
      </c>
      <c r="AC18" s="295" t="s">
        <v>162</v>
      </c>
      <c r="AD18" s="189" t="s">
        <v>798</v>
      </c>
      <c r="AE18" s="191" t="s">
        <v>84</v>
      </c>
      <c r="AF18" s="282" t="s">
        <v>799</v>
      </c>
      <c r="AG18" s="195" t="s">
        <v>800</v>
      </c>
      <c r="AH18" s="195" t="s">
        <v>801</v>
      </c>
      <c r="AI18" s="283">
        <v>43739</v>
      </c>
      <c r="AJ18" s="283">
        <v>44181</v>
      </c>
      <c r="AK18" s="189" t="s">
        <v>802</v>
      </c>
      <c r="AL18" s="189" t="s">
        <v>803</v>
      </c>
      <c r="AM18" s="189" t="s">
        <v>804</v>
      </c>
      <c r="AN18" s="219" t="s">
        <v>770</v>
      </c>
      <c r="AO18" s="219" t="s">
        <v>805</v>
      </c>
      <c r="AP18" s="189" t="s">
        <v>806</v>
      </c>
      <c r="AQ18" s="189" t="s">
        <v>788</v>
      </c>
      <c r="AR18" s="189" t="s">
        <v>807</v>
      </c>
    </row>
    <row r="19" spans="1:44" ht="395.25" hidden="1">
      <c r="A19" s="196" t="s">
        <v>49</v>
      </c>
      <c r="B19" s="197" t="s">
        <v>123</v>
      </c>
      <c r="C19" s="197" t="s">
        <v>194</v>
      </c>
      <c r="D19" s="217" t="s">
        <v>245</v>
      </c>
      <c r="E19" s="218" t="s">
        <v>808</v>
      </c>
      <c r="F19" s="198" t="s">
        <v>664</v>
      </c>
      <c r="G19" s="198" t="s">
        <v>73</v>
      </c>
      <c r="H19" s="198" t="s">
        <v>809</v>
      </c>
      <c r="I19" s="198" t="s">
        <v>810</v>
      </c>
      <c r="J19" s="198" t="s">
        <v>811</v>
      </c>
      <c r="K19" s="199" t="s">
        <v>98</v>
      </c>
      <c r="L19" s="199" t="s">
        <v>137</v>
      </c>
      <c r="M19" s="288" t="s">
        <v>138</v>
      </c>
      <c r="N19" s="189" t="s">
        <v>812</v>
      </c>
      <c r="O19" s="198" t="s">
        <v>813</v>
      </c>
      <c r="P19" s="204" t="s">
        <v>814</v>
      </c>
      <c r="Q19" s="204" t="s">
        <v>815</v>
      </c>
      <c r="R19" s="204" t="s">
        <v>796</v>
      </c>
      <c r="S19" s="200" t="s">
        <v>146</v>
      </c>
      <c r="T19" s="204" t="s">
        <v>119</v>
      </c>
      <c r="U19" s="198" t="s">
        <v>780</v>
      </c>
      <c r="V19" s="204" t="s">
        <v>670</v>
      </c>
      <c r="W19" s="204" t="s">
        <v>670</v>
      </c>
      <c r="X19" s="204" t="s">
        <v>670</v>
      </c>
      <c r="Y19" s="200" t="s">
        <v>81</v>
      </c>
      <c r="Z19" s="204" t="s">
        <v>83</v>
      </c>
      <c r="AA19" s="199" t="s">
        <v>98</v>
      </c>
      <c r="AB19" s="199" t="s">
        <v>61</v>
      </c>
      <c r="AC19" s="295" t="s">
        <v>162</v>
      </c>
      <c r="AD19" s="189" t="s">
        <v>816</v>
      </c>
      <c r="AE19" s="191" t="s">
        <v>84</v>
      </c>
      <c r="AF19" s="195" t="s">
        <v>817</v>
      </c>
      <c r="AG19" s="195" t="s">
        <v>818</v>
      </c>
      <c r="AH19" s="195" t="s">
        <v>819</v>
      </c>
      <c r="AI19" s="201" t="s">
        <v>820</v>
      </c>
      <c r="AJ19" s="201" t="s">
        <v>821</v>
      </c>
      <c r="AK19" s="189" t="s">
        <v>822</v>
      </c>
      <c r="AL19" s="189" t="s">
        <v>803</v>
      </c>
      <c r="AM19" s="189" t="s">
        <v>823</v>
      </c>
      <c r="AN19" s="219" t="s">
        <v>770</v>
      </c>
      <c r="AO19" s="219" t="s">
        <v>824</v>
      </c>
      <c r="AP19" s="189" t="s">
        <v>825</v>
      </c>
      <c r="AQ19" s="189" t="s">
        <v>788</v>
      </c>
      <c r="AR19" s="189" t="s">
        <v>826</v>
      </c>
    </row>
    <row r="20" spans="1:44" ht="409.5">
      <c r="A20" s="196" t="s">
        <v>280</v>
      </c>
      <c r="B20" s="197" t="s">
        <v>48</v>
      </c>
      <c r="C20" s="197" t="s">
        <v>194</v>
      </c>
      <c r="D20" s="217" t="s">
        <v>191</v>
      </c>
      <c r="E20" s="218" t="s">
        <v>827</v>
      </c>
      <c r="F20" s="198" t="s">
        <v>72</v>
      </c>
      <c r="G20" s="198" t="s">
        <v>73</v>
      </c>
      <c r="H20" s="198" t="s">
        <v>828</v>
      </c>
      <c r="I20" s="198" t="s">
        <v>829</v>
      </c>
      <c r="J20" s="198" t="s">
        <v>830</v>
      </c>
      <c r="K20" s="199" t="s">
        <v>60</v>
      </c>
      <c r="L20" s="199" t="s">
        <v>183</v>
      </c>
      <c r="M20" s="284" t="s">
        <v>63</v>
      </c>
      <c r="N20" s="189" t="s">
        <v>831</v>
      </c>
      <c r="O20" s="198" t="s">
        <v>832</v>
      </c>
      <c r="P20" s="204" t="s">
        <v>833</v>
      </c>
      <c r="Q20" s="204" t="s">
        <v>834</v>
      </c>
      <c r="R20" s="204" t="s">
        <v>833</v>
      </c>
      <c r="S20" s="200" t="s">
        <v>117</v>
      </c>
      <c r="T20" s="204" t="s">
        <v>119</v>
      </c>
      <c r="U20" s="198" t="s">
        <v>835</v>
      </c>
      <c r="V20" s="204" t="s">
        <v>670</v>
      </c>
      <c r="W20" s="204" t="s">
        <v>670</v>
      </c>
      <c r="X20" s="204" t="s">
        <v>670</v>
      </c>
      <c r="Y20" s="200" t="s">
        <v>81</v>
      </c>
      <c r="Z20" s="204" t="s">
        <v>119</v>
      </c>
      <c r="AA20" s="199" t="s">
        <v>60</v>
      </c>
      <c r="AB20" s="199" t="s">
        <v>183</v>
      </c>
      <c r="AC20" s="290" t="s">
        <v>63</v>
      </c>
      <c r="AD20" s="189" t="s">
        <v>836</v>
      </c>
      <c r="AE20" s="191" t="s">
        <v>84</v>
      </c>
      <c r="AF20" s="195" t="s">
        <v>837</v>
      </c>
      <c r="AG20" s="195" t="s">
        <v>838</v>
      </c>
      <c r="AH20" s="195" t="s">
        <v>839</v>
      </c>
      <c r="AI20" s="201" t="s">
        <v>840</v>
      </c>
      <c r="AJ20" s="201" t="s">
        <v>841</v>
      </c>
      <c r="AK20" s="189" t="s">
        <v>842</v>
      </c>
      <c r="AL20" s="189" t="s">
        <v>843</v>
      </c>
      <c r="AM20" s="189" t="s">
        <v>844</v>
      </c>
      <c r="AN20" s="219" t="s">
        <v>845</v>
      </c>
      <c r="AO20" s="219" t="s">
        <v>846</v>
      </c>
      <c r="AP20" s="189" t="s">
        <v>847</v>
      </c>
      <c r="AQ20" s="189" t="s">
        <v>848</v>
      </c>
      <c r="AR20" s="189" t="s">
        <v>849</v>
      </c>
    </row>
    <row r="21" spans="1:44" ht="408" hidden="1">
      <c r="A21" s="196" t="s">
        <v>280</v>
      </c>
      <c r="B21" s="197" t="s">
        <v>123</v>
      </c>
      <c r="C21" s="197" t="s">
        <v>55</v>
      </c>
      <c r="D21" s="217" t="s">
        <v>245</v>
      </c>
      <c r="E21" s="218" t="s">
        <v>850</v>
      </c>
      <c r="F21" s="198" t="s">
        <v>664</v>
      </c>
      <c r="G21" s="198" t="s">
        <v>73</v>
      </c>
      <c r="H21" s="198" t="s">
        <v>851</v>
      </c>
      <c r="I21" s="198" t="s">
        <v>852</v>
      </c>
      <c r="J21" s="198" t="s">
        <v>853</v>
      </c>
      <c r="K21" s="199" t="s">
        <v>135</v>
      </c>
      <c r="L21" s="199" t="s">
        <v>137</v>
      </c>
      <c r="M21" s="286" t="s">
        <v>101</v>
      </c>
      <c r="N21" s="189" t="s">
        <v>854</v>
      </c>
      <c r="O21" s="198" t="s">
        <v>855</v>
      </c>
      <c r="P21" s="204" t="s">
        <v>670</v>
      </c>
      <c r="Q21" s="204" t="s">
        <v>670</v>
      </c>
      <c r="R21" s="204" t="s">
        <v>670</v>
      </c>
      <c r="S21" s="200" t="s">
        <v>81</v>
      </c>
      <c r="T21" s="204" t="s">
        <v>83</v>
      </c>
      <c r="U21" s="198" t="s">
        <v>856</v>
      </c>
      <c r="V21" s="204" t="s">
        <v>833</v>
      </c>
      <c r="W21" s="204" t="s">
        <v>834</v>
      </c>
      <c r="X21" s="204" t="s">
        <v>833</v>
      </c>
      <c r="Y21" s="200" t="s">
        <v>117</v>
      </c>
      <c r="Z21" s="204" t="s">
        <v>120</v>
      </c>
      <c r="AA21" s="199" t="s">
        <v>60</v>
      </c>
      <c r="AB21" s="199" t="s">
        <v>137</v>
      </c>
      <c r="AC21" s="277" t="s">
        <v>138</v>
      </c>
      <c r="AD21" s="189" t="s">
        <v>857</v>
      </c>
      <c r="AE21" s="191" t="s">
        <v>84</v>
      </c>
      <c r="AF21" s="195" t="s">
        <v>858</v>
      </c>
      <c r="AG21" s="195" t="s">
        <v>859</v>
      </c>
      <c r="AH21" s="195" t="s">
        <v>860</v>
      </c>
      <c r="AI21" s="201" t="s">
        <v>861</v>
      </c>
      <c r="AJ21" s="201" t="s">
        <v>862</v>
      </c>
      <c r="AK21" s="189" t="s">
        <v>863</v>
      </c>
      <c r="AL21" s="189" t="s">
        <v>864</v>
      </c>
      <c r="AM21" s="189" t="s">
        <v>865</v>
      </c>
      <c r="AN21" s="219" t="s">
        <v>866</v>
      </c>
      <c r="AO21" s="219" t="s">
        <v>867</v>
      </c>
      <c r="AP21" s="189" t="s">
        <v>868</v>
      </c>
      <c r="AQ21" s="189" t="s">
        <v>848</v>
      </c>
      <c r="AR21" s="189" t="s">
        <v>869</v>
      </c>
    </row>
    <row r="22" spans="1:44" ht="357" hidden="1">
      <c r="A22" s="196" t="s">
        <v>294</v>
      </c>
      <c r="B22" s="197" t="s">
        <v>123</v>
      </c>
      <c r="C22" s="197" t="s">
        <v>194</v>
      </c>
      <c r="D22" s="217" t="s">
        <v>249</v>
      </c>
      <c r="E22" s="218" t="s">
        <v>870</v>
      </c>
      <c r="F22" s="198" t="s">
        <v>664</v>
      </c>
      <c r="G22" s="198" t="s">
        <v>73</v>
      </c>
      <c r="H22" s="198" t="s">
        <v>871</v>
      </c>
      <c r="I22" s="198" t="s">
        <v>872</v>
      </c>
      <c r="J22" s="198" t="s">
        <v>873</v>
      </c>
      <c r="K22" s="199" t="s">
        <v>160</v>
      </c>
      <c r="L22" s="199" t="s">
        <v>99</v>
      </c>
      <c r="M22" s="286" t="s">
        <v>101</v>
      </c>
      <c r="N22" s="189" t="s">
        <v>874</v>
      </c>
      <c r="O22" s="198" t="s">
        <v>875</v>
      </c>
      <c r="P22" s="204" t="s">
        <v>834</v>
      </c>
      <c r="Q22" s="204" t="s">
        <v>834</v>
      </c>
      <c r="R22" s="204" t="s">
        <v>834</v>
      </c>
      <c r="S22" s="200" t="s">
        <v>81</v>
      </c>
      <c r="T22" s="204" t="s">
        <v>83</v>
      </c>
      <c r="U22" s="198" t="s">
        <v>876</v>
      </c>
      <c r="V22" s="204" t="s">
        <v>877</v>
      </c>
      <c r="W22" s="204" t="s">
        <v>878</v>
      </c>
      <c r="X22" s="204" t="s">
        <v>877</v>
      </c>
      <c r="Y22" s="200" t="s">
        <v>146</v>
      </c>
      <c r="Z22" s="204" t="s">
        <v>119</v>
      </c>
      <c r="AA22" s="199" t="s">
        <v>98</v>
      </c>
      <c r="AB22" s="199" t="s">
        <v>99</v>
      </c>
      <c r="AC22" s="295" t="s">
        <v>162</v>
      </c>
      <c r="AD22" s="189" t="s">
        <v>550</v>
      </c>
      <c r="AE22" s="191" t="s">
        <v>84</v>
      </c>
      <c r="AF22" s="195" t="s">
        <v>879</v>
      </c>
      <c r="AG22" s="195" t="s">
        <v>880</v>
      </c>
      <c r="AH22" s="195" t="s">
        <v>881</v>
      </c>
      <c r="AI22" s="201" t="s">
        <v>882</v>
      </c>
      <c r="AJ22" s="201" t="s">
        <v>726</v>
      </c>
      <c r="AK22" s="189" t="s">
        <v>883</v>
      </c>
      <c r="AL22" s="189" t="s">
        <v>884</v>
      </c>
      <c r="AM22" s="189" t="s">
        <v>885</v>
      </c>
      <c r="AN22" s="219" t="s">
        <v>886</v>
      </c>
      <c r="AO22" s="219" t="s">
        <v>729</v>
      </c>
      <c r="AP22" s="189" t="s">
        <v>887</v>
      </c>
      <c r="AQ22" s="189" t="s">
        <v>888</v>
      </c>
      <c r="AR22" s="189" t="s">
        <v>889</v>
      </c>
    </row>
    <row r="23" spans="1:44" ht="293.25" hidden="1">
      <c r="A23" s="196" t="s">
        <v>294</v>
      </c>
      <c r="B23" s="197" t="s">
        <v>149</v>
      </c>
      <c r="C23" s="197" t="s">
        <v>205</v>
      </c>
      <c r="D23" s="217" t="s">
        <v>90</v>
      </c>
      <c r="E23" s="218" t="s">
        <v>890</v>
      </c>
      <c r="F23" s="198" t="s">
        <v>664</v>
      </c>
      <c r="G23" s="198" t="s">
        <v>73</v>
      </c>
      <c r="H23" s="198" t="s">
        <v>891</v>
      </c>
      <c r="I23" s="198" t="s">
        <v>892</v>
      </c>
      <c r="J23" s="198" t="s">
        <v>893</v>
      </c>
      <c r="K23" s="199" t="s">
        <v>182</v>
      </c>
      <c r="L23" s="199" t="s">
        <v>61</v>
      </c>
      <c r="M23" s="286" t="s">
        <v>101</v>
      </c>
      <c r="N23" s="189" t="s">
        <v>592</v>
      </c>
      <c r="O23" s="198" t="s">
        <v>894</v>
      </c>
      <c r="P23" s="204" t="s">
        <v>895</v>
      </c>
      <c r="Q23" s="204" t="s">
        <v>834</v>
      </c>
      <c r="R23" s="204" t="s">
        <v>895</v>
      </c>
      <c r="S23" s="200" t="s">
        <v>117</v>
      </c>
      <c r="T23" s="204" t="s">
        <v>119</v>
      </c>
      <c r="U23" s="198" t="s">
        <v>896</v>
      </c>
      <c r="V23" s="204" t="s">
        <v>701</v>
      </c>
      <c r="W23" s="204" t="s">
        <v>701</v>
      </c>
      <c r="X23" s="204" t="s">
        <v>701</v>
      </c>
      <c r="Y23" s="200" t="s">
        <v>81</v>
      </c>
      <c r="Z23" s="204" t="s">
        <v>83</v>
      </c>
      <c r="AA23" s="199" t="s">
        <v>182</v>
      </c>
      <c r="AB23" s="199" t="s">
        <v>61</v>
      </c>
      <c r="AC23" s="292" t="s">
        <v>101</v>
      </c>
      <c r="AD23" s="189" t="s">
        <v>601</v>
      </c>
      <c r="AE23" s="191" t="s">
        <v>84</v>
      </c>
      <c r="AF23" s="195" t="s">
        <v>897</v>
      </c>
      <c r="AG23" s="195" t="s">
        <v>898</v>
      </c>
      <c r="AH23" s="195" t="s">
        <v>899</v>
      </c>
      <c r="AI23" s="201" t="s">
        <v>900</v>
      </c>
      <c r="AJ23" s="201" t="s">
        <v>901</v>
      </c>
      <c r="AK23" s="189" t="s">
        <v>902</v>
      </c>
      <c r="AL23" s="189" t="s">
        <v>903</v>
      </c>
      <c r="AM23" s="189" t="s">
        <v>904</v>
      </c>
      <c r="AN23" s="219" t="s">
        <v>886</v>
      </c>
      <c r="AO23" s="219" t="s">
        <v>754</v>
      </c>
      <c r="AP23" s="189" t="s">
        <v>905</v>
      </c>
      <c r="AQ23" s="189" t="s">
        <v>906</v>
      </c>
      <c r="AR23" s="189" t="s">
        <v>907</v>
      </c>
    </row>
    <row r="24" spans="1:44" ht="344.25" hidden="1">
      <c r="A24" s="196" t="s">
        <v>294</v>
      </c>
      <c r="B24" s="197" t="s">
        <v>149</v>
      </c>
      <c r="C24" s="197" t="s">
        <v>205</v>
      </c>
      <c r="D24" s="217" t="s">
        <v>127</v>
      </c>
      <c r="E24" s="218" t="s">
        <v>908</v>
      </c>
      <c r="F24" s="198" t="s">
        <v>664</v>
      </c>
      <c r="G24" s="198" t="s">
        <v>73</v>
      </c>
      <c r="H24" s="198" t="s">
        <v>909</v>
      </c>
      <c r="I24" s="198" t="s">
        <v>910</v>
      </c>
      <c r="J24" s="198" t="s">
        <v>873</v>
      </c>
      <c r="K24" s="199" t="s">
        <v>60</v>
      </c>
      <c r="L24" s="199" t="s">
        <v>61</v>
      </c>
      <c r="M24" s="275" t="s">
        <v>162</v>
      </c>
      <c r="N24" s="189" t="s">
        <v>611</v>
      </c>
      <c r="O24" s="198" t="s">
        <v>911</v>
      </c>
      <c r="P24" s="204" t="s">
        <v>895</v>
      </c>
      <c r="Q24" s="204" t="s">
        <v>834</v>
      </c>
      <c r="R24" s="204" t="s">
        <v>895</v>
      </c>
      <c r="S24" s="200" t="s">
        <v>117</v>
      </c>
      <c r="T24" s="204" t="s">
        <v>119</v>
      </c>
      <c r="U24" s="198" t="s">
        <v>912</v>
      </c>
      <c r="V24" s="204" t="s">
        <v>701</v>
      </c>
      <c r="W24" s="204" t="s">
        <v>701</v>
      </c>
      <c r="X24" s="204" t="s">
        <v>701</v>
      </c>
      <c r="Y24" s="200" t="s">
        <v>81</v>
      </c>
      <c r="Z24" s="204" t="s">
        <v>83</v>
      </c>
      <c r="AA24" s="199" t="s">
        <v>60</v>
      </c>
      <c r="AB24" s="199" t="s">
        <v>61</v>
      </c>
      <c r="AC24" s="295" t="s">
        <v>162</v>
      </c>
      <c r="AD24" s="189" t="s">
        <v>619</v>
      </c>
      <c r="AE24" s="191" t="s">
        <v>84</v>
      </c>
      <c r="AF24" s="195" t="s">
        <v>897</v>
      </c>
      <c r="AG24" s="195" t="s">
        <v>898</v>
      </c>
      <c r="AH24" s="195" t="s">
        <v>899</v>
      </c>
      <c r="AI24" s="201" t="s">
        <v>900</v>
      </c>
      <c r="AJ24" s="201" t="s">
        <v>901</v>
      </c>
      <c r="AK24" s="189" t="s">
        <v>913</v>
      </c>
      <c r="AL24" s="189" t="s">
        <v>903</v>
      </c>
      <c r="AM24" s="189" t="s">
        <v>914</v>
      </c>
      <c r="AN24" s="219" t="s">
        <v>915</v>
      </c>
      <c r="AO24" s="219" t="s">
        <v>916</v>
      </c>
      <c r="AP24" s="189" t="s">
        <v>917</v>
      </c>
      <c r="AQ24" s="189" t="s">
        <v>906</v>
      </c>
      <c r="AR24" s="189" t="s">
        <v>918</v>
      </c>
    </row>
    <row r="25" spans="1:44" ht="344.25">
      <c r="A25" s="196" t="s">
        <v>286</v>
      </c>
      <c r="B25" s="197" t="s">
        <v>48</v>
      </c>
      <c r="C25" s="197" t="s">
        <v>93</v>
      </c>
      <c r="D25" s="217" t="s">
        <v>50</v>
      </c>
      <c r="E25" s="218" t="s">
        <v>919</v>
      </c>
      <c r="F25" s="198" t="s">
        <v>920</v>
      </c>
      <c r="G25" s="198" t="s">
        <v>73</v>
      </c>
      <c r="H25" s="198" t="s">
        <v>921</v>
      </c>
      <c r="I25" s="198" t="s">
        <v>922</v>
      </c>
      <c r="J25" s="198" t="s">
        <v>923</v>
      </c>
      <c r="K25" s="199" t="s">
        <v>60</v>
      </c>
      <c r="L25" s="199" t="s">
        <v>183</v>
      </c>
      <c r="M25" s="284" t="s">
        <v>63</v>
      </c>
      <c r="N25" s="189" t="s">
        <v>924</v>
      </c>
      <c r="O25" s="198" t="s">
        <v>925</v>
      </c>
      <c r="P25" s="204" t="s">
        <v>834</v>
      </c>
      <c r="Q25" s="204" t="s">
        <v>834</v>
      </c>
      <c r="R25" s="204" t="s">
        <v>834</v>
      </c>
      <c r="S25" s="200" t="s">
        <v>81</v>
      </c>
      <c r="T25" s="204" t="s">
        <v>83</v>
      </c>
      <c r="U25" s="198" t="s">
        <v>926</v>
      </c>
      <c r="V25" s="204" t="s">
        <v>670</v>
      </c>
      <c r="W25" s="204" t="s">
        <v>670</v>
      </c>
      <c r="X25" s="204" t="s">
        <v>670</v>
      </c>
      <c r="Y25" s="200" t="s">
        <v>81</v>
      </c>
      <c r="Z25" s="204" t="s">
        <v>119</v>
      </c>
      <c r="AA25" s="199" t="s">
        <v>60</v>
      </c>
      <c r="AB25" s="199" t="s">
        <v>183</v>
      </c>
      <c r="AC25" s="290" t="s">
        <v>63</v>
      </c>
      <c r="AD25" s="189" t="s">
        <v>927</v>
      </c>
      <c r="AE25" s="191" t="s">
        <v>84</v>
      </c>
      <c r="AF25" s="195" t="s">
        <v>703</v>
      </c>
      <c r="AG25" s="195" t="s">
        <v>703</v>
      </c>
      <c r="AH25" s="195" t="s">
        <v>703</v>
      </c>
      <c r="AI25" s="201" t="s">
        <v>703</v>
      </c>
      <c r="AJ25" s="201" t="s">
        <v>703</v>
      </c>
      <c r="AK25" s="189" t="s">
        <v>928</v>
      </c>
      <c r="AL25" s="189" t="s">
        <v>929</v>
      </c>
      <c r="AM25" s="189" t="s">
        <v>930</v>
      </c>
      <c r="AN25" s="219" t="s">
        <v>931</v>
      </c>
      <c r="AO25" s="219" t="s">
        <v>729</v>
      </c>
      <c r="AP25" s="189" t="s">
        <v>932</v>
      </c>
      <c r="AQ25" s="189" t="s">
        <v>933</v>
      </c>
      <c r="AR25" s="189" t="s">
        <v>934</v>
      </c>
    </row>
    <row r="26" spans="1:44" ht="369.75">
      <c r="A26" s="196" t="s">
        <v>286</v>
      </c>
      <c r="B26" s="197" t="s">
        <v>48</v>
      </c>
      <c r="C26" s="197" t="s">
        <v>93</v>
      </c>
      <c r="D26" s="217" t="s">
        <v>125</v>
      </c>
      <c r="E26" s="218" t="s">
        <v>935</v>
      </c>
      <c r="F26" s="198" t="s">
        <v>936</v>
      </c>
      <c r="G26" s="198" t="s">
        <v>304</v>
      </c>
      <c r="H26" s="198" t="s">
        <v>937</v>
      </c>
      <c r="I26" s="198" t="s">
        <v>938</v>
      </c>
      <c r="J26" s="198" t="s">
        <v>939</v>
      </c>
      <c r="K26" s="199" t="s">
        <v>60</v>
      </c>
      <c r="L26" s="199" t="s">
        <v>183</v>
      </c>
      <c r="M26" s="284" t="s">
        <v>63</v>
      </c>
      <c r="N26" s="189" t="s">
        <v>940</v>
      </c>
      <c r="O26" s="198" t="s">
        <v>941</v>
      </c>
      <c r="P26" s="204" t="s">
        <v>942</v>
      </c>
      <c r="Q26" s="204" t="s">
        <v>670</v>
      </c>
      <c r="R26" s="204" t="s">
        <v>942</v>
      </c>
      <c r="S26" s="200" t="s">
        <v>117</v>
      </c>
      <c r="T26" s="204" t="s">
        <v>119</v>
      </c>
      <c r="U26" s="198" t="s">
        <v>943</v>
      </c>
      <c r="V26" s="204" t="s">
        <v>670</v>
      </c>
      <c r="W26" s="204" t="s">
        <v>670</v>
      </c>
      <c r="X26" s="204" t="s">
        <v>670</v>
      </c>
      <c r="Y26" s="200" t="s">
        <v>81</v>
      </c>
      <c r="Z26" s="204" t="s">
        <v>119</v>
      </c>
      <c r="AA26" s="199" t="s">
        <v>60</v>
      </c>
      <c r="AB26" s="199" t="s">
        <v>183</v>
      </c>
      <c r="AC26" s="290" t="s">
        <v>63</v>
      </c>
      <c r="AD26" s="189" t="s">
        <v>944</v>
      </c>
      <c r="AE26" s="191" t="s">
        <v>84</v>
      </c>
      <c r="AF26" s="195" t="s">
        <v>945</v>
      </c>
      <c r="AG26" s="195" t="s">
        <v>946</v>
      </c>
      <c r="AH26" s="195" t="s">
        <v>947</v>
      </c>
      <c r="AI26" s="201" t="s">
        <v>948</v>
      </c>
      <c r="AJ26" s="201" t="s">
        <v>949</v>
      </c>
      <c r="AK26" s="189" t="s">
        <v>950</v>
      </c>
      <c r="AL26" s="189" t="s">
        <v>951</v>
      </c>
      <c r="AM26" s="189" t="s">
        <v>952</v>
      </c>
      <c r="AN26" s="219" t="s">
        <v>953</v>
      </c>
      <c r="AO26" s="219" t="s">
        <v>684</v>
      </c>
      <c r="AP26" s="189" t="s">
        <v>954</v>
      </c>
      <c r="AQ26" s="189" t="s">
        <v>955</v>
      </c>
      <c r="AR26" s="189" t="s">
        <v>956</v>
      </c>
    </row>
    <row r="27" spans="1:44" ht="357" hidden="1">
      <c r="A27" s="196" t="s">
        <v>286</v>
      </c>
      <c r="B27" s="197" t="s">
        <v>123</v>
      </c>
      <c r="C27" s="197" t="s">
        <v>194</v>
      </c>
      <c r="D27" s="217" t="s">
        <v>51</v>
      </c>
      <c r="E27" s="218" t="s">
        <v>957</v>
      </c>
      <c r="F27" s="198" t="s">
        <v>664</v>
      </c>
      <c r="G27" s="198" t="s">
        <v>304</v>
      </c>
      <c r="H27" s="198" t="s">
        <v>958</v>
      </c>
      <c r="I27" s="198" t="s">
        <v>959</v>
      </c>
      <c r="J27" s="198" t="s">
        <v>960</v>
      </c>
      <c r="K27" s="199" t="s">
        <v>182</v>
      </c>
      <c r="L27" s="199" t="s">
        <v>137</v>
      </c>
      <c r="M27" s="284" t="s">
        <v>63</v>
      </c>
      <c r="N27" s="189" t="s">
        <v>961</v>
      </c>
      <c r="O27" s="198" t="s">
        <v>962</v>
      </c>
      <c r="P27" s="204" t="s">
        <v>701</v>
      </c>
      <c r="Q27" s="204" t="s">
        <v>701</v>
      </c>
      <c r="R27" s="204" t="s">
        <v>701</v>
      </c>
      <c r="S27" s="200" t="s">
        <v>81</v>
      </c>
      <c r="T27" s="204" t="s">
        <v>83</v>
      </c>
      <c r="U27" s="198" t="s">
        <v>963</v>
      </c>
      <c r="V27" s="204" t="s">
        <v>670</v>
      </c>
      <c r="W27" s="204" t="s">
        <v>670</v>
      </c>
      <c r="X27" s="204" t="s">
        <v>670</v>
      </c>
      <c r="Y27" s="200" t="s">
        <v>81</v>
      </c>
      <c r="Z27" s="204" t="s">
        <v>83</v>
      </c>
      <c r="AA27" s="199" t="s">
        <v>135</v>
      </c>
      <c r="AB27" s="199" t="s">
        <v>61</v>
      </c>
      <c r="AC27" s="295" t="s">
        <v>162</v>
      </c>
      <c r="AD27" s="189" t="s">
        <v>964</v>
      </c>
      <c r="AE27" s="191" t="s">
        <v>121</v>
      </c>
      <c r="AF27" s="195" t="s">
        <v>965</v>
      </c>
      <c r="AG27" s="195" t="s">
        <v>703</v>
      </c>
      <c r="AH27" s="195" t="s">
        <v>703</v>
      </c>
      <c r="AI27" s="201" t="s">
        <v>703</v>
      </c>
      <c r="AJ27" s="201" t="s">
        <v>703</v>
      </c>
      <c r="AK27" s="189" t="s">
        <v>966</v>
      </c>
      <c r="AL27" s="189" t="s">
        <v>967</v>
      </c>
      <c r="AM27" s="189" t="s">
        <v>968</v>
      </c>
      <c r="AN27" s="219" t="s">
        <v>969</v>
      </c>
      <c r="AO27" s="219" t="s">
        <v>729</v>
      </c>
      <c r="AP27" s="189" t="s">
        <v>970</v>
      </c>
      <c r="AQ27" s="189" t="s">
        <v>971</v>
      </c>
      <c r="AR27" s="189" t="s">
        <v>972</v>
      </c>
    </row>
    <row r="28" spans="1:44" ht="306">
      <c r="A28" s="196" t="s">
        <v>212</v>
      </c>
      <c r="B28" s="197" t="s">
        <v>48</v>
      </c>
      <c r="C28" s="197" t="s">
        <v>93</v>
      </c>
      <c r="D28" s="217" t="s">
        <v>50</v>
      </c>
      <c r="E28" s="218" t="s">
        <v>973</v>
      </c>
      <c r="F28" s="198" t="s">
        <v>974</v>
      </c>
      <c r="G28" s="198" t="s">
        <v>73</v>
      </c>
      <c r="H28" s="198" t="s">
        <v>975</v>
      </c>
      <c r="I28" s="198" t="s">
        <v>976</v>
      </c>
      <c r="J28" s="198" t="s">
        <v>977</v>
      </c>
      <c r="K28" s="199" t="s">
        <v>60</v>
      </c>
      <c r="L28" s="199" t="s">
        <v>161</v>
      </c>
      <c r="M28" s="286" t="s">
        <v>101</v>
      </c>
      <c r="N28" s="189" t="s">
        <v>978</v>
      </c>
      <c r="O28" s="198" t="s">
        <v>979</v>
      </c>
      <c r="P28" s="204" t="s">
        <v>980</v>
      </c>
      <c r="Q28" s="204" t="s">
        <v>980</v>
      </c>
      <c r="R28" s="204" t="s">
        <v>980</v>
      </c>
      <c r="S28" s="200" t="s">
        <v>81</v>
      </c>
      <c r="T28" s="204" t="s">
        <v>83</v>
      </c>
      <c r="U28" s="198" t="s">
        <v>981</v>
      </c>
      <c r="V28" s="204" t="s">
        <v>701</v>
      </c>
      <c r="W28" s="204" t="s">
        <v>701</v>
      </c>
      <c r="X28" s="204" t="s">
        <v>701</v>
      </c>
      <c r="Y28" s="200" t="s">
        <v>81</v>
      </c>
      <c r="Z28" s="204" t="s">
        <v>119</v>
      </c>
      <c r="AA28" s="199" t="s">
        <v>60</v>
      </c>
      <c r="AB28" s="199" t="s">
        <v>161</v>
      </c>
      <c r="AC28" s="292" t="s">
        <v>101</v>
      </c>
      <c r="AD28" s="189" t="s">
        <v>982</v>
      </c>
      <c r="AE28" s="191" t="s">
        <v>84</v>
      </c>
      <c r="AF28" s="195" t="s">
        <v>703</v>
      </c>
      <c r="AG28" s="195" t="s">
        <v>703</v>
      </c>
      <c r="AH28" s="195" t="s">
        <v>703</v>
      </c>
      <c r="AI28" s="201" t="s">
        <v>703</v>
      </c>
      <c r="AJ28" s="201" t="s">
        <v>703</v>
      </c>
      <c r="AK28" s="189" t="s">
        <v>983</v>
      </c>
      <c r="AL28" s="189" t="s">
        <v>984</v>
      </c>
      <c r="AM28" s="189" t="s">
        <v>985</v>
      </c>
      <c r="AN28" s="219" t="s">
        <v>916</v>
      </c>
      <c r="AO28" s="219" t="s">
        <v>684</v>
      </c>
      <c r="AP28" s="189" t="s">
        <v>986</v>
      </c>
      <c r="AQ28" s="189" t="s">
        <v>987</v>
      </c>
      <c r="AR28" s="189" t="s">
        <v>988</v>
      </c>
    </row>
    <row r="29" spans="1:44" ht="409.5" hidden="1">
      <c r="A29" s="263" t="s">
        <v>267</v>
      </c>
      <c r="B29" s="197" t="s">
        <v>123</v>
      </c>
      <c r="C29" s="197" t="s">
        <v>194</v>
      </c>
      <c r="D29" s="264" t="s">
        <v>249</v>
      </c>
      <c r="E29" s="265" t="s">
        <v>989</v>
      </c>
      <c r="F29" s="266" t="s">
        <v>990</v>
      </c>
      <c r="G29" s="266" t="s">
        <v>625</v>
      </c>
      <c r="H29" s="266" t="s">
        <v>991</v>
      </c>
      <c r="I29" s="266" t="s">
        <v>992</v>
      </c>
      <c r="J29" s="266" t="s">
        <v>993</v>
      </c>
      <c r="K29" s="267" t="s">
        <v>994</v>
      </c>
      <c r="L29" s="267" t="s">
        <v>995</v>
      </c>
      <c r="M29" s="287" t="s">
        <v>101</v>
      </c>
      <c r="N29" s="269" t="s">
        <v>996</v>
      </c>
      <c r="O29" s="266" t="s">
        <v>997</v>
      </c>
      <c r="P29" s="270" t="s">
        <v>797</v>
      </c>
      <c r="Q29" s="270" t="s">
        <v>670</v>
      </c>
      <c r="R29" s="270" t="s">
        <v>797</v>
      </c>
      <c r="S29" s="268" t="s">
        <v>117</v>
      </c>
      <c r="T29" s="270" t="s">
        <v>119</v>
      </c>
      <c r="U29" s="266" t="s">
        <v>998</v>
      </c>
      <c r="V29" s="270" t="s">
        <v>670</v>
      </c>
      <c r="W29" s="270" t="s">
        <v>670</v>
      </c>
      <c r="X29" s="270" t="s">
        <v>670</v>
      </c>
      <c r="Y29" s="268" t="s">
        <v>81</v>
      </c>
      <c r="Z29" s="270" t="s">
        <v>83</v>
      </c>
      <c r="AA29" s="267" t="s">
        <v>994</v>
      </c>
      <c r="AB29" s="267" t="s">
        <v>995</v>
      </c>
      <c r="AC29" s="293" t="s">
        <v>101</v>
      </c>
      <c r="AD29" s="269" t="s">
        <v>999</v>
      </c>
      <c r="AE29" s="271" t="s">
        <v>84</v>
      </c>
      <c r="AF29" s="272" t="s">
        <v>1000</v>
      </c>
      <c r="AG29" s="272" t="s">
        <v>1001</v>
      </c>
      <c r="AH29" s="272" t="s">
        <v>1002</v>
      </c>
      <c r="AI29" s="273" t="s">
        <v>1003</v>
      </c>
      <c r="AJ29" s="273" t="s">
        <v>1004</v>
      </c>
      <c r="AK29" s="269" t="s">
        <v>1005</v>
      </c>
      <c r="AL29" s="269" t="s">
        <v>1006</v>
      </c>
      <c r="AM29" s="269" t="s">
        <v>1007</v>
      </c>
      <c r="AN29" s="274" t="s">
        <v>1008</v>
      </c>
      <c r="AO29" s="274" t="s">
        <v>1009</v>
      </c>
      <c r="AP29" s="269" t="s">
        <v>1010</v>
      </c>
      <c r="AQ29" s="269" t="s">
        <v>1011</v>
      </c>
      <c r="AR29" s="269" t="s">
        <v>1012</v>
      </c>
    </row>
    <row r="30" spans="1:44" ht="409.5">
      <c r="A30" s="263" t="s">
        <v>267</v>
      </c>
      <c r="B30" s="197" t="s">
        <v>48</v>
      </c>
      <c r="C30" s="197" t="s">
        <v>93</v>
      </c>
      <c r="D30" s="264" t="s">
        <v>50</v>
      </c>
      <c r="E30" s="265" t="s">
        <v>1013</v>
      </c>
      <c r="F30" s="266" t="s">
        <v>664</v>
      </c>
      <c r="G30" s="266" t="s">
        <v>1014</v>
      </c>
      <c r="H30" s="266" t="s">
        <v>1015</v>
      </c>
      <c r="I30" s="266" t="s">
        <v>1016</v>
      </c>
      <c r="J30" s="266" t="s">
        <v>1017</v>
      </c>
      <c r="K30" s="267" t="s">
        <v>1018</v>
      </c>
      <c r="L30" s="267" t="s">
        <v>1019</v>
      </c>
      <c r="M30" s="287" t="s">
        <v>101</v>
      </c>
      <c r="N30" s="269" t="s">
        <v>1020</v>
      </c>
      <c r="O30" s="266" t="s">
        <v>1021</v>
      </c>
      <c r="P30" s="270" t="s">
        <v>673</v>
      </c>
      <c r="Q30" s="270" t="s">
        <v>673</v>
      </c>
      <c r="R30" s="270" t="s">
        <v>673</v>
      </c>
      <c r="S30" s="268" t="s">
        <v>81</v>
      </c>
      <c r="T30" s="270" t="s">
        <v>83</v>
      </c>
      <c r="U30" s="266" t="s">
        <v>1022</v>
      </c>
      <c r="V30" s="270" t="s">
        <v>701</v>
      </c>
      <c r="W30" s="270" t="s">
        <v>701</v>
      </c>
      <c r="X30" s="270" t="s">
        <v>701</v>
      </c>
      <c r="Y30" s="268" t="s">
        <v>81</v>
      </c>
      <c r="Z30" s="270" t="s">
        <v>119</v>
      </c>
      <c r="AA30" s="267" t="s">
        <v>1023</v>
      </c>
      <c r="AB30" s="267" t="s">
        <v>1019</v>
      </c>
      <c r="AC30" s="293" t="s">
        <v>101</v>
      </c>
      <c r="AD30" s="269" t="s">
        <v>1024</v>
      </c>
      <c r="AE30" s="271" t="s">
        <v>84</v>
      </c>
      <c r="AF30" s="272" t="s">
        <v>703</v>
      </c>
      <c r="AG30" s="272" t="s">
        <v>703</v>
      </c>
      <c r="AH30" s="272" t="s">
        <v>703</v>
      </c>
      <c r="AI30" s="273" t="s">
        <v>703</v>
      </c>
      <c r="AJ30" s="273" t="s">
        <v>703</v>
      </c>
      <c r="AK30" s="269" t="s">
        <v>1025</v>
      </c>
      <c r="AL30" s="269" t="s">
        <v>1026</v>
      </c>
      <c r="AM30" s="269" t="s">
        <v>1027</v>
      </c>
      <c r="AN30" s="274" t="s">
        <v>1028</v>
      </c>
      <c r="AO30" s="274" t="s">
        <v>1029</v>
      </c>
      <c r="AP30" s="269" t="s">
        <v>1030</v>
      </c>
      <c r="AQ30" s="269" t="s">
        <v>1031</v>
      </c>
      <c r="AR30" s="269" t="s">
        <v>1032</v>
      </c>
    </row>
    <row r="31" spans="1:44" ht="292.14999999999998" hidden="1" customHeight="1">
      <c r="A31" s="196" t="s">
        <v>276</v>
      </c>
      <c r="B31" s="197" t="s">
        <v>123</v>
      </c>
      <c r="C31" s="197" t="s">
        <v>194</v>
      </c>
      <c r="D31" s="217" t="s">
        <v>249</v>
      </c>
      <c r="E31" s="218" t="s">
        <v>1033</v>
      </c>
      <c r="F31" s="198" t="s">
        <v>664</v>
      </c>
      <c r="G31" s="198" t="s">
        <v>73</v>
      </c>
      <c r="H31" s="198" t="s">
        <v>1034</v>
      </c>
      <c r="I31" s="198" t="s">
        <v>1035</v>
      </c>
      <c r="J31" s="198" t="s">
        <v>1036</v>
      </c>
      <c r="K31" s="199" t="s">
        <v>98</v>
      </c>
      <c r="L31" s="199" t="s">
        <v>137</v>
      </c>
      <c r="M31" s="288" t="s">
        <v>138</v>
      </c>
      <c r="N31" s="189" t="s">
        <v>1037</v>
      </c>
      <c r="O31" s="198" t="s">
        <v>1038</v>
      </c>
      <c r="P31" s="204" t="s">
        <v>701</v>
      </c>
      <c r="Q31" s="204" t="s">
        <v>701</v>
      </c>
      <c r="R31" s="204" t="s">
        <v>701</v>
      </c>
      <c r="S31" s="200" t="s">
        <v>81</v>
      </c>
      <c r="T31" s="204" t="s">
        <v>83</v>
      </c>
      <c r="U31" s="198" t="s">
        <v>1039</v>
      </c>
      <c r="V31" s="204" t="s">
        <v>1040</v>
      </c>
      <c r="W31" s="204" t="s">
        <v>673</v>
      </c>
      <c r="X31" s="204" t="s">
        <v>1040</v>
      </c>
      <c r="Y31" s="200" t="s">
        <v>117</v>
      </c>
      <c r="Z31" s="204" t="s">
        <v>119</v>
      </c>
      <c r="AA31" s="199" t="s">
        <v>60</v>
      </c>
      <c r="AB31" s="199" t="s">
        <v>137</v>
      </c>
      <c r="AC31" s="277" t="s">
        <v>138</v>
      </c>
      <c r="AD31" s="189" t="s">
        <v>1041</v>
      </c>
      <c r="AE31" s="191" t="s">
        <v>84</v>
      </c>
      <c r="AF31" s="195" t="s">
        <v>1042</v>
      </c>
      <c r="AG31" s="195" t="s">
        <v>1043</v>
      </c>
      <c r="AH31" s="195" t="s">
        <v>1044</v>
      </c>
      <c r="AI31" s="201" t="s">
        <v>1045</v>
      </c>
      <c r="AJ31" s="201" t="s">
        <v>1046</v>
      </c>
      <c r="AK31" s="189" t="s">
        <v>1047</v>
      </c>
      <c r="AL31" s="189" t="s">
        <v>1048</v>
      </c>
      <c r="AM31" s="189" t="s">
        <v>1049</v>
      </c>
      <c r="AN31" s="219" t="s">
        <v>770</v>
      </c>
      <c r="AO31" s="219" t="s">
        <v>754</v>
      </c>
      <c r="AP31" s="189" t="s">
        <v>1050</v>
      </c>
      <c r="AQ31" s="189" t="s">
        <v>1051</v>
      </c>
      <c r="AR31" s="189" t="s">
        <v>687</v>
      </c>
    </row>
    <row r="32" spans="1:44" ht="292.14999999999998" customHeight="1">
      <c r="A32" s="196" t="s">
        <v>276</v>
      </c>
      <c r="B32" s="197" t="s">
        <v>48</v>
      </c>
      <c r="C32" s="197" t="s">
        <v>93</v>
      </c>
      <c r="D32" s="217" t="s">
        <v>88</v>
      </c>
      <c r="E32" s="218" t="s">
        <v>1052</v>
      </c>
      <c r="F32" s="198" t="s">
        <v>664</v>
      </c>
      <c r="G32" s="198" t="s">
        <v>296</v>
      </c>
      <c r="H32" s="198" t="s">
        <v>1053</v>
      </c>
      <c r="I32" s="198" t="s">
        <v>1054</v>
      </c>
      <c r="J32" s="198" t="s">
        <v>1055</v>
      </c>
      <c r="K32" s="199" t="s">
        <v>98</v>
      </c>
      <c r="L32" s="199" t="s">
        <v>161</v>
      </c>
      <c r="M32" s="286" t="s">
        <v>101</v>
      </c>
      <c r="N32" s="189" t="s">
        <v>1056</v>
      </c>
      <c r="O32" s="198" t="s">
        <v>1057</v>
      </c>
      <c r="P32" s="204" t="s">
        <v>834</v>
      </c>
      <c r="Q32" s="204" t="s">
        <v>834</v>
      </c>
      <c r="R32" s="204" t="s">
        <v>834</v>
      </c>
      <c r="S32" s="200" t="s">
        <v>81</v>
      </c>
      <c r="T32" s="204" t="s">
        <v>83</v>
      </c>
      <c r="U32" s="198" t="s">
        <v>1058</v>
      </c>
      <c r="V32" s="204" t="s">
        <v>834</v>
      </c>
      <c r="W32" s="204" t="s">
        <v>834</v>
      </c>
      <c r="X32" s="204" t="s">
        <v>834</v>
      </c>
      <c r="Y32" s="200" t="s">
        <v>81</v>
      </c>
      <c r="Z32" s="204" t="s">
        <v>119</v>
      </c>
      <c r="AA32" s="199" t="s">
        <v>60</v>
      </c>
      <c r="AB32" s="199" t="s">
        <v>161</v>
      </c>
      <c r="AC32" s="292" t="s">
        <v>101</v>
      </c>
      <c r="AD32" s="189" t="s">
        <v>1059</v>
      </c>
      <c r="AE32" s="191" t="s">
        <v>84</v>
      </c>
      <c r="AF32" s="195" t="s">
        <v>703</v>
      </c>
      <c r="AG32" s="195" t="s">
        <v>703</v>
      </c>
      <c r="AH32" s="195" t="s">
        <v>703</v>
      </c>
      <c r="AI32" s="201" t="s">
        <v>703</v>
      </c>
      <c r="AJ32" s="201" t="s">
        <v>703</v>
      </c>
      <c r="AK32" s="189" t="s">
        <v>1060</v>
      </c>
      <c r="AL32" s="189" t="s">
        <v>1061</v>
      </c>
      <c r="AM32" s="189" t="s">
        <v>1062</v>
      </c>
      <c r="AN32" s="219" t="s">
        <v>770</v>
      </c>
      <c r="AO32" s="219" t="s">
        <v>754</v>
      </c>
      <c r="AP32" s="189" t="s">
        <v>1063</v>
      </c>
      <c r="AQ32" s="189" t="s">
        <v>1064</v>
      </c>
      <c r="AR32" s="189" t="s">
        <v>687</v>
      </c>
    </row>
    <row r="33" spans="1:44" ht="292.14999999999998" hidden="1" customHeight="1">
      <c r="A33" s="196" t="s">
        <v>276</v>
      </c>
      <c r="B33" s="197" t="s">
        <v>123</v>
      </c>
      <c r="C33" s="197" t="s">
        <v>194</v>
      </c>
      <c r="D33" s="217" t="s">
        <v>249</v>
      </c>
      <c r="E33" s="218" t="s">
        <v>1065</v>
      </c>
      <c r="F33" s="198" t="s">
        <v>664</v>
      </c>
      <c r="G33" s="198" t="s">
        <v>276</v>
      </c>
      <c r="H33" s="198" t="s">
        <v>1066</v>
      </c>
      <c r="I33" s="198" t="s">
        <v>1067</v>
      </c>
      <c r="J33" s="198" t="s">
        <v>1068</v>
      </c>
      <c r="K33" s="199" t="s">
        <v>182</v>
      </c>
      <c r="L33" s="199" t="s">
        <v>137</v>
      </c>
      <c r="M33" s="284" t="s">
        <v>63</v>
      </c>
      <c r="N33" s="189" t="s">
        <v>1056</v>
      </c>
      <c r="O33" s="198" t="s">
        <v>1069</v>
      </c>
      <c r="P33" s="204" t="s">
        <v>701</v>
      </c>
      <c r="Q33" s="204" t="s">
        <v>701</v>
      </c>
      <c r="R33" s="204" t="s">
        <v>701</v>
      </c>
      <c r="S33" s="200" t="s">
        <v>81</v>
      </c>
      <c r="T33" s="204" t="s">
        <v>83</v>
      </c>
      <c r="U33" s="198" t="s">
        <v>1070</v>
      </c>
      <c r="V33" s="204" t="s">
        <v>673</v>
      </c>
      <c r="W33" s="204" t="s">
        <v>673</v>
      </c>
      <c r="X33" s="204" t="s">
        <v>673</v>
      </c>
      <c r="Y33" s="200" t="s">
        <v>81</v>
      </c>
      <c r="Z33" s="204" t="s">
        <v>83</v>
      </c>
      <c r="AA33" s="199" t="s">
        <v>135</v>
      </c>
      <c r="AB33" s="199" t="s">
        <v>61</v>
      </c>
      <c r="AC33" s="295" t="s">
        <v>162</v>
      </c>
      <c r="AD33" s="189" t="s">
        <v>749</v>
      </c>
      <c r="AE33" s="191" t="s">
        <v>121</v>
      </c>
      <c r="AF33" s="195" t="s">
        <v>703</v>
      </c>
      <c r="AG33" s="195" t="s">
        <v>703</v>
      </c>
      <c r="AH33" s="195" t="s">
        <v>703</v>
      </c>
      <c r="AI33" s="201" t="s">
        <v>703</v>
      </c>
      <c r="AJ33" s="201" t="s">
        <v>703</v>
      </c>
      <c r="AK33" s="189" t="s">
        <v>703</v>
      </c>
      <c r="AL33" s="189" t="s">
        <v>703</v>
      </c>
      <c r="AM33" s="189" t="s">
        <v>703</v>
      </c>
      <c r="AN33" s="219" t="s">
        <v>703</v>
      </c>
      <c r="AO33" s="219" t="s">
        <v>703</v>
      </c>
      <c r="AP33" s="189" t="s">
        <v>1050</v>
      </c>
      <c r="AQ33" s="189" t="s">
        <v>1051</v>
      </c>
      <c r="AR33" s="189" t="s">
        <v>687</v>
      </c>
    </row>
    <row r="34" spans="1:44" ht="292.14999999999998" hidden="1" customHeight="1">
      <c r="A34" s="196" t="s">
        <v>276</v>
      </c>
      <c r="B34" s="197" t="s">
        <v>149</v>
      </c>
      <c r="C34" s="197" t="s">
        <v>205</v>
      </c>
      <c r="D34" s="217" t="s">
        <v>52</v>
      </c>
      <c r="E34" s="218" t="s">
        <v>1071</v>
      </c>
      <c r="F34" s="198" t="s">
        <v>664</v>
      </c>
      <c r="G34" s="198" t="s">
        <v>73</v>
      </c>
      <c r="H34" s="198" t="s">
        <v>1072</v>
      </c>
      <c r="I34" s="198" t="s">
        <v>1073</v>
      </c>
      <c r="J34" s="198" t="s">
        <v>1074</v>
      </c>
      <c r="K34" s="199" t="s">
        <v>135</v>
      </c>
      <c r="L34" s="199" t="s">
        <v>184</v>
      </c>
      <c r="M34" s="284" t="s">
        <v>63</v>
      </c>
      <c r="N34" s="189" t="s">
        <v>1075</v>
      </c>
      <c r="O34" s="198" t="s">
        <v>1076</v>
      </c>
      <c r="P34" s="204" t="s">
        <v>942</v>
      </c>
      <c r="Q34" s="204" t="s">
        <v>1077</v>
      </c>
      <c r="R34" s="204" t="s">
        <v>942</v>
      </c>
      <c r="S34" s="200" t="s">
        <v>117</v>
      </c>
      <c r="T34" s="204" t="s">
        <v>119</v>
      </c>
      <c r="U34" s="198" t="s">
        <v>702</v>
      </c>
      <c r="V34" s="204" t="s">
        <v>670</v>
      </c>
      <c r="W34" s="204" t="s">
        <v>670</v>
      </c>
      <c r="X34" s="204" t="s">
        <v>670</v>
      </c>
      <c r="Y34" s="200" t="s">
        <v>81</v>
      </c>
      <c r="Z34" s="204" t="s">
        <v>83</v>
      </c>
      <c r="AA34" s="199" t="s">
        <v>135</v>
      </c>
      <c r="AB34" s="199" t="s">
        <v>137</v>
      </c>
      <c r="AC34" s="292" t="s">
        <v>101</v>
      </c>
      <c r="AD34" s="189" t="s">
        <v>1078</v>
      </c>
      <c r="AE34" s="191" t="s">
        <v>84</v>
      </c>
      <c r="AF34" s="195" t="s">
        <v>1079</v>
      </c>
      <c r="AG34" s="195" t="s">
        <v>1080</v>
      </c>
      <c r="AH34" s="195" t="s">
        <v>1081</v>
      </c>
      <c r="AI34" s="201" t="s">
        <v>1082</v>
      </c>
      <c r="AJ34" s="201" t="s">
        <v>1083</v>
      </c>
      <c r="AK34" s="189" t="s">
        <v>1084</v>
      </c>
      <c r="AL34" s="189" t="s">
        <v>1085</v>
      </c>
      <c r="AM34" s="189" t="s">
        <v>1086</v>
      </c>
      <c r="AN34" s="219" t="s">
        <v>1087</v>
      </c>
      <c r="AO34" s="219" t="s">
        <v>1088</v>
      </c>
      <c r="AP34" s="189" t="s">
        <v>1089</v>
      </c>
      <c r="AQ34" s="189" t="s">
        <v>1090</v>
      </c>
      <c r="AR34" s="189" t="s">
        <v>1091</v>
      </c>
    </row>
    <row r="35" spans="1:44" ht="292.14999999999998" customHeight="1">
      <c r="A35" s="196" t="s">
        <v>252</v>
      </c>
      <c r="B35" s="197" t="s">
        <v>48</v>
      </c>
      <c r="C35" s="197" t="s">
        <v>93</v>
      </c>
      <c r="D35" s="217" t="s">
        <v>50</v>
      </c>
      <c r="E35" s="218" t="s">
        <v>1092</v>
      </c>
      <c r="F35" s="198" t="s">
        <v>664</v>
      </c>
      <c r="G35" s="198" t="s">
        <v>73</v>
      </c>
      <c r="H35" s="198" t="s">
        <v>1093</v>
      </c>
      <c r="I35" s="198" t="s">
        <v>1094</v>
      </c>
      <c r="J35" s="198" t="s">
        <v>1095</v>
      </c>
      <c r="K35" s="199" t="s">
        <v>135</v>
      </c>
      <c r="L35" s="199" t="s">
        <v>161</v>
      </c>
      <c r="M35" s="284" t="s">
        <v>63</v>
      </c>
      <c r="N35" s="189" t="s">
        <v>1096</v>
      </c>
      <c r="O35" s="198" t="s">
        <v>1097</v>
      </c>
      <c r="P35" s="204" t="s">
        <v>701</v>
      </c>
      <c r="Q35" s="204" t="s">
        <v>701</v>
      </c>
      <c r="R35" s="204" t="s">
        <v>701</v>
      </c>
      <c r="S35" s="200" t="s">
        <v>81</v>
      </c>
      <c r="T35" s="204" t="s">
        <v>83</v>
      </c>
      <c r="U35" s="198" t="s">
        <v>1098</v>
      </c>
      <c r="V35" s="204" t="s">
        <v>1099</v>
      </c>
      <c r="W35" s="204" t="s">
        <v>834</v>
      </c>
      <c r="X35" s="204" t="s">
        <v>1099</v>
      </c>
      <c r="Y35" s="200" t="s">
        <v>117</v>
      </c>
      <c r="Z35" s="204" t="s">
        <v>119</v>
      </c>
      <c r="AA35" s="199" t="s">
        <v>60</v>
      </c>
      <c r="AB35" s="199" t="s">
        <v>161</v>
      </c>
      <c r="AC35" s="292" t="s">
        <v>101</v>
      </c>
      <c r="AD35" s="189" t="s">
        <v>711</v>
      </c>
      <c r="AE35" s="191" t="s">
        <v>84</v>
      </c>
      <c r="AF35" s="195" t="s">
        <v>1100</v>
      </c>
      <c r="AG35" s="195" t="s">
        <v>1101</v>
      </c>
      <c r="AH35" s="195" t="s">
        <v>1102</v>
      </c>
      <c r="AI35" s="201" t="s">
        <v>1103</v>
      </c>
      <c r="AJ35" s="201" t="s">
        <v>1104</v>
      </c>
      <c r="AK35" s="189" t="s">
        <v>1105</v>
      </c>
      <c r="AL35" s="189" t="s">
        <v>1106</v>
      </c>
      <c r="AM35" s="189" t="s">
        <v>1107</v>
      </c>
      <c r="AN35" s="219" t="s">
        <v>770</v>
      </c>
      <c r="AO35" s="219" t="s">
        <v>754</v>
      </c>
      <c r="AP35" s="189" t="s">
        <v>1050</v>
      </c>
      <c r="AQ35" s="189" t="s">
        <v>1108</v>
      </c>
      <c r="AR35" s="189" t="s">
        <v>687</v>
      </c>
    </row>
    <row r="36" spans="1:44" ht="292.14999999999998" hidden="1" customHeight="1">
      <c r="A36" s="196" t="s">
        <v>252</v>
      </c>
      <c r="B36" s="197" t="s">
        <v>123</v>
      </c>
      <c r="C36" s="197" t="s">
        <v>194</v>
      </c>
      <c r="D36" s="217" t="s">
        <v>245</v>
      </c>
      <c r="E36" s="218" t="s">
        <v>1109</v>
      </c>
      <c r="F36" s="198" t="s">
        <v>664</v>
      </c>
      <c r="G36" s="198" t="s">
        <v>73</v>
      </c>
      <c r="H36" s="198" t="s">
        <v>1110</v>
      </c>
      <c r="I36" s="198" t="s">
        <v>1111</v>
      </c>
      <c r="J36" s="198" t="s">
        <v>1112</v>
      </c>
      <c r="K36" s="199" t="s">
        <v>98</v>
      </c>
      <c r="L36" s="199" t="s">
        <v>100</v>
      </c>
      <c r="M36" s="286" t="s">
        <v>101</v>
      </c>
      <c r="N36" s="189" t="s">
        <v>1113</v>
      </c>
      <c r="O36" s="198" t="s">
        <v>1114</v>
      </c>
      <c r="P36" s="204" t="s">
        <v>701</v>
      </c>
      <c r="Q36" s="204" t="s">
        <v>701</v>
      </c>
      <c r="R36" s="204" t="s">
        <v>701</v>
      </c>
      <c r="S36" s="200" t="s">
        <v>81</v>
      </c>
      <c r="T36" s="204" t="s">
        <v>83</v>
      </c>
      <c r="U36" s="198" t="s">
        <v>702</v>
      </c>
      <c r="V36" s="204" t="s">
        <v>670</v>
      </c>
      <c r="W36" s="204" t="s">
        <v>670</v>
      </c>
      <c r="X36" s="204" t="s">
        <v>670</v>
      </c>
      <c r="Y36" s="200" t="s">
        <v>81</v>
      </c>
      <c r="Z36" s="204" t="s">
        <v>83</v>
      </c>
      <c r="AA36" s="199" t="s">
        <v>60</v>
      </c>
      <c r="AB36" s="199" t="s">
        <v>99</v>
      </c>
      <c r="AC36" s="295" t="s">
        <v>162</v>
      </c>
      <c r="AD36" s="189" t="s">
        <v>711</v>
      </c>
      <c r="AE36" s="191" t="s">
        <v>84</v>
      </c>
      <c r="AF36" s="195" t="s">
        <v>703</v>
      </c>
      <c r="AG36" s="195" t="s">
        <v>703</v>
      </c>
      <c r="AH36" s="195" t="s">
        <v>703</v>
      </c>
      <c r="AI36" s="201" t="s">
        <v>703</v>
      </c>
      <c r="AJ36" s="201" t="s">
        <v>703</v>
      </c>
      <c r="AK36" s="189" t="s">
        <v>1115</v>
      </c>
      <c r="AL36" s="189" t="s">
        <v>1116</v>
      </c>
      <c r="AM36" s="189" t="s">
        <v>1117</v>
      </c>
      <c r="AN36" s="219" t="s">
        <v>770</v>
      </c>
      <c r="AO36" s="219" t="s">
        <v>754</v>
      </c>
      <c r="AP36" s="189" t="s">
        <v>1063</v>
      </c>
      <c r="AQ36" s="189" t="s">
        <v>1118</v>
      </c>
      <c r="AR36" s="189" t="s">
        <v>687</v>
      </c>
    </row>
    <row r="37" spans="1:44" ht="292.14999999999998" hidden="1" customHeight="1">
      <c r="A37" s="196" t="s">
        <v>252</v>
      </c>
      <c r="B37" s="197" t="s">
        <v>123</v>
      </c>
      <c r="C37" s="197" t="s">
        <v>194</v>
      </c>
      <c r="D37" s="217" t="s">
        <v>241</v>
      </c>
      <c r="E37" s="218" t="s">
        <v>1119</v>
      </c>
      <c r="F37" s="198" t="s">
        <v>664</v>
      </c>
      <c r="G37" s="198" t="s">
        <v>276</v>
      </c>
      <c r="H37" s="198" t="s">
        <v>1120</v>
      </c>
      <c r="I37" s="198" t="s">
        <v>1121</v>
      </c>
      <c r="J37" s="198" t="s">
        <v>1122</v>
      </c>
      <c r="K37" s="199" t="s">
        <v>160</v>
      </c>
      <c r="L37" s="199" t="s">
        <v>137</v>
      </c>
      <c r="M37" s="286" t="s">
        <v>101</v>
      </c>
      <c r="N37" s="189" t="s">
        <v>699</v>
      </c>
      <c r="O37" s="198" t="s">
        <v>1123</v>
      </c>
      <c r="P37" s="204" t="s">
        <v>670</v>
      </c>
      <c r="Q37" s="204" t="s">
        <v>670</v>
      </c>
      <c r="R37" s="204" t="s">
        <v>670</v>
      </c>
      <c r="S37" s="200" t="s">
        <v>81</v>
      </c>
      <c r="T37" s="204" t="s">
        <v>83</v>
      </c>
      <c r="U37" s="198" t="s">
        <v>1124</v>
      </c>
      <c r="V37" s="204" t="s">
        <v>673</v>
      </c>
      <c r="W37" s="204" t="s">
        <v>673</v>
      </c>
      <c r="X37" s="204" t="s">
        <v>673</v>
      </c>
      <c r="Y37" s="200" t="s">
        <v>81</v>
      </c>
      <c r="Z37" s="204" t="s">
        <v>83</v>
      </c>
      <c r="AA37" s="199" t="s">
        <v>98</v>
      </c>
      <c r="AB37" s="199" t="s">
        <v>61</v>
      </c>
      <c r="AC37" s="295" t="s">
        <v>162</v>
      </c>
      <c r="AD37" s="189" t="s">
        <v>711</v>
      </c>
      <c r="AE37" s="191" t="s">
        <v>121</v>
      </c>
      <c r="AF37" s="195" t="s">
        <v>703</v>
      </c>
      <c r="AG37" s="195" t="s">
        <v>703</v>
      </c>
      <c r="AH37" s="195" t="s">
        <v>703</v>
      </c>
      <c r="AI37" s="201" t="s">
        <v>703</v>
      </c>
      <c r="AJ37" s="201" t="s">
        <v>703</v>
      </c>
      <c r="AK37" s="189" t="s">
        <v>703</v>
      </c>
      <c r="AL37" s="189" t="s">
        <v>703</v>
      </c>
      <c r="AM37" s="189" t="s">
        <v>703</v>
      </c>
      <c r="AN37" s="219" t="s">
        <v>703</v>
      </c>
      <c r="AO37" s="219" t="s">
        <v>703</v>
      </c>
      <c r="AP37" s="189" t="s">
        <v>1050</v>
      </c>
      <c r="AQ37" s="189" t="s">
        <v>1051</v>
      </c>
      <c r="AR37" s="189" t="s">
        <v>687</v>
      </c>
    </row>
    <row r="38" spans="1:44" ht="293.25" hidden="1">
      <c r="A38" s="196" t="s">
        <v>252</v>
      </c>
      <c r="B38" s="197" t="s">
        <v>149</v>
      </c>
      <c r="C38" s="197" t="s">
        <v>205</v>
      </c>
      <c r="D38" s="217" t="s">
        <v>90</v>
      </c>
      <c r="E38" s="218" t="s">
        <v>1125</v>
      </c>
      <c r="F38" s="198" t="s">
        <v>1126</v>
      </c>
      <c r="G38" s="198" t="s">
        <v>276</v>
      </c>
      <c r="H38" s="198" t="s">
        <v>1127</v>
      </c>
      <c r="I38" s="198" t="s">
        <v>1128</v>
      </c>
      <c r="J38" s="198" t="s">
        <v>1129</v>
      </c>
      <c r="K38" s="199" t="s">
        <v>135</v>
      </c>
      <c r="L38" s="199" t="s">
        <v>184</v>
      </c>
      <c r="M38" s="284" t="s">
        <v>63</v>
      </c>
      <c r="N38" s="189" t="s">
        <v>1130</v>
      </c>
      <c r="O38" s="198" t="s">
        <v>1131</v>
      </c>
      <c r="P38" s="204" t="s">
        <v>701</v>
      </c>
      <c r="Q38" s="204" t="s">
        <v>701</v>
      </c>
      <c r="R38" s="204" t="s">
        <v>701</v>
      </c>
      <c r="S38" s="200" t="s">
        <v>81</v>
      </c>
      <c r="T38" s="204" t="s">
        <v>83</v>
      </c>
      <c r="U38" s="198" t="s">
        <v>1132</v>
      </c>
      <c r="V38" s="204" t="s">
        <v>834</v>
      </c>
      <c r="W38" s="204" t="s">
        <v>834</v>
      </c>
      <c r="X38" s="204" t="s">
        <v>834</v>
      </c>
      <c r="Y38" s="200" t="s">
        <v>81</v>
      </c>
      <c r="Z38" s="204" t="s">
        <v>83</v>
      </c>
      <c r="AA38" s="199" t="s">
        <v>60</v>
      </c>
      <c r="AB38" s="199" t="s">
        <v>137</v>
      </c>
      <c r="AC38" s="277" t="s">
        <v>138</v>
      </c>
      <c r="AD38" s="189" t="s">
        <v>711</v>
      </c>
      <c r="AE38" s="191" t="s">
        <v>84</v>
      </c>
      <c r="AF38" s="195" t="s">
        <v>703</v>
      </c>
      <c r="AG38" s="195" t="s">
        <v>703</v>
      </c>
      <c r="AH38" s="195" t="s">
        <v>703</v>
      </c>
      <c r="AI38" s="201" t="s">
        <v>703</v>
      </c>
      <c r="AJ38" s="201" t="s">
        <v>703</v>
      </c>
      <c r="AK38" s="189" t="s">
        <v>1133</v>
      </c>
      <c r="AL38" s="189" t="s">
        <v>703</v>
      </c>
      <c r="AM38" s="189" t="s">
        <v>703</v>
      </c>
      <c r="AN38" s="219" t="s">
        <v>703</v>
      </c>
      <c r="AO38" s="219" t="s">
        <v>703</v>
      </c>
      <c r="AP38" s="189" t="s">
        <v>1134</v>
      </c>
      <c r="AQ38" s="189" t="s">
        <v>1135</v>
      </c>
      <c r="AR38" s="189" t="s">
        <v>1136</v>
      </c>
    </row>
    <row r="39" spans="1:44" ht="292.14999999999998" customHeight="1">
      <c r="A39" s="196" t="s">
        <v>284</v>
      </c>
      <c r="B39" s="197" t="s">
        <v>48</v>
      </c>
      <c r="C39" s="197" t="s">
        <v>93</v>
      </c>
      <c r="D39" s="217" t="s">
        <v>50</v>
      </c>
      <c r="E39" s="218" t="s">
        <v>1137</v>
      </c>
      <c r="F39" s="198" t="s">
        <v>664</v>
      </c>
      <c r="G39" s="198" t="s">
        <v>73</v>
      </c>
      <c r="H39" s="198" t="s">
        <v>1093</v>
      </c>
      <c r="I39" s="198" t="s">
        <v>1138</v>
      </c>
      <c r="J39" s="198" t="s">
        <v>1139</v>
      </c>
      <c r="K39" s="199" t="s">
        <v>135</v>
      </c>
      <c r="L39" s="199" t="s">
        <v>161</v>
      </c>
      <c r="M39" s="284" t="s">
        <v>63</v>
      </c>
      <c r="N39" s="189" t="s">
        <v>1113</v>
      </c>
      <c r="O39" s="198" t="s">
        <v>1140</v>
      </c>
      <c r="P39" s="204" t="s">
        <v>701</v>
      </c>
      <c r="Q39" s="204" t="s">
        <v>701</v>
      </c>
      <c r="R39" s="204" t="s">
        <v>701</v>
      </c>
      <c r="S39" s="200" t="s">
        <v>81</v>
      </c>
      <c r="T39" s="204" t="s">
        <v>83</v>
      </c>
      <c r="U39" s="198" t="s">
        <v>1141</v>
      </c>
      <c r="V39" s="204" t="s">
        <v>833</v>
      </c>
      <c r="W39" s="204" t="s">
        <v>834</v>
      </c>
      <c r="X39" s="204" t="s">
        <v>833</v>
      </c>
      <c r="Y39" s="200" t="s">
        <v>117</v>
      </c>
      <c r="Z39" s="204" t="s">
        <v>119</v>
      </c>
      <c r="AA39" s="199" t="s">
        <v>60</v>
      </c>
      <c r="AB39" s="199" t="s">
        <v>161</v>
      </c>
      <c r="AC39" s="292" t="s">
        <v>101</v>
      </c>
      <c r="AD39" s="189" t="s">
        <v>711</v>
      </c>
      <c r="AE39" s="191" t="s">
        <v>84</v>
      </c>
      <c r="AF39" s="195" t="s">
        <v>1142</v>
      </c>
      <c r="AG39" s="195" t="s">
        <v>1143</v>
      </c>
      <c r="AH39" s="195" t="s">
        <v>1144</v>
      </c>
      <c r="AI39" s="201" t="s">
        <v>1145</v>
      </c>
      <c r="AJ39" s="201" t="s">
        <v>862</v>
      </c>
      <c r="AK39" s="189" t="s">
        <v>1105</v>
      </c>
      <c r="AL39" s="189" t="s">
        <v>1106</v>
      </c>
      <c r="AM39" s="189" t="s">
        <v>1107</v>
      </c>
      <c r="AN39" s="219" t="s">
        <v>770</v>
      </c>
      <c r="AO39" s="219" t="s">
        <v>754</v>
      </c>
      <c r="AP39" s="189" t="s">
        <v>1050</v>
      </c>
      <c r="AQ39" s="189" t="s">
        <v>1108</v>
      </c>
      <c r="AR39" s="189" t="s">
        <v>687</v>
      </c>
    </row>
    <row r="40" spans="1:44" ht="292.14999999999998" hidden="1" customHeight="1">
      <c r="A40" s="196" t="s">
        <v>284</v>
      </c>
      <c r="B40" s="197" t="s">
        <v>123</v>
      </c>
      <c r="C40" s="197" t="s">
        <v>194</v>
      </c>
      <c r="D40" s="217" t="s">
        <v>249</v>
      </c>
      <c r="E40" s="218" t="s">
        <v>1146</v>
      </c>
      <c r="F40" s="198" t="s">
        <v>664</v>
      </c>
      <c r="G40" s="198" t="s">
        <v>73</v>
      </c>
      <c r="H40" s="198" t="s">
        <v>1147</v>
      </c>
      <c r="I40" s="198" t="s">
        <v>1148</v>
      </c>
      <c r="J40" s="198" t="s">
        <v>1149</v>
      </c>
      <c r="K40" s="199" t="s">
        <v>135</v>
      </c>
      <c r="L40" s="199" t="s">
        <v>137</v>
      </c>
      <c r="M40" s="286" t="s">
        <v>101</v>
      </c>
      <c r="N40" s="189" t="s">
        <v>1150</v>
      </c>
      <c r="O40" s="198" t="s">
        <v>1097</v>
      </c>
      <c r="P40" s="204" t="s">
        <v>701</v>
      </c>
      <c r="Q40" s="204" t="s">
        <v>701</v>
      </c>
      <c r="R40" s="204" t="s">
        <v>701</v>
      </c>
      <c r="S40" s="200" t="s">
        <v>81</v>
      </c>
      <c r="T40" s="204" t="s">
        <v>83</v>
      </c>
      <c r="U40" s="198" t="s">
        <v>1141</v>
      </c>
      <c r="V40" s="204" t="s">
        <v>833</v>
      </c>
      <c r="W40" s="204" t="s">
        <v>834</v>
      </c>
      <c r="X40" s="204" t="s">
        <v>833</v>
      </c>
      <c r="Y40" s="200" t="s">
        <v>117</v>
      </c>
      <c r="Z40" s="204" t="s">
        <v>120</v>
      </c>
      <c r="AA40" s="199" t="s">
        <v>60</v>
      </c>
      <c r="AB40" s="199" t="s">
        <v>137</v>
      </c>
      <c r="AC40" s="277" t="s">
        <v>138</v>
      </c>
      <c r="AD40" s="189" t="s">
        <v>711</v>
      </c>
      <c r="AE40" s="191" t="s">
        <v>84</v>
      </c>
      <c r="AF40" s="195" t="s">
        <v>1142</v>
      </c>
      <c r="AG40" s="195" t="s">
        <v>1143</v>
      </c>
      <c r="AH40" s="195" t="s">
        <v>1144</v>
      </c>
      <c r="AI40" s="201" t="s">
        <v>1145</v>
      </c>
      <c r="AJ40" s="201" t="s">
        <v>862</v>
      </c>
      <c r="AK40" s="189" t="s">
        <v>1151</v>
      </c>
      <c r="AL40" s="189" t="s">
        <v>1152</v>
      </c>
      <c r="AM40" s="189" t="s">
        <v>1153</v>
      </c>
      <c r="AN40" s="219" t="s">
        <v>770</v>
      </c>
      <c r="AO40" s="219" t="s">
        <v>754</v>
      </c>
      <c r="AP40" s="189" t="s">
        <v>1063</v>
      </c>
      <c r="AQ40" s="189" t="s">
        <v>1118</v>
      </c>
      <c r="AR40" s="189" t="s">
        <v>687</v>
      </c>
    </row>
    <row r="41" spans="1:44" ht="292.14999999999998" hidden="1" customHeight="1">
      <c r="A41" s="196" t="s">
        <v>284</v>
      </c>
      <c r="B41" s="197" t="s">
        <v>123</v>
      </c>
      <c r="C41" s="197" t="s">
        <v>194</v>
      </c>
      <c r="D41" s="217" t="s">
        <v>245</v>
      </c>
      <c r="E41" s="218" t="s">
        <v>1154</v>
      </c>
      <c r="F41" s="198" t="s">
        <v>664</v>
      </c>
      <c r="G41" s="198" t="s">
        <v>276</v>
      </c>
      <c r="H41" s="198" t="s">
        <v>1155</v>
      </c>
      <c r="I41" s="198" t="s">
        <v>1156</v>
      </c>
      <c r="J41" s="198" t="s">
        <v>1157</v>
      </c>
      <c r="K41" s="199" t="s">
        <v>60</v>
      </c>
      <c r="L41" s="199" t="s">
        <v>100</v>
      </c>
      <c r="M41" s="286" t="s">
        <v>101</v>
      </c>
      <c r="N41" s="189" t="s">
        <v>1158</v>
      </c>
      <c r="O41" s="198" t="s">
        <v>1159</v>
      </c>
      <c r="P41" s="204" t="s">
        <v>670</v>
      </c>
      <c r="Q41" s="204" t="s">
        <v>670</v>
      </c>
      <c r="R41" s="204" t="s">
        <v>670</v>
      </c>
      <c r="S41" s="200" t="s">
        <v>81</v>
      </c>
      <c r="T41" s="204" t="s">
        <v>83</v>
      </c>
      <c r="U41" s="198" t="s">
        <v>702</v>
      </c>
      <c r="V41" s="204" t="s">
        <v>670</v>
      </c>
      <c r="W41" s="204" t="s">
        <v>670</v>
      </c>
      <c r="X41" s="204" t="s">
        <v>670</v>
      </c>
      <c r="Y41" s="200" t="s">
        <v>81</v>
      </c>
      <c r="Z41" s="204" t="s">
        <v>83</v>
      </c>
      <c r="AA41" s="199" t="s">
        <v>60</v>
      </c>
      <c r="AB41" s="199" t="s">
        <v>99</v>
      </c>
      <c r="AC41" s="295" t="s">
        <v>162</v>
      </c>
      <c r="AD41" s="189" t="s">
        <v>711</v>
      </c>
      <c r="AE41" s="191" t="s">
        <v>121</v>
      </c>
      <c r="AF41" s="195" t="s">
        <v>703</v>
      </c>
      <c r="AG41" s="195" t="s">
        <v>703</v>
      </c>
      <c r="AH41" s="195" t="s">
        <v>703</v>
      </c>
      <c r="AI41" s="201" t="s">
        <v>703</v>
      </c>
      <c r="AJ41" s="201" t="s">
        <v>703</v>
      </c>
      <c r="AK41" s="189" t="s">
        <v>703</v>
      </c>
      <c r="AL41" s="189" t="s">
        <v>703</v>
      </c>
      <c r="AM41" s="189" t="s">
        <v>703</v>
      </c>
      <c r="AN41" s="219" t="s">
        <v>703</v>
      </c>
      <c r="AO41" s="219" t="s">
        <v>703</v>
      </c>
      <c r="AP41" s="189" t="s">
        <v>1050</v>
      </c>
      <c r="AQ41" s="189" t="s">
        <v>1118</v>
      </c>
      <c r="AR41" s="189" t="s">
        <v>687</v>
      </c>
    </row>
    <row r="42" spans="1:44" ht="292.14999999999998" hidden="1" customHeight="1">
      <c r="A42" s="196" t="s">
        <v>284</v>
      </c>
      <c r="B42" s="197" t="s">
        <v>149</v>
      </c>
      <c r="C42" s="197" t="s">
        <v>205</v>
      </c>
      <c r="D42" s="217" t="s">
        <v>90</v>
      </c>
      <c r="E42" s="218" t="s">
        <v>1160</v>
      </c>
      <c r="F42" s="198" t="s">
        <v>1126</v>
      </c>
      <c r="G42" s="198" t="s">
        <v>252</v>
      </c>
      <c r="H42" s="198" t="s">
        <v>1127</v>
      </c>
      <c r="I42" s="198" t="s">
        <v>1161</v>
      </c>
      <c r="J42" s="198" t="s">
        <v>1129</v>
      </c>
      <c r="K42" s="199" t="s">
        <v>135</v>
      </c>
      <c r="L42" s="199" t="s">
        <v>184</v>
      </c>
      <c r="M42" s="284" t="s">
        <v>63</v>
      </c>
      <c r="N42" s="189" t="s">
        <v>1130</v>
      </c>
      <c r="O42" s="198" t="s">
        <v>1131</v>
      </c>
      <c r="P42" s="204" t="s">
        <v>701</v>
      </c>
      <c r="Q42" s="204" t="s">
        <v>701</v>
      </c>
      <c r="R42" s="204" t="s">
        <v>701</v>
      </c>
      <c r="S42" s="200" t="s">
        <v>81</v>
      </c>
      <c r="T42" s="204" t="s">
        <v>83</v>
      </c>
      <c r="U42" s="198" t="s">
        <v>1132</v>
      </c>
      <c r="V42" s="204" t="s">
        <v>834</v>
      </c>
      <c r="W42" s="204" t="s">
        <v>834</v>
      </c>
      <c r="X42" s="204" t="s">
        <v>834</v>
      </c>
      <c r="Y42" s="200" t="s">
        <v>81</v>
      </c>
      <c r="Z42" s="204" t="s">
        <v>83</v>
      </c>
      <c r="AA42" s="199" t="s">
        <v>60</v>
      </c>
      <c r="AB42" s="199" t="s">
        <v>137</v>
      </c>
      <c r="AC42" s="277" t="s">
        <v>138</v>
      </c>
      <c r="AD42" s="189" t="s">
        <v>711</v>
      </c>
      <c r="AE42" s="191" t="s">
        <v>84</v>
      </c>
      <c r="AF42" s="195" t="s">
        <v>703</v>
      </c>
      <c r="AG42" s="195" t="s">
        <v>703</v>
      </c>
      <c r="AH42" s="195" t="s">
        <v>703</v>
      </c>
      <c r="AI42" s="201" t="s">
        <v>703</v>
      </c>
      <c r="AJ42" s="201" t="s">
        <v>703</v>
      </c>
      <c r="AK42" s="189" t="s">
        <v>1162</v>
      </c>
      <c r="AL42" s="189" t="s">
        <v>1163</v>
      </c>
      <c r="AM42" s="189" t="s">
        <v>1164</v>
      </c>
      <c r="AN42" s="219" t="s">
        <v>770</v>
      </c>
      <c r="AO42" s="219" t="s">
        <v>754</v>
      </c>
      <c r="AP42" s="189" t="s">
        <v>1134</v>
      </c>
      <c r="AQ42" s="189" t="s">
        <v>1135</v>
      </c>
      <c r="AR42" s="189" t="s">
        <v>1136</v>
      </c>
    </row>
    <row r="43" spans="1:44" ht="292.14999999999998" hidden="1" customHeight="1">
      <c r="A43" s="196" t="s">
        <v>150</v>
      </c>
      <c r="B43" s="197" t="s">
        <v>123</v>
      </c>
      <c r="C43" s="197" t="s">
        <v>55</v>
      </c>
      <c r="D43" s="217" t="s">
        <v>174</v>
      </c>
      <c r="E43" s="218" t="s">
        <v>1165</v>
      </c>
      <c r="F43" s="198" t="s">
        <v>664</v>
      </c>
      <c r="G43" s="198" t="s">
        <v>73</v>
      </c>
      <c r="H43" s="198" t="s">
        <v>1166</v>
      </c>
      <c r="I43" s="198" t="s">
        <v>1167</v>
      </c>
      <c r="J43" s="198" t="s">
        <v>1168</v>
      </c>
      <c r="K43" s="199" t="s">
        <v>182</v>
      </c>
      <c r="L43" s="199" t="s">
        <v>100</v>
      </c>
      <c r="M43" s="284" t="s">
        <v>63</v>
      </c>
      <c r="N43" s="189" t="s">
        <v>1075</v>
      </c>
      <c r="O43" s="198" t="s">
        <v>1169</v>
      </c>
      <c r="P43" s="204" t="s">
        <v>834</v>
      </c>
      <c r="Q43" s="204" t="s">
        <v>834</v>
      </c>
      <c r="R43" s="204" t="s">
        <v>834</v>
      </c>
      <c r="S43" s="200" t="s">
        <v>81</v>
      </c>
      <c r="T43" s="204" t="s">
        <v>83</v>
      </c>
      <c r="U43" s="198" t="s">
        <v>702</v>
      </c>
      <c r="V43" s="204" t="s">
        <v>670</v>
      </c>
      <c r="W43" s="204" t="s">
        <v>670</v>
      </c>
      <c r="X43" s="204" t="s">
        <v>670</v>
      </c>
      <c r="Y43" s="200" t="s">
        <v>81</v>
      </c>
      <c r="Z43" s="204" t="s">
        <v>83</v>
      </c>
      <c r="AA43" s="199" t="s">
        <v>135</v>
      </c>
      <c r="AB43" s="199" t="s">
        <v>99</v>
      </c>
      <c r="AC43" s="277" t="s">
        <v>138</v>
      </c>
      <c r="AD43" s="189" t="s">
        <v>711</v>
      </c>
      <c r="AE43" s="191" t="s">
        <v>84</v>
      </c>
      <c r="AF43" s="195" t="s">
        <v>703</v>
      </c>
      <c r="AG43" s="195" t="s">
        <v>703</v>
      </c>
      <c r="AH43" s="195" t="s">
        <v>703</v>
      </c>
      <c r="AI43" s="201" t="s">
        <v>703</v>
      </c>
      <c r="AJ43" s="201" t="s">
        <v>703</v>
      </c>
      <c r="AK43" s="189" t="s">
        <v>1170</v>
      </c>
      <c r="AL43" s="189" t="s">
        <v>1171</v>
      </c>
      <c r="AM43" s="189" t="s">
        <v>1172</v>
      </c>
      <c r="AN43" s="219" t="s">
        <v>683</v>
      </c>
      <c r="AO43" s="219" t="s">
        <v>1173</v>
      </c>
      <c r="AP43" s="189" t="s">
        <v>1174</v>
      </c>
      <c r="AQ43" s="189" t="s">
        <v>1175</v>
      </c>
      <c r="AR43" s="189" t="s">
        <v>687</v>
      </c>
    </row>
    <row r="44" spans="1:44" ht="292.14999999999998" hidden="1" customHeight="1">
      <c r="A44" s="196" t="s">
        <v>150</v>
      </c>
      <c r="B44" s="197" t="s">
        <v>149</v>
      </c>
      <c r="C44" s="197" t="s">
        <v>205</v>
      </c>
      <c r="D44" s="217" t="s">
        <v>90</v>
      </c>
      <c r="E44" s="218" t="s">
        <v>1176</v>
      </c>
      <c r="F44" s="198" t="s">
        <v>664</v>
      </c>
      <c r="G44" s="198" t="s">
        <v>73</v>
      </c>
      <c r="H44" s="198" t="s">
        <v>1177</v>
      </c>
      <c r="I44" s="198" t="s">
        <v>1178</v>
      </c>
      <c r="J44" s="198" t="s">
        <v>1179</v>
      </c>
      <c r="K44" s="199" t="s">
        <v>60</v>
      </c>
      <c r="L44" s="199" t="s">
        <v>137</v>
      </c>
      <c r="M44" s="288" t="s">
        <v>138</v>
      </c>
      <c r="N44" s="189" t="s">
        <v>1075</v>
      </c>
      <c r="O44" s="198" t="s">
        <v>1180</v>
      </c>
      <c r="P44" s="204" t="s">
        <v>673</v>
      </c>
      <c r="Q44" s="204" t="s">
        <v>673</v>
      </c>
      <c r="R44" s="204" t="s">
        <v>673</v>
      </c>
      <c r="S44" s="200" t="s">
        <v>81</v>
      </c>
      <c r="T44" s="204" t="s">
        <v>83</v>
      </c>
      <c r="U44" s="198" t="s">
        <v>1181</v>
      </c>
      <c r="V44" s="204" t="s">
        <v>834</v>
      </c>
      <c r="W44" s="204" t="s">
        <v>834</v>
      </c>
      <c r="X44" s="204" t="s">
        <v>834</v>
      </c>
      <c r="Y44" s="200" t="s">
        <v>81</v>
      </c>
      <c r="Z44" s="204" t="s">
        <v>83</v>
      </c>
      <c r="AA44" s="199" t="s">
        <v>60</v>
      </c>
      <c r="AB44" s="199" t="s">
        <v>61</v>
      </c>
      <c r="AC44" s="295" t="s">
        <v>162</v>
      </c>
      <c r="AD44" s="189" t="s">
        <v>711</v>
      </c>
      <c r="AE44" s="191" t="s">
        <v>121</v>
      </c>
      <c r="AF44" s="195" t="s">
        <v>703</v>
      </c>
      <c r="AG44" s="195" t="s">
        <v>703</v>
      </c>
      <c r="AH44" s="195" t="s">
        <v>703</v>
      </c>
      <c r="AI44" s="201" t="s">
        <v>703</v>
      </c>
      <c r="AJ44" s="201" t="s">
        <v>703</v>
      </c>
      <c r="AK44" s="189" t="s">
        <v>703</v>
      </c>
      <c r="AL44" s="189" t="s">
        <v>703</v>
      </c>
      <c r="AM44" s="189" t="s">
        <v>703</v>
      </c>
      <c r="AN44" s="219" t="s">
        <v>703</v>
      </c>
      <c r="AO44" s="219" t="s">
        <v>703</v>
      </c>
      <c r="AP44" s="189" t="s">
        <v>1182</v>
      </c>
      <c r="AQ44" s="189" t="s">
        <v>1183</v>
      </c>
      <c r="AR44" s="189" t="s">
        <v>1184</v>
      </c>
    </row>
    <row r="45" spans="1:44" ht="292.14999999999998" customHeight="1">
      <c r="A45" s="196" t="s">
        <v>290</v>
      </c>
      <c r="B45" s="197" t="s">
        <v>48</v>
      </c>
      <c r="C45" s="197" t="s">
        <v>93</v>
      </c>
      <c r="D45" s="217" t="s">
        <v>151</v>
      </c>
      <c r="E45" s="218" t="s">
        <v>1185</v>
      </c>
      <c r="F45" s="198" t="s">
        <v>664</v>
      </c>
      <c r="G45" s="198" t="s">
        <v>73</v>
      </c>
      <c r="H45" s="198" t="s">
        <v>1186</v>
      </c>
      <c r="I45" s="198" t="s">
        <v>1187</v>
      </c>
      <c r="J45" s="198" t="s">
        <v>1188</v>
      </c>
      <c r="K45" s="199" t="s">
        <v>182</v>
      </c>
      <c r="L45" s="199" t="s">
        <v>161</v>
      </c>
      <c r="M45" s="284" t="s">
        <v>63</v>
      </c>
      <c r="N45" s="189" t="s">
        <v>1158</v>
      </c>
      <c r="O45" s="198" t="s">
        <v>700</v>
      </c>
      <c r="P45" s="204" t="s">
        <v>701</v>
      </c>
      <c r="Q45" s="204" t="s">
        <v>701</v>
      </c>
      <c r="R45" s="204" t="s">
        <v>701</v>
      </c>
      <c r="S45" s="200" t="s">
        <v>81</v>
      </c>
      <c r="T45" s="204" t="s">
        <v>83</v>
      </c>
      <c r="U45" s="198" t="s">
        <v>1189</v>
      </c>
      <c r="V45" s="204" t="s">
        <v>834</v>
      </c>
      <c r="W45" s="204" t="s">
        <v>834</v>
      </c>
      <c r="X45" s="204" t="s">
        <v>834</v>
      </c>
      <c r="Y45" s="200" t="s">
        <v>81</v>
      </c>
      <c r="Z45" s="204" t="s">
        <v>119</v>
      </c>
      <c r="AA45" s="199" t="s">
        <v>135</v>
      </c>
      <c r="AB45" s="199" t="s">
        <v>161</v>
      </c>
      <c r="AC45" s="290" t="s">
        <v>63</v>
      </c>
      <c r="AD45" s="189" t="s">
        <v>711</v>
      </c>
      <c r="AE45" s="191" t="s">
        <v>84</v>
      </c>
      <c r="AF45" s="195" t="s">
        <v>703</v>
      </c>
      <c r="AG45" s="195" t="s">
        <v>703</v>
      </c>
      <c r="AH45" s="195" t="s">
        <v>703</v>
      </c>
      <c r="AI45" s="201" t="s">
        <v>703</v>
      </c>
      <c r="AJ45" s="201" t="s">
        <v>703</v>
      </c>
      <c r="AK45" s="189" t="s">
        <v>1190</v>
      </c>
      <c r="AL45" s="189" t="s">
        <v>1191</v>
      </c>
      <c r="AM45" s="189" t="s">
        <v>1192</v>
      </c>
      <c r="AN45" s="219" t="s">
        <v>683</v>
      </c>
      <c r="AO45" s="219" t="s">
        <v>1173</v>
      </c>
      <c r="AP45" s="189" t="s">
        <v>1193</v>
      </c>
      <c r="AQ45" s="189" t="s">
        <v>1194</v>
      </c>
      <c r="AR45" s="189" t="s">
        <v>1195</v>
      </c>
    </row>
    <row r="46" spans="1:44" ht="292.14999999999998" hidden="1" customHeight="1">
      <c r="A46" s="196" t="s">
        <v>290</v>
      </c>
      <c r="B46" s="197" t="s">
        <v>123</v>
      </c>
      <c r="C46" s="197" t="s">
        <v>194</v>
      </c>
      <c r="D46" s="217" t="s">
        <v>225</v>
      </c>
      <c r="E46" s="218" t="s">
        <v>1196</v>
      </c>
      <c r="F46" s="198" t="s">
        <v>664</v>
      </c>
      <c r="G46" s="198" t="s">
        <v>73</v>
      </c>
      <c r="H46" s="198" t="s">
        <v>1197</v>
      </c>
      <c r="I46" s="198" t="s">
        <v>690</v>
      </c>
      <c r="J46" s="198" t="s">
        <v>1198</v>
      </c>
      <c r="K46" s="199" t="s">
        <v>182</v>
      </c>
      <c r="L46" s="199" t="s">
        <v>100</v>
      </c>
      <c r="M46" s="284" t="s">
        <v>63</v>
      </c>
      <c r="N46" s="189" t="s">
        <v>1199</v>
      </c>
      <c r="O46" s="198" t="s">
        <v>1200</v>
      </c>
      <c r="P46" s="204" t="s">
        <v>701</v>
      </c>
      <c r="Q46" s="204" t="s">
        <v>701</v>
      </c>
      <c r="R46" s="204" t="s">
        <v>701</v>
      </c>
      <c r="S46" s="200" t="s">
        <v>81</v>
      </c>
      <c r="T46" s="204" t="s">
        <v>83</v>
      </c>
      <c r="U46" s="198" t="s">
        <v>1201</v>
      </c>
      <c r="V46" s="204" t="s">
        <v>1202</v>
      </c>
      <c r="W46" s="204" t="s">
        <v>1202</v>
      </c>
      <c r="X46" s="204" t="s">
        <v>1202</v>
      </c>
      <c r="Y46" s="200" t="s">
        <v>81</v>
      </c>
      <c r="Z46" s="204" t="s">
        <v>83</v>
      </c>
      <c r="AA46" s="199" t="s">
        <v>135</v>
      </c>
      <c r="AB46" s="199" t="s">
        <v>99</v>
      </c>
      <c r="AC46" s="277" t="s">
        <v>138</v>
      </c>
      <c r="AD46" s="189" t="s">
        <v>1203</v>
      </c>
      <c r="AE46" s="191" t="s">
        <v>84</v>
      </c>
      <c r="AF46" s="195" t="s">
        <v>703</v>
      </c>
      <c r="AG46" s="195" t="s">
        <v>703</v>
      </c>
      <c r="AH46" s="195" t="s">
        <v>703</v>
      </c>
      <c r="AI46" s="201" t="s">
        <v>703</v>
      </c>
      <c r="AJ46" s="201" t="s">
        <v>703</v>
      </c>
      <c r="AK46" s="189" t="s">
        <v>1204</v>
      </c>
      <c r="AL46" s="189" t="s">
        <v>1205</v>
      </c>
      <c r="AM46" s="189" t="s">
        <v>1206</v>
      </c>
      <c r="AN46" s="219" t="s">
        <v>1207</v>
      </c>
      <c r="AO46" s="219" t="s">
        <v>1173</v>
      </c>
      <c r="AP46" s="189" t="s">
        <v>1193</v>
      </c>
      <c r="AQ46" s="189" t="s">
        <v>1194</v>
      </c>
      <c r="AR46" s="189" t="s">
        <v>1195</v>
      </c>
    </row>
    <row r="47" spans="1:44" ht="369.75" hidden="1">
      <c r="A47" s="196" t="s">
        <v>240</v>
      </c>
      <c r="B47" s="197" t="s">
        <v>123</v>
      </c>
      <c r="C47" s="197" t="s">
        <v>55</v>
      </c>
      <c r="D47" s="217" t="s">
        <v>241</v>
      </c>
      <c r="E47" s="218" t="s">
        <v>1208</v>
      </c>
      <c r="F47" s="198" t="s">
        <v>1209</v>
      </c>
      <c r="G47" s="198" t="s">
        <v>150</v>
      </c>
      <c r="H47" s="198" t="s">
        <v>1210</v>
      </c>
      <c r="I47" s="198" t="s">
        <v>1211</v>
      </c>
      <c r="J47" s="198" t="s">
        <v>1212</v>
      </c>
      <c r="K47" s="199" t="s">
        <v>135</v>
      </c>
      <c r="L47" s="199" t="s">
        <v>137</v>
      </c>
      <c r="M47" s="286" t="s">
        <v>101</v>
      </c>
      <c r="N47" s="189" t="s">
        <v>1213</v>
      </c>
      <c r="O47" s="198" t="s">
        <v>1214</v>
      </c>
      <c r="P47" s="204" t="s">
        <v>1215</v>
      </c>
      <c r="Q47" s="204" t="s">
        <v>834</v>
      </c>
      <c r="R47" s="204" t="s">
        <v>1215</v>
      </c>
      <c r="S47" s="200" t="s">
        <v>146</v>
      </c>
      <c r="T47" s="204" t="s">
        <v>119</v>
      </c>
      <c r="U47" s="198" t="s">
        <v>1216</v>
      </c>
      <c r="V47" s="204" t="s">
        <v>670</v>
      </c>
      <c r="W47" s="204" t="s">
        <v>670</v>
      </c>
      <c r="X47" s="204" t="s">
        <v>670</v>
      </c>
      <c r="Y47" s="200" t="s">
        <v>81</v>
      </c>
      <c r="Z47" s="204" t="s">
        <v>83</v>
      </c>
      <c r="AA47" s="199" t="s">
        <v>135</v>
      </c>
      <c r="AB47" s="199" t="s">
        <v>61</v>
      </c>
      <c r="AC47" s="295" t="s">
        <v>162</v>
      </c>
      <c r="AD47" s="189" t="s">
        <v>1217</v>
      </c>
      <c r="AE47" s="191" t="s">
        <v>84</v>
      </c>
      <c r="AF47" s="195" t="s">
        <v>1218</v>
      </c>
      <c r="AG47" s="195" t="s">
        <v>1219</v>
      </c>
      <c r="AH47" s="195" t="s">
        <v>1220</v>
      </c>
      <c r="AI47" s="201" t="s">
        <v>1221</v>
      </c>
      <c r="AJ47" s="201" t="s">
        <v>1221</v>
      </c>
      <c r="AK47" s="189" t="s">
        <v>1222</v>
      </c>
      <c r="AL47" s="189" t="s">
        <v>1223</v>
      </c>
      <c r="AM47" s="189" t="s">
        <v>703</v>
      </c>
      <c r="AN47" s="219" t="s">
        <v>703</v>
      </c>
      <c r="AO47" s="219" t="s">
        <v>703</v>
      </c>
      <c r="AP47" s="189" t="s">
        <v>1224</v>
      </c>
      <c r="AQ47" s="189" t="s">
        <v>1225</v>
      </c>
      <c r="AR47" s="189" t="s">
        <v>1226</v>
      </c>
    </row>
    <row r="48" spans="1:44" ht="318.75" hidden="1">
      <c r="A48" s="196" t="s">
        <v>240</v>
      </c>
      <c r="B48" s="197" t="s">
        <v>123</v>
      </c>
      <c r="C48" s="197" t="s">
        <v>194</v>
      </c>
      <c r="D48" s="217" t="s">
        <v>89</v>
      </c>
      <c r="E48" s="218" t="s">
        <v>1227</v>
      </c>
      <c r="F48" s="198" t="s">
        <v>664</v>
      </c>
      <c r="G48" s="198" t="s">
        <v>625</v>
      </c>
      <c r="H48" s="198" t="s">
        <v>1228</v>
      </c>
      <c r="I48" s="198" t="s">
        <v>1229</v>
      </c>
      <c r="J48" s="198" t="s">
        <v>1230</v>
      </c>
      <c r="K48" s="199" t="s">
        <v>135</v>
      </c>
      <c r="L48" s="199" t="s">
        <v>99</v>
      </c>
      <c r="M48" s="288" t="s">
        <v>138</v>
      </c>
      <c r="N48" s="189" t="s">
        <v>1231</v>
      </c>
      <c r="O48" s="198" t="s">
        <v>1232</v>
      </c>
      <c r="P48" s="204" t="s">
        <v>834</v>
      </c>
      <c r="Q48" s="204" t="s">
        <v>834</v>
      </c>
      <c r="R48" s="204" t="s">
        <v>834</v>
      </c>
      <c r="S48" s="200" t="s">
        <v>81</v>
      </c>
      <c r="T48" s="204" t="s">
        <v>83</v>
      </c>
      <c r="U48" s="198" t="s">
        <v>1233</v>
      </c>
      <c r="V48" s="204" t="s">
        <v>834</v>
      </c>
      <c r="W48" s="204" t="s">
        <v>834</v>
      </c>
      <c r="X48" s="204" t="s">
        <v>834</v>
      </c>
      <c r="Y48" s="200" t="s">
        <v>81</v>
      </c>
      <c r="Z48" s="204" t="s">
        <v>83</v>
      </c>
      <c r="AA48" s="199" t="s">
        <v>60</v>
      </c>
      <c r="AB48" s="199" t="s">
        <v>61</v>
      </c>
      <c r="AC48" s="295" t="s">
        <v>162</v>
      </c>
      <c r="AD48" s="189" t="s">
        <v>1234</v>
      </c>
      <c r="AE48" s="191" t="s">
        <v>121</v>
      </c>
      <c r="AF48" s="195" t="s">
        <v>703</v>
      </c>
      <c r="AG48" s="195" t="s">
        <v>703</v>
      </c>
      <c r="AH48" s="195" t="s">
        <v>703</v>
      </c>
      <c r="AI48" s="201" t="s">
        <v>703</v>
      </c>
      <c r="AJ48" s="201" t="s">
        <v>703</v>
      </c>
      <c r="AK48" s="189" t="s">
        <v>703</v>
      </c>
      <c r="AL48" s="189" t="s">
        <v>703</v>
      </c>
      <c r="AM48" s="189" t="s">
        <v>703</v>
      </c>
      <c r="AN48" s="219" t="s">
        <v>703</v>
      </c>
      <c r="AO48" s="219" t="s">
        <v>703</v>
      </c>
      <c r="AP48" s="189" t="s">
        <v>1235</v>
      </c>
      <c r="AQ48" s="189" t="s">
        <v>1236</v>
      </c>
      <c r="AR48" s="189" t="s">
        <v>1237</v>
      </c>
    </row>
    <row r="49" spans="1:44" ht="318.75" hidden="1">
      <c r="A49" s="196" t="s">
        <v>1238</v>
      </c>
      <c r="B49" s="197" t="str">
        <f>IF([2]Ficha1!$V$13="","",[2]Ficha1!$V$13)</f>
        <v xml:space="preserve">Riesgo de Gestión </v>
      </c>
      <c r="C49" s="197" t="str">
        <f>IF([2]Ficha1!$AY$24="","",[2]Ficha1!$AY$24)</f>
        <v>Operativo</v>
      </c>
      <c r="D49" s="217" t="str">
        <f>IF([2]Ficha1!$D$18="","",[2]Ficha1!$D$18)</f>
        <v xml:space="preserve">Incumplimiento en los terminos e ineficacia </v>
      </c>
      <c r="E49" s="218" t="str">
        <f>CONCATENATE(IF([2]Ficha1!$S$18="","",[2]Ficha1!$S$18)," ",IF([2]Ficha1!$X$18="","",[2]Ficha1!$X$18))</f>
        <v>en la contestacion de demandas y otras actuaciones procesales.</v>
      </c>
      <c r="F49" s="198" t="str">
        <f>CONCATENATE(IF([2]Ficha1!$D$29="","",[2]Ficha1!$D$29),"
",IF([2]Ficha1!$D$30="","",[2]Ficha1!$D$30),"
",IF([2]Ficha1!$D$31="","",[2]Ficha1!$D$31),"
",IF([2]Ficha1!$D$32="","",[2]Ficha1!$D$32),"
",IF([2]Ficha1!$D$33="","",[2]Ficha1!$D$33),"
",IF([2]Ficha1!$D$34="","",[2]Ficha1!$D$34))</f>
        <v xml:space="preserve">Ningún trámite
</v>
      </c>
      <c r="G49" s="198" t="str">
        <f>IF([2]Ficha1!$AD$29="","",[2]Ficha1!$AD$29)</f>
        <v/>
      </c>
      <c r="H49" s="198" t="str">
        <f>CONCATENATE(IF([2]Ficha1!$J$39="","",[2]Ficha1!$J$39),"
",IF([2]Ficha1!$J$40="","",[2]Ficha1!$J$40),"
",IF([2]Ficha1!$J$41="","",[2]Ficha1!$J$41),"
",IF([2]Ficha1!$J$42="","",[2]Ficha1!$J$42),"
",IF([2]Ficha1!$J$43="","",[2]Ficha1!$J$43),"
",IF([2]Ficha1!$J$44="","",[2]Ficha1!$J$44),"
",IF([2]Ficha1!$J$45="","",[2]Ficha1!$J$45),"
",IF([2]Ficha1!$J$46="","",[2]Ficha1!$J$46),"
",IF([2]Ficha1!$J$47="","",[2]Ficha1!$J$47),"
",IF([2]Ficha1!$J$48="","",[2]Ficha1!$J$48))</f>
        <v xml:space="preserve">Confusión en la contabilización de los terminos.
Indebida notificación. 
No se generan alertas sobre el vencimiento de terminos para las contestaciones de procesos contenciosos y acciones constitucionales
</v>
      </c>
      <c r="I49" s="198" t="str">
        <f>CONCATENATE(IF([2]Ficha1!$J$51="","",[2]Ficha1!$J$51),"
",IF([2]Ficha1!$J$52="","",[2]Ficha1!$J$52),"
",IF([2]Ficha1!$J$53="","",[2]Ficha1!$J$53),"
",IF([2]Ficha1!$J$54="","",[2]Ficha1!$J$54),"
",IF([2]Ficha1!$J$55="","",[2]Ficha1!$J$55),"
",IF([2]Ficha1!$J$56="","",[2]Ficha1!$J$56),"
",IF([2]Ficha1!$J$57="","",[2]Ficha1!$J$57),"
",IF([2]Ficha1!$J$58="","",[2]Ficha1!$J$58),"
",IF([2]Ficha1!$J$59="","",[2]Ficha1!$J$59),"
",IF([2]Ficha1!$J$60="","",[2]Ficha1!$J$60))</f>
        <v xml:space="preserve">Terminos cortos de respuesta otorgado por el despacho judicial
</v>
      </c>
      <c r="J49" s="198" t="str">
        <f>CONCATENATE(IF([2]Ficha1!$AD$39="","",[2]Ficha1!$AD$39),"
",IF([2]Ficha1!$AD$40="","",[2]Ficha1!$AD$40),"
",IF([2]Ficha1!$AD$41="","",[2]Ficha1!$AD$41),"
",IF([2]Ficha1!$AD$42="","",[2]Ficha1!$AD$42),"
",IF([2]Ficha1!$AD$43="","",[2]Ficha1!$AD$43),"
",IF([2]Ficha1!$AD$44="","",[2]Ficha1!$AD$44),"
",IF([2]Ficha1!$AD$45="","",[2]Ficha1!$AD$45),"
",IF([2]Ficha1!$AD$46="","",[2]Ficha1!$AD$46),"
",IF([2]Ficha1!$AD$47="","",[2]Ficha1!$AD$47),"
",IF([2]Ficha1!$AD$48="","",[2]Ficha1!$AD$48),"
",IF([2]Ficha1!$AD$49="","",[2]Ficha1!$AD$49),"
",IF([2]Ficha1!$AD$50="","",[2]Ficha1!$AD$50),"
",IF([2]Ficha1!$AD$51="","",[2]Ficha1!$AD$51),"
",IF([2]Ficha1!$AD$52="","",[2]Ficha1!$AD$52),"
",IF([2]Ficha1!$AD$53="","",[2]Ficha1!$AD$53),"
",IF([2]Ficha1!$AD$54="","",[2]Ficha1!$AD$54),"
",IF([2]Ficha1!$AD$55="","",[2]Ficha1!$AD$55),"
",IF([2]Ficha1!$AD$56="","",[2]Ficha1!$AD$56),"
",IF([2]Ficha1!$AD$57="","",[2]Ficha1!$AD$57),"
",IF([2]Ficha1!$AD$58="","",[2]Ficha1!$AD$58),"
",IF([2]Ficha1!$AD$59="","",[2]Ficha1!$AD$59),"
",IF([2]Ficha1!$AD$60="","",[2]Ficha1!$AD$60))</f>
        <v xml:space="preserve">Perdida de la defensa de los intereses del instituto en el proceso judicial
Procesos disciplinarios
Detrimento patrimonial para el Instituto.
Incumplimiento de las metas de la Oficina Asesora Juridica.
</v>
      </c>
      <c r="K49" s="199" t="str">
        <f>IF([2]Ficha1!$J$72="","",[2]Ficha1!$J$72)</f>
        <v>Posible (3)</v>
      </c>
      <c r="L49" s="199" t="str">
        <f>IF([2]Ficha1!$J$79="","",[2]Ficha1!$J$79)</f>
        <v>Mayor (4)</v>
      </c>
      <c r="M49" s="284" t="str">
        <f>IF([2]Ficha1!$AP$68="","",[2]Ficha1!$AP$68)</f>
        <v>Extrema</v>
      </c>
      <c r="N49" s="189" t="str">
        <f>IF([2]Ficha1!$AP$72="","",[2]Ficha1!$AP$72)</f>
        <v>Se debe revisar frecuentemente el correo njudiciales@invima.gov.co, para dar contestacion, con el fin de reducir la probabilidad y el impacto del presente riesgo.</v>
      </c>
      <c r="O49" s="198" t="str">
        <f>CONCATENATE(IF([2]Ficha1!$D$87="","",[2]Ficha1!$D$87),"
",IF([2]Ficha1!$D$88="","",[2]Ficha1!$D$88),"
",IF([2]Ficha1!$D$89="","",[2]Ficha1!$D$89),"
",IF([2]Ficha1!$D$90="","",[2]Ficha1!$D$90),"
",IF([2]Ficha1!$D$91="","",[2]Ficha1!$D$91),"
",IF([2]Ficha1!$D$92="","",[2]Ficha1!$D$92),"
",IF([2]Ficha1!$D$93="","",[2]Ficha1!$D$93),"
",IF([2]Ficha1!$D$94="","",[2]Ficha1!$D$94),"
",IF([2]Ficha1!$D$95="","",[2]Ficha1!$D$95),"
",IF([2]Ficha1!$D$96="","",[2]Ficha1!$D$96))</f>
        <v xml:space="preserve">Base de Datos de Procesos Judiciales y base de datos acciones de tutela
</v>
      </c>
      <c r="P49" s="204" t="str">
        <f>CONCATENATE(IF([2]Ficha1!$AL$87="","",[2]Ficha1!$AL$87),"
",IF([2]Ficha1!$AL$88="","",[2]Ficha1!$AL$88),"
",IF([2]Ficha1!$AL$89="","",[2]Ficha1!$AL$89),"
",IF([2]Ficha1!$AL$90="","",[2]Ficha1!$AL$90),"
",IF([2]Ficha1!$AL$91="","",[2]Ficha1!$AL$91),"
",IF([2]Ficha1!$AL$92="","",[2]Ficha1!$AL$92),"
",IF([2]Ficha1!$AL$93="","",[2]Ficha1!$AL$93),"
",IF([2]Ficha1!$AL$94="","",[2]Ficha1!$AL$94),"
",IF([2]Ficha1!$AL$95="","",[2]Ficha1!$AL$95),"
",IF([2]Ficha1!$AL$96="","",[2]Ficha1!$AL$96))</f>
        <v xml:space="preserve">Fuerte
</v>
      </c>
      <c r="Q49" s="204" t="str">
        <f>CONCATENATE(IF([2]Ficha1!$AR$87="","",[2]Ficha1!$AR$87),"
",IF([2]Ficha1!$AR$88="","",[2]Ficha1!$AR$88),"
",IF([2]Ficha1!$AR$89="","",[2]Ficha1!$AR$89),"
",IF([2]Ficha1!$AR$90="","",[2]Ficha1!$AR$90),"
",IF([2]Ficha1!$AR$91="","",[2]Ficha1!$AR$91),"
",IF([2]Ficha1!$AR$92="","",[2]Ficha1!$AR$92),"
",IF([2]Ficha1!$AR$93="","",[2]Ficha1!$AR$93),"
",IF([2]Ficha1!$AR$94="","",[2]Ficha1!$AR$94),"
",IF([2]Ficha1!$AR$95="","",[2]Ficha1!$AR$95),"
",IF([2]Ficha1!$AR$96="","",[2]Ficha1!$AR$96))</f>
        <v xml:space="preserve">Fuerte
</v>
      </c>
      <c r="R49" s="204" t="str">
        <f>CONCATENATE(IF([2]Ficha1!$AT$87="","",[2]Ficha1!$AT$87),"
",IF([2]Ficha1!$AT$88="","",[2]Ficha1!$AT$88),"
",IF([2]Ficha1!$AT$89="","",[2]Ficha1!$AT$89),"
",IF([2]Ficha1!$AT$90="","",[2]Ficha1!$AT$90),"
",IF([2]Ficha1!$AT$91="","",[2]Ficha1!$AT$91),"
",IF([2]Ficha1!$AT$92="","",[2]Ficha1!$AT$92),"
",IF([2]Ficha1!$AT$93="","",[2]Ficha1!$AT$93),"
",IF([2]Ficha1!$AT$94="","",[2]Ficha1!$AT$94),"
",IF([2]Ficha1!$AT$95="","",[2]Ficha1!$AT$95),"
",IF([2]Ficha1!$AT$96="","",[2]Ficha1!$AT$96))</f>
        <v xml:space="preserve">Fuerte
</v>
      </c>
      <c r="S49" s="200" t="str">
        <f>IF([2]Ficha1!$AW$87="","",[2]Ficha1!$AW$87)</f>
        <v>Fuerte</v>
      </c>
      <c r="T49" s="204" t="str">
        <f>IF([2]Ficha1!$AZ$87="","",[2]Ficha1!$AZ$87)</f>
        <v>Directamente</v>
      </c>
      <c r="U49" s="198" t="str">
        <f>CONCATENATE(IF([2]Ficha1!$D$102="","",[2]Ficha1!$D$102),"
",IF([2]Ficha1!$D$103="","",[2]Ficha1!$D$103),"
",IF([2]Ficha1!$D$104="","",[2]Ficha1!$D$104),"
",IF([2]Ficha1!$D$105="","",[2]Ficha1!$D$105),"
",IF([2]Ficha1!$D$106="","",[2]Ficha1!$D$106),"
",IF([2]Ficha1!$D$107="","",[2]Ficha1!$D$107),"
",IF([2]Ficha1!$D$108="","",[2]Ficha1!$D$108),"
",IF([2]Ficha1!$D$109="","",[2]Ficha1!$D$109),"
",IF([2]Ficha1!$D$110="","",[2]Ficha1!$D$110),"
",IF([2]Ficha1!$D$111="","",[2]Ficha1!$D$111))</f>
        <v xml:space="preserve">Seguimientos a los hallazgos de auditorias internas y externas
Gestión de PQRDS
</v>
      </c>
      <c r="V49" s="204" t="str">
        <f>CONCATENATE(IF([2]Ficha1!$AL$102="","",[2]Ficha1!$AL$102),"
",IF([2]Ficha1!$AL$103="","",[2]Ficha1!$AL$103),"
",IF([2]Ficha1!$AL$104="","",[2]Ficha1!$AL$104),"
",IF([2]Ficha1!$AL$105="","",[2]Ficha1!$AL$105),"
",IF([2]Ficha1!$AL$106="","",[2]Ficha1!$AL$106),"
",IF([2]Ficha1!$AL$107="","",[2]Ficha1!$AL$107),"
",IF([2]Ficha1!$AL$108="","",[2]Ficha1!$AL$108),"
",IF([2]Ficha1!$AL$109="","",[2]Ficha1!$AL$109),"
",IF([2]Ficha1!$AL$110="","",[2]Ficha1!$AL$110),"
",IF([2]Ficha1!$AL$111="","",[2]Ficha1!$AL$111))</f>
        <v xml:space="preserve">Fuerte
Fuerte
</v>
      </c>
      <c r="W49" s="204" t="str">
        <f>CONCATENATE(IF([2]Ficha1!$AR$102="","",[2]Ficha1!$AR$102),"
",IF([2]Ficha1!$AR$103="","",[2]Ficha1!$AR$103),"
",IF([2]Ficha1!$AR$104="","",[2]Ficha1!$AR$104),"
",IF([2]Ficha1!$AR$105="","",[2]Ficha1!$AR$105),"
",IF([2]Ficha1!$AR$106="","",[2]Ficha1!$AR$106),"
",IF([2]Ficha1!$AR$107="","",[2]Ficha1!$AR$107),"
",IF([2]Ficha1!$AR$108="","",[2]Ficha1!$AR$108),"
",IF([2]Ficha1!$AR$109="","",[2]Ficha1!$AR$109),"
",IF([2]Ficha1!$AR$110="","",[2]Ficha1!$AR$110),"
",IF([2]Ficha1!$AR$111="","",[2]Ficha1!$AR$111))</f>
        <v xml:space="preserve">Fuerte
Fuerte
</v>
      </c>
      <c r="X49" s="204" t="str">
        <f>CONCATENATE(IF([2]Ficha1!$AT$102="","",[2]Ficha1!$AT$102),"
",IF([2]Ficha1!$AT$103="","",[2]Ficha1!$AT$103),"
",IF([2]Ficha1!$AT$104="","",[2]Ficha1!$AT$104),"
",IF([2]Ficha1!$AT$105="","",[2]Ficha1!$AT$105),"
",IF([2]Ficha1!$AT$106="","",[2]Ficha1!$AT$106),"
",IF([2]Ficha1!$AT$107="","",[2]Ficha1!$AT$107),"
",IF([2]Ficha1!$AT$108="","",[2]Ficha1!$AT$108),"
",IF([2]Ficha1!$AT$109="","",[2]Ficha1!$AT$109),"
",IF([2]Ficha1!$AT$110="","",[2]Ficha1!$AT$110),"
",IF([2]Ficha1!$AT$111="","",[2]Ficha1!$AT$111))</f>
        <v xml:space="preserve">Fuerte
Fuerte
</v>
      </c>
      <c r="Y49" s="200" t="str">
        <f>IF([2]Ficha1!$AW$102="","",[2]Ficha1!$AW$102)</f>
        <v>Fuerte</v>
      </c>
      <c r="Z49" s="204" t="str">
        <f>IF([2]Ficha1!$AZ$102="","",[2]Ficha1!$AZ$102)</f>
        <v>Directamente</v>
      </c>
      <c r="AA49" s="199" t="str">
        <f>IF([2]Ficha1!$J$127="","",[2]Ficha1!$J$127)</f>
        <v>Rara vez (1)</v>
      </c>
      <c r="AB49" s="199" t="str">
        <f>IF([2]Ficha1!$J$134="","",[2]Ficha1!$J$134)</f>
        <v>Menor (2)</v>
      </c>
      <c r="AC49" s="295" t="str">
        <f>IF([2]Ficha1!$AP$126="","",[2]Ficha1!$AP$126)</f>
        <v>Baja</v>
      </c>
      <c r="AD49" s="189" t="str">
        <f>IF([2]Ficha1!$AP$130="","",[2]Ficha1!$AP$130)</f>
        <v>El control diario a traves de la base de datos disminuye la probabilidad y el impacto del riesgo.</v>
      </c>
      <c r="AE49" s="191" t="str">
        <f>IF([2]Ficha1!$T$145="x",[2]Datos!$AU$2,IF([2]Ficha1!$AM$145="x",[2]Datos!$AU$3,""))</f>
        <v>Aceptar</v>
      </c>
      <c r="AF49" s="195" t="str">
        <f>CONCATENATE(IF([2]Ficha1!$V$155="","",[2]Ficha1!$V$155),"
",IF([2]Ficha1!$V$156="","",[2]Ficha1!$V$156),"
",IF([2]Ficha1!$V$157="","",[2]Ficha1!$V$157),"
",IF([2]Ficha1!$V$158="","",[2]Ficha1!$V$158),"
",IF([2]Ficha1!$V$159="","",[2]Ficha1!$V$159),"
",IF([2]Ficha1!$V$160="","",[2]Ficha1!$V$160),"
",IF([2]Ficha1!$V$161="","",[2]Ficha1!$V$161),"
",IF([2]Ficha1!$V$162="","",[2]Ficha1!$V$162),"
",IF([2]Ficha1!$V$163="","",[2]Ficha1!$V$163),"
",IF([2]Ficha1!$V$164="","",[2]Ficha1!$V$164),"
_______________
",IF([2]Ficha1!$V$165="","",[2]Ficha1!$V$165),"
",IF([2]Ficha1!$V$166="","",[2]Ficha1!$V$166),"
",IF([2]Ficha1!$V$167="","",[2]Ficha1!$V$167),"
",IF([2]Ficha1!$V$168="","",[2]Ficha1!$V$168),"
",IF([2]Ficha1!$V$169="","",[2]Ficha1!$V$169),"
",IF([2]Ficha1!$V$170="","",[2]Ficha1!$V$170),"
",IF([2]Ficha1!$V$171="","",[2]Ficha1!$V$171),"
",IF([2]Ficha1!$V$172="","",[2]Ficha1!$V$172),"
",IF([2]Ficha1!$V$173="","",[2]Ficha1!$V$173),"
",IF([2]Ficha1!$V$164="","",[2]Ficha1!$V$174),"")</f>
        <v xml:space="preserve">
_______________
</v>
      </c>
      <c r="AG49" s="195" t="str">
        <f>CONCATENATE(IF([2]Ficha1!$AH$155="","",[2]Ficha1!$AH$155),"
",IF([2]Ficha1!$AH$156="","",[2]Ficha1!$AH$156),"
",IF([2]Ficha1!$AH$157="","",[2]Ficha1!$AH$157),"
",IF([2]Ficha1!$AH$158="","",[2]Ficha1!$AH$158),"
",IF([2]Ficha1!$AH$159="","",[2]Ficha1!$AH$159),"
",IF([2]Ficha1!$AH$160="","",[2]Ficha1!$AH$160),"
",IF([2]Ficha1!$AH$161="","",[2]Ficha1!$AH$161),"
",IF([2]Ficha1!$AH$162="","",[2]Ficha1!$AH$162),"
",IF([2]Ficha1!$AH$163="","",[2]Ficha1!$AH$163),"
",IF([2]Ficha1!$AH$164="","",[2]Ficha1!$AH$164),"
_______________
",IF([2]Ficha1!$AH$165="","",[2]Ficha1!$AH$165),"
",IF([2]Ficha1!$AH$166="","",[2]Ficha1!$AH$166),"
",IF([2]Ficha1!$AH$167="","",[2]Ficha1!$AH$167),"
",IF([2]Ficha1!$AH$168="","",[2]Ficha1!$AH$168),"
",IF([2]Ficha1!$AH$169="","",[2]Ficha1!$AH$169),"
",IF([2]Ficha1!$AH$170="","",[2]Ficha1!$AH$170),"
",IF([2]Ficha1!$AH$171="","",[2]Ficha1!$AH$171),"
",IF([2]Ficha1!$AH$172="","",[2]Ficha1!$AH$172),"
",IF([2]Ficha1!$AH$173="","",[2]Ficha1!$AH$173),"
",IF([2]Ficha1!$AH$164="","",[2]Ficha1!$AH$174),"")</f>
        <v xml:space="preserve">
_______________
</v>
      </c>
      <c r="AH49" s="195" t="str">
        <f>CONCATENATE(IF([2]Ficha1!$AQ$155="","",[2]Ficha1!$AQ$155),"
",IF([2]Ficha1!$AQ$156="","",[2]Ficha1!$AQ$156),"
",IF([2]Ficha1!$AQ$157="","",[2]Ficha1!$AQ$157),"
",IF([2]Ficha1!$AQ$158="","",[2]Ficha1!$AQ$158),"
",IF([2]Ficha1!$AQ$159="","",[2]Ficha1!$AQ$159),"
",IF([2]Ficha1!$AQ$160="","",[2]Ficha1!$AQ$160),"
",IF([2]Ficha1!$AQ$161="","",[2]Ficha1!$AQ$161),"
",IF([2]Ficha1!$AQ$162="","",[2]Ficha1!$AQ$162),"
",IF([2]Ficha1!$AQ$163="","",[2]Ficha1!$AQ$163),"
",IF([2]Ficha1!$AQ$164="","",[2]Ficha1!$AQ$164),"
_______________
",IF([2]Ficha1!$AQ$165="","",[2]Ficha1!$AQ$165),"
",IF([2]Ficha1!$AQ$166="","",[2]Ficha1!$AQ$166),"
",IF([2]Ficha1!$AQ$167="","",[2]Ficha1!$AQ$167),"
",IF([2]Ficha1!$AQ$168="","",[2]Ficha1!$AQ$168),"
",IF([2]Ficha1!$AQ$169="","",[2]Ficha1!$AQ$169),"
",IF([2]Ficha1!$AQ$170="","",[2]Ficha1!$AQ$170),"
",IF([2]Ficha1!$AQ$171="","",[2]Ficha1!$AQ$171),"
",IF([2]Ficha1!$AQ$172="","",[2]Ficha1!$AQ$172),"
",IF([2]Ficha1!$AQ$173="","",[2]Ficha1!$AQ$173),"
",IF([2]Ficha1!$AQ$164="","",[2]Ficha1!$AQ$174),"")</f>
        <v xml:space="preserve">
_______________
</v>
      </c>
      <c r="AI49" s="201" t="str">
        <f>CONCATENATE(IF([2]Ficha1!$BA$155="","",TEXT([2]Ficha1!$BA$155,"dd/mm/yyyy")),"
",IF([2]Ficha1!$BA$156="","",TEXT([2]Ficha1!$BA$156,"dd/mm/yyyy")),"
",IF([2]Ficha1!$BA$157="","",TEXT([2]Ficha1!$BA$157,"dd/mm/yyyy")),"
",IF([2]Ficha1!$BA$158="","",TEXT([2]Ficha1!$BA$158,"dd/mm/yyyy")),"
",IF([2]Ficha1!$BA$159="","",TEXT([2]Ficha1!$BA$159,"dd/mm/yyyy")),"
",IF([2]Ficha1!$BA$160="","",TEXT([2]Ficha1!$BA$160,"dd/mm/yyyy")),"
",IF([2]Ficha1!$BA$161="","",TEXT([2]Ficha1!$BA$161,"dd/mm/yyyy")),"
",IF([2]Ficha1!$BA$162="","",TEXT([2]Ficha1!$BA$162,"dd/mm/yyyy")),"
",IF([2]Ficha1!$BA$163="","",TEXT([2]Ficha1!$BA$163,"dd/mm/yyyy")),"
",IF([2]Ficha1!$BA$164="","",TEXT([2]Ficha1!$BA$164,"dd/mm/yyyy")),"
_______________
",IF([2]Ficha1!$BA$165="","",TEXT([2]Ficha1!$BA$165,"dd/mm/yyyy")),"
",IF([2]Ficha1!$BA$166="","",TEXT([2]Ficha1!$BA$166,"dd/mm/yyyy")),"
",IF([2]Ficha1!$BA$167="","",TEXT([2]Ficha1!$BA$167,"dd/mm/yyyy")),"
",IF([2]Ficha1!$BA$168="","",TEXT([2]Ficha1!$BA$168,"dd/mm/yyyy")),"
",IF([2]Ficha1!$BA$169="","",TEXT([2]Ficha1!$BA$169,"dd/mm/yyyy")),"
",IF([2]Ficha1!$BA$170="","",TEXT([2]Ficha1!$BA$170,"dd/mm/yyyy")),"
",IF([2]Ficha1!$BA$171="","",TEXT([2]Ficha1!$BA$171,"dd/mm/yyyy")),"
",IF([2]Ficha1!$BA$172="","",TEXT([2]Ficha1!$BA$172,"dd/mm/yyyy")),"
",IF([2]Ficha1!$BA$173="","",TEXT([2]Ficha1!$BA$173,"dd/mm/yyyy")),"
",IF([2]Ficha1!$BA$174="","",TEXT([2]Ficha1!$BA$174,"dd/mm/yyyy")))</f>
        <v xml:space="preserve">
_______________
</v>
      </c>
      <c r="AJ49" s="201" t="str">
        <f>CONCATENATE(IF([2]Ficha1!$BG$155="","",TEXT([2]Ficha1!$BG$155,"dd/mm/yyyy")),"
",IF([2]Ficha1!$BG$156="","",TEXT([2]Ficha1!$BG$156,"dd/mm/yyyy")),"
",IF([2]Ficha1!$BG$157="","",TEXT([2]Ficha1!$BG$157,"dd/mm/yyyy")),"
",IF([2]Ficha1!$BG$158="","",TEXT([2]Ficha1!$BG$158,"dd/mm/yyyy")),"
",IF([2]Ficha1!$BG$159="","",TEXT([2]Ficha1!$BG$159,"dd/mm/yyyy")),"
",IF([2]Ficha1!$BG$160="","",TEXT([2]Ficha1!$BG$160,"dd/mm/yyyy")),"
",IF([2]Ficha1!$BG$161="","",TEXT([2]Ficha1!$BG$161,"dd/mm/yyyy")),"
",IF([2]Ficha1!$BG$162="","",TEXT([2]Ficha1!$BG$162,"dd/mm/yyyy")),"
",IF([2]Ficha1!$BG$163="","",TEXT([2]Ficha1!$BG$163,"dd/mm/yyyy")),"
",IF([2]Ficha1!$BG$164="","",TEXT([2]Ficha1!$BG$164,"dd/mm/yyyy")),"
_______________
",IF([2]Ficha1!$BG$165="","",TEXT([2]Ficha1!$BG$165,"dd/mm/yyyy")),"
",IF([2]Ficha1!$BG$166="","",TEXT([2]Ficha1!$BG$166,"dd/mm/yyyy")),"
",IF([2]Ficha1!$BG$167="","",TEXT([2]Ficha1!$BG$167,"dd/mm/yyyy")),"
",IF([2]Ficha1!$BG$168="","",TEXT([2]Ficha1!$BG$168,"dd/mm/yyyy")),"
",IF([2]Ficha1!$BG$169="","",TEXT([2]Ficha1!$BG$169,"dd/mm/yyyy")),"
",IF([2]Ficha1!$BG$170="","",TEXT([2]Ficha1!$BG$170,"dd/mm/yyyy")),"
",IF([2]Ficha1!$BG$171="","",TEXT([2]Ficha1!$BG$171,"dd/mm/yyyy")),"
",IF([2]Ficha1!$BG$172="","",TEXT([2]Ficha1!$BG$172,"dd/mm/yyyy")),"
",IF([2]Ficha1!$BG$173="","",TEXT([2]Ficha1!$BG$173,"dd/mm/yyyy")),"
",IF([2]Ficha1!$BG$174="","",TEXT([2]Ficha1!$BG$174,"dd/mm/yyyy")))</f>
        <v xml:space="preserve">
_______________
</v>
      </c>
      <c r="AK49" s="189" t="str">
        <f>CONCATENATE(IF([2]Ficha1!$V$180="","",[2]Ficha1!$V$180),"
",IF([2]Ficha1!$V$181="","",[2]Ficha1!$V$181),"
",IF([2]Ficha1!$V$182="","",[2]Ficha1!$V$182),"
",IF([2]Ficha1!$V$183="","",[2]Ficha1!$V$183),"
",IF([2]Ficha1!$V$184="","",[2]Ficha1!$V$184),"
",IF([2]Ficha1!$V$185="","",[2]Ficha1!$V$185),"
",IF([2]Ficha1!$V$186="","",[2]Ficha1!$V$186),"
",IF([2]Ficha1!$V$187="","",[2]Ficha1!$V$187),"
",IF([2]Ficha1!$V$188="","",[2]Ficha1!$V$188),"
",IF([2]Ficha1!$V$189="","",[2]Ficha1!$V$189),"
_______________
",IF([2]Ficha1!$V$190="","",[2]Ficha1!$V$190),"
",IF([2]Ficha1!$V$191="","",[2]Ficha1!$V$191),"
",IF([2]Ficha1!$V$192="","",[2]Ficha1!$V$192),"
",IF([2]Ficha1!$V$193="","",[2]Ficha1!$V$193),"
",IF([2]Ficha1!$V$194="","",[2]Ficha1!$V$194),"
",IF([2]Ficha1!$V$195="","",[2]Ficha1!$V$195),"
",IF([2]Ficha1!$V$196="","",[2]Ficha1!$V$196),"
",IF([2]Ficha1!$V$197="","",[2]Ficha1!$V$197),"
",IF([2]Ficha1!$V$198="","",[2]Ficha1!$V$198),"
",IF([2]Ficha1!$V$199="","",[2]Ficha1!$V$199),"")</f>
        <v xml:space="preserve">
_______________
</v>
      </c>
      <c r="AL49" s="189" t="str">
        <f>CONCATENATE(IF([2]Ficha1!$AH$180="","",[2]Ficha1!$AH$180),"
",IF([2]Ficha1!$AH$181="","",[2]Ficha1!$AH$181),"
",IF([2]Ficha1!$AH$182="","",[2]Ficha1!$AH$182),"
",IF([2]Ficha1!$AH$183="","",[2]Ficha1!$AH$183),"
",IF([2]Ficha1!$AH$184="","",[2]Ficha1!$AH$184),"
",IF([2]Ficha1!$AH$185="","",[2]Ficha1!$AH$185),"
",IF([2]Ficha1!$AH$186="","",[2]Ficha1!$AH$186),"
",IF([2]Ficha1!$AH$187="","",[2]Ficha1!$AH$187),"
",IF([2]Ficha1!$AH$188="","",[2]Ficha1!$AH$188),"
",IF([2]Ficha1!$AH$189="","",[2]Ficha1!$AH$189),"
_______________
",IF([2]Ficha1!$AH$190="","",[2]Ficha1!$AH$190),"
",IF([2]Ficha1!$AH$191="","",[2]Ficha1!$AH$191),"
",IF([2]Ficha1!$AH$192="","",[2]Ficha1!$AH$192),"
",IF([2]Ficha1!$AH$193="","",[2]Ficha1!$AH$193),"
",IF([2]Ficha1!$AH$194="","",[2]Ficha1!$AH$194),"
",IF([2]Ficha1!$AH$195="","",[2]Ficha1!$AH$195),"
",IF([2]Ficha1!$AH$196="","",[2]Ficha1!$AH$196),"
",IF([2]Ficha1!$AH$197="","",[2]Ficha1!$AH$197),"
",IF([2]Ficha1!$AH$198="","",[2]Ficha1!$AH$198),"
",IF([2]Ficha1!$AH$199="","",[2]Ficha1!$AH$199),"")</f>
        <v xml:space="preserve">
_______________
</v>
      </c>
      <c r="AM49" s="189" t="str">
        <f>CONCATENATE(IF([2]Ficha1!$AQ$180="","",[2]Ficha1!$AQ$180),"
",IF([2]Ficha1!$AQ$181="","",[2]Ficha1!$AQ$181),"
",IF([2]Ficha1!$AQ$182="","",[2]Ficha1!$AQ$182),"
",IF([2]Ficha1!$AQ$183="","",[2]Ficha1!$AQ$183),"
",IF([2]Ficha1!$AQ$184="","",[2]Ficha1!$AQ$184),"
",IF([2]Ficha1!$AQ$185="","",[2]Ficha1!$AQ$185),"
",IF([2]Ficha1!$AQ$186="","",[2]Ficha1!$AQ$186),"
",IF([2]Ficha1!$AQ$187="","",[2]Ficha1!$AQ$187),"
",IF([2]Ficha1!$AQ$188="","",[2]Ficha1!$AQ$188),"
",IF([2]Ficha1!$AQ$189="","",[2]Ficha1!$AQ$189),"
_______________
",IF([2]Ficha1!$AQ$190="","",[2]Ficha1!$AQ$190),"
",IF([2]Ficha1!$AQ$191="","",[2]Ficha1!$AQ$191),"
",IF([2]Ficha1!$AQ$192="","",[2]Ficha1!$AQ$192),"
",IF([2]Ficha1!$AQ$193="","",[2]Ficha1!$AQ$193),"
",IF([2]Ficha1!$AQ$194="","",[2]Ficha1!$AQ$194),"
",IF([2]Ficha1!$AQ$195="","",[2]Ficha1!$AQ$195),"
",IF([2]Ficha1!$AQ$196="","",[2]Ficha1!$AQ$196),"
",IF([2]Ficha1!$AQ$197="","",[2]Ficha1!$AQ$197),"
",IF([2]Ficha1!$AQ$198="","",[2]Ficha1!$AQ$198),"
",IF([2]Ficha1!$AQ$199="","",[2]Ficha1!$AQ$199),"")</f>
        <v xml:space="preserve">
_______________
</v>
      </c>
      <c r="AN49" s="219" t="str">
        <f>CONCATENATE(IF([2]Ficha1!$BA$180="","",TEXT([2]Ficha1!$BA$180,"dd/mm/yyyy")),"
",IF([2]Ficha1!$BA$181="","",TEXT([2]Ficha1!$BA$181,"dd/mm/yyyy")),"
",IF([2]Ficha1!$BA$182="","",TEXT([2]Ficha1!$BA$182,"dd/mm/yyyy")),"
",IF([2]Ficha1!$BA$183="","",TEXT([2]Ficha1!$BA$183,"dd/mm/yyyy")),"
",IF([2]Ficha1!$BA$184="","",TEXT([2]Ficha1!$BA$184,"dd/mm/yyyy")),"
",IF([2]Ficha1!$BA$185="","",TEXT([2]Ficha1!$BA$185,"dd/mm/yyyy")),"
",IF([2]Ficha1!$BA$186="","",TEXT([2]Ficha1!$BA$186,"dd/mm/yyyy")),"
",IF([2]Ficha1!$BA$187="","",TEXT([2]Ficha1!$BA$187,"dd/mm/yyyy")),"
",IF([2]Ficha1!$BA$188="","",TEXT([2]Ficha1!$BA$188,"dd/mm/yyyy")),"
",IF([2]Ficha1!$BA$189="","",TEXT([2]Ficha1!$BA$189,"dd/mm/yyyy")),"
_______________
",IF([2]Ficha1!$BA$190="","",TEXT([2]Ficha1!$BA$190,"dd/mm/yyyy")),"
",IF([2]Ficha1!$BA$191="","",TEXT([2]Ficha1!$BA$191,"dd/mm/yyyy")),"
",IF([2]Ficha1!$BA$192="","",TEXT([2]Ficha1!$BA$192,"dd/mm/yyyy")),"
",IF([2]Ficha1!$BA$193="","",TEXT([2]Ficha1!$BA$193,"dd/mm/yyyy")),"
",IF([2]Ficha1!$BA$194="","",TEXT([2]Ficha1!$BA$194,"dd/mm/yyyy")),"
",IF([2]Ficha1!$BA$195="","",TEXT([2]Ficha1!$BA$195,"dd/mm/yyyy")),"
",IF([2]Ficha1!$BA$196="","",TEXT([2]Ficha1!$BA$196,"dd/mm/yyyy")),"
",IF([2]Ficha1!$BA$197="","",TEXT([2]Ficha1!$BA$197,"dd/mm/yyyy")),"
",IF([2]Ficha1!$BA$198="","",TEXT([2]Ficha1!$BA$198,"dd/mm/yyyy")),"
",IF([2]Ficha1!$BA$199="","",TEXT([2]Ficha1!$BA$199,"dd/mm/yyyy")))</f>
        <v xml:space="preserve">
_______________
</v>
      </c>
      <c r="AO49" s="219" t="str">
        <f>CONCATENATE(IF([2]Ficha1!$BG$180="","",TEXT([2]Ficha1!$BG$180,"dd/mm/yyyy")),"
",IF([2]Ficha1!$BG$181="","",TEXT([2]Ficha1!$BG$181,"dd/mm/yyyy")),"
",IF([2]Ficha1!$BG$182="","",TEXT([2]Ficha1!$BG$182,"dd/mm/yyyy")),"
",IF([2]Ficha1!$BG$183="","",TEXT([2]Ficha1!$BG$183,"dd/mm/yyyy")),"
",IF([2]Ficha1!$BG$184="","",TEXT([2]Ficha1!$BG$184,"dd/mm/yyyy")),"
",IF([2]Ficha1!$BG$185="","",TEXT([2]Ficha1!$BG$185,"dd/mm/yyyy")),"
",IF([2]Ficha1!$BG$186="","",TEXT([2]Ficha1!$BG$186,"dd/mm/yyyy")),"
",IF([2]Ficha1!$BG$187="","",TEXT([2]Ficha1!$BG$187,"dd/mm/yyyy")),"
",IF([2]Ficha1!$BG$188="","",TEXT([2]Ficha1!$BG$188,"dd/mm/yyyy")),"
",IF([2]Ficha1!$BG$189="","",TEXT([2]Ficha1!$BG$189,"dd/mm/yyyy")),"
_______________
",IF([2]Ficha1!$BG$190="","",TEXT([2]Ficha1!$BG$190,"dd/mm/yyyy")),"
",IF([2]Ficha1!$BG$191="","",TEXT([2]Ficha1!$BG$191,"dd/mm/yyyy")),"
",IF([2]Ficha1!$BG$192="","",TEXT([2]Ficha1!$BG$192,"dd/mm/yyyy")),"
",IF([2]Ficha1!$BG$193="","",TEXT([2]Ficha1!$BG$193,"dd/mm/yyyy")),"
",IF([2]Ficha1!$BG$194="","",TEXT([2]Ficha1!$BG$194,"dd/mm/yyyy")),"
",IF([2]Ficha1!$BG$195="","",TEXT([2]Ficha1!$BG$195,"dd/mm/yyyy")),"
",IF([2]Ficha1!$BG$196="","",TEXT([2]Ficha1!$BG$196,"dd/mm/yyyy")),"
",IF([2]Ficha1!$BG$197="","",TEXT([2]Ficha1!$BG$197,"dd/mm/yyyy")),"
",IF([2]Ficha1!$BG$198="","",TEXT([2]Ficha1!$BG$198,"dd/mm/yyyy")),"
",IF([2]Ficha1!$BG$199="","",TEXT([2]Ficha1!$BG$199,"dd/mm/yyyy")))</f>
        <v xml:space="preserve">
_______________
</v>
      </c>
      <c r="AP49" s="189" t="str">
        <f>CONCATENATE(IF([2]Ficha1!$D$205="","",[2]Ficha1!$D$205),"
",IF([2]Ficha1!$D$206="","",[2]Ficha1!$D$206),"
",IF([2]Ficha1!$D$207="","",[2]Ficha1!$D$207),"
",IF([2]Ficha1!$D$208="","",[2]Ficha1!$D$208),"
",IF([2]Ficha1!$D$209="","",[2]Ficha1!$D$209),"
",IF([2]Ficha1!$D$210="","",[2]Ficha1!$D$210),"
",IF([2]Ficha1!$D$211="","",[2]Ficha1!$D$211),"
",IF([2]Ficha1!$D$212="","",[2]Ficha1!$D$212),"
",IF([2]Ficha1!$D$213="","",[2]Ficha1!$D$213),"
",IF([2]Ficha1!$D$214="","",[2]Ficha1!$D$214),"")</f>
        <v xml:space="preserve">Presentar las respectivas justificaciones  de acuerdo a la normatividad legal vigente 
</v>
      </c>
      <c r="AQ49" s="189" t="str">
        <f>CONCATENATE(IF([2]Ficha1!$V$205="","",[2]Ficha1!$V$205),"
",IF([2]Ficha1!$V$206="","",[2]Ficha1!$V$206),"
",IF([2]Ficha1!$V$207="","",[2]Ficha1!$V$207),"
",IF([2]Ficha1!$V$208="","",[2]Ficha1!$V$208),"
",IF([2]Ficha1!$V$209="","",[2]Ficha1!$V$209),"
",IF([2]Ficha1!$V$210="","",[2]Ficha1!$V$210),"
",IF([2]Ficha1!$V$211="","",[2]Ficha1!$V$211),"
",IF([2]Ficha1!$V$212="","",[2]Ficha1!$V$212),"
",IF([2]Ficha1!$V$213="","",[2]Ficha1!$V$213),"
",IF([2]Ficha1!$V$214="","",[2]Ficha1!$V$214),"")</f>
        <v xml:space="preserve">Coordinador de Grupo de Representación Judicial y Extrajudicial
</v>
      </c>
      <c r="AR49" s="189" t="str">
        <f>CONCATENATE(IF([2]Ficha1!$AN$205="","",[2]Ficha1!$AN$205),"
",IF([2]Ficha1!$AN$206="","",[2]Ficha1!$AN$206),"
",IF([2]Ficha1!$AN$207="","",[2]Ficha1!$AN$207),"
",IF([2]Ficha1!$AN$208="","",[2]Ficha1!$AN$208),"
",IF([2]Ficha1!$AN$209="","",[2]Ficha1!$AN$209),"
",IF([2]Ficha1!$AN$210="","",[2]Ficha1!$AN$210),"
",IF([2]Ficha1!$AN$211="","",[2]Ficha1!$AN$211),"
",IF([2]Ficha1!$AN$212="","",[2]Ficha1!$AN$212),"
",IF([2]Ficha1!$AN$213="","",[2]Ficha1!$AN$213),"
",IF([2]Ficha1!$AN$214="","",[2]Ficha1!$AN$214),"")</f>
        <v xml:space="preserve">Oficios
</v>
      </c>
    </row>
    <row r="50" spans="1:44" ht="382.5">
      <c r="A50" s="196" t="s">
        <v>1238</v>
      </c>
      <c r="B50" s="197" t="s">
        <v>48</v>
      </c>
      <c r="C50" s="197" t="s">
        <v>93</v>
      </c>
      <c r="D50" s="217" t="s">
        <v>50</v>
      </c>
      <c r="E50" s="218" t="s">
        <v>1239</v>
      </c>
      <c r="F50" s="198" t="s">
        <v>990</v>
      </c>
      <c r="G50" s="198" t="s">
        <v>625</v>
      </c>
      <c r="H50" s="198" t="s">
        <v>1240</v>
      </c>
      <c r="I50" s="198" t="s">
        <v>1241</v>
      </c>
      <c r="J50" s="198" t="s">
        <v>1242</v>
      </c>
      <c r="K50" s="199" t="s">
        <v>1018</v>
      </c>
      <c r="L50" s="199" t="s">
        <v>1019</v>
      </c>
      <c r="M50" s="200" t="s">
        <v>101</v>
      </c>
      <c r="N50" s="189" t="s">
        <v>1243</v>
      </c>
      <c r="O50" s="198" t="s">
        <v>1244</v>
      </c>
      <c r="P50" s="204" t="s">
        <v>834</v>
      </c>
      <c r="Q50" s="204" t="s">
        <v>834</v>
      </c>
      <c r="R50" s="204" t="s">
        <v>834</v>
      </c>
      <c r="S50" s="200" t="s">
        <v>81</v>
      </c>
      <c r="T50" s="204" t="s">
        <v>83</v>
      </c>
      <c r="U50" s="198" t="s">
        <v>1245</v>
      </c>
      <c r="V50" s="204" t="s">
        <v>670</v>
      </c>
      <c r="W50" s="204" t="s">
        <v>670</v>
      </c>
      <c r="X50" s="204" t="s">
        <v>670</v>
      </c>
      <c r="Y50" s="200" t="s">
        <v>81</v>
      </c>
      <c r="Z50" s="204" t="s">
        <v>119</v>
      </c>
      <c r="AA50" s="199" t="s">
        <v>1023</v>
      </c>
      <c r="AB50" s="199" t="s">
        <v>1019</v>
      </c>
      <c r="AC50" s="297" t="s">
        <v>101</v>
      </c>
      <c r="AD50" s="189" t="s">
        <v>1243</v>
      </c>
      <c r="AE50" s="191" t="s">
        <v>84</v>
      </c>
      <c r="AF50" s="195" t="s">
        <v>703</v>
      </c>
      <c r="AG50" s="195" t="s">
        <v>703</v>
      </c>
      <c r="AH50" s="195" t="s">
        <v>703</v>
      </c>
      <c r="AI50" s="201" t="s">
        <v>703</v>
      </c>
      <c r="AJ50" s="201" t="s">
        <v>703</v>
      </c>
      <c r="AK50" s="189" t="s">
        <v>1246</v>
      </c>
      <c r="AL50" s="189" t="s">
        <v>1247</v>
      </c>
      <c r="AM50" s="189" t="s">
        <v>1248</v>
      </c>
      <c r="AN50" s="219" t="s">
        <v>1249</v>
      </c>
      <c r="AO50" s="219" t="s">
        <v>1250</v>
      </c>
      <c r="AP50" s="189" t="s">
        <v>1251</v>
      </c>
      <c r="AQ50" s="189" t="s">
        <v>1252</v>
      </c>
      <c r="AR50" s="189" t="s">
        <v>1253</v>
      </c>
    </row>
    <row r="51" spans="1:44" ht="357" hidden="1">
      <c r="A51" s="196" t="s">
        <v>1238</v>
      </c>
      <c r="B51" s="197" t="str">
        <f>IF([2]Ficha3!$V$13="","",[2]Ficha3!$V$13)</f>
        <v xml:space="preserve">Riesgo de Gestión </v>
      </c>
      <c r="C51" s="197" t="str">
        <f>IF([2]Ficha3!$AY$24="","",[2]Ficha3!$AY$24)</f>
        <v>Operativo</v>
      </c>
      <c r="D51" s="217" t="str">
        <f>IF([2]Ficha3!$D$18="","",[2]Ficha3!$D$18)</f>
        <v>Inexactitud en la entrega de informacion</v>
      </c>
      <c r="E51" s="218" t="str">
        <f>CONCATENATE(IF([2]Ficha3!$S$18="","",[2]Ficha3!$S$18)," ",IF([2]Ficha3!$X$18="","",[2]Ficha3!$X$18))</f>
        <v>según el estado y cantidad de los procesos judiciales administrados mediante la base de datos de procesos Judiciales.</v>
      </c>
      <c r="F51" s="198" t="str">
        <f>CONCATENATE(IF([2]Ficha3!$D$29="","",[2]Ficha3!$D$29),"
",IF([2]Ficha3!$D$30="","",[2]Ficha3!$D$30),"
",IF([2]Ficha3!$D$31="","",[2]Ficha3!$D$31),"
",IF([2]Ficha3!$D$32="","",[2]Ficha3!$D$32),"
",IF([2]Ficha3!$D$33="","",[2]Ficha3!$D$33),"
",IF([2]Ficha3!$D$34="","",[2]Ficha3!$D$34))</f>
        <v xml:space="preserve">
</v>
      </c>
      <c r="G51" s="198" t="str">
        <f>IF([2]Ficha3!$AD$29="","",[2]Ficha3!$AD$29)</f>
        <v/>
      </c>
      <c r="H51" s="198" t="str">
        <f>CONCATENATE(IF([2]Ficha3!$J$39="","",[2]Ficha3!$J$39),"
",IF([2]Ficha3!$J$40="","",[2]Ficha3!$J$40),"
",IF([2]Ficha3!$J$41="","",[2]Ficha3!$J$41),"
",IF([2]Ficha3!$J$42="","",[2]Ficha3!$J$42),"
",IF([2]Ficha3!$J$43="","",[2]Ficha3!$J$43),"
",IF([2]Ficha3!$J$44="","",[2]Ficha3!$J$44),"
",IF([2]Ficha3!$J$45="","",[2]Ficha3!$J$45),"
",IF([2]Ficha3!$J$46="","",[2]Ficha3!$J$46),"
",IF([2]Ficha3!$J$47="","",[2]Ficha3!$J$47),"
",IF([2]Ficha3!$J$48="","",[2]Ficha3!$J$48))</f>
        <v xml:space="preserve">La base de datos de los procesos judiciales no permite verificar el estado de los procesos de una forma rápida y confiable, debido a la alimentación y parametrización de los campos. 
Poca información migrada al sistema LegisOffice 
Falta de conocimiento de la persona que administra la base de datos en las herramientas ofimáticas. 
</v>
      </c>
      <c r="I51" s="198" t="str">
        <f>CONCATENATE(IF([2]Ficha3!$J$51="","",[2]Ficha3!$J$51),"
",IF([2]Ficha3!$J$52="","",[2]Ficha3!$J$52),"
",IF([2]Ficha3!$J$53="","",[2]Ficha3!$J$53),"
",IF([2]Ficha3!$J$54="","",[2]Ficha3!$J$54),"
",IF([2]Ficha3!$J$55="","",[2]Ficha3!$J$55),"
",IF([2]Ficha3!$J$56="","",[2]Ficha3!$J$56),"
",IF([2]Ficha3!$J$57="","",[2]Ficha3!$J$57),"
",IF([2]Ficha3!$J$58="","",[2]Ficha3!$J$58),"
",IF([2]Ficha3!$J$59="","",[2]Ficha3!$J$59),"
",IF([2]Ficha3!$J$60="","",[2]Ficha3!$J$60))</f>
        <v xml:space="preserve">
</v>
      </c>
      <c r="J51" s="198" t="str">
        <f>CONCATENATE(IF([2]Ficha3!$AD$39="","",[2]Ficha3!$AD$39),"
",IF([2]Ficha3!$AD$40="","",[2]Ficha3!$AD$40),"
",IF([2]Ficha3!$AD$41="","",[2]Ficha3!$AD$41),"
",IF([2]Ficha3!$AD$42="","",[2]Ficha3!$AD$42),"
",IF([2]Ficha3!$AD$43="","",[2]Ficha3!$AD$43),"
",IF([2]Ficha3!$AD$44="","",[2]Ficha3!$AD$44),"
",IF([2]Ficha3!$AD$45="","",[2]Ficha3!$AD$45),"
",IF([2]Ficha3!$AD$46="","",[2]Ficha3!$AD$46),"
",IF([2]Ficha3!$AD$47="","",[2]Ficha3!$AD$47),"
",IF([2]Ficha3!$AD$48="","",[2]Ficha3!$AD$48),"
",IF([2]Ficha3!$AD$49="","",[2]Ficha3!$AD$49),"
",IF([2]Ficha3!$AD$50="","",[2]Ficha3!$AD$50),"
",IF([2]Ficha3!$AD$51="","",[2]Ficha3!$AD$51),"
",IF([2]Ficha3!$AD$52="","",[2]Ficha3!$AD$52),"
",IF([2]Ficha3!$AD$53="","",[2]Ficha3!$AD$53),"
",IF([2]Ficha3!$AD$54="","",[2]Ficha3!$AD$54),"
",IF([2]Ficha3!$AD$55="","",[2]Ficha3!$AD$55),"
",IF([2]Ficha3!$AD$56="","",[2]Ficha3!$AD$56),"
",IF([2]Ficha3!$AD$57="","",[2]Ficha3!$AD$57),"
",IF([2]Ficha3!$AD$58="","",[2]Ficha3!$AD$58),"
",IF([2]Ficha3!$AD$59="","",[2]Ficha3!$AD$59),"
",IF([2]Ficha3!$AD$60="","",[2]Ficha3!$AD$60))</f>
        <v xml:space="preserve">Dar información errada sobre cantidades y estado de procesos judiciales.
Impide conocer la trazabilidad de la información litigiosa 
Incumplimiento en las actuaciones que debe hacer el invima dentro de los procesos judiciales. 
Dificultad para diseñar politicas de prevención del daño antijurídico, rendir informes.
Incumplimiento de las metas de la Oficina Asesora Juridica.
</v>
      </c>
      <c r="K51" s="199" t="str">
        <f>IF([2]Ficha3!$J$72="","",[2]Ficha3!$J$72)</f>
        <v>Probable (4)</v>
      </c>
      <c r="L51" s="199" t="str">
        <f>IF([2]Ficha3!$J$79="","",[2]Ficha3!$J$79)</f>
        <v>Mayor (4)</v>
      </c>
      <c r="M51" s="284" t="str">
        <f>IF([2]Ficha3!$AP$68="","",[2]Ficha3!$AP$68)</f>
        <v>Extrema</v>
      </c>
      <c r="N51" s="189" t="str">
        <f>IF([2]Ficha3!$AP$72="","",[2]Ficha3!$AP$72)</f>
        <v>Es indispensable contar con una base de datos completa y de facil manipulacion para tener claridad sobre el estado y cantidad de los procesos judiciales, con el fin de reducir la probabilidad y el impacto.</v>
      </c>
      <c r="O51" s="198" t="str">
        <f>CONCATENATE(IF([2]Ficha3!$D$87="","",[2]Ficha3!$D$87),"
",IF([2]Ficha3!$D$88="","",[2]Ficha3!$D$88),"
",IF([2]Ficha3!$D$89="","",[2]Ficha3!$D$89),"
",IF([2]Ficha3!$D$90="","",[2]Ficha3!$D$90),"
",IF([2]Ficha3!$D$91="","",[2]Ficha3!$D$91),"
",IF([2]Ficha3!$D$92="","",[2]Ficha3!$D$92),"
",IF([2]Ficha3!$D$93="","",[2]Ficha3!$D$93),"
",IF([2]Ficha3!$D$94="","",[2]Ficha3!$D$94),"
",IF([2]Ficha3!$D$95="","",[2]Ficha3!$D$95),"
",IF([2]Ficha3!$D$96="","",[2]Ficha3!$D$96))</f>
        <v xml:space="preserve">Base de Datos de Procesos Judiciales  y base de datos acciones de tutela
Entrenamiento en puesto de trabajo y capacitaciones.
</v>
      </c>
      <c r="P51" s="204" t="str">
        <f>CONCATENATE(IF([2]Ficha3!$AL$87="","",[2]Ficha3!$AL$87),"
",IF([2]Ficha3!$AL$88="","",[2]Ficha3!$AL$88),"
",IF([2]Ficha3!$AL$89="","",[2]Ficha3!$AL$89),"
",IF([2]Ficha3!$AL$90="","",[2]Ficha3!$AL$90),"
",IF([2]Ficha3!$AL$91="","",[2]Ficha3!$AL$91),"
",IF([2]Ficha3!$AL$92="","",[2]Ficha3!$AL$92),"
",IF([2]Ficha3!$AL$93="","",[2]Ficha3!$AL$93),"
",IF([2]Ficha3!$AL$94="","",[2]Ficha3!$AL$94),"
",IF([2]Ficha3!$AL$95="","",[2]Ficha3!$AL$95),"
",IF([2]Ficha3!$AL$96="","",[2]Ficha3!$AL$96))</f>
        <v xml:space="preserve">Fuerte
Fuerte
</v>
      </c>
      <c r="Q51" s="204" t="str">
        <f>CONCATENATE(IF([2]Ficha3!$AR$87="","",[2]Ficha3!$AR$87),"
",IF([2]Ficha3!$AR$88="","",[2]Ficha3!$AR$88),"
",IF([2]Ficha3!$AR$89="","",[2]Ficha3!$AR$89),"
",IF([2]Ficha3!$AR$90="","",[2]Ficha3!$AR$90),"
",IF([2]Ficha3!$AR$91="","",[2]Ficha3!$AR$91),"
",IF([2]Ficha3!$AR$92="","",[2]Ficha3!$AR$92),"
",IF([2]Ficha3!$AR$93="","",[2]Ficha3!$AR$93),"
",IF([2]Ficha3!$AR$94="","",[2]Ficha3!$AR$94),"
",IF([2]Ficha3!$AR$95="","",[2]Ficha3!$AR$95),"
",IF([2]Ficha3!$AR$96="","",[2]Ficha3!$AR$96))</f>
        <v xml:space="preserve">Fuerte
Fuerte
</v>
      </c>
      <c r="R51" s="204" t="str">
        <f>CONCATENATE(IF([2]Ficha3!$AT$87="","",[2]Ficha3!$AT$87),"
",IF([2]Ficha3!$AT$88="","",[2]Ficha3!$AT$88),"
",IF([2]Ficha3!$AT$89="","",[2]Ficha3!$AT$89),"
",IF([2]Ficha3!$AT$90="","",[2]Ficha3!$AT$90),"
",IF([2]Ficha3!$AT$91="","",[2]Ficha3!$AT$91),"
",IF([2]Ficha3!$AT$92="","",[2]Ficha3!$AT$92),"
",IF([2]Ficha3!$AT$93="","",[2]Ficha3!$AT$93),"
",IF([2]Ficha3!$AT$94="","",[2]Ficha3!$AT$94),"
",IF([2]Ficha3!$AT$95="","",[2]Ficha3!$AT$95),"
",IF([2]Ficha3!$AT$96="","",[2]Ficha3!$AT$96))</f>
        <v xml:space="preserve">Fuerte
Fuerte
</v>
      </c>
      <c r="S51" s="200" t="str">
        <f>IF([2]Ficha3!$AW$87="","",[2]Ficha3!$AW$87)</f>
        <v>Fuerte</v>
      </c>
      <c r="T51" s="204" t="str">
        <f>IF([2]Ficha3!$AZ$87="","",[2]Ficha3!$AZ$87)</f>
        <v>Directamente</v>
      </c>
      <c r="U51" s="198" t="str">
        <f>CONCATENATE(IF([2]Ficha3!$D$102="","",[2]Ficha3!$D$102),"
",IF([2]Ficha3!$D$103="","",[2]Ficha3!$D$103),"
",IF([2]Ficha3!$D$104="","",[2]Ficha3!$D$104),"
",IF([2]Ficha3!$D$105="","",[2]Ficha3!$D$105),"
",IF([2]Ficha3!$D$106="","",[2]Ficha3!$D$106),"
",IF([2]Ficha3!$D$107="","",[2]Ficha3!$D$107),"
",IF([2]Ficha3!$D$108="","",[2]Ficha3!$D$108),"
",IF([2]Ficha3!$D$109="","",[2]Ficha3!$D$109),"
",IF([2]Ficha3!$D$110="","",[2]Ficha3!$D$110),"
",IF([2]Ficha3!$D$111="","",[2]Ficha3!$D$111))</f>
        <v xml:space="preserve">Seguimientos a los hallazgos de auditorias internas y externas
Gestión de PQRDS
</v>
      </c>
      <c r="V51" s="204" t="str">
        <f>CONCATENATE(IF([2]Ficha3!$AL$102="","",[2]Ficha3!$AL$102),"
",IF([2]Ficha3!$AL$103="","",[2]Ficha3!$AL$103),"
",IF([2]Ficha3!$AL$104="","",[2]Ficha3!$AL$104),"
",IF([2]Ficha3!$AL$105="","",[2]Ficha3!$AL$105),"
",IF([2]Ficha3!$AL$106="","",[2]Ficha3!$AL$106),"
",IF([2]Ficha3!$AL$107="","",[2]Ficha3!$AL$107),"
",IF([2]Ficha3!$AL$108="","",[2]Ficha3!$AL$108),"
",IF([2]Ficha3!$AL$109="","",[2]Ficha3!$AL$109),"
",IF([2]Ficha3!$AL$110="","",[2]Ficha3!$AL$110),"
",IF([2]Ficha3!$AL$111="","",[2]Ficha3!$AL$111))</f>
        <v xml:space="preserve">Fuerte
Fuerte
</v>
      </c>
      <c r="W51" s="204" t="str">
        <f>CONCATENATE(IF([2]Ficha3!$AR$102="","",[2]Ficha3!$AR$102),"
",IF([2]Ficha3!$AR$103="","",[2]Ficha3!$AR$103),"
",IF([2]Ficha3!$AR$104="","",[2]Ficha3!$AR$104),"
",IF([2]Ficha3!$AR$105="","",[2]Ficha3!$AR$105),"
",IF([2]Ficha3!$AR$106="","",[2]Ficha3!$AR$106),"
",IF([2]Ficha3!$AR$107="","",[2]Ficha3!$AR$107),"
",IF([2]Ficha3!$AR$108="","",[2]Ficha3!$AR$108),"
",IF([2]Ficha3!$AR$109="","",[2]Ficha3!$AR$109),"
",IF([2]Ficha3!$AR$110="","",[2]Ficha3!$AR$110),"
",IF([2]Ficha3!$AR$111="","",[2]Ficha3!$AR$111))</f>
        <v xml:space="preserve">Fuerte
Fuerte
</v>
      </c>
      <c r="X51" s="204" t="str">
        <f>CONCATENATE(IF([2]Ficha3!$AT$102="","",[2]Ficha3!$AT$102),"
",IF([2]Ficha3!$AT$103="","",[2]Ficha3!$AT$103),"
",IF([2]Ficha3!$AT$104="","",[2]Ficha3!$AT$104),"
",IF([2]Ficha3!$AT$105="","",[2]Ficha3!$AT$105),"
",IF([2]Ficha3!$AT$106="","",[2]Ficha3!$AT$106),"
",IF([2]Ficha3!$AT$107="","",[2]Ficha3!$AT$107),"
",IF([2]Ficha3!$AT$108="","",[2]Ficha3!$AT$108),"
",IF([2]Ficha3!$AT$109="","",[2]Ficha3!$AT$109),"
",IF([2]Ficha3!$AT$110="","",[2]Ficha3!$AT$110),"
",IF([2]Ficha3!$AT$111="","",[2]Ficha3!$AT$111))</f>
        <v xml:space="preserve">Fuerte
Fuerte
</v>
      </c>
      <c r="Y51" s="200" t="str">
        <f>IF([2]Ficha3!$AW$102="","",[2]Ficha3!$AW$102)</f>
        <v>Fuerte</v>
      </c>
      <c r="Z51" s="204" t="str">
        <f>IF([2]Ficha3!$AZ$102="","",[2]Ficha3!$AZ$102)</f>
        <v>Directamente</v>
      </c>
      <c r="AA51" s="199" t="str">
        <f>IF([2]Ficha3!$J$127="","",[2]Ficha3!$J$127)</f>
        <v>Improbable (2)</v>
      </c>
      <c r="AB51" s="199" t="str">
        <f>IF([2]Ficha3!$J$134="","",[2]Ficha3!$J$134)</f>
        <v>Menor (2)</v>
      </c>
      <c r="AC51" s="295" t="str">
        <f>IF([2]Ficha3!$AP$126="","",[2]Ficha3!$AP$126)</f>
        <v>Baja</v>
      </c>
      <c r="AD51" s="189" t="str">
        <f>IF([2]Ficha3!$AP$130="","",[2]Ficha3!$AP$130)</f>
        <v>El control de la base de datos es efectivo en cuanto reduce la probabilidad y el impacto del presente riesgo.</v>
      </c>
      <c r="AE51" s="191" t="str">
        <f>IF([2]Ficha3!$T$145="x",[2]Datos!$AU$2,IF([2]Ficha3!$AM$145="x",[2]Datos!$AU$3,""))</f>
        <v>Aceptar</v>
      </c>
      <c r="AF51" s="195" t="str">
        <f>CONCATENATE(IF([2]Ficha3!$V$155="","",[2]Ficha3!$V$155),"
",IF([2]Ficha3!$V$156="","",[2]Ficha3!$V$156),"
",IF([2]Ficha3!$V$157="","",[2]Ficha3!$V$157),"
",IF([2]Ficha3!$V$158="","",[2]Ficha3!$V$158),"
",IF([2]Ficha3!$V$159="","",[2]Ficha3!$V$159),"
",IF([2]Ficha3!$V$160="","",[2]Ficha3!$V$160),"
",IF([2]Ficha3!$V$161="","",[2]Ficha3!$V$161),"
",IF([2]Ficha3!$V$162="","",[2]Ficha3!$V$162),"
",IF([2]Ficha3!$V$163="","",[2]Ficha3!$V$163),"
",IF([2]Ficha3!$V$164="","",[2]Ficha3!$V$164),"
_______________
",IF([2]Ficha3!$V$165="","",[2]Ficha3!$V$165),"
",IF([2]Ficha3!$V$166="","",[2]Ficha3!$V$166),"
",IF([2]Ficha3!$V$167="","",[2]Ficha3!$V$167),"
",IF([2]Ficha3!$V$168="","",[2]Ficha3!$V$168),"
",IF([2]Ficha3!$V$169="","",[2]Ficha3!$V$169),"
",IF([2]Ficha3!$V$170="","",[2]Ficha3!$V$170),"
",IF([2]Ficha3!$V$171="","",[2]Ficha3!$V$171),"
",IF([2]Ficha3!$V$172="","",[2]Ficha3!$V$172),"
",IF([2]Ficha3!$V$173="","",[2]Ficha3!$V$173),"
",IF([2]Ficha3!$V$164="","",[2]Ficha3!$V$174),"")</f>
        <v xml:space="preserve">
_______________
</v>
      </c>
      <c r="AG51" s="195" t="str">
        <f>CONCATENATE(IF([2]Ficha3!$AH$155="","",[2]Ficha3!$AH$155),"
",IF([2]Ficha3!$AH$156="","",[2]Ficha3!$AH$156),"
",IF([2]Ficha3!$AH$157="","",[2]Ficha3!$AH$157),"
",IF([2]Ficha3!$AH$158="","",[2]Ficha3!$AH$158),"
",IF([2]Ficha3!$AH$159="","",[2]Ficha3!$AH$159),"
",IF([2]Ficha3!$AH$160="","",[2]Ficha3!$AH$160),"
",IF([2]Ficha3!$AH$161="","",[2]Ficha3!$AH$161),"
",IF([2]Ficha3!$AH$162="","",[2]Ficha3!$AH$162),"
",IF([2]Ficha3!$AH$163="","",[2]Ficha3!$AH$163),"
",IF([2]Ficha3!$AH$164="","",[2]Ficha3!$AH$164),"
_______________
",IF([2]Ficha3!$AH$165="","",[2]Ficha3!$AH$165),"
",IF([2]Ficha3!$AH$166="","",[2]Ficha3!$AH$166),"
",IF([2]Ficha3!$AH$167="","",[2]Ficha3!$AH$167),"
",IF([2]Ficha3!$AH$168="","",[2]Ficha3!$AH$168),"
",IF([2]Ficha3!$AH$169="","",[2]Ficha3!$AH$169),"
",IF([2]Ficha3!$AH$170="","",[2]Ficha3!$AH$170),"
",IF([2]Ficha3!$AH$171="","",[2]Ficha3!$AH$171),"
",IF([2]Ficha3!$AH$172="","",[2]Ficha3!$AH$172),"
",IF([2]Ficha3!$AH$173="","",[2]Ficha3!$AH$173),"
",IF([2]Ficha3!$AH$164="","",[2]Ficha3!$AH$174),"")</f>
        <v xml:space="preserve">
_______________
</v>
      </c>
      <c r="AH51" s="195" t="str">
        <f>CONCATENATE(IF([2]Ficha3!$AQ$155="","",[2]Ficha3!$AQ$155),"
",IF([2]Ficha3!$AQ$156="","",[2]Ficha3!$AQ$156),"
",IF([2]Ficha3!$AQ$157="","",[2]Ficha3!$AQ$157),"
",IF([2]Ficha3!$AQ$158="","",[2]Ficha3!$AQ$158),"
",IF([2]Ficha3!$AQ$159="","",[2]Ficha3!$AQ$159),"
",IF([2]Ficha3!$AQ$160="","",[2]Ficha3!$AQ$160),"
",IF([2]Ficha3!$AQ$161="","",[2]Ficha3!$AQ$161),"
",IF([2]Ficha3!$AQ$162="","",[2]Ficha3!$AQ$162),"
",IF([2]Ficha3!$AQ$163="","",[2]Ficha3!$AQ$163),"
",IF([2]Ficha3!$AQ$164="","",[2]Ficha3!$AQ$164),"
_______________
",IF([2]Ficha3!$AQ$165="","",[2]Ficha3!$AQ$165),"
",IF([2]Ficha3!$AQ$166="","",[2]Ficha3!$AQ$166),"
",IF([2]Ficha3!$AQ$167="","",[2]Ficha3!$AQ$167),"
",IF([2]Ficha3!$AQ$168="","",[2]Ficha3!$AQ$168),"
",IF([2]Ficha3!$AQ$169="","",[2]Ficha3!$AQ$169),"
",IF([2]Ficha3!$AQ$170="","",[2]Ficha3!$AQ$170),"
",IF([2]Ficha3!$AQ$171="","",[2]Ficha3!$AQ$171),"
",IF([2]Ficha3!$AQ$172="","",[2]Ficha3!$AQ$172),"
",IF([2]Ficha3!$AQ$173="","",[2]Ficha3!$AQ$173),"
",IF([2]Ficha3!$AQ$164="","",[2]Ficha3!$AQ$174),"")</f>
        <v xml:space="preserve">
_______________
</v>
      </c>
      <c r="AI51" s="201" t="str">
        <f>CONCATENATE(IF([2]Ficha3!$BA$155="","",TEXT([2]Ficha3!$BA$155,"dd/mm/yyyy")),"
",IF([2]Ficha3!$BA$156="","",TEXT([2]Ficha3!$BA$156,"dd/mm/yyyy")),"
",IF([2]Ficha3!$BA$157="","",TEXT([2]Ficha3!$BA$157,"dd/mm/yyyy")),"
",IF([2]Ficha3!$BA$158="","",TEXT([2]Ficha3!$BA$158,"dd/mm/yyyy")),"
",IF([2]Ficha3!$BA$159="","",TEXT([2]Ficha3!$BA$159,"dd/mm/yyyy")),"
",IF([2]Ficha3!$BA$160="","",TEXT([2]Ficha3!$BA$160,"dd/mm/yyyy")),"
",IF([2]Ficha3!$BA$161="","",TEXT([2]Ficha3!$BA$161,"dd/mm/yyyy")),"
",IF([2]Ficha3!$BA$162="","",TEXT([2]Ficha3!$BA$162,"dd/mm/yyyy")),"
",IF([2]Ficha3!$BA$163="","",TEXT([2]Ficha3!$BA$163,"dd/mm/yyyy")),"
",IF([2]Ficha3!$BA$164="","",TEXT([2]Ficha3!$BA$164,"dd/mm/yyyy")),"
_______________
",IF([2]Ficha3!$BA$165="","",TEXT([2]Ficha3!$BA$165,"dd/mm/yyyy")),"
",IF([2]Ficha3!$BA$166="","",TEXT([2]Ficha3!$BA$166,"dd/mm/yyyy")),"
",IF([2]Ficha3!$BA$167="","",TEXT([2]Ficha3!$BA$167,"dd/mm/yyyy")),"
",IF([2]Ficha3!$BA$168="","",TEXT([2]Ficha3!$BA$168,"dd/mm/yyyy")),"
",IF([2]Ficha3!$BA$169="","",TEXT([2]Ficha3!$BA$169,"dd/mm/yyyy")),"
",IF([2]Ficha3!$BA$170="","",TEXT([2]Ficha3!$BA$170,"dd/mm/yyyy")),"
",IF([2]Ficha3!$BA$171="","",TEXT([2]Ficha3!$BA$171,"dd/mm/yyyy")),"
",IF([2]Ficha3!$BA$172="","",TEXT([2]Ficha3!$BA$172,"dd/mm/yyyy")),"
",IF([2]Ficha3!$BA$173="","",TEXT([2]Ficha3!$BA$173,"dd/mm/yyyy")),"
",IF([2]Ficha3!$BA$174="","",TEXT([2]Ficha3!$BA$174,"dd/mm/yyyy")))</f>
        <v xml:space="preserve">
_______________
</v>
      </c>
      <c r="AJ51" s="201" t="str">
        <f>CONCATENATE(IF([2]Ficha3!$BG$155="","",TEXT([2]Ficha3!$BG$155,"dd/mm/yyyy")),"
",IF([2]Ficha3!$BG$156="","",TEXT([2]Ficha3!$BG$156,"dd/mm/yyyy")),"
",IF([2]Ficha3!$BG$157="","",TEXT([2]Ficha3!$BG$157,"dd/mm/yyyy")),"
",IF([2]Ficha3!$BG$158="","",TEXT([2]Ficha3!$BG$158,"dd/mm/yyyy")),"
",IF([2]Ficha3!$BG$159="","",TEXT([2]Ficha3!$BG$159,"dd/mm/yyyy")),"
",IF([2]Ficha3!$BG$160="","",TEXT([2]Ficha3!$BG$160,"dd/mm/yyyy")),"
",IF([2]Ficha3!$BG$161="","",TEXT([2]Ficha3!$BG$161,"dd/mm/yyyy")),"
",IF([2]Ficha3!$BG$162="","",TEXT([2]Ficha3!$BG$162,"dd/mm/yyyy")),"
",IF([2]Ficha3!$BG$163="","",TEXT([2]Ficha3!$BG$163,"dd/mm/yyyy")),"
",IF([2]Ficha3!$BG$164="","",TEXT([2]Ficha3!$BG$164,"dd/mm/yyyy")),"
_______________
",IF([2]Ficha3!$BG$165="","",TEXT([2]Ficha3!$BG$165,"dd/mm/yyyy")),"
",IF([2]Ficha3!$BG$166="","",TEXT([2]Ficha3!$BG$166,"dd/mm/yyyy")),"
",IF([2]Ficha3!$BG$167="","",TEXT([2]Ficha3!$BG$167,"dd/mm/yyyy")),"
",IF([2]Ficha3!$BG$168="","",TEXT([2]Ficha3!$BG$168,"dd/mm/yyyy")),"
",IF([2]Ficha3!$BG$169="","",TEXT([2]Ficha3!$BG$169,"dd/mm/yyyy")),"
",IF([2]Ficha3!$BG$170="","",TEXT([2]Ficha3!$BG$170,"dd/mm/yyyy")),"
",IF([2]Ficha3!$BG$171="","",TEXT([2]Ficha3!$BG$171,"dd/mm/yyyy")),"
",IF([2]Ficha3!$BG$172="","",TEXT([2]Ficha3!$BG$172,"dd/mm/yyyy")),"
",IF([2]Ficha3!$BG$173="","",TEXT([2]Ficha3!$BG$173,"dd/mm/yyyy")),"
",IF([2]Ficha3!$BG$174="","",TEXT([2]Ficha3!$BG$174,"dd/mm/yyyy")))</f>
        <v xml:space="preserve">
_______________
</v>
      </c>
      <c r="AK51" s="189" t="str">
        <f>CONCATENATE(IF([2]Ficha3!$V$180="","",[2]Ficha3!$V$180),"
",IF([2]Ficha3!$V$181="","",[2]Ficha3!$V$181),"
",IF([2]Ficha3!$V$182="","",[2]Ficha3!$V$182),"
",IF([2]Ficha3!$V$183="","",[2]Ficha3!$V$183),"
",IF([2]Ficha3!$V$184="","",[2]Ficha3!$V$184),"
",IF([2]Ficha3!$V$185="","",[2]Ficha3!$V$185),"
",IF([2]Ficha3!$V$186="","",[2]Ficha3!$V$186),"
",IF([2]Ficha3!$V$187="","",[2]Ficha3!$V$187),"
",IF([2]Ficha3!$V$188="","",[2]Ficha3!$V$188),"
",IF([2]Ficha3!$V$189="","",[2]Ficha3!$V$189),"
_______________
",IF([2]Ficha3!$V$190="","",[2]Ficha3!$V$190),"
",IF([2]Ficha3!$V$191="","",[2]Ficha3!$V$191),"
",IF([2]Ficha3!$V$192="","",[2]Ficha3!$V$192),"
",IF([2]Ficha3!$V$193="","",[2]Ficha3!$V$193),"
",IF([2]Ficha3!$V$194="","",[2]Ficha3!$V$194),"
",IF([2]Ficha3!$V$195="","",[2]Ficha3!$V$195),"
",IF([2]Ficha3!$V$196="","",[2]Ficha3!$V$196),"
",IF([2]Ficha3!$V$197="","",[2]Ficha3!$V$197),"
",IF([2]Ficha3!$V$198="","",[2]Ficha3!$V$198),"
",IF([2]Ficha3!$V$199="","",[2]Ficha3!$V$199),"")</f>
        <v xml:space="preserve">
_______________
</v>
      </c>
      <c r="AL51" s="189" t="str">
        <f>CONCATENATE(IF([2]Ficha3!$AH$180="","",[2]Ficha3!$AH$180),"
",IF([2]Ficha3!$AH$181="","",[2]Ficha3!$AH$181),"
",IF([2]Ficha3!$AH$182="","",[2]Ficha3!$AH$182),"
",IF([2]Ficha3!$AH$183="","",[2]Ficha3!$AH$183),"
",IF([2]Ficha3!$AH$184="","",[2]Ficha3!$AH$184),"
",IF([2]Ficha3!$AH$185="","",[2]Ficha3!$AH$185),"
",IF([2]Ficha3!$AH$186="","",[2]Ficha3!$AH$186),"
",IF([2]Ficha3!$AH$187="","",[2]Ficha3!$AH$187),"
",IF([2]Ficha3!$AH$188="","",[2]Ficha3!$AH$188),"
",IF([2]Ficha3!$AH$189="","",[2]Ficha3!$AH$189),"
_______________
",IF([2]Ficha3!$AH$190="","",[2]Ficha3!$AH$190),"
",IF([2]Ficha3!$AH$191="","",[2]Ficha3!$AH$191),"
",IF([2]Ficha3!$AH$192="","",[2]Ficha3!$AH$192),"
",IF([2]Ficha3!$AH$193="","",[2]Ficha3!$AH$193),"
",IF([2]Ficha3!$AH$194="","",[2]Ficha3!$AH$194),"
",IF([2]Ficha3!$AH$195="","",[2]Ficha3!$AH$195),"
",IF([2]Ficha3!$AH$196="","",[2]Ficha3!$AH$196),"
",IF([2]Ficha3!$AH$197="","",[2]Ficha3!$AH$197),"
",IF([2]Ficha3!$AH$198="","",[2]Ficha3!$AH$198),"
",IF([2]Ficha3!$AH$199="","",[2]Ficha3!$AH$199),"")</f>
        <v xml:space="preserve">
_______________
</v>
      </c>
      <c r="AM51" s="189" t="str">
        <f>CONCATENATE(IF([2]Ficha3!$AQ$180="","",[2]Ficha3!$AQ$180),"
",IF([2]Ficha3!$AQ$181="","",[2]Ficha3!$AQ$181),"
",IF([2]Ficha3!$AQ$182="","",[2]Ficha3!$AQ$182),"
",IF([2]Ficha3!$AQ$183="","",[2]Ficha3!$AQ$183),"
",IF([2]Ficha3!$AQ$184="","",[2]Ficha3!$AQ$184),"
",IF([2]Ficha3!$AQ$185="","",[2]Ficha3!$AQ$185),"
",IF([2]Ficha3!$AQ$186="","",[2]Ficha3!$AQ$186),"
",IF([2]Ficha3!$AQ$187="","",[2]Ficha3!$AQ$187),"
",IF([2]Ficha3!$AQ$188="","",[2]Ficha3!$AQ$188),"
",IF([2]Ficha3!$AQ$189="","",[2]Ficha3!$AQ$189),"
_______________
",IF([2]Ficha3!$AQ$190="","",[2]Ficha3!$AQ$190),"
",IF([2]Ficha3!$AQ$191="","",[2]Ficha3!$AQ$191),"
",IF([2]Ficha3!$AQ$192="","",[2]Ficha3!$AQ$192),"
",IF([2]Ficha3!$AQ$193="","",[2]Ficha3!$AQ$193),"
",IF([2]Ficha3!$AQ$194="","",[2]Ficha3!$AQ$194),"
",IF([2]Ficha3!$AQ$195="","",[2]Ficha3!$AQ$195),"
",IF([2]Ficha3!$AQ$196="","",[2]Ficha3!$AQ$196),"
",IF([2]Ficha3!$AQ$197="","",[2]Ficha3!$AQ$197),"
",IF([2]Ficha3!$AQ$198="","",[2]Ficha3!$AQ$198),"
",IF([2]Ficha3!$AQ$199="","",[2]Ficha3!$AQ$199),"")</f>
        <v xml:space="preserve">
_______________
</v>
      </c>
      <c r="AN51" s="219" t="str">
        <f>CONCATENATE(IF([2]Ficha3!$BA$180="","",TEXT([2]Ficha3!$BA$180,"dd/mm/yyyy")),"
",IF([2]Ficha3!$BA$181="","",TEXT([2]Ficha3!$BA$181,"dd/mm/yyyy")),"
",IF([2]Ficha3!$BA$182="","",TEXT([2]Ficha3!$BA$182,"dd/mm/yyyy")),"
",IF([2]Ficha3!$BA$183="","",TEXT([2]Ficha3!$BA$183,"dd/mm/yyyy")),"
",IF([2]Ficha3!$BA$184="","",TEXT([2]Ficha3!$BA$184,"dd/mm/yyyy")),"
",IF([2]Ficha3!$BA$185="","",TEXT([2]Ficha3!$BA$185,"dd/mm/yyyy")),"
",IF([2]Ficha3!$BA$186="","",TEXT([2]Ficha3!$BA$186,"dd/mm/yyyy")),"
",IF([2]Ficha3!$BA$187="","",TEXT([2]Ficha3!$BA$187,"dd/mm/yyyy")),"
",IF([2]Ficha3!$BA$188="","",TEXT([2]Ficha3!$BA$188,"dd/mm/yyyy")),"
",IF([2]Ficha3!$BA$189="","",TEXT([2]Ficha3!$BA$189,"dd/mm/yyyy")),"
_______________
",IF([2]Ficha3!$BA$190="","",TEXT([2]Ficha3!$BA$190,"dd/mm/yyyy")),"
",IF([2]Ficha3!$BA$191="","",TEXT([2]Ficha3!$BA$191,"dd/mm/yyyy")),"
",IF([2]Ficha3!$BA$192="","",TEXT([2]Ficha3!$BA$192,"dd/mm/yyyy")),"
",IF([2]Ficha3!$BA$193="","",TEXT([2]Ficha3!$BA$193,"dd/mm/yyyy")),"
",IF([2]Ficha3!$BA$194="","",TEXT([2]Ficha3!$BA$194,"dd/mm/yyyy")),"
",IF([2]Ficha3!$BA$195="","",TEXT([2]Ficha3!$BA$195,"dd/mm/yyyy")),"
",IF([2]Ficha3!$BA$196="","",TEXT([2]Ficha3!$BA$196,"dd/mm/yyyy")),"
",IF([2]Ficha3!$BA$197="","",TEXT([2]Ficha3!$BA$197,"dd/mm/yyyy")),"
",IF([2]Ficha3!$BA$198="","",TEXT([2]Ficha3!$BA$198,"dd/mm/yyyy")),"
",IF([2]Ficha3!$BA$199="","",TEXT([2]Ficha3!$BA$199,"dd/mm/yyyy")))</f>
        <v xml:space="preserve">
_______________
</v>
      </c>
      <c r="AO51" s="219" t="str">
        <f>CONCATENATE(IF([2]Ficha3!$BG$180="","",TEXT([2]Ficha3!$BG$180,"dd/mm/yyyy")),"
",IF([2]Ficha3!$BG$181="","",TEXT([2]Ficha3!$BG$181,"dd/mm/yyyy")),"
",IF([2]Ficha3!$BG$182="","",TEXT([2]Ficha3!$BG$182,"dd/mm/yyyy")),"
",IF([2]Ficha3!$BG$183="","",TEXT([2]Ficha3!$BG$183,"dd/mm/yyyy")),"
",IF([2]Ficha3!$BG$184="","",TEXT([2]Ficha3!$BG$184,"dd/mm/yyyy")),"
",IF([2]Ficha3!$BG$185="","",TEXT([2]Ficha3!$BG$185,"dd/mm/yyyy")),"
",IF([2]Ficha3!$BG$186="","",TEXT([2]Ficha3!$BG$186,"dd/mm/yyyy")),"
",IF([2]Ficha3!$BG$187="","",TEXT([2]Ficha3!$BG$187,"dd/mm/yyyy")),"
",IF([2]Ficha3!$BG$188="","",TEXT([2]Ficha3!$BG$188,"dd/mm/yyyy")),"
",IF([2]Ficha3!$BG$189="","",TEXT([2]Ficha3!$BG$189,"dd/mm/yyyy")),"
_______________
",IF([2]Ficha3!$BG$190="","",TEXT([2]Ficha3!$BG$190,"dd/mm/yyyy")),"
",IF([2]Ficha3!$BG$191="","",TEXT([2]Ficha3!$BG$191,"dd/mm/yyyy")),"
",IF([2]Ficha3!$BG$192="","",TEXT([2]Ficha3!$BG$192,"dd/mm/yyyy")),"
",IF([2]Ficha3!$BG$193="","",TEXT([2]Ficha3!$BG$193,"dd/mm/yyyy")),"
",IF([2]Ficha3!$BG$194="","",TEXT([2]Ficha3!$BG$194,"dd/mm/yyyy")),"
",IF([2]Ficha3!$BG$195="","",TEXT([2]Ficha3!$BG$195,"dd/mm/yyyy")),"
",IF([2]Ficha3!$BG$196="","",TEXT([2]Ficha3!$BG$196,"dd/mm/yyyy")),"
",IF([2]Ficha3!$BG$197="","",TEXT([2]Ficha3!$BG$197,"dd/mm/yyyy")),"
",IF([2]Ficha3!$BG$198="","",TEXT([2]Ficha3!$BG$198,"dd/mm/yyyy")),"
",IF([2]Ficha3!$BG$199="","",TEXT([2]Ficha3!$BG$199,"dd/mm/yyyy")))</f>
        <v xml:space="preserve">
_______________
</v>
      </c>
      <c r="AP51" s="189" t="str">
        <f>CONCATENATE(IF([2]Ficha3!$D$205="","",[2]Ficha3!$D$205),"
",IF([2]Ficha3!$D$206="","",[2]Ficha3!$D$206),"
",IF([2]Ficha3!$D$207="","",[2]Ficha3!$D$207),"
",IF([2]Ficha3!$D$208="","",[2]Ficha3!$D$208),"
",IF([2]Ficha3!$D$209="","",[2]Ficha3!$D$209),"
",IF([2]Ficha3!$D$210="","",[2]Ficha3!$D$210),"
",IF([2]Ficha3!$D$211="","",[2]Ficha3!$D$211),"
",IF([2]Ficha3!$D$212="","",[2]Ficha3!$D$212),"
",IF([2]Ficha3!$D$213="","",[2]Ficha3!$D$213),"
",IF([2]Ficha3!$D$214="","",[2]Ficha3!$D$214),"")</f>
        <v xml:space="preserve">Realizar nuevamente la reclasificación de los estados y cantidad de los procesos
</v>
      </c>
      <c r="AQ51" s="189" t="str">
        <f>CONCATENATE(IF([2]Ficha3!$V$205="","",[2]Ficha3!$V$205),"
",IF([2]Ficha3!$V$206="","",[2]Ficha3!$V$206),"
",IF([2]Ficha3!$V$207="","",[2]Ficha3!$V$207),"
",IF([2]Ficha3!$V$208="","",[2]Ficha3!$V$208),"
",IF([2]Ficha3!$V$209="","",[2]Ficha3!$V$209),"
",IF([2]Ficha3!$V$210="","",[2]Ficha3!$V$210),"
",IF([2]Ficha3!$V$211="","",[2]Ficha3!$V$211),"
",IF([2]Ficha3!$V$212="","",[2]Ficha3!$V$212),"
",IF([2]Ficha3!$V$213="","",[2]Ficha3!$V$213),"
",IF([2]Ficha3!$V$214="","",[2]Ficha3!$V$214),"")</f>
        <v xml:space="preserve">Coordinador de Gestión judicial y Extrajudicial
</v>
      </c>
      <c r="AR51" s="189" t="str">
        <f>CONCATENATE(IF([2]Ficha3!$AN$205="","",[2]Ficha3!$AN$205),"
",IF([2]Ficha3!$AN$206="","",[2]Ficha3!$AN$206),"
",IF([2]Ficha3!$AN$207="","",[2]Ficha3!$AN$207),"
",IF([2]Ficha3!$AN$208="","",[2]Ficha3!$AN$208),"
",IF([2]Ficha3!$AN$209="","",[2]Ficha3!$AN$209),"
",IF([2]Ficha3!$AN$210="","",[2]Ficha3!$AN$210),"
",IF([2]Ficha3!$AN$211="","",[2]Ficha3!$AN$211),"
",IF([2]Ficha3!$AN$212="","",[2]Ficha3!$AN$212),"
",IF([2]Ficha3!$AN$213="","",[2]Ficha3!$AN$213),"
",IF([2]Ficha3!$AN$214="","",[2]Ficha3!$AN$214),"")</f>
        <v xml:space="preserve">Archivo excel actualizado
</v>
      </c>
    </row>
    <row r="52" spans="1:44" ht="306" hidden="1">
      <c r="A52" s="196" t="s">
        <v>1238</v>
      </c>
      <c r="B52" s="197" t="str">
        <f>IF([2]Ficha4!$V$13="","",[2]Ficha4!$V$13)</f>
        <v>Riesgo de Seguridad de la información</v>
      </c>
      <c r="C52" s="197" t="str">
        <f>IF([2]Ficha4!$AY$24="","",[2]Ficha4!$AY$24)</f>
        <v>Seguridad de la Información</v>
      </c>
      <c r="D52" s="217" t="str">
        <f>IF([2]Ficha4!$D$18="","",[2]Ficha4!$D$18)</f>
        <v>Pérdida de disponibilidad del activo de información</v>
      </c>
      <c r="E52" s="218" t="str">
        <f>CONCATENATE(IF([2]Ficha4!$S$18="","",[2]Ficha4!$S$18)," ",IF([2]Ficha4!$X$18="","",[2]Ficha4!$X$18))</f>
        <v>en la ejecucion de los procesos Judiciales y Extrajudiciales que contemplan informacion fisica o electronica</v>
      </c>
      <c r="F52" s="198" t="str">
        <f>CONCATENATE(IF([2]Ficha4!$D$29="","",[2]Ficha4!$D$29),"
",IF([2]Ficha4!$D$30="","",[2]Ficha4!$D$30),"
",IF([2]Ficha4!$D$31="","",[2]Ficha4!$D$31),"
",IF([2]Ficha4!$D$32="","",[2]Ficha4!$D$32),"
",IF([2]Ficha4!$D$33="","",[2]Ficha4!$D$33),"
",IF([2]Ficha4!$D$34="","",[2]Ficha4!$D$34))</f>
        <v xml:space="preserve">Todos los trámites
</v>
      </c>
      <c r="G52" s="198" t="str">
        <f>IF([2]Ficha4!$AD$29="","",[2]Ficha4!$AD$29)</f>
        <v>Todos los procesos</v>
      </c>
      <c r="H52" s="198" t="str">
        <f>CONCATENATE(IF([2]Ficha4!$J$39="","",[2]Ficha4!$J$39),"
",IF([2]Ficha4!$J$40="","",[2]Ficha4!$J$40),"
",IF([2]Ficha4!$J$41="","",[2]Ficha4!$J$41),"
",IF([2]Ficha4!$J$42="","",[2]Ficha4!$J$42),"
",IF([2]Ficha4!$J$43="","",[2]Ficha4!$J$43),"
",IF([2]Ficha4!$J$44="","",[2]Ficha4!$J$44),"
",IF([2]Ficha4!$J$45="","",[2]Ficha4!$J$45),"
",IF([2]Ficha4!$J$46="","",[2]Ficha4!$J$46),"
",IF([2]Ficha4!$J$47="","",[2]Ficha4!$J$47),"
",IF([2]Ficha4!$J$48="","",[2]Ficha4!$J$48))</f>
        <v xml:space="preserve">Acceso libre o sin controles a la informacion fisica o digital
Escritorio desatendido (ausencia de bloqueo de la sesion - PC)
Falta de espacio para mantener en custodia los procesos activos.
Mal funcionamiento del equipo (problemas de software y hardware)
</v>
      </c>
      <c r="I52" s="198" t="str">
        <f>CONCATENATE(IF([2]Ficha4!$J$51="","",[2]Ficha4!$J$51),"
",IF([2]Ficha4!$J$52="","",[2]Ficha4!$J$52),"
",IF([2]Ficha4!$J$53="","",[2]Ficha4!$J$53),"
",IF([2]Ficha4!$J$54="","",[2]Ficha4!$J$54),"
",IF([2]Ficha4!$J$55="","",[2]Ficha4!$J$55),"
",IF([2]Ficha4!$J$56="","",[2]Ficha4!$J$56),"
",IF([2]Ficha4!$J$57="","",[2]Ficha4!$J$57),"
",IF([2]Ficha4!$J$58="","",[2]Ficha4!$J$58),"
",IF([2]Ficha4!$J$59="","",[2]Ficha4!$J$59),"
",IF([2]Ficha4!$J$60="","",[2]Ficha4!$J$60))</f>
        <v xml:space="preserve">Falta de seguridad en las puertas de acceso al area de las oficinas y al area de archivo.
Fallas en los accesos a las carpetas de Red
</v>
      </c>
      <c r="J52" s="198" t="str">
        <f>CONCATENATE(IF([2]Ficha4!$AD$39="","",[2]Ficha4!$AD$39),"
",IF([2]Ficha4!$AD$40="","",[2]Ficha4!$AD$40),"
",IF([2]Ficha4!$AD$41="","",[2]Ficha4!$AD$41),"
",IF([2]Ficha4!$AD$42="","",[2]Ficha4!$AD$42),"
",IF([2]Ficha4!$AD$43="","",[2]Ficha4!$AD$43),"
",IF([2]Ficha4!$AD$44="","",[2]Ficha4!$AD$44),"
",IF([2]Ficha4!$AD$45="","",[2]Ficha4!$AD$45),"
",IF([2]Ficha4!$AD$46="","",[2]Ficha4!$AD$46),"
",IF([2]Ficha4!$AD$47="","",[2]Ficha4!$AD$47),"
",IF([2]Ficha4!$AD$48="","",[2]Ficha4!$AD$48),"
",IF([2]Ficha4!$AD$49="","",[2]Ficha4!$AD$49),"
",IF([2]Ficha4!$AD$50="","",[2]Ficha4!$AD$50),"
",IF([2]Ficha4!$AD$51="","",[2]Ficha4!$AD$51),"
",IF([2]Ficha4!$AD$52="","",[2]Ficha4!$AD$52),"
",IF([2]Ficha4!$AD$53="","",[2]Ficha4!$AD$53),"
",IF([2]Ficha4!$AD$54="","",[2]Ficha4!$AD$54),"
",IF([2]Ficha4!$AD$55="","",[2]Ficha4!$AD$55),"
",IF([2]Ficha4!$AD$56="","",[2]Ficha4!$AD$56),"
",IF([2]Ficha4!$AD$57="","",[2]Ficha4!$AD$57),"
",IF([2]Ficha4!$AD$58="","",[2]Ficha4!$AD$58),"
",IF([2]Ficha4!$AD$59="","",[2]Ficha4!$AD$59),"
",IF([2]Ficha4!$AD$60="","",[2]Ficha4!$AD$60))</f>
        <v xml:space="preserve">Divulgacion ilegal de la informacion
Perdida de Imagen del Instituto
Utilizacion maliciosa o ilegal de la informacion
Abuso de derechos
Estimulo a la corrupcion
Sanciones legales por perdida de informacion
Incumplimiento de las metas de la Oficina Asesora Juridica.
</v>
      </c>
      <c r="K52" s="199" t="str">
        <f>IF([2]Ficha4!$J$72="","",[2]Ficha4!$J$72)</f>
        <v>Improbable (2)</v>
      </c>
      <c r="L52" s="199" t="str">
        <f>IF([2]Ficha4!$J$79="","",[2]Ficha4!$J$79)</f>
        <v>Menor (2)</v>
      </c>
      <c r="M52" s="275" t="str">
        <f>IF([2]Ficha4!$AP$68="","",[2]Ficha4!$AP$68)</f>
        <v>Baja</v>
      </c>
      <c r="N52" s="189" t="str">
        <f>IF([2]Ficha4!$AP$72="","",[2]Ficha4!$AP$72)</f>
        <v>El usuario de la informacion debe ser cuidadoso con sus claves de acceso al Pc y con el manejo de las carpetas compartidas y archivos fisicos con el fin de no provocar la perdida de informacion disponible para el proceso.</v>
      </c>
      <c r="O52" s="198" t="str">
        <f>CONCATENATE(IF([2]Ficha4!$D$87="","",[2]Ficha4!$D$87),"
",IF([2]Ficha4!$D$88="","",[2]Ficha4!$D$88),"
",IF([2]Ficha4!$D$89="","",[2]Ficha4!$D$89),"
",IF([2]Ficha4!$D$90="","",[2]Ficha4!$D$90),"
",IF([2]Ficha4!$D$91="","",[2]Ficha4!$D$91),"
",IF([2]Ficha4!$D$92="","",[2]Ficha4!$D$92),"
",IF([2]Ficha4!$D$93="","",[2]Ficha4!$D$93),"
",IF([2]Ficha4!$D$94="","",[2]Ficha4!$D$94),"
",IF([2]Ficha4!$D$95="","",[2]Ficha4!$D$95),"
",IF([2]Ficha4!$D$96="","",[2]Ficha4!$D$96))</f>
        <v xml:space="preserve">Almacenamiento de informacion en carpetas compartidas en la  Red y soporte Tecnico.
Ejecucion copias de seguridad por parte de TI
Claves o contraseñas para cada usuario (sesion propia)
Control de archivos y Base de Datos de Procesos Judiciales  y base de datos acciones de tutela
</v>
      </c>
      <c r="P52" s="204" t="str">
        <f>CONCATENATE(IF([2]Ficha4!$AL$87="","",[2]Ficha4!$AL$87),"
",IF([2]Ficha4!$AL$88="","",[2]Ficha4!$AL$88),"
",IF([2]Ficha4!$AL$89="","",[2]Ficha4!$AL$89),"
",IF([2]Ficha4!$AL$90="","",[2]Ficha4!$AL$90),"
",IF([2]Ficha4!$AL$91="","",[2]Ficha4!$AL$91),"
",IF([2]Ficha4!$AL$92="","",[2]Ficha4!$AL$92),"
",IF([2]Ficha4!$AL$93="","",[2]Ficha4!$AL$93),"
",IF([2]Ficha4!$AL$94="","",[2]Ficha4!$AL$94),"
",IF([2]Ficha4!$AL$95="","",[2]Ficha4!$AL$95),"
",IF([2]Ficha4!$AL$96="","",[2]Ficha4!$AL$96))</f>
        <v xml:space="preserve">Fuerte
Débil
Fuerte
Fuerte
</v>
      </c>
      <c r="Q52" s="204" t="str">
        <f>CONCATENATE(IF([2]Ficha4!$AR$87="","",[2]Ficha4!$AR$87),"
",IF([2]Ficha4!$AR$88="","",[2]Ficha4!$AR$88),"
",IF([2]Ficha4!$AR$89="","",[2]Ficha4!$AR$89),"
",IF([2]Ficha4!$AR$90="","",[2]Ficha4!$AR$90),"
",IF([2]Ficha4!$AR$91="","",[2]Ficha4!$AR$91),"
",IF([2]Ficha4!$AR$92="","",[2]Ficha4!$AR$92),"
",IF([2]Ficha4!$AR$93="","",[2]Ficha4!$AR$93),"
",IF([2]Ficha4!$AR$94="","",[2]Ficha4!$AR$94),"
",IF([2]Ficha4!$AR$95="","",[2]Ficha4!$AR$95),"
",IF([2]Ficha4!$AR$96="","",[2]Ficha4!$AR$96))</f>
        <v xml:space="preserve">Fuerte
Fuerte
Fuerte
Fuerte
</v>
      </c>
      <c r="R52" s="204" t="str">
        <f>CONCATENATE(IF([2]Ficha4!$AT$87="","",[2]Ficha4!$AT$87),"
",IF([2]Ficha4!$AT$88="","",[2]Ficha4!$AT$88),"
",IF([2]Ficha4!$AT$89="","",[2]Ficha4!$AT$89),"
",IF([2]Ficha4!$AT$90="","",[2]Ficha4!$AT$90),"
",IF([2]Ficha4!$AT$91="","",[2]Ficha4!$AT$91),"
",IF([2]Ficha4!$AT$92="","",[2]Ficha4!$AT$92),"
",IF([2]Ficha4!$AT$93="","",[2]Ficha4!$AT$93),"
",IF([2]Ficha4!$AT$94="","",[2]Ficha4!$AT$94),"
",IF([2]Ficha4!$AT$95="","",[2]Ficha4!$AT$95),"
",IF([2]Ficha4!$AT$96="","",[2]Ficha4!$AT$96))</f>
        <v xml:space="preserve">Fuerte
Débil
Fuerte
Fuerte
</v>
      </c>
      <c r="S52" s="200" t="str">
        <f>IF([2]Ficha4!$AW$87="","",[2]Ficha4!$AW$87)</f>
        <v>Moderado</v>
      </c>
      <c r="T52" s="204" t="str">
        <f>IF([2]Ficha4!$AZ$87="","",[2]Ficha4!$AZ$87)</f>
        <v>No disminuye</v>
      </c>
      <c r="U52" s="198" t="str">
        <f>CONCATENATE(IF([2]Ficha4!$D$102="","",[2]Ficha4!$D$102),"
",IF([2]Ficha4!$D$103="","",[2]Ficha4!$D$103),"
",IF([2]Ficha4!$D$104="","",[2]Ficha4!$D$104),"
",IF([2]Ficha4!$D$105="","",[2]Ficha4!$D$105),"
",IF([2]Ficha4!$D$106="","",[2]Ficha4!$D$106),"
",IF([2]Ficha4!$D$107="","",[2]Ficha4!$D$107),"
",IF([2]Ficha4!$D$108="","",[2]Ficha4!$D$108),"
",IF([2]Ficha4!$D$109="","",[2]Ficha4!$D$109),"
",IF([2]Ficha4!$D$110="","",[2]Ficha4!$D$110),"
",IF([2]Ficha4!$D$111="","",[2]Ficha4!$D$111))</f>
        <v xml:space="preserve">Control de archivos y Base de Datos de Procesos Judiciales  y base de datos acciones de tutela
Seguimientos a los hallazgos de auditorias internas y externas
Gestión de PQRDS
</v>
      </c>
      <c r="V52" s="204" t="str">
        <f>CONCATENATE(IF([2]Ficha4!$AL$102="","",[2]Ficha4!$AL$102),"
",IF([2]Ficha4!$AL$103="","",[2]Ficha4!$AL$103),"
",IF([2]Ficha4!$AL$104="","",[2]Ficha4!$AL$104),"
",IF([2]Ficha4!$AL$105="","",[2]Ficha4!$AL$105),"
",IF([2]Ficha4!$AL$106="","",[2]Ficha4!$AL$106),"
",IF([2]Ficha4!$AL$107="","",[2]Ficha4!$AL$107),"
",IF([2]Ficha4!$AL$108="","",[2]Ficha4!$AL$108),"
",IF([2]Ficha4!$AL$109="","",[2]Ficha4!$AL$109),"
",IF([2]Ficha4!$AL$110="","",[2]Ficha4!$AL$110),"
",IF([2]Ficha4!$AL$111="","",[2]Ficha4!$AL$111))</f>
        <v xml:space="preserve">Fuerte
Fuerte
Fuerte
</v>
      </c>
      <c r="W52" s="204" t="str">
        <f>CONCATENATE(IF([2]Ficha4!$AR$102="","",[2]Ficha4!$AR$102),"
",IF([2]Ficha4!$AR$103="","",[2]Ficha4!$AR$103),"
",IF([2]Ficha4!$AR$104="","",[2]Ficha4!$AR$104),"
",IF([2]Ficha4!$AR$105="","",[2]Ficha4!$AR$105),"
",IF([2]Ficha4!$AR$106="","",[2]Ficha4!$AR$106),"
",IF([2]Ficha4!$AR$107="","",[2]Ficha4!$AR$107),"
",IF([2]Ficha4!$AR$108="","",[2]Ficha4!$AR$108),"
",IF([2]Ficha4!$AR$109="","",[2]Ficha4!$AR$109),"
",IF([2]Ficha4!$AR$110="","",[2]Ficha4!$AR$110),"
",IF([2]Ficha4!$AR$111="","",[2]Ficha4!$AR$111))</f>
        <v xml:space="preserve">Fuerte
Fuerte
Fuerte
</v>
      </c>
      <c r="X52" s="204" t="str">
        <f>CONCATENATE(IF([2]Ficha4!$AT$102="","",[2]Ficha4!$AT$102),"
",IF([2]Ficha4!$AT$103="","",[2]Ficha4!$AT$103),"
",IF([2]Ficha4!$AT$104="","",[2]Ficha4!$AT$104),"
",IF([2]Ficha4!$AT$105="","",[2]Ficha4!$AT$105),"
",IF([2]Ficha4!$AT$106="","",[2]Ficha4!$AT$106),"
",IF([2]Ficha4!$AT$107="","",[2]Ficha4!$AT$107),"
",IF([2]Ficha4!$AT$108="","",[2]Ficha4!$AT$108),"
",IF([2]Ficha4!$AT$109="","",[2]Ficha4!$AT$109),"
",IF([2]Ficha4!$AT$110="","",[2]Ficha4!$AT$110),"
",IF([2]Ficha4!$AT$111="","",[2]Ficha4!$AT$111))</f>
        <v xml:space="preserve">Fuerte
Fuerte
Fuerte
</v>
      </c>
      <c r="Y52" s="200" t="str">
        <f>IF([2]Ficha4!$AW$102="","",[2]Ficha4!$AW$102)</f>
        <v>Fuerte</v>
      </c>
      <c r="Z52" s="204" t="str">
        <f>IF([2]Ficha4!$AZ$102="","",[2]Ficha4!$AZ$102)</f>
        <v>Directamente</v>
      </c>
      <c r="AA52" s="199" t="str">
        <f>IF([2]Ficha4!$J$127="","",[2]Ficha4!$J$127)</f>
        <v>Improbable (2)</v>
      </c>
      <c r="AB52" s="199" t="str">
        <f>IF([2]Ficha4!$J$134="","",[2]Ficha4!$J$134)</f>
        <v>Insignificante (1)</v>
      </c>
      <c r="AC52" s="295" t="str">
        <f>IF([2]Ficha4!$AP$126="","",[2]Ficha4!$AP$126)</f>
        <v>Baja</v>
      </c>
      <c r="AD52" s="189" t="str">
        <f>IF([2]Ficha4!$AP$130="","",[2]Ficha4!$AP$130)</f>
        <v>Los controles aplicados con la colaboracion de la oficina de soporte tecnologico y la persona encargada del archivo, conllevan a disminuir la probabilidad y el impacto del presente riesgo.</v>
      </c>
      <c r="AE52" s="191" t="str">
        <f>IF([2]Ficha4!$T$145="x",[2]Datos!$AU$2,IF([2]Ficha4!$AM$145="x",[2]Datos!$AU$3,""))</f>
        <v>Aceptar</v>
      </c>
      <c r="AF52" s="195" t="str">
        <f>CONCATENATE(IF([2]Ficha4!$V$155="","",[2]Ficha4!$V$155),"
",IF([2]Ficha4!$V$156="","",[2]Ficha4!$V$156),"
",IF([2]Ficha4!$V$157="","",[2]Ficha4!$V$157),"
",IF([2]Ficha4!$V$158="","",[2]Ficha4!$V$158),"
",IF([2]Ficha4!$V$159="","",[2]Ficha4!$V$159),"
",IF([2]Ficha4!$V$160="","",[2]Ficha4!$V$160),"
",IF([2]Ficha4!$V$161="","",[2]Ficha4!$V$161),"
",IF([2]Ficha4!$V$162="","",[2]Ficha4!$V$162),"
",IF([2]Ficha4!$V$163="","",[2]Ficha4!$V$163),"
",IF([2]Ficha4!$V$164="","",[2]Ficha4!$V$164),"
_______________
",IF([2]Ficha4!$V$165="","",[2]Ficha4!$V$165),"
",IF([2]Ficha4!$V$166="","",[2]Ficha4!$V$166),"
",IF([2]Ficha4!$V$167="","",[2]Ficha4!$V$167),"
",IF([2]Ficha4!$V$168="","",[2]Ficha4!$V$168),"
",IF([2]Ficha4!$V$169="","",[2]Ficha4!$V$169),"
",IF([2]Ficha4!$V$170="","",[2]Ficha4!$V$170),"
",IF([2]Ficha4!$V$171="","",[2]Ficha4!$V$171),"
",IF([2]Ficha4!$V$172="","",[2]Ficha4!$V$172),"
",IF([2]Ficha4!$V$173="","",[2]Ficha4!$V$173),"
",IF([2]Ficha4!$V$164="","",[2]Ficha4!$V$174),"")</f>
        <v xml:space="preserve">
Solicitar una vez al año una prueba de restauracion de la informacion
_______________
</v>
      </c>
      <c r="AG52" s="195" t="str">
        <f>CONCATENATE(IF([2]Ficha4!$AH$155="","",[2]Ficha4!$AH$155),"
",IF([2]Ficha4!$AH$156="","",[2]Ficha4!$AH$156),"
",IF([2]Ficha4!$AH$157="","",[2]Ficha4!$AH$157),"
",IF([2]Ficha4!$AH$158="","",[2]Ficha4!$AH$158),"
",IF([2]Ficha4!$AH$159="","",[2]Ficha4!$AH$159),"
",IF([2]Ficha4!$AH$160="","",[2]Ficha4!$AH$160),"
",IF([2]Ficha4!$AH$161="","",[2]Ficha4!$AH$161),"
",IF([2]Ficha4!$AH$162="","",[2]Ficha4!$AH$162),"
",IF([2]Ficha4!$AH$163="","",[2]Ficha4!$AH$163),"
",IF([2]Ficha4!$AH$164="","",[2]Ficha4!$AH$164),"
_______________
",IF([2]Ficha4!$AH$165="","",[2]Ficha4!$AH$165),"
",IF([2]Ficha4!$AH$166="","",[2]Ficha4!$AH$166),"
",IF([2]Ficha4!$AH$167="","",[2]Ficha4!$AH$167),"
",IF([2]Ficha4!$AH$168="","",[2]Ficha4!$AH$168),"
",IF([2]Ficha4!$AH$169="","",[2]Ficha4!$AH$169),"
",IF([2]Ficha4!$AH$170="","",[2]Ficha4!$AH$170),"
",IF([2]Ficha4!$AH$171="","",[2]Ficha4!$AH$171),"
",IF([2]Ficha4!$AH$172="","",[2]Ficha4!$AH$172),"
",IF([2]Ficha4!$AH$173="","",[2]Ficha4!$AH$173),"
",IF([2]Ficha4!$AH$164="","",[2]Ficha4!$AH$174),"")</f>
        <v xml:space="preserve">
Jefe Oficina Asesora Juridica
_______________
</v>
      </c>
      <c r="AH52" s="195" t="str">
        <f>CONCATENATE(IF([2]Ficha4!$AQ$155="","",[2]Ficha4!$AQ$155),"
",IF([2]Ficha4!$AQ$156="","",[2]Ficha4!$AQ$156),"
",IF([2]Ficha4!$AQ$157="","",[2]Ficha4!$AQ$157),"
",IF([2]Ficha4!$AQ$158="","",[2]Ficha4!$AQ$158),"
",IF([2]Ficha4!$AQ$159="","",[2]Ficha4!$AQ$159),"
",IF([2]Ficha4!$AQ$160="","",[2]Ficha4!$AQ$160),"
",IF([2]Ficha4!$AQ$161="","",[2]Ficha4!$AQ$161),"
",IF([2]Ficha4!$AQ$162="","",[2]Ficha4!$AQ$162),"
",IF([2]Ficha4!$AQ$163="","",[2]Ficha4!$AQ$163),"
",IF([2]Ficha4!$AQ$164="","",[2]Ficha4!$AQ$164),"
_______________
",IF([2]Ficha4!$AQ$165="","",[2]Ficha4!$AQ$165),"
",IF([2]Ficha4!$AQ$166="","",[2]Ficha4!$AQ$166),"
",IF([2]Ficha4!$AQ$167="","",[2]Ficha4!$AQ$167),"
",IF([2]Ficha4!$AQ$168="","",[2]Ficha4!$AQ$168),"
",IF([2]Ficha4!$AQ$169="","",[2]Ficha4!$AQ$169),"
",IF([2]Ficha4!$AQ$170="","",[2]Ficha4!$AQ$170),"
",IF([2]Ficha4!$AQ$171="","",[2]Ficha4!$AQ$171),"
",IF([2]Ficha4!$AQ$172="","",[2]Ficha4!$AQ$172),"
",IF([2]Ficha4!$AQ$173="","",[2]Ficha4!$AQ$173),"
",IF([2]Ficha4!$AQ$164="","",[2]Ficha4!$AQ$174),"")</f>
        <v xml:space="preserve">
Registro de Prueba de Restauracion
_______________
</v>
      </c>
      <c r="AI52" s="201" t="str">
        <f>CONCATENATE(IF([2]Ficha4!$BA$155="","",TEXT([2]Ficha4!$BA$155,"dd/mm/yyyy")),"
",IF([2]Ficha4!$BA$156="","",TEXT([2]Ficha4!$BA$156,"dd/mm/yyyy")),"
",IF([2]Ficha4!$BA$157="","",TEXT([2]Ficha4!$BA$157,"dd/mm/yyyy")),"
",IF([2]Ficha4!$BA$158="","",TEXT([2]Ficha4!$BA$158,"dd/mm/yyyy")),"
",IF([2]Ficha4!$BA$159="","",TEXT([2]Ficha4!$BA$159,"dd/mm/yyyy")),"
",IF([2]Ficha4!$BA$160="","",TEXT([2]Ficha4!$BA$160,"dd/mm/yyyy")),"
",IF([2]Ficha4!$BA$161="","",TEXT([2]Ficha4!$BA$161,"dd/mm/yyyy")),"
",IF([2]Ficha4!$BA$162="","",TEXT([2]Ficha4!$BA$162,"dd/mm/yyyy")),"
",IF([2]Ficha4!$BA$163="","",TEXT([2]Ficha4!$BA$163,"dd/mm/yyyy")),"
",IF([2]Ficha4!$BA$164="","",TEXT([2]Ficha4!$BA$164,"dd/mm/yyyy")),"
_______________
",IF([2]Ficha4!$BA$165="","",TEXT([2]Ficha4!$BA$165,"dd/mm/yyyy")),"
",IF([2]Ficha4!$BA$166="","",TEXT([2]Ficha4!$BA$166,"dd/mm/yyyy")),"
",IF([2]Ficha4!$BA$167="","",TEXT([2]Ficha4!$BA$167,"dd/mm/yyyy")),"
",IF([2]Ficha4!$BA$168="","",TEXT([2]Ficha4!$BA$168,"dd/mm/yyyy")),"
",IF([2]Ficha4!$BA$169="","",TEXT([2]Ficha4!$BA$169,"dd/mm/yyyy")),"
",IF([2]Ficha4!$BA$170="","",TEXT([2]Ficha4!$BA$170,"dd/mm/yyyy")),"
",IF([2]Ficha4!$BA$171="","",TEXT([2]Ficha4!$BA$171,"dd/mm/yyyy")),"
",IF([2]Ficha4!$BA$172="","",TEXT([2]Ficha4!$BA$172,"dd/mm/yyyy")),"
",IF([2]Ficha4!$BA$173="","",TEXT([2]Ficha4!$BA$173,"dd/mm/yyyy")),"
",IF([2]Ficha4!$BA$174="","",TEXT([2]Ficha4!$BA$174,"dd/mm/yyyy")))</f>
        <v xml:space="preserve">
17/06/yyyy
_______________
</v>
      </c>
      <c r="AJ52" s="201" t="str">
        <f>CONCATENATE(IF([2]Ficha4!$BG$155="","",TEXT([2]Ficha4!$BG$155,"dd/mm/yyyy")),"
",IF([2]Ficha4!$BG$156="","",TEXT([2]Ficha4!$BG$156,"dd/mm/yyyy")),"
",IF([2]Ficha4!$BG$157="","",TEXT([2]Ficha4!$BG$157,"dd/mm/yyyy")),"
",IF([2]Ficha4!$BG$158="","",TEXT([2]Ficha4!$BG$158,"dd/mm/yyyy")),"
",IF([2]Ficha4!$BG$159="","",TEXT([2]Ficha4!$BG$159,"dd/mm/yyyy")),"
",IF([2]Ficha4!$BG$160="","",TEXT([2]Ficha4!$BG$160,"dd/mm/yyyy")),"
",IF([2]Ficha4!$BG$161="","",TEXT([2]Ficha4!$BG$161,"dd/mm/yyyy")),"
",IF([2]Ficha4!$BG$162="","",TEXT([2]Ficha4!$BG$162,"dd/mm/yyyy")),"
",IF([2]Ficha4!$BG$163="","",TEXT([2]Ficha4!$BG$163,"dd/mm/yyyy")),"
",IF([2]Ficha4!$BG$164="","",TEXT([2]Ficha4!$BG$164,"dd/mm/yyyy")),"
_______________
",IF([2]Ficha4!$BG$165="","",TEXT([2]Ficha4!$BG$165,"dd/mm/yyyy")),"
",IF([2]Ficha4!$BG$166="","",TEXT([2]Ficha4!$BG$166,"dd/mm/yyyy")),"
",IF([2]Ficha4!$BG$167="","",TEXT([2]Ficha4!$BG$167,"dd/mm/yyyy")),"
",IF([2]Ficha4!$BG$168="","",TEXT([2]Ficha4!$BG$168,"dd/mm/yyyy")),"
",IF([2]Ficha4!$BG$169="","",TEXT([2]Ficha4!$BG$169,"dd/mm/yyyy")),"
",IF([2]Ficha4!$BG$170="","",TEXT([2]Ficha4!$BG$170,"dd/mm/yyyy")),"
",IF([2]Ficha4!$BG$171="","",TEXT([2]Ficha4!$BG$171,"dd/mm/yyyy")),"
",IF([2]Ficha4!$BG$172="","",TEXT([2]Ficha4!$BG$172,"dd/mm/yyyy")),"
",IF([2]Ficha4!$BG$173="","",TEXT([2]Ficha4!$BG$173,"dd/mm/yyyy")),"
",IF([2]Ficha4!$BG$174="","",TEXT([2]Ficha4!$BG$174,"dd/mm/yyyy")))</f>
        <v xml:space="preserve">
15/10/yyyy
_______________
</v>
      </c>
      <c r="AK52" s="189" t="str">
        <f>CONCATENATE(IF([2]Ficha4!$V$180="","",[2]Ficha4!$V$180),"
",IF([2]Ficha4!$V$181="","",[2]Ficha4!$V$181),"
",IF([2]Ficha4!$V$182="","",[2]Ficha4!$V$182),"
",IF([2]Ficha4!$V$183="","",[2]Ficha4!$V$183),"
",IF([2]Ficha4!$V$184="","",[2]Ficha4!$V$184),"
",IF([2]Ficha4!$V$185="","",[2]Ficha4!$V$185),"
",IF([2]Ficha4!$V$186="","",[2]Ficha4!$V$186),"
",IF([2]Ficha4!$V$187="","",[2]Ficha4!$V$187),"
",IF([2]Ficha4!$V$188="","",[2]Ficha4!$V$188),"
",IF([2]Ficha4!$V$189="","",[2]Ficha4!$V$189),"
_______________
",IF([2]Ficha4!$V$190="","",[2]Ficha4!$V$190),"
",IF([2]Ficha4!$V$191="","",[2]Ficha4!$V$191),"
",IF([2]Ficha4!$V$192="","",[2]Ficha4!$V$192),"
",IF([2]Ficha4!$V$193="","",[2]Ficha4!$V$193),"
",IF([2]Ficha4!$V$194="","",[2]Ficha4!$V$194),"
",IF([2]Ficha4!$V$195="","",[2]Ficha4!$V$195),"
",IF([2]Ficha4!$V$196="","",[2]Ficha4!$V$196),"
",IF([2]Ficha4!$V$197="","",[2]Ficha4!$V$197),"
",IF([2]Ficha4!$V$198="","",[2]Ficha4!$V$198),"
",IF([2]Ficha4!$V$199="","",[2]Ficha4!$V$199),"")</f>
        <v xml:space="preserve">
_______________
</v>
      </c>
      <c r="AL52" s="189" t="str">
        <f>CONCATENATE(IF([2]Ficha4!$AH$180="","",[2]Ficha4!$AH$180),"
",IF([2]Ficha4!$AH$181="","",[2]Ficha4!$AH$181),"
",IF([2]Ficha4!$AH$182="","",[2]Ficha4!$AH$182),"
",IF([2]Ficha4!$AH$183="","",[2]Ficha4!$AH$183),"
",IF([2]Ficha4!$AH$184="","",[2]Ficha4!$AH$184),"
",IF([2]Ficha4!$AH$185="","",[2]Ficha4!$AH$185),"
",IF([2]Ficha4!$AH$186="","",[2]Ficha4!$AH$186),"
",IF([2]Ficha4!$AH$187="","",[2]Ficha4!$AH$187),"
",IF([2]Ficha4!$AH$188="","",[2]Ficha4!$AH$188),"
",IF([2]Ficha4!$AH$189="","",[2]Ficha4!$AH$189),"
_______________
",IF([2]Ficha4!$AH$190="","",[2]Ficha4!$AH$190),"
",IF([2]Ficha4!$AH$191="","",[2]Ficha4!$AH$191),"
",IF([2]Ficha4!$AH$192="","",[2]Ficha4!$AH$192),"
",IF([2]Ficha4!$AH$193="","",[2]Ficha4!$AH$193),"
",IF([2]Ficha4!$AH$194="","",[2]Ficha4!$AH$194),"
",IF([2]Ficha4!$AH$195="","",[2]Ficha4!$AH$195),"
",IF([2]Ficha4!$AH$196="","",[2]Ficha4!$AH$196),"
",IF([2]Ficha4!$AH$197="","",[2]Ficha4!$AH$197),"
",IF([2]Ficha4!$AH$198="","",[2]Ficha4!$AH$198),"
",IF([2]Ficha4!$AH$199="","",[2]Ficha4!$AH$199),"")</f>
        <v xml:space="preserve">
_______________
</v>
      </c>
      <c r="AM52" s="189" t="str">
        <f>CONCATENATE(IF([2]Ficha4!$AQ$180="","",[2]Ficha4!$AQ$180),"
",IF([2]Ficha4!$AQ$181="","",[2]Ficha4!$AQ$181),"
",IF([2]Ficha4!$AQ$182="","",[2]Ficha4!$AQ$182),"
",IF([2]Ficha4!$AQ$183="","",[2]Ficha4!$AQ$183),"
",IF([2]Ficha4!$AQ$184="","",[2]Ficha4!$AQ$184),"
",IF([2]Ficha4!$AQ$185="","",[2]Ficha4!$AQ$185),"
",IF([2]Ficha4!$AQ$186="","",[2]Ficha4!$AQ$186),"
",IF([2]Ficha4!$AQ$187="","",[2]Ficha4!$AQ$187),"
",IF([2]Ficha4!$AQ$188="","",[2]Ficha4!$AQ$188),"
",IF([2]Ficha4!$AQ$189="","",[2]Ficha4!$AQ$189),"
_______________
",IF([2]Ficha4!$AQ$190="","",[2]Ficha4!$AQ$190),"
",IF([2]Ficha4!$AQ$191="","",[2]Ficha4!$AQ$191),"
",IF([2]Ficha4!$AQ$192="","",[2]Ficha4!$AQ$192),"
",IF([2]Ficha4!$AQ$193="","",[2]Ficha4!$AQ$193),"
",IF([2]Ficha4!$AQ$194="","",[2]Ficha4!$AQ$194),"
",IF([2]Ficha4!$AQ$195="","",[2]Ficha4!$AQ$195),"
",IF([2]Ficha4!$AQ$196="","",[2]Ficha4!$AQ$196),"
",IF([2]Ficha4!$AQ$197="","",[2]Ficha4!$AQ$197),"
",IF([2]Ficha4!$AQ$198="","",[2]Ficha4!$AQ$198),"
",IF([2]Ficha4!$AQ$199="","",[2]Ficha4!$AQ$199),"")</f>
        <v xml:space="preserve">
_______________
</v>
      </c>
      <c r="AN52" s="219" t="str">
        <f>CONCATENATE(IF([2]Ficha4!$BA$180="","",TEXT([2]Ficha4!$BA$180,"dd/mm/yyyy")),"
",IF([2]Ficha4!$BA$181="","",TEXT([2]Ficha4!$BA$181,"dd/mm/yyyy")),"
",IF([2]Ficha4!$BA$182="","",TEXT([2]Ficha4!$BA$182,"dd/mm/yyyy")),"
",IF([2]Ficha4!$BA$183="","",TEXT([2]Ficha4!$BA$183,"dd/mm/yyyy")),"
",IF([2]Ficha4!$BA$184="","",TEXT([2]Ficha4!$BA$184,"dd/mm/yyyy")),"
",IF([2]Ficha4!$BA$185="","",TEXT([2]Ficha4!$BA$185,"dd/mm/yyyy")),"
",IF([2]Ficha4!$BA$186="","",TEXT([2]Ficha4!$BA$186,"dd/mm/yyyy")),"
",IF([2]Ficha4!$BA$187="","",TEXT([2]Ficha4!$BA$187,"dd/mm/yyyy")),"
",IF([2]Ficha4!$BA$188="","",TEXT([2]Ficha4!$BA$188,"dd/mm/yyyy")),"
",IF([2]Ficha4!$BA$189="","",TEXT([2]Ficha4!$BA$189,"dd/mm/yyyy")),"
_______________
",IF([2]Ficha4!$BA$190="","",TEXT([2]Ficha4!$BA$190,"dd/mm/yyyy")),"
",IF([2]Ficha4!$BA$191="","",TEXT([2]Ficha4!$BA$191,"dd/mm/yyyy")),"
",IF([2]Ficha4!$BA$192="","",TEXT([2]Ficha4!$BA$192,"dd/mm/yyyy")),"
",IF([2]Ficha4!$BA$193="","",TEXT([2]Ficha4!$BA$193,"dd/mm/yyyy")),"
",IF([2]Ficha4!$BA$194="","",TEXT([2]Ficha4!$BA$194,"dd/mm/yyyy")),"
",IF([2]Ficha4!$BA$195="","",TEXT([2]Ficha4!$BA$195,"dd/mm/yyyy")),"
",IF([2]Ficha4!$BA$196="","",TEXT([2]Ficha4!$BA$196,"dd/mm/yyyy")),"
",IF([2]Ficha4!$BA$197="","",TEXT([2]Ficha4!$BA$197,"dd/mm/yyyy")),"
",IF([2]Ficha4!$BA$198="","",TEXT([2]Ficha4!$BA$198,"dd/mm/yyyy")),"
",IF([2]Ficha4!$BA$199="","",TEXT([2]Ficha4!$BA$199,"dd/mm/yyyy")))</f>
        <v xml:space="preserve">
_______________
</v>
      </c>
      <c r="AO52" s="219" t="str">
        <f>CONCATENATE(IF([2]Ficha4!$BG$180="","",TEXT([2]Ficha4!$BG$180,"dd/mm/yyyy")),"
",IF([2]Ficha4!$BG$181="","",TEXT([2]Ficha4!$BG$181,"dd/mm/yyyy")),"
",IF([2]Ficha4!$BG$182="","",TEXT([2]Ficha4!$BG$182,"dd/mm/yyyy")),"
",IF([2]Ficha4!$BG$183="","",TEXT([2]Ficha4!$BG$183,"dd/mm/yyyy")),"
",IF([2]Ficha4!$BG$184="","",TEXT([2]Ficha4!$BG$184,"dd/mm/yyyy")),"
",IF([2]Ficha4!$BG$185="","",TEXT([2]Ficha4!$BG$185,"dd/mm/yyyy")),"
",IF([2]Ficha4!$BG$186="","",TEXT([2]Ficha4!$BG$186,"dd/mm/yyyy")),"
",IF([2]Ficha4!$BG$187="","",TEXT([2]Ficha4!$BG$187,"dd/mm/yyyy")),"
",IF([2]Ficha4!$BG$188="","",TEXT([2]Ficha4!$BG$188,"dd/mm/yyyy")),"
",IF([2]Ficha4!$BG$189="","",TEXT([2]Ficha4!$BG$189,"dd/mm/yyyy")),"
_______________
",IF([2]Ficha4!$BG$190="","",TEXT([2]Ficha4!$BG$190,"dd/mm/yyyy")),"
",IF([2]Ficha4!$BG$191="","",TEXT([2]Ficha4!$BG$191,"dd/mm/yyyy")),"
",IF([2]Ficha4!$BG$192="","",TEXT([2]Ficha4!$BG$192,"dd/mm/yyyy")),"
",IF([2]Ficha4!$BG$193="","",TEXT([2]Ficha4!$BG$193,"dd/mm/yyyy")),"
",IF([2]Ficha4!$BG$194="","",TEXT([2]Ficha4!$BG$194,"dd/mm/yyyy")),"
",IF([2]Ficha4!$BG$195="","",TEXT([2]Ficha4!$BG$195,"dd/mm/yyyy")),"
",IF([2]Ficha4!$BG$196="","",TEXT([2]Ficha4!$BG$196,"dd/mm/yyyy")),"
",IF([2]Ficha4!$BG$197="","",TEXT([2]Ficha4!$BG$197,"dd/mm/yyyy")),"
",IF([2]Ficha4!$BG$198="","",TEXT([2]Ficha4!$BG$198,"dd/mm/yyyy")),"
",IF([2]Ficha4!$BG$199="","",TEXT([2]Ficha4!$BG$199,"dd/mm/yyyy")))</f>
        <v xml:space="preserve">
_______________
</v>
      </c>
      <c r="AP52" s="189" t="str">
        <f>CONCATENATE(IF([2]Ficha4!$D$205="","",[2]Ficha4!$D$205),"
",IF([2]Ficha4!$D$206="","",[2]Ficha4!$D$206),"
",IF([2]Ficha4!$D$207="","",[2]Ficha4!$D$207),"
",IF([2]Ficha4!$D$208="","",[2]Ficha4!$D$208),"
",IF([2]Ficha4!$D$209="","",[2]Ficha4!$D$209),"
",IF([2]Ficha4!$D$210="","",[2]Ficha4!$D$210),"
",IF([2]Ficha4!$D$211="","",[2]Ficha4!$D$211),"
",IF([2]Ficha4!$D$212="","",[2]Ficha4!$D$212),"
",IF([2]Ficha4!$D$213="","",[2]Ficha4!$D$213),"
",IF([2]Ficha4!$D$214="","",[2]Ficha4!$D$214),"")</f>
        <v xml:space="preserve">Cuando se presentan fallas graves en el funcionamiento del equipo de computo (software o hardware) se solicita por medio de un ticket a soporte tecnologico, la revision del mismo.
</v>
      </c>
      <c r="AQ52" s="189" t="str">
        <f>CONCATENATE(IF([2]Ficha4!$V$205="","",[2]Ficha4!$V$205),"
",IF([2]Ficha4!$V$206="","",[2]Ficha4!$V$206),"
",IF([2]Ficha4!$V$207="","",[2]Ficha4!$V$207),"
",IF([2]Ficha4!$V$208="","",[2]Ficha4!$V$208),"
",IF([2]Ficha4!$V$209="","",[2]Ficha4!$V$209),"
",IF([2]Ficha4!$V$210="","",[2]Ficha4!$V$210),"
",IF([2]Ficha4!$V$211="","",[2]Ficha4!$V$211),"
",IF([2]Ficha4!$V$212="","",[2]Ficha4!$V$212),"
",IF([2]Ficha4!$V$213="","",[2]Ficha4!$V$213),"
",IF([2]Ficha4!$V$214="","",[2]Ficha4!$V$214),"")</f>
        <v xml:space="preserve">Usuario del Equipo
</v>
      </c>
      <c r="AR52" s="189" t="str">
        <f>CONCATENATE(IF([2]Ficha4!$AN$205="","",[2]Ficha4!$AN$205),"
",IF([2]Ficha4!$AN$206="","",[2]Ficha4!$AN$206),"
",IF([2]Ficha4!$AN$207="","",[2]Ficha4!$AN$207),"
",IF([2]Ficha4!$AN$208="","",[2]Ficha4!$AN$208),"
",IF([2]Ficha4!$AN$209="","",[2]Ficha4!$AN$209),"
",IF([2]Ficha4!$AN$210="","",[2]Ficha4!$AN$210),"
",IF([2]Ficha4!$AN$211="","",[2]Ficha4!$AN$211),"
",IF([2]Ficha4!$AN$212="","",[2]Ficha4!$AN$212),"
",IF([2]Ficha4!$AN$213="","",[2]Ficha4!$AN$213),"
",IF([2]Ficha4!$AN$214="","",[2]Ficha4!$AN$214),"")</f>
        <v xml:space="preserve">Solcitar soporte tecnico para funcionamiento optimo del PC
</v>
      </c>
    </row>
    <row r="53" spans="1:44" ht="306" hidden="1">
      <c r="A53" s="196" t="s">
        <v>1254</v>
      </c>
      <c r="B53" s="197" t="str">
        <f>IF([3]Ficha1!$V$13="","",[3]Ficha1!$V$13)</f>
        <v xml:space="preserve">Riesgo de Gestión </v>
      </c>
      <c r="C53" s="197" t="str">
        <f>IF([3]Ficha1!$AY$24="","",[3]Ficha1!$AY$24)</f>
        <v>Operativo</v>
      </c>
      <c r="D53" s="217" t="str">
        <f>IF([3]Ficha1!$D$18="","",[3]Ficha1!$D$18)</f>
        <v>Incumplimiento de compromisos</v>
      </c>
      <c r="E53" s="218" t="str">
        <f>CONCATENATE(IF([3]Ficha1!$S$18="","",[3]Ficha1!$S$18)," ",IF([3]Ficha1!$X$18="","",[3]Ficha1!$X$18))</f>
        <v>para desarrollar acciones que permitan lograr el recaudo de las multas</v>
      </c>
      <c r="F53" s="198" t="str">
        <f>CONCATENATE(IF([3]Ficha1!$D$29="","",[3]Ficha1!$D$29),"
",IF([3]Ficha1!$D$30="","",[3]Ficha1!$D$30),"
",IF([3]Ficha1!$D$31="","",[3]Ficha1!$D$31),"
",IF([3]Ficha1!$D$32="","",[3]Ficha1!$D$32),"
",IF([3]Ficha1!$D$33="","",[3]Ficha1!$D$33),"
",IF([3]Ficha1!$D$34="","",[3]Ficha1!$D$34))</f>
        <v xml:space="preserve">Ningún trámite
</v>
      </c>
      <c r="G53" s="198" t="str">
        <f>IF([3]Ficha1!$AD$29="","",[3]Ficha1!$AD$29)</f>
        <v/>
      </c>
      <c r="H53" s="198" t="str">
        <f>CONCATENATE(IF([3]Ficha1!$J$39="","",[3]Ficha1!$J$39),"
",IF([3]Ficha1!$J$40="","",[3]Ficha1!$J$40),"
",IF([3]Ficha1!$J$41="","",[3]Ficha1!$J$41),"
",IF([3]Ficha1!$J$42="","",[3]Ficha1!$J$42),"
",IF([3]Ficha1!$J$43="","",[3]Ficha1!$J$43),"
",IF([3]Ficha1!$J$44="","",[3]Ficha1!$J$44),"
",IF([3]Ficha1!$J$45="","",[3]Ficha1!$J$45),"
",IF([3]Ficha1!$J$46="","",[3]Ficha1!$J$46),"
",IF([3]Ficha1!$J$47="","",[3]Ficha1!$J$47),"
",IF([3]Ficha1!$J$48="","",[3]Ficha1!$J$48))</f>
        <v xml:space="preserve">Alto volumen de procesos para cobro asignado a cada abogado
Falta de compromiso en el desarrollo de las funciones por parte del funcionario
Fallas en los aplicativos SANCIONA, SAPIENS para gestionar el proceso de cobro.
</v>
      </c>
      <c r="I53" s="198" t="str">
        <f>CONCATENATE(IF([3]Ficha1!$J$51="","",[3]Ficha1!$J$51),"
",IF([3]Ficha1!$J$52="","",[3]Ficha1!$J$52),"
",IF([3]Ficha1!$J$53="","",[3]Ficha1!$J$53),"
",IF([3]Ficha1!$J$54="","",[3]Ficha1!$J$54),"
",IF([3]Ficha1!$J$55="","",[3]Ficha1!$J$55),"
",IF([3]Ficha1!$J$56="","",[3]Ficha1!$J$56),"
",IF([3]Ficha1!$J$57="","",[3]Ficha1!$J$57),"
",IF([3]Ficha1!$J$58="","",[3]Ficha1!$J$58),"
",IF([3]Ficha1!$J$59="","",[3]Ficha1!$J$59),"
",IF([3]Ficha1!$J$60="","",[3]Ficha1!$J$60))</f>
        <v xml:space="preserve">Demora en la entrega del proceso por parte de la DRS 
</v>
      </c>
      <c r="J53" s="198" t="str">
        <f>CONCATENATE(IF([3]Ficha1!$AD$39="","",[3]Ficha1!$AD$39),"
",IF([3]Ficha1!$AD$40="","",[3]Ficha1!$AD$40),"
",IF([3]Ficha1!$AD$41="","",[3]Ficha1!$AD$41),"
",IF([3]Ficha1!$AD$42="","",[3]Ficha1!$AD$42),"
",IF([3]Ficha1!$AD$43="","",[3]Ficha1!$AD$43),"
",IF([3]Ficha1!$AD$44="","",[3]Ficha1!$AD$44),"
",IF([3]Ficha1!$AD$45="","",[3]Ficha1!$AD$45),"
",IF([3]Ficha1!$AD$46="","",[3]Ficha1!$AD$46),"
",IF([3]Ficha1!$AD$47="","",[3]Ficha1!$AD$47),"
",IF([3]Ficha1!$AD$48="","",[3]Ficha1!$AD$48),"
",IF([3]Ficha1!$AD$49="","",[3]Ficha1!$AD$49),"
",IF([3]Ficha1!$AD$50="","",[3]Ficha1!$AD$50),"
",IF([3]Ficha1!$AD$51="","",[3]Ficha1!$AD$51),"
",IF([3]Ficha1!$AD$52="","",[3]Ficha1!$AD$52),"
",IF([3]Ficha1!$AD$53="","",[3]Ficha1!$AD$53),"
",IF([3]Ficha1!$AD$54="","",[3]Ficha1!$AD$54),"
",IF([3]Ficha1!$AD$55="","",[3]Ficha1!$AD$55),"
",IF([3]Ficha1!$AD$56="","",[3]Ficha1!$AD$56),"
",IF([3]Ficha1!$AD$57="","",[3]Ficha1!$AD$57),"
",IF([3]Ficha1!$AD$58="","",[3]Ficha1!$AD$58),"
",IF([3]Ficha1!$AD$59="","",[3]Ficha1!$AD$59),"
",IF([3]Ficha1!$AD$60="","",[3]Ficha1!$AD$60))</f>
        <v xml:space="preserve">No hacer efectivas las acreencias a favor del Invima
Incumplimiento de las metas establecidas en los Indicadores de la dependencia
Bajo volumen de recaudo a favor del Invima
Prescripcion de la sancion impuesta
</v>
      </c>
      <c r="K53" s="199" t="str">
        <f>IF([3]Ficha1!$J$72="","",[3]Ficha1!$J$72)</f>
        <v>Casi seguro (5)</v>
      </c>
      <c r="L53" s="199" t="str">
        <f>IF([3]Ficha1!$J$79="","",[3]Ficha1!$J$79)</f>
        <v>Moderado (3)</v>
      </c>
      <c r="M53" s="284" t="str">
        <f>IF([3]Ficha1!$AP$68="","",[3]Ficha1!$AP$68)</f>
        <v>Extrema</v>
      </c>
      <c r="N53" s="189" t="str">
        <f>IF([3]Ficha1!$AP$72="","",[3]Ficha1!$AP$72)</f>
        <v>El alto volumen de procesos unido a la falta de personal puede conllevar al aumento del riesgo</v>
      </c>
      <c r="O53" s="198" t="str">
        <f>CONCATENATE(IF([3]Ficha1!$D$87="","",[3]Ficha1!$D$87),"
",IF([3]Ficha1!$D$88="","",[3]Ficha1!$D$88),"
",IF([3]Ficha1!$D$89="","",[3]Ficha1!$D$89),"
",IF([3]Ficha1!$D$90="","",[3]Ficha1!$D$90),"
",IF([3]Ficha1!$D$91="","",[3]Ficha1!$D$91),"
",IF([3]Ficha1!$D$92="","",[3]Ficha1!$D$92),"
",IF([3]Ficha1!$D$93="","",[3]Ficha1!$D$93),"
",IF([3]Ficha1!$D$94="","",[3]Ficha1!$D$94),"
",IF([3]Ficha1!$D$95="","",[3]Ficha1!$D$95),"
",IF([3]Ficha1!$D$96="","",[3]Ficha1!$D$96))</f>
        <v xml:space="preserve">Metas fijadas donde se tramitan procesos por año de efectividad de la multa
Reparto realizado de procesos recibidos 
base de datos procesos coactivo
</v>
      </c>
      <c r="P53" s="204" t="str">
        <f>CONCATENATE(IF([3]Ficha1!$AL$87="","",[3]Ficha1!$AL$87),"
",IF([3]Ficha1!$AL$88="","",[3]Ficha1!$AL$88),"
",IF([3]Ficha1!$AL$89="","",[3]Ficha1!$AL$89),"
",IF([3]Ficha1!$AL$90="","",[3]Ficha1!$AL$90),"
",IF([3]Ficha1!$AL$91="","",[3]Ficha1!$AL$91),"
",IF([3]Ficha1!$AL$92="","",[3]Ficha1!$AL$92),"
",IF([3]Ficha1!$AL$93="","",[3]Ficha1!$AL$93),"
",IF([3]Ficha1!$AL$94="","",[3]Ficha1!$AL$94),"
",IF([3]Ficha1!$AL$95="","",[3]Ficha1!$AL$95),"
",IF([3]Ficha1!$AL$96="","",[3]Ficha1!$AL$96))</f>
        <v xml:space="preserve">Fuerte
Fuerte
Fuerte
</v>
      </c>
      <c r="Q53" s="204" t="str">
        <f>CONCATENATE(IF([3]Ficha1!$AR$87="","",[3]Ficha1!$AR$87),"
",IF([3]Ficha1!$AR$88="","",[3]Ficha1!$AR$88),"
",IF([3]Ficha1!$AR$89="","",[3]Ficha1!$AR$89),"
",IF([3]Ficha1!$AR$90="","",[3]Ficha1!$AR$90),"
",IF([3]Ficha1!$AR$91="","",[3]Ficha1!$AR$91),"
",IF([3]Ficha1!$AR$92="","",[3]Ficha1!$AR$92),"
",IF([3]Ficha1!$AR$93="","",[3]Ficha1!$AR$93),"
",IF([3]Ficha1!$AR$94="","",[3]Ficha1!$AR$94),"
",IF([3]Ficha1!$AR$95="","",[3]Ficha1!$AR$95),"
",IF([3]Ficha1!$AR$96="","",[3]Ficha1!$AR$96))</f>
        <v xml:space="preserve">Fuerte
Fuerte
Fuerte
</v>
      </c>
      <c r="R53" s="204" t="str">
        <f>CONCATENATE(IF([3]Ficha1!$AT$87="","",[3]Ficha1!$AT$87),"
",IF([3]Ficha1!$AT$88="","",[3]Ficha1!$AT$88),"
",IF([3]Ficha1!$AT$89="","",[3]Ficha1!$AT$89),"
",IF([3]Ficha1!$AT$90="","",[3]Ficha1!$AT$90),"
",IF([3]Ficha1!$AT$91="","",[3]Ficha1!$AT$91),"
",IF([3]Ficha1!$AT$92="","",[3]Ficha1!$AT$92),"
",IF([3]Ficha1!$AT$93="","",[3]Ficha1!$AT$93),"
",IF([3]Ficha1!$AT$94="","",[3]Ficha1!$AT$94),"
",IF([3]Ficha1!$AT$95="","",[3]Ficha1!$AT$95),"
",IF([3]Ficha1!$AT$96="","",[3]Ficha1!$AT$96))</f>
        <v xml:space="preserve">Fuerte
Fuerte
Fuerte
</v>
      </c>
      <c r="S53" s="200" t="str">
        <f>IF([3]Ficha1!$AW$87="","",[3]Ficha1!$AW$87)</f>
        <v>Fuerte</v>
      </c>
      <c r="T53" s="204" t="str">
        <f>IF([3]Ficha1!$AZ$87="","",[3]Ficha1!$AZ$87)</f>
        <v>Directamente</v>
      </c>
      <c r="U53" s="198" t="str">
        <f>CONCATENATE(IF([3]Ficha1!$D$102="","",[3]Ficha1!$D$102),"
",IF([3]Ficha1!$D$103="","",[3]Ficha1!$D$103),"
",IF([3]Ficha1!$D$104="","",[3]Ficha1!$D$104),"
",IF([3]Ficha1!$D$105="","",[3]Ficha1!$D$105),"
",IF([3]Ficha1!$D$106="","",[3]Ficha1!$D$106),"
",IF([3]Ficha1!$D$107="","",[3]Ficha1!$D$107),"
",IF([3]Ficha1!$D$108="","",[3]Ficha1!$D$108),"
",IF([3]Ficha1!$D$109="","",[3]Ficha1!$D$109),"
",IF([3]Ficha1!$D$110="","",[3]Ficha1!$D$110),"
",IF([3]Ficha1!$D$111="","",[3]Ficha1!$D$111))</f>
        <v xml:space="preserve">Seguimientos a los hallazgos de auditorias internas y externas
Gestión de PQRDS
</v>
      </c>
      <c r="V53" s="204" t="str">
        <f>CONCATENATE(IF([3]Ficha1!$AL$102="","",[3]Ficha1!$AL$102),"
",IF([3]Ficha1!$AL$103="","",[3]Ficha1!$AL$103),"
",IF([3]Ficha1!$AL$104="","",[3]Ficha1!$AL$104),"
",IF([3]Ficha1!$AL$105="","",[3]Ficha1!$AL$105),"
",IF([3]Ficha1!$AL$106="","",[3]Ficha1!$AL$106),"
",IF([3]Ficha1!$AL$107="","",[3]Ficha1!$AL$107),"
",IF([3]Ficha1!$AL$108="","",[3]Ficha1!$AL$108),"
",IF([3]Ficha1!$AL$109="","",[3]Ficha1!$AL$109),"
",IF([3]Ficha1!$AL$110="","",[3]Ficha1!$AL$110),"
",IF([3]Ficha1!$AL$111="","",[3]Ficha1!$AL$111))</f>
        <v xml:space="preserve">Fuerte
Fuerte
</v>
      </c>
      <c r="W53" s="204" t="str">
        <f>CONCATENATE(IF([3]Ficha1!$AR$102="","",[3]Ficha1!$AR$102),"
",IF([3]Ficha1!$AR$103="","",[3]Ficha1!$AR$103),"
",IF([3]Ficha1!$AR$104="","",[3]Ficha1!$AR$104),"
",IF([3]Ficha1!$AR$105="","",[3]Ficha1!$AR$105),"
",IF([3]Ficha1!$AR$106="","",[3]Ficha1!$AR$106),"
",IF([3]Ficha1!$AR$107="","",[3]Ficha1!$AR$107),"
",IF([3]Ficha1!$AR$108="","",[3]Ficha1!$AR$108),"
",IF([3]Ficha1!$AR$109="","",[3]Ficha1!$AR$109),"
",IF([3]Ficha1!$AR$110="","",[3]Ficha1!$AR$110),"
",IF([3]Ficha1!$AR$111="","",[3]Ficha1!$AR$111))</f>
        <v xml:space="preserve">Fuerte
Fuerte
</v>
      </c>
      <c r="X53" s="204" t="str">
        <f>CONCATENATE(IF([3]Ficha1!$AT$102="","",[3]Ficha1!$AT$102),"
",IF([3]Ficha1!$AT$103="","",[3]Ficha1!$AT$103),"
",IF([3]Ficha1!$AT$104="","",[3]Ficha1!$AT$104),"
",IF([3]Ficha1!$AT$105="","",[3]Ficha1!$AT$105),"
",IF([3]Ficha1!$AT$106="","",[3]Ficha1!$AT$106),"
",IF([3]Ficha1!$AT$107="","",[3]Ficha1!$AT$107),"
",IF([3]Ficha1!$AT$108="","",[3]Ficha1!$AT$108),"
",IF([3]Ficha1!$AT$109="","",[3]Ficha1!$AT$109),"
",IF([3]Ficha1!$AT$110="","",[3]Ficha1!$AT$110),"
",IF([3]Ficha1!$AT$111="","",[3]Ficha1!$AT$111))</f>
        <v xml:space="preserve">Fuerte
Fuerte
</v>
      </c>
      <c r="Y53" s="200" t="str">
        <f>IF([3]Ficha1!$AW$102="","",[3]Ficha1!$AW$102)</f>
        <v>Fuerte</v>
      </c>
      <c r="Z53" s="204" t="str">
        <f>IF([3]Ficha1!$AZ$102="","",[3]Ficha1!$AZ$102)</f>
        <v>Directamente</v>
      </c>
      <c r="AA53" s="199" t="str">
        <f>IF([3]Ficha1!$J$127="","",[3]Ficha1!$J$127)</f>
        <v>Posible (3)</v>
      </c>
      <c r="AB53" s="199" t="str">
        <f>IF([3]Ficha1!$J$134="","",[3]Ficha1!$J$134)</f>
        <v>Insignificante (1)</v>
      </c>
      <c r="AC53" s="295" t="str">
        <f>IF([3]Ficha1!$AP$126="","",[3]Ficha1!$AP$126)</f>
        <v>Baja</v>
      </c>
      <c r="AD53" s="189" t="str">
        <f>IF([3]Ficha1!$AP$130="","",[3]Ficha1!$AP$130)</f>
        <v>Gracias a las metas fijadas y al reparto de procesos, se puede disminuir la probabilidad y el impacto de este riesgo.</v>
      </c>
      <c r="AE53" s="191" t="str">
        <f>IF([3]Ficha1!$T$145="x",[3]Datos!$AU$2,IF([3]Ficha1!$AM$145="x",[3]Datos!$AU$3,""))</f>
        <v>Aceptar</v>
      </c>
      <c r="AF53" s="195" t="str">
        <f>CONCATENATE(IF([3]Ficha1!$V$155="","",[3]Ficha1!$V$155),"
",IF([3]Ficha1!$V$156="","",[3]Ficha1!$V$156),"
",IF([3]Ficha1!$V$157="","",[3]Ficha1!$V$157),"
",IF([3]Ficha1!$V$158="","",[3]Ficha1!$V$158),"
",IF([3]Ficha1!$V$159="","",[3]Ficha1!$V$159),"
",IF([3]Ficha1!$V$160="","",[3]Ficha1!$V$160),"
",IF([3]Ficha1!$V$161="","",[3]Ficha1!$V$161),"
",IF([3]Ficha1!$V$162="","",[3]Ficha1!$V$162),"
",IF([3]Ficha1!$V$163="","",[3]Ficha1!$V$163),"
",IF([3]Ficha1!$V$164="","",[3]Ficha1!$V$164),"
_______________
",IF([3]Ficha1!$V$165="","",[3]Ficha1!$V$165),"
",IF([3]Ficha1!$V$166="","",[3]Ficha1!$V$166),"
",IF([3]Ficha1!$V$167="","",[3]Ficha1!$V$167),"
",IF([3]Ficha1!$V$168="","",[3]Ficha1!$V$168),"
",IF([3]Ficha1!$V$169="","",[3]Ficha1!$V$169),"
",IF([3]Ficha1!$V$170="","",[3]Ficha1!$V$170),"
",IF([3]Ficha1!$V$171="","",[3]Ficha1!$V$171),"
",IF([3]Ficha1!$V$172="","",[3]Ficha1!$V$172),"
",IF([3]Ficha1!$V$173="","",[3]Ficha1!$V$173),"
",IF([3]Ficha1!$V$164="","",[3]Ficha1!$V$174),"")</f>
        <v xml:space="preserve">
_______________
</v>
      </c>
      <c r="AG53" s="195" t="str">
        <f>CONCATENATE(IF([3]Ficha1!$AH$155="","",[3]Ficha1!$AH$155),"
",IF([3]Ficha1!$AH$156="","",[3]Ficha1!$AH$156),"
",IF([3]Ficha1!$AH$157="","",[3]Ficha1!$AH$157),"
",IF([3]Ficha1!$AH$158="","",[3]Ficha1!$AH$158),"
",IF([3]Ficha1!$AH$159="","",[3]Ficha1!$AH$159),"
",IF([3]Ficha1!$AH$160="","",[3]Ficha1!$AH$160),"
",IF([3]Ficha1!$AH$161="","",[3]Ficha1!$AH$161),"
",IF([3]Ficha1!$AH$162="","",[3]Ficha1!$AH$162),"
",IF([3]Ficha1!$AH$163="","",[3]Ficha1!$AH$163),"
",IF([3]Ficha1!$AH$164="","",[3]Ficha1!$AH$164),"
_______________
",IF([3]Ficha1!$AH$165="","",[3]Ficha1!$AH$165),"
",IF([3]Ficha1!$AH$166="","",[3]Ficha1!$AH$166),"
",IF([3]Ficha1!$AH$167="","",[3]Ficha1!$AH$167),"
",IF([3]Ficha1!$AH$168="","",[3]Ficha1!$AH$168),"
",IF([3]Ficha1!$AH$169="","",[3]Ficha1!$AH$169),"
",IF([3]Ficha1!$AH$170="","",[3]Ficha1!$AH$170),"
",IF([3]Ficha1!$AH$171="","",[3]Ficha1!$AH$171),"
",IF([3]Ficha1!$AH$172="","",[3]Ficha1!$AH$172),"
",IF([3]Ficha1!$AH$173="","",[3]Ficha1!$AH$173),"
",IF([3]Ficha1!$AH$164="","",[3]Ficha1!$AH$174),"")</f>
        <v xml:space="preserve">
_______________
</v>
      </c>
      <c r="AH53" s="195" t="str">
        <f>CONCATENATE(IF([3]Ficha1!$AQ$155="","",[3]Ficha1!$AQ$155),"
",IF([3]Ficha1!$AQ$156="","",[3]Ficha1!$AQ$156),"
",IF([3]Ficha1!$AQ$157="","",[3]Ficha1!$AQ$157),"
",IF([3]Ficha1!$AQ$158="","",[3]Ficha1!$AQ$158),"
",IF([3]Ficha1!$AQ$159="","",[3]Ficha1!$AQ$159),"
",IF([3]Ficha1!$AQ$160="","",[3]Ficha1!$AQ$160),"
",IF([3]Ficha1!$AQ$161="","",[3]Ficha1!$AQ$161),"
",IF([3]Ficha1!$AQ$162="","",[3]Ficha1!$AQ$162),"
",IF([3]Ficha1!$AQ$163="","",[3]Ficha1!$AQ$163),"
",IF([3]Ficha1!$AQ$164="","",[3]Ficha1!$AQ$164),"
_______________
",IF([3]Ficha1!$AQ$165="","",[3]Ficha1!$AQ$165),"
",IF([3]Ficha1!$AQ$166="","",[3]Ficha1!$AQ$166),"
",IF([3]Ficha1!$AQ$167="","",[3]Ficha1!$AQ$167),"
",IF([3]Ficha1!$AQ$168="","",[3]Ficha1!$AQ$168),"
",IF([3]Ficha1!$AQ$169="","",[3]Ficha1!$AQ$169),"
",IF([3]Ficha1!$AQ$170="","",[3]Ficha1!$AQ$170),"
",IF([3]Ficha1!$AQ$171="","",[3]Ficha1!$AQ$171),"
",IF([3]Ficha1!$AQ$172="","",[3]Ficha1!$AQ$172),"
",IF([3]Ficha1!$AQ$173="","",[3]Ficha1!$AQ$173),"
",IF([3]Ficha1!$AQ$164="","",[3]Ficha1!$AQ$174),"")</f>
        <v xml:space="preserve">
_______________
</v>
      </c>
      <c r="AI53" s="201" t="str">
        <f>CONCATENATE(IF([3]Ficha1!$BA$155="","",TEXT([3]Ficha1!$BA$155,"dd/mm/yyyy")),"
",IF([3]Ficha1!$BA$156="","",TEXT([3]Ficha1!$BA$156,"dd/mm/yyyy")),"
",IF([3]Ficha1!$BA$157="","",TEXT([3]Ficha1!$BA$157,"dd/mm/yyyy")),"
",IF([3]Ficha1!$BA$158="","",TEXT([3]Ficha1!$BA$158,"dd/mm/yyyy")),"
",IF([3]Ficha1!$BA$159="","",TEXT([3]Ficha1!$BA$159,"dd/mm/yyyy")),"
",IF([3]Ficha1!$BA$160="","",TEXT([3]Ficha1!$BA$160,"dd/mm/yyyy")),"
",IF([3]Ficha1!$BA$161="","",TEXT([3]Ficha1!$BA$161,"dd/mm/yyyy")),"
",IF([3]Ficha1!$BA$162="","",TEXT([3]Ficha1!$BA$162,"dd/mm/yyyy")),"
",IF([3]Ficha1!$BA$163="","",TEXT([3]Ficha1!$BA$163,"dd/mm/yyyy")),"
",IF([3]Ficha1!$BA$164="","",TEXT([3]Ficha1!$BA$164,"dd/mm/yyyy")),"
_______________
",IF([3]Ficha1!$BA$165="","",TEXT([3]Ficha1!$BA$165,"dd/mm/yyyy")),"
",IF([3]Ficha1!$BA$166="","",TEXT([3]Ficha1!$BA$166,"dd/mm/yyyy")),"
",IF([3]Ficha1!$BA$167="","",TEXT([3]Ficha1!$BA$167,"dd/mm/yyyy")),"
",IF([3]Ficha1!$BA$168="","",TEXT([3]Ficha1!$BA$168,"dd/mm/yyyy")),"
",IF([3]Ficha1!$BA$169="","",TEXT([3]Ficha1!$BA$169,"dd/mm/yyyy")),"
",IF([3]Ficha1!$BA$170="","",TEXT([3]Ficha1!$BA$170,"dd/mm/yyyy")),"
",IF([3]Ficha1!$BA$171="","",TEXT([3]Ficha1!$BA$171,"dd/mm/yyyy")),"
",IF([3]Ficha1!$BA$172="","",TEXT([3]Ficha1!$BA$172,"dd/mm/yyyy")),"
",IF([3]Ficha1!$BA$173="","",TEXT([3]Ficha1!$BA$173,"dd/mm/yyyy")),"
",IF([3]Ficha1!$BA$174="","",TEXT([3]Ficha1!$BA$174,"dd/mm/yyyy")))</f>
        <v xml:space="preserve">
_______________
</v>
      </c>
      <c r="AJ53" s="201" t="str">
        <f>CONCATENATE(IF([3]Ficha1!$BG$155="","",TEXT([3]Ficha1!$BG$155,"dd/mm/yyyy")),"
",IF([3]Ficha1!$BG$156="","",TEXT([3]Ficha1!$BG$156,"dd/mm/yyyy")),"
",IF([3]Ficha1!$BG$157="","",TEXT([3]Ficha1!$BG$157,"dd/mm/yyyy")),"
",IF([3]Ficha1!$BG$158="","",TEXT([3]Ficha1!$BG$158,"dd/mm/yyyy")),"
",IF([3]Ficha1!$BG$159="","",TEXT([3]Ficha1!$BG$159,"dd/mm/yyyy")),"
",IF([3]Ficha1!$BG$160="","",TEXT([3]Ficha1!$BG$160,"dd/mm/yyyy")),"
",IF([3]Ficha1!$BG$161="","",TEXT([3]Ficha1!$BG$161,"dd/mm/yyyy")),"
",IF([3]Ficha1!$BG$162="","",TEXT([3]Ficha1!$BG$162,"dd/mm/yyyy")),"
",IF([3]Ficha1!$BG$163="","",TEXT([3]Ficha1!$BG$163,"dd/mm/yyyy")),"
",IF([3]Ficha1!$BG$164="","",TEXT([3]Ficha1!$BG$164,"dd/mm/yyyy")),"
_______________
",IF([3]Ficha1!$BG$165="","",TEXT([3]Ficha1!$BG$165,"dd/mm/yyyy")),"
",IF([3]Ficha1!$BG$166="","",TEXT([3]Ficha1!$BG$166,"dd/mm/yyyy")),"
",IF([3]Ficha1!$BG$167="","",TEXT([3]Ficha1!$BG$167,"dd/mm/yyyy")),"
",IF([3]Ficha1!$BG$168="","",TEXT([3]Ficha1!$BG$168,"dd/mm/yyyy")),"
",IF([3]Ficha1!$BG$169="","",TEXT([3]Ficha1!$BG$169,"dd/mm/yyyy")),"
",IF([3]Ficha1!$BG$170="","",TEXT([3]Ficha1!$BG$170,"dd/mm/yyyy")),"
",IF([3]Ficha1!$BG$171="","",TEXT([3]Ficha1!$BG$171,"dd/mm/yyyy")),"
",IF([3]Ficha1!$BG$172="","",TEXT([3]Ficha1!$BG$172,"dd/mm/yyyy")),"
",IF([3]Ficha1!$BG$173="","",TEXT([3]Ficha1!$BG$173,"dd/mm/yyyy")),"
",IF([3]Ficha1!$BG$174="","",TEXT([3]Ficha1!$BG$174,"dd/mm/yyyy")))</f>
        <v xml:space="preserve">
_______________
</v>
      </c>
      <c r="AK53" s="189" t="str">
        <f>CONCATENATE(IF([3]Ficha1!$V$180="","",[3]Ficha1!$V$180),"
",IF([3]Ficha1!$V$181="","",[3]Ficha1!$V$181),"
",IF([3]Ficha1!$V$182="","",[3]Ficha1!$V$182),"
",IF([3]Ficha1!$V$183="","",[3]Ficha1!$V$183),"
",IF([3]Ficha1!$V$184="","",[3]Ficha1!$V$184),"
",IF([3]Ficha1!$V$185="","",[3]Ficha1!$V$185),"
",IF([3]Ficha1!$V$186="","",[3]Ficha1!$V$186),"
",IF([3]Ficha1!$V$187="","",[3]Ficha1!$V$187),"
",IF([3]Ficha1!$V$188="","",[3]Ficha1!$V$188),"
",IF([3]Ficha1!$V$189="","",[3]Ficha1!$V$189),"
_______________
",IF([3]Ficha1!$V$190="","",[3]Ficha1!$V$190),"
",IF([3]Ficha1!$V$191="","",[3]Ficha1!$V$191),"
",IF([3]Ficha1!$V$192="","",[3]Ficha1!$V$192),"
",IF([3]Ficha1!$V$193="","",[3]Ficha1!$V$193),"
",IF([3]Ficha1!$V$194="","",[3]Ficha1!$V$194),"
",IF([3]Ficha1!$V$195="","",[3]Ficha1!$V$195),"
",IF([3]Ficha1!$V$196="","",[3]Ficha1!$V$196),"
",IF([3]Ficha1!$V$197="","",[3]Ficha1!$V$197),"
",IF([3]Ficha1!$V$198="","",[3]Ficha1!$V$198),"
",IF([3]Ficha1!$V$199="","",[3]Ficha1!$V$199),"")</f>
        <v xml:space="preserve">
_______________
</v>
      </c>
      <c r="AL53" s="189" t="str">
        <f>CONCATENATE(IF([3]Ficha1!$AH$180="","",[3]Ficha1!$AH$180),"
",IF([3]Ficha1!$AH$181="","",[3]Ficha1!$AH$181),"
",IF([3]Ficha1!$AH$182="","",[3]Ficha1!$AH$182),"
",IF([3]Ficha1!$AH$183="","",[3]Ficha1!$AH$183),"
",IF([3]Ficha1!$AH$184="","",[3]Ficha1!$AH$184),"
",IF([3]Ficha1!$AH$185="","",[3]Ficha1!$AH$185),"
",IF([3]Ficha1!$AH$186="","",[3]Ficha1!$AH$186),"
",IF([3]Ficha1!$AH$187="","",[3]Ficha1!$AH$187),"
",IF([3]Ficha1!$AH$188="","",[3]Ficha1!$AH$188),"
",IF([3]Ficha1!$AH$189="","",[3]Ficha1!$AH$189),"
_______________
",IF([3]Ficha1!$AH$190="","",[3]Ficha1!$AH$190),"
",IF([3]Ficha1!$AH$191="","",[3]Ficha1!$AH$191),"
",IF([3]Ficha1!$AH$192="","",[3]Ficha1!$AH$192),"
",IF([3]Ficha1!$AH$193="","",[3]Ficha1!$AH$193),"
",IF([3]Ficha1!$AH$194="","",[3]Ficha1!$AH$194),"
",IF([3]Ficha1!$AH$195="","",[3]Ficha1!$AH$195),"
",IF([3]Ficha1!$AH$196="","",[3]Ficha1!$AH$196),"
",IF([3]Ficha1!$AH$197="","",[3]Ficha1!$AH$197),"
",IF([3]Ficha1!$AH$198="","",[3]Ficha1!$AH$198),"
",IF([3]Ficha1!$AH$199="","",[3]Ficha1!$AH$199),"")</f>
        <v xml:space="preserve">
_______________
</v>
      </c>
      <c r="AM53" s="189" t="str">
        <f>CONCATENATE(IF([3]Ficha1!$AQ$180="","",[3]Ficha1!$AQ$180),"
",IF([3]Ficha1!$AQ$181="","",[3]Ficha1!$AQ$181),"
",IF([3]Ficha1!$AQ$182="","",[3]Ficha1!$AQ$182),"
",IF([3]Ficha1!$AQ$183="","",[3]Ficha1!$AQ$183),"
",IF([3]Ficha1!$AQ$184="","",[3]Ficha1!$AQ$184),"
",IF([3]Ficha1!$AQ$185="","",[3]Ficha1!$AQ$185),"
",IF([3]Ficha1!$AQ$186="","",[3]Ficha1!$AQ$186),"
",IF([3]Ficha1!$AQ$187="","",[3]Ficha1!$AQ$187),"
",IF([3]Ficha1!$AQ$188="","",[3]Ficha1!$AQ$188),"
",IF([3]Ficha1!$AQ$189="","",[3]Ficha1!$AQ$189),"
_______________
",IF([3]Ficha1!$AQ$190="","",[3]Ficha1!$AQ$190),"
",IF([3]Ficha1!$AQ$191="","",[3]Ficha1!$AQ$191),"
",IF([3]Ficha1!$AQ$192="","",[3]Ficha1!$AQ$192),"
",IF([3]Ficha1!$AQ$193="","",[3]Ficha1!$AQ$193),"
",IF([3]Ficha1!$AQ$194="","",[3]Ficha1!$AQ$194),"
",IF([3]Ficha1!$AQ$195="","",[3]Ficha1!$AQ$195),"
",IF([3]Ficha1!$AQ$196="","",[3]Ficha1!$AQ$196),"
",IF([3]Ficha1!$AQ$197="","",[3]Ficha1!$AQ$197),"
",IF([3]Ficha1!$AQ$198="","",[3]Ficha1!$AQ$198),"
",IF([3]Ficha1!$AQ$199="","",[3]Ficha1!$AQ$199),"")</f>
        <v xml:space="preserve">
_______________
</v>
      </c>
      <c r="AN53" s="219" t="str">
        <f>CONCATENATE(IF([3]Ficha1!$BA$180="","",TEXT([3]Ficha1!$BA$180,"dd/mm/yyyy")),"
",IF([3]Ficha1!$BA$181="","",TEXT([3]Ficha1!$BA$181,"dd/mm/yyyy")),"
",IF([3]Ficha1!$BA$182="","",TEXT([3]Ficha1!$BA$182,"dd/mm/yyyy")),"
",IF([3]Ficha1!$BA$183="","",TEXT([3]Ficha1!$BA$183,"dd/mm/yyyy")),"
",IF([3]Ficha1!$BA$184="","",TEXT([3]Ficha1!$BA$184,"dd/mm/yyyy")),"
",IF([3]Ficha1!$BA$185="","",TEXT([3]Ficha1!$BA$185,"dd/mm/yyyy")),"
",IF([3]Ficha1!$BA$186="","",TEXT([3]Ficha1!$BA$186,"dd/mm/yyyy")),"
",IF([3]Ficha1!$BA$187="","",TEXT([3]Ficha1!$BA$187,"dd/mm/yyyy")),"
",IF([3]Ficha1!$BA$188="","",TEXT([3]Ficha1!$BA$188,"dd/mm/yyyy")),"
",IF([3]Ficha1!$BA$189="","",TEXT([3]Ficha1!$BA$189,"dd/mm/yyyy")),"
_______________
",IF([3]Ficha1!$BA$190="","",TEXT([3]Ficha1!$BA$190,"dd/mm/yyyy")),"
",IF([3]Ficha1!$BA$191="","",TEXT([3]Ficha1!$BA$191,"dd/mm/yyyy")),"
",IF([3]Ficha1!$BA$192="","",TEXT([3]Ficha1!$BA$192,"dd/mm/yyyy")),"
",IF([3]Ficha1!$BA$193="","",TEXT([3]Ficha1!$BA$193,"dd/mm/yyyy")),"
",IF([3]Ficha1!$BA$194="","",TEXT([3]Ficha1!$BA$194,"dd/mm/yyyy")),"
",IF([3]Ficha1!$BA$195="","",TEXT([3]Ficha1!$BA$195,"dd/mm/yyyy")),"
",IF([3]Ficha1!$BA$196="","",TEXT([3]Ficha1!$BA$196,"dd/mm/yyyy")),"
",IF([3]Ficha1!$BA$197="","",TEXT([3]Ficha1!$BA$197,"dd/mm/yyyy")),"
",IF([3]Ficha1!$BA$198="","",TEXT([3]Ficha1!$BA$198,"dd/mm/yyyy")),"
",IF([3]Ficha1!$BA$199="","",TEXT([3]Ficha1!$BA$199,"dd/mm/yyyy")))</f>
        <v xml:space="preserve">
_______________
</v>
      </c>
      <c r="AO53" s="219" t="str">
        <f>CONCATENATE(IF([3]Ficha1!$BG$180="","",TEXT([3]Ficha1!$BG$180,"dd/mm/yyyy")),"
",IF([3]Ficha1!$BG$181="","",TEXT([3]Ficha1!$BG$181,"dd/mm/yyyy")),"
",IF([3]Ficha1!$BG$182="","",TEXT([3]Ficha1!$BG$182,"dd/mm/yyyy")),"
",IF([3]Ficha1!$BG$183="","",TEXT([3]Ficha1!$BG$183,"dd/mm/yyyy")),"
",IF([3]Ficha1!$BG$184="","",TEXT([3]Ficha1!$BG$184,"dd/mm/yyyy")),"
",IF([3]Ficha1!$BG$185="","",TEXT([3]Ficha1!$BG$185,"dd/mm/yyyy")),"
",IF([3]Ficha1!$BG$186="","",TEXT([3]Ficha1!$BG$186,"dd/mm/yyyy")),"
",IF([3]Ficha1!$BG$187="","",TEXT([3]Ficha1!$BG$187,"dd/mm/yyyy")),"
",IF([3]Ficha1!$BG$188="","",TEXT([3]Ficha1!$BG$188,"dd/mm/yyyy")),"
",IF([3]Ficha1!$BG$189="","",TEXT([3]Ficha1!$BG$189,"dd/mm/yyyy")),"
_______________
",IF([3]Ficha1!$BG$190="","",TEXT([3]Ficha1!$BG$190,"dd/mm/yyyy")),"
",IF([3]Ficha1!$BG$191="","",TEXT([3]Ficha1!$BG$191,"dd/mm/yyyy")),"
",IF([3]Ficha1!$BG$192="","",TEXT([3]Ficha1!$BG$192,"dd/mm/yyyy")),"
",IF([3]Ficha1!$BG$193="","",TEXT([3]Ficha1!$BG$193,"dd/mm/yyyy")),"
",IF([3]Ficha1!$BG$194="","",TEXT([3]Ficha1!$BG$194,"dd/mm/yyyy")),"
",IF([3]Ficha1!$BG$195="","",TEXT([3]Ficha1!$BG$195,"dd/mm/yyyy")),"
",IF([3]Ficha1!$BG$196="","",TEXT([3]Ficha1!$BG$196,"dd/mm/yyyy")),"
",IF([3]Ficha1!$BG$197="","",TEXT([3]Ficha1!$BG$197,"dd/mm/yyyy")),"
",IF([3]Ficha1!$BG$198="","",TEXT([3]Ficha1!$BG$198,"dd/mm/yyyy")),"
",IF([3]Ficha1!$BG$199="","",TEXT([3]Ficha1!$BG$199,"dd/mm/yyyy")))</f>
        <v xml:space="preserve">
_______________
</v>
      </c>
      <c r="AP53" s="189" t="str">
        <f>CONCATENATE(IF([3]Ficha1!$D$205="","",[3]Ficha1!$D$205),"
",IF([3]Ficha1!$D$206="","",[3]Ficha1!$D$206),"
",IF([3]Ficha1!$D$207="","",[3]Ficha1!$D$207),"
",IF([3]Ficha1!$D$208="","",[3]Ficha1!$D$208),"
",IF([3]Ficha1!$D$209="","",[3]Ficha1!$D$209),"
",IF([3]Ficha1!$D$210="","",[3]Ficha1!$D$210),"
",IF([3]Ficha1!$D$211="","",[3]Ficha1!$D$211),"
",IF([3]Ficha1!$D$212="","",[3]Ficha1!$D$212),"
",IF([3]Ficha1!$D$213="","",[3]Ficha1!$D$213),"
",IF([3]Ficha1!$D$214="","",[3]Ficha1!$D$214),"")</f>
        <v xml:space="preserve">Revisar las metas por abogado y retomar las acciones que no se hayan llevado a cabo para lograr los cobros
</v>
      </c>
      <c r="AQ53" s="189" t="str">
        <f>CONCATENATE(IF([3]Ficha1!$V$205="","",[3]Ficha1!$V$205),"
",IF([3]Ficha1!$V$206="","",[3]Ficha1!$V$206),"
",IF([3]Ficha1!$V$207="","",[3]Ficha1!$V$207),"
",IF([3]Ficha1!$V$208="","",[3]Ficha1!$V$208),"
",IF([3]Ficha1!$V$209="","",[3]Ficha1!$V$209),"
",IF([3]Ficha1!$V$210="","",[3]Ficha1!$V$210),"
",IF([3]Ficha1!$V$211="","",[3]Ficha1!$V$211),"
",IF([3]Ficha1!$V$212="","",[3]Ficha1!$V$212),"
",IF([3]Ficha1!$V$213="","",[3]Ficha1!$V$213),"
",IF([3]Ficha1!$V$214="","",[3]Ficha1!$V$214),"")</f>
        <v xml:space="preserve">Coordinadora de Grupo de Cobro Coactivo
</v>
      </c>
      <c r="AR53" s="189" t="str">
        <f>CONCATENATE(IF([3]Ficha1!$AN$205="","",[3]Ficha1!$AN$205),"
",IF([3]Ficha1!$AN$206="","",[3]Ficha1!$AN$206),"
",IF([3]Ficha1!$AN$207="","",[3]Ficha1!$AN$207),"
",IF([3]Ficha1!$AN$208="","",[3]Ficha1!$AN$208),"
",IF([3]Ficha1!$AN$209="","",[3]Ficha1!$AN$209),"
",IF([3]Ficha1!$AN$210="","",[3]Ficha1!$AN$210),"
",IF([3]Ficha1!$AN$211="","",[3]Ficha1!$AN$211),"
",IF([3]Ficha1!$AN$212="","",[3]Ficha1!$AN$212),"
",IF([3]Ficha1!$AN$213="","",[3]Ficha1!$AN$213),"
",IF([3]Ficha1!$AN$214="","",[3]Ficha1!$AN$214),"")</f>
        <v xml:space="preserve">Actividades realizadas conforme a las metas por abogado
</v>
      </c>
    </row>
    <row r="54" spans="1:44" ht="382.5">
      <c r="A54" s="196" t="s">
        <v>1254</v>
      </c>
      <c r="B54" s="197" t="str">
        <f>IF([4]Ficha2!$V$13="","",[4]Ficha2!$V$13)</f>
        <v>Riesgo de Corrupción</v>
      </c>
      <c r="C54" s="197" t="str">
        <f>IF([4]Ficha2!$AY$24="","",[4]Ficha2!$AY$24)</f>
        <v>Imagen</v>
      </c>
      <c r="D54" s="217" t="str">
        <f>IF([4]Ficha2!$D$18="","",[4]Ficha2!$D$18)</f>
        <v>Decisiones ajustadas a intereses propios o de terceros</v>
      </c>
      <c r="E54" s="218" t="str">
        <f>CONCATENATE(IF([4]Ficha2!$S$18="","",[4]Ficha2!$S$18)," ",IF([4]Ficha2!$X$18="","",[4]Ficha2!$X$18))</f>
        <v>para no tramitar el procedimiento de cobro coactivo, generando la prescripcion de la sancion impuesta.</v>
      </c>
      <c r="F54" s="198" t="str">
        <f>CONCATENATE(IF([4]Ficha2!$D$29="","",[4]Ficha2!$D$29),"
",IF([4]Ficha2!$D$30="","",[4]Ficha2!$D$30),"
",IF([4]Ficha2!$D$31="","",[4]Ficha2!$D$31),"
",IF([4]Ficha2!$D$32="","",[4]Ficha2!$D$32),"
",IF([4]Ficha2!$D$33="","",[4]Ficha2!$D$33),"
",IF([4]Ficha2!$D$34="","",[4]Ficha2!$D$34))</f>
        <v xml:space="preserve">
</v>
      </c>
      <c r="G54" s="198" t="str">
        <f>IF([4]Ficha2!$AD$29="","",[4]Ficha2!$AD$29)</f>
        <v/>
      </c>
      <c r="H54" s="198" t="str">
        <f>CONCATENATE(IF([4]Ficha2!$J$39="","",[4]Ficha2!$J$39),"
",IF([4]Ficha2!$J$40="","",[4]Ficha2!$J$40),"
",IF([4]Ficha2!$J$41="","",[4]Ficha2!$J$41),"
",IF([4]Ficha2!$J$42="","",[4]Ficha2!$J$42),"
",IF([4]Ficha2!$J$43="","",[4]Ficha2!$J$43),"
",IF([4]Ficha2!$J$44="","",[4]Ficha2!$J$44),"
",IF([4]Ficha2!$J$45="","",[4]Ficha2!$J$45),"
",IF([4]Ficha2!$J$46="","",[4]Ficha2!$J$46),"
",IF([4]Ficha2!$J$47="","",[4]Ficha2!$J$47),"
",IF([4]Ficha2!$J$48="","",[4]Ficha2!$J$48))</f>
        <v xml:space="preserve">Falta de apropiación de valores y principios de los funcionarios
Excesiva discrecionalidad
Carencia de controles en el procedimiento de cobro coactivo.
Concentración de información de determinadas actividades o
procesos en una persona.
Ausencia o debilidad de canales de comunicación
</v>
      </c>
      <c r="I54" s="198" t="str">
        <f>CONCATENATE(IF([4]Ficha2!$J$51="","",[4]Ficha2!$J$51),"
",IF([4]Ficha2!$J$52="","",[4]Ficha2!$J$52),"
",IF([4]Ficha2!$J$53="","",[4]Ficha2!$J$53),"
",IF([4]Ficha2!$J$54="","",[4]Ficha2!$J$54),"
",IF([4]Ficha2!$J$55="","",[4]Ficha2!$J$55),"
",IF([4]Ficha2!$J$56="","",[4]Ficha2!$J$56),"
",IF([4]Ficha2!$J$57="","",[4]Ficha2!$J$57),"
",IF([4]Ficha2!$J$58="","",[4]Ficha2!$J$58),"
",IF([4]Ficha2!$J$59="","",[4]Ficha2!$J$59),"
",IF([4]Ficha2!$J$60="","",[4]Ficha2!$J$60))</f>
        <v xml:space="preserve">Presiones y dadivas de grupos de interes o personas, para lograr la prescripcion de los procesos sancionatorios
</v>
      </c>
      <c r="J54" s="198" t="str">
        <f>CONCATENATE(IF([4]Ficha2!$AD$39="","",[4]Ficha2!$AD$39),"
",IF([4]Ficha2!$AD$40="","",[4]Ficha2!$AD$40),"
",IF([4]Ficha2!$AD$41="","",[4]Ficha2!$AD$41),"
",IF([4]Ficha2!$AD$42="","",[4]Ficha2!$AD$42),"
",IF([4]Ficha2!$AD$43="","",[4]Ficha2!$AD$43),"
",IF([4]Ficha2!$AD$44="","",[4]Ficha2!$AD$44),"
",IF([4]Ficha2!$AD$45="","",[4]Ficha2!$AD$45),"
",IF([4]Ficha2!$AD$46="","",[4]Ficha2!$AD$46),"
",IF([4]Ficha2!$AD$47="","",[4]Ficha2!$AD$47),"
",IF([4]Ficha2!$AD$48="","",[4]Ficha2!$AD$48),"
",IF([4]Ficha2!$AD$49="","",[4]Ficha2!$AD$49),"
",IF([4]Ficha2!$AD$50="","",[4]Ficha2!$AD$50),"
",IF([4]Ficha2!$AD$51="","",[4]Ficha2!$AD$51),"
",IF([4]Ficha2!$AD$52="","",[4]Ficha2!$AD$52),"
",IF([4]Ficha2!$AD$53="","",[4]Ficha2!$AD$53),"
",IF([4]Ficha2!$AD$54="","",[4]Ficha2!$AD$54),"
",IF([4]Ficha2!$AD$55="","",[4]Ficha2!$AD$55),"
",IF([4]Ficha2!$AD$56="","",[4]Ficha2!$AD$56),"
",IF([4]Ficha2!$AD$57="","",[4]Ficha2!$AD$57),"
",IF([4]Ficha2!$AD$58="","",[4]Ficha2!$AD$58),"
",IF([4]Ficha2!$AD$59="","",[4]Ficha2!$AD$59),"
",IF([4]Ficha2!$AD$60="","",[4]Ficha2!$AD$60))</f>
        <v xml:space="preserve">Afectación del estado financiero institucional
Medidas disciplinarias
Perdida de imagen institucional
Medidas fiscales y penales.
Perdida de confianza en lo Publico.
Incumplimiento de las metas de la Oficina Asesora Juridica.
</v>
      </c>
      <c r="K54" s="199" t="str">
        <f>IF([4]Ficha2!$J$72="","",[4]Ficha2!$J$72)</f>
        <v>Improbable (2)</v>
      </c>
      <c r="L54" s="199" t="str">
        <f>IF([4]Ficha2!$J$79="","",[4]Ficha2!$J$79)</f>
        <v>Mayor (2)</v>
      </c>
      <c r="M54" s="200" t="str">
        <f>IF([4]Ficha2!$AP$68="","",[4]Ficha2!$AP$68)</f>
        <v>Alta</v>
      </c>
      <c r="N54" s="189" t="str">
        <f>IF([4]Ficha2!$AP$72="","",[4]Ficha2!$AP$72)</f>
        <v>Aun cuando su impacto es mayor, se cuenta con personal calificado etica y profesionalmente para manejar los procesos sancionatorios.</v>
      </c>
      <c r="O54" s="198" t="str">
        <f>CONCATENATE(IF([4]Ficha2!$D$87="","",[4]Ficha2!$D$87),"
",IF([4]Ficha2!$D$88="","",[4]Ficha2!$D$88),"
",IF([4]Ficha2!$D$89="","",[4]Ficha2!$D$89),"
",IF([4]Ficha2!$D$90="","",[4]Ficha2!$D$90),"
",IF([4]Ficha2!$D$91="","",[4]Ficha2!$D$91),"
",IF([4]Ficha2!$D$92="","",[4]Ficha2!$D$92),"
",IF([4]Ficha2!$D$93="","",[4]Ficha2!$D$93),"
",IF([4]Ficha2!$D$94="","",[4]Ficha2!$D$94),"
",IF([4]Ficha2!$D$95="","",[4]Ficha2!$D$95),"
",IF([4]Ficha2!$D$96="","",[4]Ficha2!$D$96))</f>
        <v xml:space="preserve">Seguimiento a los procesos mediante la base de datos de cobro coactivo y persuasivo donde se registran las actuaciones surtidas en cada proceso.
Implementación de un Mecanismo de metas en el cual se asignan a los abogados la programación de actuaciones que se deben realizar en el mes; si se evidencia que no se realizaron, se solicita la justificación respectiva.  
Reuniones mensuales de grupo primario  donde se abordan temas relacionados con valores, codigo de etica, estatuto anticorrupción y responsabilidad disciplinaria, fiscal y penal.
</v>
      </c>
      <c r="P54" s="204" t="str">
        <f>CONCATENATE(IF([4]Ficha2!$AL$87="","",[4]Ficha2!$AL$87),"
",IF([4]Ficha2!$AL$88="","",[4]Ficha2!$AL$88),"
",IF([4]Ficha2!$AL$89="","",[4]Ficha2!$AL$89),"
",IF([4]Ficha2!$AL$90="","",[4]Ficha2!$AL$90),"
",IF([4]Ficha2!$AL$91="","",[4]Ficha2!$AL$91),"
",IF([4]Ficha2!$AL$92="","",[4]Ficha2!$AL$92),"
",IF([4]Ficha2!$AL$93="","",[4]Ficha2!$AL$93),"
",IF([4]Ficha2!$AL$94="","",[4]Ficha2!$AL$94),"
",IF([4]Ficha2!$AL$95="","",[4]Ficha2!$AL$95),"
",IF([4]Ficha2!$AL$96="","",[4]Ficha2!$AL$96))</f>
        <v xml:space="preserve">Fuerte
Fuerte
Fuerte
</v>
      </c>
      <c r="Q54" s="204" t="str">
        <f>CONCATENATE(IF([4]Ficha2!$AR$87="","",[4]Ficha2!$AR$87),"
",IF([4]Ficha2!$AR$88="","",[4]Ficha2!$AR$88),"
",IF([4]Ficha2!$AR$89="","",[4]Ficha2!$AR$89),"
",IF([4]Ficha2!$AR$90="","",[4]Ficha2!$AR$90),"
",IF([4]Ficha2!$AR$91="","",[4]Ficha2!$AR$91),"
",IF([4]Ficha2!$AR$92="","",[4]Ficha2!$AR$92),"
",IF([4]Ficha2!$AR$93="","",[4]Ficha2!$AR$93),"
",IF([4]Ficha2!$AR$94="","",[4]Ficha2!$AR$94),"
",IF([4]Ficha2!$AR$95="","",[4]Ficha2!$AR$95),"
",IF([4]Ficha2!$AR$96="","",[4]Ficha2!$AR$96))</f>
        <v xml:space="preserve">Fuerte
Fuerte
Fuerte
</v>
      </c>
      <c r="R54" s="204" t="str">
        <f>CONCATENATE(IF([4]Ficha2!$AT$87="","",[4]Ficha2!$AT$87),"
",IF([4]Ficha2!$AT$88="","",[4]Ficha2!$AT$88),"
",IF([4]Ficha2!$AT$89="","",[4]Ficha2!$AT$89),"
",IF([4]Ficha2!$AT$90="","",[4]Ficha2!$AT$90),"
",IF([4]Ficha2!$AT$91="","",[4]Ficha2!$AT$91),"
",IF([4]Ficha2!$AT$92="","",[4]Ficha2!$AT$92),"
",IF([4]Ficha2!$AT$93="","",[4]Ficha2!$AT$93),"
",IF([4]Ficha2!$AT$94="","",[4]Ficha2!$AT$94),"
",IF([4]Ficha2!$AT$95="","",[4]Ficha2!$AT$95),"
",IF([4]Ficha2!$AT$96="","",[4]Ficha2!$AT$96))</f>
        <v xml:space="preserve">Fuerte
Fuerte
Fuerte
</v>
      </c>
      <c r="S54" s="200" t="str">
        <f>IF([4]Ficha2!$AW$87="","",[4]Ficha2!$AW$87)</f>
        <v>Fuerte</v>
      </c>
      <c r="T54" s="204" t="str">
        <f>IF([4]Ficha2!$AZ$87="","",[4]Ficha2!$AZ$87)</f>
        <v>Directamente</v>
      </c>
      <c r="U54" s="198" t="str">
        <f>CONCATENATE(IF([4]Ficha2!$D$102="","",[4]Ficha2!$D$102),"
",IF([4]Ficha2!$D$103="","",[4]Ficha2!$D$103),"
",IF([4]Ficha2!$D$104="","",[4]Ficha2!$D$104),"
",IF([4]Ficha2!$D$105="","",[4]Ficha2!$D$105),"
",IF([4]Ficha2!$D$106="","",[4]Ficha2!$D$106),"
",IF([4]Ficha2!$D$107="","",[4]Ficha2!$D$107),"
",IF([4]Ficha2!$D$108="","",[4]Ficha2!$D$108),"
",IF([4]Ficha2!$D$109="","",[4]Ficha2!$D$109),"
",IF([4]Ficha2!$D$110="","",[4]Ficha2!$D$110),"
",IF([4]Ficha2!$D$111="","",[4]Ficha2!$D$111))</f>
        <v xml:space="preserve">Auditorias internas y externas realizadas por la oficina de control interno 
Gestión de PQRDS
</v>
      </c>
      <c r="V54" s="204" t="str">
        <f>CONCATENATE(IF([4]Ficha2!$AL$102="","",[4]Ficha2!$AL$102),"
",IF([4]Ficha2!$AL$103="","",[4]Ficha2!$AL$103),"
",IF([4]Ficha2!$AL$104="","",[4]Ficha2!$AL$104),"
",IF([4]Ficha2!$AL$105="","",[4]Ficha2!$AL$105),"
",IF([4]Ficha2!$AL$106="","",[4]Ficha2!$AL$106),"
",IF([4]Ficha2!$AL$107="","",[4]Ficha2!$AL$107),"
",IF([4]Ficha2!$AL$108="","",[4]Ficha2!$AL$108),"
",IF([4]Ficha2!$AL$109="","",[4]Ficha2!$AL$109),"
",IF([4]Ficha2!$AL$110="","",[4]Ficha2!$AL$110),"
",IF([4]Ficha2!$AL$111="","",[4]Ficha2!$AL$111))</f>
        <v xml:space="preserve">Fuerte
Fuerte
</v>
      </c>
      <c r="W54" s="204" t="str">
        <f>CONCATENATE(IF([4]Ficha2!$AR$102="","",[4]Ficha2!$AR$102),"
",IF([4]Ficha2!$AR$103="","",[4]Ficha2!$AR$103),"
",IF([4]Ficha2!$AR$104="","",[4]Ficha2!$AR$104),"
",IF([4]Ficha2!$AR$105="","",[4]Ficha2!$AR$105),"
",IF([4]Ficha2!$AR$106="","",[4]Ficha2!$AR$106),"
",IF([4]Ficha2!$AR$107="","",[4]Ficha2!$AR$107),"
",IF([4]Ficha2!$AR$108="","",[4]Ficha2!$AR$108),"
",IF([4]Ficha2!$AR$109="","",[4]Ficha2!$AR$109),"
",IF([4]Ficha2!$AR$110="","",[4]Ficha2!$AR$110),"
",IF([4]Ficha2!$AR$111="","",[4]Ficha2!$AR$111))</f>
        <v xml:space="preserve">Fuerte
Fuerte
</v>
      </c>
      <c r="X54" s="204" t="str">
        <f>CONCATENATE(IF([4]Ficha2!$AT$102="","",[4]Ficha2!$AT$102),"
",IF([4]Ficha2!$AT$103="","",[4]Ficha2!$AT$103),"
",IF([4]Ficha2!$AT$104="","",[4]Ficha2!$AT$104),"
",IF([4]Ficha2!$AT$105="","",[4]Ficha2!$AT$105),"
",IF([4]Ficha2!$AT$106="","",[4]Ficha2!$AT$106),"
",IF([4]Ficha2!$AT$107="","",[4]Ficha2!$AT$107),"
",IF([4]Ficha2!$AT$108="","",[4]Ficha2!$AT$108),"
",IF([4]Ficha2!$AT$109="","",[4]Ficha2!$AT$109),"
",IF([4]Ficha2!$AT$110="","",[4]Ficha2!$AT$110),"
",IF([4]Ficha2!$AT$111="","",[4]Ficha2!$AT$111))</f>
        <v xml:space="preserve">Fuerte
Fuerte
</v>
      </c>
      <c r="Y54" s="200" t="str">
        <f>IF([4]Ficha2!$AW$102="","",[4]Ficha2!$AW$102)</f>
        <v>Fuerte</v>
      </c>
      <c r="Z54" s="204" t="str">
        <f>IF([4]Ficha2!$AZ$102="","",[4]Ficha2!$AZ$102)</f>
        <v>No disminuye</v>
      </c>
      <c r="AA54" s="199" t="str">
        <f>IF([4]Ficha2!$J$127="","",[4]Ficha2!$J$127)</f>
        <v>Rara vez (1)</v>
      </c>
      <c r="AB54" s="199" t="str">
        <f>IF([4]Ficha2!$J$134="","",[4]Ficha2!$J$134)</f>
        <v>Mayor (2)</v>
      </c>
      <c r="AC54" s="297" t="str">
        <f>IF([4]Ficha2!$AP$126="","",[4]Ficha2!$AP$126)</f>
        <v>Alta</v>
      </c>
      <c r="AD54" s="189" t="str">
        <f>IF([4]Ficha2!$AP$130="","",[4]Ficha2!$AP$130)</f>
        <v>Aun cuando su impacto es mayor, se cuenta con personal calificado etica y profesionalmente para manejar los procesos sancionatorios.</v>
      </c>
      <c r="AE54" s="191" t="str">
        <f>IF([4]Ficha2!$T$145="x",[4]Datos!$AU$2,IF([4]Ficha2!$AM$145="x",[4]Datos!$AU$3,""))</f>
        <v>Reducir</v>
      </c>
      <c r="AF54" s="195" t="str">
        <f>CONCATENATE(IF([4]Ficha2!$V$155="","",[4]Ficha2!$V$155),"
",IF([4]Ficha2!$V$156="","",[4]Ficha2!$V$156),"
",IF([4]Ficha2!$V$157="","",[4]Ficha2!$V$157),"
",IF([4]Ficha2!$V$158="","",[4]Ficha2!$V$158),"
",IF([4]Ficha2!$V$159="","",[4]Ficha2!$V$159),"
",IF([4]Ficha2!$V$160="","",[4]Ficha2!$V$160),"
",IF([4]Ficha2!$V$161="","",[4]Ficha2!$V$161),"
",IF([4]Ficha2!$V$162="","",[4]Ficha2!$V$162),"
",IF([4]Ficha2!$V$163="","",[4]Ficha2!$V$163),"
",IF([4]Ficha2!$V$164="","",[4]Ficha2!$V$164),"
_______________
",IF([4]Ficha2!$V$165="","",[4]Ficha2!$V$165),"
",IF([4]Ficha2!$V$166="","",[4]Ficha2!$V$166),"
",IF([4]Ficha2!$V$167="","",[4]Ficha2!$V$167),"
",IF([4]Ficha2!$V$168="","",[4]Ficha2!$V$168),"
",IF([4]Ficha2!$V$169="","",[4]Ficha2!$V$169),"
",IF([4]Ficha2!$V$170="","",[4]Ficha2!$V$170),"
",IF([4]Ficha2!$V$171="","",[4]Ficha2!$V$171),"
",IF([4]Ficha2!$V$172="","",[4]Ficha2!$V$172),"
",IF([4]Ficha2!$V$173="","",[4]Ficha2!$V$173),"
",IF([4]Ficha2!$V$164="","",[4]Ficha2!$V$174),"")</f>
        <v xml:space="preserve">
_______________
</v>
      </c>
      <c r="AG54" s="195" t="str">
        <f>CONCATENATE(IF([4]Ficha2!$AH$155="","",[4]Ficha2!$AH$155),"
",IF([4]Ficha2!$AH$156="","",[4]Ficha2!$AH$156),"
",IF([4]Ficha2!$AH$157="","",[4]Ficha2!$AH$157),"
",IF([4]Ficha2!$AH$158="","",[4]Ficha2!$AH$158),"
",IF([4]Ficha2!$AH$159="","",[4]Ficha2!$AH$159),"
",IF([4]Ficha2!$AH$160="","",[4]Ficha2!$AH$160),"
",IF([4]Ficha2!$AH$161="","",[4]Ficha2!$AH$161),"
",IF([4]Ficha2!$AH$162="","",[4]Ficha2!$AH$162),"
",IF([4]Ficha2!$AH$163="","",[4]Ficha2!$AH$163),"
",IF([4]Ficha2!$AH$164="","",[4]Ficha2!$AH$164),"
_______________
",IF([4]Ficha2!$AH$165="","",[4]Ficha2!$AH$165),"
",IF([4]Ficha2!$AH$166="","",[4]Ficha2!$AH$166),"
",IF([4]Ficha2!$AH$167="","",[4]Ficha2!$AH$167),"
",IF([4]Ficha2!$AH$168="","",[4]Ficha2!$AH$168),"
",IF([4]Ficha2!$AH$169="","",[4]Ficha2!$AH$169),"
",IF([4]Ficha2!$AH$170="","",[4]Ficha2!$AH$170),"
",IF([4]Ficha2!$AH$171="","",[4]Ficha2!$AH$171),"
",IF([4]Ficha2!$AH$172="","",[4]Ficha2!$AH$172),"
",IF([4]Ficha2!$AH$173="","",[4]Ficha2!$AH$173),"
",IF([4]Ficha2!$AH$164="","",[4]Ficha2!$AH$174),"")</f>
        <v xml:space="preserve">
_______________
</v>
      </c>
      <c r="AH54" s="195" t="str">
        <f>CONCATENATE(IF([4]Ficha2!$AQ$155="","",[4]Ficha2!$AQ$155),"
",IF([4]Ficha2!$AQ$156="","",[4]Ficha2!$AQ$156),"
",IF([4]Ficha2!$AQ$157="","",[4]Ficha2!$AQ$157),"
",IF([4]Ficha2!$AQ$158="","",[4]Ficha2!$AQ$158),"
",IF([4]Ficha2!$AQ$159="","",[4]Ficha2!$AQ$159),"
",IF([4]Ficha2!$AQ$160="","",[4]Ficha2!$AQ$160),"
",IF([4]Ficha2!$AQ$161="","",[4]Ficha2!$AQ$161),"
",IF([4]Ficha2!$AQ$162="","",[4]Ficha2!$AQ$162),"
",IF([4]Ficha2!$AQ$163="","",[4]Ficha2!$AQ$163),"
",IF([4]Ficha2!$AQ$164="","",[4]Ficha2!$AQ$164),"
_______________
",IF([4]Ficha2!$AQ$165="","",[4]Ficha2!$AQ$165),"
",IF([4]Ficha2!$AQ$166="","",[4]Ficha2!$AQ$166),"
",IF([4]Ficha2!$AQ$167="","",[4]Ficha2!$AQ$167),"
",IF([4]Ficha2!$AQ$168="","",[4]Ficha2!$AQ$168),"
",IF([4]Ficha2!$AQ$169="","",[4]Ficha2!$AQ$169),"
",IF([4]Ficha2!$AQ$170="","",[4]Ficha2!$AQ$170),"
",IF([4]Ficha2!$AQ$171="","",[4]Ficha2!$AQ$171),"
",IF([4]Ficha2!$AQ$172="","",[4]Ficha2!$AQ$172),"
",IF([4]Ficha2!$AQ$173="","",[4]Ficha2!$AQ$173),"
",IF([4]Ficha2!$AQ$164="","",[4]Ficha2!$AQ$174),"")</f>
        <v xml:space="preserve">
_______________
</v>
      </c>
      <c r="AI54" s="201" t="str">
        <f>CONCATENATE(IF([4]Ficha2!$BA$155="","",TEXT([4]Ficha2!$BA$155,"dd/mm/yyyy")),"
",IF([4]Ficha2!$BA$156="","",TEXT([4]Ficha2!$BA$156,"dd/mm/yyyy")),"
",IF([4]Ficha2!$BA$157="","",TEXT([4]Ficha2!$BA$157,"dd/mm/yyyy")),"
",IF([4]Ficha2!$BA$158="","",TEXT([4]Ficha2!$BA$158,"dd/mm/yyyy")),"
",IF([4]Ficha2!$BA$159="","",TEXT([4]Ficha2!$BA$159,"dd/mm/yyyy")),"
",IF([4]Ficha2!$BA$160="","",TEXT([4]Ficha2!$BA$160,"dd/mm/yyyy")),"
",IF([4]Ficha2!$BA$161="","",TEXT([4]Ficha2!$BA$161,"dd/mm/yyyy")),"
",IF([4]Ficha2!$BA$162="","",TEXT([4]Ficha2!$BA$162,"dd/mm/yyyy")),"
",IF([4]Ficha2!$BA$163="","",TEXT([4]Ficha2!$BA$163,"dd/mm/yyyy")),"
",IF([4]Ficha2!$BA$164="","",TEXT([4]Ficha2!$BA$164,"dd/mm/yyyy")),"
_______________
",IF([4]Ficha2!$BA$165="","",TEXT([4]Ficha2!$BA$165,"dd/mm/yyyy")),"
",IF([4]Ficha2!$BA$166="","",TEXT([4]Ficha2!$BA$166,"dd/mm/yyyy")),"
",IF([4]Ficha2!$BA$167="","",TEXT([4]Ficha2!$BA$167,"dd/mm/yyyy")),"
",IF([4]Ficha2!$BA$168="","",TEXT([4]Ficha2!$BA$168,"dd/mm/yyyy")),"
",IF([4]Ficha2!$BA$169="","",TEXT([4]Ficha2!$BA$169,"dd/mm/yyyy")),"
",IF([4]Ficha2!$BA$170="","",TEXT([4]Ficha2!$BA$170,"dd/mm/yyyy")),"
",IF([4]Ficha2!$BA$171="","",TEXT([4]Ficha2!$BA$171,"dd/mm/yyyy")),"
",IF([4]Ficha2!$BA$172="","",TEXT([4]Ficha2!$BA$172,"dd/mm/yyyy")),"
",IF([4]Ficha2!$BA$173="","",TEXT([4]Ficha2!$BA$173,"dd/mm/yyyy")),"
",IF([4]Ficha2!$BA$174="","",TEXT([4]Ficha2!$BA$174,"dd/mm/yyyy")))</f>
        <v xml:space="preserve">
_______________
</v>
      </c>
      <c r="AJ54" s="201" t="str">
        <f>CONCATENATE(IF([4]Ficha2!$BG$155="","",TEXT([4]Ficha2!$BG$155,"dd/mm/yyyy")),"
",IF([4]Ficha2!$BG$156="","",TEXT([4]Ficha2!$BG$156,"dd/mm/yyyy")),"
",IF([4]Ficha2!$BG$157="","",TEXT([4]Ficha2!$BG$157,"dd/mm/yyyy")),"
",IF([4]Ficha2!$BG$158="","",TEXT([4]Ficha2!$BG$158,"dd/mm/yyyy")),"
",IF([4]Ficha2!$BG$159="","",TEXT([4]Ficha2!$BG$159,"dd/mm/yyyy")),"
",IF([4]Ficha2!$BG$160="","",TEXT([4]Ficha2!$BG$160,"dd/mm/yyyy")),"
",IF([4]Ficha2!$BG$161="","",TEXT([4]Ficha2!$BG$161,"dd/mm/yyyy")),"
",IF([4]Ficha2!$BG$162="","",TEXT([4]Ficha2!$BG$162,"dd/mm/yyyy")),"
",IF([4]Ficha2!$BG$163="","",TEXT([4]Ficha2!$BG$163,"dd/mm/yyyy")),"
",IF([4]Ficha2!$BG$164="","",TEXT([4]Ficha2!$BG$164,"dd/mm/yyyy")),"
_______________
",IF([4]Ficha2!$BG$165="","",TEXT([4]Ficha2!$BG$165,"dd/mm/yyyy")),"
",IF([4]Ficha2!$BG$166="","",TEXT([4]Ficha2!$BG$166,"dd/mm/yyyy")),"
",IF([4]Ficha2!$BG$167="","",TEXT([4]Ficha2!$BG$167,"dd/mm/yyyy")),"
",IF([4]Ficha2!$BG$168="","",TEXT([4]Ficha2!$BG$168,"dd/mm/yyyy")),"
",IF([4]Ficha2!$BG$169="","",TEXT([4]Ficha2!$BG$169,"dd/mm/yyyy")),"
",IF([4]Ficha2!$BG$170="","",TEXT([4]Ficha2!$BG$170,"dd/mm/yyyy")),"
",IF([4]Ficha2!$BG$171="","",TEXT([4]Ficha2!$BG$171,"dd/mm/yyyy")),"
",IF([4]Ficha2!$BG$172="","",TEXT([4]Ficha2!$BG$172,"dd/mm/yyyy")),"
",IF([4]Ficha2!$BG$173="","",TEXT([4]Ficha2!$BG$173,"dd/mm/yyyy")),"
",IF([4]Ficha2!$BG$174="","",TEXT([4]Ficha2!$BG$174,"dd/mm/yyyy")))</f>
        <v xml:space="preserve">
_______________
</v>
      </c>
      <c r="AK54" s="189" t="str">
        <f>CONCATENATE(IF([4]Ficha2!$V$180="","",[4]Ficha2!$V$180),"
",IF([4]Ficha2!$V$181="","",[4]Ficha2!$V$181),"
",IF([4]Ficha2!$V$182="","",[4]Ficha2!$V$182),"
",IF([4]Ficha2!$V$183="","",[4]Ficha2!$V$183),"
",IF([4]Ficha2!$V$184="","",[4]Ficha2!$V$184),"
",IF([4]Ficha2!$V$185="","",[4]Ficha2!$V$185),"
",IF([4]Ficha2!$V$186="","",[4]Ficha2!$V$186),"
",IF([4]Ficha2!$V$187="","",[4]Ficha2!$V$187),"
",IF([4]Ficha2!$V$188="","",[4]Ficha2!$V$188),"
",IF([4]Ficha2!$V$189="","",[4]Ficha2!$V$189),"
_______________
",IF([4]Ficha2!$V$190="","",[4]Ficha2!$V$190),"
",IF([4]Ficha2!$V$191="","",[4]Ficha2!$V$191),"
",IF([4]Ficha2!$V$192="","",[4]Ficha2!$V$192),"
",IF([4]Ficha2!$V$193="","",[4]Ficha2!$V$193),"
",IF([4]Ficha2!$V$194="","",[4]Ficha2!$V$194),"
",IF([4]Ficha2!$V$195="","",[4]Ficha2!$V$195),"
",IF([4]Ficha2!$V$196="","",[4]Ficha2!$V$196),"
",IF([4]Ficha2!$V$197="","",[4]Ficha2!$V$197),"
",IF([4]Ficha2!$V$198="","",[4]Ficha2!$V$198),"
",IF([4]Ficha2!$V$199="","",[4]Ficha2!$V$199),"")</f>
        <v xml:space="preserve">Implementar capacitacion en temas especificos de etica y valores del funcionario publico en el marco de la administracion publica. Reseñar la  Ley 734 de 2002 "Codigo Unico Disciplinario" y la Ley 1474 de 2011 " Estatuto Anticorrupcion".
_______________
</v>
      </c>
      <c r="AL54" s="189" t="str">
        <f>CONCATENATE(IF([4]Ficha2!$AH$180="","",[4]Ficha2!$AH$180),"
",IF([4]Ficha2!$AH$181="","",[4]Ficha2!$AH$181),"
",IF([4]Ficha2!$AH$182="","",[4]Ficha2!$AH$182),"
",IF([4]Ficha2!$AH$183="","",[4]Ficha2!$AH$183),"
",IF([4]Ficha2!$AH$184="","",[4]Ficha2!$AH$184),"
",IF([4]Ficha2!$AH$185="","",[4]Ficha2!$AH$185),"
",IF([4]Ficha2!$AH$186="","",[4]Ficha2!$AH$186),"
",IF([4]Ficha2!$AH$187="","",[4]Ficha2!$AH$187),"
",IF([4]Ficha2!$AH$188="","",[4]Ficha2!$AH$188),"
",IF([4]Ficha2!$AH$189="","",[4]Ficha2!$AH$189),"
_______________
",IF([4]Ficha2!$AH$190="","",[4]Ficha2!$AH$190),"
",IF([4]Ficha2!$AH$191="","",[4]Ficha2!$AH$191),"
",IF([4]Ficha2!$AH$192="","",[4]Ficha2!$AH$192),"
",IF([4]Ficha2!$AH$193="","",[4]Ficha2!$AH$193),"
",IF([4]Ficha2!$AH$194="","",[4]Ficha2!$AH$194),"
",IF([4]Ficha2!$AH$195="","",[4]Ficha2!$AH$195),"
",IF([4]Ficha2!$AH$196="","",[4]Ficha2!$AH$196),"
",IF([4]Ficha2!$AH$197="","",[4]Ficha2!$AH$197),"
",IF([4]Ficha2!$AH$198="","",[4]Ficha2!$AH$198),"
",IF([4]Ficha2!$AH$199="","",[4]Ficha2!$AH$199),"")</f>
        <v xml:space="preserve">Lider de Proceso
_______________
</v>
      </c>
      <c r="AM54" s="189" t="str">
        <f>CONCATENATE(IF([4]Ficha2!$AQ$180="","",[4]Ficha2!$AQ$180),"
",IF([4]Ficha2!$AQ$181="","",[4]Ficha2!$AQ$181),"
",IF([4]Ficha2!$AQ$182="","",[4]Ficha2!$AQ$182),"
",IF([4]Ficha2!$AQ$183="","",[4]Ficha2!$AQ$183),"
",IF([4]Ficha2!$AQ$184="","",[4]Ficha2!$AQ$184),"
",IF([4]Ficha2!$AQ$185="","",[4]Ficha2!$AQ$185),"
",IF([4]Ficha2!$AQ$186="","",[4]Ficha2!$AQ$186),"
",IF([4]Ficha2!$AQ$187="","",[4]Ficha2!$AQ$187),"
",IF([4]Ficha2!$AQ$188="","",[4]Ficha2!$AQ$188),"
",IF([4]Ficha2!$AQ$189="","",[4]Ficha2!$AQ$189),"
_______________
",IF([4]Ficha2!$AQ$190="","",[4]Ficha2!$AQ$190),"
",IF([4]Ficha2!$AQ$191="","",[4]Ficha2!$AQ$191),"
",IF([4]Ficha2!$AQ$192="","",[4]Ficha2!$AQ$192),"
",IF([4]Ficha2!$AQ$193="","",[4]Ficha2!$AQ$193),"
",IF([4]Ficha2!$AQ$194="","",[4]Ficha2!$AQ$194),"
",IF([4]Ficha2!$AQ$195="","",[4]Ficha2!$AQ$195),"
",IF([4]Ficha2!$AQ$196="","",[4]Ficha2!$AQ$196),"
",IF([4]Ficha2!$AQ$197="","",[4]Ficha2!$AQ$197),"
",IF([4]Ficha2!$AQ$198="","",[4]Ficha2!$AQ$198),"
",IF([4]Ficha2!$AQ$199="","",[4]Ficha2!$AQ$199),"")</f>
        <v xml:space="preserve">Capacitacion
_______________
</v>
      </c>
      <c r="AN54" s="219" t="str">
        <f>CONCATENATE(IF([4]Ficha2!$BA$180="","",TEXT([4]Ficha2!$BA$180,"dd/mm/yyyy")),"
",IF([4]Ficha2!$BA$181="","",TEXT([4]Ficha2!$BA$181,"dd/mm/yyyy")),"
",IF([4]Ficha2!$BA$182="","",TEXT([4]Ficha2!$BA$182,"dd/mm/yyyy")),"
",IF([4]Ficha2!$BA$183="","",TEXT([4]Ficha2!$BA$183,"dd/mm/yyyy")),"
",IF([4]Ficha2!$BA$184="","",TEXT([4]Ficha2!$BA$184,"dd/mm/yyyy")),"
",IF([4]Ficha2!$BA$185="","",TEXT([4]Ficha2!$BA$185,"dd/mm/yyyy")),"
",IF([4]Ficha2!$BA$186="","",TEXT([4]Ficha2!$BA$186,"dd/mm/yyyy")),"
",IF([4]Ficha2!$BA$187="","",TEXT([4]Ficha2!$BA$187,"dd/mm/yyyy")),"
",IF([4]Ficha2!$BA$188="","",TEXT([4]Ficha2!$BA$188,"dd/mm/yyyy")),"
",IF([4]Ficha2!$BA$189="","",TEXT([4]Ficha2!$BA$189,"dd/mm/yyyy")),"
_______________
",IF([4]Ficha2!$BA$190="","",TEXT([4]Ficha2!$BA$190,"dd/mm/yyyy")),"
",IF([4]Ficha2!$BA$191="","",TEXT([4]Ficha2!$BA$191,"dd/mm/yyyy")),"
",IF([4]Ficha2!$BA$192="","",TEXT([4]Ficha2!$BA$192,"dd/mm/yyyy")),"
",IF([4]Ficha2!$BA$193="","",TEXT([4]Ficha2!$BA$193,"dd/mm/yyyy")),"
",IF([4]Ficha2!$BA$194="","",TEXT([4]Ficha2!$BA$194,"dd/mm/yyyy")),"
",IF([4]Ficha2!$BA$195="","",TEXT([4]Ficha2!$BA$195,"dd/mm/yyyy")),"
",IF([4]Ficha2!$BA$196="","",TEXT([4]Ficha2!$BA$196,"dd/mm/yyyy")),"
",IF([4]Ficha2!$BA$197="","",TEXT([4]Ficha2!$BA$197,"dd/mm/yyyy")),"
",IF([4]Ficha2!$BA$198="","",TEXT([4]Ficha2!$BA$198,"dd/mm/yyyy")),"
",IF([4]Ficha2!$BA$199="","",TEXT([4]Ficha2!$BA$199,"dd/mm/yyyy")))</f>
        <v xml:space="preserve">01/09/yyyy
_______________
</v>
      </c>
      <c r="AO54" s="219" t="str">
        <f>CONCATENATE(IF([4]Ficha2!$BG$180="","",TEXT([4]Ficha2!$BG$180,"dd/mm/yyyy")),"
",IF([4]Ficha2!$BG$181="","",TEXT([4]Ficha2!$BG$181,"dd/mm/yyyy")),"
",IF([4]Ficha2!$BG$182="","",TEXT([4]Ficha2!$BG$182,"dd/mm/yyyy")),"
",IF([4]Ficha2!$BG$183="","",TEXT([4]Ficha2!$BG$183,"dd/mm/yyyy")),"
",IF([4]Ficha2!$BG$184="","",TEXT([4]Ficha2!$BG$184,"dd/mm/yyyy")),"
",IF([4]Ficha2!$BG$185="","",TEXT([4]Ficha2!$BG$185,"dd/mm/yyyy")),"
",IF([4]Ficha2!$BG$186="","",TEXT([4]Ficha2!$BG$186,"dd/mm/yyyy")),"
",IF([4]Ficha2!$BG$187="","",TEXT([4]Ficha2!$BG$187,"dd/mm/yyyy")),"
",IF([4]Ficha2!$BG$188="","",TEXT([4]Ficha2!$BG$188,"dd/mm/yyyy")),"
",IF([4]Ficha2!$BG$189="","",TEXT([4]Ficha2!$BG$189,"dd/mm/yyyy")),"
_______________
",IF([4]Ficha2!$BG$190="","",TEXT([4]Ficha2!$BG$190,"dd/mm/yyyy")),"
",IF([4]Ficha2!$BG$191="","",TEXT([4]Ficha2!$BG$191,"dd/mm/yyyy")),"
",IF([4]Ficha2!$BG$192="","",TEXT([4]Ficha2!$BG$192,"dd/mm/yyyy")),"
",IF([4]Ficha2!$BG$193="","",TEXT([4]Ficha2!$BG$193,"dd/mm/yyyy")),"
",IF([4]Ficha2!$BG$194="","",TEXT([4]Ficha2!$BG$194,"dd/mm/yyyy")),"
",IF([4]Ficha2!$BG$195="","",TEXT([4]Ficha2!$BG$195,"dd/mm/yyyy")),"
",IF([4]Ficha2!$BG$196="","",TEXT([4]Ficha2!$BG$196,"dd/mm/yyyy")),"
",IF([4]Ficha2!$BG$197="","",TEXT([4]Ficha2!$BG$197,"dd/mm/yyyy")),"
",IF([4]Ficha2!$BG$198="","",TEXT([4]Ficha2!$BG$198,"dd/mm/yyyy")),"
",IF([4]Ficha2!$BG$199="","",TEXT([4]Ficha2!$BG$199,"dd/mm/yyyy")))</f>
        <v xml:space="preserve">30/10/yyyy
_______________
</v>
      </c>
      <c r="AP54" s="189" t="str">
        <f>CONCATENATE(IF([4]Ficha2!$D$205="","",[4]Ficha2!$D$205),"
",IF([4]Ficha2!$D$206="","",[4]Ficha2!$D$206),"
",IF([4]Ficha2!$D$207="","",[4]Ficha2!$D$207),"
",IF([4]Ficha2!$D$208="","",[4]Ficha2!$D$208),"
",IF([4]Ficha2!$D$209="","",[4]Ficha2!$D$209),"
",IF([4]Ficha2!$D$210="","",[4]Ficha2!$D$210),"
",IF([4]Ficha2!$D$211="","",[4]Ficha2!$D$211),"
",IF([4]Ficha2!$D$212="","",[4]Ficha2!$D$212),"
",IF([4]Ficha2!$D$213="","",[4]Ficha2!$D$213),"
",IF([4]Ficha2!$D$214="","",[4]Ficha2!$D$214),"")</f>
        <v xml:space="preserve">Oficiar a la oficina de Control Interno disciplinario lo antes posible, a fin de que se adelanten las acciones respectivas
</v>
      </c>
      <c r="AQ54" s="189" t="str">
        <f>CONCATENATE(IF([4]Ficha2!$V$205="","",[4]Ficha2!$V$205),"
",IF([4]Ficha2!$V$206="","",[4]Ficha2!$V$206),"
",IF([4]Ficha2!$V$207="","",[4]Ficha2!$V$207),"
",IF([4]Ficha2!$V$208="","",[4]Ficha2!$V$208),"
",IF([4]Ficha2!$V$209="","",[4]Ficha2!$V$209),"
",IF([4]Ficha2!$V$210="","",[4]Ficha2!$V$210),"
",IF([4]Ficha2!$V$211="","",[4]Ficha2!$V$211),"
",IF([4]Ficha2!$V$212="","",[4]Ficha2!$V$212),"
",IF([4]Ficha2!$V$213="","",[4]Ficha2!$V$213),"
",IF([4]Ficha2!$V$214="","",[4]Ficha2!$V$214),"")</f>
        <v xml:space="preserve">Lider del Proceso
</v>
      </c>
      <c r="AR54" s="189" t="str">
        <f>CONCATENATE(IF([4]Ficha2!$AN$205="","",[4]Ficha2!$AN$205),"
",IF([4]Ficha2!$AN$206="","",[4]Ficha2!$AN$206),"
",IF([4]Ficha2!$AN$207="","",[4]Ficha2!$AN$207),"
",IF([4]Ficha2!$AN$208="","",[4]Ficha2!$AN$208),"
",IF([4]Ficha2!$AN$209="","",[4]Ficha2!$AN$209),"
",IF([4]Ficha2!$AN$210="","",[4]Ficha2!$AN$210),"
",IF([4]Ficha2!$AN$211="","",[4]Ficha2!$AN$211),"
",IF([4]Ficha2!$AN$212="","",[4]Ficha2!$AN$212),"
",IF([4]Ficha2!$AN$213="","",[4]Ficha2!$AN$213),"
",IF([4]Ficha2!$AN$214="","",[4]Ficha2!$AN$214),"")</f>
        <v xml:space="preserve">Comunicación dirigida a  la oficina de control.
</v>
      </c>
    </row>
    <row r="55" spans="1:44" ht="318.75" hidden="1">
      <c r="A55" s="196" t="s">
        <v>1254</v>
      </c>
      <c r="B55" s="197" t="str">
        <f>IF([3]Ficha3!$V$13="","",[3]Ficha3!$V$13)</f>
        <v xml:space="preserve">Riesgo de Gestión </v>
      </c>
      <c r="C55" s="197" t="str">
        <f>IF([3]Ficha3!$AY$24="","",[3]Ficha3!$AY$24)</f>
        <v>Operativo</v>
      </c>
      <c r="D55" s="217" t="str">
        <f>IF([3]Ficha3!$D$18="","",[3]Ficha3!$D$18)</f>
        <v>inadecuada ejecucion</v>
      </c>
      <c r="E55" s="218" t="str">
        <f>CONCATENATE(IF([3]Ficha3!$S$18="","",[3]Ficha3!$S$18)," ",IF([3]Ficha3!$X$18="","",[3]Ficha3!$X$18))</f>
        <v>durante el proceso de cobro persuasivo y/o coactivo para hacer efectivas las acreencias a favor del Invima.</v>
      </c>
      <c r="F55" s="198" t="str">
        <f>CONCATENATE(IF([3]Ficha3!$D$29="","",[3]Ficha3!$D$29),"
",IF([3]Ficha3!$D$30="","",[3]Ficha3!$D$30),"
",IF([3]Ficha3!$D$31="","",[3]Ficha3!$D$31),"
",IF([3]Ficha3!$D$32="","",[3]Ficha3!$D$32),"
",IF([3]Ficha3!$D$33="","",[3]Ficha3!$D$33),"
",IF([3]Ficha3!$D$34="","",[3]Ficha3!$D$34))</f>
        <v xml:space="preserve">
</v>
      </c>
      <c r="G55" s="198" t="str">
        <f>IF([3]Ficha3!$AD$29="","",[3]Ficha3!$AD$29)</f>
        <v/>
      </c>
      <c r="H55" s="198" t="str">
        <f>CONCATENATE(IF([3]Ficha3!$J$39="","",[3]Ficha3!$J$39),"
",IF([3]Ficha3!$J$40="","",[3]Ficha3!$J$40),"
",IF([3]Ficha3!$J$41="","",[3]Ficha3!$J$41),"
",IF([3]Ficha3!$J$42="","",[3]Ficha3!$J$42),"
",IF([3]Ficha3!$J$43="","",[3]Ficha3!$J$43),"
",IF([3]Ficha3!$J$44="","",[3]Ficha3!$J$44),"
",IF([3]Ficha3!$J$45="","",[3]Ficha3!$J$45),"
",IF([3]Ficha3!$J$46="","",[3]Ficha3!$J$46),"
",IF([3]Ficha3!$J$47="","",[3]Ficha3!$J$47),"
",IF([3]Ficha3!$J$48="","",[3]Ficha3!$J$48))</f>
        <v xml:space="preserve">No se contraten los procesos de publicaciones y de mensajeria 
Demoras en el proceso de mensajeria.
Falta de compromiso y debida revision de las actividades del procedimiento.
</v>
      </c>
      <c r="I55" s="198" t="str">
        <f>CONCATENATE(IF([3]Ficha3!$J$51="","",[3]Ficha3!$J$51),"
",IF([3]Ficha3!$J$52="","",[3]Ficha3!$J$52),"
",IF([3]Ficha3!$J$53="","",[3]Ficha3!$J$53),"
",IF([3]Ficha3!$J$54="","",[3]Ficha3!$J$54),"
",IF([3]Ficha3!$J$55="","",[3]Ficha3!$J$55),"
",IF([3]Ficha3!$J$56="","",[3]Ficha3!$J$56),"
",IF([3]Ficha3!$J$57="","",[3]Ficha3!$J$57),"
",IF([3]Ficha3!$J$58="","",[3]Ficha3!$J$58),"
",IF([3]Ficha3!$J$59="","",[3]Ficha3!$J$59),"
",IF([3]Ficha3!$J$60="","",[3]Ficha3!$J$60))</f>
        <v xml:space="preserve">Fallas en la entrega efectiva de correspondencia por parte de la empresa de mensajeria
inconsistencias en la constancia de ejecutoria
Demoras en el registro de los pagos realizados en los aplicativos correspondientes
</v>
      </c>
      <c r="J55" s="198" t="str">
        <f>CONCATENATE(IF([3]Ficha3!$AD$39="","",[3]Ficha3!$AD$39),"
",IF([3]Ficha3!$AD$40="","",[3]Ficha3!$AD$40),"
",IF([3]Ficha3!$AD$41="","",[3]Ficha3!$AD$41),"
",IF([3]Ficha3!$AD$42="","",[3]Ficha3!$AD$42),"
",IF([3]Ficha3!$AD$43="","",[3]Ficha3!$AD$43),"
",IF([3]Ficha3!$AD$44="","",[3]Ficha3!$AD$44),"
",IF([3]Ficha3!$AD$45="","",[3]Ficha3!$AD$45),"
",IF([3]Ficha3!$AD$46="","",[3]Ficha3!$AD$46),"
",IF([3]Ficha3!$AD$47="","",[3]Ficha3!$AD$47),"
",IF([3]Ficha3!$AD$48="","",[3]Ficha3!$AD$48),"
",IF([3]Ficha3!$AD$49="","",[3]Ficha3!$AD$49),"
",IF([3]Ficha3!$AD$50="","",[3]Ficha3!$AD$50),"
",IF([3]Ficha3!$AD$51="","",[3]Ficha3!$AD$51),"
",IF([3]Ficha3!$AD$52="","",[3]Ficha3!$AD$52),"
",IF([3]Ficha3!$AD$53="","",[3]Ficha3!$AD$53),"
",IF([3]Ficha3!$AD$54="","",[3]Ficha3!$AD$54),"
",IF([3]Ficha3!$AD$55="","",[3]Ficha3!$AD$55),"
",IF([3]Ficha3!$AD$56="","",[3]Ficha3!$AD$56),"
",IF([3]Ficha3!$AD$57="","",[3]Ficha3!$AD$57),"
",IF([3]Ficha3!$AD$58="","",[3]Ficha3!$AD$58),"
",IF([3]Ficha3!$AD$59="","",[3]Ficha3!$AD$59),"
",IF([3]Ficha3!$AD$60="","",[3]Ficha3!$AD$60))</f>
        <v xml:space="preserve">No hacer efectivas las acreencias a favor del Instituto.
Incumplimiento de las metas establecidas en los indicadores de la dependencia.
información contable errada
Perdida de imagen institucional 
</v>
      </c>
      <c r="K55" s="199" t="str">
        <f>IF([3]Ficha3!$J$72="","",[3]Ficha3!$J$72)</f>
        <v>Probable (4)</v>
      </c>
      <c r="L55" s="199" t="str">
        <f>IF([3]Ficha3!$J$79="","",[3]Ficha3!$J$79)</f>
        <v>Moderado (3)</v>
      </c>
      <c r="M55" s="286" t="str">
        <f>IF([3]Ficha3!$AP$68="","",[3]Ficha3!$AP$68)</f>
        <v>Alta</v>
      </c>
      <c r="N55" s="189" t="str">
        <f>IF([3]Ficha3!$AP$72="","",[3]Ficha3!$AP$72)</f>
        <v>De no ejecutar todas las actividades necesarias para los procesos sancionatorios, existe la posibilidad de que se materialice este riesgo</v>
      </c>
      <c r="O55" s="198" t="str">
        <f>CONCATENATE(IF([3]Ficha3!$D$87="","",[3]Ficha3!$D$87),"
",IF([3]Ficha3!$D$88="","",[3]Ficha3!$D$88),"
",IF([3]Ficha3!$D$89="","",[3]Ficha3!$D$89),"
",IF([3]Ficha3!$D$90="","",[3]Ficha3!$D$90),"
",IF([3]Ficha3!$D$91="","",[3]Ficha3!$D$91),"
",IF([3]Ficha3!$D$92="","",[3]Ficha3!$D$92),"
",IF([3]Ficha3!$D$93="","",[3]Ficha3!$D$93),"
",IF([3]Ficha3!$D$94="","",[3]Ficha3!$D$94),"
",IF([3]Ficha3!$D$95="","",[3]Ficha3!$D$95),"
",IF([3]Ficha3!$D$96="","",[3]Ficha3!$D$96))</f>
        <v xml:space="preserve">Base de datos procesos coactivo
buscar mecanismos alternos para  contactar al deudor y notificarlo 
Requerir a las areas responsables la contratacion del servicio de Publicaciones.
</v>
      </c>
      <c r="P55" s="204" t="str">
        <f>CONCATENATE(IF([3]Ficha3!$AL$87="","",[3]Ficha3!$AL$87),"
",IF([3]Ficha3!$AL$88="","",[3]Ficha3!$AL$88),"
",IF([3]Ficha3!$AL$89="","",[3]Ficha3!$AL$89),"
",IF([3]Ficha3!$AL$90="","",[3]Ficha3!$AL$90),"
",IF([3]Ficha3!$AL$91="","",[3]Ficha3!$AL$91),"
",IF([3]Ficha3!$AL$92="","",[3]Ficha3!$AL$92),"
",IF([3]Ficha3!$AL$93="","",[3]Ficha3!$AL$93),"
",IF([3]Ficha3!$AL$94="","",[3]Ficha3!$AL$94),"
",IF([3]Ficha3!$AL$95="","",[3]Ficha3!$AL$95),"
",IF([3]Ficha3!$AL$96="","",[3]Ficha3!$AL$96))</f>
        <v xml:space="preserve">Fuerte
Fuerte
Fuerte
</v>
      </c>
      <c r="Q55" s="204" t="str">
        <f>CONCATENATE(IF([3]Ficha3!$AR$87="","",[3]Ficha3!$AR$87),"
",IF([3]Ficha3!$AR$88="","",[3]Ficha3!$AR$88),"
",IF([3]Ficha3!$AR$89="","",[3]Ficha3!$AR$89),"
",IF([3]Ficha3!$AR$90="","",[3]Ficha3!$AR$90),"
",IF([3]Ficha3!$AR$91="","",[3]Ficha3!$AR$91),"
",IF([3]Ficha3!$AR$92="","",[3]Ficha3!$AR$92),"
",IF([3]Ficha3!$AR$93="","",[3]Ficha3!$AR$93),"
",IF([3]Ficha3!$AR$94="","",[3]Ficha3!$AR$94),"
",IF([3]Ficha3!$AR$95="","",[3]Ficha3!$AR$95),"
",IF([3]Ficha3!$AR$96="","",[3]Ficha3!$AR$96))</f>
        <v xml:space="preserve">Fuerte
Fuerte
Fuerte
</v>
      </c>
      <c r="R55" s="204" t="str">
        <f>CONCATENATE(IF([3]Ficha3!$AT$87="","",[3]Ficha3!$AT$87),"
",IF([3]Ficha3!$AT$88="","",[3]Ficha3!$AT$88),"
",IF([3]Ficha3!$AT$89="","",[3]Ficha3!$AT$89),"
",IF([3]Ficha3!$AT$90="","",[3]Ficha3!$AT$90),"
",IF([3]Ficha3!$AT$91="","",[3]Ficha3!$AT$91),"
",IF([3]Ficha3!$AT$92="","",[3]Ficha3!$AT$92),"
",IF([3]Ficha3!$AT$93="","",[3]Ficha3!$AT$93),"
",IF([3]Ficha3!$AT$94="","",[3]Ficha3!$AT$94),"
",IF([3]Ficha3!$AT$95="","",[3]Ficha3!$AT$95),"
",IF([3]Ficha3!$AT$96="","",[3]Ficha3!$AT$96))</f>
        <v xml:space="preserve">Fuerte
Fuerte
Fuerte
</v>
      </c>
      <c r="S55" s="200" t="str">
        <f>IF([3]Ficha3!$AW$87="","",[3]Ficha3!$AW$87)</f>
        <v>Fuerte</v>
      </c>
      <c r="T55" s="204" t="str">
        <f>IF([3]Ficha3!$AZ$87="","",[3]Ficha3!$AZ$87)</f>
        <v>Directamente</v>
      </c>
      <c r="U55" s="198" t="str">
        <f>CONCATENATE(IF([3]Ficha3!$D$102="","",[3]Ficha3!$D$102),"
",IF([3]Ficha3!$D$103="","",[3]Ficha3!$D$103),"
",IF([3]Ficha3!$D$104="","",[3]Ficha3!$D$104),"
",IF([3]Ficha3!$D$105="","",[3]Ficha3!$D$105),"
",IF([3]Ficha3!$D$106="","",[3]Ficha3!$D$106),"
",IF([3]Ficha3!$D$107="","",[3]Ficha3!$D$107),"
",IF([3]Ficha3!$D$108="","",[3]Ficha3!$D$108),"
",IF([3]Ficha3!$D$109="","",[3]Ficha3!$D$109),"
",IF([3]Ficha3!$D$110="","",[3]Ficha3!$D$110),"
",IF([3]Ficha3!$D$111="","",[3]Ficha3!$D$111))</f>
        <v xml:space="preserve">Seguimientos a los hallazgos de auditorias internas y externas
Gestión de PQRDS
</v>
      </c>
      <c r="V55" s="204" t="str">
        <f>CONCATENATE(IF([3]Ficha3!$AL$102="","",[3]Ficha3!$AL$102),"
",IF([3]Ficha3!$AL$103="","",[3]Ficha3!$AL$103),"
",IF([3]Ficha3!$AL$104="","",[3]Ficha3!$AL$104),"
",IF([3]Ficha3!$AL$105="","",[3]Ficha3!$AL$105),"
",IF([3]Ficha3!$AL$106="","",[3]Ficha3!$AL$106),"
",IF([3]Ficha3!$AL$107="","",[3]Ficha3!$AL$107),"
",IF([3]Ficha3!$AL$108="","",[3]Ficha3!$AL$108),"
",IF([3]Ficha3!$AL$109="","",[3]Ficha3!$AL$109),"
",IF([3]Ficha3!$AL$110="","",[3]Ficha3!$AL$110),"
",IF([3]Ficha3!$AL$111="","",[3]Ficha3!$AL$111))</f>
        <v xml:space="preserve">Fuerte
Fuerte
</v>
      </c>
      <c r="W55" s="204" t="str">
        <f>CONCATENATE(IF([3]Ficha3!$AR$102="","",[3]Ficha3!$AR$102),"
",IF([3]Ficha3!$AR$103="","",[3]Ficha3!$AR$103),"
",IF([3]Ficha3!$AR$104="","",[3]Ficha3!$AR$104),"
",IF([3]Ficha3!$AR$105="","",[3]Ficha3!$AR$105),"
",IF([3]Ficha3!$AR$106="","",[3]Ficha3!$AR$106),"
",IF([3]Ficha3!$AR$107="","",[3]Ficha3!$AR$107),"
",IF([3]Ficha3!$AR$108="","",[3]Ficha3!$AR$108),"
",IF([3]Ficha3!$AR$109="","",[3]Ficha3!$AR$109),"
",IF([3]Ficha3!$AR$110="","",[3]Ficha3!$AR$110),"
",IF([3]Ficha3!$AR$111="","",[3]Ficha3!$AR$111))</f>
        <v xml:space="preserve">Fuerte
Fuerte
</v>
      </c>
      <c r="X55" s="204" t="str">
        <f>CONCATENATE(IF([3]Ficha3!$AT$102="","",[3]Ficha3!$AT$102),"
",IF([3]Ficha3!$AT$103="","",[3]Ficha3!$AT$103),"
",IF([3]Ficha3!$AT$104="","",[3]Ficha3!$AT$104),"
",IF([3]Ficha3!$AT$105="","",[3]Ficha3!$AT$105),"
",IF([3]Ficha3!$AT$106="","",[3]Ficha3!$AT$106),"
",IF([3]Ficha3!$AT$107="","",[3]Ficha3!$AT$107),"
",IF([3]Ficha3!$AT$108="","",[3]Ficha3!$AT$108),"
",IF([3]Ficha3!$AT$109="","",[3]Ficha3!$AT$109),"
",IF([3]Ficha3!$AT$110="","",[3]Ficha3!$AT$110),"
",IF([3]Ficha3!$AT$111="","",[3]Ficha3!$AT$111))</f>
        <v xml:space="preserve">Fuerte
Fuerte
</v>
      </c>
      <c r="Y55" s="200" t="str">
        <f>IF([3]Ficha3!$AW$102="","",[3]Ficha3!$AW$102)</f>
        <v>Fuerte</v>
      </c>
      <c r="Z55" s="204" t="str">
        <f>IF([3]Ficha3!$AZ$102="","",[3]Ficha3!$AZ$102)</f>
        <v>Directamente</v>
      </c>
      <c r="AA55" s="199" t="str">
        <f>IF([3]Ficha3!$J$127="","",[3]Ficha3!$J$127)</f>
        <v>Improbable (2)</v>
      </c>
      <c r="AB55" s="199" t="str">
        <f>IF([3]Ficha3!$J$134="","",[3]Ficha3!$J$134)</f>
        <v>Insignificante (1)</v>
      </c>
      <c r="AC55" s="295" t="str">
        <f>IF([3]Ficha3!$AP$126="","",[3]Ficha3!$AP$126)</f>
        <v>Baja</v>
      </c>
      <c r="AD55" s="189" t="str">
        <f>IF([3]Ficha3!$AP$130="","",[3]Ficha3!$AP$130)</f>
        <v>Los controles buscan alternativas reales para disminuir el riesgo presentado.</v>
      </c>
      <c r="AE55" s="191" t="str">
        <f>IF([3]Ficha3!$T$145="x",[3]Datos!$AU$2,IF([3]Ficha3!$AM$145="x",[3]Datos!$AU$3,""))</f>
        <v>Reducir</v>
      </c>
      <c r="AF55" s="195" t="str">
        <f>CONCATENATE(IF([3]Ficha3!$V$155="","",[3]Ficha3!$V$155),"
",IF([3]Ficha3!$V$156="","",[3]Ficha3!$V$156),"
",IF([3]Ficha3!$V$157="","",[3]Ficha3!$V$157),"
",IF([3]Ficha3!$V$158="","",[3]Ficha3!$V$158),"
",IF([3]Ficha3!$V$159="","",[3]Ficha3!$V$159),"
",IF([3]Ficha3!$V$160="","",[3]Ficha3!$V$160),"
",IF([3]Ficha3!$V$161="","",[3]Ficha3!$V$161),"
",IF([3]Ficha3!$V$162="","",[3]Ficha3!$V$162),"
",IF([3]Ficha3!$V$163="","",[3]Ficha3!$V$163),"
",IF([3]Ficha3!$V$164="","",[3]Ficha3!$V$164),"
_______________
",IF([3]Ficha3!$V$165="","",[3]Ficha3!$V$165),"
",IF([3]Ficha3!$V$166="","",[3]Ficha3!$V$166),"
",IF([3]Ficha3!$V$167="","",[3]Ficha3!$V$167),"
",IF([3]Ficha3!$V$168="","",[3]Ficha3!$V$168),"
",IF([3]Ficha3!$V$169="","",[3]Ficha3!$V$169),"
",IF([3]Ficha3!$V$170="","",[3]Ficha3!$V$170),"
",IF([3]Ficha3!$V$171="","",[3]Ficha3!$V$171),"
",IF([3]Ficha3!$V$172="","",[3]Ficha3!$V$172),"
",IF([3]Ficha3!$V$173="","",[3]Ficha3!$V$173),"
",IF([3]Ficha3!$V$164="","",[3]Ficha3!$V$174),"")</f>
        <v xml:space="preserve">
_______________
</v>
      </c>
      <c r="AG55" s="195" t="str">
        <f>CONCATENATE(IF([3]Ficha3!$AH$155="","",[3]Ficha3!$AH$155),"
",IF([3]Ficha3!$AH$156="","",[3]Ficha3!$AH$156),"
",IF([3]Ficha3!$AH$157="","",[3]Ficha3!$AH$157),"
",IF([3]Ficha3!$AH$158="","",[3]Ficha3!$AH$158),"
",IF([3]Ficha3!$AH$159="","",[3]Ficha3!$AH$159),"
",IF([3]Ficha3!$AH$160="","",[3]Ficha3!$AH$160),"
",IF([3]Ficha3!$AH$161="","",[3]Ficha3!$AH$161),"
",IF([3]Ficha3!$AH$162="","",[3]Ficha3!$AH$162),"
",IF([3]Ficha3!$AH$163="","",[3]Ficha3!$AH$163),"
",IF([3]Ficha3!$AH$164="","",[3]Ficha3!$AH$164),"
_______________
",IF([3]Ficha3!$AH$165="","",[3]Ficha3!$AH$165),"
",IF([3]Ficha3!$AH$166="","",[3]Ficha3!$AH$166),"
",IF([3]Ficha3!$AH$167="","",[3]Ficha3!$AH$167),"
",IF([3]Ficha3!$AH$168="","",[3]Ficha3!$AH$168),"
",IF([3]Ficha3!$AH$169="","",[3]Ficha3!$AH$169),"
",IF([3]Ficha3!$AH$170="","",[3]Ficha3!$AH$170),"
",IF([3]Ficha3!$AH$171="","",[3]Ficha3!$AH$171),"
",IF([3]Ficha3!$AH$172="","",[3]Ficha3!$AH$172),"
",IF([3]Ficha3!$AH$173="","",[3]Ficha3!$AH$173),"
",IF([3]Ficha3!$AH$164="","",[3]Ficha3!$AH$174),"")</f>
        <v xml:space="preserve">
_______________
</v>
      </c>
      <c r="AH55" s="195" t="str">
        <f>CONCATENATE(IF([3]Ficha3!$AQ$155="","",[3]Ficha3!$AQ$155),"
",IF([3]Ficha3!$AQ$156="","",[3]Ficha3!$AQ$156),"
",IF([3]Ficha3!$AQ$157="","",[3]Ficha3!$AQ$157),"
",IF([3]Ficha3!$AQ$158="","",[3]Ficha3!$AQ$158),"
",IF([3]Ficha3!$AQ$159="","",[3]Ficha3!$AQ$159),"
",IF([3]Ficha3!$AQ$160="","",[3]Ficha3!$AQ$160),"
",IF([3]Ficha3!$AQ$161="","",[3]Ficha3!$AQ$161),"
",IF([3]Ficha3!$AQ$162="","",[3]Ficha3!$AQ$162),"
",IF([3]Ficha3!$AQ$163="","",[3]Ficha3!$AQ$163),"
",IF([3]Ficha3!$AQ$164="","",[3]Ficha3!$AQ$164),"
_______________
",IF([3]Ficha3!$AQ$165="","",[3]Ficha3!$AQ$165),"
",IF([3]Ficha3!$AQ$166="","",[3]Ficha3!$AQ$166),"
",IF([3]Ficha3!$AQ$167="","",[3]Ficha3!$AQ$167),"
",IF([3]Ficha3!$AQ$168="","",[3]Ficha3!$AQ$168),"
",IF([3]Ficha3!$AQ$169="","",[3]Ficha3!$AQ$169),"
",IF([3]Ficha3!$AQ$170="","",[3]Ficha3!$AQ$170),"
",IF([3]Ficha3!$AQ$171="","",[3]Ficha3!$AQ$171),"
",IF([3]Ficha3!$AQ$172="","",[3]Ficha3!$AQ$172),"
",IF([3]Ficha3!$AQ$173="","",[3]Ficha3!$AQ$173),"
",IF([3]Ficha3!$AQ$164="","",[3]Ficha3!$AQ$174),"")</f>
        <v xml:space="preserve">
_______________
</v>
      </c>
      <c r="AI55" s="201" t="str">
        <f>CONCATENATE(IF([3]Ficha3!$BA$155="","",TEXT([3]Ficha3!$BA$155,"dd/mm/yyyy")),"
",IF([3]Ficha3!$BA$156="","",TEXT([3]Ficha3!$BA$156,"dd/mm/yyyy")),"
",IF([3]Ficha3!$BA$157="","",TEXT([3]Ficha3!$BA$157,"dd/mm/yyyy")),"
",IF([3]Ficha3!$BA$158="","",TEXT([3]Ficha3!$BA$158,"dd/mm/yyyy")),"
",IF([3]Ficha3!$BA$159="","",TEXT([3]Ficha3!$BA$159,"dd/mm/yyyy")),"
",IF([3]Ficha3!$BA$160="","",TEXT([3]Ficha3!$BA$160,"dd/mm/yyyy")),"
",IF([3]Ficha3!$BA$161="","",TEXT([3]Ficha3!$BA$161,"dd/mm/yyyy")),"
",IF([3]Ficha3!$BA$162="","",TEXT([3]Ficha3!$BA$162,"dd/mm/yyyy")),"
",IF([3]Ficha3!$BA$163="","",TEXT([3]Ficha3!$BA$163,"dd/mm/yyyy")),"
",IF([3]Ficha3!$BA$164="","",TEXT([3]Ficha3!$BA$164,"dd/mm/yyyy")),"
_______________
",IF([3]Ficha3!$BA$165="","",TEXT([3]Ficha3!$BA$165,"dd/mm/yyyy")),"
",IF([3]Ficha3!$BA$166="","",TEXT([3]Ficha3!$BA$166,"dd/mm/yyyy")),"
",IF([3]Ficha3!$BA$167="","",TEXT([3]Ficha3!$BA$167,"dd/mm/yyyy")),"
",IF([3]Ficha3!$BA$168="","",TEXT([3]Ficha3!$BA$168,"dd/mm/yyyy")),"
",IF([3]Ficha3!$BA$169="","",TEXT([3]Ficha3!$BA$169,"dd/mm/yyyy")),"
",IF([3]Ficha3!$BA$170="","",TEXT([3]Ficha3!$BA$170,"dd/mm/yyyy")),"
",IF([3]Ficha3!$BA$171="","",TEXT([3]Ficha3!$BA$171,"dd/mm/yyyy")),"
",IF([3]Ficha3!$BA$172="","",TEXT([3]Ficha3!$BA$172,"dd/mm/yyyy")),"
",IF([3]Ficha3!$BA$173="","",TEXT([3]Ficha3!$BA$173,"dd/mm/yyyy")),"
",IF([3]Ficha3!$BA$174="","",TEXT([3]Ficha3!$BA$174,"dd/mm/yyyy")))</f>
        <v xml:space="preserve">
_______________
</v>
      </c>
      <c r="AJ55" s="201" t="str">
        <f>CONCATENATE(IF([3]Ficha3!$BG$155="","",TEXT([3]Ficha3!$BG$155,"dd/mm/yyyy")),"
",IF([3]Ficha3!$BG$156="","",TEXT([3]Ficha3!$BG$156,"dd/mm/yyyy")),"
",IF([3]Ficha3!$BG$157="","",TEXT([3]Ficha3!$BG$157,"dd/mm/yyyy")),"
",IF([3]Ficha3!$BG$158="","",TEXT([3]Ficha3!$BG$158,"dd/mm/yyyy")),"
",IF([3]Ficha3!$BG$159="","",TEXT([3]Ficha3!$BG$159,"dd/mm/yyyy")),"
",IF([3]Ficha3!$BG$160="","",TEXT([3]Ficha3!$BG$160,"dd/mm/yyyy")),"
",IF([3]Ficha3!$BG$161="","",TEXT([3]Ficha3!$BG$161,"dd/mm/yyyy")),"
",IF([3]Ficha3!$BG$162="","",TEXT([3]Ficha3!$BG$162,"dd/mm/yyyy")),"
",IF([3]Ficha3!$BG$163="","",TEXT([3]Ficha3!$BG$163,"dd/mm/yyyy")),"
",IF([3]Ficha3!$BG$164="","",TEXT([3]Ficha3!$BG$164,"dd/mm/yyyy")),"
_______________
",IF([3]Ficha3!$BG$165="","",TEXT([3]Ficha3!$BG$165,"dd/mm/yyyy")),"
",IF([3]Ficha3!$BG$166="","",TEXT([3]Ficha3!$BG$166,"dd/mm/yyyy")),"
",IF([3]Ficha3!$BG$167="","",TEXT([3]Ficha3!$BG$167,"dd/mm/yyyy")),"
",IF([3]Ficha3!$BG$168="","",TEXT([3]Ficha3!$BG$168,"dd/mm/yyyy")),"
",IF([3]Ficha3!$BG$169="","",TEXT([3]Ficha3!$BG$169,"dd/mm/yyyy")),"
",IF([3]Ficha3!$BG$170="","",TEXT([3]Ficha3!$BG$170,"dd/mm/yyyy")),"
",IF([3]Ficha3!$BG$171="","",TEXT([3]Ficha3!$BG$171,"dd/mm/yyyy")),"
",IF([3]Ficha3!$BG$172="","",TEXT([3]Ficha3!$BG$172,"dd/mm/yyyy")),"
",IF([3]Ficha3!$BG$173="","",TEXT([3]Ficha3!$BG$173,"dd/mm/yyyy")),"
",IF([3]Ficha3!$BG$174="","",TEXT([3]Ficha3!$BG$174,"dd/mm/yyyy")))</f>
        <v xml:space="preserve">
_______________
</v>
      </c>
      <c r="AK55" s="189" t="str">
        <f>CONCATENATE(IF([3]Ficha3!$V$180="","",[3]Ficha3!$V$180),"
",IF([3]Ficha3!$V$181="","",[3]Ficha3!$V$181),"
",IF([3]Ficha3!$V$182="","",[3]Ficha3!$V$182),"
",IF([3]Ficha3!$V$183="","",[3]Ficha3!$V$183),"
",IF([3]Ficha3!$V$184="","",[3]Ficha3!$V$184),"
",IF([3]Ficha3!$V$185="","",[3]Ficha3!$V$185),"
",IF([3]Ficha3!$V$186="","",[3]Ficha3!$V$186),"
",IF([3]Ficha3!$V$187="","",[3]Ficha3!$V$187),"
",IF([3]Ficha3!$V$188="","",[3]Ficha3!$V$188),"
",IF([3]Ficha3!$V$189="","",[3]Ficha3!$V$189),"
_______________
",IF([3]Ficha3!$V$190="","",[3]Ficha3!$V$190),"
",IF([3]Ficha3!$V$191="","",[3]Ficha3!$V$191),"
",IF([3]Ficha3!$V$192="","",[3]Ficha3!$V$192),"
",IF([3]Ficha3!$V$193="","",[3]Ficha3!$V$193),"
",IF([3]Ficha3!$V$194="","",[3]Ficha3!$V$194),"
",IF([3]Ficha3!$V$195="","",[3]Ficha3!$V$195),"
",IF([3]Ficha3!$V$196="","",[3]Ficha3!$V$196),"
",IF([3]Ficha3!$V$197="","",[3]Ficha3!$V$197),"
",IF([3]Ficha3!$V$198="","",[3]Ficha3!$V$198),"
",IF([3]Ficha3!$V$199="","",[3]Ficha3!$V$199),"")</f>
        <v xml:space="preserve">Ejecutar bajo la responsabilidad de la oficina asesora juridica el proceso contractual
_______________
</v>
      </c>
      <c r="AL55" s="189" t="str">
        <f>CONCATENATE(IF([3]Ficha3!$AH$180="","",[3]Ficha3!$AH$180),"
",IF([3]Ficha3!$AH$181="","",[3]Ficha3!$AH$181),"
",IF([3]Ficha3!$AH$182="","",[3]Ficha3!$AH$182),"
",IF([3]Ficha3!$AH$183="","",[3]Ficha3!$AH$183),"
",IF([3]Ficha3!$AH$184="","",[3]Ficha3!$AH$184),"
",IF([3]Ficha3!$AH$185="","",[3]Ficha3!$AH$185),"
",IF([3]Ficha3!$AH$186="","",[3]Ficha3!$AH$186),"
",IF([3]Ficha3!$AH$187="","",[3]Ficha3!$AH$187),"
",IF([3]Ficha3!$AH$188="","",[3]Ficha3!$AH$188),"
",IF([3]Ficha3!$AH$189="","",[3]Ficha3!$AH$189),"
_______________
",IF([3]Ficha3!$AH$190="","",[3]Ficha3!$AH$190),"
",IF([3]Ficha3!$AH$191="","",[3]Ficha3!$AH$191),"
",IF([3]Ficha3!$AH$192="","",[3]Ficha3!$AH$192),"
",IF([3]Ficha3!$AH$193="","",[3]Ficha3!$AH$193),"
",IF([3]Ficha3!$AH$194="","",[3]Ficha3!$AH$194),"
",IF([3]Ficha3!$AH$195="","",[3]Ficha3!$AH$195),"
",IF([3]Ficha3!$AH$196="","",[3]Ficha3!$AH$196),"
",IF([3]Ficha3!$AH$197="","",[3]Ficha3!$AH$197),"
",IF([3]Ficha3!$AH$198="","",[3]Ficha3!$AH$198),"
",IF([3]Ficha3!$AH$199="","",[3]Ficha3!$AH$199),"")</f>
        <v xml:space="preserve">Jefe Oficina Asesora Juridica
_______________
</v>
      </c>
      <c r="AM55" s="189" t="str">
        <f>CONCATENATE(IF([3]Ficha3!$AQ$180="","",[3]Ficha3!$AQ$180),"
",IF([3]Ficha3!$AQ$181="","",[3]Ficha3!$AQ$181),"
",IF([3]Ficha3!$AQ$182="","",[3]Ficha3!$AQ$182),"
",IF([3]Ficha3!$AQ$183="","",[3]Ficha3!$AQ$183),"
",IF([3]Ficha3!$AQ$184="","",[3]Ficha3!$AQ$184),"
",IF([3]Ficha3!$AQ$185="","",[3]Ficha3!$AQ$185),"
",IF([3]Ficha3!$AQ$186="","",[3]Ficha3!$AQ$186),"
",IF([3]Ficha3!$AQ$187="","",[3]Ficha3!$AQ$187),"
",IF([3]Ficha3!$AQ$188="","",[3]Ficha3!$AQ$188),"
",IF([3]Ficha3!$AQ$189="","",[3]Ficha3!$AQ$189),"
_______________
",IF([3]Ficha3!$AQ$190="","",[3]Ficha3!$AQ$190),"
",IF([3]Ficha3!$AQ$191="","",[3]Ficha3!$AQ$191),"
",IF([3]Ficha3!$AQ$192="","",[3]Ficha3!$AQ$192),"
",IF([3]Ficha3!$AQ$193="","",[3]Ficha3!$AQ$193),"
",IF([3]Ficha3!$AQ$194="","",[3]Ficha3!$AQ$194),"
",IF([3]Ficha3!$AQ$195="","",[3]Ficha3!$AQ$195),"
",IF([3]Ficha3!$AQ$196="","",[3]Ficha3!$AQ$196),"
",IF([3]Ficha3!$AQ$197="","",[3]Ficha3!$AQ$197),"
",IF([3]Ficha3!$AQ$198="","",[3]Ficha3!$AQ$198),"
",IF([3]Ficha3!$AQ$199="","",[3]Ficha3!$AQ$199),"")</f>
        <v xml:space="preserve">Contrato de publicaciones
_______________
</v>
      </c>
      <c r="AN55" s="219" t="str">
        <f>CONCATENATE(IF([3]Ficha3!$BA$180="","",TEXT([3]Ficha3!$BA$180,"dd/mm/yyyy")),"
",IF([3]Ficha3!$BA$181="","",TEXT([3]Ficha3!$BA$181,"dd/mm/yyyy")),"
",IF([3]Ficha3!$BA$182="","",TEXT([3]Ficha3!$BA$182,"dd/mm/yyyy")),"
",IF([3]Ficha3!$BA$183="","",TEXT([3]Ficha3!$BA$183,"dd/mm/yyyy")),"
",IF([3]Ficha3!$BA$184="","",TEXT([3]Ficha3!$BA$184,"dd/mm/yyyy")),"
",IF([3]Ficha3!$BA$185="","",TEXT([3]Ficha3!$BA$185,"dd/mm/yyyy")),"
",IF([3]Ficha3!$BA$186="","",TEXT([3]Ficha3!$BA$186,"dd/mm/yyyy")),"
",IF([3]Ficha3!$BA$187="","",TEXT([3]Ficha3!$BA$187,"dd/mm/yyyy")),"
",IF([3]Ficha3!$BA$188="","",TEXT([3]Ficha3!$BA$188,"dd/mm/yyyy")),"
",IF([3]Ficha3!$BA$189="","",TEXT([3]Ficha3!$BA$189,"dd/mm/yyyy")),"
_______________
",IF([3]Ficha3!$BA$190="","",TEXT([3]Ficha3!$BA$190,"dd/mm/yyyy")),"
",IF([3]Ficha3!$BA$191="","",TEXT([3]Ficha3!$BA$191,"dd/mm/yyyy")),"
",IF([3]Ficha3!$BA$192="","",TEXT([3]Ficha3!$BA$192,"dd/mm/yyyy")),"
",IF([3]Ficha3!$BA$193="","",TEXT([3]Ficha3!$BA$193,"dd/mm/yyyy")),"
",IF([3]Ficha3!$BA$194="","",TEXT([3]Ficha3!$BA$194,"dd/mm/yyyy")),"
",IF([3]Ficha3!$BA$195="","",TEXT([3]Ficha3!$BA$195,"dd/mm/yyyy")),"
",IF([3]Ficha3!$BA$196="","",TEXT([3]Ficha3!$BA$196,"dd/mm/yyyy")),"
",IF([3]Ficha3!$BA$197="","",TEXT([3]Ficha3!$BA$197,"dd/mm/yyyy")),"
",IF([3]Ficha3!$BA$198="","",TEXT([3]Ficha3!$BA$198,"dd/mm/yyyy")),"
",IF([3]Ficha3!$BA$199="","",TEXT([3]Ficha3!$BA$199,"dd/mm/yyyy")))</f>
        <v xml:space="preserve">01/04/yyyy
_______________
</v>
      </c>
      <c r="AO55" s="219" t="str">
        <f>CONCATENATE(IF([3]Ficha3!$BG$180="","",TEXT([3]Ficha3!$BG$180,"dd/mm/yyyy")),"
",IF([3]Ficha3!$BG$181="","",TEXT([3]Ficha3!$BG$181,"dd/mm/yyyy")),"
",IF([3]Ficha3!$BG$182="","",TEXT([3]Ficha3!$BG$182,"dd/mm/yyyy")),"
",IF([3]Ficha3!$BG$183="","",TEXT([3]Ficha3!$BG$183,"dd/mm/yyyy")),"
",IF([3]Ficha3!$BG$184="","",TEXT([3]Ficha3!$BG$184,"dd/mm/yyyy")),"
",IF([3]Ficha3!$BG$185="","",TEXT([3]Ficha3!$BG$185,"dd/mm/yyyy")),"
",IF([3]Ficha3!$BG$186="","",TEXT([3]Ficha3!$BG$186,"dd/mm/yyyy")),"
",IF([3]Ficha3!$BG$187="","",TEXT([3]Ficha3!$BG$187,"dd/mm/yyyy")),"
",IF([3]Ficha3!$BG$188="","",TEXT([3]Ficha3!$BG$188,"dd/mm/yyyy")),"
",IF([3]Ficha3!$BG$189="","",TEXT([3]Ficha3!$BG$189,"dd/mm/yyyy")),"
_______________
",IF([3]Ficha3!$BG$190="","",TEXT([3]Ficha3!$BG$190,"dd/mm/yyyy")),"
",IF([3]Ficha3!$BG$191="","",TEXT([3]Ficha3!$BG$191,"dd/mm/yyyy")),"
",IF([3]Ficha3!$BG$192="","",TEXT([3]Ficha3!$BG$192,"dd/mm/yyyy")),"
",IF([3]Ficha3!$BG$193="","",TEXT([3]Ficha3!$BG$193,"dd/mm/yyyy")),"
",IF([3]Ficha3!$BG$194="","",TEXT([3]Ficha3!$BG$194,"dd/mm/yyyy")),"
",IF([3]Ficha3!$BG$195="","",TEXT([3]Ficha3!$BG$195,"dd/mm/yyyy")),"
",IF([3]Ficha3!$BG$196="","",TEXT([3]Ficha3!$BG$196,"dd/mm/yyyy")),"
",IF([3]Ficha3!$BG$197="","",TEXT([3]Ficha3!$BG$197,"dd/mm/yyyy")),"
",IF([3]Ficha3!$BG$198="","",TEXT([3]Ficha3!$BG$198,"dd/mm/yyyy")),"
",IF([3]Ficha3!$BG$199="","",TEXT([3]Ficha3!$BG$199,"dd/mm/yyyy")))</f>
        <v xml:space="preserve">28/06/yyyy
_______________
</v>
      </c>
      <c r="AP55" s="189" t="str">
        <f>CONCATENATE(IF([3]Ficha3!$D$205="","",[3]Ficha3!$D$205),"
",IF([3]Ficha3!$D$206="","",[3]Ficha3!$D$206),"
",IF([3]Ficha3!$D$207="","",[3]Ficha3!$D$207),"
",IF([3]Ficha3!$D$208="","",[3]Ficha3!$D$208),"
",IF([3]Ficha3!$D$209="","",[3]Ficha3!$D$209),"
",IF([3]Ficha3!$D$210="","",[3]Ficha3!$D$210),"
",IF([3]Ficha3!$D$211="","",[3]Ficha3!$D$211),"
",IF([3]Ficha3!$D$212="","",[3]Ficha3!$D$212),"
",IF([3]Ficha3!$D$213="","",[3]Ficha3!$D$213),"
",IF([3]Ficha3!$D$214="","",[3]Ficha3!$D$214),"")</f>
        <v xml:space="preserve">Realizar correción a acciones que fueron inadecuadas para la ejecución del proceso
</v>
      </c>
      <c r="AQ55" s="189" t="str">
        <f>CONCATENATE(IF([3]Ficha3!$V$205="","",[3]Ficha3!$V$205),"
",IF([3]Ficha3!$V$206="","",[3]Ficha3!$V$206),"
",IF([3]Ficha3!$V$207="","",[3]Ficha3!$V$207),"
",IF([3]Ficha3!$V$208="","",[3]Ficha3!$V$208),"
",IF([3]Ficha3!$V$209="","",[3]Ficha3!$V$209),"
",IF([3]Ficha3!$V$210="","",[3]Ficha3!$V$210),"
",IF([3]Ficha3!$V$211="","",[3]Ficha3!$V$211),"
",IF([3]Ficha3!$V$212="","",[3]Ficha3!$V$212),"
",IF([3]Ficha3!$V$213="","",[3]Ficha3!$V$213),"
",IF([3]Ficha3!$V$214="","",[3]Ficha3!$V$214),"")</f>
        <v xml:space="preserve">Coordinador de Grupo De Cobro Coactivo
</v>
      </c>
      <c r="AR55" s="189" t="str">
        <f>CONCATENATE(IF([3]Ficha3!$AN$205="","",[3]Ficha3!$AN$205),"
",IF([3]Ficha3!$AN$206="","",[3]Ficha3!$AN$206),"
",IF([3]Ficha3!$AN$207="","",[3]Ficha3!$AN$207),"
",IF([3]Ficha3!$AN$208="","",[3]Ficha3!$AN$208),"
",IF([3]Ficha3!$AN$209="","",[3]Ficha3!$AN$209),"
",IF([3]Ficha3!$AN$210="","",[3]Ficha3!$AN$210),"
",IF([3]Ficha3!$AN$211="","",[3]Ficha3!$AN$211),"
",IF([3]Ficha3!$AN$212="","",[3]Ficha3!$AN$212),"
",IF([3]Ficha3!$AN$213="","",[3]Ficha3!$AN$213),"
",IF([3]Ficha3!$AN$214="","",[3]Ficha3!$AN$214),"")</f>
        <v xml:space="preserve">Acciones realizadas adecuadamente
</v>
      </c>
    </row>
    <row r="56" spans="1:44" ht="306" hidden="1">
      <c r="A56" s="196" t="s">
        <v>1254</v>
      </c>
      <c r="B56" s="197" t="str">
        <f>IF([3]Ficha4!$V$13="","",[3]Ficha4!$V$13)</f>
        <v xml:space="preserve">Riesgo de Gestión </v>
      </c>
      <c r="C56" s="197" t="str">
        <f>IF([3]Ficha4!$AY$24="","",[3]Ficha4!$AY$24)</f>
        <v>Operativo</v>
      </c>
      <c r="D56" s="217" t="str">
        <f>IF([3]Ficha4!$D$18="","",[3]Ficha4!$D$18)</f>
        <v>Inoportuno seguimiento</v>
      </c>
      <c r="E56" s="218" t="str">
        <f>CONCATENATE(IF([3]Ficha4!$S$18="","",[3]Ficha4!$S$18)," ",IF([3]Ficha4!$X$18="","",[3]Ficha4!$X$18))</f>
        <v>a la accion de cobro, perdiendo la facultad  sobre el proceso por prescripcion de la sancion impuesta.</v>
      </c>
      <c r="F56" s="198" t="str">
        <f>CONCATENATE(IF([3]Ficha4!$D$29="","",[3]Ficha4!$D$29),"
",IF([3]Ficha4!$D$30="","",[3]Ficha4!$D$30),"
",IF([3]Ficha4!$D$31="","",[3]Ficha4!$D$31),"
",IF([3]Ficha4!$D$32="","",[3]Ficha4!$D$32),"
",IF([3]Ficha4!$D$33="","",[3]Ficha4!$D$33),"
",IF([3]Ficha4!$D$34="","",[3]Ficha4!$D$34))</f>
        <v xml:space="preserve">
</v>
      </c>
      <c r="G56" s="198" t="str">
        <f>IF([3]Ficha4!$AD$29="","",[3]Ficha4!$AD$29)</f>
        <v/>
      </c>
      <c r="H56" s="198" t="str">
        <f>CONCATENATE(IF([3]Ficha4!$J$39="","",[3]Ficha4!$J$39),"
",IF([3]Ficha4!$J$40="","",[3]Ficha4!$J$40),"
",IF([3]Ficha4!$J$41="","",[3]Ficha4!$J$41),"
",IF([3]Ficha4!$J$42="","",[3]Ficha4!$J$42),"
",IF([3]Ficha4!$J$43="","",[3]Ficha4!$J$43),"
",IF([3]Ficha4!$J$44="","",[3]Ficha4!$J$44),"
",IF([3]Ficha4!$J$45="","",[3]Ficha4!$J$45),"
",IF([3]Ficha4!$J$46="","",[3]Ficha4!$J$46),"
",IF([3]Ficha4!$J$47="","",[3]Ficha4!$J$47),"
",IF([3]Ficha4!$J$48="","",[3]Ficha4!$J$48))</f>
        <v xml:space="preserve">No lograr el recaudo en el termino legal del cobro
No se ubico al deudor y no se surten las notificaciones 
</v>
      </c>
      <c r="I56" s="198" t="str">
        <f>CONCATENATE(IF([3]Ficha4!$J$51="","",[3]Ficha4!$J$51),"
",IF([3]Ficha4!$J$52="","",[3]Ficha4!$J$52),"
",IF([3]Ficha4!$J$53="","",[3]Ficha4!$J$53),"
",IF([3]Ficha4!$J$54="","",[3]Ficha4!$J$54),"
",IF([3]Ficha4!$J$55="","",[3]Ficha4!$J$55),"
",IF([3]Ficha4!$J$56="","",[3]Ficha4!$J$56),"
",IF([3]Ficha4!$J$57="","",[3]Ficha4!$J$57),"
",IF([3]Ficha4!$J$58="","",[3]Ficha4!$J$58),"
",IF([3]Ficha4!$J$59="","",[3]Ficha4!$J$59),"
",IF([3]Ficha4!$J$60="","",[3]Ficha4!$J$60))</f>
        <v xml:space="preserve">Demora en la entrega del proceso por parte de la DRS 
La liquidacion o intervencion administrativa de sociedades deudoras.
</v>
      </c>
      <c r="J56" s="198" t="str">
        <f>CONCATENATE(IF([3]Ficha4!$AD$39="","",[3]Ficha4!$AD$39),"
",IF([3]Ficha4!$AD$40="","",[3]Ficha4!$AD$40),"
",IF([3]Ficha4!$AD$41="","",[3]Ficha4!$AD$41),"
",IF([3]Ficha4!$AD$42="","",[3]Ficha4!$AD$42),"
",IF([3]Ficha4!$AD$43="","",[3]Ficha4!$AD$43),"
",IF([3]Ficha4!$AD$44="","",[3]Ficha4!$AD$44),"
",IF([3]Ficha4!$AD$45="","",[3]Ficha4!$AD$45),"
",IF([3]Ficha4!$AD$46="","",[3]Ficha4!$AD$46),"
",IF([3]Ficha4!$AD$47="","",[3]Ficha4!$AD$47),"
",IF([3]Ficha4!$AD$48="","",[3]Ficha4!$AD$48),"
",IF([3]Ficha4!$AD$49="","",[3]Ficha4!$AD$49),"
",IF([3]Ficha4!$AD$50="","",[3]Ficha4!$AD$50),"
",IF([3]Ficha4!$AD$51="","",[3]Ficha4!$AD$51),"
",IF([3]Ficha4!$AD$52="","",[3]Ficha4!$AD$52),"
",IF([3]Ficha4!$AD$53="","",[3]Ficha4!$AD$53),"
",IF([3]Ficha4!$AD$54="","",[3]Ficha4!$AD$54),"
",IF([3]Ficha4!$AD$55="","",[3]Ficha4!$AD$55),"
",IF([3]Ficha4!$AD$56="","",[3]Ficha4!$AD$56),"
",IF([3]Ficha4!$AD$57="","",[3]Ficha4!$AD$57),"
",IF([3]Ficha4!$AD$58="","",[3]Ficha4!$AD$58),"
",IF([3]Ficha4!$AD$59="","",[3]Ficha4!$AD$59),"
",IF([3]Ficha4!$AD$60="","",[3]Ficha4!$AD$60))</f>
        <v xml:space="preserve">No hacer efectivas las acreencias a favor del Instituto.
Incumplimiento de las metas establecidas en los indicadores de la dependencia
Procesos disciplinarios.
Afecta los estados contables .
</v>
      </c>
      <c r="K56" s="199" t="str">
        <f>IF([3]Ficha4!$J$72="","",[3]Ficha4!$J$72)</f>
        <v>Probable (4)</v>
      </c>
      <c r="L56" s="199" t="str">
        <f>IF([3]Ficha4!$J$79="","",[3]Ficha4!$J$79)</f>
        <v>Mayor (4)</v>
      </c>
      <c r="M56" s="284" t="str">
        <f>IF([3]Ficha4!$AP$68="","",[3]Ficha4!$AP$68)</f>
        <v>Extrema</v>
      </c>
      <c r="N56" s="189" t="str">
        <f>IF([3]Ficha4!$AP$72="","",[3]Ficha4!$AP$72)</f>
        <v>Se deben atender los terminos legales para evitar la precripcion de las sanciones y asi disminuir la probabilidad e impacto de este riesgo.</v>
      </c>
      <c r="O56" s="198" t="str">
        <f>CONCATENATE(IF([3]Ficha4!$D$87="","",[3]Ficha4!$D$87),"
",IF([3]Ficha4!$D$88="","",[3]Ficha4!$D$88),"
",IF([3]Ficha4!$D$89="","",[3]Ficha4!$D$89),"
",IF([3]Ficha4!$D$90="","",[3]Ficha4!$D$90),"
",IF([3]Ficha4!$D$91="","",[3]Ficha4!$D$91),"
",IF([3]Ficha4!$D$92="","",[3]Ficha4!$D$92),"
",IF([3]Ficha4!$D$93="","",[3]Ficha4!$D$93),"
",IF([3]Ficha4!$D$94="","",[3]Ficha4!$D$94),"
",IF([3]Ficha4!$D$95="","",[3]Ficha4!$D$95),"
",IF([3]Ficha4!$D$96="","",[3]Ficha4!$D$96))</f>
        <v xml:space="preserve">Base de datos procesos coactivo
Metas fijadas donde se tramitan procesos por año de efectividad de la multa
</v>
      </c>
      <c r="P56" s="204" t="str">
        <f>CONCATENATE(IF([3]Ficha4!$AL$87="","",[3]Ficha4!$AL$87),"
",IF([3]Ficha4!$AL$88="","",[3]Ficha4!$AL$88),"
",IF([3]Ficha4!$AL$89="","",[3]Ficha4!$AL$89),"
",IF([3]Ficha4!$AL$90="","",[3]Ficha4!$AL$90),"
",IF([3]Ficha4!$AL$91="","",[3]Ficha4!$AL$91),"
",IF([3]Ficha4!$AL$92="","",[3]Ficha4!$AL$92),"
",IF([3]Ficha4!$AL$93="","",[3]Ficha4!$AL$93),"
",IF([3]Ficha4!$AL$94="","",[3]Ficha4!$AL$94),"
",IF([3]Ficha4!$AL$95="","",[3]Ficha4!$AL$95),"
",IF([3]Ficha4!$AL$96="","",[3]Ficha4!$AL$96))</f>
        <v xml:space="preserve">Fuerte
Fuerte
</v>
      </c>
      <c r="Q56" s="204" t="str">
        <f>CONCATENATE(IF([3]Ficha4!$AR$87="","",[3]Ficha4!$AR$87),"
",IF([3]Ficha4!$AR$88="","",[3]Ficha4!$AR$88),"
",IF([3]Ficha4!$AR$89="","",[3]Ficha4!$AR$89),"
",IF([3]Ficha4!$AR$90="","",[3]Ficha4!$AR$90),"
",IF([3]Ficha4!$AR$91="","",[3]Ficha4!$AR$91),"
",IF([3]Ficha4!$AR$92="","",[3]Ficha4!$AR$92),"
",IF([3]Ficha4!$AR$93="","",[3]Ficha4!$AR$93),"
",IF([3]Ficha4!$AR$94="","",[3]Ficha4!$AR$94),"
",IF([3]Ficha4!$AR$95="","",[3]Ficha4!$AR$95),"
",IF([3]Ficha4!$AR$96="","",[3]Ficha4!$AR$96))</f>
        <v xml:space="preserve">Fuerte
Fuerte
</v>
      </c>
      <c r="R56" s="204" t="str">
        <f>CONCATENATE(IF([3]Ficha4!$AT$87="","",[3]Ficha4!$AT$87),"
",IF([3]Ficha4!$AT$88="","",[3]Ficha4!$AT$88),"
",IF([3]Ficha4!$AT$89="","",[3]Ficha4!$AT$89),"
",IF([3]Ficha4!$AT$90="","",[3]Ficha4!$AT$90),"
",IF([3]Ficha4!$AT$91="","",[3]Ficha4!$AT$91),"
",IF([3]Ficha4!$AT$92="","",[3]Ficha4!$AT$92),"
",IF([3]Ficha4!$AT$93="","",[3]Ficha4!$AT$93),"
",IF([3]Ficha4!$AT$94="","",[3]Ficha4!$AT$94),"
",IF([3]Ficha4!$AT$95="","",[3]Ficha4!$AT$95),"
",IF([3]Ficha4!$AT$96="","",[3]Ficha4!$AT$96))</f>
        <v xml:space="preserve">Fuerte
Fuerte
</v>
      </c>
      <c r="S56" s="200" t="str">
        <f>IF([3]Ficha4!$AW$87="","",[3]Ficha4!$AW$87)</f>
        <v>Fuerte</v>
      </c>
      <c r="T56" s="204" t="str">
        <f>IF([3]Ficha4!$AZ$87="","",[3]Ficha4!$AZ$87)</f>
        <v>Directamente</v>
      </c>
      <c r="U56" s="198" t="str">
        <f>CONCATENATE(IF([3]Ficha4!$D$102="","",[3]Ficha4!$D$102),"
",IF([3]Ficha4!$D$103="","",[3]Ficha4!$D$103),"
",IF([3]Ficha4!$D$104="","",[3]Ficha4!$D$104),"
",IF([3]Ficha4!$D$105="","",[3]Ficha4!$D$105),"
",IF([3]Ficha4!$D$106="","",[3]Ficha4!$D$106),"
",IF([3]Ficha4!$D$107="","",[3]Ficha4!$D$107),"
",IF([3]Ficha4!$D$108="","",[3]Ficha4!$D$108),"
",IF([3]Ficha4!$D$109="","",[3]Ficha4!$D$109),"
",IF([3]Ficha4!$D$110="","",[3]Ficha4!$D$110),"
",IF([3]Ficha4!$D$111="","",[3]Ficha4!$D$111))</f>
        <v xml:space="preserve">Seguimientos a los hallazgos de auditorias internas y externas
Gestión de PQRDS
</v>
      </c>
      <c r="V56" s="204" t="str">
        <f>CONCATENATE(IF([3]Ficha4!$AL$102="","",[3]Ficha4!$AL$102),"
",IF([3]Ficha4!$AL$103="","",[3]Ficha4!$AL$103),"
",IF([3]Ficha4!$AL$104="","",[3]Ficha4!$AL$104),"
",IF([3]Ficha4!$AL$105="","",[3]Ficha4!$AL$105),"
",IF([3]Ficha4!$AL$106="","",[3]Ficha4!$AL$106),"
",IF([3]Ficha4!$AL$107="","",[3]Ficha4!$AL$107),"
",IF([3]Ficha4!$AL$108="","",[3]Ficha4!$AL$108),"
",IF([3]Ficha4!$AL$109="","",[3]Ficha4!$AL$109),"
",IF([3]Ficha4!$AL$110="","",[3]Ficha4!$AL$110),"
",IF([3]Ficha4!$AL$111="","",[3]Ficha4!$AL$111))</f>
        <v xml:space="preserve">Fuerte
Fuerte
</v>
      </c>
      <c r="W56" s="204" t="str">
        <f>CONCATENATE(IF([3]Ficha4!$AR$102="","",[3]Ficha4!$AR$102),"
",IF([3]Ficha4!$AR$103="","",[3]Ficha4!$AR$103),"
",IF([3]Ficha4!$AR$104="","",[3]Ficha4!$AR$104),"
",IF([3]Ficha4!$AR$105="","",[3]Ficha4!$AR$105),"
",IF([3]Ficha4!$AR$106="","",[3]Ficha4!$AR$106),"
",IF([3]Ficha4!$AR$107="","",[3]Ficha4!$AR$107),"
",IF([3]Ficha4!$AR$108="","",[3]Ficha4!$AR$108),"
",IF([3]Ficha4!$AR$109="","",[3]Ficha4!$AR$109),"
",IF([3]Ficha4!$AR$110="","",[3]Ficha4!$AR$110),"
",IF([3]Ficha4!$AR$111="","",[3]Ficha4!$AR$111))</f>
        <v xml:space="preserve">Fuerte
Fuerte
</v>
      </c>
      <c r="X56" s="204" t="str">
        <f>CONCATENATE(IF([3]Ficha4!$AT$102="","",[3]Ficha4!$AT$102),"
",IF([3]Ficha4!$AT$103="","",[3]Ficha4!$AT$103),"
",IF([3]Ficha4!$AT$104="","",[3]Ficha4!$AT$104),"
",IF([3]Ficha4!$AT$105="","",[3]Ficha4!$AT$105),"
",IF([3]Ficha4!$AT$106="","",[3]Ficha4!$AT$106),"
",IF([3]Ficha4!$AT$107="","",[3]Ficha4!$AT$107),"
",IF([3]Ficha4!$AT$108="","",[3]Ficha4!$AT$108),"
",IF([3]Ficha4!$AT$109="","",[3]Ficha4!$AT$109),"
",IF([3]Ficha4!$AT$110="","",[3]Ficha4!$AT$110),"
",IF([3]Ficha4!$AT$111="","",[3]Ficha4!$AT$111))</f>
        <v xml:space="preserve">Fuerte
Fuerte
</v>
      </c>
      <c r="Y56" s="200" t="str">
        <f>IF([3]Ficha4!$AW$102="","",[3]Ficha4!$AW$102)</f>
        <v>Fuerte</v>
      </c>
      <c r="Z56" s="204" t="str">
        <f>IF([3]Ficha4!$AZ$102="","",[3]Ficha4!$AZ$102)</f>
        <v>Directamente</v>
      </c>
      <c r="AA56" s="199" t="str">
        <f>IF([3]Ficha4!$J$127="","",[3]Ficha4!$J$127)</f>
        <v>Improbable (2)</v>
      </c>
      <c r="AB56" s="199" t="str">
        <f>IF([3]Ficha4!$J$134="","",[3]Ficha4!$J$134)</f>
        <v>Menor (2)</v>
      </c>
      <c r="AC56" s="295" t="str">
        <f>IF([3]Ficha4!$AP$126="","",[3]Ficha4!$AP$126)</f>
        <v>Baja</v>
      </c>
      <c r="AD56" s="189" t="str">
        <f>IF([3]Ficha4!$AP$130="","",[3]Ficha4!$AP$130)</f>
        <v>Las metas establecidas para el año según los procesos proximos a prescribir, se cumplen y atenuan la  probabilidad e impacto.</v>
      </c>
      <c r="AE56" s="191" t="str">
        <f>IF([3]Ficha4!$T$145="x",[3]Datos!$AU$2,IF([3]Ficha4!$AM$145="x",[3]Datos!$AU$3,""))</f>
        <v>Aceptar</v>
      </c>
      <c r="AF56" s="195" t="str">
        <f>CONCATENATE(IF([3]Ficha4!$V$155="","",[3]Ficha4!$V$155),"
",IF([3]Ficha4!$V$156="","",[3]Ficha4!$V$156),"
",IF([3]Ficha4!$V$157="","",[3]Ficha4!$V$157),"
",IF([3]Ficha4!$V$158="","",[3]Ficha4!$V$158),"
",IF([3]Ficha4!$V$159="","",[3]Ficha4!$V$159),"
",IF([3]Ficha4!$V$160="","",[3]Ficha4!$V$160),"
",IF([3]Ficha4!$V$161="","",[3]Ficha4!$V$161),"
",IF([3]Ficha4!$V$162="","",[3]Ficha4!$V$162),"
",IF([3]Ficha4!$V$163="","",[3]Ficha4!$V$163),"
",IF([3]Ficha4!$V$164="","",[3]Ficha4!$V$164),"
_______________
",IF([3]Ficha4!$V$165="","",[3]Ficha4!$V$165),"
",IF([3]Ficha4!$V$166="","",[3]Ficha4!$V$166),"
",IF([3]Ficha4!$V$167="","",[3]Ficha4!$V$167),"
",IF([3]Ficha4!$V$168="","",[3]Ficha4!$V$168),"
",IF([3]Ficha4!$V$169="","",[3]Ficha4!$V$169),"
",IF([3]Ficha4!$V$170="","",[3]Ficha4!$V$170),"
",IF([3]Ficha4!$V$171="","",[3]Ficha4!$V$171),"
",IF([3]Ficha4!$V$172="","",[3]Ficha4!$V$172),"
",IF([3]Ficha4!$V$173="","",[3]Ficha4!$V$173),"
",IF([3]Ficha4!$V$164="","",[3]Ficha4!$V$174),"")</f>
        <v xml:space="preserve">
_______________
</v>
      </c>
      <c r="AG56" s="195" t="str">
        <f>CONCATENATE(IF([3]Ficha4!$AH$155="","",[3]Ficha4!$AH$155),"
",IF([3]Ficha4!$AH$156="","",[3]Ficha4!$AH$156),"
",IF([3]Ficha4!$AH$157="","",[3]Ficha4!$AH$157),"
",IF([3]Ficha4!$AH$158="","",[3]Ficha4!$AH$158),"
",IF([3]Ficha4!$AH$159="","",[3]Ficha4!$AH$159),"
",IF([3]Ficha4!$AH$160="","",[3]Ficha4!$AH$160),"
",IF([3]Ficha4!$AH$161="","",[3]Ficha4!$AH$161),"
",IF([3]Ficha4!$AH$162="","",[3]Ficha4!$AH$162),"
",IF([3]Ficha4!$AH$163="","",[3]Ficha4!$AH$163),"
",IF([3]Ficha4!$AH$164="","",[3]Ficha4!$AH$164),"
_______________
",IF([3]Ficha4!$AH$165="","",[3]Ficha4!$AH$165),"
",IF([3]Ficha4!$AH$166="","",[3]Ficha4!$AH$166),"
",IF([3]Ficha4!$AH$167="","",[3]Ficha4!$AH$167),"
",IF([3]Ficha4!$AH$168="","",[3]Ficha4!$AH$168),"
",IF([3]Ficha4!$AH$169="","",[3]Ficha4!$AH$169),"
",IF([3]Ficha4!$AH$170="","",[3]Ficha4!$AH$170),"
",IF([3]Ficha4!$AH$171="","",[3]Ficha4!$AH$171),"
",IF([3]Ficha4!$AH$172="","",[3]Ficha4!$AH$172),"
",IF([3]Ficha4!$AH$173="","",[3]Ficha4!$AH$173),"
",IF([3]Ficha4!$AH$164="","",[3]Ficha4!$AH$174),"")</f>
        <v xml:space="preserve">
_______________
</v>
      </c>
      <c r="AH56" s="195" t="str">
        <f>CONCATENATE(IF([3]Ficha4!$AQ$155="","",[3]Ficha4!$AQ$155),"
",IF([3]Ficha4!$AQ$156="","",[3]Ficha4!$AQ$156),"
",IF([3]Ficha4!$AQ$157="","",[3]Ficha4!$AQ$157),"
",IF([3]Ficha4!$AQ$158="","",[3]Ficha4!$AQ$158),"
",IF([3]Ficha4!$AQ$159="","",[3]Ficha4!$AQ$159),"
",IF([3]Ficha4!$AQ$160="","",[3]Ficha4!$AQ$160),"
",IF([3]Ficha4!$AQ$161="","",[3]Ficha4!$AQ$161),"
",IF([3]Ficha4!$AQ$162="","",[3]Ficha4!$AQ$162),"
",IF([3]Ficha4!$AQ$163="","",[3]Ficha4!$AQ$163),"
",IF([3]Ficha4!$AQ$164="","",[3]Ficha4!$AQ$164),"
_______________
",IF([3]Ficha4!$AQ$165="","",[3]Ficha4!$AQ$165),"
",IF([3]Ficha4!$AQ$166="","",[3]Ficha4!$AQ$166),"
",IF([3]Ficha4!$AQ$167="","",[3]Ficha4!$AQ$167),"
",IF([3]Ficha4!$AQ$168="","",[3]Ficha4!$AQ$168),"
",IF([3]Ficha4!$AQ$169="","",[3]Ficha4!$AQ$169),"
",IF([3]Ficha4!$AQ$170="","",[3]Ficha4!$AQ$170),"
",IF([3]Ficha4!$AQ$171="","",[3]Ficha4!$AQ$171),"
",IF([3]Ficha4!$AQ$172="","",[3]Ficha4!$AQ$172),"
",IF([3]Ficha4!$AQ$173="","",[3]Ficha4!$AQ$173),"
",IF([3]Ficha4!$AQ$164="","",[3]Ficha4!$AQ$174),"")</f>
        <v xml:space="preserve">
_______________
</v>
      </c>
      <c r="AI56" s="201" t="str">
        <f>CONCATENATE(IF([3]Ficha4!$BA$155="","",TEXT([3]Ficha4!$BA$155,"dd/mm/yyyy")),"
",IF([3]Ficha4!$BA$156="","",TEXT([3]Ficha4!$BA$156,"dd/mm/yyyy")),"
",IF([3]Ficha4!$BA$157="","",TEXT([3]Ficha4!$BA$157,"dd/mm/yyyy")),"
",IF([3]Ficha4!$BA$158="","",TEXT([3]Ficha4!$BA$158,"dd/mm/yyyy")),"
",IF([3]Ficha4!$BA$159="","",TEXT([3]Ficha4!$BA$159,"dd/mm/yyyy")),"
",IF([3]Ficha4!$BA$160="","",TEXT([3]Ficha4!$BA$160,"dd/mm/yyyy")),"
",IF([3]Ficha4!$BA$161="","",TEXT([3]Ficha4!$BA$161,"dd/mm/yyyy")),"
",IF([3]Ficha4!$BA$162="","",TEXT([3]Ficha4!$BA$162,"dd/mm/yyyy")),"
",IF([3]Ficha4!$BA$163="","",TEXT([3]Ficha4!$BA$163,"dd/mm/yyyy")),"
",IF([3]Ficha4!$BA$164="","",TEXT([3]Ficha4!$BA$164,"dd/mm/yyyy")),"
_______________
",IF([3]Ficha4!$BA$165="","",TEXT([3]Ficha4!$BA$165,"dd/mm/yyyy")),"
",IF([3]Ficha4!$BA$166="","",TEXT([3]Ficha4!$BA$166,"dd/mm/yyyy")),"
",IF([3]Ficha4!$BA$167="","",TEXT([3]Ficha4!$BA$167,"dd/mm/yyyy")),"
",IF([3]Ficha4!$BA$168="","",TEXT([3]Ficha4!$BA$168,"dd/mm/yyyy")),"
",IF([3]Ficha4!$BA$169="","",TEXT([3]Ficha4!$BA$169,"dd/mm/yyyy")),"
",IF([3]Ficha4!$BA$170="","",TEXT([3]Ficha4!$BA$170,"dd/mm/yyyy")),"
",IF([3]Ficha4!$BA$171="","",TEXT([3]Ficha4!$BA$171,"dd/mm/yyyy")),"
",IF([3]Ficha4!$BA$172="","",TEXT([3]Ficha4!$BA$172,"dd/mm/yyyy")),"
",IF([3]Ficha4!$BA$173="","",TEXT([3]Ficha4!$BA$173,"dd/mm/yyyy")),"
",IF([3]Ficha4!$BA$174="","",TEXT([3]Ficha4!$BA$174,"dd/mm/yyyy")))</f>
        <v xml:space="preserve">
_______________
</v>
      </c>
      <c r="AJ56" s="201" t="str">
        <f>CONCATENATE(IF([3]Ficha4!$BG$155="","",TEXT([3]Ficha4!$BG$155,"dd/mm/yyyy")),"
",IF([3]Ficha4!$BG$156="","",TEXT([3]Ficha4!$BG$156,"dd/mm/yyyy")),"
",IF([3]Ficha4!$BG$157="","",TEXT([3]Ficha4!$BG$157,"dd/mm/yyyy")),"
",IF([3]Ficha4!$BG$158="","",TEXT([3]Ficha4!$BG$158,"dd/mm/yyyy")),"
",IF([3]Ficha4!$BG$159="","",TEXT([3]Ficha4!$BG$159,"dd/mm/yyyy")),"
",IF([3]Ficha4!$BG$160="","",TEXT([3]Ficha4!$BG$160,"dd/mm/yyyy")),"
",IF([3]Ficha4!$BG$161="","",TEXT([3]Ficha4!$BG$161,"dd/mm/yyyy")),"
",IF([3]Ficha4!$BG$162="","",TEXT([3]Ficha4!$BG$162,"dd/mm/yyyy")),"
",IF([3]Ficha4!$BG$163="","",TEXT([3]Ficha4!$BG$163,"dd/mm/yyyy")),"
",IF([3]Ficha4!$BG$164="","",TEXT([3]Ficha4!$BG$164,"dd/mm/yyyy")),"
_______________
",IF([3]Ficha4!$BG$165="","",TEXT([3]Ficha4!$BG$165,"dd/mm/yyyy")),"
",IF([3]Ficha4!$BG$166="","",TEXT([3]Ficha4!$BG$166,"dd/mm/yyyy")),"
",IF([3]Ficha4!$BG$167="","",TEXT([3]Ficha4!$BG$167,"dd/mm/yyyy")),"
",IF([3]Ficha4!$BG$168="","",TEXT([3]Ficha4!$BG$168,"dd/mm/yyyy")),"
",IF([3]Ficha4!$BG$169="","",TEXT([3]Ficha4!$BG$169,"dd/mm/yyyy")),"
",IF([3]Ficha4!$BG$170="","",TEXT([3]Ficha4!$BG$170,"dd/mm/yyyy")),"
",IF([3]Ficha4!$BG$171="","",TEXT([3]Ficha4!$BG$171,"dd/mm/yyyy")),"
",IF([3]Ficha4!$BG$172="","",TEXT([3]Ficha4!$BG$172,"dd/mm/yyyy")),"
",IF([3]Ficha4!$BG$173="","",TEXT([3]Ficha4!$BG$173,"dd/mm/yyyy")),"
",IF([3]Ficha4!$BG$174="","",TEXT([3]Ficha4!$BG$174,"dd/mm/yyyy")))</f>
        <v xml:space="preserve">
_______________
</v>
      </c>
      <c r="AK56" s="189" t="str">
        <f>CONCATENATE(IF([3]Ficha4!$V$180="","",[3]Ficha4!$V$180),"
",IF([3]Ficha4!$V$181="","",[3]Ficha4!$V$181),"
",IF([3]Ficha4!$V$182="","",[3]Ficha4!$V$182),"
",IF([3]Ficha4!$V$183="","",[3]Ficha4!$V$183),"
",IF([3]Ficha4!$V$184="","",[3]Ficha4!$V$184),"
",IF([3]Ficha4!$V$185="","",[3]Ficha4!$V$185),"
",IF([3]Ficha4!$V$186="","",[3]Ficha4!$V$186),"
",IF([3]Ficha4!$V$187="","",[3]Ficha4!$V$187),"
",IF([3]Ficha4!$V$188="","",[3]Ficha4!$V$188),"
",IF([3]Ficha4!$V$189="","",[3]Ficha4!$V$189),"
_______________
",IF([3]Ficha4!$V$190="","",[3]Ficha4!$V$190),"
",IF([3]Ficha4!$V$191="","",[3]Ficha4!$V$191),"
",IF([3]Ficha4!$V$192="","",[3]Ficha4!$V$192),"
",IF([3]Ficha4!$V$193="","",[3]Ficha4!$V$193),"
",IF([3]Ficha4!$V$194="","",[3]Ficha4!$V$194),"
",IF([3]Ficha4!$V$195="","",[3]Ficha4!$V$195),"
",IF([3]Ficha4!$V$196="","",[3]Ficha4!$V$196),"
",IF([3]Ficha4!$V$197="","",[3]Ficha4!$V$197),"
",IF([3]Ficha4!$V$198="","",[3]Ficha4!$V$198),"
",IF([3]Ficha4!$V$199="","",[3]Ficha4!$V$199),"")</f>
        <v xml:space="preserve">
_______________
</v>
      </c>
      <c r="AL56" s="189" t="str">
        <f>CONCATENATE(IF([3]Ficha4!$AH$180="","",[3]Ficha4!$AH$180),"
",IF([3]Ficha4!$AH$181="","",[3]Ficha4!$AH$181),"
",IF([3]Ficha4!$AH$182="","",[3]Ficha4!$AH$182),"
",IF([3]Ficha4!$AH$183="","",[3]Ficha4!$AH$183),"
",IF([3]Ficha4!$AH$184="","",[3]Ficha4!$AH$184),"
",IF([3]Ficha4!$AH$185="","",[3]Ficha4!$AH$185),"
",IF([3]Ficha4!$AH$186="","",[3]Ficha4!$AH$186),"
",IF([3]Ficha4!$AH$187="","",[3]Ficha4!$AH$187),"
",IF([3]Ficha4!$AH$188="","",[3]Ficha4!$AH$188),"
",IF([3]Ficha4!$AH$189="","",[3]Ficha4!$AH$189),"
_______________
",IF([3]Ficha4!$AH$190="","",[3]Ficha4!$AH$190),"
",IF([3]Ficha4!$AH$191="","",[3]Ficha4!$AH$191),"
",IF([3]Ficha4!$AH$192="","",[3]Ficha4!$AH$192),"
",IF([3]Ficha4!$AH$193="","",[3]Ficha4!$AH$193),"
",IF([3]Ficha4!$AH$194="","",[3]Ficha4!$AH$194),"
",IF([3]Ficha4!$AH$195="","",[3]Ficha4!$AH$195),"
",IF([3]Ficha4!$AH$196="","",[3]Ficha4!$AH$196),"
",IF([3]Ficha4!$AH$197="","",[3]Ficha4!$AH$197),"
",IF([3]Ficha4!$AH$198="","",[3]Ficha4!$AH$198),"
",IF([3]Ficha4!$AH$199="","",[3]Ficha4!$AH$199),"")</f>
        <v xml:space="preserve">
_______________
</v>
      </c>
      <c r="AM56" s="189" t="str">
        <f>CONCATENATE(IF([3]Ficha4!$AQ$180="","",[3]Ficha4!$AQ$180),"
",IF([3]Ficha4!$AQ$181="","",[3]Ficha4!$AQ$181),"
",IF([3]Ficha4!$AQ$182="","",[3]Ficha4!$AQ$182),"
",IF([3]Ficha4!$AQ$183="","",[3]Ficha4!$AQ$183),"
",IF([3]Ficha4!$AQ$184="","",[3]Ficha4!$AQ$184),"
",IF([3]Ficha4!$AQ$185="","",[3]Ficha4!$AQ$185),"
",IF([3]Ficha4!$AQ$186="","",[3]Ficha4!$AQ$186),"
",IF([3]Ficha4!$AQ$187="","",[3]Ficha4!$AQ$187),"
",IF([3]Ficha4!$AQ$188="","",[3]Ficha4!$AQ$188),"
",IF([3]Ficha4!$AQ$189="","",[3]Ficha4!$AQ$189),"
_______________
",IF([3]Ficha4!$AQ$190="","",[3]Ficha4!$AQ$190),"
",IF([3]Ficha4!$AQ$191="","",[3]Ficha4!$AQ$191),"
",IF([3]Ficha4!$AQ$192="","",[3]Ficha4!$AQ$192),"
",IF([3]Ficha4!$AQ$193="","",[3]Ficha4!$AQ$193),"
",IF([3]Ficha4!$AQ$194="","",[3]Ficha4!$AQ$194),"
",IF([3]Ficha4!$AQ$195="","",[3]Ficha4!$AQ$195),"
",IF([3]Ficha4!$AQ$196="","",[3]Ficha4!$AQ$196),"
",IF([3]Ficha4!$AQ$197="","",[3]Ficha4!$AQ$197),"
",IF([3]Ficha4!$AQ$198="","",[3]Ficha4!$AQ$198),"
",IF([3]Ficha4!$AQ$199="","",[3]Ficha4!$AQ$199),"")</f>
        <v xml:space="preserve">
_______________
</v>
      </c>
      <c r="AN56" s="219" t="str">
        <f>CONCATENATE(IF([3]Ficha4!$BA$180="","",TEXT([3]Ficha4!$BA$180,"dd/mm/yyyy")),"
",IF([3]Ficha4!$BA$181="","",TEXT([3]Ficha4!$BA$181,"dd/mm/yyyy")),"
",IF([3]Ficha4!$BA$182="","",TEXT([3]Ficha4!$BA$182,"dd/mm/yyyy")),"
",IF([3]Ficha4!$BA$183="","",TEXT([3]Ficha4!$BA$183,"dd/mm/yyyy")),"
",IF([3]Ficha4!$BA$184="","",TEXT([3]Ficha4!$BA$184,"dd/mm/yyyy")),"
",IF([3]Ficha4!$BA$185="","",TEXT([3]Ficha4!$BA$185,"dd/mm/yyyy")),"
",IF([3]Ficha4!$BA$186="","",TEXT([3]Ficha4!$BA$186,"dd/mm/yyyy")),"
",IF([3]Ficha4!$BA$187="","",TEXT([3]Ficha4!$BA$187,"dd/mm/yyyy")),"
",IF([3]Ficha4!$BA$188="","",TEXT([3]Ficha4!$BA$188,"dd/mm/yyyy")),"
",IF([3]Ficha4!$BA$189="","",TEXT([3]Ficha4!$BA$189,"dd/mm/yyyy")),"
_______________
",IF([3]Ficha4!$BA$190="","",TEXT([3]Ficha4!$BA$190,"dd/mm/yyyy")),"
",IF([3]Ficha4!$BA$191="","",TEXT([3]Ficha4!$BA$191,"dd/mm/yyyy")),"
",IF([3]Ficha4!$BA$192="","",TEXT([3]Ficha4!$BA$192,"dd/mm/yyyy")),"
",IF([3]Ficha4!$BA$193="","",TEXT([3]Ficha4!$BA$193,"dd/mm/yyyy")),"
",IF([3]Ficha4!$BA$194="","",TEXT([3]Ficha4!$BA$194,"dd/mm/yyyy")),"
",IF([3]Ficha4!$BA$195="","",TEXT([3]Ficha4!$BA$195,"dd/mm/yyyy")),"
",IF([3]Ficha4!$BA$196="","",TEXT([3]Ficha4!$BA$196,"dd/mm/yyyy")),"
",IF([3]Ficha4!$BA$197="","",TEXT([3]Ficha4!$BA$197,"dd/mm/yyyy")),"
",IF([3]Ficha4!$BA$198="","",TEXT([3]Ficha4!$BA$198,"dd/mm/yyyy")),"
",IF([3]Ficha4!$BA$199="","",TEXT([3]Ficha4!$BA$199,"dd/mm/yyyy")))</f>
        <v xml:space="preserve">
_______________
</v>
      </c>
      <c r="AO56" s="219" t="str">
        <f>CONCATENATE(IF([3]Ficha4!$BG$180="","",TEXT([3]Ficha4!$BG$180,"dd/mm/yyyy")),"
",IF([3]Ficha4!$BG$181="","",TEXT([3]Ficha4!$BG$181,"dd/mm/yyyy")),"
",IF([3]Ficha4!$BG$182="","",TEXT([3]Ficha4!$BG$182,"dd/mm/yyyy")),"
",IF([3]Ficha4!$BG$183="","",TEXT([3]Ficha4!$BG$183,"dd/mm/yyyy")),"
",IF([3]Ficha4!$BG$184="","",TEXT([3]Ficha4!$BG$184,"dd/mm/yyyy")),"
",IF([3]Ficha4!$BG$185="","",TEXT([3]Ficha4!$BG$185,"dd/mm/yyyy")),"
",IF([3]Ficha4!$BG$186="","",TEXT([3]Ficha4!$BG$186,"dd/mm/yyyy")),"
",IF([3]Ficha4!$BG$187="","",TEXT([3]Ficha4!$BG$187,"dd/mm/yyyy")),"
",IF([3]Ficha4!$BG$188="","",TEXT([3]Ficha4!$BG$188,"dd/mm/yyyy")),"
",IF([3]Ficha4!$BG$189="","",TEXT([3]Ficha4!$BG$189,"dd/mm/yyyy")),"
_______________
",IF([3]Ficha4!$BG$190="","",TEXT([3]Ficha4!$BG$190,"dd/mm/yyyy")),"
",IF([3]Ficha4!$BG$191="","",TEXT([3]Ficha4!$BG$191,"dd/mm/yyyy")),"
",IF([3]Ficha4!$BG$192="","",TEXT([3]Ficha4!$BG$192,"dd/mm/yyyy")),"
",IF([3]Ficha4!$BG$193="","",TEXT([3]Ficha4!$BG$193,"dd/mm/yyyy")),"
",IF([3]Ficha4!$BG$194="","",TEXT([3]Ficha4!$BG$194,"dd/mm/yyyy")),"
",IF([3]Ficha4!$BG$195="","",TEXT([3]Ficha4!$BG$195,"dd/mm/yyyy")),"
",IF([3]Ficha4!$BG$196="","",TEXT([3]Ficha4!$BG$196,"dd/mm/yyyy")),"
",IF([3]Ficha4!$BG$197="","",TEXT([3]Ficha4!$BG$197,"dd/mm/yyyy")),"
",IF([3]Ficha4!$BG$198="","",TEXT([3]Ficha4!$BG$198,"dd/mm/yyyy")),"
",IF([3]Ficha4!$BG$199="","",TEXT([3]Ficha4!$BG$199,"dd/mm/yyyy")))</f>
        <v xml:space="preserve">
_______________
</v>
      </c>
      <c r="AP56" s="189" t="str">
        <f>CONCATENATE(IF([3]Ficha4!$D$205="","",[3]Ficha4!$D$205),"
",IF([3]Ficha4!$D$206="","",[3]Ficha4!$D$206),"
",IF([3]Ficha4!$D$207="","",[3]Ficha4!$D$207),"
",IF([3]Ficha4!$D$208="","",[3]Ficha4!$D$208),"
",IF([3]Ficha4!$D$209="","",[3]Ficha4!$D$209),"
",IF([3]Ficha4!$D$210="","",[3]Ficha4!$D$210),"
",IF([3]Ficha4!$D$211="","",[3]Ficha4!$D$211),"
",IF([3]Ficha4!$D$212="","",[3]Ficha4!$D$212),"
",IF([3]Ficha4!$D$213="","",[3]Ficha4!$D$213),"
",IF([3]Ficha4!$D$214="","",[3]Ficha4!$D$214),"")</f>
        <v xml:space="preserve">Declarar el archivo y prescrpción del proceso
</v>
      </c>
      <c r="AQ56" s="189" t="str">
        <f>CONCATENATE(IF([3]Ficha4!$V$205="","",[3]Ficha4!$V$205),"
",IF([3]Ficha4!$V$206="","",[3]Ficha4!$V$206),"
",IF([3]Ficha4!$V$207="","",[3]Ficha4!$V$207),"
",IF([3]Ficha4!$V$208="","",[3]Ficha4!$V$208),"
",IF([3]Ficha4!$V$209="","",[3]Ficha4!$V$209),"
",IF([3]Ficha4!$V$210="","",[3]Ficha4!$V$210),"
",IF([3]Ficha4!$V$211="","",[3]Ficha4!$V$211),"
",IF([3]Ficha4!$V$212="","",[3]Ficha4!$V$212),"
",IF([3]Ficha4!$V$213="","",[3]Ficha4!$V$213),"
",IF([3]Ficha4!$V$214="","",[3]Ficha4!$V$214),"")</f>
        <v xml:space="preserve">Coodinador de Grupo de Cobro Coactivio
</v>
      </c>
      <c r="AR56" s="189" t="str">
        <f>CONCATENATE(IF([3]Ficha4!$AN$205="","",[3]Ficha4!$AN$205),"
",IF([3]Ficha4!$AN$206="","",[3]Ficha4!$AN$206),"
",IF([3]Ficha4!$AN$207="","",[3]Ficha4!$AN$207),"
",IF([3]Ficha4!$AN$208="","",[3]Ficha4!$AN$208),"
",IF([3]Ficha4!$AN$209="","",[3]Ficha4!$AN$209),"
",IF([3]Ficha4!$AN$210="","",[3]Ficha4!$AN$210),"
",IF([3]Ficha4!$AN$211="","",[3]Ficha4!$AN$211),"
",IF([3]Ficha4!$AN$212="","",[3]Ficha4!$AN$212),"
",IF([3]Ficha4!$AN$213="","",[3]Ficha4!$AN$213),"
",IF([3]Ficha4!$AN$214="","",[3]Ficha4!$AN$214),"")</f>
        <v xml:space="preserve">Acto de declaración de archivo del proceso
</v>
      </c>
    </row>
    <row r="57" spans="1:44" ht="306" hidden="1">
      <c r="A57" s="196" t="s">
        <v>1254</v>
      </c>
      <c r="B57" s="197" t="str">
        <f>IF([3]Ficha5!$V$13="","",[3]Ficha5!$V$13)</f>
        <v>Riesgo de Seguridad de la información</v>
      </c>
      <c r="C57" s="197" t="str">
        <f>IF([3]Ficha5!$AY$24="","",[3]Ficha5!$AY$24)</f>
        <v>Seguridad de la Información</v>
      </c>
      <c r="D57" s="217" t="str">
        <f>IF([3]Ficha5!$D$18="","",[3]Ficha5!$D$18)</f>
        <v>Pérdida de disponibilidad del activo de información</v>
      </c>
      <c r="E57" s="218" t="str">
        <f>CONCATENATE(IF([3]Ficha5!$S$18="","",[3]Ficha5!$S$18)," ",IF([3]Ficha5!$X$18="","",[3]Ficha5!$X$18))</f>
        <v>en la ejecucion de los procesos de cobro persuasivo y/o coactivo para hacer efectivas las acreencias a favor del Invima.</v>
      </c>
      <c r="F57" s="198" t="str">
        <f>CONCATENATE(IF([3]Ficha5!$D$29="","",[3]Ficha5!$D$29),"
",IF([3]Ficha5!$D$30="","",[3]Ficha5!$D$30),"
",IF([3]Ficha5!$D$31="","",[3]Ficha5!$D$31),"
",IF([3]Ficha5!$D$32="","",[3]Ficha5!$D$32),"
",IF([3]Ficha5!$D$33="","",[3]Ficha5!$D$33),"
",IF([3]Ficha5!$D$34="","",[3]Ficha5!$D$34))</f>
        <v xml:space="preserve">Todos los trámites
</v>
      </c>
      <c r="G57" s="198" t="str">
        <f>IF([3]Ficha5!$AD$29="","",[3]Ficha5!$AD$29)</f>
        <v>Todos los procesos</v>
      </c>
      <c r="H57" s="198" t="str">
        <f>CONCATENATE(IF([3]Ficha5!$J$39="","",[3]Ficha5!$J$39),"
",IF([3]Ficha5!$J$40="","",[3]Ficha5!$J$40),"
",IF([3]Ficha5!$J$41="","",[3]Ficha5!$J$41),"
",IF([3]Ficha5!$J$42="","",[3]Ficha5!$J$42),"
",IF([3]Ficha5!$J$43="","",[3]Ficha5!$J$43),"
",IF([3]Ficha5!$J$44="","",[3]Ficha5!$J$44),"
",IF([3]Ficha5!$J$45="","",[3]Ficha5!$J$45),"
",IF([3]Ficha5!$J$46="","",[3]Ficha5!$J$46),"
",IF([3]Ficha5!$J$47="","",[3]Ficha5!$J$47),"
",IF([3]Ficha5!$J$48="","",[3]Ficha5!$J$48))</f>
        <v xml:space="preserve">Acceso libre o sin controles a la informacion fisica o digital
Escritorio desatendido (ausencia de bloqueo de la sesion - PC)
Falta de espacio para mantener en custodia los procesos activos.
Mal funcionamiento del equipo (problemas de software y hardware)
</v>
      </c>
      <c r="I57" s="198" t="str">
        <f>CONCATENATE(IF([3]Ficha5!$J$51="","",[3]Ficha5!$J$51),"
",IF([3]Ficha5!$J$52="","",[3]Ficha5!$J$52),"
",IF([3]Ficha5!$J$53="","",[3]Ficha5!$J$53),"
",IF([3]Ficha5!$J$54="","",[3]Ficha5!$J$54),"
",IF([3]Ficha5!$J$55="","",[3]Ficha5!$J$55),"
",IF([3]Ficha5!$J$56="","",[3]Ficha5!$J$56),"
",IF([3]Ficha5!$J$57="","",[3]Ficha5!$J$57),"
",IF([3]Ficha5!$J$58="","",[3]Ficha5!$J$58),"
",IF([3]Ficha5!$J$59="","",[3]Ficha5!$J$59),"
",IF([3]Ficha5!$J$60="","",[3]Ficha5!$J$60))</f>
        <v xml:space="preserve">Falta de seguridad en las puertas de acceso al area de las oficinas y al area de archivo
Fallas en los accesos a las carpetas de Red
</v>
      </c>
      <c r="J57" s="198" t="str">
        <f>CONCATENATE(IF([3]Ficha5!$AD$39="","",[3]Ficha5!$AD$39),"
",IF([3]Ficha5!$AD$40="","",[3]Ficha5!$AD$40),"
",IF([3]Ficha5!$AD$41="","",[3]Ficha5!$AD$41),"
",IF([3]Ficha5!$AD$42="","",[3]Ficha5!$AD$42),"
",IF([3]Ficha5!$AD$43="","",[3]Ficha5!$AD$43),"
",IF([3]Ficha5!$AD$44="","",[3]Ficha5!$AD$44),"
",IF([3]Ficha5!$AD$45="","",[3]Ficha5!$AD$45),"
",IF([3]Ficha5!$AD$43="","",[3]Ficha5!$AD$43),"
",IF([3]Ficha5!$AD$47="","",[3]Ficha5!$AD$47),"
",IF([3]Ficha5!$AD$48="","",[3]Ficha5!$AD$48),"
",IF([3]Ficha5!$AD$49="","",[3]Ficha5!$AD$49),"
",IF([3]Ficha5!$AD$50="","",[3]Ficha5!$AD$50),"
",IF([3]Ficha5!$AD$51="","",[3]Ficha5!$AD$51),"
",IF([3]Ficha5!$AD$52="","",[3]Ficha5!$AD$52),"
",IF([3]Ficha5!$AD$53="","",[3]Ficha5!$AD$53),"
",IF([3]Ficha5!$AD$54="","",[3]Ficha5!$AD$54),"
",IF([3]Ficha5!$AD$55="","",[3]Ficha5!$AD$55),"
",IF([3]Ficha5!$AD$56="","",[3]Ficha5!$AD$56),"
",IF([3]Ficha5!$AD$57="","",[3]Ficha5!$AD$57),"
",IF([3]Ficha5!$AD$58="","",[3]Ficha5!$AD$58),"
",IF([3]Ficha5!$AD$59="","",[3]Ficha5!$AD$59),"
",IF([3]Ficha5!$AD$60="","",[3]Ficha5!$AD$60))</f>
        <v xml:space="preserve">Divulgacion ilegal de la informacion
Perdida de Imagen del Instituto
No cobro de obligaciones por perdida de expedientes
Estimulo a la corrupcion
Abuso de derechos
Sanciones legales por perdida de informacion
Incumplimiento de las metas de la Oficina Asesora Juridica.
Abuso de derechos
</v>
      </c>
      <c r="K57" s="199" t="str">
        <f>IF([3]Ficha5!$J$72="","",[3]Ficha5!$J$72)</f>
        <v>Rara vez (1)</v>
      </c>
      <c r="L57" s="199" t="str">
        <f>IF([3]Ficha5!$J$79="","",[3]Ficha5!$J$79)</f>
        <v>Moderado (3)</v>
      </c>
      <c r="M57" s="288" t="str">
        <f>IF([3]Ficha5!$AP$68="","",[3]Ficha5!$AP$68)</f>
        <v>Moderada</v>
      </c>
      <c r="N57" s="189" t="str">
        <f>IF([3]Ficha5!$AP$72="","",[3]Ficha5!$AP$72)</f>
        <v>El usuario de la informacion debe ser cuidadoso con sus claves de acceso al Pc y con el manejo de las carpetas compartidas y archivos fisicos con el fin de no provocar la perdida de informacion disponible para el proceso.</v>
      </c>
      <c r="O57" s="198" t="str">
        <f>CONCATENATE(IF([3]Ficha5!$D$87="","",[3]Ficha5!$D$87),"
",IF([3]Ficha5!$D$88="","",[3]Ficha5!$D$88),"
",IF([3]Ficha5!$D$89="","",[3]Ficha5!$D$89),"
",IF([3]Ficha5!$D$90="","",[3]Ficha5!$D$90),"
",IF([3]Ficha5!$D$91="","",[3]Ficha5!$D$91),"
",IF([3]Ficha5!$D$92="","",[3]Ficha5!$D$92),"
",IF([3]Ficha5!$D$93="","",[3]Ficha5!$D$93),"
",IF([3]Ficha5!$D$94="","",[3]Ficha5!$D$94),"
",IF([3]Ficha5!$D$95="","",[3]Ficha5!$D$95),"
",IF([3]Ficha5!$D$96="","",[3]Ficha5!$D$96))</f>
        <v xml:space="preserve">Almacenamiento de informacion en carpetas compartidas en la  Red y soporte Tecnico.
Ejecucion copias de seguridad por parte de TI
Claves o contraseñas para cada usuario (sesion propia)
Control de archivos y actas de devolucion de procesos en bases de datos de coactivo.
</v>
      </c>
      <c r="P57" s="204" t="str">
        <f>CONCATENATE(IF([3]Ficha5!$AL$87="","",[3]Ficha5!$AL$87),"
",IF([3]Ficha5!$AL$88="","",[3]Ficha5!$AL$88),"
",IF([3]Ficha5!$AL$89="","",[3]Ficha5!$AL$89),"
",IF([3]Ficha5!$AL$90="","",[3]Ficha5!$AL$90),"
",IF([3]Ficha5!$AL$91="","",[3]Ficha5!$AL$91),"
",IF([3]Ficha5!$AL$92="","",[3]Ficha5!$AL$92),"
",IF([3]Ficha5!$AL$93="","",[3]Ficha5!$AL$93),"
",IF([3]Ficha5!$AL$94="","",[3]Ficha5!$AL$94),"
",IF([3]Ficha5!$AL$95="","",[3]Ficha5!$AL$95),"
",IF([3]Ficha5!$AL$96="","",[3]Ficha5!$AL$96))</f>
        <v xml:space="preserve">Fuerte
Débil
Fuerte
Fuerte
</v>
      </c>
      <c r="Q57" s="204" t="str">
        <f>CONCATENATE(IF([3]Ficha5!$AR$87="","",[3]Ficha5!$AR$87),"
",IF([3]Ficha5!$AR$88="","",[3]Ficha5!$AR$88),"
",IF([3]Ficha5!$AR$89="","",[3]Ficha5!$AR$89),"
",IF([3]Ficha5!$AR$90="","",[3]Ficha5!$AR$90),"
",IF([3]Ficha5!$AR$91="","",[3]Ficha5!$AR$91),"
",IF([3]Ficha5!$AR$92="","",[3]Ficha5!$AR$92),"
",IF([3]Ficha5!$AR$93="","",[3]Ficha5!$AR$93),"
",IF([3]Ficha5!$AR$94="","",[3]Ficha5!$AR$94),"
",IF([3]Ficha5!$AR$95="","",[3]Ficha5!$AR$95),"
",IF([3]Ficha5!$AR$96="","",[3]Ficha5!$AR$96))</f>
        <v xml:space="preserve">Fuerte
Fuerte
Fuerte
Fuerte
</v>
      </c>
      <c r="R57" s="204" t="str">
        <f>CONCATENATE(IF([3]Ficha5!$AT$87="","",[3]Ficha5!$AT$87),"
",IF([3]Ficha5!$AT$88="","",[3]Ficha5!$AT$88),"
",IF([3]Ficha5!$AT$89="","",[3]Ficha5!$AT$89),"
",IF([3]Ficha5!$AT$90="","",[3]Ficha5!$AT$90),"
",IF([3]Ficha5!$AT$91="","",[3]Ficha5!$AT$91),"
",IF([3]Ficha5!$AT$92="","",[3]Ficha5!$AT$92),"
",IF([3]Ficha5!$AT$93="","",[3]Ficha5!$AT$93),"
",IF([3]Ficha5!$AT$94="","",[3]Ficha5!$AT$94),"
",IF([3]Ficha5!$AT$95="","",[3]Ficha5!$AT$95),"
",IF([3]Ficha5!$AT$96="","",[3]Ficha5!$AT$96))</f>
        <v xml:space="preserve">Fuerte
Débil
Fuerte
Fuerte
</v>
      </c>
      <c r="S57" s="200" t="str">
        <f>IF([3]Ficha5!$AW$87="","",[3]Ficha5!$AW$87)</f>
        <v>Moderado</v>
      </c>
      <c r="T57" s="204" t="str">
        <f>IF([3]Ficha5!$AZ$87="","",[3]Ficha5!$AZ$87)</f>
        <v>No disminuye</v>
      </c>
      <c r="U57" s="198" t="str">
        <f>CONCATENATE(IF([3]Ficha5!$D$102="","",[3]Ficha5!$D$102),"
",IF([3]Ficha5!$D$103="","",[3]Ficha5!$D$103),"
",IF([3]Ficha5!$D$104="","",[3]Ficha5!$D$104),"
",IF([3]Ficha5!$D$105="","",[3]Ficha5!$D$105),"
",IF([3]Ficha5!$D$106="","",[3]Ficha5!$D$106),"
",IF([3]Ficha5!$D$107="","",[3]Ficha5!$D$107),"
",IF([3]Ficha5!$D$108="","",[3]Ficha5!$D$108),"
",IF([3]Ficha5!$D$109="","",[3]Ficha5!$D$109),"
",IF([3]Ficha5!$D$110="","",[3]Ficha5!$D$110),"
",IF([3]Ficha5!$D$111="","",[3]Ficha5!$D$111))</f>
        <v xml:space="preserve">Control de archivo en bases de datos de coactivo y actas de devolucion de procesos.
Seguimientos a los hallazgos de auditorias internas y externas
Gestión de PQRDS
</v>
      </c>
      <c r="V57" s="204" t="str">
        <f>CONCATENATE(IF([3]Ficha5!$AL$102="","",[3]Ficha5!$AL$102),"
",IF([3]Ficha5!$AL$103="","",[3]Ficha5!$AL$103),"
",IF([3]Ficha5!$AL$104="","",[3]Ficha5!$AL$104),"
",IF([3]Ficha5!$AL$105="","",[3]Ficha5!$AL$105),"
",IF([3]Ficha5!$AL$106="","",[3]Ficha5!$AL$106),"
",IF([3]Ficha5!$AL$107="","",[3]Ficha5!$AL$107),"
",IF([3]Ficha5!$AL$108="","",[3]Ficha5!$AL$108),"
",IF([3]Ficha5!$AL$109="","",[3]Ficha5!$AL$109),"
",IF([3]Ficha5!$AL$110="","",[3]Ficha5!$AL$110),"
",IF([3]Ficha5!$AL$111="","",[3]Ficha5!$AL$111))</f>
        <v xml:space="preserve">Fuerte
Fuerte
Fuerte
</v>
      </c>
      <c r="W57" s="204" t="str">
        <f>CONCATENATE(IF([3]Ficha5!$AR$102="","",[3]Ficha5!$AR$102),"
",IF([3]Ficha5!$AR$103="","",[3]Ficha5!$AR$103),"
",IF([3]Ficha5!$AR$104="","",[3]Ficha5!$AR$104),"
",IF([3]Ficha5!$AR$105="","",[3]Ficha5!$AR$105),"
",IF([3]Ficha5!$AR$106="","",[3]Ficha5!$AR$106),"
",IF([3]Ficha5!$AR$107="","",[3]Ficha5!$AR$107),"
",IF([3]Ficha5!$AR$108="","",[3]Ficha5!$AR$108),"
",IF([3]Ficha5!$AR$109="","",[3]Ficha5!$AR$109),"
",IF([3]Ficha5!$AR$110="","",[3]Ficha5!$AR$110),"
",IF([3]Ficha5!$AR$111="","",[3]Ficha5!$AR$111))</f>
        <v xml:space="preserve">Fuerte
Fuerte
Fuerte
</v>
      </c>
      <c r="X57" s="204" t="str">
        <f>CONCATENATE(IF([3]Ficha5!$AT$102="","",[3]Ficha5!$AT$102),"
",IF([3]Ficha5!$AT$103="","",[3]Ficha5!$AT$103),"
",IF([3]Ficha5!$AT$104="","",[3]Ficha5!$AT$104),"
",IF([3]Ficha5!$AT$105="","",[3]Ficha5!$AT$105),"
",IF([3]Ficha5!$AT$106="","",[3]Ficha5!$AT$106),"
",IF([3]Ficha5!$AT$107="","",[3]Ficha5!$AT$107),"
",IF([3]Ficha5!$AT$108="","",[3]Ficha5!$AT$108),"
",IF([3]Ficha5!$AT$109="","",[3]Ficha5!$AT$109),"
",IF([3]Ficha5!$AT$110="","",[3]Ficha5!$AT$110),"
",IF([3]Ficha5!$AT$111="","",[3]Ficha5!$AT$111))</f>
        <v xml:space="preserve">Fuerte
Fuerte
Fuerte
</v>
      </c>
      <c r="Y57" s="200" t="str">
        <f>IF([3]Ficha5!$AW$102="","",[3]Ficha5!$AW$102)</f>
        <v>Fuerte</v>
      </c>
      <c r="Z57" s="204" t="str">
        <f>IF([3]Ficha5!$AZ$102="","",[3]Ficha5!$AZ$102)</f>
        <v>Directamente</v>
      </c>
      <c r="AA57" s="199" t="str">
        <f>IF([3]Ficha5!$J$127="","",[3]Ficha5!$J$127)</f>
        <v>Rara vez (1)</v>
      </c>
      <c r="AB57" s="199" t="str">
        <f>IF([3]Ficha5!$J$134="","",[3]Ficha5!$J$134)</f>
        <v>Insignificante (1)</v>
      </c>
      <c r="AC57" s="295" t="str">
        <f>IF([3]Ficha5!$AP$126="","",[3]Ficha5!$AP$126)</f>
        <v>Baja</v>
      </c>
      <c r="AD57" s="189" t="str">
        <f>IF([3]Ficha5!$AP$130="","",[3]Ficha5!$AP$130)</f>
        <v>Los controles aplicados con la colaboracion de la oficina de soporte tecnologico y la persona encargada del archivo, conllevan a disminuir la probabilidad y el impacto del presente riesgo.</v>
      </c>
      <c r="AE57" s="191" t="str">
        <f>IF([3]Ficha5!$T$145="x",[3]Datos!$AU$2,IF([3]Ficha5!$AM$145="x",[3]Datos!$AU$3,""))</f>
        <v>Aceptar</v>
      </c>
      <c r="AF57" s="195" t="str">
        <f>CONCATENATE(IF([3]Ficha5!$V$155="","",[3]Ficha5!$V$155),"
",IF([3]Ficha5!$V$156="","",[3]Ficha5!$V$156),"
",IF([3]Ficha5!$V$157="","",[3]Ficha5!$V$157),"
",IF([3]Ficha5!$V$158="","",[3]Ficha5!$V$158),"
",IF([3]Ficha5!$V$159="","",[3]Ficha5!$V$159),"
",IF([3]Ficha5!$V$160="","",[3]Ficha5!$V$160),"
",IF([3]Ficha5!$V$161="","",[3]Ficha5!$V$161),"
",IF([3]Ficha5!$V$162="","",[3]Ficha5!$V$162),"
",IF([3]Ficha5!$V$163="","",[3]Ficha5!$V$163),"
",IF([3]Ficha5!$V$164="","",[3]Ficha5!$V$164),"
_______________
",IF([3]Ficha5!$V$165="","",[3]Ficha5!$V$165),"
",IF([3]Ficha5!$V$166="","",[3]Ficha5!$V$166),"
",IF([3]Ficha5!$V$167="","",[3]Ficha5!$V$167),"
",IF([3]Ficha5!$V$168="","",[3]Ficha5!$V$168),"
",IF([3]Ficha5!$V$169="","",[3]Ficha5!$V$169),"
",IF([3]Ficha5!$V$170="","",[3]Ficha5!$V$170),"
",IF([3]Ficha5!$V$171="","",[3]Ficha5!$V$171),"
",IF([3]Ficha5!$V$172="","",[3]Ficha5!$V$172),"
",IF([3]Ficha5!$V$173="","",[3]Ficha5!$V$173),"
",IF([3]Ficha5!$V$164="","",[3]Ficha5!$V$174),"")</f>
        <v xml:space="preserve">
Solicitar una vez al año una prueba de restauracion de la informacion
_______________
</v>
      </c>
      <c r="AG57" s="195" t="str">
        <f>CONCATENATE(IF([3]Ficha5!$AH$155="","",[3]Ficha5!$AH$155),"
",IF([3]Ficha5!$AH$156="","",[3]Ficha5!$AH$156),"
",IF([3]Ficha5!$AH$157="","",[3]Ficha5!$AH$157),"
",IF([3]Ficha5!$AH$158="","",[3]Ficha5!$AH$158),"
",IF([3]Ficha5!$AH$159="","",[3]Ficha5!$AH$159),"
",IF([3]Ficha5!$AH$160="","",[3]Ficha5!$AH$160),"
",IF([3]Ficha5!$AH$161="","",[3]Ficha5!$AH$161),"
",IF([3]Ficha5!$AH$162="","",[3]Ficha5!$AH$162),"
",IF([3]Ficha5!$AH$163="","",[3]Ficha5!$AH$163),"
",IF([3]Ficha5!$AH$164="","",[3]Ficha5!$AH$164),"
_______________
",IF([3]Ficha5!$AH$165="","",[3]Ficha5!$AH$165),"
",IF([3]Ficha5!$AH$166="","",[3]Ficha5!$AH$166),"
",IF([3]Ficha5!$AH$167="","",[3]Ficha5!$AH$167),"
",IF([3]Ficha5!$AH$168="","",[3]Ficha5!$AH$168),"
",IF([3]Ficha5!$AH$169="","",[3]Ficha5!$AH$169),"
",IF([3]Ficha5!$AH$170="","",[3]Ficha5!$AH$170),"
",IF([3]Ficha5!$AH$171="","",[3]Ficha5!$AH$171),"
",IF([3]Ficha5!$AH$172="","",[3]Ficha5!$AH$172),"
",IF([3]Ficha5!$AH$173="","",[3]Ficha5!$AH$173),"
",IF([3]Ficha5!$AH$164="","",[3]Ficha5!$AH$174),"")</f>
        <v xml:space="preserve">
Jefe Oficina Asesora Juridica
_______________
</v>
      </c>
      <c r="AH57" s="195" t="str">
        <f>CONCATENATE(IF([3]Ficha5!$AQ$155="","",[3]Ficha5!$AQ$155),"
",IF([3]Ficha5!$AQ$156="","",[3]Ficha5!$AQ$156),"
",IF([3]Ficha5!$AQ$157="","",[3]Ficha5!$AQ$157),"
",IF([3]Ficha5!$AQ$158="","",[3]Ficha5!$AQ$158),"
",IF([3]Ficha5!$AQ$159="","",[3]Ficha5!$AQ$159),"
",IF([3]Ficha5!$AQ$160="","",[3]Ficha5!$AQ$160),"
",IF([3]Ficha5!$AQ$161="","",[3]Ficha5!$AQ$161),"
",IF([3]Ficha5!$AQ$162="","",[3]Ficha5!$AQ$162),"
",IF([3]Ficha5!$AQ$163="","",[3]Ficha5!$AQ$163),"
",IF([3]Ficha5!$AQ$164="","",[3]Ficha5!$AQ$164),"
_______________
",IF([3]Ficha5!$AQ$165="","",[3]Ficha5!$AQ$165),"
",IF([3]Ficha5!$AQ$166="","",[3]Ficha5!$AQ$166),"
",IF([3]Ficha5!$AQ$167="","",[3]Ficha5!$AQ$167),"
",IF([3]Ficha5!$AQ$168="","",[3]Ficha5!$AQ$168),"
",IF([3]Ficha5!$AQ$169="","",[3]Ficha5!$AQ$169),"
",IF([3]Ficha5!$AQ$170="","",[3]Ficha5!$AQ$170),"
",IF([3]Ficha5!$AQ$171="","",[3]Ficha5!$AQ$171),"
",IF([3]Ficha5!$AQ$172="","",[3]Ficha5!$AQ$172),"
",IF([3]Ficha5!$AQ$173="","",[3]Ficha5!$AQ$173),"
",IF([3]Ficha5!$AQ$164="","",[3]Ficha5!$AQ$174),"")</f>
        <v xml:space="preserve">
Registro de Prueba de Restauracion
_______________
</v>
      </c>
      <c r="AI57" s="201" t="str">
        <f>CONCATENATE(IF([3]Ficha5!$BA$155="","",TEXT([3]Ficha5!$BA$155,"dd/mm/yyyy")),"
",IF([3]Ficha5!$BA$156="","",TEXT([3]Ficha5!$BA$156,"dd/mm/yyyy")),"
",IF([3]Ficha5!$BA$157="","",TEXT([3]Ficha5!$BA$157,"dd/mm/yyyy")),"
",IF([3]Ficha5!$BA$158="","",TEXT([3]Ficha5!$BA$158,"dd/mm/yyyy")),"
",IF([3]Ficha5!$BA$159="","",TEXT([3]Ficha5!$BA$159,"dd/mm/yyyy")),"
",IF([3]Ficha5!$BA$160="","",TEXT([3]Ficha5!$BA$160,"dd/mm/yyyy")),"
",IF([3]Ficha5!$BA$161="","",TEXT([3]Ficha5!$BA$161,"dd/mm/yyyy")),"
",IF([3]Ficha5!$BA$162="","",TEXT([3]Ficha5!$BA$162,"dd/mm/yyyy")),"
",IF([3]Ficha5!$BA$163="","",TEXT([3]Ficha5!$BA$163,"dd/mm/yyyy")),"
",IF([3]Ficha5!$BA$164="","",TEXT([3]Ficha5!$BA$164,"dd/mm/yyyy")),"
_______________
",IF([3]Ficha5!$BA$165="","",TEXT([3]Ficha5!$BA$165,"dd/mm/yyyy")),"
",IF([3]Ficha5!$BA$166="","",TEXT([3]Ficha5!$BA$166,"dd/mm/yyyy")),"
",IF([3]Ficha5!$BA$167="","",TEXT([3]Ficha5!$BA$167,"dd/mm/yyyy")),"
",IF([3]Ficha5!$BA$168="","",TEXT([3]Ficha5!$BA$168,"dd/mm/yyyy")),"
",IF([3]Ficha5!$BA$169="","",TEXT([3]Ficha5!$BA$169,"dd/mm/yyyy")),"
",IF([3]Ficha5!$BA$170="","",TEXT([3]Ficha5!$BA$170,"dd/mm/yyyy")),"
",IF([3]Ficha5!$BA$171="","",TEXT([3]Ficha5!$BA$171,"dd/mm/yyyy")),"
",IF([3]Ficha5!$BA$172="","",TEXT([3]Ficha5!$BA$172,"dd/mm/yyyy")),"
",IF([3]Ficha5!$BA$173="","",TEXT([3]Ficha5!$BA$173,"dd/mm/yyyy")),"
",IF([3]Ficha5!$BA$174="","",TEXT([3]Ficha5!$BA$174,"dd/mm/yyyy")))</f>
        <v xml:space="preserve">
17/06/yyyy
_______________
</v>
      </c>
      <c r="AJ57" s="201" t="str">
        <f>CONCATENATE(IF([3]Ficha5!$BG$155="","",TEXT([3]Ficha5!$BG$155,"dd/mm/yyyy")),"
",IF([3]Ficha5!$BG$156="","",TEXT([3]Ficha5!$BG$156,"dd/mm/yyyy")),"
",IF([3]Ficha5!$BG$157="","",TEXT([3]Ficha5!$BG$157,"dd/mm/yyyy")),"
",IF([3]Ficha5!$BG$158="","",TEXT([3]Ficha5!$BG$158,"dd/mm/yyyy")),"
",IF([3]Ficha5!$BG$159="","",TEXT([3]Ficha5!$BG$159,"dd/mm/yyyy")),"
",IF([3]Ficha5!$BG$160="","",TEXT([3]Ficha5!$BG$160,"dd/mm/yyyy")),"
",IF([3]Ficha5!$BG$161="","",TEXT([3]Ficha5!$BG$161,"dd/mm/yyyy")),"
",IF([3]Ficha5!$BG$162="","",TEXT([3]Ficha5!$BG$162,"dd/mm/yyyy")),"
",IF([3]Ficha5!$BG$163="","",TEXT([3]Ficha5!$BG$163,"dd/mm/yyyy")),"
",IF([3]Ficha5!$BG$164="","",TEXT([3]Ficha5!$BG$164,"dd/mm/yyyy")),"
_______________
",IF([3]Ficha5!$BG$165="","",TEXT([3]Ficha5!$BG$165,"dd/mm/yyyy")),"
",IF([3]Ficha5!$BG$166="","",TEXT([3]Ficha5!$BG$166,"dd/mm/yyyy")),"
",IF([3]Ficha5!$BG$167="","",TEXT([3]Ficha5!$BG$167,"dd/mm/yyyy")),"
",IF([3]Ficha5!$BG$168="","",TEXT([3]Ficha5!$BG$168,"dd/mm/yyyy")),"
",IF([3]Ficha5!$BG$169="","",TEXT([3]Ficha5!$BG$169,"dd/mm/yyyy")),"
",IF([3]Ficha5!$BG$170="","",TEXT([3]Ficha5!$BG$170,"dd/mm/yyyy")),"
",IF([3]Ficha5!$BG$171="","",TEXT([3]Ficha5!$BG$171,"dd/mm/yyyy")),"
",IF([3]Ficha5!$BG$172="","",TEXT([3]Ficha5!$BG$172,"dd/mm/yyyy")),"
",IF([3]Ficha5!$BG$173="","",TEXT([3]Ficha5!$BG$173,"dd/mm/yyyy")),"
",IF([3]Ficha5!$BG$174="","",TEXT([3]Ficha5!$BG$174,"dd/mm/yyyy")))</f>
        <v xml:space="preserve">
15/10/yyyy
_______________
</v>
      </c>
      <c r="AK57" s="189" t="str">
        <f>CONCATENATE(IF([3]Ficha5!$V$180="","",[3]Ficha5!$V$180),"
",IF([3]Ficha5!$V$181="","",[3]Ficha5!$V$181),"
",IF([3]Ficha5!$V$182="","",[3]Ficha5!$V$182),"
",IF([3]Ficha5!$V$183="","",[3]Ficha5!$V$183),"
",IF([3]Ficha5!$V$184="","",[3]Ficha5!$V$184),"
",IF([3]Ficha5!$V$185="","",[3]Ficha5!$V$185),"
",IF([3]Ficha5!$V$186="","",[3]Ficha5!$V$186),"
",IF([3]Ficha5!$V$187="","",[3]Ficha5!$V$187),"
",IF([3]Ficha5!$V$188="","",[3]Ficha5!$V$188),"
",IF([3]Ficha5!$V$189="","",[3]Ficha5!$V$189),"
_______________
",IF([3]Ficha5!$V$190="","",[3]Ficha5!$V$190),"
",IF([3]Ficha5!$V$191="","",[3]Ficha5!$V$191),"
",IF([3]Ficha5!$V$192="","",[3]Ficha5!$V$192),"
",IF([3]Ficha5!$V$193="","",[3]Ficha5!$V$193),"
",IF([3]Ficha5!$V$194="","",[3]Ficha5!$V$194),"
",IF([3]Ficha5!$V$195="","",[3]Ficha5!$V$195),"
",IF([3]Ficha5!$V$196="","",[3]Ficha5!$V$196),"
",IF([3]Ficha5!$V$197="","",[3]Ficha5!$V$197),"
",IF([3]Ficha5!$V$198="","",[3]Ficha5!$V$198),"
",IF([3]Ficha5!$V$199="","",[3]Ficha5!$V$199),"")</f>
        <v xml:space="preserve">
_______________
</v>
      </c>
      <c r="AL57" s="189" t="str">
        <f>CONCATENATE(IF([3]Ficha5!$AH$180="","",[3]Ficha5!$AH$180),"
",IF([3]Ficha5!$AH$181="","",[3]Ficha5!$AH$181),"
",IF([3]Ficha5!$AH$182="","",[3]Ficha5!$AH$182),"
",IF([3]Ficha5!$AH$183="","",[3]Ficha5!$AH$183),"
",IF([3]Ficha5!$AH$184="","",[3]Ficha5!$AH$184),"
",IF([3]Ficha5!$AH$185="","",[3]Ficha5!$AH$185),"
",IF([3]Ficha5!$AH$186="","",[3]Ficha5!$AH$186),"
",IF([3]Ficha5!$AH$187="","",[3]Ficha5!$AH$187),"
",IF([3]Ficha5!$AH$188="","",[3]Ficha5!$AH$188),"
",IF([3]Ficha5!$AH$189="","",[3]Ficha5!$AH$189),"
_______________
",IF([3]Ficha5!$AH$190="","",[3]Ficha5!$AH$190),"
",IF([3]Ficha5!$AH$191="","",[3]Ficha5!$AH$191),"
",IF([3]Ficha5!$AH$192="","",[3]Ficha5!$AH$192),"
",IF([3]Ficha5!$AH$193="","",[3]Ficha5!$AH$193),"
",IF([3]Ficha5!$AH$194="","",[3]Ficha5!$AH$194),"
",IF([3]Ficha5!$AH$195="","",[3]Ficha5!$AH$195),"
",IF([3]Ficha5!$AH$196="","",[3]Ficha5!$AH$196),"
",IF([3]Ficha5!$AH$197="","",[3]Ficha5!$AH$197),"
",IF([3]Ficha5!$AH$198="","",[3]Ficha5!$AH$198),"
",IF([3]Ficha5!$AH$199="","",[3]Ficha5!$AH$199),"")</f>
        <v xml:space="preserve">
_______________
</v>
      </c>
      <c r="AM57" s="189" t="str">
        <f>CONCATENATE(IF([3]Ficha5!$AQ$180="","",[3]Ficha5!$AQ$180),"
",IF([3]Ficha5!$AQ$181="","",[3]Ficha5!$AQ$181),"
",IF([3]Ficha5!$AQ$182="","",[3]Ficha5!$AQ$182),"
",IF([3]Ficha5!$AQ$183="","",[3]Ficha5!$AQ$183),"
",IF([3]Ficha5!$AQ$184="","",[3]Ficha5!$AQ$184),"
",IF([3]Ficha5!$AQ$185="","",[3]Ficha5!$AQ$185),"
",IF([3]Ficha5!$AQ$186="","",[3]Ficha5!$AQ$186),"
",IF([3]Ficha5!$AQ$187="","",[3]Ficha5!$AQ$187),"
",IF([3]Ficha5!$AQ$188="","",[3]Ficha5!$AQ$188),"
",IF([3]Ficha5!$AQ$189="","",[3]Ficha5!$AQ$189),"
_______________
",IF([3]Ficha5!$AQ$190="","",[3]Ficha5!$AQ$190),"
",IF([3]Ficha5!$AQ$191="","",[3]Ficha5!$AQ$191),"
",IF([3]Ficha5!$AQ$192="","",[3]Ficha5!$AQ$192),"
",IF([3]Ficha5!$AQ$193="","",[3]Ficha5!$AQ$193),"
",IF([3]Ficha5!$AQ$194="","",[3]Ficha5!$AQ$194),"
",IF([3]Ficha5!$AQ$195="","",[3]Ficha5!$AQ$195),"
",IF([3]Ficha5!$AQ$196="","",[3]Ficha5!$AQ$196),"
",IF([3]Ficha5!$AQ$197="","",[3]Ficha5!$AQ$197),"
",IF([3]Ficha5!$AQ$198="","",[3]Ficha5!$AQ$198),"
",IF([3]Ficha5!$AQ$199="","",[3]Ficha5!$AQ$199),"")</f>
        <v xml:space="preserve">
_______________
</v>
      </c>
      <c r="AN57" s="219" t="str">
        <f>CONCATENATE(IF([3]Ficha5!$BA$180="","",TEXT([3]Ficha5!$BA$180,"dd/mm/yyyy")),"
",IF([3]Ficha5!$BA$181="","",TEXT([3]Ficha5!$BA$181,"dd/mm/yyyy")),"
",IF([3]Ficha5!$BA$182="","",TEXT([3]Ficha5!$BA$182,"dd/mm/yyyy")),"
",IF([3]Ficha5!$BA$183="","",TEXT([3]Ficha5!$BA$183,"dd/mm/yyyy")),"
",IF([3]Ficha5!$BA$184="","",TEXT([3]Ficha5!$BA$184,"dd/mm/yyyy")),"
",IF([3]Ficha5!$BA$185="","",TEXT([3]Ficha5!$BA$185,"dd/mm/yyyy")),"
",IF([3]Ficha5!$BA$186="","",TEXT([3]Ficha5!$BA$186,"dd/mm/yyyy")),"
",IF([3]Ficha5!$BA$187="","",TEXT([3]Ficha5!$BA$187,"dd/mm/yyyy")),"
",IF([3]Ficha5!$BA$188="","",TEXT([3]Ficha5!$BA$188,"dd/mm/yyyy")),"
",IF([3]Ficha5!$BA$189="","",TEXT([3]Ficha5!$BA$189,"dd/mm/yyyy")),"
_______________
",IF([3]Ficha5!$BA$190="","",TEXT([3]Ficha5!$BA$190,"dd/mm/yyyy")),"
",IF([3]Ficha5!$BA$191="","",TEXT([3]Ficha5!$BA$191,"dd/mm/yyyy")),"
",IF([3]Ficha5!$BA$192="","",TEXT([3]Ficha5!$BA$192,"dd/mm/yyyy")),"
",IF([3]Ficha5!$BA$193="","",TEXT([3]Ficha5!$BA$193,"dd/mm/yyyy")),"
",IF([3]Ficha5!$BA$194="","",TEXT([3]Ficha5!$BA$194,"dd/mm/yyyy")),"
",IF([3]Ficha5!$BA$195="","",TEXT([3]Ficha5!$BA$195,"dd/mm/yyyy")),"
",IF([3]Ficha5!$BA$196="","",TEXT([3]Ficha5!$BA$196,"dd/mm/yyyy")),"
",IF([3]Ficha5!$BA$197="","",TEXT([3]Ficha5!$BA$197,"dd/mm/yyyy")),"
",IF([3]Ficha5!$BA$198="","",TEXT([3]Ficha5!$BA$198,"dd/mm/yyyy")),"
",IF([3]Ficha5!$BA$199="","",TEXT([3]Ficha5!$BA$199,"dd/mm/yyyy")))</f>
        <v xml:space="preserve">
_______________
</v>
      </c>
      <c r="AO57" s="219" t="str">
        <f>CONCATENATE(IF([3]Ficha5!$BG$180="","",TEXT([3]Ficha5!$BG$180,"dd/mm/yyyy")),"
",IF([3]Ficha5!$BG$181="","",TEXT([3]Ficha5!$BG$181,"dd/mm/yyyy")),"
",IF([3]Ficha5!$BG$182="","",TEXT([3]Ficha5!$BG$182,"dd/mm/yyyy")),"
",IF([3]Ficha5!$BG$183="","",TEXT([3]Ficha5!$BG$183,"dd/mm/yyyy")),"
",IF([3]Ficha5!$BG$184="","",TEXT([3]Ficha5!$BG$184,"dd/mm/yyyy")),"
",IF([3]Ficha5!$BG$185="","",TEXT([3]Ficha5!$BG$185,"dd/mm/yyyy")),"
",IF([3]Ficha5!$BG$186="","",TEXT([3]Ficha5!$BG$186,"dd/mm/yyyy")),"
",IF([3]Ficha5!$BG$187="","",TEXT([3]Ficha5!$BG$187,"dd/mm/yyyy")),"
",IF([3]Ficha5!$BG$188="","",TEXT([3]Ficha5!$BG$188,"dd/mm/yyyy")),"
",IF([3]Ficha5!$BG$189="","",TEXT([3]Ficha5!$BG$189,"dd/mm/yyyy")),"
_______________
",IF([3]Ficha5!$BG$190="","",TEXT([3]Ficha5!$BG$190,"dd/mm/yyyy")),"
",IF([3]Ficha5!$BG$191="","",TEXT([3]Ficha5!$BG$191,"dd/mm/yyyy")),"
",IF([3]Ficha5!$BG$192="","",TEXT([3]Ficha5!$BG$192,"dd/mm/yyyy")),"
",IF([3]Ficha5!$BG$193="","",TEXT([3]Ficha5!$BG$193,"dd/mm/yyyy")),"
",IF([3]Ficha5!$BG$194="","",TEXT([3]Ficha5!$BG$194,"dd/mm/yyyy")),"
",IF([3]Ficha5!$BG$195="","",TEXT([3]Ficha5!$BG$195,"dd/mm/yyyy")),"
",IF([3]Ficha5!$BG$196="","",TEXT([3]Ficha5!$BG$196,"dd/mm/yyyy")),"
",IF([3]Ficha5!$BG$197="","",TEXT([3]Ficha5!$BG$197,"dd/mm/yyyy")),"
",IF([3]Ficha5!$BG$198="","",TEXT([3]Ficha5!$BG$198,"dd/mm/yyyy")),"
",IF([3]Ficha5!$BG$199="","",TEXT([3]Ficha5!$BG$199,"dd/mm/yyyy")))</f>
        <v xml:space="preserve">
_______________
</v>
      </c>
      <c r="AP57" s="189" t="str">
        <f>CONCATENATE(IF([3]Ficha5!$D$205="","",[3]Ficha5!$D$205),"
",IF([3]Ficha5!$D$206="","",[3]Ficha5!$D$206),"
",IF([3]Ficha5!$D$207="","",[3]Ficha5!$D$207),"
",IF([3]Ficha5!$D$208="","",[3]Ficha5!$D$208),"
",IF([3]Ficha5!$D$209="","",[3]Ficha5!$D$209),"
",IF([3]Ficha5!$D$210="","",[3]Ficha5!$D$210),"
",IF([3]Ficha5!$D$211="","",[3]Ficha5!$D$211),"
",IF([3]Ficha5!$D$212="","",[3]Ficha5!$D$212),"
",IF([3]Ficha5!$D$213="","",[3]Ficha5!$D$213),"
",IF([3]Ficha5!$D$214="","",[3]Ficha5!$D$214),"")</f>
        <v xml:space="preserve">Cuando se presentan fallas graves en el funcionamiento del equipo de computo (software o hardware) se solicita por medio de un ticket a soporte tecnologico, la revision del mismo.
</v>
      </c>
      <c r="AQ57" s="189" t="str">
        <f>CONCATENATE(IF([3]Ficha5!$V$205="","",[3]Ficha5!$V$205),"
",IF([3]Ficha5!$V$206="","",[3]Ficha5!$V$206),"
",IF([3]Ficha5!$V$207="","",[3]Ficha5!$V$207),"
",IF([3]Ficha5!$V$208="","",[3]Ficha5!$V$208),"
",IF([3]Ficha5!$V$209="","",[3]Ficha5!$V$209),"
",IF([3]Ficha5!$V$210="","",[3]Ficha5!$V$210),"
",IF([3]Ficha5!$V$211="","",[3]Ficha5!$V$211),"
",IF([3]Ficha5!$V$212="","",[3]Ficha5!$V$212),"
",IF([3]Ficha5!$V$213="","",[3]Ficha5!$V$213),"
",IF([3]Ficha5!$V$214="","",[3]Ficha5!$V$214),"")</f>
        <v xml:space="preserve">Usuario del Equipo
</v>
      </c>
      <c r="AR57" s="189" t="str">
        <f>CONCATENATE(IF([3]Ficha5!$AN$205="","",[3]Ficha5!$AN$205),"
",IF([3]Ficha5!$AN$206="","",[3]Ficha5!$AN$206),"
",IF([3]Ficha5!$AN$207="","",[3]Ficha5!$AN$207),"
",IF([3]Ficha5!$AN$208="","",[3]Ficha5!$AN$208),"
",IF([3]Ficha5!$AN$209="","",[3]Ficha5!$AN$209),"
",IF([3]Ficha5!$AN$210="","",[3]Ficha5!$AN$210),"
",IF([3]Ficha5!$AN$211="","",[3]Ficha5!$AN$211),"
",IF([3]Ficha5!$AN$212="","",[3]Ficha5!$AN$212),"
",IF([3]Ficha5!$AN$213="","",[3]Ficha5!$AN$213),"
",IF([3]Ficha5!$AN$214="","",[3]Ficha5!$AN$214),"")</f>
        <v xml:space="preserve">Solcitar soporte tecnico para funcionamiento optimo del PC
</v>
      </c>
    </row>
    <row r="58" spans="1:44" ht="331.5" hidden="1">
      <c r="A58" s="196" t="s">
        <v>248</v>
      </c>
      <c r="B58" s="197" t="s">
        <v>123</v>
      </c>
      <c r="C58" s="197" t="s">
        <v>194</v>
      </c>
      <c r="D58" s="217" t="s">
        <v>237</v>
      </c>
      <c r="E58" s="218" t="s">
        <v>1255</v>
      </c>
      <c r="F58" s="198" t="s">
        <v>759</v>
      </c>
      <c r="G58" s="198" t="s">
        <v>73</v>
      </c>
      <c r="H58" s="198" t="s">
        <v>1256</v>
      </c>
      <c r="I58" s="198" t="s">
        <v>1257</v>
      </c>
      <c r="J58" s="198" t="s">
        <v>1258</v>
      </c>
      <c r="K58" s="199" t="s">
        <v>60</v>
      </c>
      <c r="L58" s="199" t="s">
        <v>61</v>
      </c>
      <c r="M58" s="275" t="s">
        <v>162</v>
      </c>
      <c r="N58" s="189" t="s">
        <v>1259</v>
      </c>
      <c r="O58" s="198" t="s">
        <v>1260</v>
      </c>
      <c r="P58" s="204" t="s">
        <v>877</v>
      </c>
      <c r="Q58" s="204" t="s">
        <v>701</v>
      </c>
      <c r="R58" s="204" t="s">
        <v>877</v>
      </c>
      <c r="S58" s="200" t="s">
        <v>146</v>
      </c>
      <c r="T58" s="204" t="s">
        <v>119</v>
      </c>
      <c r="U58" s="198" t="s">
        <v>1261</v>
      </c>
      <c r="V58" s="204" t="s">
        <v>701</v>
      </c>
      <c r="W58" s="204" t="s">
        <v>701</v>
      </c>
      <c r="X58" s="204" t="s">
        <v>701</v>
      </c>
      <c r="Y58" s="200" t="s">
        <v>81</v>
      </c>
      <c r="Z58" s="204" t="s">
        <v>83</v>
      </c>
      <c r="AA58" s="199" t="s">
        <v>60</v>
      </c>
      <c r="AB58" s="199" t="s">
        <v>61</v>
      </c>
      <c r="AC58" s="295" t="s">
        <v>162</v>
      </c>
      <c r="AD58" s="189" t="s">
        <v>557</v>
      </c>
      <c r="AE58" s="191" t="s">
        <v>121</v>
      </c>
      <c r="AF58" s="195" t="s">
        <v>703</v>
      </c>
      <c r="AG58" s="195" t="s">
        <v>703</v>
      </c>
      <c r="AH58" s="195" t="s">
        <v>703</v>
      </c>
      <c r="AI58" s="201" t="s">
        <v>703</v>
      </c>
      <c r="AJ58" s="201" t="s">
        <v>703</v>
      </c>
      <c r="AK58" s="189" t="s">
        <v>703</v>
      </c>
      <c r="AL58" s="189" t="s">
        <v>703</v>
      </c>
      <c r="AM58" s="189" t="s">
        <v>703</v>
      </c>
      <c r="AN58" s="219" t="s">
        <v>703</v>
      </c>
      <c r="AO58" s="219" t="s">
        <v>703</v>
      </c>
      <c r="AP58" s="189" t="s">
        <v>1262</v>
      </c>
      <c r="AQ58" s="189" t="s">
        <v>906</v>
      </c>
      <c r="AR58" s="189" t="s">
        <v>1263</v>
      </c>
    </row>
    <row r="59" spans="1:44" ht="331.5" hidden="1">
      <c r="A59" s="196" t="s">
        <v>248</v>
      </c>
      <c r="B59" s="197" t="s">
        <v>86</v>
      </c>
      <c r="C59" s="197" t="s">
        <v>156</v>
      </c>
      <c r="D59" s="217" t="s">
        <v>237</v>
      </c>
      <c r="E59" s="218" t="s">
        <v>1264</v>
      </c>
      <c r="F59" s="198" t="s">
        <v>1265</v>
      </c>
      <c r="G59" s="198" t="s">
        <v>73</v>
      </c>
      <c r="H59" s="198" t="s">
        <v>1266</v>
      </c>
      <c r="I59" s="198" t="s">
        <v>690</v>
      </c>
      <c r="J59" s="198" t="s">
        <v>1267</v>
      </c>
      <c r="K59" s="199" t="s">
        <v>182</v>
      </c>
      <c r="L59" s="199" t="s">
        <v>99</v>
      </c>
      <c r="M59" s="286" t="s">
        <v>101</v>
      </c>
      <c r="N59" s="189" t="s">
        <v>1268</v>
      </c>
      <c r="O59" s="198" t="s">
        <v>1269</v>
      </c>
      <c r="P59" s="204" t="s">
        <v>673</v>
      </c>
      <c r="Q59" s="204" t="s">
        <v>673</v>
      </c>
      <c r="R59" s="204" t="s">
        <v>673</v>
      </c>
      <c r="S59" s="200" t="s">
        <v>81</v>
      </c>
      <c r="T59" s="204" t="s">
        <v>83</v>
      </c>
      <c r="U59" s="198" t="s">
        <v>1261</v>
      </c>
      <c r="V59" s="204" t="s">
        <v>701</v>
      </c>
      <c r="W59" s="204" t="s">
        <v>701</v>
      </c>
      <c r="X59" s="204" t="s">
        <v>701</v>
      </c>
      <c r="Y59" s="200" t="s">
        <v>81</v>
      </c>
      <c r="Z59" s="204" t="s">
        <v>83</v>
      </c>
      <c r="AA59" s="199" t="s">
        <v>135</v>
      </c>
      <c r="AB59" s="199" t="s">
        <v>61</v>
      </c>
      <c r="AC59" s="295" t="s">
        <v>162</v>
      </c>
      <c r="AD59" s="189" t="s">
        <v>1270</v>
      </c>
      <c r="AE59" s="191" t="s">
        <v>121</v>
      </c>
      <c r="AF59" s="195" t="s">
        <v>897</v>
      </c>
      <c r="AG59" s="195" t="s">
        <v>898</v>
      </c>
      <c r="AH59" s="195" t="s">
        <v>899</v>
      </c>
      <c r="AI59" s="201" t="s">
        <v>900</v>
      </c>
      <c r="AJ59" s="201" t="s">
        <v>901</v>
      </c>
      <c r="AK59" s="189" t="s">
        <v>902</v>
      </c>
      <c r="AL59" s="189" t="s">
        <v>903</v>
      </c>
      <c r="AM59" s="189" t="s">
        <v>904</v>
      </c>
      <c r="AN59" s="219" t="s">
        <v>886</v>
      </c>
      <c r="AO59" s="219" t="s">
        <v>754</v>
      </c>
      <c r="AP59" s="189" t="s">
        <v>1271</v>
      </c>
      <c r="AQ59" s="189" t="s">
        <v>906</v>
      </c>
      <c r="AR59" s="189" t="s">
        <v>907</v>
      </c>
    </row>
    <row r="60" spans="1:44" ht="369.75" hidden="1">
      <c r="A60" s="196" t="s">
        <v>236</v>
      </c>
      <c r="B60" s="197" t="s">
        <v>86</v>
      </c>
      <c r="C60" s="197" t="s">
        <v>55</v>
      </c>
      <c r="D60" s="217" t="s">
        <v>241</v>
      </c>
      <c r="E60" s="218" t="s">
        <v>1272</v>
      </c>
      <c r="F60" s="198" t="s">
        <v>1273</v>
      </c>
      <c r="G60" s="198" t="s">
        <v>73</v>
      </c>
      <c r="H60" s="198" t="s">
        <v>1274</v>
      </c>
      <c r="I60" s="198" t="s">
        <v>1275</v>
      </c>
      <c r="J60" s="198" t="s">
        <v>1276</v>
      </c>
      <c r="K60" s="199" t="s">
        <v>60</v>
      </c>
      <c r="L60" s="199" t="s">
        <v>100</v>
      </c>
      <c r="M60" s="286" t="s">
        <v>101</v>
      </c>
      <c r="N60" s="189" t="s">
        <v>1277</v>
      </c>
      <c r="O60" s="198" t="s">
        <v>1278</v>
      </c>
      <c r="P60" s="204" t="s">
        <v>1279</v>
      </c>
      <c r="Q60" s="204" t="s">
        <v>670</v>
      </c>
      <c r="R60" s="204" t="s">
        <v>1279</v>
      </c>
      <c r="S60" s="200" t="s">
        <v>146</v>
      </c>
      <c r="T60" s="204" t="s">
        <v>119</v>
      </c>
      <c r="U60" s="198" t="s">
        <v>1280</v>
      </c>
      <c r="V60" s="204" t="s">
        <v>670</v>
      </c>
      <c r="W60" s="204" t="s">
        <v>670</v>
      </c>
      <c r="X60" s="204" t="s">
        <v>670</v>
      </c>
      <c r="Y60" s="200" t="s">
        <v>81</v>
      </c>
      <c r="Z60" s="204" t="s">
        <v>83</v>
      </c>
      <c r="AA60" s="199" t="s">
        <v>60</v>
      </c>
      <c r="AB60" s="199" t="s">
        <v>99</v>
      </c>
      <c r="AC60" s="295" t="s">
        <v>162</v>
      </c>
      <c r="AD60" s="189" t="s">
        <v>1281</v>
      </c>
      <c r="AE60" s="191" t="s">
        <v>121</v>
      </c>
      <c r="AF60" s="195" t="s">
        <v>1282</v>
      </c>
      <c r="AG60" s="195" t="s">
        <v>1283</v>
      </c>
      <c r="AH60" s="195" t="s">
        <v>1284</v>
      </c>
      <c r="AI60" s="201" t="s">
        <v>1285</v>
      </c>
      <c r="AJ60" s="201" t="s">
        <v>1286</v>
      </c>
      <c r="AK60" s="189" t="s">
        <v>703</v>
      </c>
      <c r="AL60" s="189" t="s">
        <v>703</v>
      </c>
      <c r="AM60" s="189" t="s">
        <v>703</v>
      </c>
      <c r="AN60" s="219" t="s">
        <v>703</v>
      </c>
      <c r="AO60" s="219" t="s">
        <v>703</v>
      </c>
      <c r="AP60" s="189" t="s">
        <v>1287</v>
      </c>
      <c r="AQ60" s="189" t="s">
        <v>1288</v>
      </c>
      <c r="AR60" s="189" t="s">
        <v>1289</v>
      </c>
    </row>
    <row r="61" spans="1:44" ht="318.75" hidden="1">
      <c r="A61" s="196" t="s">
        <v>236</v>
      </c>
      <c r="B61" s="197" t="s">
        <v>123</v>
      </c>
      <c r="C61" s="197" t="s">
        <v>194</v>
      </c>
      <c r="D61" s="217" t="s">
        <v>241</v>
      </c>
      <c r="E61" s="218" t="s">
        <v>1290</v>
      </c>
      <c r="F61" s="198" t="s">
        <v>664</v>
      </c>
      <c r="G61" s="198" t="s">
        <v>73</v>
      </c>
      <c r="H61" s="198" t="s">
        <v>1291</v>
      </c>
      <c r="I61" s="198" t="s">
        <v>690</v>
      </c>
      <c r="J61" s="198" t="s">
        <v>1292</v>
      </c>
      <c r="K61" s="199" t="s">
        <v>60</v>
      </c>
      <c r="L61" s="199" t="s">
        <v>100</v>
      </c>
      <c r="M61" s="286" t="s">
        <v>101</v>
      </c>
      <c r="N61" s="189" t="s">
        <v>1293</v>
      </c>
      <c r="O61" s="198" t="s">
        <v>1294</v>
      </c>
      <c r="P61" s="204" t="s">
        <v>701</v>
      </c>
      <c r="Q61" s="204" t="s">
        <v>701</v>
      </c>
      <c r="R61" s="204" t="s">
        <v>701</v>
      </c>
      <c r="S61" s="200" t="s">
        <v>81</v>
      </c>
      <c r="T61" s="204" t="s">
        <v>83</v>
      </c>
      <c r="U61" s="198" t="s">
        <v>1295</v>
      </c>
      <c r="V61" s="204" t="s">
        <v>701</v>
      </c>
      <c r="W61" s="204" t="s">
        <v>701</v>
      </c>
      <c r="X61" s="204" t="s">
        <v>701</v>
      </c>
      <c r="Y61" s="200" t="s">
        <v>81</v>
      </c>
      <c r="Z61" s="204" t="s">
        <v>83</v>
      </c>
      <c r="AA61" s="199" t="s">
        <v>60</v>
      </c>
      <c r="AB61" s="199" t="s">
        <v>99</v>
      </c>
      <c r="AC61" s="295" t="s">
        <v>162</v>
      </c>
      <c r="AD61" s="189" t="s">
        <v>1296</v>
      </c>
      <c r="AE61" s="191" t="s">
        <v>121</v>
      </c>
      <c r="AF61" s="195" t="s">
        <v>703</v>
      </c>
      <c r="AG61" s="195" t="s">
        <v>703</v>
      </c>
      <c r="AH61" s="195" t="s">
        <v>703</v>
      </c>
      <c r="AI61" s="201" t="s">
        <v>703</v>
      </c>
      <c r="AJ61" s="201" t="s">
        <v>703</v>
      </c>
      <c r="AK61" s="189" t="s">
        <v>703</v>
      </c>
      <c r="AL61" s="189" t="s">
        <v>703</v>
      </c>
      <c r="AM61" s="189" t="s">
        <v>703</v>
      </c>
      <c r="AN61" s="219" t="s">
        <v>703</v>
      </c>
      <c r="AO61" s="219" t="s">
        <v>703</v>
      </c>
      <c r="AP61" s="189" t="s">
        <v>690</v>
      </c>
      <c r="AQ61" s="189" t="s">
        <v>690</v>
      </c>
      <c r="AR61" s="189" t="s">
        <v>690</v>
      </c>
    </row>
    <row r="62" spans="1:44" ht="344.25" hidden="1">
      <c r="A62" s="196" t="s">
        <v>236</v>
      </c>
      <c r="B62" s="197" t="s">
        <v>86</v>
      </c>
      <c r="C62" s="197" t="s">
        <v>156</v>
      </c>
      <c r="D62" s="217" t="s">
        <v>225</v>
      </c>
      <c r="E62" s="218" t="s">
        <v>1297</v>
      </c>
      <c r="F62" s="198" t="s">
        <v>1298</v>
      </c>
      <c r="G62" s="198" t="s">
        <v>73</v>
      </c>
      <c r="H62" s="198" t="s">
        <v>1299</v>
      </c>
      <c r="I62" s="198" t="s">
        <v>1300</v>
      </c>
      <c r="J62" s="198" t="s">
        <v>1301</v>
      </c>
      <c r="K62" s="199" t="s">
        <v>60</v>
      </c>
      <c r="L62" s="199" t="s">
        <v>137</v>
      </c>
      <c r="M62" s="288" t="s">
        <v>138</v>
      </c>
      <c r="N62" s="189" t="s">
        <v>1302</v>
      </c>
      <c r="O62" s="198" t="s">
        <v>1303</v>
      </c>
      <c r="P62" s="204" t="s">
        <v>834</v>
      </c>
      <c r="Q62" s="204" t="s">
        <v>834</v>
      </c>
      <c r="R62" s="204" t="s">
        <v>834</v>
      </c>
      <c r="S62" s="200" t="s">
        <v>81</v>
      </c>
      <c r="T62" s="204" t="s">
        <v>83</v>
      </c>
      <c r="U62" s="198" t="s">
        <v>1304</v>
      </c>
      <c r="V62" s="204" t="s">
        <v>701</v>
      </c>
      <c r="W62" s="204" t="s">
        <v>701</v>
      </c>
      <c r="X62" s="204" t="s">
        <v>701</v>
      </c>
      <c r="Y62" s="200" t="s">
        <v>81</v>
      </c>
      <c r="Z62" s="204" t="s">
        <v>83</v>
      </c>
      <c r="AA62" s="199" t="s">
        <v>60</v>
      </c>
      <c r="AB62" s="199" t="s">
        <v>61</v>
      </c>
      <c r="AC62" s="295" t="s">
        <v>162</v>
      </c>
      <c r="AD62" s="189" t="s">
        <v>1305</v>
      </c>
      <c r="AE62" s="191" t="s">
        <v>121</v>
      </c>
      <c r="AF62" s="195" t="s">
        <v>703</v>
      </c>
      <c r="AG62" s="195" t="s">
        <v>703</v>
      </c>
      <c r="AH62" s="195" t="s">
        <v>703</v>
      </c>
      <c r="AI62" s="201" t="s">
        <v>703</v>
      </c>
      <c r="AJ62" s="201" t="s">
        <v>703</v>
      </c>
      <c r="AK62" s="189" t="s">
        <v>703</v>
      </c>
      <c r="AL62" s="189" t="s">
        <v>703</v>
      </c>
      <c r="AM62" s="189" t="s">
        <v>703</v>
      </c>
      <c r="AN62" s="219" t="s">
        <v>703</v>
      </c>
      <c r="AO62" s="219" t="s">
        <v>703</v>
      </c>
      <c r="AP62" s="189" t="s">
        <v>1306</v>
      </c>
      <c r="AQ62" s="189" t="s">
        <v>906</v>
      </c>
      <c r="AR62" s="189" t="s">
        <v>1307</v>
      </c>
    </row>
    <row r="63" spans="1:44" ht="280.5" hidden="1">
      <c r="A63" s="196" t="s">
        <v>258</v>
      </c>
      <c r="B63" s="197" t="s">
        <v>123</v>
      </c>
      <c r="C63" s="197" t="s">
        <v>194</v>
      </c>
      <c r="D63" s="217" t="s">
        <v>174</v>
      </c>
      <c r="E63" s="218" t="s">
        <v>1308</v>
      </c>
      <c r="F63" s="198" t="s">
        <v>664</v>
      </c>
      <c r="G63" s="198" t="s">
        <v>73</v>
      </c>
      <c r="H63" s="198" t="s">
        <v>1309</v>
      </c>
      <c r="I63" s="198" t="s">
        <v>1310</v>
      </c>
      <c r="J63" s="198" t="s">
        <v>1311</v>
      </c>
      <c r="K63" s="199" t="s">
        <v>60</v>
      </c>
      <c r="L63" s="199" t="s">
        <v>100</v>
      </c>
      <c r="M63" s="286" t="s">
        <v>101</v>
      </c>
      <c r="N63" s="189" t="s">
        <v>1312</v>
      </c>
      <c r="O63" s="198" t="s">
        <v>1313</v>
      </c>
      <c r="P63" s="204" t="s">
        <v>670</v>
      </c>
      <c r="Q63" s="204" t="s">
        <v>670</v>
      </c>
      <c r="R63" s="204" t="s">
        <v>670</v>
      </c>
      <c r="S63" s="200" t="s">
        <v>81</v>
      </c>
      <c r="T63" s="204" t="s">
        <v>83</v>
      </c>
      <c r="U63" s="198" t="s">
        <v>1314</v>
      </c>
      <c r="V63" s="204" t="s">
        <v>834</v>
      </c>
      <c r="W63" s="204" t="s">
        <v>834</v>
      </c>
      <c r="X63" s="204" t="s">
        <v>834</v>
      </c>
      <c r="Y63" s="200" t="s">
        <v>81</v>
      </c>
      <c r="Z63" s="204" t="s">
        <v>83</v>
      </c>
      <c r="AA63" s="199" t="s">
        <v>60</v>
      </c>
      <c r="AB63" s="199" t="s">
        <v>99</v>
      </c>
      <c r="AC63" s="295" t="s">
        <v>162</v>
      </c>
      <c r="AD63" s="189" t="s">
        <v>1315</v>
      </c>
      <c r="AE63" s="191" t="s">
        <v>121</v>
      </c>
      <c r="AF63" s="195" t="s">
        <v>703</v>
      </c>
      <c r="AG63" s="195" t="s">
        <v>703</v>
      </c>
      <c r="AH63" s="195" t="s">
        <v>703</v>
      </c>
      <c r="AI63" s="201" t="s">
        <v>703</v>
      </c>
      <c r="AJ63" s="201" t="s">
        <v>703</v>
      </c>
      <c r="AK63" s="189" t="s">
        <v>703</v>
      </c>
      <c r="AL63" s="189" t="s">
        <v>703</v>
      </c>
      <c r="AM63" s="189" t="s">
        <v>703</v>
      </c>
      <c r="AN63" s="219" t="s">
        <v>703</v>
      </c>
      <c r="AO63" s="219" t="s">
        <v>703</v>
      </c>
      <c r="AP63" s="189" t="s">
        <v>1316</v>
      </c>
      <c r="AQ63" s="189" t="s">
        <v>1317</v>
      </c>
      <c r="AR63" s="189" t="s">
        <v>1318</v>
      </c>
    </row>
    <row r="64" spans="1:44" ht="280.5" hidden="1">
      <c r="A64" s="196" t="s">
        <v>258</v>
      </c>
      <c r="B64" s="197" t="s">
        <v>149</v>
      </c>
      <c r="C64" s="197" t="s">
        <v>194</v>
      </c>
      <c r="D64" s="217" t="s">
        <v>90</v>
      </c>
      <c r="E64" s="218" t="s">
        <v>1319</v>
      </c>
      <c r="F64" s="198" t="s">
        <v>664</v>
      </c>
      <c r="G64" s="198" t="s">
        <v>73</v>
      </c>
      <c r="H64" s="198" t="s">
        <v>1320</v>
      </c>
      <c r="I64" s="198" t="s">
        <v>1321</v>
      </c>
      <c r="J64" s="198" t="s">
        <v>1322</v>
      </c>
      <c r="K64" s="199" t="s">
        <v>98</v>
      </c>
      <c r="L64" s="199" t="s">
        <v>100</v>
      </c>
      <c r="M64" s="286" t="s">
        <v>101</v>
      </c>
      <c r="N64" s="189" t="s">
        <v>1323</v>
      </c>
      <c r="O64" s="198" t="s">
        <v>1324</v>
      </c>
      <c r="P64" s="204" t="s">
        <v>834</v>
      </c>
      <c r="Q64" s="204" t="s">
        <v>834</v>
      </c>
      <c r="R64" s="204" t="s">
        <v>834</v>
      </c>
      <c r="S64" s="200" t="s">
        <v>81</v>
      </c>
      <c r="T64" s="204" t="s">
        <v>83</v>
      </c>
      <c r="U64" s="198" t="s">
        <v>1325</v>
      </c>
      <c r="V64" s="204" t="s">
        <v>670</v>
      </c>
      <c r="W64" s="204" t="s">
        <v>670</v>
      </c>
      <c r="X64" s="204" t="s">
        <v>670</v>
      </c>
      <c r="Y64" s="200" t="s">
        <v>81</v>
      </c>
      <c r="Z64" s="204" t="s">
        <v>83</v>
      </c>
      <c r="AA64" s="199" t="s">
        <v>60</v>
      </c>
      <c r="AB64" s="199" t="s">
        <v>99</v>
      </c>
      <c r="AC64" s="295" t="s">
        <v>162</v>
      </c>
      <c r="AD64" s="189" t="s">
        <v>1323</v>
      </c>
      <c r="AE64" s="191" t="s">
        <v>121</v>
      </c>
      <c r="AF64" s="195" t="s">
        <v>703</v>
      </c>
      <c r="AG64" s="195" t="s">
        <v>703</v>
      </c>
      <c r="AH64" s="195" t="s">
        <v>703</v>
      </c>
      <c r="AI64" s="201" t="s">
        <v>703</v>
      </c>
      <c r="AJ64" s="201" t="s">
        <v>703</v>
      </c>
      <c r="AK64" s="189" t="s">
        <v>703</v>
      </c>
      <c r="AL64" s="189" t="s">
        <v>703</v>
      </c>
      <c r="AM64" s="189" t="s">
        <v>703</v>
      </c>
      <c r="AN64" s="219" t="s">
        <v>703</v>
      </c>
      <c r="AO64" s="219" t="s">
        <v>703</v>
      </c>
      <c r="AP64" s="189" t="s">
        <v>1326</v>
      </c>
      <c r="AQ64" s="189" t="s">
        <v>1317</v>
      </c>
      <c r="AR64" s="189" t="s">
        <v>1327</v>
      </c>
    </row>
    <row r="65" spans="1:44" ht="306">
      <c r="A65" s="196" t="s">
        <v>258</v>
      </c>
      <c r="B65" s="197" t="s">
        <v>48</v>
      </c>
      <c r="C65" s="197" t="s">
        <v>93</v>
      </c>
      <c r="D65" s="217" t="s">
        <v>50</v>
      </c>
      <c r="E65" s="218" t="s">
        <v>1328</v>
      </c>
      <c r="F65" s="198" t="s">
        <v>664</v>
      </c>
      <c r="G65" s="198" t="s">
        <v>73</v>
      </c>
      <c r="H65" s="198" t="s">
        <v>1329</v>
      </c>
      <c r="I65" s="198" t="s">
        <v>1330</v>
      </c>
      <c r="J65" s="198" t="s">
        <v>1331</v>
      </c>
      <c r="K65" s="199" t="s">
        <v>135</v>
      </c>
      <c r="L65" s="199" t="s">
        <v>161</v>
      </c>
      <c r="M65" s="284" t="s">
        <v>63</v>
      </c>
      <c r="N65" s="189" t="s">
        <v>1332</v>
      </c>
      <c r="O65" s="198" t="s">
        <v>1333</v>
      </c>
      <c r="P65" s="204" t="s">
        <v>834</v>
      </c>
      <c r="Q65" s="204" t="s">
        <v>834</v>
      </c>
      <c r="R65" s="204" t="s">
        <v>834</v>
      </c>
      <c r="S65" s="200" t="s">
        <v>81</v>
      </c>
      <c r="T65" s="204" t="s">
        <v>83</v>
      </c>
      <c r="U65" s="198" t="s">
        <v>1334</v>
      </c>
      <c r="V65" s="204" t="s">
        <v>690</v>
      </c>
      <c r="W65" s="204" t="s">
        <v>701</v>
      </c>
      <c r="X65" s="204" t="s">
        <v>690</v>
      </c>
      <c r="Y65" s="200" t="s">
        <v>625</v>
      </c>
      <c r="Z65" s="204" t="s">
        <v>625</v>
      </c>
      <c r="AA65" s="199" t="s">
        <v>60</v>
      </c>
      <c r="AB65" s="199" t="s">
        <v>161</v>
      </c>
      <c r="AC65" s="292" t="s">
        <v>101</v>
      </c>
      <c r="AD65" s="189" t="s">
        <v>1332</v>
      </c>
      <c r="AE65" s="191" t="s">
        <v>84</v>
      </c>
      <c r="AF65" s="195" t="s">
        <v>703</v>
      </c>
      <c r="AG65" s="195" t="s">
        <v>703</v>
      </c>
      <c r="AH65" s="195" t="s">
        <v>703</v>
      </c>
      <c r="AI65" s="201" t="s">
        <v>703</v>
      </c>
      <c r="AJ65" s="201" t="s">
        <v>703</v>
      </c>
      <c r="AK65" s="189" t="s">
        <v>703</v>
      </c>
      <c r="AL65" s="189" t="s">
        <v>703</v>
      </c>
      <c r="AM65" s="189" t="s">
        <v>703</v>
      </c>
      <c r="AN65" s="219" t="s">
        <v>916</v>
      </c>
      <c r="AO65" s="219" t="s">
        <v>684</v>
      </c>
      <c r="AP65" s="189" t="s">
        <v>1335</v>
      </c>
      <c r="AQ65" s="189" t="s">
        <v>1317</v>
      </c>
      <c r="AR65" s="189" t="s">
        <v>1336</v>
      </c>
    </row>
    <row r="66" spans="1:44" ht="306" hidden="1">
      <c r="A66" s="196" t="s">
        <v>258</v>
      </c>
      <c r="B66" s="197" t="s">
        <v>123</v>
      </c>
      <c r="C66" s="197" t="s">
        <v>194</v>
      </c>
      <c r="D66" s="217" t="s">
        <v>152</v>
      </c>
      <c r="E66" s="218" t="s">
        <v>1337</v>
      </c>
      <c r="F66" s="198" t="s">
        <v>1126</v>
      </c>
      <c r="G66" s="198" t="s">
        <v>202</v>
      </c>
      <c r="H66" s="198" t="s">
        <v>1338</v>
      </c>
      <c r="I66" s="198" t="s">
        <v>1339</v>
      </c>
      <c r="J66" s="198" t="s">
        <v>1340</v>
      </c>
      <c r="K66" s="199" t="s">
        <v>135</v>
      </c>
      <c r="L66" s="199" t="s">
        <v>137</v>
      </c>
      <c r="M66" s="286" t="s">
        <v>101</v>
      </c>
      <c r="N66" s="189" t="s">
        <v>1341</v>
      </c>
      <c r="O66" s="198" t="s">
        <v>1342</v>
      </c>
      <c r="P66" s="204" t="s">
        <v>701</v>
      </c>
      <c r="Q66" s="204" t="s">
        <v>701</v>
      </c>
      <c r="R66" s="204" t="s">
        <v>701</v>
      </c>
      <c r="S66" s="200" t="s">
        <v>81</v>
      </c>
      <c r="T66" s="204" t="s">
        <v>83</v>
      </c>
      <c r="U66" s="198" t="s">
        <v>1343</v>
      </c>
      <c r="V66" s="204" t="s">
        <v>701</v>
      </c>
      <c r="W66" s="204" t="s">
        <v>701</v>
      </c>
      <c r="X66" s="204" t="s">
        <v>701</v>
      </c>
      <c r="Y66" s="200" t="s">
        <v>81</v>
      </c>
      <c r="Z66" s="204" t="s">
        <v>83</v>
      </c>
      <c r="AA66" s="199" t="s">
        <v>60</v>
      </c>
      <c r="AB66" s="199" t="s">
        <v>61</v>
      </c>
      <c r="AC66" s="295" t="s">
        <v>162</v>
      </c>
      <c r="AD66" s="189" t="s">
        <v>1341</v>
      </c>
      <c r="AE66" s="191" t="s">
        <v>121</v>
      </c>
      <c r="AF66" s="195" t="s">
        <v>703</v>
      </c>
      <c r="AG66" s="195" t="s">
        <v>703</v>
      </c>
      <c r="AH66" s="195" t="s">
        <v>703</v>
      </c>
      <c r="AI66" s="201" t="s">
        <v>703</v>
      </c>
      <c r="AJ66" s="201" t="s">
        <v>703</v>
      </c>
      <c r="AK66" s="189" t="s">
        <v>1344</v>
      </c>
      <c r="AL66" s="189" t="s">
        <v>1345</v>
      </c>
      <c r="AM66" s="189" t="s">
        <v>1346</v>
      </c>
      <c r="AN66" s="219" t="s">
        <v>916</v>
      </c>
      <c r="AO66" s="219" t="s">
        <v>684</v>
      </c>
      <c r="AP66" s="189" t="s">
        <v>1347</v>
      </c>
      <c r="AQ66" s="189" t="s">
        <v>1317</v>
      </c>
      <c r="AR66" s="189" t="s">
        <v>1348</v>
      </c>
    </row>
    <row r="67" spans="1:44" ht="409.5" hidden="1">
      <c r="A67" s="263" t="s">
        <v>300</v>
      </c>
      <c r="B67" s="197" t="s">
        <v>123</v>
      </c>
      <c r="C67" s="197" t="s">
        <v>55</v>
      </c>
      <c r="D67" s="264" t="s">
        <v>245</v>
      </c>
      <c r="E67" s="265" t="s">
        <v>1349</v>
      </c>
      <c r="F67" s="266" t="s">
        <v>664</v>
      </c>
      <c r="G67" s="266" t="s">
        <v>73</v>
      </c>
      <c r="H67" s="266" t="s">
        <v>1350</v>
      </c>
      <c r="I67" s="266" t="s">
        <v>690</v>
      </c>
      <c r="J67" s="266" t="s">
        <v>1351</v>
      </c>
      <c r="K67" s="267" t="s">
        <v>135</v>
      </c>
      <c r="L67" s="267" t="s">
        <v>100</v>
      </c>
      <c r="M67" s="285" t="s">
        <v>63</v>
      </c>
      <c r="N67" s="269" t="s">
        <v>1352</v>
      </c>
      <c r="O67" s="266" t="s">
        <v>1353</v>
      </c>
      <c r="P67" s="270" t="s">
        <v>834</v>
      </c>
      <c r="Q67" s="270" t="s">
        <v>834</v>
      </c>
      <c r="R67" s="270" t="s">
        <v>834</v>
      </c>
      <c r="S67" s="268" t="s">
        <v>81</v>
      </c>
      <c r="T67" s="270" t="s">
        <v>83</v>
      </c>
      <c r="U67" s="266" t="s">
        <v>1354</v>
      </c>
      <c r="V67" s="270" t="s">
        <v>670</v>
      </c>
      <c r="W67" s="270" t="s">
        <v>670</v>
      </c>
      <c r="X67" s="270" t="s">
        <v>670</v>
      </c>
      <c r="Y67" s="268" t="s">
        <v>81</v>
      </c>
      <c r="Z67" s="270" t="s">
        <v>83</v>
      </c>
      <c r="AA67" s="267" t="s">
        <v>60</v>
      </c>
      <c r="AB67" s="267" t="s">
        <v>99</v>
      </c>
      <c r="AC67" s="296" t="s">
        <v>162</v>
      </c>
      <c r="AD67" s="269" t="s">
        <v>1352</v>
      </c>
      <c r="AE67" s="271" t="s">
        <v>84</v>
      </c>
      <c r="AF67" s="272" t="s">
        <v>703</v>
      </c>
      <c r="AG67" s="272" t="s">
        <v>703</v>
      </c>
      <c r="AH67" s="272" t="s">
        <v>703</v>
      </c>
      <c r="AI67" s="273" t="s">
        <v>703</v>
      </c>
      <c r="AJ67" s="273" t="s">
        <v>703</v>
      </c>
      <c r="AK67" s="269" t="s">
        <v>1355</v>
      </c>
      <c r="AL67" s="269" t="s">
        <v>1356</v>
      </c>
      <c r="AM67" s="269" t="s">
        <v>1357</v>
      </c>
      <c r="AN67" s="274" t="s">
        <v>1358</v>
      </c>
      <c r="AO67" s="274" t="s">
        <v>1359</v>
      </c>
      <c r="AP67" s="269" t="s">
        <v>1360</v>
      </c>
      <c r="AQ67" s="269" t="s">
        <v>1361</v>
      </c>
      <c r="AR67" s="269" t="s">
        <v>1362</v>
      </c>
    </row>
    <row r="68" spans="1:44" ht="409.5" hidden="1">
      <c r="A68" s="263" t="s">
        <v>300</v>
      </c>
      <c r="B68" s="197" t="s">
        <v>123</v>
      </c>
      <c r="C68" s="197" t="s">
        <v>205</v>
      </c>
      <c r="D68" s="264" t="s">
        <v>245</v>
      </c>
      <c r="E68" s="265" t="s">
        <v>1363</v>
      </c>
      <c r="F68" s="266" t="s">
        <v>664</v>
      </c>
      <c r="G68" s="266" t="s">
        <v>73</v>
      </c>
      <c r="H68" s="266" t="s">
        <v>1364</v>
      </c>
      <c r="I68" s="266" t="s">
        <v>690</v>
      </c>
      <c r="J68" s="266" t="s">
        <v>1365</v>
      </c>
      <c r="K68" s="267" t="s">
        <v>160</v>
      </c>
      <c r="L68" s="267" t="s">
        <v>100</v>
      </c>
      <c r="M68" s="285" t="s">
        <v>63</v>
      </c>
      <c r="N68" s="269" t="s">
        <v>1366</v>
      </c>
      <c r="O68" s="266" t="s">
        <v>1367</v>
      </c>
      <c r="P68" s="270" t="s">
        <v>1202</v>
      </c>
      <c r="Q68" s="270" t="s">
        <v>1202</v>
      </c>
      <c r="R68" s="270" t="s">
        <v>1202</v>
      </c>
      <c r="S68" s="268" t="s">
        <v>81</v>
      </c>
      <c r="T68" s="270" t="s">
        <v>83</v>
      </c>
      <c r="U68" s="266" t="s">
        <v>702</v>
      </c>
      <c r="V68" s="270" t="s">
        <v>670</v>
      </c>
      <c r="W68" s="270" t="s">
        <v>670</v>
      </c>
      <c r="X68" s="270" t="s">
        <v>670</v>
      </c>
      <c r="Y68" s="268" t="s">
        <v>81</v>
      </c>
      <c r="Z68" s="270" t="s">
        <v>83</v>
      </c>
      <c r="AA68" s="267" t="s">
        <v>98</v>
      </c>
      <c r="AB68" s="267" t="s">
        <v>99</v>
      </c>
      <c r="AC68" s="296" t="s">
        <v>162</v>
      </c>
      <c r="AD68" s="269" t="s">
        <v>625</v>
      </c>
      <c r="AE68" s="271" t="s">
        <v>84</v>
      </c>
      <c r="AF68" s="272" t="s">
        <v>703</v>
      </c>
      <c r="AG68" s="272" t="s">
        <v>703</v>
      </c>
      <c r="AH68" s="272" t="s">
        <v>703</v>
      </c>
      <c r="AI68" s="273" t="s">
        <v>703</v>
      </c>
      <c r="AJ68" s="273" t="s">
        <v>703</v>
      </c>
      <c r="AK68" s="269" t="s">
        <v>1368</v>
      </c>
      <c r="AL68" s="269" t="s">
        <v>1369</v>
      </c>
      <c r="AM68" s="269" t="s">
        <v>1370</v>
      </c>
      <c r="AN68" s="274" t="s">
        <v>1371</v>
      </c>
      <c r="AO68" s="274" t="s">
        <v>1372</v>
      </c>
      <c r="AP68" s="269" t="s">
        <v>1373</v>
      </c>
      <c r="AQ68" s="269" t="s">
        <v>1361</v>
      </c>
      <c r="AR68" s="269" t="s">
        <v>1374</v>
      </c>
    </row>
    <row r="69" spans="1:44" ht="306">
      <c r="A69" s="196" t="s">
        <v>218</v>
      </c>
      <c r="B69" s="197" t="s">
        <v>48</v>
      </c>
      <c r="C69" s="197" t="s">
        <v>93</v>
      </c>
      <c r="D69" s="217" t="s">
        <v>50</v>
      </c>
      <c r="E69" s="218" t="s">
        <v>1375</v>
      </c>
      <c r="F69" s="198" t="s">
        <v>664</v>
      </c>
      <c r="G69" s="198" t="s">
        <v>73</v>
      </c>
      <c r="H69" s="198" t="s">
        <v>1376</v>
      </c>
      <c r="I69" s="198" t="s">
        <v>690</v>
      </c>
      <c r="J69" s="198" t="s">
        <v>1377</v>
      </c>
      <c r="K69" s="199" t="s">
        <v>60</v>
      </c>
      <c r="L69" s="199" t="s">
        <v>161</v>
      </c>
      <c r="M69" s="286" t="s">
        <v>101</v>
      </c>
      <c r="N69" s="189" t="s">
        <v>1378</v>
      </c>
      <c r="O69" s="198" t="s">
        <v>1379</v>
      </c>
      <c r="P69" s="204" t="s">
        <v>701</v>
      </c>
      <c r="Q69" s="204" t="s">
        <v>701</v>
      </c>
      <c r="R69" s="204" t="s">
        <v>701</v>
      </c>
      <c r="S69" s="200" t="s">
        <v>81</v>
      </c>
      <c r="T69" s="204" t="s">
        <v>83</v>
      </c>
      <c r="U69" s="198" t="s">
        <v>1380</v>
      </c>
      <c r="V69" s="204" t="s">
        <v>670</v>
      </c>
      <c r="W69" s="204" t="s">
        <v>670</v>
      </c>
      <c r="X69" s="204" t="s">
        <v>670</v>
      </c>
      <c r="Y69" s="200" t="s">
        <v>81</v>
      </c>
      <c r="Z69" s="204" t="s">
        <v>119</v>
      </c>
      <c r="AA69" s="199" t="s">
        <v>60</v>
      </c>
      <c r="AB69" s="199" t="s">
        <v>161</v>
      </c>
      <c r="AC69" s="292" t="s">
        <v>101</v>
      </c>
      <c r="AD69" s="189" t="s">
        <v>1378</v>
      </c>
      <c r="AE69" s="191" t="s">
        <v>84</v>
      </c>
      <c r="AF69" s="195" t="s">
        <v>703</v>
      </c>
      <c r="AG69" s="195" t="s">
        <v>703</v>
      </c>
      <c r="AH69" s="195" t="s">
        <v>703</v>
      </c>
      <c r="AI69" s="201" t="s">
        <v>703</v>
      </c>
      <c r="AJ69" s="201" t="s">
        <v>703</v>
      </c>
      <c r="AK69" s="189" t="s">
        <v>983</v>
      </c>
      <c r="AL69" s="189" t="s">
        <v>1381</v>
      </c>
      <c r="AM69" s="189" t="s">
        <v>1382</v>
      </c>
      <c r="AN69" s="219" t="s">
        <v>1383</v>
      </c>
      <c r="AO69" s="219" t="s">
        <v>916</v>
      </c>
      <c r="AP69" s="189" t="s">
        <v>1384</v>
      </c>
      <c r="AQ69" s="189" t="s">
        <v>1385</v>
      </c>
      <c r="AR69" s="189" t="s">
        <v>1386</v>
      </c>
    </row>
    <row r="70" spans="1:44" ht="306">
      <c r="A70" s="196" t="s">
        <v>282</v>
      </c>
      <c r="B70" s="197" t="s">
        <v>48</v>
      </c>
      <c r="C70" s="197" t="s">
        <v>93</v>
      </c>
      <c r="D70" s="217" t="s">
        <v>125</v>
      </c>
      <c r="E70" s="218" t="s">
        <v>1387</v>
      </c>
      <c r="F70" s="198" t="s">
        <v>664</v>
      </c>
      <c r="G70" s="198" t="s">
        <v>73</v>
      </c>
      <c r="H70" s="198" t="s">
        <v>1388</v>
      </c>
      <c r="I70" s="198" t="s">
        <v>1389</v>
      </c>
      <c r="J70" s="198" t="s">
        <v>1390</v>
      </c>
      <c r="K70" s="199" t="s">
        <v>98</v>
      </c>
      <c r="L70" s="199" t="s">
        <v>161</v>
      </c>
      <c r="M70" s="286" t="s">
        <v>101</v>
      </c>
      <c r="N70" s="189" t="s">
        <v>1391</v>
      </c>
      <c r="O70" s="198" t="s">
        <v>1392</v>
      </c>
      <c r="P70" s="204" t="s">
        <v>670</v>
      </c>
      <c r="Q70" s="204" t="s">
        <v>670</v>
      </c>
      <c r="R70" s="204" t="s">
        <v>670</v>
      </c>
      <c r="S70" s="200" t="s">
        <v>81</v>
      </c>
      <c r="T70" s="204" t="s">
        <v>83</v>
      </c>
      <c r="U70" s="198" t="s">
        <v>1380</v>
      </c>
      <c r="V70" s="204" t="s">
        <v>670</v>
      </c>
      <c r="W70" s="204" t="s">
        <v>670</v>
      </c>
      <c r="X70" s="204" t="s">
        <v>670</v>
      </c>
      <c r="Y70" s="200" t="s">
        <v>81</v>
      </c>
      <c r="Z70" s="204" t="s">
        <v>119</v>
      </c>
      <c r="AA70" s="199" t="s">
        <v>60</v>
      </c>
      <c r="AB70" s="199" t="s">
        <v>161</v>
      </c>
      <c r="AC70" s="292" t="s">
        <v>101</v>
      </c>
      <c r="AD70" s="189" t="s">
        <v>1393</v>
      </c>
      <c r="AE70" s="191" t="s">
        <v>84</v>
      </c>
      <c r="AF70" s="195" t="s">
        <v>703</v>
      </c>
      <c r="AG70" s="195" t="s">
        <v>703</v>
      </c>
      <c r="AH70" s="195" t="s">
        <v>703</v>
      </c>
      <c r="AI70" s="201" t="s">
        <v>703</v>
      </c>
      <c r="AJ70" s="201" t="s">
        <v>703</v>
      </c>
      <c r="AK70" s="189" t="s">
        <v>1394</v>
      </c>
      <c r="AL70" s="189" t="s">
        <v>1395</v>
      </c>
      <c r="AM70" s="189" t="s">
        <v>1396</v>
      </c>
      <c r="AN70" s="219" t="s">
        <v>916</v>
      </c>
      <c r="AO70" s="219" t="s">
        <v>729</v>
      </c>
      <c r="AP70" s="189" t="s">
        <v>1397</v>
      </c>
      <c r="AQ70" s="189" t="s">
        <v>1398</v>
      </c>
      <c r="AR70" s="189" t="s">
        <v>1399</v>
      </c>
    </row>
    <row r="71" spans="1:44" ht="318.75" hidden="1">
      <c r="A71" s="196" t="s">
        <v>282</v>
      </c>
      <c r="B71" s="197" t="s">
        <v>123</v>
      </c>
      <c r="C71" s="197" t="s">
        <v>194</v>
      </c>
      <c r="D71" s="217" t="s">
        <v>51</v>
      </c>
      <c r="E71" s="218" t="s">
        <v>1400</v>
      </c>
      <c r="F71" s="198" t="s">
        <v>664</v>
      </c>
      <c r="G71" s="198" t="s">
        <v>73</v>
      </c>
      <c r="H71" s="198" t="s">
        <v>1401</v>
      </c>
      <c r="I71" s="198" t="s">
        <v>690</v>
      </c>
      <c r="J71" s="198" t="s">
        <v>1402</v>
      </c>
      <c r="K71" s="199" t="s">
        <v>135</v>
      </c>
      <c r="L71" s="199" t="s">
        <v>99</v>
      </c>
      <c r="M71" s="288" t="s">
        <v>138</v>
      </c>
      <c r="N71" s="189" t="s">
        <v>1403</v>
      </c>
      <c r="O71" s="198" t="s">
        <v>1404</v>
      </c>
      <c r="P71" s="204" t="s">
        <v>701</v>
      </c>
      <c r="Q71" s="204" t="s">
        <v>701</v>
      </c>
      <c r="R71" s="204" t="s">
        <v>701</v>
      </c>
      <c r="S71" s="200" t="s">
        <v>81</v>
      </c>
      <c r="T71" s="204" t="s">
        <v>83</v>
      </c>
      <c r="U71" s="198" t="s">
        <v>1380</v>
      </c>
      <c r="V71" s="204" t="s">
        <v>670</v>
      </c>
      <c r="W71" s="204" t="s">
        <v>670</v>
      </c>
      <c r="X71" s="204" t="s">
        <v>670</v>
      </c>
      <c r="Y71" s="200" t="s">
        <v>81</v>
      </c>
      <c r="Z71" s="204" t="s">
        <v>83</v>
      </c>
      <c r="AA71" s="199" t="s">
        <v>60</v>
      </c>
      <c r="AB71" s="199" t="s">
        <v>61</v>
      </c>
      <c r="AC71" s="295" t="s">
        <v>162</v>
      </c>
      <c r="AD71" s="189" t="s">
        <v>625</v>
      </c>
      <c r="AE71" s="191" t="s">
        <v>84</v>
      </c>
      <c r="AF71" s="195" t="s">
        <v>703</v>
      </c>
      <c r="AG71" s="195" t="s">
        <v>703</v>
      </c>
      <c r="AH71" s="195" t="s">
        <v>703</v>
      </c>
      <c r="AI71" s="201" t="s">
        <v>703</v>
      </c>
      <c r="AJ71" s="201" t="s">
        <v>703</v>
      </c>
      <c r="AK71" s="189" t="s">
        <v>1405</v>
      </c>
      <c r="AL71" s="189" t="s">
        <v>1406</v>
      </c>
      <c r="AM71" s="189" t="s">
        <v>1407</v>
      </c>
      <c r="AN71" s="219" t="s">
        <v>916</v>
      </c>
      <c r="AO71" s="219" t="s">
        <v>684</v>
      </c>
      <c r="AP71" s="189" t="s">
        <v>1408</v>
      </c>
      <c r="AQ71" s="189" t="s">
        <v>1398</v>
      </c>
      <c r="AR71" s="189" t="s">
        <v>1409</v>
      </c>
    </row>
    <row r="72" spans="1:44" ht="357" hidden="1">
      <c r="A72" s="196" t="s">
        <v>282</v>
      </c>
      <c r="B72" s="197" t="s">
        <v>123</v>
      </c>
      <c r="C72" s="197" t="s">
        <v>194</v>
      </c>
      <c r="D72" s="217" t="s">
        <v>174</v>
      </c>
      <c r="E72" s="218" t="s">
        <v>1410</v>
      </c>
      <c r="F72" s="198" t="s">
        <v>664</v>
      </c>
      <c r="G72" s="198" t="s">
        <v>73</v>
      </c>
      <c r="H72" s="198" t="s">
        <v>1411</v>
      </c>
      <c r="I72" s="198" t="s">
        <v>690</v>
      </c>
      <c r="J72" s="198" t="s">
        <v>1412</v>
      </c>
      <c r="K72" s="199" t="s">
        <v>135</v>
      </c>
      <c r="L72" s="199" t="s">
        <v>99</v>
      </c>
      <c r="M72" s="288" t="s">
        <v>138</v>
      </c>
      <c r="N72" s="189" t="s">
        <v>1413</v>
      </c>
      <c r="O72" s="198" t="s">
        <v>1414</v>
      </c>
      <c r="P72" s="204" t="s">
        <v>670</v>
      </c>
      <c r="Q72" s="204" t="s">
        <v>670</v>
      </c>
      <c r="R72" s="204" t="s">
        <v>670</v>
      </c>
      <c r="S72" s="200" t="s">
        <v>81</v>
      </c>
      <c r="T72" s="204" t="s">
        <v>83</v>
      </c>
      <c r="U72" s="198" t="s">
        <v>1415</v>
      </c>
      <c r="V72" s="204" t="s">
        <v>701</v>
      </c>
      <c r="W72" s="204" t="s">
        <v>701</v>
      </c>
      <c r="X72" s="204" t="s">
        <v>701</v>
      </c>
      <c r="Y72" s="200" t="s">
        <v>81</v>
      </c>
      <c r="Z72" s="204" t="s">
        <v>83</v>
      </c>
      <c r="AA72" s="199" t="s">
        <v>60</v>
      </c>
      <c r="AB72" s="199" t="s">
        <v>61</v>
      </c>
      <c r="AC72" s="295" t="s">
        <v>162</v>
      </c>
      <c r="AD72" s="189" t="s">
        <v>1413</v>
      </c>
      <c r="AE72" s="191" t="s">
        <v>84</v>
      </c>
      <c r="AF72" s="195" t="s">
        <v>703</v>
      </c>
      <c r="AG72" s="195" t="s">
        <v>703</v>
      </c>
      <c r="AH72" s="195" t="s">
        <v>703</v>
      </c>
      <c r="AI72" s="201" t="s">
        <v>703</v>
      </c>
      <c r="AJ72" s="201" t="s">
        <v>703</v>
      </c>
      <c r="AK72" s="189" t="s">
        <v>1416</v>
      </c>
      <c r="AL72" s="189" t="s">
        <v>1417</v>
      </c>
      <c r="AM72" s="189" t="s">
        <v>1418</v>
      </c>
      <c r="AN72" s="219" t="s">
        <v>1419</v>
      </c>
      <c r="AO72" s="219" t="s">
        <v>1420</v>
      </c>
      <c r="AP72" s="189" t="s">
        <v>1421</v>
      </c>
      <c r="AQ72" s="189" t="s">
        <v>1422</v>
      </c>
      <c r="AR72" s="189" t="s">
        <v>1423</v>
      </c>
    </row>
    <row r="73" spans="1:44" ht="306" hidden="1">
      <c r="A73" s="196" t="s">
        <v>282</v>
      </c>
      <c r="B73" s="197" t="s">
        <v>123</v>
      </c>
      <c r="C73" s="197" t="s">
        <v>194</v>
      </c>
      <c r="D73" s="217" t="s">
        <v>192</v>
      </c>
      <c r="E73" s="218" t="s">
        <v>1424</v>
      </c>
      <c r="F73" s="198" t="s">
        <v>664</v>
      </c>
      <c r="G73" s="198" t="s">
        <v>73</v>
      </c>
      <c r="H73" s="198" t="s">
        <v>1425</v>
      </c>
      <c r="I73" s="198" t="s">
        <v>690</v>
      </c>
      <c r="J73" s="198" t="s">
        <v>1426</v>
      </c>
      <c r="K73" s="199" t="s">
        <v>135</v>
      </c>
      <c r="L73" s="199" t="s">
        <v>137</v>
      </c>
      <c r="M73" s="286" t="s">
        <v>101</v>
      </c>
      <c r="N73" s="189" t="s">
        <v>1427</v>
      </c>
      <c r="O73" s="198" t="s">
        <v>1428</v>
      </c>
      <c r="P73" s="204" t="s">
        <v>701</v>
      </c>
      <c r="Q73" s="204" t="s">
        <v>701</v>
      </c>
      <c r="R73" s="204" t="s">
        <v>701</v>
      </c>
      <c r="S73" s="200" t="s">
        <v>81</v>
      </c>
      <c r="T73" s="204" t="s">
        <v>83</v>
      </c>
      <c r="U73" s="198" t="s">
        <v>1415</v>
      </c>
      <c r="V73" s="204" t="s">
        <v>701</v>
      </c>
      <c r="W73" s="204" t="s">
        <v>701</v>
      </c>
      <c r="X73" s="204" t="s">
        <v>701</v>
      </c>
      <c r="Y73" s="200" t="s">
        <v>81</v>
      </c>
      <c r="Z73" s="204" t="s">
        <v>83</v>
      </c>
      <c r="AA73" s="199" t="s">
        <v>60</v>
      </c>
      <c r="AB73" s="199" t="s">
        <v>61</v>
      </c>
      <c r="AC73" s="295" t="s">
        <v>162</v>
      </c>
      <c r="AD73" s="189" t="s">
        <v>1427</v>
      </c>
      <c r="AE73" s="191" t="s">
        <v>84</v>
      </c>
      <c r="AF73" s="195" t="s">
        <v>703</v>
      </c>
      <c r="AG73" s="195" t="s">
        <v>703</v>
      </c>
      <c r="AH73" s="195" t="s">
        <v>703</v>
      </c>
      <c r="AI73" s="201" t="s">
        <v>703</v>
      </c>
      <c r="AJ73" s="201" t="s">
        <v>703</v>
      </c>
      <c r="AK73" s="189" t="s">
        <v>1344</v>
      </c>
      <c r="AL73" s="189" t="s">
        <v>703</v>
      </c>
      <c r="AM73" s="189" t="s">
        <v>703</v>
      </c>
      <c r="AN73" s="219" t="s">
        <v>703</v>
      </c>
      <c r="AO73" s="219" t="s">
        <v>703</v>
      </c>
      <c r="AP73" s="189" t="s">
        <v>1429</v>
      </c>
      <c r="AQ73" s="189" t="s">
        <v>1422</v>
      </c>
      <c r="AR73" s="189" t="s">
        <v>1430</v>
      </c>
    </row>
    <row r="74" spans="1:44" ht="318.75" hidden="1">
      <c r="A74" s="196" t="s">
        <v>261</v>
      </c>
      <c r="B74" s="197" t="s">
        <v>149</v>
      </c>
      <c r="C74" s="197" t="s">
        <v>205</v>
      </c>
      <c r="D74" s="217" t="s">
        <v>127</v>
      </c>
      <c r="E74" s="218" t="s">
        <v>1431</v>
      </c>
      <c r="F74" s="198" t="s">
        <v>664</v>
      </c>
      <c r="G74" s="198" t="s">
        <v>73</v>
      </c>
      <c r="H74" s="198" t="s">
        <v>1432</v>
      </c>
      <c r="I74" s="198" t="s">
        <v>1433</v>
      </c>
      <c r="J74" s="198" t="s">
        <v>1434</v>
      </c>
      <c r="K74" s="199" t="s">
        <v>60</v>
      </c>
      <c r="L74" s="199" t="s">
        <v>137</v>
      </c>
      <c r="M74" s="288" t="s">
        <v>138</v>
      </c>
      <c r="N74" s="189" t="s">
        <v>1435</v>
      </c>
      <c r="O74" s="198" t="s">
        <v>1436</v>
      </c>
      <c r="P74" s="204" t="s">
        <v>834</v>
      </c>
      <c r="Q74" s="204" t="s">
        <v>834</v>
      </c>
      <c r="R74" s="204" t="s">
        <v>834</v>
      </c>
      <c r="S74" s="200" t="s">
        <v>81</v>
      </c>
      <c r="T74" s="204" t="s">
        <v>83</v>
      </c>
      <c r="U74" s="198" t="s">
        <v>1380</v>
      </c>
      <c r="V74" s="204" t="s">
        <v>670</v>
      </c>
      <c r="W74" s="204" t="s">
        <v>670</v>
      </c>
      <c r="X74" s="204" t="s">
        <v>670</v>
      </c>
      <c r="Y74" s="200" t="s">
        <v>81</v>
      </c>
      <c r="Z74" s="204" t="s">
        <v>83</v>
      </c>
      <c r="AA74" s="199" t="s">
        <v>60</v>
      </c>
      <c r="AB74" s="199" t="s">
        <v>61</v>
      </c>
      <c r="AC74" s="295" t="s">
        <v>162</v>
      </c>
      <c r="AD74" s="189" t="s">
        <v>1435</v>
      </c>
      <c r="AE74" s="191" t="s">
        <v>121</v>
      </c>
      <c r="AF74" s="195" t="s">
        <v>703</v>
      </c>
      <c r="AG74" s="195" t="s">
        <v>703</v>
      </c>
      <c r="AH74" s="195" t="s">
        <v>703</v>
      </c>
      <c r="AI74" s="201" t="s">
        <v>703</v>
      </c>
      <c r="AJ74" s="201" t="s">
        <v>703</v>
      </c>
      <c r="AK74" s="189" t="s">
        <v>983</v>
      </c>
      <c r="AL74" s="189" t="s">
        <v>1437</v>
      </c>
      <c r="AM74" s="189" t="s">
        <v>1438</v>
      </c>
      <c r="AN74" s="219" t="s">
        <v>916</v>
      </c>
      <c r="AO74" s="219" t="s">
        <v>684</v>
      </c>
      <c r="AP74" s="189" t="s">
        <v>1439</v>
      </c>
      <c r="AQ74" s="189" t="s">
        <v>1422</v>
      </c>
      <c r="AR74" s="189" t="s">
        <v>1440</v>
      </c>
    </row>
    <row r="75" spans="1:44" ht="306" hidden="1">
      <c r="A75" s="196" t="s">
        <v>261</v>
      </c>
      <c r="B75" s="197" t="s">
        <v>123</v>
      </c>
      <c r="C75" s="197" t="s">
        <v>205</v>
      </c>
      <c r="D75" s="217" t="s">
        <v>174</v>
      </c>
      <c r="E75" s="218" t="s">
        <v>1441</v>
      </c>
      <c r="F75" s="198" t="s">
        <v>664</v>
      </c>
      <c r="G75" s="198" t="s">
        <v>73</v>
      </c>
      <c r="H75" s="198" t="s">
        <v>1442</v>
      </c>
      <c r="I75" s="198" t="s">
        <v>1443</v>
      </c>
      <c r="J75" s="198" t="s">
        <v>1444</v>
      </c>
      <c r="K75" s="199" t="s">
        <v>135</v>
      </c>
      <c r="L75" s="199" t="s">
        <v>99</v>
      </c>
      <c r="M75" s="288" t="s">
        <v>138</v>
      </c>
      <c r="N75" s="189" t="s">
        <v>1445</v>
      </c>
      <c r="O75" s="198" t="s">
        <v>1446</v>
      </c>
      <c r="P75" s="204" t="s">
        <v>701</v>
      </c>
      <c r="Q75" s="204" t="s">
        <v>701</v>
      </c>
      <c r="R75" s="204" t="s">
        <v>701</v>
      </c>
      <c r="S75" s="200" t="s">
        <v>81</v>
      </c>
      <c r="T75" s="204" t="s">
        <v>83</v>
      </c>
      <c r="U75" s="198" t="s">
        <v>1380</v>
      </c>
      <c r="V75" s="204" t="s">
        <v>670</v>
      </c>
      <c r="W75" s="204" t="s">
        <v>670</v>
      </c>
      <c r="X75" s="204" t="s">
        <v>670</v>
      </c>
      <c r="Y75" s="200" t="s">
        <v>81</v>
      </c>
      <c r="Z75" s="204" t="s">
        <v>83</v>
      </c>
      <c r="AA75" s="199" t="s">
        <v>60</v>
      </c>
      <c r="AB75" s="199" t="s">
        <v>61</v>
      </c>
      <c r="AC75" s="295" t="s">
        <v>162</v>
      </c>
      <c r="AD75" s="189" t="s">
        <v>1445</v>
      </c>
      <c r="AE75" s="191" t="s">
        <v>84</v>
      </c>
      <c r="AF75" s="195" t="s">
        <v>703</v>
      </c>
      <c r="AG75" s="195" t="s">
        <v>703</v>
      </c>
      <c r="AH75" s="195" t="s">
        <v>703</v>
      </c>
      <c r="AI75" s="201" t="s">
        <v>703</v>
      </c>
      <c r="AJ75" s="201" t="s">
        <v>703</v>
      </c>
      <c r="AK75" s="189" t="s">
        <v>983</v>
      </c>
      <c r="AL75" s="189" t="s">
        <v>1447</v>
      </c>
      <c r="AM75" s="189" t="s">
        <v>1448</v>
      </c>
      <c r="AN75" s="219" t="s">
        <v>916</v>
      </c>
      <c r="AO75" s="219" t="s">
        <v>684</v>
      </c>
      <c r="AP75" s="189" t="s">
        <v>1449</v>
      </c>
      <c r="AQ75" s="189" t="s">
        <v>1398</v>
      </c>
      <c r="AR75" s="189" t="s">
        <v>1450</v>
      </c>
    </row>
    <row r="76" spans="1:44" ht="369.75" hidden="1">
      <c r="A76" s="196" t="s">
        <v>261</v>
      </c>
      <c r="B76" s="197" t="s">
        <v>149</v>
      </c>
      <c r="C76" s="197" t="s">
        <v>205</v>
      </c>
      <c r="D76" s="217" t="s">
        <v>90</v>
      </c>
      <c r="E76" s="218" t="s">
        <v>1451</v>
      </c>
      <c r="F76" s="198" t="s">
        <v>664</v>
      </c>
      <c r="G76" s="198" t="s">
        <v>73</v>
      </c>
      <c r="H76" s="198" t="s">
        <v>1452</v>
      </c>
      <c r="I76" s="198" t="s">
        <v>690</v>
      </c>
      <c r="J76" s="198" t="s">
        <v>1453</v>
      </c>
      <c r="K76" s="199" t="s">
        <v>135</v>
      </c>
      <c r="L76" s="199" t="s">
        <v>100</v>
      </c>
      <c r="M76" s="284" t="s">
        <v>63</v>
      </c>
      <c r="N76" s="189" t="s">
        <v>1454</v>
      </c>
      <c r="O76" s="198" t="s">
        <v>1455</v>
      </c>
      <c r="P76" s="204" t="s">
        <v>670</v>
      </c>
      <c r="Q76" s="204" t="s">
        <v>670</v>
      </c>
      <c r="R76" s="204" t="s">
        <v>670</v>
      </c>
      <c r="S76" s="200" t="s">
        <v>81</v>
      </c>
      <c r="T76" s="204" t="s">
        <v>83</v>
      </c>
      <c r="U76" s="198" t="s">
        <v>1415</v>
      </c>
      <c r="V76" s="204" t="s">
        <v>701</v>
      </c>
      <c r="W76" s="204" t="s">
        <v>701</v>
      </c>
      <c r="X76" s="204" t="s">
        <v>701</v>
      </c>
      <c r="Y76" s="200" t="s">
        <v>81</v>
      </c>
      <c r="Z76" s="204" t="s">
        <v>83</v>
      </c>
      <c r="AA76" s="199" t="s">
        <v>60</v>
      </c>
      <c r="AB76" s="199" t="s">
        <v>99</v>
      </c>
      <c r="AC76" s="295" t="s">
        <v>162</v>
      </c>
      <c r="AD76" s="189" t="s">
        <v>1454</v>
      </c>
      <c r="AE76" s="191" t="s">
        <v>84</v>
      </c>
      <c r="AF76" s="195" t="s">
        <v>703</v>
      </c>
      <c r="AG76" s="195" t="s">
        <v>703</v>
      </c>
      <c r="AH76" s="195" t="s">
        <v>703</v>
      </c>
      <c r="AI76" s="201" t="s">
        <v>703</v>
      </c>
      <c r="AJ76" s="201" t="s">
        <v>703</v>
      </c>
      <c r="AK76" s="189" t="s">
        <v>1394</v>
      </c>
      <c r="AL76" s="189" t="s">
        <v>1456</v>
      </c>
      <c r="AM76" s="189" t="s">
        <v>1457</v>
      </c>
      <c r="AN76" s="219" t="s">
        <v>916</v>
      </c>
      <c r="AO76" s="219" t="s">
        <v>684</v>
      </c>
      <c r="AP76" s="189" t="s">
        <v>1458</v>
      </c>
      <c r="AQ76" s="189" t="s">
        <v>1459</v>
      </c>
      <c r="AR76" s="189" t="s">
        <v>1460</v>
      </c>
    </row>
    <row r="77" spans="1:44" ht="331.5" hidden="1">
      <c r="A77" s="196" t="s">
        <v>261</v>
      </c>
      <c r="B77" s="197" t="s">
        <v>149</v>
      </c>
      <c r="C77" s="197" t="s">
        <v>130</v>
      </c>
      <c r="D77" s="217" t="s">
        <v>52</v>
      </c>
      <c r="E77" s="218" t="s">
        <v>1461</v>
      </c>
      <c r="F77" s="198" t="s">
        <v>664</v>
      </c>
      <c r="G77" s="198" t="s">
        <v>73</v>
      </c>
      <c r="H77" s="198" t="s">
        <v>1462</v>
      </c>
      <c r="I77" s="198" t="s">
        <v>690</v>
      </c>
      <c r="J77" s="198" t="s">
        <v>1463</v>
      </c>
      <c r="K77" s="199" t="s">
        <v>135</v>
      </c>
      <c r="L77" s="199" t="s">
        <v>137</v>
      </c>
      <c r="M77" s="286" t="s">
        <v>101</v>
      </c>
      <c r="N77" s="189" t="s">
        <v>1464</v>
      </c>
      <c r="O77" s="198" t="s">
        <v>1465</v>
      </c>
      <c r="P77" s="204" t="s">
        <v>701</v>
      </c>
      <c r="Q77" s="204" t="s">
        <v>701</v>
      </c>
      <c r="R77" s="204" t="s">
        <v>701</v>
      </c>
      <c r="S77" s="200" t="s">
        <v>81</v>
      </c>
      <c r="T77" s="204" t="s">
        <v>83</v>
      </c>
      <c r="U77" s="198" t="s">
        <v>1343</v>
      </c>
      <c r="V77" s="204" t="s">
        <v>701</v>
      </c>
      <c r="W77" s="204" t="s">
        <v>701</v>
      </c>
      <c r="X77" s="204" t="s">
        <v>701</v>
      </c>
      <c r="Y77" s="200" t="s">
        <v>81</v>
      </c>
      <c r="Z77" s="204" t="s">
        <v>83</v>
      </c>
      <c r="AA77" s="199" t="s">
        <v>60</v>
      </c>
      <c r="AB77" s="199" t="s">
        <v>61</v>
      </c>
      <c r="AC77" s="295" t="s">
        <v>162</v>
      </c>
      <c r="AD77" s="189" t="s">
        <v>1464</v>
      </c>
      <c r="AE77" s="191" t="s">
        <v>84</v>
      </c>
      <c r="AF77" s="195" t="s">
        <v>703</v>
      </c>
      <c r="AG77" s="195" t="s">
        <v>703</v>
      </c>
      <c r="AH77" s="195" t="s">
        <v>703</v>
      </c>
      <c r="AI77" s="201" t="s">
        <v>703</v>
      </c>
      <c r="AJ77" s="201" t="s">
        <v>703</v>
      </c>
      <c r="AK77" s="189" t="s">
        <v>983</v>
      </c>
      <c r="AL77" s="189" t="s">
        <v>1466</v>
      </c>
      <c r="AM77" s="189" t="s">
        <v>1467</v>
      </c>
      <c r="AN77" s="219" t="s">
        <v>916</v>
      </c>
      <c r="AO77" s="219" t="s">
        <v>729</v>
      </c>
      <c r="AP77" s="189" t="s">
        <v>1468</v>
      </c>
      <c r="AQ77" s="189" t="s">
        <v>1469</v>
      </c>
      <c r="AR77" s="189" t="s">
        <v>1470</v>
      </c>
    </row>
    <row r="78" spans="1:44" ht="344.25">
      <c r="A78" s="196" t="s">
        <v>261</v>
      </c>
      <c r="B78" s="197" t="s">
        <v>48</v>
      </c>
      <c r="C78" s="197" t="s">
        <v>93</v>
      </c>
      <c r="D78" s="217" t="s">
        <v>50</v>
      </c>
      <c r="E78" s="218" t="s">
        <v>1471</v>
      </c>
      <c r="F78" s="198" t="s">
        <v>664</v>
      </c>
      <c r="G78" s="198" t="s">
        <v>73</v>
      </c>
      <c r="H78" s="198" t="s">
        <v>1472</v>
      </c>
      <c r="I78" s="198" t="s">
        <v>1473</v>
      </c>
      <c r="J78" s="198" t="s">
        <v>1474</v>
      </c>
      <c r="K78" s="199" t="s">
        <v>160</v>
      </c>
      <c r="L78" s="199" t="s">
        <v>183</v>
      </c>
      <c r="M78" s="284" t="s">
        <v>63</v>
      </c>
      <c r="N78" s="189" t="s">
        <v>1475</v>
      </c>
      <c r="O78" s="198" t="s">
        <v>1476</v>
      </c>
      <c r="P78" s="204" t="s">
        <v>814</v>
      </c>
      <c r="Q78" s="204" t="s">
        <v>670</v>
      </c>
      <c r="R78" s="204" t="s">
        <v>814</v>
      </c>
      <c r="S78" s="200" t="s">
        <v>117</v>
      </c>
      <c r="T78" s="204" t="s">
        <v>119</v>
      </c>
      <c r="U78" s="198" t="s">
        <v>1343</v>
      </c>
      <c r="V78" s="204" t="s">
        <v>701</v>
      </c>
      <c r="W78" s="204" t="s">
        <v>701</v>
      </c>
      <c r="X78" s="204" t="s">
        <v>701</v>
      </c>
      <c r="Y78" s="200" t="s">
        <v>81</v>
      </c>
      <c r="Z78" s="204" t="s">
        <v>119</v>
      </c>
      <c r="AA78" s="199" t="s">
        <v>160</v>
      </c>
      <c r="AB78" s="199" t="s">
        <v>183</v>
      </c>
      <c r="AC78" s="290" t="s">
        <v>63</v>
      </c>
      <c r="AD78" s="189" t="s">
        <v>1475</v>
      </c>
      <c r="AE78" s="191" t="s">
        <v>84</v>
      </c>
      <c r="AF78" s="195" t="s">
        <v>1477</v>
      </c>
      <c r="AG78" s="195" t="s">
        <v>1478</v>
      </c>
      <c r="AH78" s="195" t="s">
        <v>1479</v>
      </c>
      <c r="AI78" s="201" t="s">
        <v>953</v>
      </c>
      <c r="AJ78" s="201" t="s">
        <v>729</v>
      </c>
      <c r="AK78" s="189" t="s">
        <v>703</v>
      </c>
      <c r="AL78" s="189" t="s">
        <v>703</v>
      </c>
      <c r="AM78" s="189" t="s">
        <v>703</v>
      </c>
      <c r="AN78" s="219" t="s">
        <v>703</v>
      </c>
      <c r="AO78" s="219" t="s">
        <v>703</v>
      </c>
      <c r="AP78" s="189" t="s">
        <v>1480</v>
      </c>
      <c r="AQ78" s="189" t="s">
        <v>1481</v>
      </c>
      <c r="AR78" s="189" t="s">
        <v>1482</v>
      </c>
    </row>
    <row r="79" spans="1:44" ht="306" hidden="1">
      <c r="A79" s="196" t="s">
        <v>1483</v>
      </c>
      <c r="B79" s="197" t="s">
        <v>123</v>
      </c>
      <c r="C79" s="197" t="s">
        <v>194</v>
      </c>
      <c r="D79" s="217" t="s">
        <v>1484</v>
      </c>
      <c r="E79" s="218" t="s">
        <v>1485</v>
      </c>
      <c r="F79" s="198" t="s">
        <v>759</v>
      </c>
      <c r="G79" s="198" t="s">
        <v>625</v>
      </c>
      <c r="H79" s="198" t="s">
        <v>1486</v>
      </c>
      <c r="I79" s="198" t="s">
        <v>1487</v>
      </c>
      <c r="J79" s="198" t="s">
        <v>1488</v>
      </c>
      <c r="K79" s="199" t="s">
        <v>1018</v>
      </c>
      <c r="L79" s="199" t="s">
        <v>1489</v>
      </c>
      <c r="M79" s="288" t="s">
        <v>138</v>
      </c>
      <c r="N79" s="189" t="s">
        <v>1490</v>
      </c>
      <c r="O79" s="198" t="s">
        <v>1491</v>
      </c>
      <c r="P79" s="204" t="s">
        <v>670</v>
      </c>
      <c r="Q79" s="204" t="s">
        <v>670</v>
      </c>
      <c r="R79" s="204" t="s">
        <v>670</v>
      </c>
      <c r="S79" s="200" t="s">
        <v>81</v>
      </c>
      <c r="T79" s="204" t="s">
        <v>83</v>
      </c>
      <c r="U79" s="198" t="s">
        <v>1245</v>
      </c>
      <c r="V79" s="204" t="s">
        <v>670</v>
      </c>
      <c r="W79" s="204" t="s">
        <v>670</v>
      </c>
      <c r="X79" s="204" t="s">
        <v>670</v>
      </c>
      <c r="Y79" s="200" t="s">
        <v>81</v>
      </c>
      <c r="Z79" s="204" t="s">
        <v>83</v>
      </c>
      <c r="AA79" s="199" t="s">
        <v>1023</v>
      </c>
      <c r="AB79" s="199" t="s">
        <v>995</v>
      </c>
      <c r="AC79" s="295" t="s">
        <v>162</v>
      </c>
      <c r="AD79" s="189" t="s">
        <v>1492</v>
      </c>
      <c r="AE79" s="191" t="s">
        <v>121</v>
      </c>
      <c r="AF79" s="195" t="s">
        <v>703</v>
      </c>
      <c r="AG79" s="195" t="s">
        <v>703</v>
      </c>
      <c r="AH79" s="195" t="s">
        <v>703</v>
      </c>
      <c r="AI79" s="201" t="s">
        <v>703</v>
      </c>
      <c r="AJ79" s="201" t="s">
        <v>703</v>
      </c>
      <c r="AK79" s="189" t="s">
        <v>703</v>
      </c>
      <c r="AL79" s="189" t="s">
        <v>703</v>
      </c>
      <c r="AM79" s="189" t="s">
        <v>703</v>
      </c>
      <c r="AN79" s="219" t="s">
        <v>703</v>
      </c>
      <c r="AO79" s="219" t="s">
        <v>703</v>
      </c>
      <c r="AP79" s="189" t="s">
        <v>1493</v>
      </c>
      <c r="AQ79" s="189" t="s">
        <v>1494</v>
      </c>
      <c r="AR79" s="189" t="s">
        <v>1495</v>
      </c>
    </row>
    <row r="80" spans="1:44" ht="293.25" hidden="1">
      <c r="A80" s="196" t="s">
        <v>1483</v>
      </c>
      <c r="B80" s="197" t="s">
        <v>123</v>
      </c>
      <c r="C80" s="197" t="s">
        <v>194</v>
      </c>
      <c r="D80" s="217" t="s">
        <v>1496</v>
      </c>
      <c r="E80" s="218" t="s">
        <v>1497</v>
      </c>
      <c r="F80" s="198" t="s">
        <v>990</v>
      </c>
      <c r="G80" s="198" t="s">
        <v>625</v>
      </c>
      <c r="H80" s="198" t="s">
        <v>1498</v>
      </c>
      <c r="I80" s="198" t="s">
        <v>1499</v>
      </c>
      <c r="J80" s="198" t="s">
        <v>1500</v>
      </c>
      <c r="K80" s="199" t="s">
        <v>1501</v>
      </c>
      <c r="L80" s="199" t="s">
        <v>1489</v>
      </c>
      <c r="M80" s="286" t="s">
        <v>101</v>
      </c>
      <c r="N80" s="189" t="s">
        <v>1502</v>
      </c>
      <c r="O80" s="198" t="s">
        <v>1503</v>
      </c>
      <c r="P80" s="204" t="s">
        <v>834</v>
      </c>
      <c r="Q80" s="204" t="s">
        <v>834</v>
      </c>
      <c r="R80" s="204" t="s">
        <v>834</v>
      </c>
      <c r="S80" s="200" t="s">
        <v>81</v>
      </c>
      <c r="T80" s="204" t="s">
        <v>83</v>
      </c>
      <c r="U80" s="198" t="s">
        <v>1245</v>
      </c>
      <c r="V80" s="204" t="s">
        <v>670</v>
      </c>
      <c r="W80" s="204" t="s">
        <v>670</v>
      </c>
      <c r="X80" s="204" t="s">
        <v>670</v>
      </c>
      <c r="Y80" s="200" t="s">
        <v>81</v>
      </c>
      <c r="Z80" s="204" t="s">
        <v>83</v>
      </c>
      <c r="AA80" s="199" t="s">
        <v>1023</v>
      </c>
      <c r="AB80" s="199" t="s">
        <v>995</v>
      </c>
      <c r="AC80" s="295" t="s">
        <v>162</v>
      </c>
      <c r="AD80" s="189" t="s">
        <v>1492</v>
      </c>
      <c r="AE80" s="191" t="s">
        <v>121</v>
      </c>
      <c r="AF80" s="195" t="s">
        <v>703</v>
      </c>
      <c r="AG80" s="195" t="s">
        <v>703</v>
      </c>
      <c r="AH80" s="195" t="s">
        <v>703</v>
      </c>
      <c r="AI80" s="201" t="s">
        <v>703</v>
      </c>
      <c r="AJ80" s="201" t="s">
        <v>703</v>
      </c>
      <c r="AK80" s="189" t="s">
        <v>703</v>
      </c>
      <c r="AL80" s="189" t="s">
        <v>703</v>
      </c>
      <c r="AM80" s="189" t="s">
        <v>703</v>
      </c>
      <c r="AN80" s="219" t="s">
        <v>703</v>
      </c>
      <c r="AO80" s="219" t="s">
        <v>703</v>
      </c>
      <c r="AP80" s="189" t="s">
        <v>1504</v>
      </c>
      <c r="AQ80" s="189" t="s">
        <v>1505</v>
      </c>
      <c r="AR80" s="189" t="s">
        <v>1506</v>
      </c>
    </row>
    <row r="81" spans="1:44" ht="306" hidden="1">
      <c r="A81" s="196" t="s">
        <v>1483</v>
      </c>
      <c r="B81" s="197" t="s">
        <v>149</v>
      </c>
      <c r="C81" s="197" t="s">
        <v>205</v>
      </c>
      <c r="D81" s="217" t="s">
        <v>90</v>
      </c>
      <c r="E81" s="218" t="s">
        <v>1507</v>
      </c>
      <c r="F81" s="198" t="s">
        <v>664</v>
      </c>
      <c r="G81" s="198" t="s">
        <v>73</v>
      </c>
      <c r="H81" s="198" t="s">
        <v>1508</v>
      </c>
      <c r="I81" s="198" t="s">
        <v>1509</v>
      </c>
      <c r="J81" s="198" t="s">
        <v>1510</v>
      </c>
      <c r="K81" s="199" t="s">
        <v>1023</v>
      </c>
      <c r="L81" s="199" t="s">
        <v>1511</v>
      </c>
      <c r="M81" s="286" t="s">
        <v>101</v>
      </c>
      <c r="N81" s="189" t="s">
        <v>1512</v>
      </c>
      <c r="O81" s="198" t="s">
        <v>1513</v>
      </c>
      <c r="P81" s="204" t="s">
        <v>895</v>
      </c>
      <c r="Q81" s="204" t="s">
        <v>834</v>
      </c>
      <c r="R81" s="204" t="s">
        <v>895</v>
      </c>
      <c r="S81" s="200" t="s">
        <v>117</v>
      </c>
      <c r="T81" s="204" t="s">
        <v>119</v>
      </c>
      <c r="U81" s="198" t="s">
        <v>1245</v>
      </c>
      <c r="V81" s="204" t="s">
        <v>670</v>
      </c>
      <c r="W81" s="204" t="s">
        <v>670</v>
      </c>
      <c r="X81" s="204" t="s">
        <v>670</v>
      </c>
      <c r="Y81" s="200" t="s">
        <v>81</v>
      </c>
      <c r="Z81" s="204" t="s">
        <v>83</v>
      </c>
      <c r="AA81" s="199" t="s">
        <v>1023</v>
      </c>
      <c r="AB81" s="199" t="s">
        <v>1514</v>
      </c>
      <c r="AC81" s="295" t="s">
        <v>162</v>
      </c>
      <c r="AD81" s="189" t="s">
        <v>1515</v>
      </c>
      <c r="AE81" s="191" t="s">
        <v>121</v>
      </c>
      <c r="AF81" s="195" t="s">
        <v>1516</v>
      </c>
      <c r="AG81" s="195" t="s">
        <v>1517</v>
      </c>
      <c r="AH81" s="195" t="s">
        <v>1518</v>
      </c>
      <c r="AI81" s="201" t="s">
        <v>1519</v>
      </c>
      <c r="AJ81" s="201" t="s">
        <v>1520</v>
      </c>
      <c r="AK81" s="189" t="s">
        <v>703</v>
      </c>
      <c r="AL81" s="189" t="s">
        <v>703</v>
      </c>
      <c r="AM81" s="189" t="s">
        <v>703</v>
      </c>
      <c r="AN81" s="219" t="s">
        <v>703</v>
      </c>
      <c r="AO81" s="219" t="s">
        <v>703</v>
      </c>
      <c r="AP81" s="189" t="s">
        <v>1521</v>
      </c>
      <c r="AQ81" s="189" t="s">
        <v>1522</v>
      </c>
      <c r="AR81" s="189" t="s">
        <v>1523</v>
      </c>
    </row>
    <row r="82" spans="1:44" ht="344.25" hidden="1">
      <c r="A82" s="263" t="s">
        <v>87</v>
      </c>
      <c r="B82" s="197" t="s">
        <v>123</v>
      </c>
      <c r="C82" s="197" t="s">
        <v>194</v>
      </c>
      <c r="D82" s="264" t="s">
        <v>241</v>
      </c>
      <c r="E82" s="265" t="s">
        <v>1524</v>
      </c>
      <c r="F82" s="266" t="s">
        <v>759</v>
      </c>
      <c r="G82" s="266" t="s">
        <v>625</v>
      </c>
      <c r="H82" s="266" t="s">
        <v>1525</v>
      </c>
      <c r="I82" s="266" t="s">
        <v>1526</v>
      </c>
      <c r="J82" s="266" t="s">
        <v>1527</v>
      </c>
      <c r="K82" s="267" t="s">
        <v>1018</v>
      </c>
      <c r="L82" s="267" t="s">
        <v>1489</v>
      </c>
      <c r="M82" s="289" t="s">
        <v>138</v>
      </c>
      <c r="N82" s="269" t="s">
        <v>1528</v>
      </c>
      <c r="O82" s="266" t="s">
        <v>1529</v>
      </c>
      <c r="P82" s="270" t="s">
        <v>670</v>
      </c>
      <c r="Q82" s="270" t="s">
        <v>670</v>
      </c>
      <c r="R82" s="270" t="s">
        <v>670</v>
      </c>
      <c r="S82" s="268" t="s">
        <v>81</v>
      </c>
      <c r="T82" s="270" t="s">
        <v>83</v>
      </c>
      <c r="U82" s="266" t="s">
        <v>1245</v>
      </c>
      <c r="V82" s="270" t="s">
        <v>670</v>
      </c>
      <c r="W82" s="270" t="s">
        <v>670</v>
      </c>
      <c r="X82" s="270" t="s">
        <v>670</v>
      </c>
      <c r="Y82" s="268" t="s">
        <v>81</v>
      </c>
      <c r="Z82" s="270" t="s">
        <v>83</v>
      </c>
      <c r="AA82" s="267" t="s">
        <v>1023</v>
      </c>
      <c r="AB82" s="267" t="s">
        <v>995</v>
      </c>
      <c r="AC82" s="296" t="s">
        <v>162</v>
      </c>
      <c r="AD82" s="269" t="s">
        <v>1530</v>
      </c>
      <c r="AE82" s="271" t="s">
        <v>121</v>
      </c>
      <c r="AF82" s="272" t="s">
        <v>703</v>
      </c>
      <c r="AG82" s="272" t="s">
        <v>703</v>
      </c>
      <c r="AH82" s="272" t="s">
        <v>703</v>
      </c>
      <c r="AI82" s="273" t="s">
        <v>703</v>
      </c>
      <c r="AJ82" s="273" t="s">
        <v>703</v>
      </c>
      <c r="AK82" s="269" t="s">
        <v>703</v>
      </c>
      <c r="AL82" s="269" t="s">
        <v>703</v>
      </c>
      <c r="AM82" s="269" t="s">
        <v>703</v>
      </c>
      <c r="AN82" s="274" t="s">
        <v>703</v>
      </c>
      <c r="AO82" s="274" t="s">
        <v>703</v>
      </c>
      <c r="AP82" s="269" t="s">
        <v>1531</v>
      </c>
      <c r="AQ82" s="269" t="s">
        <v>1532</v>
      </c>
      <c r="AR82" s="269" t="s">
        <v>1533</v>
      </c>
    </row>
    <row r="83" spans="1:44" ht="357" hidden="1">
      <c r="A83" s="263" t="s">
        <v>87</v>
      </c>
      <c r="B83" s="197" t="s">
        <v>123</v>
      </c>
      <c r="C83" s="197" t="s">
        <v>194</v>
      </c>
      <c r="D83" s="264" t="s">
        <v>1534</v>
      </c>
      <c r="E83" s="265" t="s">
        <v>1535</v>
      </c>
      <c r="F83" s="266" t="s">
        <v>990</v>
      </c>
      <c r="G83" s="266" t="s">
        <v>625</v>
      </c>
      <c r="H83" s="266" t="s">
        <v>1536</v>
      </c>
      <c r="I83" s="266" t="s">
        <v>1537</v>
      </c>
      <c r="J83" s="266" t="s">
        <v>1538</v>
      </c>
      <c r="K83" s="267" t="s">
        <v>1018</v>
      </c>
      <c r="L83" s="267" t="s">
        <v>1489</v>
      </c>
      <c r="M83" s="289" t="s">
        <v>138</v>
      </c>
      <c r="N83" s="269" t="s">
        <v>1539</v>
      </c>
      <c r="O83" s="266" t="s">
        <v>1540</v>
      </c>
      <c r="P83" s="270" t="s">
        <v>673</v>
      </c>
      <c r="Q83" s="270" t="s">
        <v>673</v>
      </c>
      <c r="R83" s="270" t="s">
        <v>673</v>
      </c>
      <c r="S83" s="268" t="s">
        <v>81</v>
      </c>
      <c r="T83" s="270" t="s">
        <v>83</v>
      </c>
      <c r="U83" s="266" t="s">
        <v>1245</v>
      </c>
      <c r="V83" s="270" t="s">
        <v>670</v>
      </c>
      <c r="W83" s="270" t="s">
        <v>670</v>
      </c>
      <c r="X83" s="270" t="s">
        <v>670</v>
      </c>
      <c r="Y83" s="268" t="s">
        <v>81</v>
      </c>
      <c r="Z83" s="270" t="s">
        <v>83</v>
      </c>
      <c r="AA83" s="267" t="s">
        <v>1023</v>
      </c>
      <c r="AB83" s="267" t="s">
        <v>995</v>
      </c>
      <c r="AC83" s="296" t="s">
        <v>162</v>
      </c>
      <c r="AD83" s="269" t="s">
        <v>1541</v>
      </c>
      <c r="AE83" s="271" t="s">
        <v>121</v>
      </c>
      <c r="AF83" s="272" t="s">
        <v>703</v>
      </c>
      <c r="AG83" s="272" t="s">
        <v>703</v>
      </c>
      <c r="AH83" s="272" t="s">
        <v>703</v>
      </c>
      <c r="AI83" s="273" t="s">
        <v>703</v>
      </c>
      <c r="AJ83" s="273" t="s">
        <v>703</v>
      </c>
      <c r="AK83" s="269" t="s">
        <v>703</v>
      </c>
      <c r="AL83" s="269" t="s">
        <v>703</v>
      </c>
      <c r="AM83" s="269" t="s">
        <v>703</v>
      </c>
      <c r="AN83" s="274" t="s">
        <v>703</v>
      </c>
      <c r="AO83" s="274" t="s">
        <v>703</v>
      </c>
      <c r="AP83" s="269" t="s">
        <v>1542</v>
      </c>
      <c r="AQ83" s="269" t="s">
        <v>1543</v>
      </c>
      <c r="AR83" s="269" t="s">
        <v>1544</v>
      </c>
    </row>
    <row r="84" spans="1:44" ht="306" hidden="1">
      <c r="A84" s="263" t="s">
        <v>87</v>
      </c>
      <c r="B84" s="197" t="s">
        <v>149</v>
      </c>
      <c r="C84" s="197" t="s">
        <v>205</v>
      </c>
      <c r="D84" s="264" t="s">
        <v>90</v>
      </c>
      <c r="E84" s="265" t="s">
        <v>1545</v>
      </c>
      <c r="F84" s="266" t="s">
        <v>664</v>
      </c>
      <c r="G84" s="266" t="s">
        <v>73</v>
      </c>
      <c r="H84" s="266" t="s">
        <v>1508</v>
      </c>
      <c r="I84" s="266" t="s">
        <v>1546</v>
      </c>
      <c r="J84" s="266" t="s">
        <v>1510</v>
      </c>
      <c r="K84" s="267" t="s">
        <v>1023</v>
      </c>
      <c r="L84" s="267" t="s">
        <v>1489</v>
      </c>
      <c r="M84" s="289" t="s">
        <v>138</v>
      </c>
      <c r="N84" s="269" t="s">
        <v>1512</v>
      </c>
      <c r="O84" s="266" t="s">
        <v>1513</v>
      </c>
      <c r="P84" s="270" t="s">
        <v>895</v>
      </c>
      <c r="Q84" s="270" t="s">
        <v>673</v>
      </c>
      <c r="R84" s="270" t="s">
        <v>895</v>
      </c>
      <c r="S84" s="268" t="s">
        <v>117</v>
      </c>
      <c r="T84" s="270" t="s">
        <v>119</v>
      </c>
      <c r="U84" s="266" t="s">
        <v>1245</v>
      </c>
      <c r="V84" s="270" t="s">
        <v>670</v>
      </c>
      <c r="W84" s="270" t="s">
        <v>670</v>
      </c>
      <c r="X84" s="270" t="s">
        <v>670</v>
      </c>
      <c r="Y84" s="268" t="s">
        <v>81</v>
      </c>
      <c r="Z84" s="270" t="s">
        <v>83</v>
      </c>
      <c r="AA84" s="267" t="s">
        <v>1023</v>
      </c>
      <c r="AB84" s="267" t="s">
        <v>995</v>
      </c>
      <c r="AC84" s="296" t="s">
        <v>162</v>
      </c>
      <c r="AD84" s="269" t="s">
        <v>1515</v>
      </c>
      <c r="AE84" s="271" t="s">
        <v>121</v>
      </c>
      <c r="AF84" s="272" t="s">
        <v>1516</v>
      </c>
      <c r="AG84" s="272" t="s">
        <v>1517</v>
      </c>
      <c r="AH84" s="272" t="s">
        <v>1518</v>
      </c>
      <c r="AI84" s="273" t="s">
        <v>1519</v>
      </c>
      <c r="AJ84" s="273" t="s">
        <v>1520</v>
      </c>
      <c r="AK84" s="269" t="s">
        <v>703</v>
      </c>
      <c r="AL84" s="269" t="s">
        <v>703</v>
      </c>
      <c r="AM84" s="269" t="s">
        <v>703</v>
      </c>
      <c r="AN84" s="274" t="s">
        <v>703</v>
      </c>
      <c r="AO84" s="274" t="s">
        <v>703</v>
      </c>
      <c r="AP84" s="269" t="s">
        <v>1521</v>
      </c>
      <c r="AQ84" s="269" t="s">
        <v>1522</v>
      </c>
      <c r="AR84" s="269" t="s">
        <v>1523</v>
      </c>
    </row>
    <row r="85" spans="1:44" ht="318.75" hidden="1">
      <c r="A85" s="263" t="s">
        <v>1547</v>
      </c>
      <c r="B85" s="197" t="s">
        <v>123</v>
      </c>
      <c r="C85" s="197" t="s">
        <v>194</v>
      </c>
      <c r="D85" s="264" t="s">
        <v>241</v>
      </c>
      <c r="E85" s="265" t="s">
        <v>1548</v>
      </c>
      <c r="F85" s="266" t="s">
        <v>759</v>
      </c>
      <c r="G85" s="266" t="s">
        <v>625</v>
      </c>
      <c r="H85" s="266" t="s">
        <v>1549</v>
      </c>
      <c r="I85" s="266" t="s">
        <v>1537</v>
      </c>
      <c r="J85" s="266" t="s">
        <v>1550</v>
      </c>
      <c r="K85" s="267" t="s">
        <v>1018</v>
      </c>
      <c r="L85" s="267" t="s">
        <v>1489</v>
      </c>
      <c r="M85" s="289" t="s">
        <v>138</v>
      </c>
      <c r="N85" s="269" t="s">
        <v>1528</v>
      </c>
      <c r="O85" s="266" t="s">
        <v>1551</v>
      </c>
      <c r="P85" s="270" t="s">
        <v>670</v>
      </c>
      <c r="Q85" s="270" t="s">
        <v>670</v>
      </c>
      <c r="R85" s="270" t="s">
        <v>670</v>
      </c>
      <c r="S85" s="268" t="s">
        <v>81</v>
      </c>
      <c r="T85" s="270" t="s">
        <v>83</v>
      </c>
      <c r="U85" s="266" t="s">
        <v>1245</v>
      </c>
      <c r="V85" s="270" t="s">
        <v>670</v>
      </c>
      <c r="W85" s="270" t="s">
        <v>670</v>
      </c>
      <c r="X85" s="270" t="s">
        <v>670</v>
      </c>
      <c r="Y85" s="268" t="s">
        <v>81</v>
      </c>
      <c r="Z85" s="270" t="s">
        <v>83</v>
      </c>
      <c r="AA85" s="267" t="s">
        <v>1023</v>
      </c>
      <c r="AB85" s="267" t="s">
        <v>995</v>
      </c>
      <c r="AC85" s="296" t="s">
        <v>162</v>
      </c>
      <c r="AD85" s="269" t="s">
        <v>1552</v>
      </c>
      <c r="AE85" s="271" t="s">
        <v>121</v>
      </c>
      <c r="AF85" s="272" t="s">
        <v>703</v>
      </c>
      <c r="AG85" s="272" t="s">
        <v>703</v>
      </c>
      <c r="AH85" s="272" t="s">
        <v>703</v>
      </c>
      <c r="AI85" s="273" t="s">
        <v>703</v>
      </c>
      <c r="AJ85" s="273" t="s">
        <v>703</v>
      </c>
      <c r="AK85" s="269" t="s">
        <v>703</v>
      </c>
      <c r="AL85" s="269" t="s">
        <v>703</v>
      </c>
      <c r="AM85" s="269" t="s">
        <v>703</v>
      </c>
      <c r="AN85" s="274" t="s">
        <v>703</v>
      </c>
      <c r="AO85" s="274" t="s">
        <v>703</v>
      </c>
      <c r="AP85" s="269" t="s">
        <v>1553</v>
      </c>
      <c r="AQ85" s="269" t="s">
        <v>1532</v>
      </c>
      <c r="AR85" s="269" t="s">
        <v>1554</v>
      </c>
    </row>
    <row r="86" spans="1:44" ht="293.25" hidden="1">
      <c r="A86" s="263" t="s">
        <v>1547</v>
      </c>
      <c r="B86" s="197" t="s">
        <v>123</v>
      </c>
      <c r="C86" s="197" t="s">
        <v>194</v>
      </c>
      <c r="D86" s="264" t="s">
        <v>245</v>
      </c>
      <c r="E86" s="265" t="s">
        <v>1555</v>
      </c>
      <c r="F86" s="266" t="s">
        <v>990</v>
      </c>
      <c r="G86" s="266" t="s">
        <v>625</v>
      </c>
      <c r="H86" s="266" t="s">
        <v>1556</v>
      </c>
      <c r="I86" s="266" t="s">
        <v>1537</v>
      </c>
      <c r="J86" s="266" t="s">
        <v>1557</v>
      </c>
      <c r="K86" s="267" t="s">
        <v>1023</v>
      </c>
      <c r="L86" s="267" t="s">
        <v>1489</v>
      </c>
      <c r="M86" s="289" t="s">
        <v>138</v>
      </c>
      <c r="N86" s="269" t="s">
        <v>1558</v>
      </c>
      <c r="O86" s="266" t="s">
        <v>1559</v>
      </c>
      <c r="P86" s="270" t="s">
        <v>670</v>
      </c>
      <c r="Q86" s="270" t="s">
        <v>670</v>
      </c>
      <c r="R86" s="270" t="s">
        <v>670</v>
      </c>
      <c r="S86" s="268" t="s">
        <v>81</v>
      </c>
      <c r="T86" s="270" t="s">
        <v>83</v>
      </c>
      <c r="U86" s="266" t="s">
        <v>1245</v>
      </c>
      <c r="V86" s="270" t="s">
        <v>670</v>
      </c>
      <c r="W86" s="270" t="s">
        <v>670</v>
      </c>
      <c r="X86" s="270" t="s">
        <v>670</v>
      </c>
      <c r="Y86" s="268" t="s">
        <v>81</v>
      </c>
      <c r="Z86" s="270" t="s">
        <v>83</v>
      </c>
      <c r="AA86" s="267" t="s">
        <v>1023</v>
      </c>
      <c r="AB86" s="267" t="s">
        <v>995</v>
      </c>
      <c r="AC86" s="296" t="s">
        <v>162</v>
      </c>
      <c r="AD86" s="269" t="s">
        <v>1560</v>
      </c>
      <c r="AE86" s="271" t="s">
        <v>121</v>
      </c>
      <c r="AF86" s="272" t="s">
        <v>703</v>
      </c>
      <c r="AG86" s="272" t="s">
        <v>703</v>
      </c>
      <c r="AH86" s="272" t="s">
        <v>703</v>
      </c>
      <c r="AI86" s="273" t="s">
        <v>703</v>
      </c>
      <c r="AJ86" s="273" t="s">
        <v>703</v>
      </c>
      <c r="AK86" s="269" t="s">
        <v>703</v>
      </c>
      <c r="AL86" s="269" t="s">
        <v>703</v>
      </c>
      <c r="AM86" s="269" t="s">
        <v>703</v>
      </c>
      <c r="AN86" s="274" t="s">
        <v>703</v>
      </c>
      <c r="AO86" s="274" t="s">
        <v>703</v>
      </c>
      <c r="AP86" s="269" t="s">
        <v>1561</v>
      </c>
      <c r="AQ86" s="269" t="s">
        <v>1562</v>
      </c>
      <c r="AR86" s="269" t="s">
        <v>1563</v>
      </c>
    </row>
    <row r="87" spans="1:44" ht="306" hidden="1">
      <c r="A87" s="263" t="s">
        <v>1547</v>
      </c>
      <c r="B87" s="197" t="s">
        <v>149</v>
      </c>
      <c r="C87" s="197" t="s">
        <v>205</v>
      </c>
      <c r="D87" s="264" t="s">
        <v>90</v>
      </c>
      <c r="E87" s="265" t="s">
        <v>1545</v>
      </c>
      <c r="F87" s="266" t="s">
        <v>664</v>
      </c>
      <c r="G87" s="266" t="s">
        <v>73</v>
      </c>
      <c r="H87" s="266" t="s">
        <v>1508</v>
      </c>
      <c r="I87" s="266" t="s">
        <v>1546</v>
      </c>
      <c r="J87" s="266" t="s">
        <v>1510</v>
      </c>
      <c r="K87" s="267" t="s">
        <v>1018</v>
      </c>
      <c r="L87" s="267" t="s">
        <v>1489</v>
      </c>
      <c r="M87" s="289" t="s">
        <v>138</v>
      </c>
      <c r="N87" s="269" t="s">
        <v>1512</v>
      </c>
      <c r="O87" s="266" t="s">
        <v>1513</v>
      </c>
      <c r="P87" s="270" t="s">
        <v>895</v>
      </c>
      <c r="Q87" s="270" t="s">
        <v>834</v>
      </c>
      <c r="R87" s="270" t="s">
        <v>895</v>
      </c>
      <c r="S87" s="268" t="s">
        <v>117</v>
      </c>
      <c r="T87" s="270" t="s">
        <v>119</v>
      </c>
      <c r="U87" s="266" t="s">
        <v>1245</v>
      </c>
      <c r="V87" s="270" t="s">
        <v>670</v>
      </c>
      <c r="W87" s="270" t="s">
        <v>670</v>
      </c>
      <c r="X87" s="270" t="s">
        <v>670</v>
      </c>
      <c r="Y87" s="268" t="s">
        <v>81</v>
      </c>
      <c r="Z87" s="270" t="s">
        <v>83</v>
      </c>
      <c r="AA87" s="267" t="s">
        <v>1018</v>
      </c>
      <c r="AB87" s="267" t="s">
        <v>995</v>
      </c>
      <c r="AC87" s="296" t="s">
        <v>162</v>
      </c>
      <c r="AD87" s="269" t="s">
        <v>1515</v>
      </c>
      <c r="AE87" s="271" t="s">
        <v>84</v>
      </c>
      <c r="AF87" s="272" t="s">
        <v>1516</v>
      </c>
      <c r="AG87" s="272" t="s">
        <v>1517</v>
      </c>
      <c r="AH87" s="272" t="s">
        <v>1518</v>
      </c>
      <c r="AI87" s="273" t="s">
        <v>1519</v>
      </c>
      <c r="AJ87" s="273" t="s">
        <v>1520</v>
      </c>
      <c r="AK87" s="269" t="s">
        <v>703</v>
      </c>
      <c r="AL87" s="269" t="s">
        <v>703</v>
      </c>
      <c r="AM87" s="269" t="s">
        <v>703</v>
      </c>
      <c r="AN87" s="274" t="s">
        <v>703</v>
      </c>
      <c r="AO87" s="274" t="s">
        <v>703</v>
      </c>
      <c r="AP87" s="269" t="s">
        <v>1521</v>
      </c>
      <c r="AQ87" s="269" t="s">
        <v>1522</v>
      </c>
      <c r="AR87" s="269" t="s">
        <v>1523</v>
      </c>
    </row>
    <row r="88" spans="1:44" ht="344.25" hidden="1">
      <c r="A88" s="263" t="s">
        <v>244</v>
      </c>
      <c r="B88" s="197" t="s">
        <v>123</v>
      </c>
      <c r="C88" s="197" t="s">
        <v>194</v>
      </c>
      <c r="D88" s="264" t="s">
        <v>249</v>
      </c>
      <c r="E88" s="265" t="s">
        <v>1564</v>
      </c>
      <c r="F88" s="266" t="s">
        <v>759</v>
      </c>
      <c r="G88" s="266" t="s">
        <v>73</v>
      </c>
      <c r="H88" s="266" t="s">
        <v>1565</v>
      </c>
      <c r="I88" s="266" t="s">
        <v>1566</v>
      </c>
      <c r="J88" s="266" t="s">
        <v>1567</v>
      </c>
      <c r="K88" s="267" t="s">
        <v>160</v>
      </c>
      <c r="L88" s="267" t="s">
        <v>61</v>
      </c>
      <c r="M88" s="289" t="s">
        <v>138</v>
      </c>
      <c r="N88" s="269" t="s">
        <v>1568</v>
      </c>
      <c r="O88" s="266" t="s">
        <v>1569</v>
      </c>
      <c r="P88" s="270" t="s">
        <v>877</v>
      </c>
      <c r="Q88" s="270" t="s">
        <v>701</v>
      </c>
      <c r="R88" s="270" t="s">
        <v>877</v>
      </c>
      <c r="S88" s="268" t="s">
        <v>146</v>
      </c>
      <c r="T88" s="270" t="s">
        <v>119</v>
      </c>
      <c r="U88" s="266" t="s">
        <v>1570</v>
      </c>
      <c r="V88" s="270" t="s">
        <v>701</v>
      </c>
      <c r="W88" s="270" t="s">
        <v>701</v>
      </c>
      <c r="X88" s="270" t="s">
        <v>701</v>
      </c>
      <c r="Y88" s="268" t="s">
        <v>81</v>
      </c>
      <c r="Z88" s="270" t="s">
        <v>83</v>
      </c>
      <c r="AA88" s="267" t="s">
        <v>160</v>
      </c>
      <c r="AB88" s="267" t="s">
        <v>61</v>
      </c>
      <c r="AC88" s="294" t="s">
        <v>138</v>
      </c>
      <c r="AD88" s="269" t="s">
        <v>1571</v>
      </c>
      <c r="AE88" s="271" t="s">
        <v>84</v>
      </c>
      <c r="AF88" s="272" t="s">
        <v>1572</v>
      </c>
      <c r="AG88" s="272" t="s">
        <v>1573</v>
      </c>
      <c r="AH88" s="272" t="s">
        <v>1574</v>
      </c>
      <c r="AI88" s="273" t="s">
        <v>886</v>
      </c>
      <c r="AJ88" s="273" t="s">
        <v>754</v>
      </c>
      <c r="AK88" s="269" t="s">
        <v>703</v>
      </c>
      <c r="AL88" s="269" t="s">
        <v>703</v>
      </c>
      <c r="AM88" s="269" t="s">
        <v>703</v>
      </c>
      <c r="AN88" s="274" t="s">
        <v>703</v>
      </c>
      <c r="AO88" s="274" t="s">
        <v>703</v>
      </c>
      <c r="AP88" s="269" t="s">
        <v>887</v>
      </c>
      <c r="AQ88" s="269" t="s">
        <v>888</v>
      </c>
      <c r="AR88" s="269" t="s">
        <v>1575</v>
      </c>
    </row>
    <row r="89" spans="1:44" ht="293.25" hidden="1">
      <c r="A89" s="263" t="s">
        <v>244</v>
      </c>
      <c r="B89" s="197" t="s">
        <v>149</v>
      </c>
      <c r="C89" s="197" t="s">
        <v>205</v>
      </c>
      <c r="D89" s="264" t="s">
        <v>90</v>
      </c>
      <c r="E89" s="265" t="s">
        <v>1576</v>
      </c>
      <c r="F89" s="266" t="s">
        <v>759</v>
      </c>
      <c r="G89" s="266" t="s">
        <v>73</v>
      </c>
      <c r="H89" s="266" t="s">
        <v>891</v>
      </c>
      <c r="I89" s="266" t="s">
        <v>892</v>
      </c>
      <c r="J89" s="266" t="s">
        <v>893</v>
      </c>
      <c r="K89" s="267" t="s">
        <v>182</v>
      </c>
      <c r="L89" s="267" t="s">
        <v>61</v>
      </c>
      <c r="M89" s="287" t="s">
        <v>101</v>
      </c>
      <c r="N89" s="269" t="s">
        <v>592</v>
      </c>
      <c r="O89" s="266" t="s">
        <v>894</v>
      </c>
      <c r="P89" s="270" t="s">
        <v>895</v>
      </c>
      <c r="Q89" s="270" t="s">
        <v>834</v>
      </c>
      <c r="R89" s="270" t="s">
        <v>895</v>
      </c>
      <c r="S89" s="268" t="s">
        <v>117</v>
      </c>
      <c r="T89" s="270" t="s">
        <v>119</v>
      </c>
      <c r="U89" s="266" t="s">
        <v>896</v>
      </c>
      <c r="V89" s="270" t="s">
        <v>701</v>
      </c>
      <c r="W89" s="270" t="s">
        <v>701</v>
      </c>
      <c r="X89" s="270" t="s">
        <v>701</v>
      </c>
      <c r="Y89" s="268" t="s">
        <v>81</v>
      </c>
      <c r="Z89" s="270" t="s">
        <v>83</v>
      </c>
      <c r="AA89" s="267" t="s">
        <v>182</v>
      </c>
      <c r="AB89" s="267" t="s">
        <v>61</v>
      </c>
      <c r="AC89" s="293" t="s">
        <v>101</v>
      </c>
      <c r="AD89" s="269" t="s">
        <v>601</v>
      </c>
      <c r="AE89" s="271" t="s">
        <v>84</v>
      </c>
      <c r="AF89" s="272" t="s">
        <v>897</v>
      </c>
      <c r="AG89" s="272" t="s">
        <v>898</v>
      </c>
      <c r="AH89" s="272" t="s">
        <v>899</v>
      </c>
      <c r="AI89" s="273" t="s">
        <v>900</v>
      </c>
      <c r="AJ89" s="273" t="s">
        <v>901</v>
      </c>
      <c r="AK89" s="269" t="s">
        <v>902</v>
      </c>
      <c r="AL89" s="269" t="s">
        <v>903</v>
      </c>
      <c r="AM89" s="269" t="s">
        <v>904</v>
      </c>
      <c r="AN89" s="274" t="s">
        <v>886</v>
      </c>
      <c r="AO89" s="274" t="s">
        <v>754</v>
      </c>
      <c r="AP89" s="269" t="s">
        <v>905</v>
      </c>
      <c r="AQ89" s="269" t="s">
        <v>906</v>
      </c>
      <c r="AR89" s="269" t="s">
        <v>907</v>
      </c>
    </row>
    <row r="90" spans="1:44" ht="293.25" hidden="1">
      <c r="A90" s="263" t="s">
        <v>304</v>
      </c>
      <c r="B90" s="197" t="s">
        <v>123</v>
      </c>
      <c r="C90" s="197" t="s">
        <v>194</v>
      </c>
      <c r="D90" s="264" t="s">
        <v>152</v>
      </c>
      <c r="E90" s="265" t="s">
        <v>1577</v>
      </c>
      <c r="F90" s="266" t="s">
        <v>664</v>
      </c>
      <c r="G90" s="266" t="s">
        <v>73</v>
      </c>
      <c r="H90" s="266" t="s">
        <v>1578</v>
      </c>
      <c r="I90" s="266" t="s">
        <v>690</v>
      </c>
      <c r="J90" s="266" t="s">
        <v>1579</v>
      </c>
      <c r="K90" s="267" t="s">
        <v>98</v>
      </c>
      <c r="L90" s="267" t="s">
        <v>137</v>
      </c>
      <c r="M90" s="289" t="s">
        <v>138</v>
      </c>
      <c r="N90" s="269" t="s">
        <v>1580</v>
      </c>
      <c r="O90" s="266" t="s">
        <v>1581</v>
      </c>
      <c r="P90" s="270" t="s">
        <v>701</v>
      </c>
      <c r="Q90" s="270" t="s">
        <v>701</v>
      </c>
      <c r="R90" s="270" t="s">
        <v>701</v>
      </c>
      <c r="S90" s="268" t="s">
        <v>81</v>
      </c>
      <c r="T90" s="270" t="s">
        <v>83</v>
      </c>
      <c r="U90" s="266" t="s">
        <v>1582</v>
      </c>
      <c r="V90" s="270" t="s">
        <v>670</v>
      </c>
      <c r="W90" s="270" t="s">
        <v>670</v>
      </c>
      <c r="X90" s="270" t="s">
        <v>670</v>
      </c>
      <c r="Y90" s="268" t="s">
        <v>81</v>
      </c>
      <c r="Z90" s="270" t="s">
        <v>83</v>
      </c>
      <c r="AA90" s="267" t="s">
        <v>60</v>
      </c>
      <c r="AB90" s="267" t="s">
        <v>61</v>
      </c>
      <c r="AC90" s="296" t="s">
        <v>162</v>
      </c>
      <c r="AD90" s="269" t="s">
        <v>1583</v>
      </c>
      <c r="AE90" s="271" t="s">
        <v>121</v>
      </c>
      <c r="AF90" s="272" t="s">
        <v>703</v>
      </c>
      <c r="AG90" s="272" t="s">
        <v>703</v>
      </c>
      <c r="AH90" s="272" t="s">
        <v>703</v>
      </c>
      <c r="AI90" s="273" t="s">
        <v>703</v>
      </c>
      <c r="AJ90" s="273" t="s">
        <v>703</v>
      </c>
      <c r="AK90" s="269" t="s">
        <v>703</v>
      </c>
      <c r="AL90" s="269" t="s">
        <v>703</v>
      </c>
      <c r="AM90" s="269" t="s">
        <v>703</v>
      </c>
      <c r="AN90" s="274" t="s">
        <v>703</v>
      </c>
      <c r="AO90" s="274" t="s">
        <v>703</v>
      </c>
      <c r="AP90" s="269" t="s">
        <v>1584</v>
      </c>
      <c r="AQ90" s="269" t="s">
        <v>1585</v>
      </c>
      <c r="AR90" s="269" t="s">
        <v>1586</v>
      </c>
    </row>
    <row r="91" spans="1:44" ht="408">
      <c r="A91" s="263" t="s">
        <v>304</v>
      </c>
      <c r="B91" s="197" t="s">
        <v>48</v>
      </c>
      <c r="C91" s="197" t="s">
        <v>93</v>
      </c>
      <c r="D91" s="264" t="s">
        <v>191</v>
      </c>
      <c r="E91" s="265" t="s">
        <v>1587</v>
      </c>
      <c r="F91" s="266" t="s">
        <v>664</v>
      </c>
      <c r="G91" s="266" t="s">
        <v>73</v>
      </c>
      <c r="H91" s="266" t="s">
        <v>1588</v>
      </c>
      <c r="I91" s="266" t="s">
        <v>690</v>
      </c>
      <c r="J91" s="266" t="s">
        <v>1589</v>
      </c>
      <c r="K91" s="267" t="s">
        <v>60</v>
      </c>
      <c r="L91" s="267" t="s">
        <v>161</v>
      </c>
      <c r="M91" s="287" t="s">
        <v>101</v>
      </c>
      <c r="N91" s="269" t="s">
        <v>1590</v>
      </c>
      <c r="O91" s="266" t="s">
        <v>1591</v>
      </c>
      <c r="P91" s="270" t="s">
        <v>670</v>
      </c>
      <c r="Q91" s="270" t="s">
        <v>670</v>
      </c>
      <c r="R91" s="270" t="s">
        <v>670</v>
      </c>
      <c r="S91" s="268" t="s">
        <v>81</v>
      </c>
      <c r="T91" s="270" t="s">
        <v>83</v>
      </c>
      <c r="U91" s="266" t="s">
        <v>1582</v>
      </c>
      <c r="V91" s="270" t="s">
        <v>670</v>
      </c>
      <c r="W91" s="270" t="s">
        <v>670</v>
      </c>
      <c r="X91" s="270" t="s">
        <v>670</v>
      </c>
      <c r="Y91" s="268" t="s">
        <v>81</v>
      </c>
      <c r="Z91" s="270" t="s">
        <v>119</v>
      </c>
      <c r="AA91" s="267" t="s">
        <v>60</v>
      </c>
      <c r="AB91" s="267" t="s">
        <v>161</v>
      </c>
      <c r="AC91" s="293" t="s">
        <v>101</v>
      </c>
      <c r="AD91" s="269" t="s">
        <v>1592</v>
      </c>
      <c r="AE91" s="271" t="s">
        <v>84</v>
      </c>
      <c r="AF91" s="272" t="s">
        <v>703</v>
      </c>
      <c r="AG91" s="272" t="s">
        <v>703</v>
      </c>
      <c r="AH91" s="272" t="s">
        <v>703</v>
      </c>
      <c r="AI91" s="273" t="s">
        <v>703</v>
      </c>
      <c r="AJ91" s="273" t="s">
        <v>703</v>
      </c>
      <c r="AK91" s="269" t="s">
        <v>1593</v>
      </c>
      <c r="AL91" s="269" t="s">
        <v>1594</v>
      </c>
      <c r="AM91" s="269" t="s">
        <v>1595</v>
      </c>
      <c r="AN91" s="274" t="s">
        <v>1383</v>
      </c>
      <c r="AO91" s="274" t="s">
        <v>729</v>
      </c>
      <c r="AP91" s="269" t="s">
        <v>1596</v>
      </c>
      <c r="AQ91" s="269" t="s">
        <v>1597</v>
      </c>
      <c r="AR91" s="269" t="s">
        <v>1598</v>
      </c>
    </row>
    <row r="92" spans="1:44" ht="409.5">
      <c r="A92" s="263" t="s">
        <v>202</v>
      </c>
      <c r="B92" s="197" t="s">
        <v>48</v>
      </c>
      <c r="C92" s="197" t="s">
        <v>93</v>
      </c>
      <c r="D92" s="264" t="s">
        <v>173</v>
      </c>
      <c r="E92" s="265" t="s">
        <v>1599</v>
      </c>
      <c r="F92" s="266" t="s">
        <v>664</v>
      </c>
      <c r="G92" s="266" t="s">
        <v>73</v>
      </c>
      <c r="H92" s="266" t="s">
        <v>1600</v>
      </c>
      <c r="I92" s="266" t="s">
        <v>690</v>
      </c>
      <c r="J92" s="266" t="s">
        <v>1601</v>
      </c>
      <c r="K92" s="267" t="s">
        <v>135</v>
      </c>
      <c r="L92" s="267" t="s">
        <v>183</v>
      </c>
      <c r="M92" s="285" t="s">
        <v>63</v>
      </c>
      <c r="N92" s="269" t="s">
        <v>1602</v>
      </c>
      <c r="O92" s="266" t="s">
        <v>1603</v>
      </c>
      <c r="P92" s="270" t="s">
        <v>834</v>
      </c>
      <c r="Q92" s="270" t="s">
        <v>834</v>
      </c>
      <c r="R92" s="270" t="s">
        <v>834</v>
      </c>
      <c r="S92" s="268" t="s">
        <v>81</v>
      </c>
      <c r="T92" s="270" t="s">
        <v>83</v>
      </c>
      <c r="U92" s="266" t="s">
        <v>1582</v>
      </c>
      <c r="V92" s="270" t="s">
        <v>670</v>
      </c>
      <c r="W92" s="270" t="s">
        <v>670</v>
      </c>
      <c r="X92" s="270" t="s">
        <v>670</v>
      </c>
      <c r="Y92" s="268" t="s">
        <v>81</v>
      </c>
      <c r="Z92" s="270" t="s">
        <v>119</v>
      </c>
      <c r="AA92" s="267" t="s">
        <v>60</v>
      </c>
      <c r="AB92" s="267" t="s">
        <v>183</v>
      </c>
      <c r="AC92" s="291" t="s">
        <v>63</v>
      </c>
      <c r="AD92" s="269" t="s">
        <v>1604</v>
      </c>
      <c r="AE92" s="271" t="s">
        <v>84</v>
      </c>
      <c r="AF92" s="272" t="s">
        <v>703</v>
      </c>
      <c r="AG92" s="272" t="s">
        <v>703</v>
      </c>
      <c r="AH92" s="272" t="s">
        <v>703</v>
      </c>
      <c r="AI92" s="273" t="s">
        <v>703</v>
      </c>
      <c r="AJ92" s="273" t="s">
        <v>703</v>
      </c>
      <c r="AK92" s="269" t="s">
        <v>1605</v>
      </c>
      <c r="AL92" s="269" t="s">
        <v>1606</v>
      </c>
      <c r="AM92" s="269" t="s">
        <v>1607</v>
      </c>
      <c r="AN92" s="274" t="s">
        <v>1383</v>
      </c>
      <c r="AO92" s="274" t="s">
        <v>729</v>
      </c>
      <c r="AP92" s="269" t="s">
        <v>1596</v>
      </c>
      <c r="AQ92" s="269" t="s">
        <v>1597</v>
      </c>
      <c r="AR92" s="269" t="s">
        <v>1598</v>
      </c>
    </row>
    <row r="93" spans="1:44" ht="293.25" hidden="1">
      <c r="A93" s="263" t="s">
        <v>202</v>
      </c>
      <c r="B93" s="197" t="s">
        <v>123</v>
      </c>
      <c r="C93" s="197" t="s">
        <v>194</v>
      </c>
      <c r="D93" s="264" t="s">
        <v>174</v>
      </c>
      <c r="E93" s="265" t="s">
        <v>1608</v>
      </c>
      <c r="F93" s="266" t="s">
        <v>664</v>
      </c>
      <c r="G93" s="266" t="s">
        <v>73</v>
      </c>
      <c r="H93" s="266" t="s">
        <v>1609</v>
      </c>
      <c r="I93" s="266" t="s">
        <v>690</v>
      </c>
      <c r="J93" s="266" t="s">
        <v>1610</v>
      </c>
      <c r="K93" s="267" t="s">
        <v>98</v>
      </c>
      <c r="L93" s="267" t="s">
        <v>99</v>
      </c>
      <c r="M93" s="276" t="s">
        <v>162</v>
      </c>
      <c r="N93" s="269" t="s">
        <v>1611</v>
      </c>
      <c r="O93" s="266" t="s">
        <v>1612</v>
      </c>
      <c r="P93" s="270" t="s">
        <v>670</v>
      </c>
      <c r="Q93" s="270" t="s">
        <v>670</v>
      </c>
      <c r="R93" s="270" t="s">
        <v>670</v>
      </c>
      <c r="S93" s="268" t="s">
        <v>81</v>
      </c>
      <c r="T93" s="270" t="s">
        <v>83</v>
      </c>
      <c r="U93" s="266" t="s">
        <v>1582</v>
      </c>
      <c r="V93" s="270" t="s">
        <v>670</v>
      </c>
      <c r="W93" s="270" t="s">
        <v>670</v>
      </c>
      <c r="X93" s="270" t="s">
        <v>670</v>
      </c>
      <c r="Y93" s="268" t="s">
        <v>81</v>
      </c>
      <c r="Z93" s="270" t="s">
        <v>83</v>
      </c>
      <c r="AA93" s="267" t="s">
        <v>60</v>
      </c>
      <c r="AB93" s="267" t="s">
        <v>61</v>
      </c>
      <c r="AC93" s="296" t="s">
        <v>162</v>
      </c>
      <c r="AD93" s="269" t="s">
        <v>1604</v>
      </c>
      <c r="AE93" s="271" t="s">
        <v>121</v>
      </c>
      <c r="AF93" s="272" t="s">
        <v>703</v>
      </c>
      <c r="AG93" s="272" t="s">
        <v>703</v>
      </c>
      <c r="AH93" s="272" t="s">
        <v>703</v>
      </c>
      <c r="AI93" s="273" t="s">
        <v>703</v>
      </c>
      <c r="AJ93" s="273" t="s">
        <v>703</v>
      </c>
      <c r="AK93" s="269" t="s">
        <v>703</v>
      </c>
      <c r="AL93" s="269" t="s">
        <v>703</v>
      </c>
      <c r="AM93" s="269" t="s">
        <v>703</v>
      </c>
      <c r="AN93" s="274" t="s">
        <v>703</v>
      </c>
      <c r="AO93" s="274" t="s">
        <v>703</v>
      </c>
      <c r="AP93" s="269" t="s">
        <v>1613</v>
      </c>
      <c r="AQ93" s="269" t="s">
        <v>1597</v>
      </c>
      <c r="AR93" s="269" t="s">
        <v>1614</v>
      </c>
    </row>
    <row r="94" spans="1:44" ht="293.25" hidden="1">
      <c r="A94" s="263" t="s">
        <v>202</v>
      </c>
      <c r="B94" s="197" t="s">
        <v>123</v>
      </c>
      <c r="C94" s="197" t="s">
        <v>194</v>
      </c>
      <c r="D94" s="264" t="s">
        <v>51</v>
      </c>
      <c r="E94" s="265" t="s">
        <v>1615</v>
      </c>
      <c r="F94" s="266" t="s">
        <v>664</v>
      </c>
      <c r="G94" s="266" t="s">
        <v>73</v>
      </c>
      <c r="H94" s="266" t="s">
        <v>1616</v>
      </c>
      <c r="I94" s="266" t="s">
        <v>690</v>
      </c>
      <c r="J94" s="266" t="s">
        <v>1617</v>
      </c>
      <c r="K94" s="267" t="s">
        <v>60</v>
      </c>
      <c r="L94" s="267" t="s">
        <v>137</v>
      </c>
      <c r="M94" s="289" t="s">
        <v>138</v>
      </c>
      <c r="N94" s="269" t="s">
        <v>1618</v>
      </c>
      <c r="O94" s="266" t="s">
        <v>1619</v>
      </c>
      <c r="P94" s="270" t="s">
        <v>834</v>
      </c>
      <c r="Q94" s="270" t="s">
        <v>834</v>
      </c>
      <c r="R94" s="270" t="s">
        <v>834</v>
      </c>
      <c r="S94" s="268" t="s">
        <v>81</v>
      </c>
      <c r="T94" s="270" t="s">
        <v>83</v>
      </c>
      <c r="U94" s="266" t="s">
        <v>1582</v>
      </c>
      <c r="V94" s="270" t="s">
        <v>670</v>
      </c>
      <c r="W94" s="270" t="s">
        <v>670</v>
      </c>
      <c r="X94" s="270" t="s">
        <v>670</v>
      </c>
      <c r="Y94" s="268" t="s">
        <v>81</v>
      </c>
      <c r="Z94" s="270" t="s">
        <v>83</v>
      </c>
      <c r="AA94" s="267" t="s">
        <v>60</v>
      </c>
      <c r="AB94" s="267" t="s">
        <v>61</v>
      </c>
      <c r="AC94" s="296" t="s">
        <v>162</v>
      </c>
      <c r="AD94" s="269" t="s">
        <v>1620</v>
      </c>
      <c r="AE94" s="271" t="s">
        <v>121</v>
      </c>
      <c r="AF94" s="272" t="s">
        <v>703</v>
      </c>
      <c r="AG94" s="272" t="s">
        <v>703</v>
      </c>
      <c r="AH94" s="272" t="s">
        <v>703</v>
      </c>
      <c r="AI94" s="273" t="s">
        <v>703</v>
      </c>
      <c r="AJ94" s="273" t="s">
        <v>703</v>
      </c>
      <c r="AK94" s="269" t="s">
        <v>703</v>
      </c>
      <c r="AL94" s="269" t="s">
        <v>703</v>
      </c>
      <c r="AM94" s="269" t="s">
        <v>703</v>
      </c>
      <c r="AN94" s="274" t="s">
        <v>703</v>
      </c>
      <c r="AO94" s="274" t="s">
        <v>703</v>
      </c>
      <c r="AP94" s="269" t="s">
        <v>1621</v>
      </c>
      <c r="AQ94" s="269" t="s">
        <v>1597</v>
      </c>
      <c r="AR94" s="269" t="s">
        <v>1622</v>
      </c>
    </row>
    <row r="95" spans="1:44" ht="318.75" hidden="1">
      <c r="A95" s="263" t="s">
        <v>190</v>
      </c>
      <c r="B95" s="197" t="s">
        <v>123</v>
      </c>
      <c r="C95" s="197" t="s">
        <v>194</v>
      </c>
      <c r="D95" s="264" t="s">
        <v>89</v>
      </c>
      <c r="E95" s="265" t="s">
        <v>1623</v>
      </c>
      <c r="F95" s="266" t="s">
        <v>759</v>
      </c>
      <c r="G95" s="266" t="s">
        <v>73</v>
      </c>
      <c r="H95" s="266" t="s">
        <v>1624</v>
      </c>
      <c r="I95" s="266" t="s">
        <v>1625</v>
      </c>
      <c r="J95" s="266" t="s">
        <v>1626</v>
      </c>
      <c r="K95" s="267" t="s">
        <v>135</v>
      </c>
      <c r="L95" s="267" t="s">
        <v>137</v>
      </c>
      <c r="M95" s="287" t="s">
        <v>101</v>
      </c>
      <c r="N95" s="269" t="s">
        <v>1627</v>
      </c>
      <c r="O95" s="266" t="s">
        <v>1628</v>
      </c>
      <c r="P95" s="270" t="s">
        <v>834</v>
      </c>
      <c r="Q95" s="270" t="s">
        <v>834</v>
      </c>
      <c r="R95" s="270" t="s">
        <v>834</v>
      </c>
      <c r="S95" s="268" t="s">
        <v>81</v>
      </c>
      <c r="T95" s="270" t="s">
        <v>83</v>
      </c>
      <c r="U95" s="266" t="s">
        <v>1629</v>
      </c>
      <c r="V95" s="270" t="s">
        <v>834</v>
      </c>
      <c r="W95" s="270" t="s">
        <v>834</v>
      </c>
      <c r="X95" s="270" t="s">
        <v>834</v>
      </c>
      <c r="Y95" s="268" t="s">
        <v>81</v>
      </c>
      <c r="Z95" s="270" t="s">
        <v>83</v>
      </c>
      <c r="AA95" s="267" t="s">
        <v>60</v>
      </c>
      <c r="AB95" s="267" t="s">
        <v>61</v>
      </c>
      <c r="AC95" s="296" t="s">
        <v>162</v>
      </c>
      <c r="AD95" s="269" t="s">
        <v>1630</v>
      </c>
      <c r="AE95" s="271" t="s">
        <v>121</v>
      </c>
      <c r="AF95" s="272" t="s">
        <v>703</v>
      </c>
      <c r="AG95" s="272" t="s">
        <v>703</v>
      </c>
      <c r="AH95" s="272" t="s">
        <v>703</v>
      </c>
      <c r="AI95" s="273" t="s">
        <v>703</v>
      </c>
      <c r="AJ95" s="273" t="s">
        <v>703</v>
      </c>
      <c r="AK95" s="269" t="s">
        <v>703</v>
      </c>
      <c r="AL95" s="269" t="s">
        <v>703</v>
      </c>
      <c r="AM95" s="269" t="s">
        <v>703</v>
      </c>
      <c r="AN95" s="274" t="s">
        <v>703</v>
      </c>
      <c r="AO95" s="274" t="s">
        <v>703</v>
      </c>
      <c r="AP95" s="269" t="s">
        <v>1631</v>
      </c>
      <c r="AQ95" s="269" t="s">
        <v>1632</v>
      </c>
      <c r="AR95" s="269" t="s">
        <v>1633</v>
      </c>
    </row>
    <row r="96" spans="1:44" ht="331.5" hidden="1">
      <c r="A96" s="263" t="s">
        <v>298</v>
      </c>
      <c r="B96" s="197" t="s">
        <v>123</v>
      </c>
      <c r="C96" s="197" t="s">
        <v>194</v>
      </c>
      <c r="D96" s="264" t="s">
        <v>219</v>
      </c>
      <c r="E96" s="265" t="s">
        <v>1634</v>
      </c>
      <c r="F96" s="266" t="s">
        <v>1635</v>
      </c>
      <c r="G96" s="266" t="s">
        <v>73</v>
      </c>
      <c r="H96" s="266" t="s">
        <v>1636</v>
      </c>
      <c r="I96" s="266" t="s">
        <v>690</v>
      </c>
      <c r="J96" s="266" t="s">
        <v>1637</v>
      </c>
      <c r="K96" s="267" t="s">
        <v>160</v>
      </c>
      <c r="L96" s="267" t="s">
        <v>137</v>
      </c>
      <c r="M96" s="287" t="s">
        <v>101</v>
      </c>
      <c r="N96" s="269" t="s">
        <v>1638</v>
      </c>
      <c r="O96" s="266" t="s">
        <v>1639</v>
      </c>
      <c r="P96" s="270" t="s">
        <v>673</v>
      </c>
      <c r="Q96" s="270" t="s">
        <v>673</v>
      </c>
      <c r="R96" s="270" t="s">
        <v>673</v>
      </c>
      <c r="S96" s="268" t="s">
        <v>81</v>
      </c>
      <c r="T96" s="270" t="s">
        <v>83</v>
      </c>
      <c r="U96" s="266" t="s">
        <v>1582</v>
      </c>
      <c r="V96" s="270" t="s">
        <v>670</v>
      </c>
      <c r="W96" s="270" t="s">
        <v>670</v>
      </c>
      <c r="X96" s="270" t="s">
        <v>670</v>
      </c>
      <c r="Y96" s="268" t="s">
        <v>81</v>
      </c>
      <c r="Z96" s="270" t="s">
        <v>83</v>
      </c>
      <c r="AA96" s="267" t="s">
        <v>98</v>
      </c>
      <c r="AB96" s="267" t="s">
        <v>61</v>
      </c>
      <c r="AC96" s="296" t="s">
        <v>162</v>
      </c>
      <c r="AD96" s="269" t="s">
        <v>1640</v>
      </c>
      <c r="AE96" s="271" t="s">
        <v>121</v>
      </c>
      <c r="AF96" s="272" t="s">
        <v>703</v>
      </c>
      <c r="AG96" s="272" t="s">
        <v>703</v>
      </c>
      <c r="AH96" s="272" t="s">
        <v>703</v>
      </c>
      <c r="AI96" s="273" t="s">
        <v>703</v>
      </c>
      <c r="AJ96" s="273" t="s">
        <v>703</v>
      </c>
      <c r="AK96" s="269" t="s">
        <v>703</v>
      </c>
      <c r="AL96" s="269" t="s">
        <v>703</v>
      </c>
      <c r="AM96" s="269" t="s">
        <v>703</v>
      </c>
      <c r="AN96" s="274" t="s">
        <v>703</v>
      </c>
      <c r="AO96" s="274" t="s">
        <v>703</v>
      </c>
      <c r="AP96" s="269" t="s">
        <v>1641</v>
      </c>
      <c r="AQ96" s="269" t="s">
        <v>1642</v>
      </c>
      <c r="AR96" s="269" t="s">
        <v>1633</v>
      </c>
    </row>
    <row r="97" spans="1:44" ht="331.5" hidden="1">
      <c r="A97" s="263" t="s">
        <v>298</v>
      </c>
      <c r="B97" s="197" t="s">
        <v>123</v>
      </c>
      <c r="C97" s="197" t="s">
        <v>55</v>
      </c>
      <c r="D97" s="264" t="s">
        <v>174</v>
      </c>
      <c r="E97" s="265" t="s">
        <v>1643</v>
      </c>
      <c r="F97" s="266" t="s">
        <v>1635</v>
      </c>
      <c r="G97" s="266" t="s">
        <v>73</v>
      </c>
      <c r="H97" s="266" t="s">
        <v>1644</v>
      </c>
      <c r="I97" s="266" t="s">
        <v>690</v>
      </c>
      <c r="J97" s="266" t="s">
        <v>1645</v>
      </c>
      <c r="K97" s="267" t="s">
        <v>160</v>
      </c>
      <c r="L97" s="267" t="s">
        <v>137</v>
      </c>
      <c r="M97" s="287" t="s">
        <v>101</v>
      </c>
      <c r="N97" s="269" t="s">
        <v>1646</v>
      </c>
      <c r="O97" s="266" t="s">
        <v>1647</v>
      </c>
      <c r="P97" s="270" t="s">
        <v>670</v>
      </c>
      <c r="Q97" s="270" t="s">
        <v>670</v>
      </c>
      <c r="R97" s="270" t="s">
        <v>670</v>
      </c>
      <c r="S97" s="268" t="s">
        <v>81</v>
      </c>
      <c r="T97" s="270" t="s">
        <v>83</v>
      </c>
      <c r="U97" s="266" t="s">
        <v>1582</v>
      </c>
      <c r="V97" s="270" t="s">
        <v>670</v>
      </c>
      <c r="W97" s="270" t="s">
        <v>670</v>
      </c>
      <c r="X97" s="270" t="s">
        <v>670</v>
      </c>
      <c r="Y97" s="268" t="s">
        <v>81</v>
      </c>
      <c r="Z97" s="270" t="s">
        <v>83</v>
      </c>
      <c r="AA97" s="267" t="s">
        <v>98</v>
      </c>
      <c r="AB97" s="267" t="s">
        <v>61</v>
      </c>
      <c r="AC97" s="296" t="s">
        <v>162</v>
      </c>
      <c r="AD97" s="269" t="s">
        <v>1648</v>
      </c>
      <c r="AE97" s="271" t="s">
        <v>84</v>
      </c>
      <c r="AF97" s="272" t="s">
        <v>703</v>
      </c>
      <c r="AG97" s="272" t="s">
        <v>703</v>
      </c>
      <c r="AH97" s="272" t="s">
        <v>703</v>
      </c>
      <c r="AI97" s="273" t="s">
        <v>703</v>
      </c>
      <c r="AJ97" s="273" t="s">
        <v>703</v>
      </c>
      <c r="AK97" s="269" t="s">
        <v>1649</v>
      </c>
      <c r="AL97" s="269" t="s">
        <v>1650</v>
      </c>
      <c r="AM97" s="269" t="s">
        <v>1651</v>
      </c>
      <c r="AN97" s="274" t="s">
        <v>1652</v>
      </c>
      <c r="AO97" s="274" t="s">
        <v>1653</v>
      </c>
      <c r="AP97" s="269" t="s">
        <v>1654</v>
      </c>
      <c r="AQ97" s="269" t="s">
        <v>1655</v>
      </c>
      <c r="AR97" s="269" t="s">
        <v>1656</v>
      </c>
    </row>
    <row r="98" spans="1:44" ht="344.25">
      <c r="A98" s="263" t="s">
        <v>296</v>
      </c>
      <c r="B98" s="197" t="s">
        <v>48</v>
      </c>
      <c r="C98" s="197" t="s">
        <v>93</v>
      </c>
      <c r="D98" s="264" t="s">
        <v>50</v>
      </c>
      <c r="E98" s="265" t="s">
        <v>1657</v>
      </c>
      <c r="F98" s="266" t="s">
        <v>1658</v>
      </c>
      <c r="G98" s="266" t="s">
        <v>73</v>
      </c>
      <c r="H98" s="266" t="s">
        <v>1659</v>
      </c>
      <c r="I98" s="266" t="s">
        <v>1660</v>
      </c>
      <c r="J98" s="266" t="s">
        <v>1661</v>
      </c>
      <c r="K98" s="267" t="s">
        <v>160</v>
      </c>
      <c r="L98" s="267" t="s">
        <v>183</v>
      </c>
      <c r="M98" s="285" t="s">
        <v>63</v>
      </c>
      <c r="N98" s="269" t="s">
        <v>1662</v>
      </c>
      <c r="O98" s="266" t="s">
        <v>1663</v>
      </c>
      <c r="P98" s="270" t="s">
        <v>834</v>
      </c>
      <c r="Q98" s="270" t="s">
        <v>834</v>
      </c>
      <c r="R98" s="270" t="s">
        <v>834</v>
      </c>
      <c r="S98" s="268" t="s">
        <v>81</v>
      </c>
      <c r="T98" s="270" t="s">
        <v>83</v>
      </c>
      <c r="U98" s="266" t="s">
        <v>1664</v>
      </c>
      <c r="V98" s="270" t="s">
        <v>701</v>
      </c>
      <c r="W98" s="270" t="s">
        <v>701</v>
      </c>
      <c r="X98" s="270" t="s">
        <v>701</v>
      </c>
      <c r="Y98" s="268" t="s">
        <v>81</v>
      </c>
      <c r="Z98" s="270" t="s">
        <v>119</v>
      </c>
      <c r="AA98" s="267" t="s">
        <v>98</v>
      </c>
      <c r="AB98" s="267" t="s">
        <v>183</v>
      </c>
      <c r="AC98" s="291" t="s">
        <v>63</v>
      </c>
      <c r="AD98" s="269" t="s">
        <v>1665</v>
      </c>
      <c r="AE98" s="271" t="s">
        <v>84</v>
      </c>
      <c r="AF98" s="272" t="s">
        <v>703</v>
      </c>
      <c r="AG98" s="272" t="s">
        <v>703</v>
      </c>
      <c r="AH98" s="272" t="s">
        <v>703</v>
      </c>
      <c r="AI98" s="273" t="s">
        <v>703</v>
      </c>
      <c r="AJ98" s="273" t="s">
        <v>703</v>
      </c>
      <c r="AK98" s="269" t="s">
        <v>703</v>
      </c>
      <c r="AL98" s="269" t="s">
        <v>703</v>
      </c>
      <c r="AM98" s="269" t="s">
        <v>703</v>
      </c>
      <c r="AN98" s="274" t="s">
        <v>703</v>
      </c>
      <c r="AO98" s="274" t="s">
        <v>703</v>
      </c>
      <c r="AP98" s="269" t="s">
        <v>690</v>
      </c>
      <c r="AQ98" s="269" t="s">
        <v>690</v>
      </c>
      <c r="AR98" s="269" t="s">
        <v>690</v>
      </c>
    </row>
    <row r="99" spans="1:44" ht="331.5" hidden="1">
      <c r="A99" s="263" t="s">
        <v>292</v>
      </c>
      <c r="B99" s="197" t="s">
        <v>86</v>
      </c>
      <c r="C99" s="197" t="s">
        <v>156</v>
      </c>
      <c r="D99" s="264" t="s">
        <v>89</v>
      </c>
      <c r="E99" s="265" t="s">
        <v>1666</v>
      </c>
      <c r="F99" s="266" t="s">
        <v>664</v>
      </c>
      <c r="G99" s="266" t="s">
        <v>73</v>
      </c>
      <c r="H99" s="266" t="s">
        <v>1667</v>
      </c>
      <c r="I99" s="266" t="s">
        <v>690</v>
      </c>
      <c r="J99" s="266" t="s">
        <v>1668</v>
      </c>
      <c r="K99" s="267" t="s">
        <v>160</v>
      </c>
      <c r="L99" s="267" t="s">
        <v>137</v>
      </c>
      <c r="M99" s="287" t="s">
        <v>101</v>
      </c>
      <c r="N99" s="269" t="s">
        <v>1646</v>
      </c>
      <c r="O99" s="266" t="s">
        <v>1669</v>
      </c>
      <c r="P99" s="270" t="s">
        <v>701</v>
      </c>
      <c r="Q99" s="270" t="s">
        <v>701</v>
      </c>
      <c r="R99" s="270" t="s">
        <v>701</v>
      </c>
      <c r="S99" s="268" t="s">
        <v>81</v>
      </c>
      <c r="T99" s="270" t="s">
        <v>83</v>
      </c>
      <c r="U99" s="266" t="s">
        <v>1582</v>
      </c>
      <c r="V99" s="270" t="s">
        <v>670</v>
      </c>
      <c r="W99" s="270" t="s">
        <v>670</v>
      </c>
      <c r="X99" s="270" t="s">
        <v>670</v>
      </c>
      <c r="Y99" s="268" t="s">
        <v>81</v>
      </c>
      <c r="Z99" s="270" t="s">
        <v>83</v>
      </c>
      <c r="AA99" s="267" t="s">
        <v>98</v>
      </c>
      <c r="AB99" s="267" t="s">
        <v>61</v>
      </c>
      <c r="AC99" s="296" t="s">
        <v>162</v>
      </c>
      <c r="AD99" s="269" t="s">
        <v>1670</v>
      </c>
      <c r="AE99" s="271" t="s">
        <v>121</v>
      </c>
      <c r="AF99" s="272" t="s">
        <v>703</v>
      </c>
      <c r="AG99" s="272" t="s">
        <v>703</v>
      </c>
      <c r="AH99" s="272" t="s">
        <v>703</v>
      </c>
      <c r="AI99" s="273" t="s">
        <v>703</v>
      </c>
      <c r="AJ99" s="273" t="s">
        <v>703</v>
      </c>
      <c r="AK99" s="269" t="s">
        <v>703</v>
      </c>
      <c r="AL99" s="269" t="s">
        <v>703</v>
      </c>
      <c r="AM99" s="269" t="s">
        <v>703</v>
      </c>
      <c r="AN99" s="274" t="s">
        <v>703</v>
      </c>
      <c r="AO99" s="274" t="s">
        <v>703</v>
      </c>
      <c r="AP99" s="269" t="s">
        <v>1671</v>
      </c>
      <c r="AQ99" s="269" t="s">
        <v>1672</v>
      </c>
      <c r="AR99" s="269" t="s">
        <v>1673</v>
      </c>
    </row>
    <row r="100" spans="1:44" ht="331.5" hidden="1">
      <c r="A100" s="263" t="s">
        <v>292</v>
      </c>
      <c r="B100" s="197" t="s">
        <v>123</v>
      </c>
      <c r="C100" s="197" t="s">
        <v>130</v>
      </c>
      <c r="D100" s="264" t="s">
        <v>192</v>
      </c>
      <c r="E100" s="265" t="s">
        <v>1674</v>
      </c>
      <c r="F100" s="266" t="s">
        <v>664</v>
      </c>
      <c r="G100" s="266" t="s">
        <v>73</v>
      </c>
      <c r="H100" s="266" t="s">
        <v>1675</v>
      </c>
      <c r="I100" s="266" t="s">
        <v>690</v>
      </c>
      <c r="J100" s="266" t="s">
        <v>1676</v>
      </c>
      <c r="K100" s="267" t="s">
        <v>135</v>
      </c>
      <c r="L100" s="267" t="s">
        <v>137</v>
      </c>
      <c r="M100" s="287" t="s">
        <v>101</v>
      </c>
      <c r="N100" s="269" t="s">
        <v>1627</v>
      </c>
      <c r="O100" s="266" t="s">
        <v>1677</v>
      </c>
      <c r="P100" s="270" t="s">
        <v>701</v>
      </c>
      <c r="Q100" s="270" t="s">
        <v>701</v>
      </c>
      <c r="R100" s="270" t="s">
        <v>701</v>
      </c>
      <c r="S100" s="268" t="s">
        <v>81</v>
      </c>
      <c r="T100" s="270" t="s">
        <v>83</v>
      </c>
      <c r="U100" s="266" t="s">
        <v>1582</v>
      </c>
      <c r="V100" s="270" t="s">
        <v>670</v>
      </c>
      <c r="W100" s="270" t="s">
        <v>670</v>
      </c>
      <c r="X100" s="270" t="s">
        <v>670</v>
      </c>
      <c r="Y100" s="268" t="s">
        <v>81</v>
      </c>
      <c r="Z100" s="270" t="s">
        <v>83</v>
      </c>
      <c r="AA100" s="267" t="s">
        <v>60</v>
      </c>
      <c r="AB100" s="267" t="s">
        <v>61</v>
      </c>
      <c r="AC100" s="296" t="s">
        <v>162</v>
      </c>
      <c r="AD100" s="269" t="s">
        <v>1670</v>
      </c>
      <c r="AE100" s="271" t="s">
        <v>121</v>
      </c>
      <c r="AF100" s="272" t="s">
        <v>703</v>
      </c>
      <c r="AG100" s="272" t="s">
        <v>703</v>
      </c>
      <c r="AH100" s="272" t="s">
        <v>703</v>
      </c>
      <c r="AI100" s="273" t="s">
        <v>703</v>
      </c>
      <c r="AJ100" s="273" t="s">
        <v>703</v>
      </c>
      <c r="AK100" s="269" t="s">
        <v>703</v>
      </c>
      <c r="AL100" s="269" t="s">
        <v>703</v>
      </c>
      <c r="AM100" s="269" t="s">
        <v>703</v>
      </c>
      <c r="AN100" s="274" t="s">
        <v>703</v>
      </c>
      <c r="AO100" s="274" t="s">
        <v>703</v>
      </c>
      <c r="AP100" s="269" t="s">
        <v>1678</v>
      </c>
      <c r="AQ100" s="269" t="s">
        <v>1672</v>
      </c>
      <c r="AR100" s="269" t="s">
        <v>1679</v>
      </c>
    </row>
    <row r="101" spans="1:44" ht="318.75" hidden="1">
      <c r="A101" s="263" t="s">
        <v>273</v>
      </c>
      <c r="B101" s="197" t="s">
        <v>86</v>
      </c>
      <c r="C101" s="197" t="s">
        <v>156</v>
      </c>
      <c r="D101" s="264" t="s">
        <v>241</v>
      </c>
      <c r="E101" s="265" t="s">
        <v>1680</v>
      </c>
      <c r="F101" s="266" t="s">
        <v>1681</v>
      </c>
      <c r="G101" s="266" t="s">
        <v>73</v>
      </c>
      <c r="H101" s="266" t="s">
        <v>1682</v>
      </c>
      <c r="I101" s="266" t="s">
        <v>1683</v>
      </c>
      <c r="J101" s="266" t="s">
        <v>1684</v>
      </c>
      <c r="K101" s="267" t="s">
        <v>60</v>
      </c>
      <c r="L101" s="267" t="s">
        <v>61</v>
      </c>
      <c r="M101" s="276" t="s">
        <v>162</v>
      </c>
      <c r="N101" s="269" t="s">
        <v>1685</v>
      </c>
      <c r="O101" s="266" t="s">
        <v>1686</v>
      </c>
      <c r="P101" s="270" t="s">
        <v>701</v>
      </c>
      <c r="Q101" s="270" t="s">
        <v>701</v>
      </c>
      <c r="R101" s="270" t="s">
        <v>701</v>
      </c>
      <c r="S101" s="268" t="s">
        <v>81</v>
      </c>
      <c r="T101" s="270" t="s">
        <v>83</v>
      </c>
      <c r="U101" s="266" t="s">
        <v>1687</v>
      </c>
      <c r="V101" s="270" t="s">
        <v>701</v>
      </c>
      <c r="W101" s="270" t="s">
        <v>701</v>
      </c>
      <c r="X101" s="270" t="s">
        <v>701</v>
      </c>
      <c r="Y101" s="268" t="s">
        <v>81</v>
      </c>
      <c r="Z101" s="270" t="s">
        <v>83</v>
      </c>
      <c r="AA101" s="267" t="s">
        <v>60</v>
      </c>
      <c r="AB101" s="267" t="s">
        <v>61</v>
      </c>
      <c r="AC101" s="296" t="s">
        <v>162</v>
      </c>
      <c r="AD101" s="269" t="s">
        <v>1688</v>
      </c>
      <c r="AE101" s="271" t="s">
        <v>121</v>
      </c>
      <c r="AF101" s="272" t="s">
        <v>703</v>
      </c>
      <c r="AG101" s="272" t="s">
        <v>703</v>
      </c>
      <c r="AH101" s="272" t="s">
        <v>703</v>
      </c>
      <c r="AI101" s="273" t="s">
        <v>703</v>
      </c>
      <c r="AJ101" s="273" t="s">
        <v>703</v>
      </c>
      <c r="AK101" s="269" t="s">
        <v>703</v>
      </c>
      <c r="AL101" s="269" t="s">
        <v>703</v>
      </c>
      <c r="AM101" s="269" t="s">
        <v>703</v>
      </c>
      <c r="AN101" s="274" t="s">
        <v>703</v>
      </c>
      <c r="AO101" s="274" t="s">
        <v>703</v>
      </c>
      <c r="AP101" s="269" t="s">
        <v>1689</v>
      </c>
      <c r="AQ101" s="269" t="s">
        <v>1690</v>
      </c>
      <c r="AR101" s="269" t="s">
        <v>1691</v>
      </c>
    </row>
    <row r="102" spans="1:44" ht="293.25" hidden="1">
      <c r="A102" s="263" t="s">
        <v>273</v>
      </c>
      <c r="B102" s="197" t="s">
        <v>149</v>
      </c>
      <c r="C102" s="197" t="s">
        <v>205</v>
      </c>
      <c r="D102" s="264" t="s">
        <v>52</v>
      </c>
      <c r="E102" s="265" t="s">
        <v>1692</v>
      </c>
      <c r="F102" s="266" t="s">
        <v>664</v>
      </c>
      <c r="G102" s="266" t="s">
        <v>73</v>
      </c>
      <c r="H102" s="266" t="s">
        <v>690</v>
      </c>
      <c r="I102" s="266" t="s">
        <v>1693</v>
      </c>
      <c r="J102" s="266" t="s">
        <v>1694</v>
      </c>
      <c r="K102" s="267" t="s">
        <v>60</v>
      </c>
      <c r="L102" s="267" t="s">
        <v>100</v>
      </c>
      <c r="M102" s="287" t="s">
        <v>101</v>
      </c>
      <c r="N102" s="269" t="s">
        <v>1695</v>
      </c>
      <c r="O102" s="266" t="s">
        <v>1696</v>
      </c>
      <c r="P102" s="270" t="s">
        <v>895</v>
      </c>
      <c r="Q102" s="270" t="s">
        <v>834</v>
      </c>
      <c r="R102" s="270" t="s">
        <v>895</v>
      </c>
      <c r="S102" s="268" t="s">
        <v>117</v>
      </c>
      <c r="T102" s="270" t="s">
        <v>119</v>
      </c>
      <c r="U102" s="266" t="s">
        <v>1697</v>
      </c>
      <c r="V102" s="270" t="s">
        <v>701</v>
      </c>
      <c r="W102" s="270" t="s">
        <v>701</v>
      </c>
      <c r="X102" s="270" t="s">
        <v>701</v>
      </c>
      <c r="Y102" s="268" t="s">
        <v>81</v>
      </c>
      <c r="Z102" s="270" t="s">
        <v>83</v>
      </c>
      <c r="AA102" s="267" t="s">
        <v>60</v>
      </c>
      <c r="AB102" s="267" t="s">
        <v>99</v>
      </c>
      <c r="AC102" s="296" t="s">
        <v>162</v>
      </c>
      <c r="AD102" s="269" t="s">
        <v>1698</v>
      </c>
      <c r="AE102" s="271" t="s">
        <v>121</v>
      </c>
      <c r="AF102" s="272" t="s">
        <v>897</v>
      </c>
      <c r="AG102" s="272" t="s">
        <v>898</v>
      </c>
      <c r="AH102" s="272" t="s">
        <v>899</v>
      </c>
      <c r="AI102" s="273" t="s">
        <v>900</v>
      </c>
      <c r="AJ102" s="273" t="s">
        <v>901</v>
      </c>
      <c r="AK102" s="269" t="s">
        <v>902</v>
      </c>
      <c r="AL102" s="269" t="s">
        <v>903</v>
      </c>
      <c r="AM102" s="269" t="s">
        <v>904</v>
      </c>
      <c r="AN102" s="274" t="s">
        <v>886</v>
      </c>
      <c r="AO102" s="274" t="s">
        <v>754</v>
      </c>
      <c r="AP102" s="269" t="s">
        <v>905</v>
      </c>
      <c r="AQ102" s="269" t="s">
        <v>906</v>
      </c>
      <c r="AR102" s="269" t="s">
        <v>907</v>
      </c>
    </row>
    <row r="103" spans="1:44" ht="344.25" hidden="1">
      <c r="A103" s="263" t="s">
        <v>224</v>
      </c>
      <c r="B103" s="197" t="s">
        <v>149</v>
      </c>
      <c r="C103" s="197" t="s">
        <v>205</v>
      </c>
      <c r="D103" s="264" t="s">
        <v>52</v>
      </c>
      <c r="E103" s="265" t="s">
        <v>1699</v>
      </c>
      <c r="F103" s="266" t="s">
        <v>664</v>
      </c>
      <c r="G103" s="266" t="s">
        <v>73</v>
      </c>
      <c r="H103" s="266" t="s">
        <v>1700</v>
      </c>
      <c r="I103" s="266" t="s">
        <v>690</v>
      </c>
      <c r="J103" s="266" t="s">
        <v>1701</v>
      </c>
      <c r="K103" s="267" t="s">
        <v>160</v>
      </c>
      <c r="L103" s="267" t="s">
        <v>100</v>
      </c>
      <c r="M103" s="285" t="s">
        <v>63</v>
      </c>
      <c r="N103" s="269" t="s">
        <v>1702</v>
      </c>
      <c r="O103" s="266" t="s">
        <v>1703</v>
      </c>
      <c r="P103" s="270" t="s">
        <v>942</v>
      </c>
      <c r="Q103" s="270" t="s">
        <v>1077</v>
      </c>
      <c r="R103" s="270" t="s">
        <v>942</v>
      </c>
      <c r="S103" s="268" t="s">
        <v>117</v>
      </c>
      <c r="T103" s="270" t="s">
        <v>119</v>
      </c>
      <c r="U103" s="266" t="s">
        <v>690</v>
      </c>
      <c r="V103" s="270" t="s">
        <v>690</v>
      </c>
      <c r="W103" s="270" t="s">
        <v>690</v>
      </c>
      <c r="X103" s="270" t="s">
        <v>690</v>
      </c>
      <c r="Y103" s="268" t="s">
        <v>625</v>
      </c>
      <c r="Z103" s="270" t="s">
        <v>625</v>
      </c>
      <c r="AA103" s="267" t="s">
        <v>160</v>
      </c>
      <c r="AB103" s="267" t="s">
        <v>100</v>
      </c>
      <c r="AC103" s="291" t="s">
        <v>63</v>
      </c>
      <c r="AD103" s="269" t="s">
        <v>1704</v>
      </c>
      <c r="AE103" s="271" t="s">
        <v>84</v>
      </c>
      <c r="AF103" s="272" t="s">
        <v>1705</v>
      </c>
      <c r="AG103" s="272" t="s">
        <v>1706</v>
      </c>
      <c r="AH103" s="272" t="s">
        <v>1707</v>
      </c>
      <c r="AI103" s="273" t="s">
        <v>1708</v>
      </c>
      <c r="AJ103" s="273" t="s">
        <v>1709</v>
      </c>
      <c r="AK103" s="269" t="s">
        <v>1710</v>
      </c>
      <c r="AL103" s="269" t="s">
        <v>1711</v>
      </c>
      <c r="AM103" s="269" t="s">
        <v>1712</v>
      </c>
      <c r="AN103" s="274" t="s">
        <v>1713</v>
      </c>
      <c r="AO103" s="274" t="s">
        <v>1714</v>
      </c>
      <c r="AP103" s="269" t="s">
        <v>1715</v>
      </c>
      <c r="AQ103" s="269" t="s">
        <v>1716</v>
      </c>
      <c r="AR103" s="269" t="s">
        <v>1717</v>
      </c>
    </row>
    <row r="104" spans="1:44" ht="344.25" hidden="1">
      <c r="A104" s="263" t="s">
        <v>224</v>
      </c>
      <c r="B104" s="197" t="s">
        <v>123</v>
      </c>
      <c r="C104" s="197" t="s">
        <v>194</v>
      </c>
      <c r="D104" s="264" t="s">
        <v>241</v>
      </c>
      <c r="E104" s="265" t="s">
        <v>1718</v>
      </c>
      <c r="F104" s="266" t="s">
        <v>664</v>
      </c>
      <c r="G104" s="266" t="s">
        <v>73</v>
      </c>
      <c r="H104" s="266" t="s">
        <v>1719</v>
      </c>
      <c r="I104" s="266" t="s">
        <v>690</v>
      </c>
      <c r="J104" s="266" t="s">
        <v>1720</v>
      </c>
      <c r="K104" s="267" t="s">
        <v>182</v>
      </c>
      <c r="L104" s="267" t="s">
        <v>137</v>
      </c>
      <c r="M104" s="285" t="s">
        <v>63</v>
      </c>
      <c r="N104" s="269" t="s">
        <v>1721</v>
      </c>
      <c r="O104" s="266" t="s">
        <v>1722</v>
      </c>
      <c r="P104" s="270" t="s">
        <v>814</v>
      </c>
      <c r="Q104" s="270" t="s">
        <v>797</v>
      </c>
      <c r="R104" s="270" t="s">
        <v>814</v>
      </c>
      <c r="S104" s="268" t="s">
        <v>117</v>
      </c>
      <c r="T104" s="270" t="s">
        <v>119</v>
      </c>
      <c r="U104" s="266" t="s">
        <v>1723</v>
      </c>
      <c r="V104" s="270" t="s">
        <v>701</v>
      </c>
      <c r="W104" s="270" t="s">
        <v>701</v>
      </c>
      <c r="X104" s="270" t="s">
        <v>701</v>
      </c>
      <c r="Y104" s="268" t="s">
        <v>81</v>
      </c>
      <c r="Z104" s="270" t="s">
        <v>83</v>
      </c>
      <c r="AA104" s="267" t="s">
        <v>182</v>
      </c>
      <c r="AB104" s="267" t="s">
        <v>61</v>
      </c>
      <c r="AC104" s="293" t="s">
        <v>101</v>
      </c>
      <c r="AD104" s="269" t="s">
        <v>1724</v>
      </c>
      <c r="AE104" s="271" t="s">
        <v>84</v>
      </c>
      <c r="AF104" s="272" t="s">
        <v>1725</v>
      </c>
      <c r="AG104" s="272" t="s">
        <v>1726</v>
      </c>
      <c r="AH104" s="272" t="s">
        <v>1727</v>
      </c>
      <c r="AI104" s="273" t="s">
        <v>703</v>
      </c>
      <c r="AJ104" s="273" t="s">
        <v>703</v>
      </c>
      <c r="AK104" s="269" t="s">
        <v>1728</v>
      </c>
      <c r="AL104" s="269" t="s">
        <v>1729</v>
      </c>
      <c r="AM104" s="269" t="s">
        <v>1730</v>
      </c>
      <c r="AN104" s="274" t="s">
        <v>886</v>
      </c>
      <c r="AO104" s="274" t="s">
        <v>703</v>
      </c>
      <c r="AP104" s="269" t="s">
        <v>1731</v>
      </c>
      <c r="AQ104" s="269" t="s">
        <v>1732</v>
      </c>
      <c r="AR104" s="269" t="s">
        <v>1733</v>
      </c>
    </row>
    <row r="105" spans="1:44" ht="306" hidden="1">
      <c r="A105" s="263" t="s">
        <v>264</v>
      </c>
      <c r="B105" s="197" t="s">
        <v>123</v>
      </c>
      <c r="C105" s="197" t="s">
        <v>194</v>
      </c>
      <c r="D105" s="264" t="s">
        <v>51</v>
      </c>
      <c r="E105" s="265" t="s">
        <v>1734</v>
      </c>
      <c r="F105" s="266" t="s">
        <v>664</v>
      </c>
      <c r="G105" s="266" t="s">
        <v>73</v>
      </c>
      <c r="H105" s="266" t="s">
        <v>1735</v>
      </c>
      <c r="I105" s="266" t="s">
        <v>1736</v>
      </c>
      <c r="J105" s="266" t="s">
        <v>1737</v>
      </c>
      <c r="K105" s="267" t="s">
        <v>98</v>
      </c>
      <c r="L105" s="267" t="s">
        <v>99</v>
      </c>
      <c r="M105" s="276" t="s">
        <v>162</v>
      </c>
      <c r="N105" s="269" t="s">
        <v>625</v>
      </c>
      <c r="O105" s="266" t="s">
        <v>1738</v>
      </c>
      <c r="P105" s="270" t="s">
        <v>878</v>
      </c>
      <c r="Q105" s="270" t="s">
        <v>701</v>
      </c>
      <c r="R105" s="270" t="s">
        <v>878</v>
      </c>
      <c r="S105" s="268" t="s">
        <v>117</v>
      </c>
      <c r="T105" s="270" t="s">
        <v>119</v>
      </c>
      <c r="U105" s="266" t="s">
        <v>1739</v>
      </c>
      <c r="V105" s="270" t="s">
        <v>701</v>
      </c>
      <c r="W105" s="270" t="s">
        <v>701</v>
      </c>
      <c r="X105" s="270" t="s">
        <v>701</v>
      </c>
      <c r="Y105" s="268" t="s">
        <v>81</v>
      </c>
      <c r="Z105" s="270" t="s">
        <v>83</v>
      </c>
      <c r="AA105" s="267" t="s">
        <v>98</v>
      </c>
      <c r="AB105" s="267" t="s">
        <v>61</v>
      </c>
      <c r="AC105" s="296" t="s">
        <v>162</v>
      </c>
      <c r="AD105" s="269" t="s">
        <v>625</v>
      </c>
      <c r="AE105" s="271" t="s">
        <v>121</v>
      </c>
      <c r="AF105" s="272" t="s">
        <v>1740</v>
      </c>
      <c r="AG105" s="272" t="s">
        <v>703</v>
      </c>
      <c r="AH105" s="272" t="s">
        <v>703</v>
      </c>
      <c r="AI105" s="273" t="s">
        <v>703</v>
      </c>
      <c r="AJ105" s="273" t="s">
        <v>703</v>
      </c>
      <c r="AK105" s="269" t="s">
        <v>703</v>
      </c>
      <c r="AL105" s="269" t="s">
        <v>703</v>
      </c>
      <c r="AM105" s="269" t="s">
        <v>703</v>
      </c>
      <c r="AN105" s="274" t="s">
        <v>703</v>
      </c>
      <c r="AO105" s="274" t="s">
        <v>703</v>
      </c>
      <c r="AP105" s="269" t="s">
        <v>1741</v>
      </c>
      <c r="AQ105" s="269" t="s">
        <v>1742</v>
      </c>
      <c r="AR105" s="269" t="s">
        <v>690</v>
      </c>
    </row>
    <row r="106" spans="1:44" ht="306" hidden="1">
      <c r="A106" s="263" t="s">
        <v>302</v>
      </c>
      <c r="B106" s="197" t="s">
        <v>149</v>
      </c>
      <c r="C106" s="197" t="s">
        <v>205</v>
      </c>
      <c r="D106" s="264" t="s">
        <v>52</v>
      </c>
      <c r="E106" s="265" t="s">
        <v>1743</v>
      </c>
      <c r="F106" s="266" t="s">
        <v>664</v>
      </c>
      <c r="G106" s="266" t="s">
        <v>73</v>
      </c>
      <c r="H106" s="266" t="s">
        <v>1744</v>
      </c>
      <c r="I106" s="266" t="s">
        <v>1745</v>
      </c>
      <c r="J106" s="266" t="s">
        <v>1746</v>
      </c>
      <c r="K106" s="267" t="s">
        <v>182</v>
      </c>
      <c r="L106" s="267" t="s">
        <v>100</v>
      </c>
      <c r="M106" s="285" t="s">
        <v>63</v>
      </c>
      <c r="N106" s="269" t="s">
        <v>625</v>
      </c>
      <c r="O106" s="266" t="s">
        <v>1747</v>
      </c>
      <c r="P106" s="270" t="s">
        <v>670</v>
      </c>
      <c r="Q106" s="270" t="s">
        <v>670</v>
      </c>
      <c r="R106" s="270" t="s">
        <v>670</v>
      </c>
      <c r="S106" s="268" t="s">
        <v>81</v>
      </c>
      <c r="T106" s="270" t="s">
        <v>83</v>
      </c>
      <c r="U106" s="266" t="s">
        <v>1748</v>
      </c>
      <c r="V106" s="270" t="s">
        <v>670</v>
      </c>
      <c r="W106" s="270" t="s">
        <v>670</v>
      </c>
      <c r="X106" s="270" t="s">
        <v>670</v>
      </c>
      <c r="Y106" s="268" t="s">
        <v>81</v>
      </c>
      <c r="Z106" s="270" t="s">
        <v>83</v>
      </c>
      <c r="AA106" s="267" t="s">
        <v>135</v>
      </c>
      <c r="AB106" s="267" t="s">
        <v>99</v>
      </c>
      <c r="AC106" s="294" t="s">
        <v>138</v>
      </c>
      <c r="AD106" s="269" t="s">
        <v>625</v>
      </c>
      <c r="AE106" s="271" t="s">
        <v>84</v>
      </c>
      <c r="AF106" s="272" t="s">
        <v>703</v>
      </c>
      <c r="AG106" s="272" t="s">
        <v>703</v>
      </c>
      <c r="AH106" s="272" t="s">
        <v>703</v>
      </c>
      <c r="AI106" s="273" t="s">
        <v>703</v>
      </c>
      <c r="AJ106" s="273" t="s">
        <v>703</v>
      </c>
      <c r="AK106" s="269" t="s">
        <v>1749</v>
      </c>
      <c r="AL106" s="269" t="s">
        <v>1750</v>
      </c>
      <c r="AM106" s="269" t="s">
        <v>703</v>
      </c>
      <c r="AN106" s="274" t="s">
        <v>703</v>
      </c>
      <c r="AO106" s="274" t="s">
        <v>703</v>
      </c>
      <c r="AP106" s="269" t="s">
        <v>690</v>
      </c>
      <c r="AQ106" s="269" t="s">
        <v>690</v>
      </c>
      <c r="AR106" s="269" t="s">
        <v>690</v>
      </c>
    </row>
    <row r="107" spans="1:44" ht="306" hidden="1">
      <c r="A107" s="263" t="s">
        <v>230</v>
      </c>
      <c r="B107" s="197" t="s">
        <v>123</v>
      </c>
      <c r="C107" s="197" t="s">
        <v>194</v>
      </c>
      <c r="D107" s="264" t="s">
        <v>126</v>
      </c>
      <c r="E107" s="265" t="s">
        <v>1751</v>
      </c>
      <c r="F107" s="266" t="s">
        <v>664</v>
      </c>
      <c r="G107" s="266" t="s">
        <v>73</v>
      </c>
      <c r="H107" s="266" t="s">
        <v>1752</v>
      </c>
      <c r="I107" s="266" t="s">
        <v>1753</v>
      </c>
      <c r="J107" s="266" t="s">
        <v>1754</v>
      </c>
      <c r="K107" s="267" t="s">
        <v>135</v>
      </c>
      <c r="L107" s="267" t="s">
        <v>99</v>
      </c>
      <c r="M107" s="289" t="s">
        <v>138</v>
      </c>
      <c r="N107" s="269" t="s">
        <v>1755</v>
      </c>
      <c r="O107" s="266" t="s">
        <v>1756</v>
      </c>
      <c r="P107" s="270" t="s">
        <v>670</v>
      </c>
      <c r="Q107" s="270" t="s">
        <v>670</v>
      </c>
      <c r="R107" s="270" t="s">
        <v>670</v>
      </c>
      <c r="S107" s="268" t="s">
        <v>81</v>
      </c>
      <c r="T107" s="270" t="s">
        <v>83</v>
      </c>
      <c r="U107" s="266" t="s">
        <v>1757</v>
      </c>
      <c r="V107" s="270" t="s">
        <v>670</v>
      </c>
      <c r="W107" s="270" t="s">
        <v>670</v>
      </c>
      <c r="X107" s="270" t="s">
        <v>670</v>
      </c>
      <c r="Y107" s="268" t="s">
        <v>81</v>
      </c>
      <c r="Z107" s="270" t="s">
        <v>83</v>
      </c>
      <c r="AA107" s="267" t="s">
        <v>60</v>
      </c>
      <c r="AB107" s="267" t="s">
        <v>61</v>
      </c>
      <c r="AC107" s="296" t="s">
        <v>162</v>
      </c>
      <c r="AD107" s="269" t="s">
        <v>1758</v>
      </c>
      <c r="AE107" s="271" t="s">
        <v>121</v>
      </c>
      <c r="AF107" s="272" t="s">
        <v>703</v>
      </c>
      <c r="AG107" s="272" t="s">
        <v>703</v>
      </c>
      <c r="AH107" s="272" t="s">
        <v>703</v>
      </c>
      <c r="AI107" s="273" t="s">
        <v>703</v>
      </c>
      <c r="AJ107" s="273" t="s">
        <v>703</v>
      </c>
      <c r="AK107" s="269" t="s">
        <v>703</v>
      </c>
      <c r="AL107" s="269" t="s">
        <v>703</v>
      </c>
      <c r="AM107" s="269" t="s">
        <v>703</v>
      </c>
      <c r="AN107" s="274" t="s">
        <v>703</v>
      </c>
      <c r="AO107" s="274" t="s">
        <v>703</v>
      </c>
      <c r="AP107" s="269" t="s">
        <v>1759</v>
      </c>
      <c r="AQ107" s="269" t="s">
        <v>1760</v>
      </c>
      <c r="AR107" s="269" t="s">
        <v>1761</v>
      </c>
    </row>
    <row r="108" spans="1:44" ht="344.25" hidden="1">
      <c r="A108" s="263" t="s">
        <v>230</v>
      </c>
      <c r="B108" s="197" t="s">
        <v>123</v>
      </c>
      <c r="C108" s="197" t="s">
        <v>194</v>
      </c>
      <c r="D108" s="264" t="s">
        <v>1762</v>
      </c>
      <c r="E108" s="265" t="s">
        <v>1763</v>
      </c>
      <c r="F108" s="266" t="s">
        <v>664</v>
      </c>
      <c r="G108" s="266" t="s">
        <v>1014</v>
      </c>
      <c r="H108" s="266" t="s">
        <v>1764</v>
      </c>
      <c r="I108" s="266" t="s">
        <v>1765</v>
      </c>
      <c r="J108" s="266" t="s">
        <v>1766</v>
      </c>
      <c r="K108" s="267" t="s">
        <v>994</v>
      </c>
      <c r="L108" s="267" t="s">
        <v>995</v>
      </c>
      <c r="M108" s="287" t="s">
        <v>101</v>
      </c>
      <c r="N108" s="269" t="s">
        <v>625</v>
      </c>
      <c r="O108" s="266" t="s">
        <v>1767</v>
      </c>
      <c r="P108" s="270" t="s">
        <v>701</v>
      </c>
      <c r="Q108" s="270" t="s">
        <v>701</v>
      </c>
      <c r="R108" s="270" t="s">
        <v>701</v>
      </c>
      <c r="S108" s="268" t="s">
        <v>81</v>
      </c>
      <c r="T108" s="270" t="s">
        <v>83</v>
      </c>
      <c r="U108" s="266" t="s">
        <v>1768</v>
      </c>
      <c r="V108" s="270" t="s">
        <v>877</v>
      </c>
      <c r="W108" s="270" t="s">
        <v>701</v>
      </c>
      <c r="X108" s="270" t="s">
        <v>877</v>
      </c>
      <c r="Y108" s="268" t="s">
        <v>146</v>
      </c>
      <c r="Z108" s="270" t="s">
        <v>119</v>
      </c>
      <c r="AA108" s="267" t="s">
        <v>1501</v>
      </c>
      <c r="AB108" s="267" t="s">
        <v>995</v>
      </c>
      <c r="AC108" s="296" t="s">
        <v>162</v>
      </c>
      <c r="AD108" s="269" t="s">
        <v>625</v>
      </c>
      <c r="AE108" s="271" t="s">
        <v>84</v>
      </c>
      <c r="AF108" s="272" t="s">
        <v>1769</v>
      </c>
      <c r="AG108" s="272" t="s">
        <v>1770</v>
      </c>
      <c r="AH108" s="272" t="s">
        <v>1771</v>
      </c>
      <c r="AI108" s="273" t="s">
        <v>1772</v>
      </c>
      <c r="AJ108" s="273" t="s">
        <v>1773</v>
      </c>
      <c r="AK108" s="269" t="s">
        <v>1774</v>
      </c>
      <c r="AL108" s="269" t="s">
        <v>1775</v>
      </c>
      <c r="AM108" s="269" t="s">
        <v>1776</v>
      </c>
      <c r="AN108" s="274" t="s">
        <v>1777</v>
      </c>
      <c r="AO108" s="274" t="s">
        <v>1778</v>
      </c>
      <c r="AP108" s="269" t="s">
        <v>1779</v>
      </c>
      <c r="AQ108" s="269" t="s">
        <v>1780</v>
      </c>
      <c r="AR108" s="269" t="s">
        <v>1195</v>
      </c>
    </row>
  </sheetData>
  <autoFilter ref="A8:AR108" xr:uid="{00000000-0009-0000-0000-000017000000}">
    <filterColumn colId="1">
      <filters>
        <filter val="Riesgo de Corrupción"/>
      </filters>
    </filterColumn>
  </autoFilter>
  <mergeCells count="16">
    <mergeCell ref="A2:F5"/>
    <mergeCell ref="A7:A8"/>
    <mergeCell ref="AQ1:AR1"/>
    <mergeCell ref="A1:C1"/>
    <mergeCell ref="E1:AO1"/>
    <mergeCell ref="J7:J8"/>
    <mergeCell ref="B7:B8"/>
    <mergeCell ref="C7:C8"/>
    <mergeCell ref="AE7:AR7"/>
    <mergeCell ref="D7:E7"/>
    <mergeCell ref="O7:T7"/>
    <mergeCell ref="U7:Z7"/>
    <mergeCell ref="K7:N7"/>
    <mergeCell ref="AA7:AD7"/>
    <mergeCell ref="H7:I7"/>
    <mergeCell ref="G7:G8"/>
  </mergeCells>
  <hyperlinks>
    <hyperlink ref="D14:E14" location="Ficha1!A1" display="Ficha1!A1" xr:uid="{00000000-0004-0000-1700-000000000000}"/>
    <hyperlink ref="D15:E15" location="Ficha2!A1" display="Ficha2!A1" xr:uid="{00000000-0004-0000-1700-000001000000}"/>
    <hyperlink ref="D16:E16" location="Ficha3!A1" display="Ficha3!A1" xr:uid="{00000000-0004-0000-1700-000002000000}"/>
    <hyperlink ref="D17:E17" location="Ficha1!A1" display="Ficha1!A1" xr:uid="{00000000-0004-0000-1700-000003000000}"/>
    <hyperlink ref="D18:E18" location="Ficha2!A1" display="Ficha2!A1" xr:uid="{00000000-0004-0000-1700-000004000000}"/>
    <hyperlink ref="D19:E19" location="Ficha3!A1" display="Ficha3!A1" xr:uid="{00000000-0004-0000-1700-000005000000}"/>
    <hyperlink ref="D20:E20" location="Ficha1!A1" display="Ficha1!A1" xr:uid="{00000000-0004-0000-1700-000006000000}"/>
    <hyperlink ref="D21:E21" location="Ficha2!A1" display="Ficha2!A1" xr:uid="{00000000-0004-0000-1700-000007000000}"/>
    <hyperlink ref="D25:E25" location="Ficha1!A1" display="Ficha1!A1" xr:uid="{00000000-0004-0000-1700-000008000000}"/>
    <hyperlink ref="D26:E26" location="Ficha2!A1" display="Ficha2!A1" xr:uid="{00000000-0004-0000-1700-000009000000}"/>
    <hyperlink ref="D27:E27" location="Ficha3!A1" display="Ficha3!A1" xr:uid="{00000000-0004-0000-1700-00000A000000}"/>
    <hyperlink ref="D28:E28" location="Ficha1!A1" display="Ficha1!A1" xr:uid="{00000000-0004-0000-1700-00000B000000}"/>
    <hyperlink ref="D38:E38" location="Ficha4!A1" display="Ficha4!A1" xr:uid="{00000000-0004-0000-1700-00000C000000}"/>
    <hyperlink ref="D47:E47" location="Ficha1!A1" display="Ficha1!A1" xr:uid="{00000000-0004-0000-1700-00000D000000}"/>
    <hyperlink ref="D48:E48" location="Ficha2!A1" display="Ficha2!A1" xr:uid="{00000000-0004-0000-1700-00000E000000}"/>
    <hyperlink ref="D49:E49" location="Ficha1!A1" display="Ficha1!A1" xr:uid="{00000000-0004-0000-1700-00000F000000}"/>
    <hyperlink ref="D50:E50" location="Ficha2!A1" display="Ficha2!A1" xr:uid="{00000000-0004-0000-1700-000010000000}"/>
    <hyperlink ref="D51:E51" location="Ficha3!A1" display="Ficha3!A1" xr:uid="{00000000-0004-0000-1700-000011000000}"/>
    <hyperlink ref="D52:E52" location="Ficha4!A1" display="Ficha4!A1" xr:uid="{00000000-0004-0000-1700-000012000000}"/>
    <hyperlink ref="D53:E53" location="Ficha1!A1" display="Ficha1!A1" xr:uid="{00000000-0004-0000-1700-000013000000}"/>
    <hyperlink ref="D55:E55" location="Ficha3!A1" display="Ficha3!A1" xr:uid="{00000000-0004-0000-1700-000014000000}"/>
    <hyperlink ref="D56:E56" location="Ficha4!A1" display="Ficha4!A1" xr:uid="{00000000-0004-0000-1700-000015000000}"/>
    <hyperlink ref="D57:E57" location="Ficha5!A1" display="Ficha5!A1" xr:uid="{00000000-0004-0000-1700-000016000000}"/>
    <hyperlink ref="D58:E58" location="Ficha1!A1" display="Ficha1!A1" xr:uid="{00000000-0004-0000-1700-000017000000}"/>
    <hyperlink ref="D59:E59" location="Ficha2!A1" display="Ficha2!A1" xr:uid="{00000000-0004-0000-1700-000018000000}"/>
    <hyperlink ref="D60:E60" location="Ficha1!A1" display="Ficha1!A1" xr:uid="{00000000-0004-0000-1700-000019000000}"/>
    <hyperlink ref="D61:E61" location="Ficha2!A1" display="Ficha2!A1" xr:uid="{00000000-0004-0000-1700-00001A000000}"/>
    <hyperlink ref="D62:E62" location="Ficha3!A1" display="Ficha3!A1" xr:uid="{00000000-0004-0000-1700-00001B000000}"/>
    <hyperlink ref="D69:E69" location="Ficha1!A1" display="Ficha1!A1" xr:uid="{00000000-0004-0000-1700-00001C000000}"/>
    <hyperlink ref="D70:E70" location="Ficha1!A1" display="Ficha1!A1" xr:uid="{00000000-0004-0000-1700-00001D000000}"/>
    <hyperlink ref="D71:E71" location="Ficha2!A1" display="Ficha2!A1" xr:uid="{00000000-0004-0000-1700-00001E000000}"/>
    <hyperlink ref="D72:E72" location="Ficha3!A1" display="Ficha3!A1" xr:uid="{00000000-0004-0000-1700-00001F000000}"/>
    <hyperlink ref="D73:E73" location="Ficha4!A1" display="Ficha4!A1" xr:uid="{00000000-0004-0000-1700-000020000000}"/>
    <hyperlink ref="D79:E79" location="Ficha1!A1" display="Ficha1!A1" xr:uid="{00000000-0004-0000-1700-000021000000}"/>
    <hyperlink ref="D80:E80" location="Ficha2!A1" display="Ficha2!A1" xr:uid="{00000000-0004-0000-1700-000022000000}"/>
    <hyperlink ref="D81:E81" location="Ficha3!A1" display="Ficha3!A1" xr:uid="{00000000-0004-0000-1700-000023000000}"/>
    <hyperlink ref="D82:E82" location="Ficha1!A1" display="Ficha1!A1" xr:uid="{00000000-0004-0000-1700-000024000000}"/>
    <hyperlink ref="D83:E83" location="Ficha2!A1" display="Ficha2!A1" xr:uid="{00000000-0004-0000-1700-000025000000}"/>
    <hyperlink ref="D84:E84" location="Ficha3!A1" display="Ficha3!A1" xr:uid="{00000000-0004-0000-1700-000026000000}"/>
    <hyperlink ref="D85:E85" location="Ficha1!A1" display="Ficha1!A1" xr:uid="{00000000-0004-0000-1700-000027000000}"/>
    <hyperlink ref="D86:E86" location="Ficha2!A1" display="Ficha2!A1" xr:uid="{00000000-0004-0000-1700-000028000000}"/>
    <hyperlink ref="D87:E87" location="Ficha3!A1" display="Ficha3!A1" xr:uid="{00000000-0004-0000-1700-000029000000}"/>
    <hyperlink ref="D90:E90" location="Ficha1!A1" display="Ficha1!A1" xr:uid="{00000000-0004-0000-1700-00002A000000}"/>
    <hyperlink ref="D91:E91" location="Ficha2!A1" display="Ficha2!A1" xr:uid="{00000000-0004-0000-1700-00002B000000}"/>
    <hyperlink ref="D92:E92" location="Ficha1!A1" display="Ficha1!A1" xr:uid="{00000000-0004-0000-1700-00002C000000}"/>
    <hyperlink ref="D93:E93" location="Ficha2!A1" display="Ficha2!A1" xr:uid="{00000000-0004-0000-1700-00002D000000}"/>
    <hyperlink ref="D94:E94" location="Ficha3!A1" display="Ficha3!A1" xr:uid="{00000000-0004-0000-1700-00002E000000}"/>
    <hyperlink ref="D95:E95" location="Ficha1!A1" display="Ficha1!A1" xr:uid="{00000000-0004-0000-1700-00002F000000}"/>
    <hyperlink ref="D96:E96" location="Ficha1!A1" display="Ficha1!A1" xr:uid="{00000000-0004-0000-1700-000030000000}"/>
    <hyperlink ref="D97:E97" location="Ficha2!A1" display="Ficha2!A1" xr:uid="{00000000-0004-0000-1700-000031000000}"/>
    <hyperlink ref="D98:E98" location="Ficha1!A1" display="Ficha1!A1" xr:uid="{00000000-0004-0000-1700-000032000000}"/>
    <hyperlink ref="D99:E99" location="Ficha1!A1" display="Ficha1!A1" xr:uid="{00000000-0004-0000-1700-000033000000}"/>
    <hyperlink ref="D100:E100" location="Ficha2!A1" display="Ficha2!A1" xr:uid="{00000000-0004-0000-1700-000034000000}"/>
    <hyperlink ref="D101:E101" location="Ficha1!A1" display="Ficha1!A1" xr:uid="{00000000-0004-0000-1700-000035000000}"/>
    <hyperlink ref="D102:E102" location="Ficha2!A1" display="Ficha2!A1" xr:uid="{00000000-0004-0000-1700-000036000000}"/>
    <hyperlink ref="D103:E103" location="Ficha1!A1" display="Ficha1!A1" xr:uid="{00000000-0004-0000-1700-000037000000}"/>
    <hyperlink ref="D104:E104" location="Ficha2!A1" display="Ficha2!A1" xr:uid="{00000000-0004-0000-1700-000038000000}"/>
    <hyperlink ref="D105:E105" location="Ficha1!A1" display="Ficha1!A1" xr:uid="{00000000-0004-0000-1700-000039000000}"/>
    <hyperlink ref="D106:E106" location="Ficha1!A1" display="Ficha1!A1" xr:uid="{00000000-0004-0000-1700-00003A000000}"/>
    <hyperlink ref="D108:E108" location="Ficha1!A1" display="Ficha1!A1" xr:uid="{00000000-0004-0000-1700-00003B000000}"/>
    <hyperlink ref="D107:E107" location="Ficha1!A1" display="Ficha1!A1" xr:uid="{00000000-0004-0000-1700-00003C000000}"/>
    <hyperlink ref="D29:E29" location="Ficha1!A1" display="Ficha1!A1" xr:uid="{00000000-0004-0000-1700-00003D000000}"/>
    <hyperlink ref="D30:E30" location="Ficha2!A1" display="Ficha2!A1" xr:uid="{00000000-0004-0000-1700-00003E000000}"/>
    <hyperlink ref="D67:E67" location="Ficha1!A1" display="Ficha1!A1" xr:uid="{00000000-0004-0000-1700-00003F000000}"/>
    <hyperlink ref="D68:E68" location="Ficha2!A1" display="Ficha2!A1" xr:uid="{00000000-0004-0000-1700-000040000000}"/>
    <hyperlink ref="D9:E9" location="Ficha1!A1" display="Ficha1!A1" xr:uid="{00000000-0004-0000-1700-000041000000}"/>
    <hyperlink ref="D10:E10" location="Ficha2!A1" display="Ficha2!A1" xr:uid="{00000000-0004-0000-1700-000042000000}"/>
    <hyperlink ref="D11:E11" location="Ficha3!A1" display="Ficha3!A1" xr:uid="{00000000-0004-0000-1700-000043000000}"/>
    <hyperlink ref="D12:E12" location="Ficha4!A1" display="Ficha4!A1" xr:uid="{00000000-0004-0000-1700-000044000000}"/>
    <hyperlink ref="D13:E13" location="Ficha5!A1" display="Ficha5!A1" xr:uid="{00000000-0004-0000-1700-000045000000}"/>
    <hyperlink ref="D43:E43" location="Ficha1!A1" display="Ficha1!A1" xr:uid="{00000000-0004-0000-1700-000046000000}"/>
    <hyperlink ref="D44:E44" location="Ficha2!A1" display="Ficha2!A1" xr:uid="{00000000-0004-0000-1700-000047000000}"/>
    <hyperlink ref="D45:E45" location="Ficha1!A1" display="Ficha1!A1" xr:uid="{00000000-0004-0000-1700-000048000000}"/>
    <hyperlink ref="D46:E46" location="Ficha2!A1" display="Ficha2!A1" xr:uid="{00000000-0004-0000-1700-000049000000}"/>
    <hyperlink ref="D35:E35" location="Ficha1!A1" display="Ficha1!A1" xr:uid="{00000000-0004-0000-1700-00004A000000}"/>
    <hyperlink ref="D36:E36" location="Ficha2!A1" display="Ficha2!A1" xr:uid="{00000000-0004-0000-1700-00004B000000}"/>
    <hyperlink ref="D37:E37" location="Ficha3!A1" display="Ficha3!A1" xr:uid="{00000000-0004-0000-1700-00004C000000}"/>
    <hyperlink ref="D39:E39" location="Ficha1!A1" display="Ficha1!A1" xr:uid="{00000000-0004-0000-1700-00004D000000}"/>
    <hyperlink ref="D40:E40" location="Ficha2!A1" display="Ficha2!A1" xr:uid="{00000000-0004-0000-1700-00004E000000}"/>
    <hyperlink ref="D41:E41" location="Ficha3!A1" display="Ficha3!A1" xr:uid="{00000000-0004-0000-1700-00004F000000}"/>
    <hyperlink ref="D42:E42" location="Ficha4!A1" display="Ficha4!A1" xr:uid="{00000000-0004-0000-1700-000050000000}"/>
    <hyperlink ref="D31:E31" location="Ficha1!A1" display="Ficha1!A1" xr:uid="{00000000-0004-0000-1700-000051000000}"/>
    <hyperlink ref="D32:E32" location="Ficha2!A1" display="Ficha2!A1" xr:uid="{00000000-0004-0000-1700-000052000000}"/>
    <hyperlink ref="D33:E33" location="Ficha3!A1" display="Ficha3!A1" xr:uid="{00000000-0004-0000-1700-000053000000}"/>
    <hyperlink ref="D34:E34" location="Ficha4!A1" display="Ficha4!A1" xr:uid="{00000000-0004-0000-1700-000054000000}"/>
    <hyperlink ref="D63:E63" location="Ficha1!A1" display="Ficha1!A1" xr:uid="{00000000-0004-0000-1700-000055000000}"/>
    <hyperlink ref="D64:E64" location="Ficha2!A1" display="Ficha2!A1" xr:uid="{00000000-0004-0000-1700-000056000000}"/>
    <hyperlink ref="D65:E65" location="Ficha3!A1" display="Ficha3!A1" xr:uid="{00000000-0004-0000-1700-000057000000}"/>
    <hyperlink ref="D66:E66" location="Ficha4!A1" display="Ficha4!A1" xr:uid="{00000000-0004-0000-1700-000058000000}"/>
    <hyperlink ref="D74:E74" location="Ficha1!A1" display="Ficha1!A1" xr:uid="{00000000-0004-0000-1700-000059000000}"/>
    <hyperlink ref="D75:E75" location="Ficha2!A1" display="Ficha2!A1" xr:uid="{00000000-0004-0000-1700-00005A000000}"/>
    <hyperlink ref="D76:E76" location="Ficha3!A1" display="Ficha3!A1" xr:uid="{00000000-0004-0000-1700-00005B000000}"/>
    <hyperlink ref="D77:E77" location="Ficha4!A1" display="Ficha4!A1" xr:uid="{00000000-0004-0000-1700-00005C000000}"/>
    <hyperlink ref="D78:E78" location="Ficha5!A1" display="Ficha5!A1" xr:uid="{00000000-0004-0000-1700-00005D000000}"/>
    <hyperlink ref="D22:E22" location="Ficha1!A1" display="Ficha1!A1" xr:uid="{00000000-0004-0000-1700-00005E000000}"/>
    <hyperlink ref="D23:E23" location="Ficha2!A1" display="Ficha2!A1" xr:uid="{00000000-0004-0000-1700-00005F000000}"/>
    <hyperlink ref="D24:E24" location="Ficha3!A1" display="Ficha3!A1" xr:uid="{00000000-0004-0000-1700-000060000000}"/>
    <hyperlink ref="D88:E88" location="Ficha1!A1" display="Ficha1!A1" xr:uid="{00000000-0004-0000-1700-000061000000}"/>
    <hyperlink ref="D89:E89" location="Ficha2!A1" display="Ficha2!A1" xr:uid="{00000000-0004-0000-1700-000062000000}"/>
    <hyperlink ref="D54:E54" location="Ficha2!A1" display="Ficha2!A1" xr:uid="{00000000-0004-0000-1700-000063000000}"/>
  </hyperlinks>
  <printOptions horizontalCentered="1" verticalCentered="1"/>
  <pageMargins left="0.39370078740157483" right="0.39370078740157483" top="0.39370078740157483" bottom="0.39370078740157483" header="0.31496062992125984" footer="0.31496062992125984"/>
  <pageSetup paperSize="14" scale="10" orientation="portrait" horizontalDpi="4294967294" verticalDpi="4294967294" r:id="rId1"/>
  <headerFooter>
    <oddFooter>&amp;L&amp;"Arial,Normal"&amp;6&amp;P&amp;R&amp;"Arial Narrow,Normal"&amp;7Fecha de versión: 13 noviembre de 2018</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1957" id="{587ECCD7-50F4-44E8-B217-C4C081DCF961}">
            <xm:f>OR(M14='C:\Users\jmartinezp\Documents\Ficha_Ministerio\Riesgos finales para entregar al ministerio el 15 de junio\[Riesgos_GAD_GBS.xlsx]Datos'!#REF!,M14='C:\Users\jmartinezp\Documents\Ficha_Ministerio\Riesgos finales para entregar al ministerio el 15 de junio\[Riesgos_GAD_GBS.xlsx]Datos'!#REF!)</xm:f>
            <x14:dxf>
              <fill>
                <patternFill>
                  <bgColor rgb="FF92D050"/>
                </patternFill>
              </fill>
            </x14:dxf>
          </x14:cfRule>
          <x14:cfRule type="expression" priority="1958" id="{D4E4748D-0BA4-4622-B077-048156B032E4}">
            <xm:f>OR(M14='C:\Users\jmartinezp\Documents\Ficha_Ministerio\Riesgos finales para entregar al ministerio el 15 de junio\[Riesgos_GAD_GBS.xlsx]Datos'!#REF!,M14='C:\Users\jmartinezp\Documents\Ficha_Ministerio\Riesgos finales para entregar al ministerio el 15 de junio\[Riesgos_GAD_GBS.xlsx]Datos'!#REF!)</xm:f>
            <x14:dxf>
              <fill>
                <patternFill>
                  <bgColor rgb="FFFFFF00"/>
                </patternFill>
              </fill>
            </x14:dxf>
          </x14:cfRule>
          <x14:cfRule type="expression" priority="1959" id="{BB67BA10-0F5D-4960-B128-5226A8E7CB61}">
            <xm:f>OR(M14='C:\Users\jmartinezp\Documents\Ficha_Ministerio\Riesgos finales para entregar al ministerio el 15 de junio\[Riesgos_GAD_GBS.xlsx]Datos'!#REF!,M14='C:\Users\jmartinezp\Documents\Ficha_Ministerio\Riesgos finales para entregar al ministerio el 15 de junio\[Riesgos_GAD_GBS.xlsx]Datos'!#REF!)</xm:f>
            <x14:dxf>
              <fill>
                <patternFill>
                  <bgColor rgb="FFFFC000"/>
                </patternFill>
              </fill>
            </x14:dxf>
          </x14:cfRule>
          <x14:cfRule type="expression" priority="1960" id="{32001EDA-E4A8-4D9D-A129-99E25F362DB1}">
            <xm:f>OR(M14='C:\Users\jmartinezp\Documents\Ficha_Ministerio\Riesgos finales para entregar al ministerio el 15 de junio\[Riesgos_GAD_GBS.xlsx]Datos'!#REF!,M14='C:\Users\jmartinezp\Documents\Ficha_Ministerio\Riesgos finales para entregar al ministerio el 15 de junio\[Riesgos_GAD_GBS.xlsx]Datos'!#REF!)</xm:f>
            <x14:dxf>
              <fill>
                <patternFill>
                  <bgColor rgb="FFFF0000"/>
                </patternFill>
              </fill>
            </x14:dxf>
          </x14:cfRule>
          <xm:sqref>M14</xm:sqref>
        </x14:conditionalFormatting>
        <x14:conditionalFormatting xmlns:xm="http://schemas.microsoft.com/office/excel/2006/main">
          <x14:cfRule type="expression" priority="1943" id="{BC8B4D48-7C23-4C8E-9155-5EC02525F2FD}">
            <xm:f>OR(M15='C:\Users\jmartinezp\Documents\Ficha_Ministerio\Riesgos finales para entregar al ministerio el 15 de junio\[Riesgos_GAD_GBS.xlsx]Datos'!#REF!,M15='C:\Users\jmartinezp\Documents\Ficha_Ministerio\Riesgos finales para entregar al ministerio el 15 de junio\[Riesgos_GAD_GBS.xlsx]Datos'!#REF!)</xm:f>
            <x14:dxf>
              <fill>
                <patternFill>
                  <bgColor rgb="FF92D050"/>
                </patternFill>
              </fill>
            </x14:dxf>
          </x14:cfRule>
          <x14:cfRule type="expression" priority="1944" id="{4129C26C-7184-450F-ABC5-3DF41433D42E}">
            <xm:f>OR(M15='C:\Users\jmartinezp\Documents\Ficha_Ministerio\Riesgos finales para entregar al ministerio el 15 de junio\[Riesgos_GAD_GBS.xlsx]Datos'!#REF!,M15='C:\Users\jmartinezp\Documents\Ficha_Ministerio\Riesgos finales para entregar al ministerio el 15 de junio\[Riesgos_GAD_GBS.xlsx]Datos'!#REF!)</xm:f>
            <x14:dxf>
              <fill>
                <patternFill>
                  <bgColor rgb="FFFFFF00"/>
                </patternFill>
              </fill>
            </x14:dxf>
          </x14:cfRule>
          <x14:cfRule type="expression" priority="1945" id="{877393CE-72CC-475D-BB87-FDB57AF137DA}">
            <xm:f>OR(M15='C:\Users\jmartinezp\Documents\Ficha_Ministerio\Riesgos finales para entregar al ministerio el 15 de junio\[Riesgos_GAD_GBS.xlsx]Datos'!#REF!,M15='C:\Users\jmartinezp\Documents\Ficha_Ministerio\Riesgos finales para entregar al ministerio el 15 de junio\[Riesgos_GAD_GBS.xlsx]Datos'!#REF!)</xm:f>
            <x14:dxf>
              <fill>
                <patternFill>
                  <bgColor rgb="FFFFC000"/>
                </patternFill>
              </fill>
            </x14:dxf>
          </x14:cfRule>
          <x14:cfRule type="expression" priority="1946" id="{2EA9BD8E-861D-4DBD-866C-850CAF007911}">
            <xm:f>OR(M15='C:\Users\jmartinezp\Documents\Ficha_Ministerio\Riesgos finales para entregar al ministerio el 15 de junio\[Riesgos_GAD_GBS.xlsx]Datos'!#REF!,M15='C:\Users\jmartinezp\Documents\Ficha_Ministerio\Riesgos finales para entregar al ministerio el 15 de junio\[Riesgos_GAD_GBS.xlsx]Datos'!#REF!)</xm:f>
            <x14:dxf>
              <fill>
                <patternFill>
                  <bgColor rgb="FFFF0000"/>
                </patternFill>
              </fill>
            </x14:dxf>
          </x14:cfRule>
          <xm:sqref>M15</xm:sqref>
        </x14:conditionalFormatting>
        <x14:conditionalFormatting xmlns:xm="http://schemas.microsoft.com/office/excel/2006/main">
          <x14:cfRule type="expression" priority="1939" id="{DF13144E-43A7-4B2F-A1DF-FBEABDB51A78}">
            <xm:f>OR(M16='C:\Users\jmartinezp\Documents\Ficha_Ministerio\Riesgos finales para entregar al ministerio el 15 de junio\[Riesgos_GAD_GBS.xlsx]Datos'!#REF!,M16='C:\Users\jmartinezp\Documents\Ficha_Ministerio\Riesgos finales para entregar al ministerio el 15 de junio\[Riesgos_GAD_GBS.xlsx]Datos'!#REF!)</xm:f>
            <x14:dxf>
              <fill>
                <patternFill>
                  <bgColor rgb="FF92D050"/>
                </patternFill>
              </fill>
            </x14:dxf>
          </x14:cfRule>
          <x14:cfRule type="expression" priority="1940" id="{3167F408-2049-41AE-8D25-B4D6D2E3FC76}">
            <xm:f>OR(M16='C:\Users\jmartinezp\Documents\Ficha_Ministerio\Riesgos finales para entregar al ministerio el 15 de junio\[Riesgos_GAD_GBS.xlsx]Datos'!#REF!,M16='C:\Users\jmartinezp\Documents\Ficha_Ministerio\Riesgos finales para entregar al ministerio el 15 de junio\[Riesgos_GAD_GBS.xlsx]Datos'!#REF!)</xm:f>
            <x14:dxf>
              <fill>
                <patternFill>
                  <bgColor rgb="FFFFFF00"/>
                </patternFill>
              </fill>
            </x14:dxf>
          </x14:cfRule>
          <x14:cfRule type="expression" priority="1941" id="{3585D7FF-8C5B-427B-A88D-0BFD496E6EB0}">
            <xm:f>OR(M16='C:\Users\jmartinezp\Documents\Ficha_Ministerio\Riesgos finales para entregar al ministerio el 15 de junio\[Riesgos_GAD_GBS.xlsx]Datos'!#REF!,M16='C:\Users\jmartinezp\Documents\Ficha_Ministerio\Riesgos finales para entregar al ministerio el 15 de junio\[Riesgos_GAD_GBS.xlsx]Datos'!#REF!)</xm:f>
            <x14:dxf>
              <fill>
                <patternFill>
                  <bgColor rgb="FFFFC000"/>
                </patternFill>
              </fill>
            </x14:dxf>
          </x14:cfRule>
          <x14:cfRule type="expression" priority="1942" id="{384957EB-DC96-4207-BC64-747F548D22FC}">
            <xm:f>OR(M16='C:\Users\jmartinezp\Documents\Ficha_Ministerio\Riesgos finales para entregar al ministerio el 15 de junio\[Riesgos_GAD_GBS.xlsx]Datos'!#REF!,M16='C:\Users\jmartinezp\Documents\Ficha_Ministerio\Riesgos finales para entregar al ministerio el 15 de junio\[Riesgos_GAD_GBS.xlsx]Datos'!#REF!)</xm:f>
            <x14:dxf>
              <fill>
                <patternFill>
                  <bgColor rgb="FFFF0000"/>
                </patternFill>
              </fill>
            </x14:dxf>
          </x14:cfRule>
          <xm:sqref>M16</xm:sqref>
        </x14:conditionalFormatting>
        <x14:conditionalFormatting xmlns:xm="http://schemas.microsoft.com/office/excel/2006/main">
          <x14:cfRule type="cellIs" priority="1954" operator="equal" id="{5E386A89-F49B-4FFF-8189-0F6345C1651B}">
            <xm:f>'C:\Users\jmartinezp\Documents\Ficha_Ministerio\Riesgos finales para entregar al ministerio el 15 de junio\[Riesgos_GAD_GBS.xlsx]Datos'!#REF!</xm:f>
            <x14:dxf>
              <fill>
                <patternFill>
                  <bgColor rgb="FF92D050"/>
                </patternFill>
              </fill>
            </x14:dxf>
          </x14:cfRule>
          <x14:cfRule type="cellIs" priority="1955" operator="equal" id="{3CAC0224-656F-4BA7-BD17-06CF061842B1}">
            <xm:f>'C:\Users\jmartinezp\Documents\Ficha_Ministerio\Riesgos finales para entregar al ministerio el 15 de junio\[Riesgos_GAD_GBS.xlsx]Datos'!#REF!</xm:f>
            <x14:dxf>
              <fill>
                <patternFill>
                  <bgColor rgb="FFFFFF00"/>
                </patternFill>
              </fill>
            </x14:dxf>
          </x14:cfRule>
          <x14:cfRule type="cellIs" priority="1956" operator="equal" id="{8DAA6F79-9881-43B0-AE16-C7C01A19A594}">
            <xm:f>'C:\Users\jmartinezp\Documents\Ficha_Ministerio\Riesgos finales para entregar al ministerio el 15 de junio\[Riesgos_GAD_GBS.xlsx]Datos'!#REF!</xm:f>
            <x14:dxf>
              <fill>
                <patternFill>
                  <bgColor rgb="FFFF0000"/>
                </patternFill>
              </fill>
            </x14:dxf>
          </x14:cfRule>
          <xm:sqref>S14</xm:sqref>
        </x14:conditionalFormatting>
        <x14:conditionalFormatting xmlns:xm="http://schemas.microsoft.com/office/excel/2006/main">
          <x14:cfRule type="cellIs" priority="1936" operator="equal" id="{3881266F-A060-425B-9F12-752B1F3B940C}">
            <xm:f>'C:\Users\jmartinezp\Documents\Ficha_Ministerio\Riesgos finales para entregar al ministerio el 15 de junio\[Riesgos_GAD_GBS.xlsx]Datos'!#REF!</xm:f>
            <x14:dxf>
              <fill>
                <patternFill>
                  <bgColor rgb="FF92D050"/>
                </patternFill>
              </fill>
            </x14:dxf>
          </x14:cfRule>
          <x14:cfRule type="cellIs" priority="1937" operator="equal" id="{782AB3B3-A1D3-46FD-9D69-EF0A7B8B0904}">
            <xm:f>'C:\Users\jmartinezp\Documents\Ficha_Ministerio\Riesgos finales para entregar al ministerio el 15 de junio\[Riesgos_GAD_GBS.xlsx]Datos'!#REF!</xm:f>
            <x14:dxf>
              <fill>
                <patternFill>
                  <bgColor rgb="FFFFFF00"/>
                </patternFill>
              </fill>
            </x14:dxf>
          </x14:cfRule>
          <x14:cfRule type="cellIs" priority="1938" operator="equal" id="{4345B715-DFB9-47E4-A704-FB09947BC8FD}">
            <xm:f>'C:\Users\jmartinezp\Documents\Ficha_Ministerio\Riesgos finales para entregar al ministerio el 15 de junio\[Riesgos_GAD_GBS.xlsx]Datos'!#REF!</xm:f>
            <x14:dxf>
              <fill>
                <patternFill>
                  <bgColor rgb="FFFF0000"/>
                </patternFill>
              </fill>
            </x14:dxf>
          </x14:cfRule>
          <xm:sqref>S15</xm:sqref>
        </x14:conditionalFormatting>
        <x14:conditionalFormatting xmlns:xm="http://schemas.microsoft.com/office/excel/2006/main">
          <x14:cfRule type="cellIs" priority="1933" operator="equal" id="{BD77C56F-FA18-4599-BCB6-34A2D454ECF2}">
            <xm:f>'C:\Users\jmartinezp\Documents\Ficha_Ministerio\Riesgos finales para entregar al ministerio el 15 de junio\[Riesgos_GAD_GBS.xlsx]Datos'!#REF!</xm:f>
            <x14:dxf>
              <fill>
                <patternFill>
                  <bgColor rgb="FF92D050"/>
                </patternFill>
              </fill>
            </x14:dxf>
          </x14:cfRule>
          <x14:cfRule type="cellIs" priority="1934" operator="equal" id="{124ECB5F-4BC5-4DE2-8662-A8B16D3161A8}">
            <xm:f>'C:\Users\jmartinezp\Documents\Ficha_Ministerio\Riesgos finales para entregar al ministerio el 15 de junio\[Riesgos_GAD_GBS.xlsx]Datos'!#REF!</xm:f>
            <x14:dxf>
              <fill>
                <patternFill>
                  <bgColor rgb="FFFFFF00"/>
                </patternFill>
              </fill>
            </x14:dxf>
          </x14:cfRule>
          <x14:cfRule type="cellIs" priority="1935" operator="equal" id="{3B79FCFC-20C7-4CA8-AF53-1C8C3EF0F9C4}">
            <xm:f>'C:\Users\jmartinezp\Documents\Ficha_Ministerio\Riesgos finales para entregar al ministerio el 15 de junio\[Riesgos_GAD_GBS.xlsx]Datos'!#REF!</xm:f>
            <x14:dxf>
              <fill>
                <patternFill>
                  <bgColor rgb="FFFF0000"/>
                </patternFill>
              </fill>
            </x14:dxf>
          </x14:cfRule>
          <xm:sqref>S16</xm:sqref>
        </x14:conditionalFormatting>
        <x14:conditionalFormatting xmlns:xm="http://schemas.microsoft.com/office/excel/2006/main">
          <x14:cfRule type="cellIs" priority="1951" operator="equal" id="{D0CC50DE-74B7-4B69-A59D-93081EF2F84B}">
            <xm:f>'C:\Users\jmartinezp\Documents\Ficha_Ministerio\Riesgos finales para entregar al ministerio el 15 de junio\[Riesgos_GAD_GBS.xlsx]Datos'!#REF!</xm:f>
            <x14:dxf>
              <fill>
                <patternFill>
                  <bgColor rgb="FF92D050"/>
                </patternFill>
              </fill>
            </x14:dxf>
          </x14:cfRule>
          <x14:cfRule type="cellIs" priority="1952" operator="equal" id="{B4B46745-DD84-44A9-9559-56228F5B53DD}">
            <xm:f>'C:\Users\jmartinezp\Documents\Ficha_Ministerio\Riesgos finales para entregar al ministerio el 15 de junio\[Riesgos_GAD_GBS.xlsx]Datos'!#REF!</xm:f>
            <x14:dxf>
              <fill>
                <patternFill>
                  <bgColor rgb="FFFFFF00"/>
                </patternFill>
              </fill>
            </x14:dxf>
          </x14:cfRule>
          <x14:cfRule type="cellIs" priority="1953" operator="equal" id="{27F51AB8-AB72-46D4-A72A-84C5DCED284B}">
            <xm:f>'C:\Users\jmartinezp\Documents\Ficha_Ministerio\Riesgos finales para entregar al ministerio el 15 de junio\[Riesgos_GAD_GBS.xlsx]Datos'!#REF!</xm:f>
            <x14:dxf>
              <fill>
                <patternFill>
                  <bgColor rgb="FFFF0000"/>
                </patternFill>
              </fill>
            </x14:dxf>
          </x14:cfRule>
          <xm:sqref>Y14</xm:sqref>
        </x14:conditionalFormatting>
        <x14:conditionalFormatting xmlns:xm="http://schemas.microsoft.com/office/excel/2006/main">
          <x14:cfRule type="cellIs" priority="1930" operator="equal" id="{EAF58915-A765-4775-AB55-F932623025DD}">
            <xm:f>'C:\Users\jmartinezp\Documents\Ficha_Ministerio\Riesgos finales para entregar al ministerio el 15 de junio\[Riesgos_GAD_GBS.xlsx]Datos'!#REF!</xm:f>
            <x14:dxf>
              <fill>
                <patternFill>
                  <bgColor rgb="FF92D050"/>
                </patternFill>
              </fill>
            </x14:dxf>
          </x14:cfRule>
          <x14:cfRule type="cellIs" priority="1931" operator="equal" id="{221704F3-67F1-477C-99A4-48D7174D9A3F}">
            <xm:f>'C:\Users\jmartinezp\Documents\Ficha_Ministerio\Riesgos finales para entregar al ministerio el 15 de junio\[Riesgos_GAD_GBS.xlsx]Datos'!#REF!</xm:f>
            <x14:dxf>
              <fill>
                <patternFill>
                  <bgColor rgb="FFFFFF00"/>
                </patternFill>
              </fill>
            </x14:dxf>
          </x14:cfRule>
          <x14:cfRule type="cellIs" priority="1932" operator="equal" id="{5DE2EFD6-3CB3-420C-9B86-F674582CCB5C}">
            <xm:f>'C:\Users\jmartinezp\Documents\Ficha_Ministerio\Riesgos finales para entregar al ministerio el 15 de junio\[Riesgos_GAD_GBS.xlsx]Datos'!#REF!</xm:f>
            <x14:dxf>
              <fill>
                <patternFill>
                  <bgColor rgb="FFFF0000"/>
                </patternFill>
              </fill>
            </x14:dxf>
          </x14:cfRule>
          <xm:sqref>Y15</xm:sqref>
        </x14:conditionalFormatting>
        <x14:conditionalFormatting xmlns:xm="http://schemas.microsoft.com/office/excel/2006/main">
          <x14:cfRule type="cellIs" priority="1927" operator="equal" id="{8D68AC21-DD2C-4B23-83BB-3DD78EFBAB48}">
            <xm:f>'C:\Users\jmartinezp\Documents\Ficha_Ministerio\Riesgos finales para entregar al ministerio el 15 de junio\[Riesgos_GAD_GBS.xlsx]Datos'!#REF!</xm:f>
            <x14:dxf>
              <fill>
                <patternFill>
                  <bgColor rgb="FF92D050"/>
                </patternFill>
              </fill>
            </x14:dxf>
          </x14:cfRule>
          <x14:cfRule type="cellIs" priority="1928" operator="equal" id="{2F7CC58F-65AB-490E-9972-8EA5D171937C}">
            <xm:f>'C:\Users\jmartinezp\Documents\Ficha_Ministerio\Riesgos finales para entregar al ministerio el 15 de junio\[Riesgos_GAD_GBS.xlsx]Datos'!#REF!</xm:f>
            <x14:dxf>
              <fill>
                <patternFill>
                  <bgColor rgb="FFFFFF00"/>
                </patternFill>
              </fill>
            </x14:dxf>
          </x14:cfRule>
          <x14:cfRule type="cellIs" priority="1929" operator="equal" id="{9AF74243-7C84-4D7E-90CE-586AE8F3B0C2}">
            <xm:f>'C:\Users\jmartinezp\Documents\Ficha_Ministerio\Riesgos finales para entregar al ministerio el 15 de junio\[Riesgos_GAD_GBS.xlsx]Datos'!#REF!</xm:f>
            <x14:dxf>
              <fill>
                <patternFill>
                  <bgColor rgb="FFFF0000"/>
                </patternFill>
              </fill>
            </x14:dxf>
          </x14:cfRule>
          <xm:sqref>Y16</xm:sqref>
        </x14:conditionalFormatting>
        <x14:conditionalFormatting xmlns:xm="http://schemas.microsoft.com/office/excel/2006/main">
          <x14:cfRule type="expression" priority="1947" id="{96365714-2CAE-4437-95B4-4F6DA015C642}">
            <xm:f>OR(AC14='C:\Users\jmartinezp\Documents\Ficha_Ministerio\Riesgos finales para entregar al ministerio el 15 de junio\[Riesgos_GAD_GBS.xlsx]Datos'!#REF!,AC14='C:\Users\jmartinezp\Documents\Ficha_Ministerio\Riesgos finales para entregar al ministerio el 15 de junio\[Riesgos_GAD_GBS.xlsx]Datos'!#REF!)</xm:f>
            <x14:dxf>
              <fill>
                <patternFill>
                  <bgColor rgb="FF92D050"/>
                </patternFill>
              </fill>
            </x14:dxf>
          </x14:cfRule>
          <x14:cfRule type="expression" priority="1948" id="{B264C91B-7378-4472-AF47-133BC42C09EF}">
            <xm:f>OR(AC14='C:\Users\jmartinezp\Documents\Ficha_Ministerio\Riesgos finales para entregar al ministerio el 15 de junio\[Riesgos_GAD_GBS.xlsx]Datos'!#REF!,AC14='C:\Users\jmartinezp\Documents\Ficha_Ministerio\Riesgos finales para entregar al ministerio el 15 de junio\[Riesgos_GAD_GBS.xlsx]Datos'!#REF!)</xm:f>
            <x14:dxf>
              <fill>
                <patternFill>
                  <bgColor rgb="FFFFFF00"/>
                </patternFill>
              </fill>
            </x14:dxf>
          </x14:cfRule>
          <x14:cfRule type="expression" priority="1949" id="{028C901B-5D16-48F3-B691-031D996FF813}">
            <xm:f>OR(AC14='C:\Users\jmartinezp\Documents\Ficha_Ministerio\Riesgos finales para entregar al ministerio el 15 de junio\[Riesgos_GAD_GBS.xlsx]Datos'!#REF!,AC14='C:\Users\jmartinezp\Documents\Ficha_Ministerio\Riesgos finales para entregar al ministerio el 15 de junio\[Riesgos_GAD_GBS.xlsx]Datos'!#REF!)</xm:f>
            <x14:dxf>
              <fill>
                <patternFill>
                  <bgColor rgb="FFFFC000"/>
                </patternFill>
              </fill>
            </x14:dxf>
          </x14:cfRule>
          <x14:cfRule type="expression" priority="1950" id="{096A480F-7F2C-41A2-8A1E-85263FEE4582}">
            <xm:f>OR(AC14='C:\Users\jmartinezp\Documents\Ficha_Ministerio\Riesgos finales para entregar al ministerio el 15 de junio\[Riesgos_GAD_GBS.xlsx]Datos'!#REF!,AC14='C:\Users\jmartinezp\Documents\Ficha_Ministerio\Riesgos finales para entregar al ministerio el 15 de junio\[Riesgos_GAD_GBS.xlsx]Datos'!#REF!)</xm:f>
            <x14:dxf>
              <fill>
                <patternFill>
                  <bgColor rgb="FFFF0000"/>
                </patternFill>
              </fill>
            </x14:dxf>
          </x14:cfRule>
          <xm:sqref>AC14</xm:sqref>
        </x14:conditionalFormatting>
        <x14:conditionalFormatting xmlns:xm="http://schemas.microsoft.com/office/excel/2006/main">
          <x14:cfRule type="expression" priority="1923" id="{CCE4EE1E-DFC4-4A22-A60C-28AD1BC6A8FE}">
            <xm:f>OR(AC15='C:\Users\jmartinezp\Documents\Ficha_Ministerio\Riesgos finales para entregar al ministerio el 15 de junio\[Riesgos_GAD_GBS.xlsx]Datos'!#REF!,AC15='C:\Users\jmartinezp\Documents\Ficha_Ministerio\Riesgos finales para entregar al ministerio el 15 de junio\[Riesgos_GAD_GBS.xlsx]Datos'!#REF!)</xm:f>
            <x14:dxf>
              <fill>
                <patternFill>
                  <bgColor rgb="FF92D050"/>
                </patternFill>
              </fill>
            </x14:dxf>
          </x14:cfRule>
          <x14:cfRule type="expression" priority="1924" id="{3C54A95A-FB84-4205-B585-9AF4BA10667B}">
            <xm:f>OR(AC15='C:\Users\jmartinezp\Documents\Ficha_Ministerio\Riesgos finales para entregar al ministerio el 15 de junio\[Riesgos_GAD_GBS.xlsx]Datos'!#REF!,AC15='C:\Users\jmartinezp\Documents\Ficha_Ministerio\Riesgos finales para entregar al ministerio el 15 de junio\[Riesgos_GAD_GBS.xlsx]Datos'!#REF!)</xm:f>
            <x14:dxf>
              <fill>
                <patternFill>
                  <bgColor rgb="FFFFFF00"/>
                </patternFill>
              </fill>
            </x14:dxf>
          </x14:cfRule>
          <x14:cfRule type="expression" priority="1925" id="{3B5CEF61-38AE-4828-9D92-8E99827B105E}">
            <xm:f>OR(AC15='C:\Users\jmartinezp\Documents\Ficha_Ministerio\Riesgos finales para entregar al ministerio el 15 de junio\[Riesgos_GAD_GBS.xlsx]Datos'!#REF!,AC15='C:\Users\jmartinezp\Documents\Ficha_Ministerio\Riesgos finales para entregar al ministerio el 15 de junio\[Riesgos_GAD_GBS.xlsx]Datos'!#REF!)</xm:f>
            <x14:dxf>
              <fill>
                <patternFill>
                  <bgColor rgb="FFFFC000"/>
                </patternFill>
              </fill>
            </x14:dxf>
          </x14:cfRule>
          <x14:cfRule type="expression" priority="1926" id="{358FF80B-32CA-4D9D-AA11-2595A2D9A253}">
            <xm:f>OR(AC15='C:\Users\jmartinezp\Documents\Ficha_Ministerio\Riesgos finales para entregar al ministerio el 15 de junio\[Riesgos_GAD_GBS.xlsx]Datos'!#REF!,AC15='C:\Users\jmartinezp\Documents\Ficha_Ministerio\Riesgos finales para entregar al ministerio el 15 de junio\[Riesgos_GAD_GBS.xlsx]Datos'!#REF!)</xm:f>
            <x14:dxf>
              <fill>
                <patternFill>
                  <bgColor rgb="FFFF0000"/>
                </patternFill>
              </fill>
            </x14:dxf>
          </x14:cfRule>
          <xm:sqref>AC15</xm:sqref>
        </x14:conditionalFormatting>
        <x14:conditionalFormatting xmlns:xm="http://schemas.microsoft.com/office/excel/2006/main">
          <x14:cfRule type="expression" priority="1919" id="{4499E36F-FB72-40D2-AA26-6A28CFE5A6D1}">
            <xm:f>OR(AC16='C:\Users\jmartinezp\Documents\Ficha_Ministerio\Riesgos finales para entregar al ministerio el 15 de junio\[Riesgos_GAD_GBS.xlsx]Datos'!#REF!,AC16='C:\Users\jmartinezp\Documents\Ficha_Ministerio\Riesgos finales para entregar al ministerio el 15 de junio\[Riesgos_GAD_GBS.xlsx]Datos'!#REF!)</xm:f>
            <x14:dxf>
              <fill>
                <patternFill>
                  <bgColor rgb="FF92D050"/>
                </patternFill>
              </fill>
            </x14:dxf>
          </x14:cfRule>
          <x14:cfRule type="expression" priority="1920" id="{1ED1BACA-D0A9-462B-9A31-C57EBABA5110}">
            <xm:f>OR(AC16='C:\Users\jmartinezp\Documents\Ficha_Ministerio\Riesgos finales para entregar al ministerio el 15 de junio\[Riesgos_GAD_GBS.xlsx]Datos'!#REF!,AC16='C:\Users\jmartinezp\Documents\Ficha_Ministerio\Riesgos finales para entregar al ministerio el 15 de junio\[Riesgos_GAD_GBS.xlsx]Datos'!#REF!)</xm:f>
            <x14:dxf>
              <fill>
                <patternFill>
                  <bgColor rgb="FFFFFF00"/>
                </patternFill>
              </fill>
            </x14:dxf>
          </x14:cfRule>
          <x14:cfRule type="expression" priority="1921" id="{C4B27711-21D1-454B-8321-B35ED456ED83}">
            <xm:f>OR(AC16='C:\Users\jmartinezp\Documents\Ficha_Ministerio\Riesgos finales para entregar al ministerio el 15 de junio\[Riesgos_GAD_GBS.xlsx]Datos'!#REF!,AC16='C:\Users\jmartinezp\Documents\Ficha_Ministerio\Riesgos finales para entregar al ministerio el 15 de junio\[Riesgos_GAD_GBS.xlsx]Datos'!#REF!)</xm:f>
            <x14:dxf>
              <fill>
                <patternFill>
                  <bgColor rgb="FFFFC000"/>
                </patternFill>
              </fill>
            </x14:dxf>
          </x14:cfRule>
          <x14:cfRule type="expression" priority="1922" id="{B96E19C0-9FAB-4560-8B4B-1CD3DA3320CF}">
            <xm:f>OR(AC16='C:\Users\jmartinezp\Documents\Ficha_Ministerio\Riesgos finales para entregar al ministerio el 15 de junio\[Riesgos_GAD_GBS.xlsx]Datos'!#REF!,AC16='C:\Users\jmartinezp\Documents\Ficha_Ministerio\Riesgos finales para entregar al ministerio el 15 de junio\[Riesgos_GAD_GBS.xlsx]Datos'!#REF!)</xm:f>
            <x14:dxf>
              <fill>
                <patternFill>
                  <bgColor rgb="FFFF0000"/>
                </patternFill>
              </fill>
            </x14:dxf>
          </x14:cfRule>
          <xm:sqref>AC16</xm:sqref>
        </x14:conditionalFormatting>
        <x14:conditionalFormatting xmlns:xm="http://schemas.microsoft.com/office/excel/2006/main">
          <x14:cfRule type="expression" priority="1915" id="{95B0223D-F89E-40E2-8CD4-A51984CFB50B}">
            <xm:f>OR(M17='C:\Users\jmartinezp\Documents\Ficha_Ministerio\Riesgos finales para entregar al ministerio el 15 de junio\[Riesgos_GAD_ABS.xlsx]Datos'!#REF!,M17='C:\Users\jmartinezp\Documents\Ficha_Ministerio\Riesgos finales para entregar al ministerio el 15 de junio\[Riesgos_GAD_ABS.xlsx]Datos'!#REF!)</xm:f>
            <x14:dxf>
              <fill>
                <patternFill>
                  <bgColor rgb="FF92D050"/>
                </patternFill>
              </fill>
            </x14:dxf>
          </x14:cfRule>
          <x14:cfRule type="expression" priority="1916" id="{622C3A05-2011-4662-A853-91BD5BE956B5}">
            <xm:f>OR(M17='C:\Users\jmartinezp\Documents\Ficha_Ministerio\Riesgos finales para entregar al ministerio el 15 de junio\[Riesgos_GAD_ABS.xlsx]Datos'!#REF!,M17='C:\Users\jmartinezp\Documents\Ficha_Ministerio\Riesgos finales para entregar al ministerio el 15 de junio\[Riesgos_GAD_ABS.xlsx]Datos'!#REF!)</xm:f>
            <x14:dxf>
              <fill>
                <patternFill>
                  <bgColor rgb="FFFFFF00"/>
                </patternFill>
              </fill>
            </x14:dxf>
          </x14:cfRule>
          <x14:cfRule type="expression" priority="1917" id="{8C394190-EBCF-47BF-99CF-E02A0CCF0EFA}">
            <xm:f>OR(M17='C:\Users\jmartinezp\Documents\Ficha_Ministerio\Riesgos finales para entregar al ministerio el 15 de junio\[Riesgos_GAD_ABS.xlsx]Datos'!#REF!,M17='C:\Users\jmartinezp\Documents\Ficha_Ministerio\Riesgos finales para entregar al ministerio el 15 de junio\[Riesgos_GAD_ABS.xlsx]Datos'!#REF!)</xm:f>
            <x14:dxf>
              <fill>
                <patternFill>
                  <bgColor rgb="FFFFC000"/>
                </patternFill>
              </fill>
            </x14:dxf>
          </x14:cfRule>
          <x14:cfRule type="expression" priority="1918" id="{B01AE76E-5ED3-4E3F-ACEF-D18A312B9504}">
            <xm:f>OR(M17='C:\Users\jmartinezp\Documents\Ficha_Ministerio\Riesgos finales para entregar al ministerio el 15 de junio\[Riesgos_GAD_ABS.xlsx]Datos'!#REF!,M17='C:\Users\jmartinezp\Documents\Ficha_Ministerio\Riesgos finales para entregar al ministerio el 15 de junio\[Riesgos_GAD_ABS.xlsx]Datos'!#REF!)</xm:f>
            <x14:dxf>
              <fill>
                <patternFill>
                  <bgColor rgb="FFFF0000"/>
                </patternFill>
              </fill>
            </x14:dxf>
          </x14:cfRule>
          <xm:sqref>M17</xm:sqref>
        </x14:conditionalFormatting>
        <x14:conditionalFormatting xmlns:xm="http://schemas.microsoft.com/office/excel/2006/main">
          <x14:cfRule type="expression" priority="1901" id="{CDB947AC-050C-4BFA-85FF-34DA6DE0097A}">
            <xm:f>OR(M18='C:\Users\jmartinezp\Documents\Ficha_Ministerio\Riesgos finales para entregar al ministerio el 15 de junio\[Riesgos_GAD_ABS.xlsx]Datos'!#REF!,M18='C:\Users\jmartinezp\Documents\Ficha_Ministerio\Riesgos finales para entregar al ministerio el 15 de junio\[Riesgos_GAD_ABS.xlsx]Datos'!#REF!)</xm:f>
            <x14:dxf>
              <fill>
                <patternFill>
                  <bgColor rgb="FF92D050"/>
                </patternFill>
              </fill>
            </x14:dxf>
          </x14:cfRule>
          <x14:cfRule type="expression" priority="1902" id="{F1907835-D492-41C2-B6C6-048A1CE8EE20}">
            <xm:f>OR(M18='C:\Users\jmartinezp\Documents\Ficha_Ministerio\Riesgos finales para entregar al ministerio el 15 de junio\[Riesgos_GAD_ABS.xlsx]Datos'!#REF!,M18='C:\Users\jmartinezp\Documents\Ficha_Ministerio\Riesgos finales para entregar al ministerio el 15 de junio\[Riesgos_GAD_ABS.xlsx]Datos'!#REF!)</xm:f>
            <x14:dxf>
              <fill>
                <patternFill>
                  <bgColor rgb="FFFFFF00"/>
                </patternFill>
              </fill>
            </x14:dxf>
          </x14:cfRule>
          <x14:cfRule type="expression" priority="1903" id="{D3BACB13-2E16-4D51-890F-F54C436B17BE}">
            <xm:f>OR(M18='C:\Users\jmartinezp\Documents\Ficha_Ministerio\Riesgos finales para entregar al ministerio el 15 de junio\[Riesgos_GAD_ABS.xlsx]Datos'!#REF!,M18='C:\Users\jmartinezp\Documents\Ficha_Ministerio\Riesgos finales para entregar al ministerio el 15 de junio\[Riesgos_GAD_ABS.xlsx]Datos'!#REF!)</xm:f>
            <x14:dxf>
              <fill>
                <patternFill>
                  <bgColor rgb="FFFFC000"/>
                </patternFill>
              </fill>
            </x14:dxf>
          </x14:cfRule>
          <x14:cfRule type="expression" priority="1904" id="{5710A16C-3782-4843-A63C-3F06DDE4DF73}">
            <xm:f>OR(M18='C:\Users\jmartinezp\Documents\Ficha_Ministerio\Riesgos finales para entregar al ministerio el 15 de junio\[Riesgos_GAD_ABS.xlsx]Datos'!#REF!,M18='C:\Users\jmartinezp\Documents\Ficha_Ministerio\Riesgos finales para entregar al ministerio el 15 de junio\[Riesgos_GAD_ABS.xlsx]Datos'!#REF!)</xm:f>
            <x14:dxf>
              <fill>
                <patternFill>
                  <bgColor rgb="FFFF0000"/>
                </patternFill>
              </fill>
            </x14:dxf>
          </x14:cfRule>
          <xm:sqref>M18</xm:sqref>
        </x14:conditionalFormatting>
        <x14:conditionalFormatting xmlns:xm="http://schemas.microsoft.com/office/excel/2006/main">
          <x14:cfRule type="expression" priority="1897" id="{C7D4C486-FDE0-4B5C-BEAD-1A8586FAE98C}">
            <xm:f>OR(M19='C:\Users\jmartinezp\Documents\Ficha_Ministerio\Riesgos finales para entregar al ministerio el 15 de junio\[Riesgos_GAD_ABS.xlsx]Datos'!#REF!,M19='C:\Users\jmartinezp\Documents\Ficha_Ministerio\Riesgos finales para entregar al ministerio el 15 de junio\[Riesgos_GAD_ABS.xlsx]Datos'!#REF!)</xm:f>
            <x14:dxf>
              <fill>
                <patternFill>
                  <bgColor rgb="FF92D050"/>
                </patternFill>
              </fill>
            </x14:dxf>
          </x14:cfRule>
          <x14:cfRule type="expression" priority="1898" id="{64FB81FB-F617-44EE-83B9-2414C6745B87}">
            <xm:f>OR(M19='C:\Users\jmartinezp\Documents\Ficha_Ministerio\Riesgos finales para entregar al ministerio el 15 de junio\[Riesgos_GAD_ABS.xlsx]Datos'!#REF!,M19='C:\Users\jmartinezp\Documents\Ficha_Ministerio\Riesgos finales para entregar al ministerio el 15 de junio\[Riesgos_GAD_ABS.xlsx]Datos'!#REF!)</xm:f>
            <x14:dxf>
              <fill>
                <patternFill>
                  <bgColor rgb="FFFFFF00"/>
                </patternFill>
              </fill>
            </x14:dxf>
          </x14:cfRule>
          <x14:cfRule type="expression" priority="1899" id="{0F9A652C-6416-4738-B458-A15D1FD6E6A0}">
            <xm:f>OR(M19='C:\Users\jmartinezp\Documents\Ficha_Ministerio\Riesgos finales para entregar al ministerio el 15 de junio\[Riesgos_GAD_ABS.xlsx]Datos'!#REF!,M19='C:\Users\jmartinezp\Documents\Ficha_Ministerio\Riesgos finales para entregar al ministerio el 15 de junio\[Riesgos_GAD_ABS.xlsx]Datos'!#REF!)</xm:f>
            <x14:dxf>
              <fill>
                <patternFill>
                  <bgColor rgb="FFFFC000"/>
                </patternFill>
              </fill>
            </x14:dxf>
          </x14:cfRule>
          <x14:cfRule type="expression" priority="1900" id="{1EC185D4-5AF7-4E8A-A6AA-26F5ABD615E6}">
            <xm:f>OR(M19='C:\Users\jmartinezp\Documents\Ficha_Ministerio\Riesgos finales para entregar al ministerio el 15 de junio\[Riesgos_GAD_ABS.xlsx]Datos'!#REF!,M19='C:\Users\jmartinezp\Documents\Ficha_Ministerio\Riesgos finales para entregar al ministerio el 15 de junio\[Riesgos_GAD_ABS.xlsx]Datos'!#REF!)</xm:f>
            <x14:dxf>
              <fill>
                <patternFill>
                  <bgColor rgb="FFFF0000"/>
                </patternFill>
              </fill>
            </x14:dxf>
          </x14:cfRule>
          <xm:sqref>M19</xm:sqref>
        </x14:conditionalFormatting>
        <x14:conditionalFormatting xmlns:xm="http://schemas.microsoft.com/office/excel/2006/main">
          <x14:cfRule type="cellIs" priority="1912" operator="equal" id="{5BDDDBEA-1168-4FBF-94D4-A4704551FD1D}">
            <xm:f>'C:\Users\jmartinezp\Documents\Ficha_Ministerio\Riesgos finales para entregar al ministerio el 15 de junio\[Riesgos_GAD_ABS.xlsx]Datos'!#REF!</xm:f>
            <x14:dxf>
              <fill>
                <patternFill>
                  <bgColor rgb="FF92D050"/>
                </patternFill>
              </fill>
            </x14:dxf>
          </x14:cfRule>
          <x14:cfRule type="cellIs" priority="1913" operator="equal" id="{C263DCA9-8259-469C-8857-B15447EA144D}">
            <xm:f>'C:\Users\jmartinezp\Documents\Ficha_Ministerio\Riesgos finales para entregar al ministerio el 15 de junio\[Riesgos_GAD_ABS.xlsx]Datos'!#REF!</xm:f>
            <x14:dxf>
              <fill>
                <patternFill>
                  <bgColor rgb="FFFFFF00"/>
                </patternFill>
              </fill>
            </x14:dxf>
          </x14:cfRule>
          <x14:cfRule type="cellIs" priority="1914" operator="equal" id="{5021BA86-B7D5-4924-AA6B-CB36B187046E}">
            <xm:f>'C:\Users\jmartinezp\Documents\Ficha_Ministerio\Riesgos finales para entregar al ministerio el 15 de junio\[Riesgos_GAD_ABS.xlsx]Datos'!#REF!</xm:f>
            <x14:dxf>
              <fill>
                <patternFill>
                  <bgColor rgb="FFFF0000"/>
                </patternFill>
              </fill>
            </x14:dxf>
          </x14:cfRule>
          <xm:sqref>S17</xm:sqref>
        </x14:conditionalFormatting>
        <x14:conditionalFormatting xmlns:xm="http://schemas.microsoft.com/office/excel/2006/main">
          <x14:cfRule type="cellIs" priority="1894" operator="equal" id="{70DB9134-2AE4-4BBA-A069-5FD14F7A15BD}">
            <xm:f>'C:\Users\jmartinezp\Documents\Ficha_Ministerio\Riesgos finales para entregar al ministerio el 15 de junio\[Riesgos_GAD_ABS.xlsx]Datos'!#REF!</xm:f>
            <x14:dxf>
              <fill>
                <patternFill>
                  <bgColor rgb="FF92D050"/>
                </patternFill>
              </fill>
            </x14:dxf>
          </x14:cfRule>
          <x14:cfRule type="cellIs" priority="1895" operator="equal" id="{5D56D5FD-01BF-41D1-8641-15CDF1DF72C3}">
            <xm:f>'C:\Users\jmartinezp\Documents\Ficha_Ministerio\Riesgos finales para entregar al ministerio el 15 de junio\[Riesgos_GAD_ABS.xlsx]Datos'!#REF!</xm:f>
            <x14:dxf>
              <fill>
                <patternFill>
                  <bgColor rgb="FFFFFF00"/>
                </patternFill>
              </fill>
            </x14:dxf>
          </x14:cfRule>
          <x14:cfRule type="cellIs" priority="1896" operator="equal" id="{EA5839FE-18A4-4BF3-A1CA-554B905535EC}">
            <xm:f>'C:\Users\jmartinezp\Documents\Ficha_Ministerio\Riesgos finales para entregar al ministerio el 15 de junio\[Riesgos_GAD_ABS.xlsx]Datos'!#REF!</xm:f>
            <x14:dxf>
              <fill>
                <patternFill>
                  <bgColor rgb="FFFF0000"/>
                </patternFill>
              </fill>
            </x14:dxf>
          </x14:cfRule>
          <xm:sqref>S18</xm:sqref>
        </x14:conditionalFormatting>
        <x14:conditionalFormatting xmlns:xm="http://schemas.microsoft.com/office/excel/2006/main">
          <x14:cfRule type="cellIs" priority="1891" operator="equal" id="{0C3C9991-1142-46D5-A85C-1D53A1F8B458}">
            <xm:f>'C:\Users\jmartinezp\Documents\Ficha_Ministerio\Riesgos finales para entregar al ministerio el 15 de junio\[Riesgos_GAD_ABS.xlsx]Datos'!#REF!</xm:f>
            <x14:dxf>
              <fill>
                <patternFill>
                  <bgColor rgb="FF92D050"/>
                </patternFill>
              </fill>
            </x14:dxf>
          </x14:cfRule>
          <x14:cfRule type="cellIs" priority="1892" operator="equal" id="{8D1BB2F7-BEAC-49C6-907B-C812611D29CA}">
            <xm:f>'C:\Users\jmartinezp\Documents\Ficha_Ministerio\Riesgos finales para entregar al ministerio el 15 de junio\[Riesgos_GAD_ABS.xlsx]Datos'!#REF!</xm:f>
            <x14:dxf>
              <fill>
                <patternFill>
                  <bgColor rgb="FFFFFF00"/>
                </patternFill>
              </fill>
            </x14:dxf>
          </x14:cfRule>
          <x14:cfRule type="cellIs" priority="1893" operator="equal" id="{E71AF553-1FF7-4828-AAF6-A095559E36C6}">
            <xm:f>'C:\Users\jmartinezp\Documents\Ficha_Ministerio\Riesgos finales para entregar al ministerio el 15 de junio\[Riesgos_GAD_ABS.xlsx]Datos'!#REF!</xm:f>
            <x14:dxf>
              <fill>
                <patternFill>
                  <bgColor rgb="FFFF0000"/>
                </patternFill>
              </fill>
            </x14:dxf>
          </x14:cfRule>
          <xm:sqref>S19</xm:sqref>
        </x14:conditionalFormatting>
        <x14:conditionalFormatting xmlns:xm="http://schemas.microsoft.com/office/excel/2006/main">
          <x14:cfRule type="cellIs" priority="1909" operator="equal" id="{19F56ED8-F776-424D-8E56-4F7B20FE2344}">
            <xm:f>'C:\Users\jmartinezp\Documents\Ficha_Ministerio\Riesgos finales para entregar al ministerio el 15 de junio\[Riesgos_GAD_ABS.xlsx]Datos'!#REF!</xm:f>
            <x14:dxf>
              <fill>
                <patternFill>
                  <bgColor rgb="FF92D050"/>
                </patternFill>
              </fill>
            </x14:dxf>
          </x14:cfRule>
          <x14:cfRule type="cellIs" priority="1910" operator="equal" id="{10C9172C-0E3A-44FA-89E6-88A503F41D71}">
            <xm:f>'C:\Users\jmartinezp\Documents\Ficha_Ministerio\Riesgos finales para entregar al ministerio el 15 de junio\[Riesgos_GAD_ABS.xlsx]Datos'!#REF!</xm:f>
            <x14:dxf>
              <fill>
                <patternFill>
                  <bgColor rgb="FFFFFF00"/>
                </patternFill>
              </fill>
            </x14:dxf>
          </x14:cfRule>
          <x14:cfRule type="cellIs" priority="1911" operator="equal" id="{6E70C627-1A0D-4515-959D-005FE4EF9F2D}">
            <xm:f>'C:\Users\jmartinezp\Documents\Ficha_Ministerio\Riesgos finales para entregar al ministerio el 15 de junio\[Riesgos_GAD_ABS.xlsx]Datos'!#REF!</xm:f>
            <x14:dxf>
              <fill>
                <patternFill>
                  <bgColor rgb="FFFF0000"/>
                </patternFill>
              </fill>
            </x14:dxf>
          </x14:cfRule>
          <xm:sqref>Y17</xm:sqref>
        </x14:conditionalFormatting>
        <x14:conditionalFormatting xmlns:xm="http://schemas.microsoft.com/office/excel/2006/main">
          <x14:cfRule type="cellIs" priority="1888" operator="equal" id="{0E1B7C1E-9904-4C33-88A5-D3FBD3F11D40}">
            <xm:f>'C:\Users\jmartinezp\Documents\Ficha_Ministerio\Riesgos finales para entregar al ministerio el 15 de junio\[Riesgos_GAD_ABS.xlsx]Datos'!#REF!</xm:f>
            <x14:dxf>
              <fill>
                <patternFill>
                  <bgColor rgb="FF92D050"/>
                </patternFill>
              </fill>
            </x14:dxf>
          </x14:cfRule>
          <x14:cfRule type="cellIs" priority="1889" operator="equal" id="{4EECD60F-ECD7-45D4-BF8E-40ACDC369D87}">
            <xm:f>'C:\Users\jmartinezp\Documents\Ficha_Ministerio\Riesgos finales para entregar al ministerio el 15 de junio\[Riesgos_GAD_ABS.xlsx]Datos'!#REF!</xm:f>
            <x14:dxf>
              <fill>
                <patternFill>
                  <bgColor rgb="FFFFFF00"/>
                </patternFill>
              </fill>
            </x14:dxf>
          </x14:cfRule>
          <x14:cfRule type="cellIs" priority="1890" operator="equal" id="{E9D57C8A-BD67-4A7B-BC63-58A191ED1400}">
            <xm:f>'C:\Users\jmartinezp\Documents\Ficha_Ministerio\Riesgos finales para entregar al ministerio el 15 de junio\[Riesgos_GAD_ABS.xlsx]Datos'!#REF!</xm:f>
            <x14:dxf>
              <fill>
                <patternFill>
                  <bgColor rgb="FFFF0000"/>
                </patternFill>
              </fill>
            </x14:dxf>
          </x14:cfRule>
          <xm:sqref>Y18</xm:sqref>
        </x14:conditionalFormatting>
        <x14:conditionalFormatting xmlns:xm="http://schemas.microsoft.com/office/excel/2006/main">
          <x14:cfRule type="cellIs" priority="1885" operator="equal" id="{F16F16A2-4C17-4DA7-AAD0-14A787784B01}">
            <xm:f>'C:\Users\jmartinezp\Documents\Ficha_Ministerio\Riesgos finales para entregar al ministerio el 15 de junio\[Riesgos_GAD_ABS.xlsx]Datos'!#REF!</xm:f>
            <x14:dxf>
              <fill>
                <patternFill>
                  <bgColor rgb="FF92D050"/>
                </patternFill>
              </fill>
            </x14:dxf>
          </x14:cfRule>
          <x14:cfRule type="cellIs" priority="1886" operator="equal" id="{7E980325-4795-4E76-9F22-82BC1E6E4263}">
            <xm:f>'C:\Users\jmartinezp\Documents\Ficha_Ministerio\Riesgos finales para entregar al ministerio el 15 de junio\[Riesgos_GAD_ABS.xlsx]Datos'!#REF!</xm:f>
            <x14:dxf>
              <fill>
                <patternFill>
                  <bgColor rgb="FFFFFF00"/>
                </patternFill>
              </fill>
            </x14:dxf>
          </x14:cfRule>
          <x14:cfRule type="cellIs" priority="1887" operator="equal" id="{3CD91032-CA7A-4FE5-8067-E527351335DD}">
            <xm:f>'C:\Users\jmartinezp\Documents\Ficha_Ministerio\Riesgos finales para entregar al ministerio el 15 de junio\[Riesgos_GAD_ABS.xlsx]Datos'!#REF!</xm:f>
            <x14:dxf>
              <fill>
                <patternFill>
                  <bgColor rgb="FFFF0000"/>
                </patternFill>
              </fill>
            </x14:dxf>
          </x14:cfRule>
          <xm:sqref>Y19</xm:sqref>
        </x14:conditionalFormatting>
        <x14:conditionalFormatting xmlns:xm="http://schemas.microsoft.com/office/excel/2006/main">
          <x14:cfRule type="expression" priority="1905" id="{71FE85F1-337E-44AE-92A7-1D950415664C}">
            <xm:f>OR(AC17='C:\Users\jmartinezp\Documents\Ficha_Ministerio\Riesgos finales para entregar al ministerio el 15 de junio\[Riesgos_GAD_ABS.xlsx]Datos'!#REF!,AC17='C:\Users\jmartinezp\Documents\Ficha_Ministerio\Riesgos finales para entregar al ministerio el 15 de junio\[Riesgos_GAD_ABS.xlsx]Datos'!#REF!)</xm:f>
            <x14:dxf>
              <fill>
                <patternFill>
                  <bgColor rgb="FF92D050"/>
                </patternFill>
              </fill>
            </x14:dxf>
          </x14:cfRule>
          <x14:cfRule type="expression" priority="1906" id="{8568F2F2-1C4D-4561-8004-AA9602E0F680}">
            <xm:f>OR(AC17='C:\Users\jmartinezp\Documents\Ficha_Ministerio\Riesgos finales para entregar al ministerio el 15 de junio\[Riesgos_GAD_ABS.xlsx]Datos'!#REF!,AC17='C:\Users\jmartinezp\Documents\Ficha_Ministerio\Riesgos finales para entregar al ministerio el 15 de junio\[Riesgos_GAD_ABS.xlsx]Datos'!#REF!)</xm:f>
            <x14:dxf>
              <fill>
                <patternFill>
                  <bgColor rgb="FFFFFF00"/>
                </patternFill>
              </fill>
            </x14:dxf>
          </x14:cfRule>
          <x14:cfRule type="expression" priority="1907" id="{A6F457C0-5BFC-4490-BFFC-11FF14763B29}">
            <xm:f>OR(AC17='C:\Users\jmartinezp\Documents\Ficha_Ministerio\Riesgos finales para entregar al ministerio el 15 de junio\[Riesgos_GAD_ABS.xlsx]Datos'!#REF!,AC17='C:\Users\jmartinezp\Documents\Ficha_Ministerio\Riesgos finales para entregar al ministerio el 15 de junio\[Riesgos_GAD_ABS.xlsx]Datos'!#REF!)</xm:f>
            <x14:dxf>
              <fill>
                <patternFill>
                  <bgColor rgb="FFFFC000"/>
                </patternFill>
              </fill>
            </x14:dxf>
          </x14:cfRule>
          <x14:cfRule type="expression" priority="1908" id="{7DE9B12B-7720-4897-8FCE-7D211CFA0622}">
            <xm:f>OR(AC17='C:\Users\jmartinezp\Documents\Ficha_Ministerio\Riesgos finales para entregar al ministerio el 15 de junio\[Riesgos_GAD_ABS.xlsx]Datos'!#REF!,AC17='C:\Users\jmartinezp\Documents\Ficha_Ministerio\Riesgos finales para entregar al ministerio el 15 de junio\[Riesgos_GAD_ABS.xlsx]Datos'!#REF!)</xm:f>
            <x14:dxf>
              <fill>
                <patternFill>
                  <bgColor rgb="FFFF0000"/>
                </patternFill>
              </fill>
            </x14:dxf>
          </x14:cfRule>
          <xm:sqref>AC17</xm:sqref>
        </x14:conditionalFormatting>
        <x14:conditionalFormatting xmlns:xm="http://schemas.microsoft.com/office/excel/2006/main">
          <x14:cfRule type="expression" priority="1881" id="{E3384FB9-51EC-47CB-BE4D-6EACF193AE32}">
            <xm:f>OR(AC18='C:\Users\jmartinezp\Documents\Ficha_Ministerio\Riesgos finales para entregar al ministerio el 15 de junio\[Riesgos_GAD_ABS.xlsx]Datos'!#REF!,AC18='C:\Users\jmartinezp\Documents\Ficha_Ministerio\Riesgos finales para entregar al ministerio el 15 de junio\[Riesgos_GAD_ABS.xlsx]Datos'!#REF!)</xm:f>
            <x14:dxf>
              <fill>
                <patternFill>
                  <bgColor rgb="FF92D050"/>
                </patternFill>
              </fill>
            </x14:dxf>
          </x14:cfRule>
          <x14:cfRule type="expression" priority="1882" id="{0CD36C4E-A2F6-4C31-A6FE-61187048B5C9}">
            <xm:f>OR(AC18='C:\Users\jmartinezp\Documents\Ficha_Ministerio\Riesgos finales para entregar al ministerio el 15 de junio\[Riesgos_GAD_ABS.xlsx]Datos'!#REF!,AC18='C:\Users\jmartinezp\Documents\Ficha_Ministerio\Riesgos finales para entregar al ministerio el 15 de junio\[Riesgos_GAD_ABS.xlsx]Datos'!#REF!)</xm:f>
            <x14:dxf>
              <fill>
                <patternFill>
                  <bgColor rgb="FFFFFF00"/>
                </patternFill>
              </fill>
            </x14:dxf>
          </x14:cfRule>
          <x14:cfRule type="expression" priority="1883" id="{8E9FBEF0-806F-4135-AD1D-516C4891A459}">
            <xm:f>OR(AC18='C:\Users\jmartinezp\Documents\Ficha_Ministerio\Riesgos finales para entregar al ministerio el 15 de junio\[Riesgos_GAD_ABS.xlsx]Datos'!#REF!,AC18='C:\Users\jmartinezp\Documents\Ficha_Ministerio\Riesgos finales para entregar al ministerio el 15 de junio\[Riesgos_GAD_ABS.xlsx]Datos'!#REF!)</xm:f>
            <x14:dxf>
              <fill>
                <patternFill>
                  <bgColor rgb="FFFFC000"/>
                </patternFill>
              </fill>
            </x14:dxf>
          </x14:cfRule>
          <x14:cfRule type="expression" priority="1884" id="{8864AADE-621B-4F53-90DF-44D508216940}">
            <xm:f>OR(AC18='C:\Users\jmartinezp\Documents\Ficha_Ministerio\Riesgos finales para entregar al ministerio el 15 de junio\[Riesgos_GAD_ABS.xlsx]Datos'!#REF!,AC18='C:\Users\jmartinezp\Documents\Ficha_Ministerio\Riesgos finales para entregar al ministerio el 15 de junio\[Riesgos_GAD_ABS.xlsx]Datos'!#REF!)</xm:f>
            <x14:dxf>
              <fill>
                <patternFill>
                  <bgColor rgb="FFFF0000"/>
                </patternFill>
              </fill>
            </x14:dxf>
          </x14:cfRule>
          <xm:sqref>AC18</xm:sqref>
        </x14:conditionalFormatting>
        <x14:conditionalFormatting xmlns:xm="http://schemas.microsoft.com/office/excel/2006/main">
          <x14:cfRule type="expression" priority="1877" id="{5B45A8D0-5455-4070-BF3E-266104308066}">
            <xm:f>OR(AC19='C:\Users\jmartinezp\Documents\Ficha_Ministerio\Riesgos finales para entregar al ministerio el 15 de junio\[Riesgos_GAD_ABS.xlsx]Datos'!#REF!,AC19='C:\Users\jmartinezp\Documents\Ficha_Ministerio\Riesgos finales para entregar al ministerio el 15 de junio\[Riesgos_GAD_ABS.xlsx]Datos'!#REF!)</xm:f>
            <x14:dxf>
              <fill>
                <patternFill>
                  <bgColor rgb="FF92D050"/>
                </patternFill>
              </fill>
            </x14:dxf>
          </x14:cfRule>
          <x14:cfRule type="expression" priority="1878" id="{88B433B2-7B41-4234-8C36-5676812627C5}">
            <xm:f>OR(AC19='C:\Users\jmartinezp\Documents\Ficha_Ministerio\Riesgos finales para entregar al ministerio el 15 de junio\[Riesgos_GAD_ABS.xlsx]Datos'!#REF!,AC19='C:\Users\jmartinezp\Documents\Ficha_Ministerio\Riesgos finales para entregar al ministerio el 15 de junio\[Riesgos_GAD_ABS.xlsx]Datos'!#REF!)</xm:f>
            <x14:dxf>
              <fill>
                <patternFill>
                  <bgColor rgb="FFFFFF00"/>
                </patternFill>
              </fill>
            </x14:dxf>
          </x14:cfRule>
          <x14:cfRule type="expression" priority="1879" id="{C9E4229A-A834-4BB0-856F-6595FAA78F86}">
            <xm:f>OR(AC19='C:\Users\jmartinezp\Documents\Ficha_Ministerio\Riesgos finales para entregar al ministerio el 15 de junio\[Riesgos_GAD_ABS.xlsx]Datos'!#REF!,AC19='C:\Users\jmartinezp\Documents\Ficha_Ministerio\Riesgos finales para entregar al ministerio el 15 de junio\[Riesgos_GAD_ABS.xlsx]Datos'!#REF!)</xm:f>
            <x14:dxf>
              <fill>
                <patternFill>
                  <bgColor rgb="FFFFC000"/>
                </patternFill>
              </fill>
            </x14:dxf>
          </x14:cfRule>
          <x14:cfRule type="expression" priority="1880" id="{1F3EDE3F-6F83-4C23-9731-4D0E7907C6EC}">
            <xm:f>OR(AC19='C:\Users\jmartinezp\Documents\Ficha_Ministerio\Riesgos finales para entregar al ministerio el 15 de junio\[Riesgos_GAD_ABS.xlsx]Datos'!#REF!,AC19='C:\Users\jmartinezp\Documents\Ficha_Ministerio\Riesgos finales para entregar al ministerio el 15 de junio\[Riesgos_GAD_ABS.xlsx]Datos'!#REF!)</xm:f>
            <x14:dxf>
              <fill>
                <patternFill>
                  <bgColor rgb="FFFF0000"/>
                </patternFill>
              </fill>
            </x14:dxf>
          </x14:cfRule>
          <xm:sqref>AC19</xm:sqref>
        </x14:conditionalFormatting>
        <x14:conditionalFormatting xmlns:xm="http://schemas.microsoft.com/office/excel/2006/main">
          <x14:cfRule type="expression" priority="1873" id="{AD5CDD55-1883-4E4F-B69A-A088AF70A1A3}">
            <xm:f>OR(M20='C:\Users\jmartinezp\Documents\Ficha_Ministerio\Riesgos finales para entregar al ministerio el 15 de junio\[Riesgos_GAD_GDO.xlsx]Datos'!#REF!,M20='C:\Users\jmartinezp\Documents\Ficha_Ministerio\Riesgos finales para entregar al ministerio el 15 de junio\[Riesgos_GAD_GDO.xlsx]Datos'!#REF!)</xm:f>
            <x14:dxf>
              <fill>
                <patternFill>
                  <bgColor rgb="FF92D050"/>
                </patternFill>
              </fill>
            </x14:dxf>
          </x14:cfRule>
          <x14:cfRule type="expression" priority="1874" id="{336C5DFC-F912-4C47-91CD-72351C9678C1}">
            <xm:f>OR(M20='C:\Users\jmartinezp\Documents\Ficha_Ministerio\Riesgos finales para entregar al ministerio el 15 de junio\[Riesgos_GAD_GDO.xlsx]Datos'!#REF!,M20='C:\Users\jmartinezp\Documents\Ficha_Ministerio\Riesgos finales para entregar al ministerio el 15 de junio\[Riesgos_GAD_GDO.xlsx]Datos'!#REF!)</xm:f>
            <x14:dxf>
              <fill>
                <patternFill>
                  <bgColor rgb="FFFFFF00"/>
                </patternFill>
              </fill>
            </x14:dxf>
          </x14:cfRule>
          <x14:cfRule type="expression" priority="1875" id="{CBCF7941-5B20-47D5-951E-7198465F437B}">
            <xm:f>OR(M20='C:\Users\jmartinezp\Documents\Ficha_Ministerio\Riesgos finales para entregar al ministerio el 15 de junio\[Riesgos_GAD_GDO.xlsx]Datos'!#REF!,M20='C:\Users\jmartinezp\Documents\Ficha_Ministerio\Riesgos finales para entregar al ministerio el 15 de junio\[Riesgos_GAD_GDO.xlsx]Datos'!#REF!)</xm:f>
            <x14:dxf>
              <fill>
                <patternFill>
                  <bgColor rgb="FFFFC000"/>
                </patternFill>
              </fill>
            </x14:dxf>
          </x14:cfRule>
          <x14:cfRule type="expression" priority="1876" id="{F5315F76-CD15-43FB-9A04-B996295B3495}">
            <xm:f>OR(M20='C:\Users\jmartinezp\Documents\Ficha_Ministerio\Riesgos finales para entregar al ministerio el 15 de junio\[Riesgos_GAD_GDO.xlsx]Datos'!#REF!,M20='C:\Users\jmartinezp\Documents\Ficha_Ministerio\Riesgos finales para entregar al ministerio el 15 de junio\[Riesgos_GAD_GDO.xlsx]Datos'!#REF!)</xm:f>
            <x14:dxf>
              <fill>
                <patternFill>
                  <bgColor rgb="FFFF0000"/>
                </patternFill>
              </fill>
            </x14:dxf>
          </x14:cfRule>
          <xm:sqref>M20</xm:sqref>
        </x14:conditionalFormatting>
        <x14:conditionalFormatting xmlns:xm="http://schemas.microsoft.com/office/excel/2006/main">
          <x14:cfRule type="expression" priority="1859" id="{7B20CBB0-A099-48D9-AB9B-C9BB68183A47}">
            <xm:f>OR(M21='C:\Users\jmartinezp\Documents\Ficha_Ministerio\Riesgos finales para entregar al ministerio el 15 de junio\[Riesgos_GAD_GDO.xlsx]Datos'!#REF!,M21='C:\Users\jmartinezp\Documents\Ficha_Ministerio\Riesgos finales para entregar al ministerio el 15 de junio\[Riesgos_GAD_GDO.xlsx]Datos'!#REF!)</xm:f>
            <x14:dxf>
              <fill>
                <patternFill>
                  <bgColor rgb="FF92D050"/>
                </patternFill>
              </fill>
            </x14:dxf>
          </x14:cfRule>
          <x14:cfRule type="expression" priority="1860" id="{94A6A4DD-691F-4B92-A939-124447F2726C}">
            <xm:f>OR(M21='C:\Users\jmartinezp\Documents\Ficha_Ministerio\Riesgos finales para entregar al ministerio el 15 de junio\[Riesgos_GAD_GDO.xlsx]Datos'!#REF!,M21='C:\Users\jmartinezp\Documents\Ficha_Ministerio\Riesgos finales para entregar al ministerio el 15 de junio\[Riesgos_GAD_GDO.xlsx]Datos'!#REF!)</xm:f>
            <x14:dxf>
              <fill>
                <patternFill>
                  <bgColor rgb="FFFFFF00"/>
                </patternFill>
              </fill>
            </x14:dxf>
          </x14:cfRule>
          <x14:cfRule type="expression" priority="1861" id="{0B9DC31B-53DA-44AE-9519-0D1EED47609D}">
            <xm:f>OR(M21='C:\Users\jmartinezp\Documents\Ficha_Ministerio\Riesgos finales para entregar al ministerio el 15 de junio\[Riesgos_GAD_GDO.xlsx]Datos'!#REF!,M21='C:\Users\jmartinezp\Documents\Ficha_Ministerio\Riesgos finales para entregar al ministerio el 15 de junio\[Riesgos_GAD_GDO.xlsx]Datos'!#REF!)</xm:f>
            <x14:dxf>
              <fill>
                <patternFill>
                  <bgColor rgb="FFFFC000"/>
                </patternFill>
              </fill>
            </x14:dxf>
          </x14:cfRule>
          <x14:cfRule type="expression" priority="1862" id="{DD212C47-074C-481C-9941-0C0309D43A75}">
            <xm:f>OR(M21='C:\Users\jmartinezp\Documents\Ficha_Ministerio\Riesgos finales para entregar al ministerio el 15 de junio\[Riesgos_GAD_GDO.xlsx]Datos'!#REF!,M21='C:\Users\jmartinezp\Documents\Ficha_Ministerio\Riesgos finales para entregar al ministerio el 15 de junio\[Riesgos_GAD_GDO.xlsx]Datos'!#REF!)</xm:f>
            <x14:dxf>
              <fill>
                <patternFill>
                  <bgColor rgb="FFFF0000"/>
                </patternFill>
              </fill>
            </x14:dxf>
          </x14:cfRule>
          <xm:sqref>M21</xm:sqref>
        </x14:conditionalFormatting>
        <x14:conditionalFormatting xmlns:xm="http://schemas.microsoft.com/office/excel/2006/main">
          <x14:cfRule type="cellIs" priority="1870" operator="equal" id="{E40D037D-D018-4196-BEF1-239B2CEEAB06}">
            <xm:f>'C:\Users\jmartinezp\Documents\Ficha_Ministerio\Riesgos finales para entregar al ministerio el 15 de junio\[Riesgos_GAD_GDO.xlsx]Datos'!#REF!</xm:f>
            <x14:dxf>
              <fill>
                <patternFill>
                  <bgColor rgb="FF92D050"/>
                </patternFill>
              </fill>
            </x14:dxf>
          </x14:cfRule>
          <x14:cfRule type="cellIs" priority="1871" operator="equal" id="{032E7725-6AF8-419B-9872-319BF72E3918}">
            <xm:f>'C:\Users\jmartinezp\Documents\Ficha_Ministerio\Riesgos finales para entregar al ministerio el 15 de junio\[Riesgos_GAD_GDO.xlsx]Datos'!#REF!</xm:f>
            <x14:dxf>
              <fill>
                <patternFill>
                  <bgColor rgb="FFFFFF00"/>
                </patternFill>
              </fill>
            </x14:dxf>
          </x14:cfRule>
          <x14:cfRule type="cellIs" priority="1872" operator="equal" id="{3864BC47-50F7-4DDA-9A7D-EA6615517E1E}">
            <xm:f>'C:\Users\jmartinezp\Documents\Ficha_Ministerio\Riesgos finales para entregar al ministerio el 15 de junio\[Riesgos_GAD_GDO.xlsx]Datos'!#REF!</xm:f>
            <x14:dxf>
              <fill>
                <patternFill>
                  <bgColor rgb="FFFF0000"/>
                </patternFill>
              </fill>
            </x14:dxf>
          </x14:cfRule>
          <xm:sqref>S20</xm:sqref>
        </x14:conditionalFormatting>
        <x14:conditionalFormatting xmlns:xm="http://schemas.microsoft.com/office/excel/2006/main">
          <x14:cfRule type="cellIs" priority="1856" operator="equal" id="{FE7FCE36-F726-49B8-9FB0-2E16206C2328}">
            <xm:f>'C:\Users\jmartinezp\Documents\Ficha_Ministerio\Riesgos finales para entregar al ministerio el 15 de junio\[Riesgos_GAD_GDO.xlsx]Datos'!#REF!</xm:f>
            <x14:dxf>
              <fill>
                <patternFill>
                  <bgColor rgb="FF92D050"/>
                </patternFill>
              </fill>
            </x14:dxf>
          </x14:cfRule>
          <x14:cfRule type="cellIs" priority="1857" operator="equal" id="{D1CC87F3-D69F-48B9-BE06-F7E709F34970}">
            <xm:f>'C:\Users\jmartinezp\Documents\Ficha_Ministerio\Riesgos finales para entregar al ministerio el 15 de junio\[Riesgos_GAD_GDO.xlsx]Datos'!#REF!</xm:f>
            <x14:dxf>
              <fill>
                <patternFill>
                  <bgColor rgb="FFFFFF00"/>
                </patternFill>
              </fill>
            </x14:dxf>
          </x14:cfRule>
          <x14:cfRule type="cellIs" priority="1858" operator="equal" id="{AC3962B7-03B5-453A-BE73-3178385F23B7}">
            <xm:f>'C:\Users\jmartinezp\Documents\Ficha_Ministerio\Riesgos finales para entregar al ministerio el 15 de junio\[Riesgos_GAD_GDO.xlsx]Datos'!#REF!</xm:f>
            <x14:dxf>
              <fill>
                <patternFill>
                  <bgColor rgb="FFFF0000"/>
                </patternFill>
              </fill>
            </x14:dxf>
          </x14:cfRule>
          <xm:sqref>S21</xm:sqref>
        </x14:conditionalFormatting>
        <x14:conditionalFormatting xmlns:xm="http://schemas.microsoft.com/office/excel/2006/main">
          <x14:cfRule type="cellIs" priority="1867" operator="equal" id="{FD0A0FE4-4102-4E6C-9840-F94559CFD378}">
            <xm:f>'C:\Users\jmartinezp\Documents\Ficha_Ministerio\Riesgos finales para entregar al ministerio el 15 de junio\[Riesgos_GAD_GDO.xlsx]Datos'!#REF!</xm:f>
            <x14:dxf>
              <fill>
                <patternFill>
                  <bgColor rgb="FF92D050"/>
                </patternFill>
              </fill>
            </x14:dxf>
          </x14:cfRule>
          <x14:cfRule type="cellIs" priority="1868" operator="equal" id="{775DE05F-41E8-44A9-94D5-00BC6F4FAC2C}">
            <xm:f>'C:\Users\jmartinezp\Documents\Ficha_Ministerio\Riesgos finales para entregar al ministerio el 15 de junio\[Riesgos_GAD_GDO.xlsx]Datos'!#REF!</xm:f>
            <x14:dxf>
              <fill>
                <patternFill>
                  <bgColor rgb="FFFFFF00"/>
                </patternFill>
              </fill>
            </x14:dxf>
          </x14:cfRule>
          <x14:cfRule type="cellIs" priority="1869" operator="equal" id="{D7BB587F-AF97-4A11-A297-0ED0F681EB53}">
            <xm:f>'C:\Users\jmartinezp\Documents\Ficha_Ministerio\Riesgos finales para entregar al ministerio el 15 de junio\[Riesgos_GAD_GDO.xlsx]Datos'!#REF!</xm:f>
            <x14:dxf>
              <fill>
                <patternFill>
                  <bgColor rgb="FFFF0000"/>
                </patternFill>
              </fill>
            </x14:dxf>
          </x14:cfRule>
          <xm:sqref>Y20</xm:sqref>
        </x14:conditionalFormatting>
        <x14:conditionalFormatting xmlns:xm="http://schemas.microsoft.com/office/excel/2006/main">
          <x14:cfRule type="cellIs" priority="1853" operator="equal" id="{637F0964-470A-4A31-BA09-99CB069FD188}">
            <xm:f>'C:\Users\jmartinezp\Documents\Ficha_Ministerio\Riesgos finales para entregar al ministerio el 15 de junio\[Riesgos_GAD_GDO.xlsx]Datos'!#REF!</xm:f>
            <x14:dxf>
              <fill>
                <patternFill>
                  <bgColor rgb="FF92D050"/>
                </patternFill>
              </fill>
            </x14:dxf>
          </x14:cfRule>
          <x14:cfRule type="cellIs" priority="1854" operator="equal" id="{945AF3A5-0CC3-4F6D-BAAC-1477E6498215}">
            <xm:f>'C:\Users\jmartinezp\Documents\Ficha_Ministerio\Riesgos finales para entregar al ministerio el 15 de junio\[Riesgos_GAD_GDO.xlsx]Datos'!#REF!</xm:f>
            <x14:dxf>
              <fill>
                <patternFill>
                  <bgColor rgb="FFFFFF00"/>
                </patternFill>
              </fill>
            </x14:dxf>
          </x14:cfRule>
          <x14:cfRule type="cellIs" priority="1855" operator="equal" id="{AC9B5090-BEB9-4D52-8304-CA03AC5A4548}">
            <xm:f>'C:\Users\jmartinezp\Documents\Ficha_Ministerio\Riesgos finales para entregar al ministerio el 15 de junio\[Riesgos_GAD_GDO.xlsx]Datos'!#REF!</xm:f>
            <x14:dxf>
              <fill>
                <patternFill>
                  <bgColor rgb="FFFF0000"/>
                </patternFill>
              </fill>
            </x14:dxf>
          </x14:cfRule>
          <xm:sqref>Y21</xm:sqref>
        </x14:conditionalFormatting>
        <x14:conditionalFormatting xmlns:xm="http://schemas.microsoft.com/office/excel/2006/main">
          <x14:cfRule type="expression" priority="1863" id="{C521F1E0-0993-48DB-A9C2-DFAC182D6C76}">
            <xm:f>OR(AC20='C:\Users\jmartinezp\Documents\Ficha_Ministerio\Riesgos finales para entregar al ministerio el 15 de junio\[Riesgos_GAD_GDO.xlsx]Datos'!#REF!,AC20='C:\Users\jmartinezp\Documents\Ficha_Ministerio\Riesgos finales para entregar al ministerio el 15 de junio\[Riesgos_GAD_GDO.xlsx]Datos'!#REF!)</xm:f>
            <x14:dxf>
              <fill>
                <patternFill>
                  <bgColor rgb="FF92D050"/>
                </patternFill>
              </fill>
            </x14:dxf>
          </x14:cfRule>
          <x14:cfRule type="expression" priority="1864" id="{787737D3-D944-4AC0-ACE6-11EE195DDF1F}">
            <xm:f>OR(AC20='C:\Users\jmartinezp\Documents\Ficha_Ministerio\Riesgos finales para entregar al ministerio el 15 de junio\[Riesgos_GAD_GDO.xlsx]Datos'!#REF!,AC20='C:\Users\jmartinezp\Documents\Ficha_Ministerio\Riesgos finales para entregar al ministerio el 15 de junio\[Riesgos_GAD_GDO.xlsx]Datos'!#REF!)</xm:f>
            <x14:dxf>
              <fill>
                <patternFill>
                  <bgColor rgb="FFFFFF00"/>
                </patternFill>
              </fill>
            </x14:dxf>
          </x14:cfRule>
          <x14:cfRule type="expression" priority="1865" id="{CD3B7840-270D-4841-A0B5-3D60BD51A309}">
            <xm:f>OR(AC20='C:\Users\jmartinezp\Documents\Ficha_Ministerio\Riesgos finales para entregar al ministerio el 15 de junio\[Riesgos_GAD_GDO.xlsx]Datos'!#REF!,AC20='C:\Users\jmartinezp\Documents\Ficha_Ministerio\Riesgos finales para entregar al ministerio el 15 de junio\[Riesgos_GAD_GDO.xlsx]Datos'!#REF!)</xm:f>
            <x14:dxf>
              <fill>
                <patternFill>
                  <bgColor rgb="FFFFC000"/>
                </patternFill>
              </fill>
            </x14:dxf>
          </x14:cfRule>
          <x14:cfRule type="expression" priority="1866" id="{74DFD238-0D58-4556-ABCA-6D1D78A850BB}">
            <xm:f>OR(AC20='C:\Users\jmartinezp\Documents\Ficha_Ministerio\Riesgos finales para entregar al ministerio el 15 de junio\[Riesgos_GAD_GDO.xlsx]Datos'!#REF!,AC20='C:\Users\jmartinezp\Documents\Ficha_Ministerio\Riesgos finales para entregar al ministerio el 15 de junio\[Riesgos_GAD_GDO.xlsx]Datos'!#REF!)</xm:f>
            <x14:dxf>
              <fill>
                <patternFill>
                  <bgColor rgb="FFFF0000"/>
                </patternFill>
              </fill>
            </x14:dxf>
          </x14:cfRule>
          <xm:sqref>AC20</xm:sqref>
        </x14:conditionalFormatting>
        <x14:conditionalFormatting xmlns:xm="http://schemas.microsoft.com/office/excel/2006/main">
          <x14:cfRule type="expression" priority="1849" id="{25AD13DA-3AF6-4B76-B14B-77AEBE422AB8}">
            <xm:f>OR(AC21='C:\Users\jmartinezp\Documents\Ficha_Ministerio\Riesgos finales para entregar al ministerio el 15 de junio\[Riesgos_GAD_GDO.xlsx]Datos'!#REF!,AC21='C:\Users\jmartinezp\Documents\Ficha_Ministerio\Riesgos finales para entregar al ministerio el 15 de junio\[Riesgos_GAD_GDO.xlsx]Datos'!#REF!)</xm:f>
            <x14:dxf>
              <fill>
                <patternFill>
                  <bgColor rgb="FF92D050"/>
                </patternFill>
              </fill>
            </x14:dxf>
          </x14:cfRule>
          <x14:cfRule type="expression" priority="1850" id="{DF3398A5-0A15-418B-BA00-E5DEFADE7709}">
            <xm:f>OR(AC21='C:\Users\jmartinezp\Documents\Ficha_Ministerio\Riesgos finales para entregar al ministerio el 15 de junio\[Riesgos_GAD_GDO.xlsx]Datos'!#REF!,AC21='C:\Users\jmartinezp\Documents\Ficha_Ministerio\Riesgos finales para entregar al ministerio el 15 de junio\[Riesgos_GAD_GDO.xlsx]Datos'!#REF!)</xm:f>
            <x14:dxf>
              <fill>
                <patternFill>
                  <bgColor rgb="FFFFFF00"/>
                </patternFill>
              </fill>
            </x14:dxf>
          </x14:cfRule>
          <x14:cfRule type="expression" priority="1851" id="{E700AB63-896F-49C1-A5F5-9B83CAECB17F}">
            <xm:f>OR(AC21='C:\Users\jmartinezp\Documents\Ficha_Ministerio\Riesgos finales para entregar al ministerio el 15 de junio\[Riesgos_GAD_GDO.xlsx]Datos'!#REF!,AC21='C:\Users\jmartinezp\Documents\Ficha_Ministerio\Riesgos finales para entregar al ministerio el 15 de junio\[Riesgos_GAD_GDO.xlsx]Datos'!#REF!)</xm:f>
            <x14:dxf>
              <fill>
                <patternFill>
                  <bgColor rgb="FFFFC000"/>
                </patternFill>
              </fill>
            </x14:dxf>
          </x14:cfRule>
          <x14:cfRule type="expression" priority="1852" id="{FC0B0ED2-7614-48A1-8E17-97B0BD213C60}">
            <xm:f>OR(AC21='C:\Users\jmartinezp\Documents\Ficha_Ministerio\Riesgos finales para entregar al ministerio el 15 de junio\[Riesgos_GAD_GDO.xlsx]Datos'!#REF!,AC21='C:\Users\jmartinezp\Documents\Ficha_Ministerio\Riesgos finales para entregar al ministerio el 15 de junio\[Riesgos_GAD_GDO.xlsx]Datos'!#REF!)</xm:f>
            <x14:dxf>
              <fill>
                <patternFill>
                  <bgColor rgb="FFFF0000"/>
                </patternFill>
              </fill>
            </x14:dxf>
          </x14:cfRule>
          <xm:sqref>AC21</xm:sqref>
        </x14:conditionalFormatting>
        <x14:conditionalFormatting xmlns:xm="http://schemas.microsoft.com/office/excel/2006/main">
          <x14:cfRule type="expression" priority="1845" id="{CDECDBE8-D000-49C4-918F-6A195F23F670}">
            <xm:f>OR(M22='C:\Users\jmartinezp\Documents\Ficha_Ministerio\Riesgos finales para entregar al ministerio el 15 de junio\[Riesgos_SGI_PSI.xlsx]Datos'!#REF!,M22='C:\Users\jmartinezp\Documents\Ficha_Ministerio\Riesgos finales para entregar al ministerio el 15 de junio\[Riesgos_SGI_PSI.xlsx]Datos'!#REF!)</xm:f>
            <x14:dxf>
              <fill>
                <patternFill>
                  <bgColor rgb="FF92D050"/>
                </patternFill>
              </fill>
            </x14:dxf>
          </x14:cfRule>
          <x14:cfRule type="expression" priority="1846" id="{F7DB2EA0-76E5-4E38-9A73-E02E0E4163B2}">
            <xm:f>OR(M22='C:\Users\jmartinezp\Documents\Ficha_Ministerio\Riesgos finales para entregar al ministerio el 15 de junio\[Riesgos_SGI_PSI.xlsx]Datos'!#REF!,M22='C:\Users\jmartinezp\Documents\Ficha_Ministerio\Riesgos finales para entregar al ministerio el 15 de junio\[Riesgos_SGI_PSI.xlsx]Datos'!#REF!)</xm:f>
            <x14:dxf>
              <fill>
                <patternFill>
                  <bgColor rgb="FFFFFF00"/>
                </patternFill>
              </fill>
            </x14:dxf>
          </x14:cfRule>
          <x14:cfRule type="expression" priority="1847" id="{8B0AF2C1-96F8-4D79-BF71-D6E039E718AF}">
            <xm:f>OR(M22='C:\Users\jmartinezp\Documents\Ficha_Ministerio\Riesgos finales para entregar al ministerio el 15 de junio\[Riesgos_SGI_PSI.xlsx]Datos'!#REF!,M22='C:\Users\jmartinezp\Documents\Ficha_Ministerio\Riesgos finales para entregar al ministerio el 15 de junio\[Riesgos_SGI_PSI.xlsx]Datos'!#REF!)</xm:f>
            <x14:dxf>
              <fill>
                <patternFill>
                  <bgColor rgb="FFFFC000"/>
                </patternFill>
              </fill>
            </x14:dxf>
          </x14:cfRule>
          <x14:cfRule type="expression" priority="1848" id="{608F6623-27D3-4050-BFE6-60DC57E91B2B}">
            <xm:f>OR(M22='C:\Users\jmartinezp\Documents\Ficha_Ministerio\Riesgos finales para entregar al ministerio el 15 de junio\[Riesgos_SGI_PSI.xlsx]Datos'!#REF!,M22='C:\Users\jmartinezp\Documents\Ficha_Ministerio\Riesgos finales para entregar al ministerio el 15 de junio\[Riesgos_SGI_PSI.xlsx]Datos'!#REF!)</xm:f>
            <x14:dxf>
              <fill>
                <patternFill>
                  <bgColor rgb="FFFF0000"/>
                </patternFill>
              </fill>
            </x14:dxf>
          </x14:cfRule>
          <xm:sqref>M22</xm:sqref>
        </x14:conditionalFormatting>
        <x14:conditionalFormatting xmlns:xm="http://schemas.microsoft.com/office/excel/2006/main">
          <x14:cfRule type="expression" priority="1831" id="{1374323E-11C7-4598-AED0-48C9F74EEB45}">
            <xm:f>OR(M23='C:\Users\jmartinezp\Documents\Ficha_Ministerio\Riesgos finales para entregar al ministerio el 15 de junio\[Riesgos_SGI_PSI.xlsx]Datos'!#REF!,M23='C:\Users\jmartinezp\Documents\Ficha_Ministerio\Riesgos finales para entregar al ministerio el 15 de junio\[Riesgos_SGI_PSI.xlsx]Datos'!#REF!)</xm:f>
            <x14:dxf>
              <fill>
                <patternFill>
                  <bgColor rgb="FF92D050"/>
                </patternFill>
              </fill>
            </x14:dxf>
          </x14:cfRule>
          <x14:cfRule type="expression" priority="1832" id="{BD270D7E-F33F-4F1C-AF79-7C4116783CA3}">
            <xm:f>OR(M23='C:\Users\jmartinezp\Documents\Ficha_Ministerio\Riesgos finales para entregar al ministerio el 15 de junio\[Riesgos_SGI_PSI.xlsx]Datos'!#REF!,M23='C:\Users\jmartinezp\Documents\Ficha_Ministerio\Riesgos finales para entregar al ministerio el 15 de junio\[Riesgos_SGI_PSI.xlsx]Datos'!#REF!)</xm:f>
            <x14:dxf>
              <fill>
                <patternFill>
                  <bgColor rgb="FFFFFF00"/>
                </patternFill>
              </fill>
            </x14:dxf>
          </x14:cfRule>
          <x14:cfRule type="expression" priority="1833" id="{7FF13CD8-7D9D-4CC8-9FEB-4F92ACDA3F4B}">
            <xm:f>OR(M23='C:\Users\jmartinezp\Documents\Ficha_Ministerio\Riesgos finales para entregar al ministerio el 15 de junio\[Riesgos_SGI_PSI.xlsx]Datos'!#REF!,M23='C:\Users\jmartinezp\Documents\Ficha_Ministerio\Riesgos finales para entregar al ministerio el 15 de junio\[Riesgos_SGI_PSI.xlsx]Datos'!#REF!)</xm:f>
            <x14:dxf>
              <fill>
                <patternFill>
                  <bgColor rgb="FFFFC000"/>
                </patternFill>
              </fill>
            </x14:dxf>
          </x14:cfRule>
          <x14:cfRule type="expression" priority="1834" id="{9FB0AED7-CC17-43F7-B252-96AC67A1CE22}">
            <xm:f>OR(M23='C:\Users\jmartinezp\Documents\Ficha_Ministerio\Riesgos finales para entregar al ministerio el 15 de junio\[Riesgos_SGI_PSI.xlsx]Datos'!#REF!,M23='C:\Users\jmartinezp\Documents\Ficha_Ministerio\Riesgos finales para entregar al ministerio el 15 de junio\[Riesgos_SGI_PSI.xlsx]Datos'!#REF!)</xm:f>
            <x14:dxf>
              <fill>
                <patternFill>
                  <bgColor rgb="FFFF0000"/>
                </patternFill>
              </fill>
            </x14:dxf>
          </x14:cfRule>
          <xm:sqref>M23</xm:sqref>
        </x14:conditionalFormatting>
        <x14:conditionalFormatting xmlns:xm="http://schemas.microsoft.com/office/excel/2006/main">
          <x14:cfRule type="expression" priority="1827" id="{C5E67DA9-9D7D-471B-AF56-0FF7BF201FD8}">
            <xm:f>OR(M24='C:\Users\jmartinezp\Documents\Ficha_Ministerio\Riesgos finales para entregar al ministerio el 15 de junio\[Riesgos_SGI_PSI.xlsx]Datos'!#REF!,M24='C:\Users\jmartinezp\Documents\Ficha_Ministerio\Riesgos finales para entregar al ministerio el 15 de junio\[Riesgos_SGI_PSI.xlsx]Datos'!#REF!)</xm:f>
            <x14:dxf>
              <fill>
                <patternFill>
                  <bgColor rgb="FF92D050"/>
                </patternFill>
              </fill>
            </x14:dxf>
          </x14:cfRule>
          <x14:cfRule type="expression" priority="1828" id="{A672B3ED-1395-4EAF-AC7E-C82B14834BDB}">
            <xm:f>OR(M24='C:\Users\jmartinezp\Documents\Ficha_Ministerio\Riesgos finales para entregar al ministerio el 15 de junio\[Riesgos_SGI_PSI.xlsx]Datos'!#REF!,M24='C:\Users\jmartinezp\Documents\Ficha_Ministerio\Riesgos finales para entregar al ministerio el 15 de junio\[Riesgos_SGI_PSI.xlsx]Datos'!#REF!)</xm:f>
            <x14:dxf>
              <fill>
                <patternFill>
                  <bgColor rgb="FFFFFF00"/>
                </patternFill>
              </fill>
            </x14:dxf>
          </x14:cfRule>
          <x14:cfRule type="expression" priority="1829" id="{666ACD47-520D-40A9-B02E-675EBF92C15C}">
            <xm:f>OR(M24='C:\Users\jmartinezp\Documents\Ficha_Ministerio\Riesgos finales para entregar al ministerio el 15 de junio\[Riesgos_SGI_PSI.xlsx]Datos'!#REF!,M24='C:\Users\jmartinezp\Documents\Ficha_Ministerio\Riesgos finales para entregar al ministerio el 15 de junio\[Riesgos_SGI_PSI.xlsx]Datos'!#REF!)</xm:f>
            <x14:dxf>
              <fill>
                <patternFill>
                  <bgColor rgb="FFFFC000"/>
                </patternFill>
              </fill>
            </x14:dxf>
          </x14:cfRule>
          <x14:cfRule type="expression" priority="1830" id="{8EED3072-67A9-447E-B82E-7E21FBEF03A2}">
            <xm:f>OR(M24='C:\Users\jmartinezp\Documents\Ficha_Ministerio\Riesgos finales para entregar al ministerio el 15 de junio\[Riesgos_SGI_PSI.xlsx]Datos'!#REF!,M24='C:\Users\jmartinezp\Documents\Ficha_Ministerio\Riesgos finales para entregar al ministerio el 15 de junio\[Riesgos_SGI_PSI.xlsx]Datos'!#REF!)</xm:f>
            <x14:dxf>
              <fill>
                <patternFill>
                  <bgColor rgb="FFFF0000"/>
                </patternFill>
              </fill>
            </x14:dxf>
          </x14:cfRule>
          <xm:sqref>M24</xm:sqref>
        </x14:conditionalFormatting>
        <x14:conditionalFormatting xmlns:xm="http://schemas.microsoft.com/office/excel/2006/main">
          <x14:cfRule type="cellIs" priority="1842" operator="equal" id="{5FAAE6D7-AD65-463F-87B6-D80E42FE9BB9}">
            <xm:f>'C:\Users\jmartinezp\Documents\Ficha_Ministerio\Riesgos finales para entregar al ministerio el 15 de junio\[Riesgos_SGI_PSI.xlsx]Datos'!#REF!</xm:f>
            <x14:dxf>
              <fill>
                <patternFill>
                  <bgColor rgb="FF92D050"/>
                </patternFill>
              </fill>
            </x14:dxf>
          </x14:cfRule>
          <x14:cfRule type="cellIs" priority="1843" operator="equal" id="{236474B5-B62A-431D-B5EC-B855ED38309C}">
            <xm:f>'C:\Users\jmartinezp\Documents\Ficha_Ministerio\Riesgos finales para entregar al ministerio el 15 de junio\[Riesgos_SGI_PSI.xlsx]Datos'!#REF!</xm:f>
            <x14:dxf>
              <fill>
                <patternFill>
                  <bgColor rgb="FFFFFF00"/>
                </patternFill>
              </fill>
            </x14:dxf>
          </x14:cfRule>
          <x14:cfRule type="cellIs" priority="1844" operator="equal" id="{B7BEB67A-21D7-4494-9316-3633AB0D6DBB}">
            <xm:f>'C:\Users\jmartinezp\Documents\Ficha_Ministerio\Riesgos finales para entregar al ministerio el 15 de junio\[Riesgos_SGI_PSI.xlsx]Datos'!#REF!</xm:f>
            <x14:dxf>
              <fill>
                <patternFill>
                  <bgColor rgb="FFFF0000"/>
                </patternFill>
              </fill>
            </x14:dxf>
          </x14:cfRule>
          <xm:sqref>S22</xm:sqref>
        </x14:conditionalFormatting>
        <x14:conditionalFormatting xmlns:xm="http://schemas.microsoft.com/office/excel/2006/main">
          <x14:cfRule type="cellIs" priority="1824" operator="equal" id="{1EAC25D9-4DD2-49D1-9D0A-6A0A181C7BBC}">
            <xm:f>'C:\Users\jmartinezp\Documents\Ficha_Ministerio\Riesgos finales para entregar al ministerio el 15 de junio\[Riesgos_SGI_PSI.xlsx]Datos'!#REF!</xm:f>
            <x14:dxf>
              <fill>
                <patternFill>
                  <bgColor rgb="FF92D050"/>
                </patternFill>
              </fill>
            </x14:dxf>
          </x14:cfRule>
          <x14:cfRule type="cellIs" priority="1825" operator="equal" id="{78A88B72-8612-454B-B42D-07EAD26813D3}">
            <xm:f>'C:\Users\jmartinezp\Documents\Ficha_Ministerio\Riesgos finales para entregar al ministerio el 15 de junio\[Riesgos_SGI_PSI.xlsx]Datos'!#REF!</xm:f>
            <x14:dxf>
              <fill>
                <patternFill>
                  <bgColor rgb="FFFFFF00"/>
                </patternFill>
              </fill>
            </x14:dxf>
          </x14:cfRule>
          <x14:cfRule type="cellIs" priority="1826" operator="equal" id="{336BB4CE-42CF-43F7-B432-D8E9F8A0830A}">
            <xm:f>'C:\Users\jmartinezp\Documents\Ficha_Ministerio\Riesgos finales para entregar al ministerio el 15 de junio\[Riesgos_SGI_PSI.xlsx]Datos'!#REF!</xm:f>
            <x14:dxf>
              <fill>
                <patternFill>
                  <bgColor rgb="FFFF0000"/>
                </patternFill>
              </fill>
            </x14:dxf>
          </x14:cfRule>
          <xm:sqref>S23</xm:sqref>
        </x14:conditionalFormatting>
        <x14:conditionalFormatting xmlns:xm="http://schemas.microsoft.com/office/excel/2006/main">
          <x14:cfRule type="cellIs" priority="1821" operator="equal" id="{73BD9008-F62F-45D7-8271-D1B32DD5ED88}">
            <xm:f>'C:\Users\jmartinezp\Documents\Ficha_Ministerio\Riesgos finales para entregar al ministerio el 15 de junio\[Riesgos_SGI_PSI.xlsx]Datos'!#REF!</xm:f>
            <x14:dxf>
              <fill>
                <patternFill>
                  <bgColor rgb="FF92D050"/>
                </patternFill>
              </fill>
            </x14:dxf>
          </x14:cfRule>
          <x14:cfRule type="cellIs" priority="1822" operator="equal" id="{C3485EEF-7F24-47BF-AD77-8FE01E700D11}">
            <xm:f>'C:\Users\jmartinezp\Documents\Ficha_Ministerio\Riesgos finales para entregar al ministerio el 15 de junio\[Riesgos_SGI_PSI.xlsx]Datos'!#REF!</xm:f>
            <x14:dxf>
              <fill>
                <patternFill>
                  <bgColor rgb="FFFFFF00"/>
                </patternFill>
              </fill>
            </x14:dxf>
          </x14:cfRule>
          <x14:cfRule type="cellIs" priority="1823" operator="equal" id="{E75004F5-7A45-41C8-8DE9-5C480822F820}">
            <xm:f>'C:\Users\jmartinezp\Documents\Ficha_Ministerio\Riesgos finales para entregar al ministerio el 15 de junio\[Riesgos_SGI_PSI.xlsx]Datos'!#REF!</xm:f>
            <x14:dxf>
              <fill>
                <patternFill>
                  <bgColor rgb="FFFF0000"/>
                </patternFill>
              </fill>
            </x14:dxf>
          </x14:cfRule>
          <xm:sqref>S24</xm:sqref>
        </x14:conditionalFormatting>
        <x14:conditionalFormatting xmlns:xm="http://schemas.microsoft.com/office/excel/2006/main">
          <x14:cfRule type="cellIs" priority="1839" operator="equal" id="{0FF5F4C1-726E-4903-9860-082B1D97CE60}">
            <xm:f>'C:\Users\jmartinezp\Documents\Ficha_Ministerio\Riesgos finales para entregar al ministerio el 15 de junio\[Riesgos_SGI_PSI.xlsx]Datos'!#REF!</xm:f>
            <x14:dxf>
              <fill>
                <patternFill>
                  <bgColor rgb="FF92D050"/>
                </patternFill>
              </fill>
            </x14:dxf>
          </x14:cfRule>
          <x14:cfRule type="cellIs" priority="1840" operator="equal" id="{A61C6AA3-6D71-4E05-88DD-8ACFE0131A64}">
            <xm:f>'C:\Users\jmartinezp\Documents\Ficha_Ministerio\Riesgos finales para entregar al ministerio el 15 de junio\[Riesgos_SGI_PSI.xlsx]Datos'!#REF!</xm:f>
            <x14:dxf>
              <fill>
                <patternFill>
                  <bgColor rgb="FFFFFF00"/>
                </patternFill>
              </fill>
            </x14:dxf>
          </x14:cfRule>
          <x14:cfRule type="cellIs" priority="1841" operator="equal" id="{47AC6F71-9689-4EC5-8E91-89F2071D72D4}">
            <xm:f>'C:\Users\jmartinezp\Documents\Ficha_Ministerio\Riesgos finales para entregar al ministerio el 15 de junio\[Riesgos_SGI_PSI.xlsx]Datos'!#REF!</xm:f>
            <x14:dxf>
              <fill>
                <patternFill>
                  <bgColor rgb="FFFF0000"/>
                </patternFill>
              </fill>
            </x14:dxf>
          </x14:cfRule>
          <xm:sqref>Y22</xm:sqref>
        </x14:conditionalFormatting>
        <x14:conditionalFormatting xmlns:xm="http://schemas.microsoft.com/office/excel/2006/main">
          <x14:cfRule type="cellIs" priority="1818" operator="equal" id="{92F6AAC4-5AE4-4C9B-A848-6EB0D1EA174B}">
            <xm:f>'C:\Users\jmartinezp\Documents\Ficha_Ministerio\Riesgos finales para entregar al ministerio el 15 de junio\[Riesgos_SGI_PSI.xlsx]Datos'!#REF!</xm:f>
            <x14:dxf>
              <fill>
                <patternFill>
                  <bgColor rgb="FF92D050"/>
                </patternFill>
              </fill>
            </x14:dxf>
          </x14:cfRule>
          <x14:cfRule type="cellIs" priority="1819" operator="equal" id="{4613C223-1E18-4223-88EC-19AC80B8A994}">
            <xm:f>'C:\Users\jmartinezp\Documents\Ficha_Ministerio\Riesgos finales para entregar al ministerio el 15 de junio\[Riesgos_SGI_PSI.xlsx]Datos'!#REF!</xm:f>
            <x14:dxf>
              <fill>
                <patternFill>
                  <bgColor rgb="FFFFFF00"/>
                </patternFill>
              </fill>
            </x14:dxf>
          </x14:cfRule>
          <x14:cfRule type="cellIs" priority="1820" operator="equal" id="{78F9C0FC-E1C7-434B-A2FD-5DCA73676535}">
            <xm:f>'C:\Users\jmartinezp\Documents\Ficha_Ministerio\Riesgos finales para entregar al ministerio el 15 de junio\[Riesgos_SGI_PSI.xlsx]Datos'!#REF!</xm:f>
            <x14:dxf>
              <fill>
                <patternFill>
                  <bgColor rgb="FFFF0000"/>
                </patternFill>
              </fill>
            </x14:dxf>
          </x14:cfRule>
          <xm:sqref>Y23</xm:sqref>
        </x14:conditionalFormatting>
        <x14:conditionalFormatting xmlns:xm="http://schemas.microsoft.com/office/excel/2006/main">
          <x14:cfRule type="cellIs" priority="1815" operator="equal" id="{FD0AF83F-3FB5-4812-BE3C-E69E17483501}">
            <xm:f>'C:\Users\jmartinezp\Documents\Ficha_Ministerio\Riesgos finales para entregar al ministerio el 15 de junio\[Riesgos_SGI_PSI.xlsx]Datos'!#REF!</xm:f>
            <x14:dxf>
              <fill>
                <patternFill>
                  <bgColor rgb="FF92D050"/>
                </patternFill>
              </fill>
            </x14:dxf>
          </x14:cfRule>
          <x14:cfRule type="cellIs" priority="1816" operator="equal" id="{A7CD1A5F-057B-4B20-B915-809D914253EA}">
            <xm:f>'C:\Users\jmartinezp\Documents\Ficha_Ministerio\Riesgos finales para entregar al ministerio el 15 de junio\[Riesgos_SGI_PSI.xlsx]Datos'!#REF!</xm:f>
            <x14:dxf>
              <fill>
                <patternFill>
                  <bgColor rgb="FFFFFF00"/>
                </patternFill>
              </fill>
            </x14:dxf>
          </x14:cfRule>
          <x14:cfRule type="cellIs" priority="1817" operator="equal" id="{8F20D013-1425-4D0E-AEB9-84D91E6E7420}">
            <xm:f>'C:\Users\jmartinezp\Documents\Ficha_Ministerio\Riesgos finales para entregar al ministerio el 15 de junio\[Riesgos_SGI_PSI.xlsx]Datos'!#REF!</xm:f>
            <x14:dxf>
              <fill>
                <patternFill>
                  <bgColor rgb="FFFF0000"/>
                </patternFill>
              </fill>
            </x14:dxf>
          </x14:cfRule>
          <xm:sqref>Y24</xm:sqref>
        </x14:conditionalFormatting>
        <x14:conditionalFormatting xmlns:xm="http://schemas.microsoft.com/office/excel/2006/main">
          <x14:cfRule type="expression" priority="1835" id="{09586D66-DF6A-4565-B2FB-890DEBBA7C06}">
            <xm:f>OR(AC22='C:\Users\jmartinezp\Documents\Ficha_Ministerio\Riesgos finales para entregar al ministerio el 15 de junio\[Riesgos_SGI_PSI.xlsx]Datos'!#REF!,AC22='C:\Users\jmartinezp\Documents\Ficha_Ministerio\Riesgos finales para entregar al ministerio el 15 de junio\[Riesgos_SGI_PSI.xlsx]Datos'!#REF!)</xm:f>
            <x14:dxf>
              <fill>
                <patternFill>
                  <bgColor rgb="FF92D050"/>
                </patternFill>
              </fill>
            </x14:dxf>
          </x14:cfRule>
          <x14:cfRule type="expression" priority="1836" id="{0A706BAC-4816-4910-B50F-162908651799}">
            <xm:f>OR(AC22='C:\Users\jmartinezp\Documents\Ficha_Ministerio\Riesgos finales para entregar al ministerio el 15 de junio\[Riesgos_SGI_PSI.xlsx]Datos'!#REF!,AC22='C:\Users\jmartinezp\Documents\Ficha_Ministerio\Riesgos finales para entregar al ministerio el 15 de junio\[Riesgos_SGI_PSI.xlsx]Datos'!#REF!)</xm:f>
            <x14:dxf>
              <fill>
                <patternFill>
                  <bgColor rgb="FFFFFF00"/>
                </patternFill>
              </fill>
            </x14:dxf>
          </x14:cfRule>
          <x14:cfRule type="expression" priority="1837" id="{C40D7175-69C8-4A32-8E9E-0BC00A490DBB}">
            <xm:f>OR(AC22='C:\Users\jmartinezp\Documents\Ficha_Ministerio\Riesgos finales para entregar al ministerio el 15 de junio\[Riesgos_SGI_PSI.xlsx]Datos'!#REF!,AC22='C:\Users\jmartinezp\Documents\Ficha_Ministerio\Riesgos finales para entregar al ministerio el 15 de junio\[Riesgos_SGI_PSI.xlsx]Datos'!#REF!)</xm:f>
            <x14:dxf>
              <fill>
                <patternFill>
                  <bgColor rgb="FFFFC000"/>
                </patternFill>
              </fill>
            </x14:dxf>
          </x14:cfRule>
          <x14:cfRule type="expression" priority="1838" id="{B9C4D98A-4F0A-4358-B656-D184D8F658F9}">
            <xm:f>OR(AC22='C:\Users\jmartinezp\Documents\Ficha_Ministerio\Riesgos finales para entregar al ministerio el 15 de junio\[Riesgos_SGI_PSI.xlsx]Datos'!#REF!,AC22='C:\Users\jmartinezp\Documents\Ficha_Ministerio\Riesgos finales para entregar al ministerio el 15 de junio\[Riesgos_SGI_PSI.xlsx]Datos'!#REF!)</xm:f>
            <x14:dxf>
              <fill>
                <patternFill>
                  <bgColor rgb="FFFF0000"/>
                </patternFill>
              </fill>
            </x14:dxf>
          </x14:cfRule>
          <xm:sqref>AC22</xm:sqref>
        </x14:conditionalFormatting>
        <x14:conditionalFormatting xmlns:xm="http://schemas.microsoft.com/office/excel/2006/main">
          <x14:cfRule type="expression" priority="1811" id="{121EF7BF-FDA0-4E90-A8D7-D8ADE0688EB4}">
            <xm:f>OR(AC23='C:\Users\jmartinezp\Documents\Ficha_Ministerio\Riesgos finales para entregar al ministerio el 15 de junio\[Riesgos_SGI_PSI.xlsx]Datos'!#REF!,AC23='C:\Users\jmartinezp\Documents\Ficha_Ministerio\Riesgos finales para entregar al ministerio el 15 de junio\[Riesgos_SGI_PSI.xlsx]Datos'!#REF!)</xm:f>
            <x14:dxf>
              <fill>
                <patternFill>
                  <bgColor rgb="FF92D050"/>
                </patternFill>
              </fill>
            </x14:dxf>
          </x14:cfRule>
          <x14:cfRule type="expression" priority="1812" id="{2B824E73-2C22-4B0D-A950-2BC34E27A84C}">
            <xm:f>OR(AC23='C:\Users\jmartinezp\Documents\Ficha_Ministerio\Riesgos finales para entregar al ministerio el 15 de junio\[Riesgos_SGI_PSI.xlsx]Datos'!#REF!,AC23='C:\Users\jmartinezp\Documents\Ficha_Ministerio\Riesgos finales para entregar al ministerio el 15 de junio\[Riesgos_SGI_PSI.xlsx]Datos'!#REF!)</xm:f>
            <x14:dxf>
              <fill>
                <patternFill>
                  <bgColor rgb="FFFFFF00"/>
                </patternFill>
              </fill>
            </x14:dxf>
          </x14:cfRule>
          <x14:cfRule type="expression" priority="1813" id="{BD9DFFE7-21EC-4D8A-B5D0-D7E58BEDDE2D}">
            <xm:f>OR(AC23='C:\Users\jmartinezp\Documents\Ficha_Ministerio\Riesgos finales para entregar al ministerio el 15 de junio\[Riesgos_SGI_PSI.xlsx]Datos'!#REF!,AC23='C:\Users\jmartinezp\Documents\Ficha_Ministerio\Riesgos finales para entregar al ministerio el 15 de junio\[Riesgos_SGI_PSI.xlsx]Datos'!#REF!)</xm:f>
            <x14:dxf>
              <fill>
                <patternFill>
                  <bgColor rgb="FFFFC000"/>
                </patternFill>
              </fill>
            </x14:dxf>
          </x14:cfRule>
          <x14:cfRule type="expression" priority="1814" id="{1F15EA6D-D5C0-465F-8876-2AA84D8D2C61}">
            <xm:f>OR(AC23='C:\Users\jmartinezp\Documents\Ficha_Ministerio\Riesgos finales para entregar al ministerio el 15 de junio\[Riesgos_SGI_PSI.xlsx]Datos'!#REF!,AC23='C:\Users\jmartinezp\Documents\Ficha_Ministerio\Riesgos finales para entregar al ministerio el 15 de junio\[Riesgos_SGI_PSI.xlsx]Datos'!#REF!)</xm:f>
            <x14:dxf>
              <fill>
                <patternFill>
                  <bgColor rgb="FFFF0000"/>
                </patternFill>
              </fill>
            </x14:dxf>
          </x14:cfRule>
          <xm:sqref>AC23</xm:sqref>
        </x14:conditionalFormatting>
        <x14:conditionalFormatting xmlns:xm="http://schemas.microsoft.com/office/excel/2006/main">
          <x14:cfRule type="expression" priority="1807" id="{A621D037-C6E8-4DBE-AD60-A5FDEDDC42B1}">
            <xm:f>OR(AC24='C:\Users\jmartinezp\Documents\Ficha_Ministerio\Riesgos finales para entregar al ministerio el 15 de junio\[Riesgos_SGI_PSI.xlsx]Datos'!#REF!,AC24='C:\Users\jmartinezp\Documents\Ficha_Ministerio\Riesgos finales para entregar al ministerio el 15 de junio\[Riesgos_SGI_PSI.xlsx]Datos'!#REF!)</xm:f>
            <x14:dxf>
              <fill>
                <patternFill>
                  <bgColor rgb="FF92D050"/>
                </patternFill>
              </fill>
            </x14:dxf>
          </x14:cfRule>
          <x14:cfRule type="expression" priority="1808" id="{E0DD63AB-DB7B-4C27-B60E-82ABF7D2F994}">
            <xm:f>OR(AC24='C:\Users\jmartinezp\Documents\Ficha_Ministerio\Riesgos finales para entregar al ministerio el 15 de junio\[Riesgos_SGI_PSI.xlsx]Datos'!#REF!,AC24='C:\Users\jmartinezp\Documents\Ficha_Ministerio\Riesgos finales para entregar al ministerio el 15 de junio\[Riesgos_SGI_PSI.xlsx]Datos'!#REF!)</xm:f>
            <x14:dxf>
              <fill>
                <patternFill>
                  <bgColor rgb="FFFFFF00"/>
                </patternFill>
              </fill>
            </x14:dxf>
          </x14:cfRule>
          <x14:cfRule type="expression" priority="1809" id="{9C7B8B11-8B0E-4EA0-A4B5-4BF30CA12D9E}">
            <xm:f>OR(AC24='C:\Users\jmartinezp\Documents\Ficha_Ministerio\Riesgos finales para entregar al ministerio el 15 de junio\[Riesgos_SGI_PSI.xlsx]Datos'!#REF!,AC24='C:\Users\jmartinezp\Documents\Ficha_Ministerio\Riesgos finales para entregar al ministerio el 15 de junio\[Riesgos_SGI_PSI.xlsx]Datos'!#REF!)</xm:f>
            <x14:dxf>
              <fill>
                <patternFill>
                  <bgColor rgb="FFFFC000"/>
                </patternFill>
              </fill>
            </x14:dxf>
          </x14:cfRule>
          <x14:cfRule type="expression" priority="1810" id="{65FD1CE9-2FB0-4098-BBA8-BACBF0CCF5CD}">
            <xm:f>OR(AC24='C:\Users\jmartinezp\Documents\Ficha_Ministerio\Riesgos finales para entregar al ministerio el 15 de junio\[Riesgos_SGI_PSI.xlsx]Datos'!#REF!,AC24='C:\Users\jmartinezp\Documents\Ficha_Ministerio\Riesgos finales para entregar al ministerio el 15 de junio\[Riesgos_SGI_PSI.xlsx]Datos'!#REF!)</xm:f>
            <x14:dxf>
              <fill>
                <patternFill>
                  <bgColor rgb="FFFF0000"/>
                </patternFill>
              </fill>
            </x14:dxf>
          </x14:cfRule>
          <xm:sqref>AC24</xm:sqref>
        </x14:conditionalFormatting>
        <x14:conditionalFormatting xmlns:xm="http://schemas.microsoft.com/office/excel/2006/main">
          <x14:cfRule type="expression" priority="1803" id="{211FFBA4-1338-4442-811A-86C7DD3617B9}">
            <xm:f>OR(M25='C:\Users\jmartinezp\Documents\Ficha_Ministerio\Riesgos finales para entregar al ministerio el 15 de junio\[Riesgos_IVC_INS.xlsx]Datos'!#REF!,M25='C:\Users\jmartinezp\Documents\Ficha_Ministerio\Riesgos finales para entregar al ministerio el 15 de junio\[Riesgos_IVC_INS.xlsx]Datos'!#REF!)</xm:f>
            <x14:dxf>
              <fill>
                <patternFill>
                  <bgColor rgb="FF92D050"/>
                </patternFill>
              </fill>
            </x14:dxf>
          </x14:cfRule>
          <x14:cfRule type="expression" priority="1804" id="{87EBAB93-A5ED-442A-A173-A96DF49FE899}">
            <xm:f>OR(M25='C:\Users\jmartinezp\Documents\Ficha_Ministerio\Riesgos finales para entregar al ministerio el 15 de junio\[Riesgos_IVC_INS.xlsx]Datos'!#REF!,M25='C:\Users\jmartinezp\Documents\Ficha_Ministerio\Riesgos finales para entregar al ministerio el 15 de junio\[Riesgos_IVC_INS.xlsx]Datos'!#REF!)</xm:f>
            <x14:dxf>
              <fill>
                <patternFill>
                  <bgColor rgb="FFFFFF00"/>
                </patternFill>
              </fill>
            </x14:dxf>
          </x14:cfRule>
          <x14:cfRule type="expression" priority="1805" id="{F118ADD5-60A6-43A7-960A-40AEE0D0A0FE}">
            <xm:f>OR(M25='C:\Users\jmartinezp\Documents\Ficha_Ministerio\Riesgos finales para entregar al ministerio el 15 de junio\[Riesgos_IVC_INS.xlsx]Datos'!#REF!,M25='C:\Users\jmartinezp\Documents\Ficha_Ministerio\Riesgos finales para entregar al ministerio el 15 de junio\[Riesgos_IVC_INS.xlsx]Datos'!#REF!)</xm:f>
            <x14:dxf>
              <fill>
                <patternFill>
                  <bgColor rgb="FFFFC000"/>
                </patternFill>
              </fill>
            </x14:dxf>
          </x14:cfRule>
          <x14:cfRule type="expression" priority="1806" id="{6660524F-8A3A-4049-AD8B-4F39B81272B3}">
            <xm:f>OR(M25='C:\Users\jmartinezp\Documents\Ficha_Ministerio\Riesgos finales para entregar al ministerio el 15 de junio\[Riesgos_IVC_INS.xlsx]Datos'!#REF!,M25='C:\Users\jmartinezp\Documents\Ficha_Ministerio\Riesgos finales para entregar al ministerio el 15 de junio\[Riesgos_IVC_INS.xlsx]Datos'!#REF!)</xm:f>
            <x14:dxf>
              <fill>
                <patternFill>
                  <bgColor rgb="FFFF0000"/>
                </patternFill>
              </fill>
            </x14:dxf>
          </x14:cfRule>
          <xm:sqref>M25</xm:sqref>
        </x14:conditionalFormatting>
        <x14:conditionalFormatting xmlns:xm="http://schemas.microsoft.com/office/excel/2006/main">
          <x14:cfRule type="expression" priority="1789" id="{376B9815-3548-417E-9A38-BB6C85471B59}">
            <xm:f>OR(M26='C:\Users\jmartinezp\Documents\Ficha_Ministerio\Riesgos finales para entregar al ministerio el 15 de junio\[Riesgos_IVC_INS.xlsx]Datos'!#REF!,M26='C:\Users\jmartinezp\Documents\Ficha_Ministerio\Riesgos finales para entregar al ministerio el 15 de junio\[Riesgos_IVC_INS.xlsx]Datos'!#REF!)</xm:f>
            <x14:dxf>
              <fill>
                <patternFill>
                  <bgColor rgb="FF92D050"/>
                </patternFill>
              </fill>
            </x14:dxf>
          </x14:cfRule>
          <x14:cfRule type="expression" priority="1790" id="{FD1641E0-38E0-4952-8624-12602106E087}">
            <xm:f>OR(M26='C:\Users\jmartinezp\Documents\Ficha_Ministerio\Riesgos finales para entregar al ministerio el 15 de junio\[Riesgos_IVC_INS.xlsx]Datos'!#REF!,M26='C:\Users\jmartinezp\Documents\Ficha_Ministerio\Riesgos finales para entregar al ministerio el 15 de junio\[Riesgos_IVC_INS.xlsx]Datos'!#REF!)</xm:f>
            <x14:dxf>
              <fill>
                <patternFill>
                  <bgColor rgb="FFFFFF00"/>
                </patternFill>
              </fill>
            </x14:dxf>
          </x14:cfRule>
          <x14:cfRule type="expression" priority="1791" id="{FE4826C8-B160-4009-A1F5-BA8AC4FC4E99}">
            <xm:f>OR(M26='C:\Users\jmartinezp\Documents\Ficha_Ministerio\Riesgos finales para entregar al ministerio el 15 de junio\[Riesgos_IVC_INS.xlsx]Datos'!#REF!,M26='C:\Users\jmartinezp\Documents\Ficha_Ministerio\Riesgos finales para entregar al ministerio el 15 de junio\[Riesgos_IVC_INS.xlsx]Datos'!#REF!)</xm:f>
            <x14:dxf>
              <fill>
                <patternFill>
                  <bgColor rgb="FFFFC000"/>
                </patternFill>
              </fill>
            </x14:dxf>
          </x14:cfRule>
          <x14:cfRule type="expression" priority="1792" id="{369C39EA-9EA9-4558-8A91-BFA9DF3C3C1A}">
            <xm:f>OR(M26='C:\Users\jmartinezp\Documents\Ficha_Ministerio\Riesgos finales para entregar al ministerio el 15 de junio\[Riesgos_IVC_INS.xlsx]Datos'!#REF!,M26='C:\Users\jmartinezp\Documents\Ficha_Ministerio\Riesgos finales para entregar al ministerio el 15 de junio\[Riesgos_IVC_INS.xlsx]Datos'!#REF!)</xm:f>
            <x14:dxf>
              <fill>
                <patternFill>
                  <bgColor rgb="FFFF0000"/>
                </patternFill>
              </fill>
            </x14:dxf>
          </x14:cfRule>
          <xm:sqref>M26</xm:sqref>
        </x14:conditionalFormatting>
        <x14:conditionalFormatting xmlns:xm="http://schemas.microsoft.com/office/excel/2006/main">
          <x14:cfRule type="expression" priority="1785" id="{C5D12147-FFF7-4636-AD10-3F0B13E4675E}">
            <xm:f>OR(M27='C:\Users\jmartinezp\Documents\Ficha_Ministerio\Riesgos finales para entregar al ministerio el 15 de junio\[Riesgos_IVC_INS.xlsx]Datos'!#REF!,M27='C:\Users\jmartinezp\Documents\Ficha_Ministerio\Riesgos finales para entregar al ministerio el 15 de junio\[Riesgos_IVC_INS.xlsx]Datos'!#REF!)</xm:f>
            <x14:dxf>
              <fill>
                <patternFill>
                  <bgColor rgb="FF92D050"/>
                </patternFill>
              </fill>
            </x14:dxf>
          </x14:cfRule>
          <x14:cfRule type="expression" priority="1786" id="{F79C22C3-A5B9-4F4B-9ECE-A63CB9A37B11}">
            <xm:f>OR(M27='C:\Users\jmartinezp\Documents\Ficha_Ministerio\Riesgos finales para entregar al ministerio el 15 de junio\[Riesgos_IVC_INS.xlsx]Datos'!#REF!,M27='C:\Users\jmartinezp\Documents\Ficha_Ministerio\Riesgos finales para entregar al ministerio el 15 de junio\[Riesgos_IVC_INS.xlsx]Datos'!#REF!)</xm:f>
            <x14:dxf>
              <fill>
                <patternFill>
                  <bgColor rgb="FFFFFF00"/>
                </patternFill>
              </fill>
            </x14:dxf>
          </x14:cfRule>
          <x14:cfRule type="expression" priority="1787" id="{87BF100C-A417-4CE4-91B0-462A63BF22E4}">
            <xm:f>OR(M27='C:\Users\jmartinezp\Documents\Ficha_Ministerio\Riesgos finales para entregar al ministerio el 15 de junio\[Riesgos_IVC_INS.xlsx]Datos'!#REF!,M27='C:\Users\jmartinezp\Documents\Ficha_Ministerio\Riesgos finales para entregar al ministerio el 15 de junio\[Riesgos_IVC_INS.xlsx]Datos'!#REF!)</xm:f>
            <x14:dxf>
              <fill>
                <patternFill>
                  <bgColor rgb="FFFFC000"/>
                </patternFill>
              </fill>
            </x14:dxf>
          </x14:cfRule>
          <x14:cfRule type="expression" priority="1788" id="{9295DF51-F982-4777-A911-777B5D6C44E9}">
            <xm:f>OR(M27='C:\Users\jmartinezp\Documents\Ficha_Ministerio\Riesgos finales para entregar al ministerio el 15 de junio\[Riesgos_IVC_INS.xlsx]Datos'!#REF!,M27='C:\Users\jmartinezp\Documents\Ficha_Ministerio\Riesgos finales para entregar al ministerio el 15 de junio\[Riesgos_IVC_INS.xlsx]Datos'!#REF!)</xm:f>
            <x14:dxf>
              <fill>
                <patternFill>
                  <bgColor rgb="FFFF0000"/>
                </patternFill>
              </fill>
            </x14:dxf>
          </x14:cfRule>
          <xm:sqref>M27</xm:sqref>
        </x14:conditionalFormatting>
        <x14:conditionalFormatting xmlns:xm="http://schemas.microsoft.com/office/excel/2006/main">
          <x14:cfRule type="cellIs" priority="1800" operator="equal" id="{A77DB3C2-AD69-4318-A63A-D9E3E0272B88}">
            <xm:f>'C:\Users\jmartinezp\Documents\Ficha_Ministerio\Riesgos finales para entregar al ministerio el 15 de junio\[Riesgos_IVC_INS.xlsx]Datos'!#REF!</xm:f>
            <x14:dxf>
              <fill>
                <patternFill>
                  <bgColor rgb="FF92D050"/>
                </patternFill>
              </fill>
            </x14:dxf>
          </x14:cfRule>
          <x14:cfRule type="cellIs" priority="1801" operator="equal" id="{E80C43B6-C9C2-4068-8B49-D8AA2CC6E5E9}">
            <xm:f>'C:\Users\jmartinezp\Documents\Ficha_Ministerio\Riesgos finales para entregar al ministerio el 15 de junio\[Riesgos_IVC_INS.xlsx]Datos'!#REF!</xm:f>
            <x14:dxf>
              <fill>
                <patternFill>
                  <bgColor rgb="FFFFFF00"/>
                </patternFill>
              </fill>
            </x14:dxf>
          </x14:cfRule>
          <x14:cfRule type="cellIs" priority="1802" operator="equal" id="{A703CFDB-5C2A-420C-B78D-A3E0AF0FB14F}">
            <xm:f>'C:\Users\jmartinezp\Documents\Ficha_Ministerio\Riesgos finales para entregar al ministerio el 15 de junio\[Riesgos_IVC_INS.xlsx]Datos'!#REF!</xm:f>
            <x14:dxf>
              <fill>
                <patternFill>
                  <bgColor rgb="FFFF0000"/>
                </patternFill>
              </fill>
            </x14:dxf>
          </x14:cfRule>
          <xm:sqref>S25</xm:sqref>
        </x14:conditionalFormatting>
        <x14:conditionalFormatting xmlns:xm="http://schemas.microsoft.com/office/excel/2006/main">
          <x14:cfRule type="cellIs" priority="1782" operator="equal" id="{FD45235D-6DDE-4791-B1FC-46BF233C32A7}">
            <xm:f>'C:\Users\jmartinezp\Documents\Ficha_Ministerio\Riesgos finales para entregar al ministerio el 15 de junio\[Riesgos_IVC_INS.xlsx]Datos'!#REF!</xm:f>
            <x14:dxf>
              <fill>
                <patternFill>
                  <bgColor rgb="FF92D050"/>
                </patternFill>
              </fill>
            </x14:dxf>
          </x14:cfRule>
          <x14:cfRule type="cellIs" priority="1783" operator="equal" id="{D14A2E4B-7EAE-43F0-B3B7-C883903211F8}">
            <xm:f>'C:\Users\jmartinezp\Documents\Ficha_Ministerio\Riesgos finales para entregar al ministerio el 15 de junio\[Riesgos_IVC_INS.xlsx]Datos'!#REF!</xm:f>
            <x14:dxf>
              <fill>
                <patternFill>
                  <bgColor rgb="FFFFFF00"/>
                </patternFill>
              </fill>
            </x14:dxf>
          </x14:cfRule>
          <x14:cfRule type="cellIs" priority="1784" operator="equal" id="{CBBB3529-44BB-4CD0-A466-361DE38E5DAA}">
            <xm:f>'C:\Users\jmartinezp\Documents\Ficha_Ministerio\Riesgos finales para entregar al ministerio el 15 de junio\[Riesgos_IVC_INS.xlsx]Datos'!#REF!</xm:f>
            <x14:dxf>
              <fill>
                <patternFill>
                  <bgColor rgb="FFFF0000"/>
                </patternFill>
              </fill>
            </x14:dxf>
          </x14:cfRule>
          <xm:sqref>S26</xm:sqref>
        </x14:conditionalFormatting>
        <x14:conditionalFormatting xmlns:xm="http://schemas.microsoft.com/office/excel/2006/main">
          <x14:cfRule type="cellIs" priority="1779" operator="equal" id="{1E6811BE-3DF4-45B0-BC56-23706AA086AE}">
            <xm:f>'C:\Users\jmartinezp\Documents\Ficha_Ministerio\Riesgos finales para entregar al ministerio el 15 de junio\[Riesgos_IVC_INS.xlsx]Datos'!#REF!</xm:f>
            <x14:dxf>
              <fill>
                <patternFill>
                  <bgColor rgb="FF92D050"/>
                </patternFill>
              </fill>
            </x14:dxf>
          </x14:cfRule>
          <x14:cfRule type="cellIs" priority="1780" operator="equal" id="{4A5C354E-15CA-46DD-B0E4-E7BB2602EAA6}">
            <xm:f>'C:\Users\jmartinezp\Documents\Ficha_Ministerio\Riesgos finales para entregar al ministerio el 15 de junio\[Riesgos_IVC_INS.xlsx]Datos'!#REF!</xm:f>
            <x14:dxf>
              <fill>
                <patternFill>
                  <bgColor rgb="FFFFFF00"/>
                </patternFill>
              </fill>
            </x14:dxf>
          </x14:cfRule>
          <x14:cfRule type="cellIs" priority="1781" operator="equal" id="{FBB01640-9B91-4D9B-ABEF-616B71521D85}">
            <xm:f>'C:\Users\jmartinezp\Documents\Ficha_Ministerio\Riesgos finales para entregar al ministerio el 15 de junio\[Riesgos_IVC_INS.xlsx]Datos'!#REF!</xm:f>
            <x14:dxf>
              <fill>
                <patternFill>
                  <bgColor rgb="FFFF0000"/>
                </patternFill>
              </fill>
            </x14:dxf>
          </x14:cfRule>
          <xm:sqref>S27</xm:sqref>
        </x14:conditionalFormatting>
        <x14:conditionalFormatting xmlns:xm="http://schemas.microsoft.com/office/excel/2006/main">
          <x14:cfRule type="cellIs" priority="1797" operator="equal" id="{5CD7AEF7-3AA5-44EB-8D2E-4468B1058062}">
            <xm:f>'C:\Users\jmartinezp\Documents\Ficha_Ministerio\Riesgos finales para entregar al ministerio el 15 de junio\[Riesgos_IVC_INS.xlsx]Datos'!#REF!</xm:f>
            <x14:dxf>
              <fill>
                <patternFill>
                  <bgColor rgb="FF92D050"/>
                </patternFill>
              </fill>
            </x14:dxf>
          </x14:cfRule>
          <x14:cfRule type="cellIs" priority="1798" operator="equal" id="{BBEDEC99-0602-4AA6-8069-87DFAC329358}">
            <xm:f>'C:\Users\jmartinezp\Documents\Ficha_Ministerio\Riesgos finales para entregar al ministerio el 15 de junio\[Riesgos_IVC_INS.xlsx]Datos'!#REF!</xm:f>
            <x14:dxf>
              <fill>
                <patternFill>
                  <bgColor rgb="FFFFFF00"/>
                </patternFill>
              </fill>
            </x14:dxf>
          </x14:cfRule>
          <x14:cfRule type="cellIs" priority="1799" operator="equal" id="{52B4821A-EF20-4B7B-918F-3D9B8276CA73}">
            <xm:f>'C:\Users\jmartinezp\Documents\Ficha_Ministerio\Riesgos finales para entregar al ministerio el 15 de junio\[Riesgos_IVC_INS.xlsx]Datos'!#REF!</xm:f>
            <x14:dxf>
              <fill>
                <patternFill>
                  <bgColor rgb="FFFF0000"/>
                </patternFill>
              </fill>
            </x14:dxf>
          </x14:cfRule>
          <xm:sqref>Y25</xm:sqref>
        </x14:conditionalFormatting>
        <x14:conditionalFormatting xmlns:xm="http://schemas.microsoft.com/office/excel/2006/main">
          <x14:cfRule type="cellIs" priority="1776" operator="equal" id="{4281CFD8-3099-454B-895C-D7D9FDE106D5}">
            <xm:f>'C:\Users\jmartinezp\Documents\Ficha_Ministerio\Riesgos finales para entregar al ministerio el 15 de junio\[Riesgos_IVC_INS.xlsx]Datos'!#REF!</xm:f>
            <x14:dxf>
              <fill>
                <patternFill>
                  <bgColor rgb="FF92D050"/>
                </patternFill>
              </fill>
            </x14:dxf>
          </x14:cfRule>
          <x14:cfRule type="cellIs" priority="1777" operator="equal" id="{012245DE-D88A-4906-A921-29C1322E4E78}">
            <xm:f>'C:\Users\jmartinezp\Documents\Ficha_Ministerio\Riesgos finales para entregar al ministerio el 15 de junio\[Riesgos_IVC_INS.xlsx]Datos'!#REF!</xm:f>
            <x14:dxf>
              <fill>
                <patternFill>
                  <bgColor rgb="FFFFFF00"/>
                </patternFill>
              </fill>
            </x14:dxf>
          </x14:cfRule>
          <x14:cfRule type="cellIs" priority="1778" operator="equal" id="{DE536335-27B3-41CD-B06A-FC114535B5CD}">
            <xm:f>'C:\Users\jmartinezp\Documents\Ficha_Ministerio\Riesgos finales para entregar al ministerio el 15 de junio\[Riesgos_IVC_INS.xlsx]Datos'!#REF!</xm:f>
            <x14:dxf>
              <fill>
                <patternFill>
                  <bgColor rgb="FFFF0000"/>
                </patternFill>
              </fill>
            </x14:dxf>
          </x14:cfRule>
          <xm:sqref>Y26</xm:sqref>
        </x14:conditionalFormatting>
        <x14:conditionalFormatting xmlns:xm="http://schemas.microsoft.com/office/excel/2006/main">
          <x14:cfRule type="cellIs" priority="1773" operator="equal" id="{72C907F6-10A5-4C17-B55E-EFA95F59C831}">
            <xm:f>'C:\Users\jmartinezp\Documents\Ficha_Ministerio\Riesgos finales para entregar al ministerio el 15 de junio\[Riesgos_IVC_INS.xlsx]Datos'!#REF!</xm:f>
            <x14:dxf>
              <fill>
                <patternFill>
                  <bgColor rgb="FF92D050"/>
                </patternFill>
              </fill>
            </x14:dxf>
          </x14:cfRule>
          <x14:cfRule type="cellIs" priority="1774" operator="equal" id="{1B562E55-2BEE-41AC-809C-B025B5C5BEB7}">
            <xm:f>'C:\Users\jmartinezp\Documents\Ficha_Ministerio\Riesgos finales para entregar al ministerio el 15 de junio\[Riesgos_IVC_INS.xlsx]Datos'!#REF!</xm:f>
            <x14:dxf>
              <fill>
                <patternFill>
                  <bgColor rgb="FFFFFF00"/>
                </patternFill>
              </fill>
            </x14:dxf>
          </x14:cfRule>
          <x14:cfRule type="cellIs" priority="1775" operator="equal" id="{06E1CBBD-90E1-41E0-837B-E30089AEC608}">
            <xm:f>'C:\Users\jmartinezp\Documents\Ficha_Ministerio\Riesgos finales para entregar al ministerio el 15 de junio\[Riesgos_IVC_INS.xlsx]Datos'!#REF!</xm:f>
            <x14:dxf>
              <fill>
                <patternFill>
                  <bgColor rgb="FFFF0000"/>
                </patternFill>
              </fill>
            </x14:dxf>
          </x14:cfRule>
          <xm:sqref>Y27</xm:sqref>
        </x14:conditionalFormatting>
        <x14:conditionalFormatting xmlns:xm="http://schemas.microsoft.com/office/excel/2006/main">
          <x14:cfRule type="expression" priority="1793" id="{91CCDDDA-767F-4402-A9DF-AAB249A190D4}">
            <xm:f>OR(AC25='C:\Users\jmartinezp\Documents\Ficha_Ministerio\Riesgos finales para entregar al ministerio el 15 de junio\[Riesgos_IVC_INS.xlsx]Datos'!#REF!,AC25='C:\Users\jmartinezp\Documents\Ficha_Ministerio\Riesgos finales para entregar al ministerio el 15 de junio\[Riesgos_IVC_INS.xlsx]Datos'!#REF!)</xm:f>
            <x14:dxf>
              <fill>
                <patternFill>
                  <bgColor rgb="FF92D050"/>
                </patternFill>
              </fill>
            </x14:dxf>
          </x14:cfRule>
          <x14:cfRule type="expression" priority="1794" id="{3F3A4BBB-752A-45DE-B19D-14AC878DF5BF}">
            <xm:f>OR(AC25='C:\Users\jmartinezp\Documents\Ficha_Ministerio\Riesgos finales para entregar al ministerio el 15 de junio\[Riesgos_IVC_INS.xlsx]Datos'!#REF!,AC25='C:\Users\jmartinezp\Documents\Ficha_Ministerio\Riesgos finales para entregar al ministerio el 15 de junio\[Riesgos_IVC_INS.xlsx]Datos'!#REF!)</xm:f>
            <x14:dxf>
              <fill>
                <patternFill>
                  <bgColor rgb="FFFFFF00"/>
                </patternFill>
              </fill>
            </x14:dxf>
          </x14:cfRule>
          <x14:cfRule type="expression" priority="1795" id="{C23707FB-E6E5-4E51-A1A4-F701EC40A340}">
            <xm:f>OR(AC25='C:\Users\jmartinezp\Documents\Ficha_Ministerio\Riesgos finales para entregar al ministerio el 15 de junio\[Riesgos_IVC_INS.xlsx]Datos'!#REF!,AC25='C:\Users\jmartinezp\Documents\Ficha_Ministerio\Riesgos finales para entregar al ministerio el 15 de junio\[Riesgos_IVC_INS.xlsx]Datos'!#REF!)</xm:f>
            <x14:dxf>
              <fill>
                <patternFill>
                  <bgColor rgb="FFFFC000"/>
                </patternFill>
              </fill>
            </x14:dxf>
          </x14:cfRule>
          <x14:cfRule type="expression" priority="1796" id="{281E6C5F-EC5D-46FC-9B26-D35B5A90C230}">
            <xm:f>OR(AC25='C:\Users\jmartinezp\Documents\Ficha_Ministerio\Riesgos finales para entregar al ministerio el 15 de junio\[Riesgos_IVC_INS.xlsx]Datos'!#REF!,AC25='C:\Users\jmartinezp\Documents\Ficha_Ministerio\Riesgos finales para entregar al ministerio el 15 de junio\[Riesgos_IVC_INS.xlsx]Datos'!#REF!)</xm:f>
            <x14:dxf>
              <fill>
                <patternFill>
                  <bgColor rgb="FFFF0000"/>
                </patternFill>
              </fill>
            </x14:dxf>
          </x14:cfRule>
          <xm:sqref>AC25</xm:sqref>
        </x14:conditionalFormatting>
        <x14:conditionalFormatting xmlns:xm="http://schemas.microsoft.com/office/excel/2006/main">
          <x14:cfRule type="expression" priority="1769" id="{37939738-9F8D-4D1F-AEE8-22AEB16947C8}">
            <xm:f>OR(AC26='C:\Users\jmartinezp\Documents\Ficha_Ministerio\Riesgos finales para entregar al ministerio el 15 de junio\[Riesgos_IVC_INS.xlsx]Datos'!#REF!,AC26='C:\Users\jmartinezp\Documents\Ficha_Ministerio\Riesgos finales para entregar al ministerio el 15 de junio\[Riesgos_IVC_INS.xlsx]Datos'!#REF!)</xm:f>
            <x14:dxf>
              <fill>
                <patternFill>
                  <bgColor rgb="FF92D050"/>
                </patternFill>
              </fill>
            </x14:dxf>
          </x14:cfRule>
          <x14:cfRule type="expression" priority="1770" id="{FDCEB498-832C-4C15-9868-7660B7B7F2E6}">
            <xm:f>OR(AC26='C:\Users\jmartinezp\Documents\Ficha_Ministerio\Riesgos finales para entregar al ministerio el 15 de junio\[Riesgos_IVC_INS.xlsx]Datos'!#REF!,AC26='C:\Users\jmartinezp\Documents\Ficha_Ministerio\Riesgos finales para entregar al ministerio el 15 de junio\[Riesgos_IVC_INS.xlsx]Datos'!#REF!)</xm:f>
            <x14:dxf>
              <fill>
                <patternFill>
                  <bgColor rgb="FFFFFF00"/>
                </patternFill>
              </fill>
            </x14:dxf>
          </x14:cfRule>
          <x14:cfRule type="expression" priority="1771" id="{A360D357-BB86-4C5F-BF89-418DA07E2D23}">
            <xm:f>OR(AC26='C:\Users\jmartinezp\Documents\Ficha_Ministerio\Riesgos finales para entregar al ministerio el 15 de junio\[Riesgos_IVC_INS.xlsx]Datos'!#REF!,AC26='C:\Users\jmartinezp\Documents\Ficha_Ministerio\Riesgos finales para entregar al ministerio el 15 de junio\[Riesgos_IVC_INS.xlsx]Datos'!#REF!)</xm:f>
            <x14:dxf>
              <fill>
                <patternFill>
                  <bgColor rgb="FFFFC000"/>
                </patternFill>
              </fill>
            </x14:dxf>
          </x14:cfRule>
          <x14:cfRule type="expression" priority="1772" id="{9F81B59A-447C-4EE9-A0EC-800552A6A02D}">
            <xm:f>OR(AC26='C:\Users\jmartinezp\Documents\Ficha_Ministerio\Riesgos finales para entregar al ministerio el 15 de junio\[Riesgos_IVC_INS.xlsx]Datos'!#REF!,AC26='C:\Users\jmartinezp\Documents\Ficha_Ministerio\Riesgos finales para entregar al ministerio el 15 de junio\[Riesgos_IVC_INS.xlsx]Datos'!#REF!)</xm:f>
            <x14:dxf>
              <fill>
                <patternFill>
                  <bgColor rgb="FFFF0000"/>
                </patternFill>
              </fill>
            </x14:dxf>
          </x14:cfRule>
          <xm:sqref>AC26</xm:sqref>
        </x14:conditionalFormatting>
        <x14:conditionalFormatting xmlns:xm="http://schemas.microsoft.com/office/excel/2006/main">
          <x14:cfRule type="expression" priority="1765" id="{9F6D2412-6B20-4F31-A09D-F8AFD769BDA0}">
            <xm:f>OR(AC27='C:\Users\jmartinezp\Documents\Ficha_Ministerio\Riesgos finales para entregar al ministerio el 15 de junio\[Riesgos_IVC_INS.xlsx]Datos'!#REF!,AC27='C:\Users\jmartinezp\Documents\Ficha_Ministerio\Riesgos finales para entregar al ministerio el 15 de junio\[Riesgos_IVC_INS.xlsx]Datos'!#REF!)</xm:f>
            <x14:dxf>
              <fill>
                <patternFill>
                  <bgColor rgb="FF92D050"/>
                </patternFill>
              </fill>
            </x14:dxf>
          </x14:cfRule>
          <x14:cfRule type="expression" priority="1766" id="{CD4CF5E3-A9E4-47E6-B8C9-2F1189ACC982}">
            <xm:f>OR(AC27='C:\Users\jmartinezp\Documents\Ficha_Ministerio\Riesgos finales para entregar al ministerio el 15 de junio\[Riesgos_IVC_INS.xlsx]Datos'!#REF!,AC27='C:\Users\jmartinezp\Documents\Ficha_Ministerio\Riesgos finales para entregar al ministerio el 15 de junio\[Riesgos_IVC_INS.xlsx]Datos'!#REF!)</xm:f>
            <x14:dxf>
              <fill>
                <patternFill>
                  <bgColor rgb="FFFFFF00"/>
                </patternFill>
              </fill>
            </x14:dxf>
          </x14:cfRule>
          <x14:cfRule type="expression" priority="1767" id="{F0795CDF-8C9A-48E4-AE84-585836EE64EE}">
            <xm:f>OR(AC27='C:\Users\jmartinezp\Documents\Ficha_Ministerio\Riesgos finales para entregar al ministerio el 15 de junio\[Riesgos_IVC_INS.xlsx]Datos'!#REF!,AC27='C:\Users\jmartinezp\Documents\Ficha_Ministerio\Riesgos finales para entregar al ministerio el 15 de junio\[Riesgos_IVC_INS.xlsx]Datos'!#REF!)</xm:f>
            <x14:dxf>
              <fill>
                <patternFill>
                  <bgColor rgb="FFFFC000"/>
                </patternFill>
              </fill>
            </x14:dxf>
          </x14:cfRule>
          <x14:cfRule type="expression" priority="1768" id="{4B2048E5-8685-4717-A3DC-2CF68354EB74}">
            <xm:f>OR(AC27='C:\Users\jmartinezp\Documents\Ficha_Ministerio\Riesgos finales para entregar al ministerio el 15 de junio\[Riesgos_IVC_INS.xlsx]Datos'!#REF!,AC27='C:\Users\jmartinezp\Documents\Ficha_Ministerio\Riesgos finales para entregar al ministerio el 15 de junio\[Riesgos_IVC_INS.xlsx]Datos'!#REF!)</xm:f>
            <x14:dxf>
              <fill>
                <patternFill>
                  <bgColor rgb="FFFF0000"/>
                </patternFill>
              </fill>
            </x14:dxf>
          </x14:cfRule>
          <xm:sqref>AC27</xm:sqref>
        </x14:conditionalFormatting>
        <x14:conditionalFormatting xmlns:xm="http://schemas.microsoft.com/office/excel/2006/main">
          <x14:cfRule type="expression" priority="1761" id="{7F43C088-9C23-4023-96EB-649C6579D471}">
            <xm:f>OR(M28='C:\Users\jmartinezp\Documents\Ficha_Ministerio\Riesgos finales para entregar al ministerio el 15 de junio\[Riesgos_IVC_CCP.xlsx]Datos'!#REF!,M28='C:\Users\jmartinezp\Documents\Ficha_Ministerio\Riesgos finales para entregar al ministerio el 15 de junio\[Riesgos_IVC_CCP.xlsx]Datos'!#REF!)</xm:f>
            <x14:dxf>
              <fill>
                <patternFill>
                  <bgColor rgb="FF92D050"/>
                </patternFill>
              </fill>
            </x14:dxf>
          </x14:cfRule>
          <x14:cfRule type="expression" priority="1762" id="{B57F4348-EEF7-44E6-A4E5-FB5006F90F76}">
            <xm:f>OR(M28='C:\Users\jmartinezp\Documents\Ficha_Ministerio\Riesgos finales para entregar al ministerio el 15 de junio\[Riesgos_IVC_CCP.xlsx]Datos'!#REF!,M28='C:\Users\jmartinezp\Documents\Ficha_Ministerio\Riesgos finales para entregar al ministerio el 15 de junio\[Riesgos_IVC_CCP.xlsx]Datos'!#REF!)</xm:f>
            <x14:dxf>
              <fill>
                <patternFill>
                  <bgColor rgb="FFFFFF00"/>
                </patternFill>
              </fill>
            </x14:dxf>
          </x14:cfRule>
          <x14:cfRule type="expression" priority="1763" id="{A71A332B-FC24-45AD-A494-48A4C5A8B625}">
            <xm:f>OR(M28='C:\Users\jmartinezp\Documents\Ficha_Ministerio\Riesgos finales para entregar al ministerio el 15 de junio\[Riesgos_IVC_CCP.xlsx]Datos'!#REF!,M28='C:\Users\jmartinezp\Documents\Ficha_Ministerio\Riesgos finales para entregar al ministerio el 15 de junio\[Riesgos_IVC_CCP.xlsx]Datos'!#REF!)</xm:f>
            <x14:dxf>
              <fill>
                <patternFill>
                  <bgColor rgb="FFFFC000"/>
                </patternFill>
              </fill>
            </x14:dxf>
          </x14:cfRule>
          <x14:cfRule type="expression" priority="1764" id="{5E94A99C-1BDF-4131-8A99-204F00485301}">
            <xm:f>OR(M28='C:\Users\jmartinezp\Documents\Ficha_Ministerio\Riesgos finales para entregar al ministerio el 15 de junio\[Riesgos_IVC_CCP.xlsx]Datos'!#REF!,M28='C:\Users\jmartinezp\Documents\Ficha_Ministerio\Riesgos finales para entregar al ministerio el 15 de junio\[Riesgos_IVC_CCP.xlsx]Datos'!#REF!)</xm:f>
            <x14:dxf>
              <fill>
                <patternFill>
                  <bgColor rgb="FFFF0000"/>
                </patternFill>
              </fill>
            </x14:dxf>
          </x14:cfRule>
          <xm:sqref>M28</xm:sqref>
        </x14:conditionalFormatting>
        <x14:conditionalFormatting xmlns:xm="http://schemas.microsoft.com/office/excel/2006/main">
          <x14:cfRule type="cellIs" priority="1758" operator="equal" id="{3E79A8F0-5ED0-480C-A90D-D7D2D9E5EEFF}">
            <xm:f>'C:\Users\jmartinezp\Documents\Ficha_Ministerio\Riesgos finales para entregar al ministerio el 15 de junio\[Riesgos_IVC_CCP.xlsx]Datos'!#REF!</xm:f>
            <x14:dxf>
              <fill>
                <patternFill>
                  <bgColor rgb="FF92D050"/>
                </patternFill>
              </fill>
            </x14:dxf>
          </x14:cfRule>
          <x14:cfRule type="cellIs" priority="1759" operator="equal" id="{5C715234-1D9B-4E69-9754-5C9649A8E2DA}">
            <xm:f>'C:\Users\jmartinezp\Documents\Ficha_Ministerio\Riesgos finales para entregar al ministerio el 15 de junio\[Riesgos_IVC_CCP.xlsx]Datos'!#REF!</xm:f>
            <x14:dxf>
              <fill>
                <patternFill>
                  <bgColor rgb="FFFFFF00"/>
                </patternFill>
              </fill>
            </x14:dxf>
          </x14:cfRule>
          <x14:cfRule type="cellIs" priority="1760" operator="equal" id="{FC2ACC6A-5E77-4B58-AE25-796AF8864788}">
            <xm:f>'C:\Users\jmartinezp\Documents\Ficha_Ministerio\Riesgos finales para entregar al ministerio el 15 de junio\[Riesgos_IVC_CCP.xlsx]Datos'!#REF!</xm:f>
            <x14:dxf>
              <fill>
                <patternFill>
                  <bgColor rgb="FFFF0000"/>
                </patternFill>
              </fill>
            </x14:dxf>
          </x14:cfRule>
          <xm:sqref>S28</xm:sqref>
        </x14:conditionalFormatting>
        <x14:conditionalFormatting xmlns:xm="http://schemas.microsoft.com/office/excel/2006/main">
          <x14:cfRule type="cellIs" priority="1755" operator="equal" id="{7B32B50E-B0E0-4523-99E3-2BC0D1BC45EC}">
            <xm:f>'C:\Users\jmartinezp\Documents\Ficha_Ministerio\Riesgos finales para entregar al ministerio el 15 de junio\[Riesgos_IVC_CCP.xlsx]Datos'!#REF!</xm:f>
            <x14:dxf>
              <fill>
                <patternFill>
                  <bgColor rgb="FF92D050"/>
                </patternFill>
              </fill>
            </x14:dxf>
          </x14:cfRule>
          <x14:cfRule type="cellIs" priority="1756" operator="equal" id="{71801EF9-631C-4909-9118-A3871FCF45DD}">
            <xm:f>'C:\Users\jmartinezp\Documents\Ficha_Ministerio\Riesgos finales para entregar al ministerio el 15 de junio\[Riesgos_IVC_CCP.xlsx]Datos'!#REF!</xm:f>
            <x14:dxf>
              <fill>
                <patternFill>
                  <bgColor rgb="FFFFFF00"/>
                </patternFill>
              </fill>
            </x14:dxf>
          </x14:cfRule>
          <x14:cfRule type="cellIs" priority="1757" operator="equal" id="{AC7FD4B5-4AE1-4700-8772-F33923D967AA}">
            <xm:f>'C:\Users\jmartinezp\Documents\Ficha_Ministerio\Riesgos finales para entregar al ministerio el 15 de junio\[Riesgos_IVC_CCP.xlsx]Datos'!#REF!</xm:f>
            <x14:dxf>
              <fill>
                <patternFill>
                  <bgColor rgb="FFFF0000"/>
                </patternFill>
              </fill>
            </x14:dxf>
          </x14:cfRule>
          <xm:sqref>Y28</xm:sqref>
        </x14:conditionalFormatting>
        <x14:conditionalFormatting xmlns:xm="http://schemas.microsoft.com/office/excel/2006/main">
          <x14:cfRule type="expression" priority="1751" id="{3C43E284-8A67-4DB9-9118-6F5122639ED3}">
            <xm:f>OR(AC28='C:\Users\jmartinezp\Documents\Ficha_Ministerio\Riesgos finales para entregar al ministerio el 15 de junio\[Riesgos_IVC_CCP.xlsx]Datos'!#REF!,AC28='C:\Users\jmartinezp\Documents\Ficha_Ministerio\Riesgos finales para entregar al ministerio el 15 de junio\[Riesgos_IVC_CCP.xlsx]Datos'!#REF!)</xm:f>
            <x14:dxf>
              <fill>
                <patternFill>
                  <bgColor rgb="FF92D050"/>
                </patternFill>
              </fill>
            </x14:dxf>
          </x14:cfRule>
          <x14:cfRule type="expression" priority="1752" id="{897EDF51-A397-4487-9766-04B1E2CA0213}">
            <xm:f>OR(AC28='C:\Users\jmartinezp\Documents\Ficha_Ministerio\Riesgos finales para entregar al ministerio el 15 de junio\[Riesgos_IVC_CCP.xlsx]Datos'!#REF!,AC28='C:\Users\jmartinezp\Documents\Ficha_Ministerio\Riesgos finales para entregar al ministerio el 15 de junio\[Riesgos_IVC_CCP.xlsx]Datos'!#REF!)</xm:f>
            <x14:dxf>
              <fill>
                <patternFill>
                  <bgColor rgb="FFFFFF00"/>
                </patternFill>
              </fill>
            </x14:dxf>
          </x14:cfRule>
          <x14:cfRule type="expression" priority="1753" id="{2454A0FC-29D7-47E9-9A2B-FA9F22054AB2}">
            <xm:f>OR(AC28='C:\Users\jmartinezp\Documents\Ficha_Ministerio\Riesgos finales para entregar al ministerio el 15 de junio\[Riesgos_IVC_CCP.xlsx]Datos'!#REF!,AC28='C:\Users\jmartinezp\Documents\Ficha_Ministerio\Riesgos finales para entregar al ministerio el 15 de junio\[Riesgos_IVC_CCP.xlsx]Datos'!#REF!)</xm:f>
            <x14:dxf>
              <fill>
                <patternFill>
                  <bgColor rgb="FFFFC000"/>
                </patternFill>
              </fill>
            </x14:dxf>
          </x14:cfRule>
          <x14:cfRule type="expression" priority="1754" id="{6913E9B5-1F06-4EA1-B3CB-3574C24D245C}">
            <xm:f>OR(AC28='C:\Users\jmartinezp\Documents\Ficha_Ministerio\Riesgos finales para entregar al ministerio el 15 de junio\[Riesgos_IVC_CCP.xlsx]Datos'!#REF!,AC28='C:\Users\jmartinezp\Documents\Ficha_Ministerio\Riesgos finales para entregar al ministerio el 15 de junio\[Riesgos_IVC_CCP.xlsx]Datos'!#REF!)</xm:f>
            <x14:dxf>
              <fill>
                <patternFill>
                  <bgColor rgb="FFFF0000"/>
                </patternFill>
              </fill>
            </x14:dxf>
          </x14:cfRule>
          <xm:sqref>AC28</xm:sqref>
        </x14:conditionalFormatting>
        <x14:conditionalFormatting xmlns:xm="http://schemas.microsoft.com/office/excel/2006/main">
          <x14:cfRule type="expression" priority="1641" id="{6C332B1C-200C-44E6-A951-330EF93ECCD0}">
            <xm:f>OR(M38='C:\Users\jmartinezp\Documents\Ficha_Ministerio\Riesgos finales para entregar al ministerio el 15 de junio\[Riesgos_GFP_GCO.xlsx]Datos'!#REF!,M38='C:\Users\jmartinezp\Documents\Ficha_Ministerio\Riesgos finales para entregar al ministerio el 15 de junio\[Riesgos_GFP_GCO.xlsx]Datos'!#REF!)</xm:f>
            <x14:dxf>
              <fill>
                <patternFill>
                  <bgColor rgb="FF92D050"/>
                </patternFill>
              </fill>
            </x14:dxf>
          </x14:cfRule>
          <x14:cfRule type="expression" priority="1642" id="{02B47F5C-77E3-4F79-B9F2-FCE5C0B123DB}">
            <xm:f>OR(M38='C:\Users\jmartinezp\Documents\Ficha_Ministerio\Riesgos finales para entregar al ministerio el 15 de junio\[Riesgos_GFP_GCO.xlsx]Datos'!#REF!,M38='C:\Users\jmartinezp\Documents\Ficha_Ministerio\Riesgos finales para entregar al ministerio el 15 de junio\[Riesgos_GFP_GCO.xlsx]Datos'!#REF!)</xm:f>
            <x14:dxf>
              <fill>
                <patternFill>
                  <bgColor rgb="FFFFFF00"/>
                </patternFill>
              </fill>
            </x14:dxf>
          </x14:cfRule>
          <x14:cfRule type="expression" priority="1643" id="{28318BF2-A93E-449A-845F-D15F3A67E3BA}">
            <xm:f>OR(M38='C:\Users\jmartinezp\Documents\Ficha_Ministerio\Riesgos finales para entregar al ministerio el 15 de junio\[Riesgos_GFP_GCO.xlsx]Datos'!#REF!,M38='C:\Users\jmartinezp\Documents\Ficha_Ministerio\Riesgos finales para entregar al ministerio el 15 de junio\[Riesgos_GFP_GCO.xlsx]Datos'!#REF!)</xm:f>
            <x14:dxf>
              <fill>
                <patternFill>
                  <bgColor rgb="FFFFC000"/>
                </patternFill>
              </fill>
            </x14:dxf>
          </x14:cfRule>
          <x14:cfRule type="expression" priority="1644" id="{8F64C2DB-461B-460D-BCBB-6717DAEEB6F1}">
            <xm:f>OR(M38='C:\Users\jmartinezp\Documents\Ficha_Ministerio\Riesgos finales para entregar al ministerio el 15 de junio\[Riesgos_GFP_GCO.xlsx]Datos'!#REF!,M38='C:\Users\jmartinezp\Documents\Ficha_Ministerio\Riesgos finales para entregar al ministerio el 15 de junio\[Riesgos_GFP_GCO.xlsx]Datos'!#REF!)</xm:f>
            <x14:dxf>
              <fill>
                <patternFill>
                  <bgColor rgb="FFFF0000"/>
                </patternFill>
              </fill>
            </x14:dxf>
          </x14:cfRule>
          <xm:sqref>M38</xm:sqref>
        </x14:conditionalFormatting>
        <x14:conditionalFormatting xmlns:xm="http://schemas.microsoft.com/office/excel/2006/main">
          <x14:cfRule type="cellIs" priority="1632" operator="equal" id="{32509A16-B5CE-46CB-A3EA-0A0A560BB5DB}">
            <xm:f>'C:\Users\jmartinezp\Documents\Ficha_Ministerio\Riesgos finales para entregar al ministerio el 15 de junio\[Riesgos_GFP_GCO.xlsx]Datos'!#REF!</xm:f>
            <x14:dxf>
              <fill>
                <patternFill>
                  <bgColor rgb="FF92D050"/>
                </patternFill>
              </fill>
            </x14:dxf>
          </x14:cfRule>
          <x14:cfRule type="cellIs" priority="1633" operator="equal" id="{0794C7DA-A109-439F-AB08-230D45A44C3B}">
            <xm:f>'C:\Users\jmartinezp\Documents\Ficha_Ministerio\Riesgos finales para entregar al ministerio el 15 de junio\[Riesgos_GFP_GCO.xlsx]Datos'!#REF!</xm:f>
            <x14:dxf>
              <fill>
                <patternFill>
                  <bgColor rgb="FFFFFF00"/>
                </patternFill>
              </fill>
            </x14:dxf>
          </x14:cfRule>
          <x14:cfRule type="cellIs" priority="1634" operator="equal" id="{7B5B5D26-A96E-4B29-8AD1-581340C52771}">
            <xm:f>'C:\Users\jmartinezp\Documents\Ficha_Ministerio\Riesgos finales para entregar al ministerio el 15 de junio\[Riesgos_GFP_GCO.xlsx]Datos'!#REF!</xm:f>
            <x14:dxf>
              <fill>
                <patternFill>
                  <bgColor rgb="FFFF0000"/>
                </patternFill>
              </fill>
            </x14:dxf>
          </x14:cfRule>
          <xm:sqref>S38</xm:sqref>
        </x14:conditionalFormatting>
        <x14:conditionalFormatting xmlns:xm="http://schemas.microsoft.com/office/excel/2006/main">
          <x14:cfRule type="cellIs" priority="1623" operator="equal" id="{DC299B66-0C98-4758-B829-1517EF88C5AD}">
            <xm:f>'C:\Users\jmartinezp\Documents\Ficha_Ministerio\Riesgos finales para entregar al ministerio el 15 de junio\[Riesgos_GFP_GCO.xlsx]Datos'!#REF!</xm:f>
            <x14:dxf>
              <fill>
                <patternFill>
                  <bgColor rgb="FF92D050"/>
                </patternFill>
              </fill>
            </x14:dxf>
          </x14:cfRule>
          <x14:cfRule type="cellIs" priority="1624" operator="equal" id="{890BB0FB-A94B-4F4A-A763-7304E53E9430}">
            <xm:f>'C:\Users\jmartinezp\Documents\Ficha_Ministerio\Riesgos finales para entregar al ministerio el 15 de junio\[Riesgos_GFP_GCO.xlsx]Datos'!#REF!</xm:f>
            <x14:dxf>
              <fill>
                <patternFill>
                  <bgColor rgb="FFFFFF00"/>
                </patternFill>
              </fill>
            </x14:dxf>
          </x14:cfRule>
          <x14:cfRule type="cellIs" priority="1625" operator="equal" id="{CAC2E5E7-B478-46DD-91BD-4E3D4774C7DB}">
            <xm:f>'C:\Users\jmartinezp\Documents\Ficha_Ministerio\Riesgos finales para entregar al ministerio el 15 de junio\[Riesgos_GFP_GCO.xlsx]Datos'!#REF!</xm:f>
            <x14:dxf>
              <fill>
                <patternFill>
                  <bgColor rgb="FFFF0000"/>
                </patternFill>
              </fill>
            </x14:dxf>
          </x14:cfRule>
          <xm:sqref>Y38</xm:sqref>
        </x14:conditionalFormatting>
        <x14:conditionalFormatting xmlns:xm="http://schemas.microsoft.com/office/excel/2006/main">
          <x14:cfRule type="expression" priority="1611" id="{36F30152-ECDE-476E-BCE9-A145BEA38006}">
            <xm:f>OR(AC38='C:\Users\jmartinezp\Documents\Ficha_Ministerio\Riesgos finales para entregar al ministerio el 15 de junio\[Riesgos_GFP_GCO.xlsx]Datos'!#REF!,AC38='C:\Users\jmartinezp\Documents\Ficha_Ministerio\Riesgos finales para entregar al ministerio el 15 de junio\[Riesgos_GFP_GCO.xlsx]Datos'!#REF!)</xm:f>
            <x14:dxf>
              <fill>
                <patternFill>
                  <bgColor rgb="FF92D050"/>
                </patternFill>
              </fill>
            </x14:dxf>
          </x14:cfRule>
          <x14:cfRule type="expression" priority="1612" id="{F87112CA-23E3-4A77-A918-434DE0EC5A5F}">
            <xm:f>OR(AC38='C:\Users\jmartinezp\Documents\Ficha_Ministerio\Riesgos finales para entregar al ministerio el 15 de junio\[Riesgos_GFP_GCO.xlsx]Datos'!#REF!,AC38='C:\Users\jmartinezp\Documents\Ficha_Ministerio\Riesgos finales para entregar al ministerio el 15 de junio\[Riesgos_GFP_GCO.xlsx]Datos'!#REF!)</xm:f>
            <x14:dxf>
              <fill>
                <patternFill>
                  <bgColor rgb="FFFFFF00"/>
                </patternFill>
              </fill>
            </x14:dxf>
          </x14:cfRule>
          <x14:cfRule type="expression" priority="1613" id="{13FEA934-EF6F-4A42-A78A-72DD35839CFD}">
            <xm:f>OR(AC38='C:\Users\jmartinezp\Documents\Ficha_Ministerio\Riesgos finales para entregar al ministerio el 15 de junio\[Riesgos_GFP_GCO.xlsx]Datos'!#REF!,AC38='C:\Users\jmartinezp\Documents\Ficha_Ministerio\Riesgos finales para entregar al ministerio el 15 de junio\[Riesgos_GFP_GCO.xlsx]Datos'!#REF!)</xm:f>
            <x14:dxf>
              <fill>
                <patternFill>
                  <bgColor rgb="FFFFC000"/>
                </patternFill>
              </fill>
            </x14:dxf>
          </x14:cfRule>
          <x14:cfRule type="expression" priority="1614" id="{9FEC42F9-D7EC-45FA-9D89-E65B8D0B7017}">
            <xm:f>OR(AC38='C:\Users\jmartinezp\Documents\Ficha_Ministerio\Riesgos finales para entregar al ministerio el 15 de junio\[Riesgos_GFP_GCO.xlsx]Datos'!#REF!,AC38='C:\Users\jmartinezp\Documents\Ficha_Ministerio\Riesgos finales para entregar al ministerio el 15 de junio\[Riesgos_GFP_GCO.xlsx]Datos'!#REF!)</xm:f>
            <x14:dxf>
              <fill>
                <patternFill>
                  <bgColor rgb="FFFF0000"/>
                </patternFill>
              </fill>
            </x14:dxf>
          </x14:cfRule>
          <xm:sqref>AC38</xm:sqref>
        </x14:conditionalFormatting>
        <x14:conditionalFormatting xmlns:xm="http://schemas.microsoft.com/office/excel/2006/main">
          <x14:cfRule type="expression" priority="1495" id="{355BA6F5-EEDF-4352-9692-3A817314A34E}">
            <xm:f>OR(M47='C:\Users\jmartinezp\Documents\Ficha_Ministerio\Riesgos finales para entregar al ministerio el 15 de junio\[Riesgos_ASS_ESA.xlsx]Datos'!#REF!,M47='C:\Users\jmartinezp\Documents\Ficha_Ministerio\Riesgos finales para entregar al ministerio el 15 de junio\[Riesgos_ASS_ESA.xlsx]Datos'!#REF!)</xm:f>
            <x14:dxf>
              <fill>
                <patternFill>
                  <bgColor rgb="FF92D050"/>
                </patternFill>
              </fill>
            </x14:dxf>
          </x14:cfRule>
          <x14:cfRule type="expression" priority="1496" id="{568C4906-050C-4D03-BCAA-1DF2FC0ED95D}">
            <xm:f>OR(M47='C:\Users\jmartinezp\Documents\Ficha_Ministerio\Riesgos finales para entregar al ministerio el 15 de junio\[Riesgos_ASS_ESA.xlsx]Datos'!#REF!,M47='C:\Users\jmartinezp\Documents\Ficha_Ministerio\Riesgos finales para entregar al ministerio el 15 de junio\[Riesgos_ASS_ESA.xlsx]Datos'!#REF!)</xm:f>
            <x14:dxf>
              <fill>
                <patternFill>
                  <bgColor rgb="FFFFFF00"/>
                </patternFill>
              </fill>
            </x14:dxf>
          </x14:cfRule>
          <x14:cfRule type="expression" priority="1497" id="{1C900725-D863-4BE0-AAE8-EAA40E15A0D6}">
            <xm:f>OR(M47='C:\Users\jmartinezp\Documents\Ficha_Ministerio\Riesgos finales para entregar al ministerio el 15 de junio\[Riesgos_ASS_ESA.xlsx]Datos'!#REF!,M47='C:\Users\jmartinezp\Documents\Ficha_Ministerio\Riesgos finales para entregar al ministerio el 15 de junio\[Riesgos_ASS_ESA.xlsx]Datos'!#REF!)</xm:f>
            <x14:dxf>
              <fill>
                <patternFill>
                  <bgColor rgb="FFFFC000"/>
                </patternFill>
              </fill>
            </x14:dxf>
          </x14:cfRule>
          <x14:cfRule type="expression" priority="1498" id="{D69B95C1-ED94-42CA-AC64-B80F52A3BD40}">
            <xm:f>OR(M47='C:\Users\jmartinezp\Documents\Ficha_Ministerio\Riesgos finales para entregar al ministerio el 15 de junio\[Riesgos_ASS_ESA.xlsx]Datos'!#REF!,M47='C:\Users\jmartinezp\Documents\Ficha_Ministerio\Riesgos finales para entregar al ministerio el 15 de junio\[Riesgos_ASS_ESA.xlsx]Datos'!#REF!)</xm:f>
            <x14:dxf>
              <fill>
                <patternFill>
                  <bgColor rgb="FFFF0000"/>
                </patternFill>
              </fill>
            </x14:dxf>
          </x14:cfRule>
          <xm:sqref>M47</xm:sqref>
        </x14:conditionalFormatting>
        <x14:conditionalFormatting xmlns:xm="http://schemas.microsoft.com/office/excel/2006/main">
          <x14:cfRule type="expression" priority="1481" id="{293F4251-5EBD-4385-8EFC-6FC6CA6E6C22}">
            <xm:f>OR(M48='C:\Users\jmartinezp\Documents\Ficha_Ministerio\Riesgos finales para entregar al ministerio el 15 de junio\[Riesgos_ASS_ESA.xlsx]Datos'!#REF!,M48='C:\Users\jmartinezp\Documents\Ficha_Ministerio\Riesgos finales para entregar al ministerio el 15 de junio\[Riesgos_ASS_ESA.xlsx]Datos'!#REF!)</xm:f>
            <x14:dxf>
              <fill>
                <patternFill>
                  <bgColor rgb="FF92D050"/>
                </patternFill>
              </fill>
            </x14:dxf>
          </x14:cfRule>
          <x14:cfRule type="expression" priority="1482" id="{8F75752D-A816-4942-89E3-0FFCE8218EA2}">
            <xm:f>OR(M48='C:\Users\jmartinezp\Documents\Ficha_Ministerio\Riesgos finales para entregar al ministerio el 15 de junio\[Riesgos_ASS_ESA.xlsx]Datos'!#REF!,M48='C:\Users\jmartinezp\Documents\Ficha_Ministerio\Riesgos finales para entregar al ministerio el 15 de junio\[Riesgos_ASS_ESA.xlsx]Datos'!#REF!)</xm:f>
            <x14:dxf>
              <fill>
                <patternFill>
                  <bgColor rgb="FFFFFF00"/>
                </patternFill>
              </fill>
            </x14:dxf>
          </x14:cfRule>
          <x14:cfRule type="expression" priority="1483" id="{D6ADC42A-3CB2-4B60-84BF-7394D2361B6E}">
            <xm:f>OR(M48='C:\Users\jmartinezp\Documents\Ficha_Ministerio\Riesgos finales para entregar al ministerio el 15 de junio\[Riesgos_ASS_ESA.xlsx]Datos'!#REF!,M48='C:\Users\jmartinezp\Documents\Ficha_Ministerio\Riesgos finales para entregar al ministerio el 15 de junio\[Riesgos_ASS_ESA.xlsx]Datos'!#REF!)</xm:f>
            <x14:dxf>
              <fill>
                <patternFill>
                  <bgColor rgb="FFFFC000"/>
                </patternFill>
              </fill>
            </x14:dxf>
          </x14:cfRule>
          <x14:cfRule type="expression" priority="1484" id="{459B4922-6C48-4961-AACE-730349671756}">
            <xm:f>OR(M48='C:\Users\jmartinezp\Documents\Ficha_Ministerio\Riesgos finales para entregar al ministerio el 15 de junio\[Riesgos_ASS_ESA.xlsx]Datos'!#REF!,M48='C:\Users\jmartinezp\Documents\Ficha_Ministerio\Riesgos finales para entregar al ministerio el 15 de junio\[Riesgos_ASS_ESA.xlsx]Datos'!#REF!)</xm:f>
            <x14:dxf>
              <fill>
                <patternFill>
                  <bgColor rgb="FFFF0000"/>
                </patternFill>
              </fill>
            </x14:dxf>
          </x14:cfRule>
          <xm:sqref>M48</xm:sqref>
        </x14:conditionalFormatting>
        <x14:conditionalFormatting xmlns:xm="http://schemas.microsoft.com/office/excel/2006/main">
          <x14:cfRule type="cellIs" priority="1492" operator="equal" id="{F548FE03-9797-417D-8837-B1F6684B3891}">
            <xm:f>'C:\Users\jmartinezp\Documents\Ficha_Ministerio\Riesgos finales para entregar al ministerio el 15 de junio\[Riesgos_ASS_ESA.xlsx]Datos'!#REF!</xm:f>
            <x14:dxf>
              <fill>
                <patternFill>
                  <bgColor rgb="FF92D050"/>
                </patternFill>
              </fill>
            </x14:dxf>
          </x14:cfRule>
          <x14:cfRule type="cellIs" priority="1493" operator="equal" id="{D4EE0631-37F8-4037-B59D-FDDEE9D83355}">
            <xm:f>'C:\Users\jmartinezp\Documents\Ficha_Ministerio\Riesgos finales para entregar al ministerio el 15 de junio\[Riesgos_ASS_ESA.xlsx]Datos'!#REF!</xm:f>
            <x14:dxf>
              <fill>
                <patternFill>
                  <bgColor rgb="FFFFFF00"/>
                </patternFill>
              </fill>
            </x14:dxf>
          </x14:cfRule>
          <x14:cfRule type="cellIs" priority="1494" operator="equal" id="{013661E4-ACE6-414B-B626-F909DACFD35A}">
            <xm:f>'C:\Users\jmartinezp\Documents\Ficha_Ministerio\Riesgos finales para entregar al ministerio el 15 de junio\[Riesgos_ASS_ESA.xlsx]Datos'!#REF!</xm:f>
            <x14:dxf>
              <fill>
                <patternFill>
                  <bgColor rgb="FFFF0000"/>
                </patternFill>
              </fill>
            </x14:dxf>
          </x14:cfRule>
          <xm:sqref>S47</xm:sqref>
        </x14:conditionalFormatting>
        <x14:conditionalFormatting xmlns:xm="http://schemas.microsoft.com/office/excel/2006/main">
          <x14:cfRule type="cellIs" priority="1478" operator="equal" id="{DBDF6F34-CE50-4B39-825F-1317F21A2F08}">
            <xm:f>'C:\Users\jmartinezp\Documents\Ficha_Ministerio\Riesgos finales para entregar al ministerio el 15 de junio\[Riesgos_ASS_ESA.xlsx]Datos'!#REF!</xm:f>
            <x14:dxf>
              <fill>
                <patternFill>
                  <bgColor rgb="FF92D050"/>
                </patternFill>
              </fill>
            </x14:dxf>
          </x14:cfRule>
          <x14:cfRule type="cellIs" priority="1479" operator="equal" id="{0961560E-B188-412D-83BF-193D61608011}">
            <xm:f>'C:\Users\jmartinezp\Documents\Ficha_Ministerio\Riesgos finales para entregar al ministerio el 15 de junio\[Riesgos_ASS_ESA.xlsx]Datos'!#REF!</xm:f>
            <x14:dxf>
              <fill>
                <patternFill>
                  <bgColor rgb="FFFFFF00"/>
                </patternFill>
              </fill>
            </x14:dxf>
          </x14:cfRule>
          <x14:cfRule type="cellIs" priority="1480" operator="equal" id="{0FC25C77-2DBB-44A9-BEC7-C2AF05572784}">
            <xm:f>'C:\Users\jmartinezp\Documents\Ficha_Ministerio\Riesgos finales para entregar al ministerio el 15 de junio\[Riesgos_ASS_ESA.xlsx]Datos'!#REF!</xm:f>
            <x14:dxf>
              <fill>
                <patternFill>
                  <bgColor rgb="FFFF0000"/>
                </patternFill>
              </fill>
            </x14:dxf>
          </x14:cfRule>
          <xm:sqref>S48</xm:sqref>
        </x14:conditionalFormatting>
        <x14:conditionalFormatting xmlns:xm="http://schemas.microsoft.com/office/excel/2006/main">
          <x14:cfRule type="cellIs" priority="1489" operator="equal" id="{020860B3-3BF7-45B8-8019-1A3CCD402340}">
            <xm:f>'C:\Users\jmartinezp\Documents\Ficha_Ministerio\Riesgos finales para entregar al ministerio el 15 de junio\[Riesgos_ASS_ESA.xlsx]Datos'!#REF!</xm:f>
            <x14:dxf>
              <fill>
                <patternFill>
                  <bgColor rgb="FF92D050"/>
                </patternFill>
              </fill>
            </x14:dxf>
          </x14:cfRule>
          <x14:cfRule type="cellIs" priority="1490" operator="equal" id="{C4FF864B-33A1-4C6F-9C6B-38338DA8AB6E}">
            <xm:f>'C:\Users\jmartinezp\Documents\Ficha_Ministerio\Riesgos finales para entregar al ministerio el 15 de junio\[Riesgos_ASS_ESA.xlsx]Datos'!#REF!</xm:f>
            <x14:dxf>
              <fill>
                <patternFill>
                  <bgColor rgb="FFFFFF00"/>
                </patternFill>
              </fill>
            </x14:dxf>
          </x14:cfRule>
          <x14:cfRule type="cellIs" priority="1491" operator="equal" id="{8E4EBDA4-1F06-421B-9E29-1F9878862419}">
            <xm:f>'C:\Users\jmartinezp\Documents\Ficha_Ministerio\Riesgos finales para entregar al ministerio el 15 de junio\[Riesgos_ASS_ESA.xlsx]Datos'!#REF!</xm:f>
            <x14:dxf>
              <fill>
                <patternFill>
                  <bgColor rgb="FFFF0000"/>
                </patternFill>
              </fill>
            </x14:dxf>
          </x14:cfRule>
          <xm:sqref>Y47</xm:sqref>
        </x14:conditionalFormatting>
        <x14:conditionalFormatting xmlns:xm="http://schemas.microsoft.com/office/excel/2006/main">
          <x14:cfRule type="cellIs" priority="1475" operator="equal" id="{2C6E56EE-3837-4880-AE16-7AC3168DB392}">
            <xm:f>'C:\Users\jmartinezp\Documents\Ficha_Ministerio\Riesgos finales para entregar al ministerio el 15 de junio\[Riesgos_ASS_ESA.xlsx]Datos'!#REF!</xm:f>
            <x14:dxf>
              <fill>
                <patternFill>
                  <bgColor rgb="FF92D050"/>
                </patternFill>
              </fill>
            </x14:dxf>
          </x14:cfRule>
          <x14:cfRule type="cellIs" priority="1476" operator="equal" id="{5CF4F48A-9D1C-45D9-B7FD-17C6F1C4B110}">
            <xm:f>'C:\Users\jmartinezp\Documents\Ficha_Ministerio\Riesgos finales para entregar al ministerio el 15 de junio\[Riesgos_ASS_ESA.xlsx]Datos'!#REF!</xm:f>
            <x14:dxf>
              <fill>
                <patternFill>
                  <bgColor rgb="FFFFFF00"/>
                </patternFill>
              </fill>
            </x14:dxf>
          </x14:cfRule>
          <x14:cfRule type="cellIs" priority="1477" operator="equal" id="{79B9492B-E177-49EF-B4CB-E09D33C7446A}">
            <xm:f>'C:\Users\jmartinezp\Documents\Ficha_Ministerio\Riesgos finales para entregar al ministerio el 15 de junio\[Riesgos_ASS_ESA.xlsx]Datos'!#REF!</xm:f>
            <x14:dxf>
              <fill>
                <patternFill>
                  <bgColor rgb="FFFF0000"/>
                </patternFill>
              </fill>
            </x14:dxf>
          </x14:cfRule>
          <xm:sqref>Y48</xm:sqref>
        </x14:conditionalFormatting>
        <x14:conditionalFormatting xmlns:xm="http://schemas.microsoft.com/office/excel/2006/main">
          <x14:cfRule type="expression" priority="1485" id="{090FC38C-5FA8-4C52-8015-708CC499A433}">
            <xm:f>OR(AC47='C:\Users\jmartinezp\Documents\Ficha_Ministerio\Riesgos finales para entregar al ministerio el 15 de junio\[Riesgos_ASS_ESA.xlsx]Datos'!#REF!,AC47='C:\Users\jmartinezp\Documents\Ficha_Ministerio\Riesgos finales para entregar al ministerio el 15 de junio\[Riesgos_ASS_ESA.xlsx]Datos'!#REF!)</xm:f>
            <x14:dxf>
              <fill>
                <patternFill>
                  <bgColor rgb="FF92D050"/>
                </patternFill>
              </fill>
            </x14:dxf>
          </x14:cfRule>
          <x14:cfRule type="expression" priority="1486" id="{8179F36B-2BAC-4891-9FF7-CA288618CAA4}">
            <xm:f>OR(AC47='C:\Users\jmartinezp\Documents\Ficha_Ministerio\Riesgos finales para entregar al ministerio el 15 de junio\[Riesgos_ASS_ESA.xlsx]Datos'!#REF!,AC47='C:\Users\jmartinezp\Documents\Ficha_Ministerio\Riesgos finales para entregar al ministerio el 15 de junio\[Riesgos_ASS_ESA.xlsx]Datos'!#REF!)</xm:f>
            <x14:dxf>
              <fill>
                <patternFill>
                  <bgColor rgb="FFFFFF00"/>
                </patternFill>
              </fill>
            </x14:dxf>
          </x14:cfRule>
          <x14:cfRule type="expression" priority="1487" id="{139B4C4D-4D02-4E7B-9952-CC98690CF0D0}">
            <xm:f>OR(AC47='C:\Users\jmartinezp\Documents\Ficha_Ministerio\Riesgos finales para entregar al ministerio el 15 de junio\[Riesgos_ASS_ESA.xlsx]Datos'!#REF!,AC47='C:\Users\jmartinezp\Documents\Ficha_Ministerio\Riesgos finales para entregar al ministerio el 15 de junio\[Riesgos_ASS_ESA.xlsx]Datos'!#REF!)</xm:f>
            <x14:dxf>
              <fill>
                <patternFill>
                  <bgColor rgb="FFFFC000"/>
                </patternFill>
              </fill>
            </x14:dxf>
          </x14:cfRule>
          <x14:cfRule type="expression" priority="1488" id="{05916F68-8661-4ED7-92C4-FE8D02BFCA68}">
            <xm:f>OR(AC47='C:\Users\jmartinezp\Documents\Ficha_Ministerio\Riesgos finales para entregar al ministerio el 15 de junio\[Riesgos_ASS_ESA.xlsx]Datos'!#REF!,AC47='C:\Users\jmartinezp\Documents\Ficha_Ministerio\Riesgos finales para entregar al ministerio el 15 de junio\[Riesgos_ASS_ESA.xlsx]Datos'!#REF!)</xm:f>
            <x14:dxf>
              <fill>
                <patternFill>
                  <bgColor rgb="FFFF0000"/>
                </patternFill>
              </fill>
            </x14:dxf>
          </x14:cfRule>
          <xm:sqref>AC47</xm:sqref>
        </x14:conditionalFormatting>
        <x14:conditionalFormatting xmlns:xm="http://schemas.microsoft.com/office/excel/2006/main">
          <x14:cfRule type="expression" priority="1471" id="{51A10EBD-AFC4-487A-A6FA-A15206B3C915}">
            <xm:f>OR(AC48='C:\Users\jmartinezp\Documents\Ficha_Ministerio\Riesgos finales para entregar al ministerio el 15 de junio\[Riesgos_ASS_ESA.xlsx]Datos'!#REF!,AC48='C:\Users\jmartinezp\Documents\Ficha_Ministerio\Riesgos finales para entregar al ministerio el 15 de junio\[Riesgos_ASS_ESA.xlsx]Datos'!#REF!)</xm:f>
            <x14:dxf>
              <fill>
                <patternFill>
                  <bgColor rgb="FF92D050"/>
                </patternFill>
              </fill>
            </x14:dxf>
          </x14:cfRule>
          <x14:cfRule type="expression" priority="1472" id="{C68C2361-57D1-4C17-9CAA-B8FC5BAAD977}">
            <xm:f>OR(AC48='C:\Users\jmartinezp\Documents\Ficha_Ministerio\Riesgos finales para entregar al ministerio el 15 de junio\[Riesgos_ASS_ESA.xlsx]Datos'!#REF!,AC48='C:\Users\jmartinezp\Documents\Ficha_Ministerio\Riesgos finales para entregar al ministerio el 15 de junio\[Riesgos_ASS_ESA.xlsx]Datos'!#REF!)</xm:f>
            <x14:dxf>
              <fill>
                <patternFill>
                  <bgColor rgb="FFFFFF00"/>
                </patternFill>
              </fill>
            </x14:dxf>
          </x14:cfRule>
          <x14:cfRule type="expression" priority="1473" id="{9D4869B1-3965-4B1F-A238-DB6030C5D3E3}">
            <xm:f>OR(AC48='C:\Users\jmartinezp\Documents\Ficha_Ministerio\Riesgos finales para entregar al ministerio el 15 de junio\[Riesgos_ASS_ESA.xlsx]Datos'!#REF!,AC48='C:\Users\jmartinezp\Documents\Ficha_Ministerio\Riesgos finales para entregar al ministerio el 15 de junio\[Riesgos_ASS_ESA.xlsx]Datos'!#REF!)</xm:f>
            <x14:dxf>
              <fill>
                <patternFill>
                  <bgColor rgb="FFFFC000"/>
                </patternFill>
              </fill>
            </x14:dxf>
          </x14:cfRule>
          <x14:cfRule type="expression" priority="1474" id="{F42C3E01-A42D-4B90-9EEE-07EBE24E77A8}">
            <xm:f>OR(AC48='C:\Users\jmartinezp\Documents\Ficha_Ministerio\Riesgos finales para entregar al ministerio el 15 de junio\[Riesgos_ASS_ESA.xlsx]Datos'!#REF!,AC48='C:\Users\jmartinezp\Documents\Ficha_Ministerio\Riesgos finales para entregar al ministerio el 15 de junio\[Riesgos_ASS_ESA.xlsx]Datos'!#REF!)</xm:f>
            <x14:dxf>
              <fill>
                <patternFill>
                  <bgColor rgb="FFFF0000"/>
                </patternFill>
              </fill>
            </x14:dxf>
          </x14:cfRule>
          <xm:sqref>AC48</xm:sqref>
        </x14:conditionalFormatting>
        <x14:conditionalFormatting xmlns:xm="http://schemas.microsoft.com/office/excel/2006/main">
          <x14:cfRule type="expression" priority="1467" id="{E1B8C8EA-1DD8-4FC8-BF0E-4DD620AA5B8A}">
            <xm:f>OR(M49='C:\Users\jmartinezp\Documents\Ficha_Ministerio\Riesgos finales para entregar al ministerio el 15 de junio\[Riesgos_GJR_GJE.xlsx]Datos'!#REF!,M49='C:\Users\jmartinezp\Documents\Ficha_Ministerio\Riesgos finales para entregar al ministerio el 15 de junio\[Riesgos_GJR_GJE.xlsx]Datos'!#REF!)</xm:f>
            <x14:dxf>
              <fill>
                <patternFill>
                  <bgColor rgb="FF92D050"/>
                </patternFill>
              </fill>
            </x14:dxf>
          </x14:cfRule>
          <x14:cfRule type="expression" priority="1468" id="{D79613BA-45E0-498C-8A34-D7CBFDEC315B}">
            <xm:f>OR(M49='C:\Users\jmartinezp\Documents\Ficha_Ministerio\Riesgos finales para entregar al ministerio el 15 de junio\[Riesgos_GJR_GJE.xlsx]Datos'!#REF!,M49='C:\Users\jmartinezp\Documents\Ficha_Ministerio\Riesgos finales para entregar al ministerio el 15 de junio\[Riesgos_GJR_GJE.xlsx]Datos'!#REF!)</xm:f>
            <x14:dxf>
              <fill>
                <patternFill>
                  <bgColor rgb="FFFFFF00"/>
                </patternFill>
              </fill>
            </x14:dxf>
          </x14:cfRule>
          <x14:cfRule type="expression" priority="1469" id="{C4C22530-8806-48CB-9835-8A8DF17C9950}">
            <xm:f>OR(M49='C:\Users\jmartinezp\Documents\Ficha_Ministerio\Riesgos finales para entregar al ministerio el 15 de junio\[Riesgos_GJR_GJE.xlsx]Datos'!#REF!,M49='C:\Users\jmartinezp\Documents\Ficha_Ministerio\Riesgos finales para entregar al ministerio el 15 de junio\[Riesgos_GJR_GJE.xlsx]Datos'!#REF!)</xm:f>
            <x14:dxf>
              <fill>
                <patternFill>
                  <bgColor rgb="FFFFC000"/>
                </patternFill>
              </fill>
            </x14:dxf>
          </x14:cfRule>
          <x14:cfRule type="expression" priority="1470" id="{85945654-5463-45E1-9BBF-A80A778BAFC7}">
            <xm:f>OR(M49='C:\Users\jmartinezp\Documents\Ficha_Ministerio\Riesgos finales para entregar al ministerio el 15 de junio\[Riesgos_GJR_GJE.xlsx]Datos'!#REF!,M49='C:\Users\jmartinezp\Documents\Ficha_Ministerio\Riesgos finales para entregar al ministerio el 15 de junio\[Riesgos_GJR_GJE.xlsx]Datos'!#REF!)</xm:f>
            <x14:dxf>
              <fill>
                <patternFill>
                  <bgColor rgb="FFFF0000"/>
                </patternFill>
              </fill>
            </x14:dxf>
          </x14:cfRule>
          <xm:sqref>M49</xm:sqref>
        </x14:conditionalFormatting>
        <x14:conditionalFormatting xmlns:xm="http://schemas.microsoft.com/office/excel/2006/main">
          <x14:cfRule type="expression" priority="1449" id="{2035294F-28DF-44A5-A0EE-93546751CF91}">
            <xm:f>OR(M51='C:\Users\jmartinezp\Documents\Ficha_Ministerio\Riesgos finales para entregar al ministerio el 15 de junio\[Riesgos_GJR_GJE.xlsx]Datos'!#REF!,M51='C:\Users\jmartinezp\Documents\Ficha_Ministerio\Riesgos finales para entregar al ministerio el 15 de junio\[Riesgos_GJR_GJE.xlsx]Datos'!#REF!)</xm:f>
            <x14:dxf>
              <fill>
                <patternFill>
                  <bgColor rgb="FF92D050"/>
                </patternFill>
              </fill>
            </x14:dxf>
          </x14:cfRule>
          <x14:cfRule type="expression" priority="1450" id="{01814F7A-87BD-4CAA-8D51-EA7536AD611C}">
            <xm:f>OR(M51='C:\Users\jmartinezp\Documents\Ficha_Ministerio\Riesgos finales para entregar al ministerio el 15 de junio\[Riesgos_GJR_GJE.xlsx]Datos'!#REF!,M51='C:\Users\jmartinezp\Documents\Ficha_Ministerio\Riesgos finales para entregar al ministerio el 15 de junio\[Riesgos_GJR_GJE.xlsx]Datos'!#REF!)</xm:f>
            <x14:dxf>
              <fill>
                <patternFill>
                  <bgColor rgb="FFFFFF00"/>
                </patternFill>
              </fill>
            </x14:dxf>
          </x14:cfRule>
          <x14:cfRule type="expression" priority="1451" id="{E6D4A675-7480-4C3C-A3C4-883B09923F11}">
            <xm:f>OR(M51='C:\Users\jmartinezp\Documents\Ficha_Ministerio\Riesgos finales para entregar al ministerio el 15 de junio\[Riesgos_GJR_GJE.xlsx]Datos'!#REF!,M51='C:\Users\jmartinezp\Documents\Ficha_Ministerio\Riesgos finales para entregar al ministerio el 15 de junio\[Riesgos_GJR_GJE.xlsx]Datos'!#REF!)</xm:f>
            <x14:dxf>
              <fill>
                <patternFill>
                  <bgColor rgb="FFFFC000"/>
                </patternFill>
              </fill>
            </x14:dxf>
          </x14:cfRule>
          <x14:cfRule type="expression" priority="1452" id="{A5FD6BE0-6F73-4680-AFC3-44FDA344677A}">
            <xm:f>OR(M51='C:\Users\jmartinezp\Documents\Ficha_Ministerio\Riesgos finales para entregar al ministerio el 15 de junio\[Riesgos_GJR_GJE.xlsx]Datos'!#REF!,M51='C:\Users\jmartinezp\Documents\Ficha_Ministerio\Riesgos finales para entregar al ministerio el 15 de junio\[Riesgos_GJR_GJE.xlsx]Datos'!#REF!)</xm:f>
            <x14:dxf>
              <fill>
                <patternFill>
                  <bgColor rgb="FFFF0000"/>
                </patternFill>
              </fill>
            </x14:dxf>
          </x14:cfRule>
          <xm:sqref>M51</xm:sqref>
        </x14:conditionalFormatting>
        <x14:conditionalFormatting xmlns:xm="http://schemas.microsoft.com/office/excel/2006/main">
          <x14:cfRule type="expression" priority="1445" id="{7FA1D051-4AF1-4C86-BD8C-D6728B12FFF0}">
            <xm:f>OR(M52='C:\Users\jmartinezp\Documents\Ficha_Ministerio\Riesgos finales para entregar al ministerio el 15 de junio\[Riesgos_GJR_GJE.xlsx]Datos'!#REF!,M52='C:\Users\jmartinezp\Documents\Ficha_Ministerio\Riesgos finales para entregar al ministerio el 15 de junio\[Riesgos_GJR_GJE.xlsx]Datos'!#REF!)</xm:f>
            <x14:dxf>
              <fill>
                <patternFill>
                  <bgColor rgb="FF92D050"/>
                </patternFill>
              </fill>
            </x14:dxf>
          </x14:cfRule>
          <x14:cfRule type="expression" priority="1446" id="{93E3CCF0-8EDB-4DE2-9CBA-B78A2CE1E8A3}">
            <xm:f>OR(M52='C:\Users\jmartinezp\Documents\Ficha_Ministerio\Riesgos finales para entregar al ministerio el 15 de junio\[Riesgos_GJR_GJE.xlsx]Datos'!#REF!,M52='C:\Users\jmartinezp\Documents\Ficha_Ministerio\Riesgos finales para entregar al ministerio el 15 de junio\[Riesgos_GJR_GJE.xlsx]Datos'!#REF!)</xm:f>
            <x14:dxf>
              <fill>
                <patternFill>
                  <bgColor rgb="FFFFFF00"/>
                </patternFill>
              </fill>
            </x14:dxf>
          </x14:cfRule>
          <x14:cfRule type="expression" priority="1447" id="{C643B9AF-24B0-45B0-A55C-DD4355BC4524}">
            <xm:f>OR(M52='C:\Users\jmartinezp\Documents\Ficha_Ministerio\Riesgos finales para entregar al ministerio el 15 de junio\[Riesgos_GJR_GJE.xlsx]Datos'!#REF!,M52='C:\Users\jmartinezp\Documents\Ficha_Ministerio\Riesgos finales para entregar al ministerio el 15 de junio\[Riesgos_GJR_GJE.xlsx]Datos'!#REF!)</xm:f>
            <x14:dxf>
              <fill>
                <patternFill>
                  <bgColor rgb="FFFFC000"/>
                </patternFill>
              </fill>
            </x14:dxf>
          </x14:cfRule>
          <x14:cfRule type="expression" priority="1448" id="{5CC7A1D9-19A9-442D-AAFE-31B0703FA706}">
            <xm:f>OR(M52='C:\Users\jmartinezp\Documents\Ficha_Ministerio\Riesgos finales para entregar al ministerio el 15 de junio\[Riesgos_GJR_GJE.xlsx]Datos'!#REF!,M52='C:\Users\jmartinezp\Documents\Ficha_Ministerio\Riesgos finales para entregar al ministerio el 15 de junio\[Riesgos_GJR_GJE.xlsx]Datos'!#REF!)</xm:f>
            <x14:dxf>
              <fill>
                <patternFill>
                  <bgColor rgb="FFFF0000"/>
                </patternFill>
              </fill>
            </x14:dxf>
          </x14:cfRule>
          <xm:sqref>M52</xm:sqref>
        </x14:conditionalFormatting>
        <x14:conditionalFormatting xmlns:xm="http://schemas.microsoft.com/office/excel/2006/main">
          <x14:cfRule type="cellIs" priority="1464" operator="equal" id="{224C671F-7DDC-4FC6-BE5A-F52261A1796D}">
            <xm:f>'C:\Users\jmartinezp\Documents\Ficha_Ministerio\Riesgos finales para entregar al ministerio el 15 de junio\[Riesgos_GJR_GJE.xlsx]Datos'!#REF!</xm:f>
            <x14:dxf>
              <fill>
                <patternFill>
                  <bgColor rgb="FF92D050"/>
                </patternFill>
              </fill>
            </x14:dxf>
          </x14:cfRule>
          <x14:cfRule type="cellIs" priority="1465" operator="equal" id="{9C62CDD1-B18E-4D6A-9D5B-AACF77F7428A}">
            <xm:f>'C:\Users\jmartinezp\Documents\Ficha_Ministerio\Riesgos finales para entregar al ministerio el 15 de junio\[Riesgos_GJR_GJE.xlsx]Datos'!#REF!</xm:f>
            <x14:dxf>
              <fill>
                <patternFill>
                  <bgColor rgb="FFFFFF00"/>
                </patternFill>
              </fill>
            </x14:dxf>
          </x14:cfRule>
          <x14:cfRule type="cellIs" priority="1466" operator="equal" id="{C70270C0-BC29-438B-B1A1-0B0E8F53C06B}">
            <xm:f>'C:\Users\jmartinezp\Documents\Ficha_Ministerio\Riesgos finales para entregar al ministerio el 15 de junio\[Riesgos_GJR_GJE.xlsx]Datos'!#REF!</xm:f>
            <x14:dxf>
              <fill>
                <patternFill>
                  <bgColor rgb="FFFF0000"/>
                </patternFill>
              </fill>
            </x14:dxf>
          </x14:cfRule>
          <xm:sqref>S49</xm:sqref>
        </x14:conditionalFormatting>
        <x14:conditionalFormatting xmlns:xm="http://schemas.microsoft.com/office/excel/2006/main">
          <x14:cfRule type="cellIs" priority="1439" operator="equal" id="{6BC8F19A-86C6-4577-916B-7C26283E9820}">
            <xm:f>'C:\Users\jmartinezp\Documents\Ficha_Ministerio\Riesgos finales para entregar al ministerio el 15 de junio\[Riesgos_GJR_GJE.xlsx]Datos'!#REF!</xm:f>
            <x14:dxf>
              <fill>
                <patternFill>
                  <bgColor rgb="FF92D050"/>
                </patternFill>
              </fill>
            </x14:dxf>
          </x14:cfRule>
          <x14:cfRule type="cellIs" priority="1440" operator="equal" id="{F94A8CEB-CBC4-4508-B465-97B39A88D298}">
            <xm:f>'C:\Users\jmartinezp\Documents\Ficha_Ministerio\Riesgos finales para entregar al ministerio el 15 de junio\[Riesgos_GJR_GJE.xlsx]Datos'!#REF!</xm:f>
            <x14:dxf>
              <fill>
                <patternFill>
                  <bgColor rgb="FFFFFF00"/>
                </patternFill>
              </fill>
            </x14:dxf>
          </x14:cfRule>
          <x14:cfRule type="cellIs" priority="1441" operator="equal" id="{4CA02987-4EED-42E8-A5C8-52C918303FE0}">
            <xm:f>'C:\Users\jmartinezp\Documents\Ficha_Ministerio\Riesgos finales para entregar al ministerio el 15 de junio\[Riesgos_GJR_GJE.xlsx]Datos'!#REF!</xm:f>
            <x14:dxf>
              <fill>
                <patternFill>
                  <bgColor rgb="FFFF0000"/>
                </patternFill>
              </fill>
            </x14:dxf>
          </x14:cfRule>
          <xm:sqref>S51</xm:sqref>
        </x14:conditionalFormatting>
        <x14:conditionalFormatting xmlns:xm="http://schemas.microsoft.com/office/excel/2006/main">
          <x14:cfRule type="cellIs" priority="1436" operator="equal" id="{7BD5F409-60BD-4021-B4A4-5EB5F678BD81}">
            <xm:f>'C:\Users\jmartinezp\Documents\Ficha_Ministerio\Riesgos finales para entregar al ministerio el 15 de junio\[Riesgos_GJR_GJE.xlsx]Datos'!#REF!</xm:f>
            <x14:dxf>
              <fill>
                <patternFill>
                  <bgColor rgb="FF92D050"/>
                </patternFill>
              </fill>
            </x14:dxf>
          </x14:cfRule>
          <x14:cfRule type="cellIs" priority="1437" operator="equal" id="{2CF6B666-00C5-46F1-8539-D6ED749B7D8D}">
            <xm:f>'C:\Users\jmartinezp\Documents\Ficha_Ministerio\Riesgos finales para entregar al ministerio el 15 de junio\[Riesgos_GJR_GJE.xlsx]Datos'!#REF!</xm:f>
            <x14:dxf>
              <fill>
                <patternFill>
                  <bgColor rgb="FFFFFF00"/>
                </patternFill>
              </fill>
            </x14:dxf>
          </x14:cfRule>
          <x14:cfRule type="cellIs" priority="1438" operator="equal" id="{9E69D9C3-1C4C-497F-A232-49572C48AE56}">
            <xm:f>'C:\Users\jmartinezp\Documents\Ficha_Ministerio\Riesgos finales para entregar al ministerio el 15 de junio\[Riesgos_GJR_GJE.xlsx]Datos'!#REF!</xm:f>
            <x14:dxf>
              <fill>
                <patternFill>
                  <bgColor rgb="FFFF0000"/>
                </patternFill>
              </fill>
            </x14:dxf>
          </x14:cfRule>
          <xm:sqref>S52</xm:sqref>
        </x14:conditionalFormatting>
        <x14:conditionalFormatting xmlns:xm="http://schemas.microsoft.com/office/excel/2006/main">
          <x14:cfRule type="cellIs" priority="1461" operator="equal" id="{C8F456A3-E920-4926-8EA8-6DB028AAE56A}">
            <xm:f>'C:\Users\jmartinezp\Documents\Ficha_Ministerio\Riesgos finales para entregar al ministerio el 15 de junio\[Riesgos_GJR_GJE.xlsx]Datos'!#REF!</xm:f>
            <x14:dxf>
              <fill>
                <patternFill>
                  <bgColor rgb="FF92D050"/>
                </patternFill>
              </fill>
            </x14:dxf>
          </x14:cfRule>
          <x14:cfRule type="cellIs" priority="1462" operator="equal" id="{C88A7A39-4AE8-4BDB-8F24-2CAC62A10CB9}">
            <xm:f>'C:\Users\jmartinezp\Documents\Ficha_Ministerio\Riesgos finales para entregar al ministerio el 15 de junio\[Riesgos_GJR_GJE.xlsx]Datos'!#REF!</xm:f>
            <x14:dxf>
              <fill>
                <patternFill>
                  <bgColor rgb="FFFFFF00"/>
                </patternFill>
              </fill>
            </x14:dxf>
          </x14:cfRule>
          <x14:cfRule type="cellIs" priority="1463" operator="equal" id="{4FCEC5E5-69D0-469D-A7F1-B23F0227C3E7}">
            <xm:f>'C:\Users\jmartinezp\Documents\Ficha_Ministerio\Riesgos finales para entregar al ministerio el 15 de junio\[Riesgos_GJR_GJE.xlsx]Datos'!#REF!</xm:f>
            <x14:dxf>
              <fill>
                <patternFill>
                  <bgColor rgb="FFFF0000"/>
                </patternFill>
              </fill>
            </x14:dxf>
          </x14:cfRule>
          <xm:sqref>Y49</xm:sqref>
        </x14:conditionalFormatting>
        <x14:conditionalFormatting xmlns:xm="http://schemas.microsoft.com/office/excel/2006/main">
          <x14:cfRule type="cellIs" priority="1430" operator="equal" id="{FC5B772D-F42F-426D-89D5-A50FE036EEE0}">
            <xm:f>'C:\Users\jmartinezp\Documents\Ficha_Ministerio\Riesgos finales para entregar al ministerio el 15 de junio\[Riesgos_GJR_GJE.xlsx]Datos'!#REF!</xm:f>
            <x14:dxf>
              <fill>
                <patternFill>
                  <bgColor rgb="FF92D050"/>
                </patternFill>
              </fill>
            </x14:dxf>
          </x14:cfRule>
          <x14:cfRule type="cellIs" priority="1431" operator="equal" id="{7C9EA0E5-B8A4-47EF-98E8-4A85E5F93400}">
            <xm:f>'C:\Users\jmartinezp\Documents\Ficha_Ministerio\Riesgos finales para entregar al ministerio el 15 de junio\[Riesgos_GJR_GJE.xlsx]Datos'!#REF!</xm:f>
            <x14:dxf>
              <fill>
                <patternFill>
                  <bgColor rgb="FFFFFF00"/>
                </patternFill>
              </fill>
            </x14:dxf>
          </x14:cfRule>
          <x14:cfRule type="cellIs" priority="1432" operator="equal" id="{9F12C88D-3581-4D2C-8C61-69F31731D867}">
            <xm:f>'C:\Users\jmartinezp\Documents\Ficha_Ministerio\Riesgos finales para entregar al ministerio el 15 de junio\[Riesgos_GJR_GJE.xlsx]Datos'!#REF!</xm:f>
            <x14:dxf>
              <fill>
                <patternFill>
                  <bgColor rgb="FFFF0000"/>
                </patternFill>
              </fill>
            </x14:dxf>
          </x14:cfRule>
          <xm:sqref>Y51</xm:sqref>
        </x14:conditionalFormatting>
        <x14:conditionalFormatting xmlns:xm="http://schemas.microsoft.com/office/excel/2006/main">
          <x14:cfRule type="cellIs" priority="1427" operator="equal" id="{84986673-2D4A-458E-8F0D-B0DF10CD9033}">
            <xm:f>'C:\Users\jmartinezp\Documents\Ficha_Ministerio\Riesgos finales para entregar al ministerio el 15 de junio\[Riesgos_GJR_GJE.xlsx]Datos'!#REF!</xm:f>
            <x14:dxf>
              <fill>
                <patternFill>
                  <bgColor rgb="FF92D050"/>
                </patternFill>
              </fill>
            </x14:dxf>
          </x14:cfRule>
          <x14:cfRule type="cellIs" priority="1428" operator="equal" id="{AE6D449C-492A-46C9-921D-2063FA4FFCF1}">
            <xm:f>'C:\Users\jmartinezp\Documents\Ficha_Ministerio\Riesgos finales para entregar al ministerio el 15 de junio\[Riesgos_GJR_GJE.xlsx]Datos'!#REF!</xm:f>
            <x14:dxf>
              <fill>
                <patternFill>
                  <bgColor rgb="FFFFFF00"/>
                </patternFill>
              </fill>
            </x14:dxf>
          </x14:cfRule>
          <x14:cfRule type="cellIs" priority="1429" operator="equal" id="{B81D0A04-B99D-46C3-AC2F-9E77EA26DEFF}">
            <xm:f>'C:\Users\jmartinezp\Documents\Ficha_Ministerio\Riesgos finales para entregar al ministerio el 15 de junio\[Riesgos_GJR_GJE.xlsx]Datos'!#REF!</xm:f>
            <x14:dxf>
              <fill>
                <patternFill>
                  <bgColor rgb="FFFF0000"/>
                </patternFill>
              </fill>
            </x14:dxf>
          </x14:cfRule>
          <xm:sqref>Y52</xm:sqref>
        </x14:conditionalFormatting>
        <x14:conditionalFormatting xmlns:xm="http://schemas.microsoft.com/office/excel/2006/main">
          <x14:cfRule type="expression" priority="1457" id="{D6E536CB-D9C3-43CF-84AA-3E5F47BB4195}">
            <xm:f>OR(AC49='C:\Users\jmartinezp\Documents\Ficha_Ministerio\Riesgos finales para entregar al ministerio el 15 de junio\[Riesgos_GJR_GJE.xlsx]Datos'!#REF!,AC49='C:\Users\jmartinezp\Documents\Ficha_Ministerio\Riesgos finales para entregar al ministerio el 15 de junio\[Riesgos_GJR_GJE.xlsx]Datos'!#REF!)</xm:f>
            <x14:dxf>
              <fill>
                <patternFill>
                  <bgColor rgb="FF92D050"/>
                </patternFill>
              </fill>
            </x14:dxf>
          </x14:cfRule>
          <x14:cfRule type="expression" priority="1458" id="{09EBD2BD-691A-4240-87FB-5802FB8E1E41}">
            <xm:f>OR(AC49='C:\Users\jmartinezp\Documents\Ficha_Ministerio\Riesgos finales para entregar al ministerio el 15 de junio\[Riesgos_GJR_GJE.xlsx]Datos'!#REF!,AC49='C:\Users\jmartinezp\Documents\Ficha_Ministerio\Riesgos finales para entregar al ministerio el 15 de junio\[Riesgos_GJR_GJE.xlsx]Datos'!#REF!)</xm:f>
            <x14:dxf>
              <fill>
                <patternFill>
                  <bgColor rgb="FFFFFF00"/>
                </patternFill>
              </fill>
            </x14:dxf>
          </x14:cfRule>
          <x14:cfRule type="expression" priority="1459" id="{9C714233-680F-4DBD-8D5B-E07F78B49A74}">
            <xm:f>OR(AC49='C:\Users\jmartinezp\Documents\Ficha_Ministerio\Riesgos finales para entregar al ministerio el 15 de junio\[Riesgos_GJR_GJE.xlsx]Datos'!#REF!,AC49='C:\Users\jmartinezp\Documents\Ficha_Ministerio\Riesgos finales para entregar al ministerio el 15 de junio\[Riesgos_GJR_GJE.xlsx]Datos'!#REF!)</xm:f>
            <x14:dxf>
              <fill>
                <patternFill>
                  <bgColor rgb="FFFFC000"/>
                </patternFill>
              </fill>
            </x14:dxf>
          </x14:cfRule>
          <x14:cfRule type="expression" priority="1460" id="{552E6D22-3BF8-46E6-987A-0413A24F5C13}">
            <xm:f>OR(AC49='C:\Users\jmartinezp\Documents\Ficha_Ministerio\Riesgos finales para entregar al ministerio el 15 de junio\[Riesgos_GJR_GJE.xlsx]Datos'!#REF!,AC49='C:\Users\jmartinezp\Documents\Ficha_Ministerio\Riesgos finales para entregar al ministerio el 15 de junio\[Riesgos_GJR_GJE.xlsx]Datos'!#REF!)</xm:f>
            <x14:dxf>
              <fill>
                <patternFill>
                  <bgColor rgb="FFFF0000"/>
                </patternFill>
              </fill>
            </x14:dxf>
          </x14:cfRule>
          <xm:sqref>AC49</xm:sqref>
        </x14:conditionalFormatting>
        <x14:conditionalFormatting xmlns:xm="http://schemas.microsoft.com/office/excel/2006/main">
          <x14:cfRule type="expression" priority="1419" id="{11237061-9021-473C-A682-F0E7DA9E8B63}">
            <xm:f>OR(AC51='C:\Users\jmartinezp\Documents\Ficha_Ministerio\Riesgos finales para entregar al ministerio el 15 de junio\[Riesgos_GJR_GJE.xlsx]Datos'!#REF!,AC51='C:\Users\jmartinezp\Documents\Ficha_Ministerio\Riesgos finales para entregar al ministerio el 15 de junio\[Riesgos_GJR_GJE.xlsx]Datos'!#REF!)</xm:f>
            <x14:dxf>
              <fill>
                <patternFill>
                  <bgColor rgb="FF92D050"/>
                </patternFill>
              </fill>
            </x14:dxf>
          </x14:cfRule>
          <x14:cfRule type="expression" priority="1420" id="{8E59E3AC-7228-4DDA-880D-9702137D774E}">
            <xm:f>OR(AC51='C:\Users\jmartinezp\Documents\Ficha_Ministerio\Riesgos finales para entregar al ministerio el 15 de junio\[Riesgos_GJR_GJE.xlsx]Datos'!#REF!,AC51='C:\Users\jmartinezp\Documents\Ficha_Ministerio\Riesgos finales para entregar al ministerio el 15 de junio\[Riesgos_GJR_GJE.xlsx]Datos'!#REF!)</xm:f>
            <x14:dxf>
              <fill>
                <patternFill>
                  <bgColor rgb="FFFFFF00"/>
                </patternFill>
              </fill>
            </x14:dxf>
          </x14:cfRule>
          <x14:cfRule type="expression" priority="1421" id="{362BA297-92F2-4A52-8F8F-04DEA0E815BF}">
            <xm:f>OR(AC51='C:\Users\jmartinezp\Documents\Ficha_Ministerio\Riesgos finales para entregar al ministerio el 15 de junio\[Riesgos_GJR_GJE.xlsx]Datos'!#REF!,AC51='C:\Users\jmartinezp\Documents\Ficha_Ministerio\Riesgos finales para entregar al ministerio el 15 de junio\[Riesgos_GJR_GJE.xlsx]Datos'!#REF!)</xm:f>
            <x14:dxf>
              <fill>
                <patternFill>
                  <bgColor rgb="FFFFC000"/>
                </patternFill>
              </fill>
            </x14:dxf>
          </x14:cfRule>
          <x14:cfRule type="expression" priority="1422" id="{D08230CA-57E0-4D9D-9F9F-69BF6BAA5A01}">
            <xm:f>OR(AC51='C:\Users\jmartinezp\Documents\Ficha_Ministerio\Riesgos finales para entregar al ministerio el 15 de junio\[Riesgos_GJR_GJE.xlsx]Datos'!#REF!,AC51='C:\Users\jmartinezp\Documents\Ficha_Ministerio\Riesgos finales para entregar al ministerio el 15 de junio\[Riesgos_GJR_GJE.xlsx]Datos'!#REF!)</xm:f>
            <x14:dxf>
              <fill>
                <patternFill>
                  <bgColor rgb="FFFF0000"/>
                </patternFill>
              </fill>
            </x14:dxf>
          </x14:cfRule>
          <xm:sqref>AC51</xm:sqref>
        </x14:conditionalFormatting>
        <x14:conditionalFormatting xmlns:xm="http://schemas.microsoft.com/office/excel/2006/main">
          <x14:cfRule type="expression" priority="1415" id="{9DD193CA-116A-47ED-B87A-CBD093EFB4D3}">
            <xm:f>OR(AC52='C:\Users\jmartinezp\Documents\Ficha_Ministerio\Riesgos finales para entregar al ministerio el 15 de junio\[Riesgos_GJR_GJE.xlsx]Datos'!#REF!,AC52='C:\Users\jmartinezp\Documents\Ficha_Ministerio\Riesgos finales para entregar al ministerio el 15 de junio\[Riesgos_GJR_GJE.xlsx]Datos'!#REF!)</xm:f>
            <x14:dxf>
              <fill>
                <patternFill>
                  <bgColor rgb="FF92D050"/>
                </patternFill>
              </fill>
            </x14:dxf>
          </x14:cfRule>
          <x14:cfRule type="expression" priority="1416" id="{A57D68A6-3D2D-423E-A00B-9CCD9B59E344}">
            <xm:f>OR(AC52='C:\Users\jmartinezp\Documents\Ficha_Ministerio\Riesgos finales para entregar al ministerio el 15 de junio\[Riesgos_GJR_GJE.xlsx]Datos'!#REF!,AC52='C:\Users\jmartinezp\Documents\Ficha_Ministerio\Riesgos finales para entregar al ministerio el 15 de junio\[Riesgos_GJR_GJE.xlsx]Datos'!#REF!)</xm:f>
            <x14:dxf>
              <fill>
                <patternFill>
                  <bgColor rgb="FFFFFF00"/>
                </patternFill>
              </fill>
            </x14:dxf>
          </x14:cfRule>
          <x14:cfRule type="expression" priority="1417" id="{1A2E1471-591F-4687-A193-7E9957DCE86E}">
            <xm:f>OR(AC52='C:\Users\jmartinezp\Documents\Ficha_Ministerio\Riesgos finales para entregar al ministerio el 15 de junio\[Riesgos_GJR_GJE.xlsx]Datos'!#REF!,AC52='C:\Users\jmartinezp\Documents\Ficha_Ministerio\Riesgos finales para entregar al ministerio el 15 de junio\[Riesgos_GJR_GJE.xlsx]Datos'!#REF!)</xm:f>
            <x14:dxf>
              <fill>
                <patternFill>
                  <bgColor rgb="FFFFC000"/>
                </patternFill>
              </fill>
            </x14:dxf>
          </x14:cfRule>
          <x14:cfRule type="expression" priority="1418" id="{97F29C32-839D-4C3A-A76D-843BB9F879EA}">
            <xm:f>OR(AC52='C:\Users\jmartinezp\Documents\Ficha_Ministerio\Riesgos finales para entregar al ministerio el 15 de junio\[Riesgos_GJR_GJE.xlsx]Datos'!#REF!,AC52='C:\Users\jmartinezp\Documents\Ficha_Ministerio\Riesgos finales para entregar al ministerio el 15 de junio\[Riesgos_GJR_GJE.xlsx]Datos'!#REF!)</xm:f>
            <x14:dxf>
              <fill>
                <patternFill>
                  <bgColor rgb="FFFF0000"/>
                </patternFill>
              </fill>
            </x14:dxf>
          </x14:cfRule>
          <xm:sqref>AC52</xm:sqref>
        </x14:conditionalFormatting>
        <x14:conditionalFormatting xmlns:xm="http://schemas.microsoft.com/office/excel/2006/main">
          <x14:cfRule type="expression" priority="1411" id="{DD33BAD2-CC2C-402C-A156-3AF25FD71E80}">
            <xm:f>OR(M53='C:\Users\jmartinezp\Documents\Ficha_Ministerio\Riesgos finales para entregar al ministerio el 15 de junio\[Riesgos_GJR_ACC.xlsx]Datos'!#REF!,M53='C:\Users\jmartinezp\Documents\Ficha_Ministerio\Riesgos finales para entregar al ministerio el 15 de junio\[Riesgos_GJR_ACC.xlsx]Datos'!#REF!)</xm:f>
            <x14:dxf>
              <fill>
                <patternFill>
                  <bgColor rgb="FF92D050"/>
                </patternFill>
              </fill>
            </x14:dxf>
          </x14:cfRule>
          <x14:cfRule type="expression" priority="1412" id="{8C43FE78-A727-4368-BEED-B52DEF4AF669}">
            <xm:f>OR(M53='C:\Users\jmartinezp\Documents\Ficha_Ministerio\Riesgos finales para entregar al ministerio el 15 de junio\[Riesgos_GJR_ACC.xlsx]Datos'!#REF!,M53='C:\Users\jmartinezp\Documents\Ficha_Ministerio\Riesgos finales para entregar al ministerio el 15 de junio\[Riesgos_GJR_ACC.xlsx]Datos'!#REF!)</xm:f>
            <x14:dxf>
              <fill>
                <patternFill>
                  <bgColor rgb="FFFFFF00"/>
                </patternFill>
              </fill>
            </x14:dxf>
          </x14:cfRule>
          <x14:cfRule type="expression" priority="1413" id="{F068E0BF-0A06-4332-A3AD-ED6E48353894}">
            <xm:f>OR(M53='C:\Users\jmartinezp\Documents\Ficha_Ministerio\Riesgos finales para entregar al ministerio el 15 de junio\[Riesgos_GJR_ACC.xlsx]Datos'!#REF!,M53='C:\Users\jmartinezp\Documents\Ficha_Ministerio\Riesgos finales para entregar al ministerio el 15 de junio\[Riesgos_GJR_ACC.xlsx]Datos'!#REF!)</xm:f>
            <x14:dxf>
              <fill>
                <patternFill>
                  <bgColor rgb="FFFFC000"/>
                </patternFill>
              </fill>
            </x14:dxf>
          </x14:cfRule>
          <x14:cfRule type="expression" priority="1414" id="{9F905320-4872-4533-8C95-74B35780A3BA}">
            <xm:f>OR(M53='C:\Users\jmartinezp\Documents\Ficha_Ministerio\Riesgos finales para entregar al ministerio el 15 de junio\[Riesgos_GJR_ACC.xlsx]Datos'!#REF!,M53='C:\Users\jmartinezp\Documents\Ficha_Ministerio\Riesgos finales para entregar al ministerio el 15 de junio\[Riesgos_GJR_ACC.xlsx]Datos'!#REF!)</xm:f>
            <x14:dxf>
              <fill>
                <patternFill>
                  <bgColor rgb="FFFF0000"/>
                </patternFill>
              </fill>
            </x14:dxf>
          </x14:cfRule>
          <xm:sqref>M53</xm:sqref>
        </x14:conditionalFormatting>
        <x14:conditionalFormatting xmlns:xm="http://schemas.microsoft.com/office/excel/2006/main">
          <x14:cfRule type="expression" priority="1393" id="{FEFB4F2E-DB0E-477D-B474-D613208B1BBB}">
            <xm:f>OR(M55='C:\Users\jmartinezp\Documents\Ficha_Ministerio\Riesgos finales para entregar al ministerio el 15 de junio\[Riesgos_GJR_ACC.xlsx]Datos'!#REF!,M55='C:\Users\jmartinezp\Documents\Ficha_Ministerio\Riesgos finales para entregar al ministerio el 15 de junio\[Riesgos_GJR_ACC.xlsx]Datos'!#REF!)</xm:f>
            <x14:dxf>
              <fill>
                <patternFill>
                  <bgColor rgb="FF92D050"/>
                </patternFill>
              </fill>
            </x14:dxf>
          </x14:cfRule>
          <x14:cfRule type="expression" priority="1394" id="{8A123D63-4D10-4552-8E45-114929072572}">
            <xm:f>OR(M55='C:\Users\jmartinezp\Documents\Ficha_Ministerio\Riesgos finales para entregar al ministerio el 15 de junio\[Riesgos_GJR_ACC.xlsx]Datos'!#REF!,M55='C:\Users\jmartinezp\Documents\Ficha_Ministerio\Riesgos finales para entregar al ministerio el 15 de junio\[Riesgos_GJR_ACC.xlsx]Datos'!#REF!)</xm:f>
            <x14:dxf>
              <fill>
                <patternFill>
                  <bgColor rgb="FFFFFF00"/>
                </patternFill>
              </fill>
            </x14:dxf>
          </x14:cfRule>
          <x14:cfRule type="expression" priority="1395" id="{0EA8C411-4AD4-4A39-8D2A-E34D23F811EC}">
            <xm:f>OR(M55='C:\Users\jmartinezp\Documents\Ficha_Ministerio\Riesgos finales para entregar al ministerio el 15 de junio\[Riesgos_GJR_ACC.xlsx]Datos'!#REF!,M55='C:\Users\jmartinezp\Documents\Ficha_Ministerio\Riesgos finales para entregar al ministerio el 15 de junio\[Riesgos_GJR_ACC.xlsx]Datos'!#REF!)</xm:f>
            <x14:dxf>
              <fill>
                <patternFill>
                  <bgColor rgb="FFFFC000"/>
                </patternFill>
              </fill>
            </x14:dxf>
          </x14:cfRule>
          <x14:cfRule type="expression" priority="1396" id="{2BD5DF4E-FFD0-4563-93D2-A869C0103E4B}">
            <xm:f>OR(M55='C:\Users\jmartinezp\Documents\Ficha_Ministerio\Riesgos finales para entregar al ministerio el 15 de junio\[Riesgos_GJR_ACC.xlsx]Datos'!#REF!,M55='C:\Users\jmartinezp\Documents\Ficha_Ministerio\Riesgos finales para entregar al ministerio el 15 de junio\[Riesgos_GJR_ACC.xlsx]Datos'!#REF!)</xm:f>
            <x14:dxf>
              <fill>
                <patternFill>
                  <bgColor rgb="FFFF0000"/>
                </patternFill>
              </fill>
            </x14:dxf>
          </x14:cfRule>
          <xm:sqref>M55</xm:sqref>
        </x14:conditionalFormatting>
        <x14:conditionalFormatting xmlns:xm="http://schemas.microsoft.com/office/excel/2006/main">
          <x14:cfRule type="expression" priority="1389" id="{12F88BB7-EB08-4DF8-AA43-35AB4039B016}">
            <xm:f>OR(M56='C:\Users\jmartinezp\Documents\Ficha_Ministerio\Riesgos finales para entregar al ministerio el 15 de junio\[Riesgos_GJR_ACC.xlsx]Datos'!#REF!,M56='C:\Users\jmartinezp\Documents\Ficha_Ministerio\Riesgos finales para entregar al ministerio el 15 de junio\[Riesgos_GJR_ACC.xlsx]Datos'!#REF!)</xm:f>
            <x14:dxf>
              <fill>
                <patternFill>
                  <bgColor rgb="FF92D050"/>
                </patternFill>
              </fill>
            </x14:dxf>
          </x14:cfRule>
          <x14:cfRule type="expression" priority="1390" id="{A8A43805-A46C-40B7-9DCC-796B53DF20C7}">
            <xm:f>OR(M56='C:\Users\jmartinezp\Documents\Ficha_Ministerio\Riesgos finales para entregar al ministerio el 15 de junio\[Riesgos_GJR_ACC.xlsx]Datos'!#REF!,M56='C:\Users\jmartinezp\Documents\Ficha_Ministerio\Riesgos finales para entregar al ministerio el 15 de junio\[Riesgos_GJR_ACC.xlsx]Datos'!#REF!)</xm:f>
            <x14:dxf>
              <fill>
                <patternFill>
                  <bgColor rgb="FFFFFF00"/>
                </patternFill>
              </fill>
            </x14:dxf>
          </x14:cfRule>
          <x14:cfRule type="expression" priority="1391" id="{20DAAC6D-AD51-461F-8C60-454801D6109B}">
            <xm:f>OR(M56='C:\Users\jmartinezp\Documents\Ficha_Ministerio\Riesgos finales para entregar al ministerio el 15 de junio\[Riesgos_GJR_ACC.xlsx]Datos'!#REF!,M56='C:\Users\jmartinezp\Documents\Ficha_Ministerio\Riesgos finales para entregar al ministerio el 15 de junio\[Riesgos_GJR_ACC.xlsx]Datos'!#REF!)</xm:f>
            <x14:dxf>
              <fill>
                <patternFill>
                  <bgColor rgb="FFFFC000"/>
                </patternFill>
              </fill>
            </x14:dxf>
          </x14:cfRule>
          <x14:cfRule type="expression" priority="1392" id="{87CD6A53-BDE0-470F-B37C-E33663E6D075}">
            <xm:f>OR(M56='C:\Users\jmartinezp\Documents\Ficha_Ministerio\Riesgos finales para entregar al ministerio el 15 de junio\[Riesgos_GJR_ACC.xlsx]Datos'!#REF!,M56='C:\Users\jmartinezp\Documents\Ficha_Ministerio\Riesgos finales para entregar al ministerio el 15 de junio\[Riesgos_GJR_ACC.xlsx]Datos'!#REF!)</xm:f>
            <x14:dxf>
              <fill>
                <patternFill>
                  <bgColor rgb="FFFF0000"/>
                </patternFill>
              </fill>
            </x14:dxf>
          </x14:cfRule>
          <xm:sqref>M56</xm:sqref>
        </x14:conditionalFormatting>
        <x14:conditionalFormatting xmlns:xm="http://schemas.microsoft.com/office/excel/2006/main">
          <x14:cfRule type="expression" priority="1385" id="{CF750839-B747-4727-B20F-A8B442FF732C}">
            <xm:f>OR(M57='C:\Users\jmartinezp\Documents\Ficha_Ministerio\Riesgos finales para entregar al ministerio el 15 de junio\[Riesgos_GJR_ACC.xlsx]Datos'!#REF!,M57='C:\Users\jmartinezp\Documents\Ficha_Ministerio\Riesgos finales para entregar al ministerio el 15 de junio\[Riesgos_GJR_ACC.xlsx]Datos'!#REF!)</xm:f>
            <x14:dxf>
              <fill>
                <patternFill>
                  <bgColor rgb="FF92D050"/>
                </patternFill>
              </fill>
            </x14:dxf>
          </x14:cfRule>
          <x14:cfRule type="expression" priority="1386" id="{E1D7DE82-8A11-44D4-A433-170BE857C1E6}">
            <xm:f>OR(M57='C:\Users\jmartinezp\Documents\Ficha_Ministerio\Riesgos finales para entregar al ministerio el 15 de junio\[Riesgos_GJR_ACC.xlsx]Datos'!#REF!,M57='C:\Users\jmartinezp\Documents\Ficha_Ministerio\Riesgos finales para entregar al ministerio el 15 de junio\[Riesgos_GJR_ACC.xlsx]Datos'!#REF!)</xm:f>
            <x14:dxf>
              <fill>
                <patternFill>
                  <bgColor rgb="FFFFFF00"/>
                </patternFill>
              </fill>
            </x14:dxf>
          </x14:cfRule>
          <x14:cfRule type="expression" priority="1387" id="{91589ABB-159A-44A6-896C-D5DE23B95556}">
            <xm:f>OR(M57='C:\Users\jmartinezp\Documents\Ficha_Ministerio\Riesgos finales para entregar al ministerio el 15 de junio\[Riesgos_GJR_ACC.xlsx]Datos'!#REF!,M57='C:\Users\jmartinezp\Documents\Ficha_Ministerio\Riesgos finales para entregar al ministerio el 15 de junio\[Riesgos_GJR_ACC.xlsx]Datos'!#REF!)</xm:f>
            <x14:dxf>
              <fill>
                <patternFill>
                  <bgColor rgb="FFFFC000"/>
                </patternFill>
              </fill>
            </x14:dxf>
          </x14:cfRule>
          <x14:cfRule type="expression" priority="1388" id="{02379613-64CF-4004-9F83-7D816A6CCE84}">
            <xm:f>OR(M57='C:\Users\jmartinezp\Documents\Ficha_Ministerio\Riesgos finales para entregar al ministerio el 15 de junio\[Riesgos_GJR_ACC.xlsx]Datos'!#REF!,M57='C:\Users\jmartinezp\Documents\Ficha_Ministerio\Riesgos finales para entregar al ministerio el 15 de junio\[Riesgos_GJR_ACC.xlsx]Datos'!#REF!)</xm:f>
            <x14:dxf>
              <fill>
                <patternFill>
                  <bgColor rgb="FFFF0000"/>
                </patternFill>
              </fill>
            </x14:dxf>
          </x14:cfRule>
          <xm:sqref>M57</xm:sqref>
        </x14:conditionalFormatting>
        <x14:conditionalFormatting xmlns:xm="http://schemas.microsoft.com/office/excel/2006/main">
          <x14:cfRule type="cellIs" priority="1408" operator="equal" id="{A2E72838-4102-414D-961F-33D6D1AA8F86}">
            <xm:f>'C:\Users\jmartinezp\Documents\Ficha_Ministerio\Riesgos finales para entregar al ministerio el 15 de junio\[Riesgos_GJR_ACC.xlsx]Datos'!#REF!</xm:f>
            <x14:dxf>
              <fill>
                <patternFill>
                  <bgColor rgb="FF92D050"/>
                </patternFill>
              </fill>
            </x14:dxf>
          </x14:cfRule>
          <x14:cfRule type="cellIs" priority="1409" operator="equal" id="{72592A4D-4AAA-4046-8294-234B1AE0EDAE}">
            <xm:f>'C:\Users\jmartinezp\Documents\Ficha_Ministerio\Riesgos finales para entregar al ministerio el 15 de junio\[Riesgos_GJR_ACC.xlsx]Datos'!#REF!</xm:f>
            <x14:dxf>
              <fill>
                <patternFill>
                  <bgColor rgb="FFFFFF00"/>
                </patternFill>
              </fill>
            </x14:dxf>
          </x14:cfRule>
          <x14:cfRule type="cellIs" priority="1410" operator="equal" id="{6F9A72EB-5359-4CF6-988B-FA8BCB1D0FBB}">
            <xm:f>'C:\Users\jmartinezp\Documents\Ficha_Ministerio\Riesgos finales para entregar al ministerio el 15 de junio\[Riesgos_GJR_ACC.xlsx]Datos'!#REF!</xm:f>
            <x14:dxf>
              <fill>
                <patternFill>
                  <bgColor rgb="FFFF0000"/>
                </patternFill>
              </fill>
            </x14:dxf>
          </x14:cfRule>
          <xm:sqref>S53</xm:sqref>
        </x14:conditionalFormatting>
        <x14:conditionalFormatting xmlns:xm="http://schemas.microsoft.com/office/excel/2006/main">
          <x14:cfRule type="cellIs" priority="1379" operator="equal" id="{0DC8C9BC-2C70-44CF-A65E-47B460852263}">
            <xm:f>'C:\Users\jmartinezp\Documents\Ficha_Ministerio\Riesgos finales para entregar al ministerio el 15 de junio\[Riesgos_GJR_ACC.xlsx]Datos'!#REF!</xm:f>
            <x14:dxf>
              <fill>
                <patternFill>
                  <bgColor rgb="FF92D050"/>
                </patternFill>
              </fill>
            </x14:dxf>
          </x14:cfRule>
          <x14:cfRule type="cellIs" priority="1380" operator="equal" id="{A993DC8A-2DBF-4619-B4AC-6DD8D3A51A0E}">
            <xm:f>'C:\Users\jmartinezp\Documents\Ficha_Ministerio\Riesgos finales para entregar al ministerio el 15 de junio\[Riesgos_GJR_ACC.xlsx]Datos'!#REF!</xm:f>
            <x14:dxf>
              <fill>
                <patternFill>
                  <bgColor rgb="FFFFFF00"/>
                </patternFill>
              </fill>
            </x14:dxf>
          </x14:cfRule>
          <x14:cfRule type="cellIs" priority="1381" operator="equal" id="{1F3C7BE2-CBAD-49CC-924D-F9F9F014CA5E}">
            <xm:f>'C:\Users\jmartinezp\Documents\Ficha_Ministerio\Riesgos finales para entregar al ministerio el 15 de junio\[Riesgos_GJR_ACC.xlsx]Datos'!#REF!</xm:f>
            <x14:dxf>
              <fill>
                <patternFill>
                  <bgColor rgb="FFFF0000"/>
                </patternFill>
              </fill>
            </x14:dxf>
          </x14:cfRule>
          <xm:sqref>S55</xm:sqref>
        </x14:conditionalFormatting>
        <x14:conditionalFormatting xmlns:xm="http://schemas.microsoft.com/office/excel/2006/main">
          <x14:cfRule type="cellIs" priority="1376" operator="equal" id="{3EC2847F-8C42-4DC2-A5BC-ED90053CC831}">
            <xm:f>'C:\Users\jmartinezp\Documents\Ficha_Ministerio\Riesgos finales para entregar al ministerio el 15 de junio\[Riesgos_GJR_ACC.xlsx]Datos'!#REF!</xm:f>
            <x14:dxf>
              <fill>
                <patternFill>
                  <bgColor rgb="FF92D050"/>
                </patternFill>
              </fill>
            </x14:dxf>
          </x14:cfRule>
          <x14:cfRule type="cellIs" priority="1377" operator="equal" id="{A7E45806-4420-4890-9BF9-BBA2442B1EFC}">
            <xm:f>'C:\Users\jmartinezp\Documents\Ficha_Ministerio\Riesgos finales para entregar al ministerio el 15 de junio\[Riesgos_GJR_ACC.xlsx]Datos'!#REF!</xm:f>
            <x14:dxf>
              <fill>
                <patternFill>
                  <bgColor rgb="FFFFFF00"/>
                </patternFill>
              </fill>
            </x14:dxf>
          </x14:cfRule>
          <x14:cfRule type="cellIs" priority="1378" operator="equal" id="{8FC9BBF5-54CE-4EFC-8500-91D636A3E581}">
            <xm:f>'C:\Users\jmartinezp\Documents\Ficha_Ministerio\Riesgos finales para entregar al ministerio el 15 de junio\[Riesgos_GJR_ACC.xlsx]Datos'!#REF!</xm:f>
            <x14:dxf>
              <fill>
                <patternFill>
                  <bgColor rgb="FFFF0000"/>
                </patternFill>
              </fill>
            </x14:dxf>
          </x14:cfRule>
          <xm:sqref>S56</xm:sqref>
        </x14:conditionalFormatting>
        <x14:conditionalFormatting xmlns:xm="http://schemas.microsoft.com/office/excel/2006/main">
          <x14:cfRule type="cellIs" priority="1373" operator="equal" id="{5E317B3B-9DC6-490E-BE7F-0D4E1D954892}">
            <xm:f>'C:\Users\jmartinezp\Documents\Ficha_Ministerio\Riesgos finales para entregar al ministerio el 15 de junio\[Riesgos_GJR_ACC.xlsx]Datos'!#REF!</xm:f>
            <x14:dxf>
              <fill>
                <patternFill>
                  <bgColor rgb="FF92D050"/>
                </patternFill>
              </fill>
            </x14:dxf>
          </x14:cfRule>
          <x14:cfRule type="cellIs" priority="1374" operator="equal" id="{127BE570-7135-42C3-B04D-11CEF7D155DA}">
            <xm:f>'C:\Users\jmartinezp\Documents\Ficha_Ministerio\Riesgos finales para entregar al ministerio el 15 de junio\[Riesgos_GJR_ACC.xlsx]Datos'!#REF!</xm:f>
            <x14:dxf>
              <fill>
                <patternFill>
                  <bgColor rgb="FFFFFF00"/>
                </patternFill>
              </fill>
            </x14:dxf>
          </x14:cfRule>
          <x14:cfRule type="cellIs" priority="1375" operator="equal" id="{935EE8BC-0BC7-4ED8-A75C-79E686D4241C}">
            <xm:f>'C:\Users\jmartinezp\Documents\Ficha_Ministerio\Riesgos finales para entregar al ministerio el 15 de junio\[Riesgos_GJR_ACC.xlsx]Datos'!#REF!</xm:f>
            <x14:dxf>
              <fill>
                <patternFill>
                  <bgColor rgb="FFFF0000"/>
                </patternFill>
              </fill>
            </x14:dxf>
          </x14:cfRule>
          <xm:sqref>S57</xm:sqref>
        </x14:conditionalFormatting>
        <x14:conditionalFormatting xmlns:xm="http://schemas.microsoft.com/office/excel/2006/main">
          <x14:cfRule type="cellIs" priority="1405" operator="equal" id="{4B95FD87-5732-4A36-8E8E-0DD0A33754C4}">
            <xm:f>'C:\Users\jmartinezp\Documents\Ficha_Ministerio\Riesgos finales para entregar al ministerio el 15 de junio\[Riesgos_GJR_ACC.xlsx]Datos'!#REF!</xm:f>
            <x14:dxf>
              <fill>
                <patternFill>
                  <bgColor rgb="FF92D050"/>
                </patternFill>
              </fill>
            </x14:dxf>
          </x14:cfRule>
          <x14:cfRule type="cellIs" priority="1406" operator="equal" id="{5F0DCE30-A755-4B7D-B465-4C60A6AFA5BA}">
            <xm:f>'C:\Users\jmartinezp\Documents\Ficha_Ministerio\Riesgos finales para entregar al ministerio el 15 de junio\[Riesgos_GJR_ACC.xlsx]Datos'!#REF!</xm:f>
            <x14:dxf>
              <fill>
                <patternFill>
                  <bgColor rgb="FFFFFF00"/>
                </patternFill>
              </fill>
            </x14:dxf>
          </x14:cfRule>
          <x14:cfRule type="cellIs" priority="1407" operator="equal" id="{711F5460-6D4A-4BE4-9179-1B0781B50BBA}">
            <xm:f>'C:\Users\jmartinezp\Documents\Ficha_Ministerio\Riesgos finales para entregar al ministerio el 15 de junio\[Riesgos_GJR_ACC.xlsx]Datos'!#REF!</xm:f>
            <x14:dxf>
              <fill>
                <patternFill>
                  <bgColor rgb="FFFF0000"/>
                </patternFill>
              </fill>
            </x14:dxf>
          </x14:cfRule>
          <xm:sqref>Y53</xm:sqref>
        </x14:conditionalFormatting>
        <x14:conditionalFormatting xmlns:xm="http://schemas.microsoft.com/office/excel/2006/main">
          <x14:cfRule type="cellIs" priority="1367" operator="equal" id="{1BCFF492-B0A8-49F6-AD3B-0A3E64AE0768}">
            <xm:f>'C:\Users\jmartinezp\Documents\Ficha_Ministerio\Riesgos finales para entregar al ministerio el 15 de junio\[Riesgos_GJR_ACC.xlsx]Datos'!#REF!</xm:f>
            <x14:dxf>
              <fill>
                <patternFill>
                  <bgColor rgb="FF92D050"/>
                </patternFill>
              </fill>
            </x14:dxf>
          </x14:cfRule>
          <x14:cfRule type="cellIs" priority="1368" operator="equal" id="{3AA81BD6-8CB1-4EFE-951D-DB22EFCDD987}">
            <xm:f>'C:\Users\jmartinezp\Documents\Ficha_Ministerio\Riesgos finales para entregar al ministerio el 15 de junio\[Riesgos_GJR_ACC.xlsx]Datos'!#REF!</xm:f>
            <x14:dxf>
              <fill>
                <patternFill>
                  <bgColor rgb="FFFFFF00"/>
                </patternFill>
              </fill>
            </x14:dxf>
          </x14:cfRule>
          <x14:cfRule type="cellIs" priority="1369" operator="equal" id="{EE89CCAD-A52A-4D5A-9581-5358DFB21B8B}">
            <xm:f>'C:\Users\jmartinezp\Documents\Ficha_Ministerio\Riesgos finales para entregar al ministerio el 15 de junio\[Riesgos_GJR_ACC.xlsx]Datos'!#REF!</xm:f>
            <x14:dxf>
              <fill>
                <patternFill>
                  <bgColor rgb="FFFF0000"/>
                </patternFill>
              </fill>
            </x14:dxf>
          </x14:cfRule>
          <xm:sqref>Y55</xm:sqref>
        </x14:conditionalFormatting>
        <x14:conditionalFormatting xmlns:xm="http://schemas.microsoft.com/office/excel/2006/main">
          <x14:cfRule type="cellIs" priority="1364" operator="equal" id="{BC8FBE5B-FD76-4D05-8075-FAED777F1681}">
            <xm:f>'C:\Users\jmartinezp\Documents\Ficha_Ministerio\Riesgos finales para entregar al ministerio el 15 de junio\[Riesgos_GJR_ACC.xlsx]Datos'!#REF!</xm:f>
            <x14:dxf>
              <fill>
                <patternFill>
                  <bgColor rgb="FF92D050"/>
                </patternFill>
              </fill>
            </x14:dxf>
          </x14:cfRule>
          <x14:cfRule type="cellIs" priority="1365" operator="equal" id="{61CE30CA-A9A6-4F60-BC47-DDD7735263C1}">
            <xm:f>'C:\Users\jmartinezp\Documents\Ficha_Ministerio\Riesgos finales para entregar al ministerio el 15 de junio\[Riesgos_GJR_ACC.xlsx]Datos'!#REF!</xm:f>
            <x14:dxf>
              <fill>
                <patternFill>
                  <bgColor rgb="FFFFFF00"/>
                </patternFill>
              </fill>
            </x14:dxf>
          </x14:cfRule>
          <x14:cfRule type="cellIs" priority="1366" operator="equal" id="{EF665D2A-D17C-4E04-A82E-7FB81906AD87}">
            <xm:f>'C:\Users\jmartinezp\Documents\Ficha_Ministerio\Riesgos finales para entregar al ministerio el 15 de junio\[Riesgos_GJR_ACC.xlsx]Datos'!#REF!</xm:f>
            <x14:dxf>
              <fill>
                <patternFill>
                  <bgColor rgb="FFFF0000"/>
                </patternFill>
              </fill>
            </x14:dxf>
          </x14:cfRule>
          <xm:sqref>Y56</xm:sqref>
        </x14:conditionalFormatting>
        <x14:conditionalFormatting xmlns:xm="http://schemas.microsoft.com/office/excel/2006/main">
          <x14:cfRule type="cellIs" priority="1361" operator="equal" id="{56289F6B-3BD0-4E7E-9B2A-96B16EE9D64E}">
            <xm:f>'C:\Users\jmartinezp\Documents\Ficha_Ministerio\Riesgos finales para entregar al ministerio el 15 de junio\[Riesgos_GJR_ACC.xlsx]Datos'!#REF!</xm:f>
            <x14:dxf>
              <fill>
                <patternFill>
                  <bgColor rgb="FF92D050"/>
                </patternFill>
              </fill>
            </x14:dxf>
          </x14:cfRule>
          <x14:cfRule type="cellIs" priority="1362" operator="equal" id="{00842E73-ED14-4E70-928E-8CB40B1EE118}">
            <xm:f>'C:\Users\jmartinezp\Documents\Ficha_Ministerio\Riesgos finales para entregar al ministerio el 15 de junio\[Riesgos_GJR_ACC.xlsx]Datos'!#REF!</xm:f>
            <x14:dxf>
              <fill>
                <patternFill>
                  <bgColor rgb="FFFFFF00"/>
                </patternFill>
              </fill>
            </x14:dxf>
          </x14:cfRule>
          <x14:cfRule type="cellIs" priority="1363" operator="equal" id="{1E7BE18A-C65C-4441-A2DE-0679A0DF131A}">
            <xm:f>'C:\Users\jmartinezp\Documents\Ficha_Ministerio\Riesgos finales para entregar al ministerio el 15 de junio\[Riesgos_GJR_ACC.xlsx]Datos'!#REF!</xm:f>
            <x14:dxf>
              <fill>
                <patternFill>
                  <bgColor rgb="FFFF0000"/>
                </patternFill>
              </fill>
            </x14:dxf>
          </x14:cfRule>
          <xm:sqref>Y57</xm:sqref>
        </x14:conditionalFormatting>
        <x14:conditionalFormatting xmlns:xm="http://schemas.microsoft.com/office/excel/2006/main">
          <x14:cfRule type="expression" priority="1401" id="{49014638-6631-42E8-AB6F-25CFC268D979}">
            <xm:f>OR(AC53='C:\Users\jmartinezp\Documents\Ficha_Ministerio\Riesgos finales para entregar al ministerio el 15 de junio\[Riesgos_GJR_ACC.xlsx]Datos'!#REF!,AC53='C:\Users\jmartinezp\Documents\Ficha_Ministerio\Riesgos finales para entregar al ministerio el 15 de junio\[Riesgos_GJR_ACC.xlsx]Datos'!#REF!)</xm:f>
            <x14:dxf>
              <fill>
                <patternFill>
                  <bgColor rgb="FF92D050"/>
                </patternFill>
              </fill>
            </x14:dxf>
          </x14:cfRule>
          <x14:cfRule type="expression" priority="1402" id="{673A1FF0-DD04-42F9-BAB6-832EEF3D1671}">
            <xm:f>OR(AC53='C:\Users\jmartinezp\Documents\Ficha_Ministerio\Riesgos finales para entregar al ministerio el 15 de junio\[Riesgos_GJR_ACC.xlsx]Datos'!#REF!,AC53='C:\Users\jmartinezp\Documents\Ficha_Ministerio\Riesgos finales para entregar al ministerio el 15 de junio\[Riesgos_GJR_ACC.xlsx]Datos'!#REF!)</xm:f>
            <x14:dxf>
              <fill>
                <patternFill>
                  <bgColor rgb="FFFFFF00"/>
                </patternFill>
              </fill>
            </x14:dxf>
          </x14:cfRule>
          <x14:cfRule type="expression" priority="1403" id="{5A17C84F-55D8-42BE-8472-476435FCA5D9}">
            <xm:f>OR(AC53='C:\Users\jmartinezp\Documents\Ficha_Ministerio\Riesgos finales para entregar al ministerio el 15 de junio\[Riesgos_GJR_ACC.xlsx]Datos'!#REF!,AC53='C:\Users\jmartinezp\Documents\Ficha_Ministerio\Riesgos finales para entregar al ministerio el 15 de junio\[Riesgos_GJR_ACC.xlsx]Datos'!#REF!)</xm:f>
            <x14:dxf>
              <fill>
                <patternFill>
                  <bgColor rgb="FFFFC000"/>
                </patternFill>
              </fill>
            </x14:dxf>
          </x14:cfRule>
          <x14:cfRule type="expression" priority="1404" id="{E4590B24-F5D8-408D-B43A-26407133D1CC}">
            <xm:f>OR(AC53='C:\Users\jmartinezp\Documents\Ficha_Ministerio\Riesgos finales para entregar al ministerio el 15 de junio\[Riesgos_GJR_ACC.xlsx]Datos'!#REF!,AC53='C:\Users\jmartinezp\Documents\Ficha_Ministerio\Riesgos finales para entregar al ministerio el 15 de junio\[Riesgos_GJR_ACC.xlsx]Datos'!#REF!)</xm:f>
            <x14:dxf>
              <fill>
                <patternFill>
                  <bgColor rgb="FFFF0000"/>
                </patternFill>
              </fill>
            </x14:dxf>
          </x14:cfRule>
          <xm:sqref>AC53</xm:sqref>
        </x14:conditionalFormatting>
        <x14:conditionalFormatting xmlns:xm="http://schemas.microsoft.com/office/excel/2006/main">
          <x14:cfRule type="expression" priority="1353" id="{EEACF1F3-6829-47F2-BE85-C059EDC0178D}">
            <xm:f>OR(AC55='C:\Users\jmartinezp\Documents\Ficha_Ministerio\Riesgos finales para entregar al ministerio el 15 de junio\[Riesgos_GJR_ACC.xlsx]Datos'!#REF!,AC55='C:\Users\jmartinezp\Documents\Ficha_Ministerio\Riesgos finales para entregar al ministerio el 15 de junio\[Riesgos_GJR_ACC.xlsx]Datos'!#REF!)</xm:f>
            <x14:dxf>
              <fill>
                <patternFill>
                  <bgColor rgb="FF92D050"/>
                </patternFill>
              </fill>
            </x14:dxf>
          </x14:cfRule>
          <x14:cfRule type="expression" priority="1354" id="{FAA0A4B3-402B-4B77-85AD-74B1B6B95FE0}">
            <xm:f>OR(AC55='C:\Users\jmartinezp\Documents\Ficha_Ministerio\Riesgos finales para entregar al ministerio el 15 de junio\[Riesgos_GJR_ACC.xlsx]Datos'!#REF!,AC55='C:\Users\jmartinezp\Documents\Ficha_Ministerio\Riesgos finales para entregar al ministerio el 15 de junio\[Riesgos_GJR_ACC.xlsx]Datos'!#REF!)</xm:f>
            <x14:dxf>
              <fill>
                <patternFill>
                  <bgColor rgb="FFFFFF00"/>
                </patternFill>
              </fill>
            </x14:dxf>
          </x14:cfRule>
          <x14:cfRule type="expression" priority="1355" id="{90BE5D7F-54C2-42E5-8764-CC6C518D1566}">
            <xm:f>OR(AC55='C:\Users\jmartinezp\Documents\Ficha_Ministerio\Riesgos finales para entregar al ministerio el 15 de junio\[Riesgos_GJR_ACC.xlsx]Datos'!#REF!,AC55='C:\Users\jmartinezp\Documents\Ficha_Ministerio\Riesgos finales para entregar al ministerio el 15 de junio\[Riesgos_GJR_ACC.xlsx]Datos'!#REF!)</xm:f>
            <x14:dxf>
              <fill>
                <patternFill>
                  <bgColor rgb="FFFFC000"/>
                </patternFill>
              </fill>
            </x14:dxf>
          </x14:cfRule>
          <x14:cfRule type="expression" priority="1356" id="{66E9E039-758E-43C4-AC55-2F8982DCA84B}">
            <xm:f>OR(AC55='C:\Users\jmartinezp\Documents\Ficha_Ministerio\Riesgos finales para entregar al ministerio el 15 de junio\[Riesgos_GJR_ACC.xlsx]Datos'!#REF!,AC55='C:\Users\jmartinezp\Documents\Ficha_Ministerio\Riesgos finales para entregar al ministerio el 15 de junio\[Riesgos_GJR_ACC.xlsx]Datos'!#REF!)</xm:f>
            <x14:dxf>
              <fill>
                <patternFill>
                  <bgColor rgb="FFFF0000"/>
                </patternFill>
              </fill>
            </x14:dxf>
          </x14:cfRule>
          <xm:sqref>AC55</xm:sqref>
        </x14:conditionalFormatting>
        <x14:conditionalFormatting xmlns:xm="http://schemas.microsoft.com/office/excel/2006/main">
          <x14:cfRule type="expression" priority="1349" id="{63B7CE54-1104-4827-B469-2C4600A3D1B0}">
            <xm:f>OR(AC56='C:\Users\jmartinezp\Documents\Ficha_Ministerio\Riesgos finales para entregar al ministerio el 15 de junio\[Riesgos_GJR_ACC.xlsx]Datos'!#REF!,AC56='C:\Users\jmartinezp\Documents\Ficha_Ministerio\Riesgos finales para entregar al ministerio el 15 de junio\[Riesgos_GJR_ACC.xlsx]Datos'!#REF!)</xm:f>
            <x14:dxf>
              <fill>
                <patternFill>
                  <bgColor rgb="FF92D050"/>
                </patternFill>
              </fill>
            </x14:dxf>
          </x14:cfRule>
          <x14:cfRule type="expression" priority="1350" id="{61400B68-E1A0-49D2-B129-CAACBC607F4C}">
            <xm:f>OR(AC56='C:\Users\jmartinezp\Documents\Ficha_Ministerio\Riesgos finales para entregar al ministerio el 15 de junio\[Riesgos_GJR_ACC.xlsx]Datos'!#REF!,AC56='C:\Users\jmartinezp\Documents\Ficha_Ministerio\Riesgos finales para entregar al ministerio el 15 de junio\[Riesgos_GJR_ACC.xlsx]Datos'!#REF!)</xm:f>
            <x14:dxf>
              <fill>
                <patternFill>
                  <bgColor rgb="FFFFFF00"/>
                </patternFill>
              </fill>
            </x14:dxf>
          </x14:cfRule>
          <x14:cfRule type="expression" priority="1351" id="{43065E40-0390-4DDE-8F72-948ACF278682}">
            <xm:f>OR(AC56='C:\Users\jmartinezp\Documents\Ficha_Ministerio\Riesgos finales para entregar al ministerio el 15 de junio\[Riesgos_GJR_ACC.xlsx]Datos'!#REF!,AC56='C:\Users\jmartinezp\Documents\Ficha_Ministerio\Riesgos finales para entregar al ministerio el 15 de junio\[Riesgos_GJR_ACC.xlsx]Datos'!#REF!)</xm:f>
            <x14:dxf>
              <fill>
                <patternFill>
                  <bgColor rgb="FFFFC000"/>
                </patternFill>
              </fill>
            </x14:dxf>
          </x14:cfRule>
          <x14:cfRule type="expression" priority="1352" id="{9A16024B-6006-4CD6-9D40-57954746A4C1}">
            <xm:f>OR(AC56='C:\Users\jmartinezp\Documents\Ficha_Ministerio\Riesgos finales para entregar al ministerio el 15 de junio\[Riesgos_GJR_ACC.xlsx]Datos'!#REF!,AC56='C:\Users\jmartinezp\Documents\Ficha_Ministerio\Riesgos finales para entregar al ministerio el 15 de junio\[Riesgos_GJR_ACC.xlsx]Datos'!#REF!)</xm:f>
            <x14:dxf>
              <fill>
                <patternFill>
                  <bgColor rgb="FFFF0000"/>
                </patternFill>
              </fill>
            </x14:dxf>
          </x14:cfRule>
          <xm:sqref>AC56</xm:sqref>
        </x14:conditionalFormatting>
        <x14:conditionalFormatting xmlns:xm="http://schemas.microsoft.com/office/excel/2006/main">
          <x14:cfRule type="expression" priority="1345" id="{2BCA6E49-3876-426D-AD29-881227DEC1FC}">
            <xm:f>OR(AC57='C:\Users\jmartinezp\Documents\Ficha_Ministerio\Riesgos finales para entregar al ministerio el 15 de junio\[Riesgos_GJR_ACC.xlsx]Datos'!#REF!,AC57='C:\Users\jmartinezp\Documents\Ficha_Ministerio\Riesgos finales para entregar al ministerio el 15 de junio\[Riesgos_GJR_ACC.xlsx]Datos'!#REF!)</xm:f>
            <x14:dxf>
              <fill>
                <patternFill>
                  <bgColor rgb="FF92D050"/>
                </patternFill>
              </fill>
            </x14:dxf>
          </x14:cfRule>
          <x14:cfRule type="expression" priority="1346" id="{DE4790C4-B99B-40D4-8DC2-54A8C8736C4B}">
            <xm:f>OR(AC57='C:\Users\jmartinezp\Documents\Ficha_Ministerio\Riesgos finales para entregar al ministerio el 15 de junio\[Riesgos_GJR_ACC.xlsx]Datos'!#REF!,AC57='C:\Users\jmartinezp\Documents\Ficha_Ministerio\Riesgos finales para entregar al ministerio el 15 de junio\[Riesgos_GJR_ACC.xlsx]Datos'!#REF!)</xm:f>
            <x14:dxf>
              <fill>
                <patternFill>
                  <bgColor rgb="FFFFFF00"/>
                </patternFill>
              </fill>
            </x14:dxf>
          </x14:cfRule>
          <x14:cfRule type="expression" priority="1347" id="{245885F0-510B-4A16-9314-C77BD6C644D1}">
            <xm:f>OR(AC57='C:\Users\jmartinezp\Documents\Ficha_Ministerio\Riesgos finales para entregar al ministerio el 15 de junio\[Riesgos_GJR_ACC.xlsx]Datos'!#REF!,AC57='C:\Users\jmartinezp\Documents\Ficha_Ministerio\Riesgos finales para entregar al ministerio el 15 de junio\[Riesgos_GJR_ACC.xlsx]Datos'!#REF!)</xm:f>
            <x14:dxf>
              <fill>
                <patternFill>
                  <bgColor rgb="FFFFC000"/>
                </patternFill>
              </fill>
            </x14:dxf>
          </x14:cfRule>
          <x14:cfRule type="expression" priority="1348" id="{921A788E-BAD4-4883-ACF8-4468979F072B}">
            <xm:f>OR(AC57='C:\Users\jmartinezp\Documents\Ficha_Ministerio\Riesgos finales para entregar al ministerio el 15 de junio\[Riesgos_GJR_ACC.xlsx]Datos'!#REF!,AC57='C:\Users\jmartinezp\Documents\Ficha_Ministerio\Riesgos finales para entregar al ministerio el 15 de junio\[Riesgos_GJR_ACC.xlsx]Datos'!#REF!)</xm:f>
            <x14:dxf>
              <fill>
                <patternFill>
                  <bgColor rgb="FFFF0000"/>
                </patternFill>
              </fill>
            </x14:dxf>
          </x14:cfRule>
          <xm:sqref>AC57</xm:sqref>
        </x14:conditionalFormatting>
        <x14:conditionalFormatting xmlns:xm="http://schemas.microsoft.com/office/excel/2006/main">
          <x14:cfRule type="expression" priority="1341" id="{D6E32965-2FE1-4544-A346-27634DD15A28}">
            <xm:f>OR(M58='C:\Users\jmartinezp\Documents\Ficha_Ministerio\Riesgos finales para entregar al ministerio el 15 de junio\[Riesgos_GDI_FPO.xlsx]Datos'!#REF!,M58='C:\Users\jmartinezp\Documents\Ficha_Ministerio\Riesgos finales para entregar al ministerio el 15 de junio\[Riesgos_GDI_FPO.xlsx]Datos'!#REF!)</xm:f>
            <x14:dxf>
              <fill>
                <patternFill>
                  <bgColor rgb="FF92D050"/>
                </patternFill>
              </fill>
            </x14:dxf>
          </x14:cfRule>
          <x14:cfRule type="expression" priority="1342" id="{18B3CF66-5D45-4E0C-B14A-587E6935567C}">
            <xm:f>OR(M58='C:\Users\jmartinezp\Documents\Ficha_Ministerio\Riesgos finales para entregar al ministerio el 15 de junio\[Riesgos_GDI_FPO.xlsx]Datos'!#REF!,M58='C:\Users\jmartinezp\Documents\Ficha_Ministerio\Riesgos finales para entregar al ministerio el 15 de junio\[Riesgos_GDI_FPO.xlsx]Datos'!#REF!)</xm:f>
            <x14:dxf>
              <fill>
                <patternFill>
                  <bgColor rgb="FFFFFF00"/>
                </patternFill>
              </fill>
            </x14:dxf>
          </x14:cfRule>
          <x14:cfRule type="expression" priority="1343" id="{FC985528-A62B-4744-891A-A4E35041E430}">
            <xm:f>OR(M58='C:\Users\jmartinezp\Documents\Ficha_Ministerio\Riesgos finales para entregar al ministerio el 15 de junio\[Riesgos_GDI_FPO.xlsx]Datos'!#REF!,M58='C:\Users\jmartinezp\Documents\Ficha_Ministerio\Riesgos finales para entregar al ministerio el 15 de junio\[Riesgos_GDI_FPO.xlsx]Datos'!#REF!)</xm:f>
            <x14:dxf>
              <fill>
                <patternFill>
                  <bgColor rgb="FFFFC000"/>
                </patternFill>
              </fill>
            </x14:dxf>
          </x14:cfRule>
          <x14:cfRule type="expression" priority="1344" id="{0DE82C64-2882-4A5D-9D36-6DB8857E1F30}">
            <xm:f>OR(M58='C:\Users\jmartinezp\Documents\Ficha_Ministerio\Riesgos finales para entregar al ministerio el 15 de junio\[Riesgos_GDI_FPO.xlsx]Datos'!#REF!,M58='C:\Users\jmartinezp\Documents\Ficha_Ministerio\Riesgos finales para entregar al ministerio el 15 de junio\[Riesgos_GDI_FPO.xlsx]Datos'!#REF!)</xm:f>
            <x14:dxf>
              <fill>
                <patternFill>
                  <bgColor rgb="FFFF0000"/>
                </patternFill>
              </fill>
            </x14:dxf>
          </x14:cfRule>
          <xm:sqref>M58</xm:sqref>
        </x14:conditionalFormatting>
        <x14:conditionalFormatting xmlns:xm="http://schemas.microsoft.com/office/excel/2006/main">
          <x14:cfRule type="expression" priority="1327" id="{9464B10F-3780-4D8C-90EE-18A7DCC53C28}">
            <xm:f>OR(M59='C:\Users\jmartinezp\Documents\Ficha_Ministerio\Riesgos finales para entregar al ministerio el 15 de junio\[Riesgos_GDI_FPO.xlsx]Datos'!#REF!,M59='C:\Users\jmartinezp\Documents\Ficha_Ministerio\Riesgos finales para entregar al ministerio el 15 de junio\[Riesgos_GDI_FPO.xlsx]Datos'!#REF!)</xm:f>
            <x14:dxf>
              <fill>
                <patternFill>
                  <bgColor rgb="FF92D050"/>
                </patternFill>
              </fill>
            </x14:dxf>
          </x14:cfRule>
          <x14:cfRule type="expression" priority="1328" id="{06C17B8E-247D-4716-B230-E69B0A8DFAF9}">
            <xm:f>OR(M59='C:\Users\jmartinezp\Documents\Ficha_Ministerio\Riesgos finales para entregar al ministerio el 15 de junio\[Riesgos_GDI_FPO.xlsx]Datos'!#REF!,M59='C:\Users\jmartinezp\Documents\Ficha_Ministerio\Riesgos finales para entregar al ministerio el 15 de junio\[Riesgos_GDI_FPO.xlsx]Datos'!#REF!)</xm:f>
            <x14:dxf>
              <fill>
                <patternFill>
                  <bgColor rgb="FFFFFF00"/>
                </patternFill>
              </fill>
            </x14:dxf>
          </x14:cfRule>
          <x14:cfRule type="expression" priority="1329" id="{0E2840DD-8E4D-49A0-9086-FAE97AF891FB}">
            <xm:f>OR(M59='C:\Users\jmartinezp\Documents\Ficha_Ministerio\Riesgos finales para entregar al ministerio el 15 de junio\[Riesgos_GDI_FPO.xlsx]Datos'!#REF!,M59='C:\Users\jmartinezp\Documents\Ficha_Ministerio\Riesgos finales para entregar al ministerio el 15 de junio\[Riesgos_GDI_FPO.xlsx]Datos'!#REF!)</xm:f>
            <x14:dxf>
              <fill>
                <patternFill>
                  <bgColor rgb="FFFFC000"/>
                </patternFill>
              </fill>
            </x14:dxf>
          </x14:cfRule>
          <x14:cfRule type="expression" priority="1330" id="{32B58231-5FE9-478D-8F9A-73C768D23CB1}">
            <xm:f>OR(M59='C:\Users\jmartinezp\Documents\Ficha_Ministerio\Riesgos finales para entregar al ministerio el 15 de junio\[Riesgos_GDI_FPO.xlsx]Datos'!#REF!,M59='C:\Users\jmartinezp\Documents\Ficha_Ministerio\Riesgos finales para entregar al ministerio el 15 de junio\[Riesgos_GDI_FPO.xlsx]Datos'!#REF!)</xm:f>
            <x14:dxf>
              <fill>
                <patternFill>
                  <bgColor rgb="FFFF0000"/>
                </patternFill>
              </fill>
            </x14:dxf>
          </x14:cfRule>
          <xm:sqref>M59</xm:sqref>
        </x14:conditionalFormatting>
        <x14:conditionalFormatting xmlns:xm="http://schemas.microsoft.com/office/excel/2006/main">
          <x14:cfRule type="cellIs" priority="1338" operator="equal" id="{F5B938F7-1DAA-4235-B0F1-A958C32D2DB2}">
            <xm:f>'C:\Users\jmartinezp\Documents\Ficha_Ministerio\Riesgos finales para entregar al ministerio el 15 de junio\[Riesgos_GDI_FPO.xlsx]Datos'!#REF!</xm:f>
            <x14:dxf>
              <fill>
                <patternFill>
                  <bgColor rgb="FF92D050"/>
                </patternFill>
              </fill>
            </x14:dxf>
          </x14:cfRule>
          <x14:cfRule type="cellIs" priority="1339" operator="equal" id="{9EEE0AFA-9E8F-4ADD-8DDE-393362A4368C}">
            <xm:f>'C:\Users\jmartinezp\Documents\Ficha_Ministerio\Riesgos finales para entregar al ministerio el 15 de junio\[Riesgos_GDI_FPO.xlsx]Datos'!#REF!</xm:f>
            <x14:dxf>
              <fill>
                <patternFill>
                  <bgColor rgb="FFFFFF00"/>
                </patternFill>
              </fill>
            </x14:dxf>
          </x14:cfRule>
          <x14:cfRule type="cellIs" priority="1340" operator="equal" id="{FFB8DAC5-CDAA-4D1E-BE72-9C94132B6633}">
            <xm:f>'C:\Users\jmartinezp\Documents\Ficha_Ministerio\Riesgos finales para entregar al ministerio el 15 de junio\[Riesgos_GDI_FPO.xlsx]Datos'!#REF!</xm:f>
            <x14:dxf>
              <fill>
                <patternFill>
                  <bgColor rgb="FFFF0000"/>
                </patternFill>
              </fill>
            </x14:dxf>
          </x14:cfRule>
          <xm:sqref>S58</xm:sqref>
        </x14:conditionalFormatting>
        <x14:conditionalFormatting xmlns:xm="http://schemas.microsoft.com/office/excel/2006/main">
          <x14:cfRule type="cellIs" priority="1324" operator="equal" id="{4682D833-1AF5-467E-91D6-15F1CE5DC6AD}">
            <xm:f>'C:\Users\jmartinezp\Documents\Ficha_Ministerio\Riesgos finales para entregar al ministerio el 15 de junio\[Riesgos_GDI_FPO.xlsx]Datos'!#REF!</xm:f>
            <x14:dxf>
              <fill>
                <patternFill>
                  <bgColor rgb="FF92D050"/>
                </patternFill>
              </fill>
            </x14:dxf>
          </x14:cfRule>
          <x14:cfRule type="cellIs" priority="1325" operator="equal" id="{50ABEC5E-66AE-4E04-AE4A-AF782E95EE88}">
            <xm:f>'C:\Users\jmartinezp\Documents\Ficha_Ministerio\Riesgos finales para entregar al ministerio el 15 de junio\[Riesgos_GDI_FPO.xlsx]Datos'!#REF!</xm:f>
            <x14:dxf>
              <fill>
                <patternFill>
                  <bgColor rgb="FFFFFF00"/>
                </patternFill>
              </fill>
            </x14:dxf>
          </x14:cfRule>
          <x14:cfRule type="cellIs" priority="1326" operator="equal" id="{5B7EA535-81EE-4638-8ED6-00E65D6C7E6B}">
            <xm:f>'C:\Users\jmartinezp\Documents\Ficha_Ministerio\Riesgos finales para entregar al ministerio el 15 de junio\[Riesgos_GDI_FPO.xlsx]Datos'!#REF!</xm:f>
            <x14:dxf>
              <fill>
                <patternFill>
                  <bgColor rgb="FFFF0000"/>
                </patternFill>
              </fill>
            </x14:dxf>
          </x14:cfRule>
          <xm:sqref>S59</xm:sqref>
        </x14:conditionalFormatting>
        <x14:conditionalFormatting xmlns:xm="http://schemas.microsoft.com/office/excel/2006/main">
          <x14:cfRule type="cellIs" priority="1335" operator="equal" id="{4A2650DE-0702-4274-A921-1BC635C3E81A}">
            <xm:f>'C:\Users\jmartinezp\Documents\Ficha_Ministerio\Riesgos finales para entregar al ministerio el 15 de junio\[Riesgos_GDI_FPO.xlsx]Datos'!#REF!</xm:f>
            <x14:dxf>
              <fill>
                <patternFill>
                  <bgColor rgb="FF92D050"/>
                </patternFill>
              </fill>
            </x14:dxf>
          </x14:cfRule>
          <x14:cfRule type="cellIs" priority="1336" operator="equal" id="{AD7137C3-0A87-404D-B751-4C77A7318878}">
            <xm:f>'C:\Users\jmartinezp\Documents\Ficha_Ministerio\Riesgos finales para entregar al ministerio el 15 de junio\[Riesgos_GDI_FPO.xlsx]Datos'!#REF!</xm:f>
            <x14:dxf>
              <fill>
                <patternFill>
                  <bgColor rgb="FFFFFF00"/>
                </patternFill>
              </fill>
            </x14:dxf>
          </x14:cfRule>
          <x14:cfRule type="cellIs" priority="1337" operator="equal" id="{98D49EC0-819B-4BDC-80C7-DC19D5358DF3}">
            <xm:f>'C:\Users\jmartinezp\Documents\Ficha_Ministerio\Riesgos finales para entregar al ministerio el 15 de junio\[Riesgos_GDI_FPO.xlsx]Datos'!#REF!</xm:f>
            <x14:dxf>
              <fill>
                <patternFill>
                  <bgColor rgb="FFFF0000"/>
                </patternFill>
              </fill>
            </x14:dxf>
          </x14:cfRule>
          <xm:sqref>Y58</xm:sqref>
        </x14:conditionalFormatting>
        <x14:conditionalFormatting xmlns:xm="http://schemas.microsoft.com/office/excel/2006/main">
          <x14:cfRule type="cellIs" priority="1321" operator="equal" id="{95E8FA39-8575-470B-A3C6-32045D6F3B57}">
            <xm:f>'C:\Users\jmartinezp\Documents\Ficha_Ministerio\Riesgos finales para entregar al ministerio el 15 de junio\[Riesgos_GDI_FPO.xlsx]Datos'!#REF!</xm:f>
            <x14:dxf>
              <fill>
                <patternFill>
                  <bgColor rgb="FF92D050"/>
                </patternFill>
              </fill>
            </x14:dxf>
          </x14:cfRule>
          <x14:cfRule type="cellIs" priority="1322" operator="equal" id="{0D54CCC8-58AA-4169-9B46-A91CFE153727}">
            <xm:f>'C:\Users\jmartinezp\Documents\Ficha_Ministerio\Riesgos finales para entregar al ministerio el 15 de junio\[Riesgos_GDI_FPO.xlsx]Datos'!#REF!</xm:f>
            <x14:dxf>
              <fill>
                <patternFill>
                  <bgColor rgb="FFFFFF00"/>
                </patternFill>
              </fill>
            </x14:dxf>
          </x14:cfRule>
          <x14:cfRule type="cellIs" priority="1323" operator="equal" id="{C2A9F058-EE26-4BC8-AB3F-26956A621EBC}">
            <xm:f>'C:\Users\jmartinezp\Documents\Ficha_Ministerio\Riesgos finales para entregar al ministerio el 15 de junio\[Riesgos_GDI_FPO.xlsx]Datos'!#REF!</xm:f>
            <x14:dxf>
              <fill>
                <patternFill>
                  <bgColor rgb="FFFF0000"/>
                </patternFill>
              </fill>
            </x14:dxf>
          </x14:cfRule>
          <xm:sqref>Y59</xm:sqref>
        </x14:conditionalFormatting>
        <x14:conditionalFormatting xmlns:xm="http://schemas.microsoft.com/office/excel/2006/main">
          <x14:cfRule type="expression" priority="1331" id="{732FBE62-1963-408B-91D1-AFCBAD046E0E}">
            <xm:f>OR(AC58='C:\Users\jmartinezp\Documents\Ficha_Ministerio\Riesgos finales para entregar al ministerio el 15 de junio\[Riesgos_GDI_FPO.xlsx]Datos'!#REF!,AC58='C:\Users\jmartinezp\Documents\Ficha_Ministerio\Riesgos finales para entregar al ministerio el 15 de junio\[Riesgos_GDI_FPO.xlsx]Datos'!#REF!)</xm:f>
            <x14:dxf>
              <fill>
                <patternFill>
                  <bgColor rgb="FF92D050"/>
                </patternFill>
              </fill>
            </x14:dxf>
          </x14:cfRule>
          <x14:cfRule type="expression" priority="1332" id="{30DB4285-28C7-4C0D-AFA5-83667383A818}">
            <xm:f>OR(AC58='C:\Users\jmartinezp\Documents\Ficha_Ministerio\Riesgos finales para entregar al ministerio el 15 de junio\[Riesgos_GDI_FPO.xlsx]Datos'!#REF!,AC58='C:\Users\jmartinezp\Documents\Ficha_Ministerio\Riesgos finales para entregar al ministerio el 15 de junio\[Riesgos_GDI_FPO.xlsx]Datos'!#REF!)</xm:f>
            <x14:dxf>
              <fill>
                <patternFill>
                  <bgColor rgb="FFFFFF00"/>
                </patternFill>
              </fill>
            </x14:dxf>
          </x14:cfRule>
          <x14:cfRule type="expression" priority="1333" id="{328B2E6D-B999-4D28-9AC5-0D27F14F9B80}">
            <xm:f>OR(AC58='C:\Users\jmartinezp\Documents\Ficha_Ministerio\Riesgos finales para entregar al ministerio el 15 de junio\[Riesgos_GDI_FPO.xlsx]Datos'!#REF!,AC58='C:\Users\jmartinezp\Documents\Ficha_Ministerio\Riesgos finales para entregar al ministerio el 15 de junio\[Riesgos_GDI_FPO.xlsx]Datos'!#REF!)</xm:f>
            <x14:dxf>
              <fill>
                <patternFill>
                  <bgColor rgb="FFFFC000"/>
                </patternFill>
              </fill>
            </x14:dxf>
          </x14:cfRule>
          <x14:cfRule type="expression" priority="1334" id="{EFC262EA-0A2D-4F32-90D1-82D95E6B8739}">
            <xm:f>OR(AC58='C:\Users\jmartinezp\Documents\Ficha_Ministerio\Riesgos finales para entregar al ministerio el 15 de junio\[Riesgos_GDI_FPO.xlsx]Datos'!#REF!,AC58='C:\Users\jmartinezp\Documents\Ficha_Ministerio\Riesgos finales para entregar al ministerio el 15 de junio\[Riesgos_GDI_FPO.xlsx]Datos'!#REF!)</xm:f>
            <x14:dxf>
              <fill>
                <patternFill>
                  <bgColor rgb="FFFF0000"/>
                </patternFill>
              </fill>
            </x14:dxf>
          </x14:cfRule>
          <xm:sqref>AC58</xm:sqref>
        </x14:conditionalFormatting>
        <x14:conditionalFormatting xmlns:xm="http://schemas.microsoft.com/office/excel/2006/main">
          <x14:cfRule type="expression" priority="1317" id="{9CF0EE99-38C5-45E5-85B6-C7E9EE434335}">
            <xm:f>OR(AC59='C:\Users\jmartinezp\Documents\Ficha_Ministerio\Riesgos finales para entregar al ministerio el 15 de junio\[Riesgos_GDI_FPO.xlsx]Datos'!#REF!,AC59='C:\Users\jmartinezp\Documents\Ficha_Ministerio\Riesgos finales para entregar al ministerio el 15 de junio\[Riesgos_GDI_FPO.xlsx]Datos'!#REF!)</xm:f>
            <x14:dxf>
              <fill>
                <patternFill>
                  <bgColor rgb="FF92D050"/>
                </patternFill>
              </fill>
            </x14:dxf>
          </x14:cfRule>
          <x14:cfRule type="expression" priority="1318" id="{22B470DF-66DF-4CB6-8D5F-F5A93C3AF69B}">
            <xm:f>OR(AC59='C:\Users\jmartinezp\Documents\Ficha_Ministerio\Riesgos finales para entregar al ministerio el 15 de junio\[Riesgos_GDI_FPO.xlsx]Datos'!#REF!,AC59='C:\Users\jmartinezp\Documents\Ficha_Ministerio\Riesgos finales para entregar al ministerio el 15 de junio\[Riesgos_GDI_FPO.xlsx]Datos'!#REF!)</xm:f>
            <x14:dxf>
              <fill>
                <patternFill>
                  <bgColor rgb="FFFFFF00"/>
                </patternFill>
              </fill>
            </x14:dxf>
          </x14:cfRule>
          <x14:cfRule type="expression" priority="1319" id="{6DCAF8D4-DAAB-4813-A670-A4DCA277E581}">
            <xm:f>OR(AC59='C:\Users\jmartinezp\Documents\Ficha_Ministerio\Riesgos finales para entregar al ministerio el 15 de junio\[Riesgos_GDI_FPO.xlsx]Datos'!#REF!,AC59='C:\Users\jmartinezp\Documents\Ficha_Ministerio\Riesgos finales para entregar al ministerio el 15 de junio\[Riesgos_GDI_FPO.xlsx]Datos'!#REF!)</xm:f>
            <x14:dxf>
              <fill>
                <patternFill>
                  <bgColor rgb="FFFFC000"/>
                </patternFill>
              </fill>
            </x14:dxf>
          </x14:cfRule>
          <x14:cfRule type="expression" priority="1320" id="{C61721B9-04A8-4EBE-9CC8-A70300C1597D}">
            <xm:f>OR(AC59='C:\Users\jmartinezp\Documents\Ficha_Ministerio\Riesgos finales para entregar al ministerio el 15 de junio\[Riesgos_GDI_FPO.xlsx]Datos'!#REF!,AC59='C:\Users\jmartinezp\Documents\Ficha_Ministerio\Riesgos finales para entregar al ministerio el 15 de junio\[Riesgos_GDI_FPO.xlsx]Datos'!#REF!)</xm:f>
            <x14:dxf>
              <fill>
                <patternFill>
                  <bgColor rgb="FFFF0000"/>
                </patternFill>
              </fill>
            </x14:dxf>
          </x14:cfRule>
          <xm:sqref>AC59</xm:sqref>
        </x14:conditionalFormatting>
        <x14:conditionalFormatting xmlns:xm="http://schemas.microsoft.com/office/excel/2006/main">
          <x14:cfRule type="expression" priority="1313" id="{21DBF738-61CC-479C-B469-636F46769759}">
            <xm:f>OR(M60='C:\Users\jmartinezp\Documents\Ficha_Ministerio\Riesgos finales para entregar al ministerio el 15 de junio\[Riesgos_GDI_DIE.xlsx]Datos'!#REF!,M60='C:\Users\jmartinezp\Documents\Ficha_Ministerio\Riesgos finales para entregar al ministerio el 15 de junio\[Riesgos_GDI_DIE.xlsx]Datos'!#REF!)</xm:f>
            <x14:dxf>
              <fill>
                <patternFill>
                  <bgColor rgb="FF92D050"/>
                </patternFill>
              </fill>
            </x14:dxf>
          </x14:cfRule>
          <x14:cfRule type="expression" priority="1314" id="{BDE3EF3D-BC9D-4FCC-A0C5-5164F6ECEC11}">
            <xm:f>OR(M60='C:\Users\jmartinezp\Documents\Ficha_Ministerio\Riesgos finales para entregar al ministerio el 15 de junio\[Riesgos_GDI_DIE.xlsx]Datos'!#REF!,M60='C:\Users\jmartinezp\Documents\Ficha_Ministerio\Riesgos finales para entregar al ministerio el 15 de junio\[Riesgos_GDI_DIE.xlsx]Datos'!#REF!)</xm:f>
            <x14:dxf>
              <fill>
                <patternFill>
                  <bgColor rgb="FFFFFF00"/>
                </patternFill>
              </fill>
            </x14:dxf>
          </x14:cfRule>
          <x14:cfRule type="expression" priority="1315" id="{055F2298-1DF7-4099-BB15-16DAE8533D04}">
            <xm:f>OR(M60='C:\Users\jmartinezp\Documents\Ficha_Ministerio\Riesgos finales para entregar al ministerio el 15 de junio\[Riesgos_GDI_DIE.xlsx]Datos'!#REF!,M60='C:\Users\jmartinezp\Documents\Ficha_Ministerio\Riesgos finales para entregar al ministerio el 15 de junio\[Riesgos_GDI_DIE.xlsx]Datos'!#REF!)</xm:f>
            <x14:dxf>
              <fill>
                <patternFill>
                  <bgColor rgb="FFFFC000"/>
                </patternFill>
              </fill>
            </x14:dxf>
          </x14:cfRule>
          <x14:cfRule type="expression" priority="1316" id="{FC4B8AC3-DF2B-4E8D-A354-65705392C4F1}">
            <xm:f>OR(M60='C:\Users\jmartinezp\Documents\Ficha_Ministerio\Riesgos finales para entregar al ministerio el 15 de junio\[Riesgos_GDI_DIE.xlsx]Datos'!#REF!,M60='C:\Users\jmartinezp\Documents\Ficha_Ministerio\Riesgos finales para entregar al ministerio el 15 de junio\[Riesgos_GDI_DIE.xlsx]Datos'!#REF!)</xm:f>
            <x14:dxf>
              <fill>
                <patternFill>
                  <bgColor rgb="FFFF0000"/>
                </patternFill>
              </fill>
            </x14:dxf>
          </x14:cfRule>
          <xm:sqref>M60</xm:sqref>
        </x14:conditionalFormatting>
        <x14:conditionalFormatting xmlns:xm="http://schemas.microsoft.com/office/excel/2006/main">
          <x14:cfRule type="expression" priority="1299" id="{9F7E6E30-7990-4CFA-8FF1-B5756FB979F7}">
            <xm:f>OR(M61='C:\Users\jmartinezp\Documents\Ficha_Ministerio\Riesgos finales para entregar al ministerio el 15 de junio\[Riesgos_GDI_DIE.xlsx]Datos'!#REF!,M61='C:\Users\jmartinezp\Documents\Ficha_Ministerio\Riesgos finales para entregar al ministerio el 15 de junio\[Riesgos_GDI_DIE.xlsx]Datos'!#REF!)</xm:f>
            <x14:dxf>
              <fill>
                <patternFill>
                  <bgColor rgb="FF92D050"/>
                </patternFill>
              </fill>
            </x14:dxf>
          </x14:cfRule>
          <x14:cfRule type="expression" priority="1300" id="{C5817CF1-082F-4C98-9B48-12AE98817249}">
            <xm:f>OR(M61='C:\Users\jmartinezp\Documents\Ficha_Ministerio\Riesgos finales para entregar al ministerio el 15 de junio\[Riesgos_GDI_DIE.xlsx]Datos'!#REF!,M61='C:\Users\jmartinezp\Documents\Ficha_Ministerio\Riesgos finales para entregar al ministerio el 15 de junio\[Riesgos_GDI_DIE.xlsx]Datos'!#REF!)</xm:f>
            <x14:dxf>
              <fill>
                <patternFill>
                  <bgColor rgb="FFFFFF00"/>
                </patternFill>
              </fill>
            </x14:dxf>
          </x14:cfRule>
          <x14:cfRule type="expression" priority="1301" id="{8BE081C3-1F2C-495B-A705-CBBAA98AE1AA}">
            <xm:f>OR(M61='C:\Users\jmartinezp\Documents\Ficha_Ministerio\Riesgos finales para entregar al ministerio el 15 de junio\[Riesgos_GDI_DIE.xlsx]Datos'!#REF!,M61='C:\Users\jmartinezp\Documents\Ficha_Ministerio\Riesgos finales para entregar al ministerio el 15 de junio\[Riesgos_GDI_DIE.xlsx]Datos'!#REF!)</xm:f>
            <x14:dxf>
              <fill>
                <patternFill>
                  <bgColor rgb="FFFFC000"/>
                </patternFill>
              </fill>
            </x14:dxf>
          </x14:cfRule>
          <x14:cfRule type="expression" priority="1302" id="{279C3E6D-21B6-4C2E-A6E5-B50A2CE44009}">
            <xm:f>OR(M61='C:\Users\jmartinezp\Documents\Ficha_Ministerio\Riesgos finales para entregar al ministerio el 15 de junio\[Riesgos_GDI_DIE.xlsx]Datos'!#REF!,M61='C:\Users\jmartinezp\Documents\Ficha_Ministerio\Riesgos finales para entregar al ministerio el 15 de junio\[Riesgos_GDI_DIE.xlsx]Datos'!#REF!)</xm:f>
            <x14:dxf>
              <fill>
                <patternFill>
                  <bgColor rgb="FFFF0000"/>
                </patternFill>
              </fill>
            </x14:dxf>
          </x14:cfRule>
          <xm:sqref>M61</xm:sqref>
        </x14:conditionalFormatting>
        <x14:conditionalFormatting xmlns:xm="http://schemas.microsoft.com/office/excel/2006/main">
          <x14:cfRule type="expression" priority="1295" id="{80725269-8FFA-43D7-9C0D-CE0609F141E2}">
            <xm:f>OR(M62='C:\Users\jmartinezp\Documents\Ficha_Ministerio\Riesgos finales para entregar al ministerio el 15 de junio\[Riesgos_GDI_DIE.xlsx]Datos'!#REF!,M62='C:\Users\jmartinezp\Documents\Ficha_Ministerio\Riesgos finales para entregar al ministerio el 15 de junio\[Riesgos_GDI_DIE.xlsx]Datos'!#REF!)</xm:f>
            <x14:dxf>
              <fill>
                <patternFill>
                  <bgColor rgb="FF92D050"/>
                </patternFill>
              </fill>
            </x14:dxf>
          </x14:cfRule>
          <x14:cfRule type="expression" priority="1296" id="{11632ABB-EE6C-4572-841B-0AFF316877D2}">
            <xm:f>OR(M62='C:\Users\jmartinezp\Documents\Ficha_Ministerio\Riesgos finales para entregar al ministerio el 15 de junio\[Riesgos_GDI_DIE.xlsx]Datos'!#REF!,M62='C:\Users\jmartinezp\Documents\Ficha_Ministerio\Riesgos finales para entregar al ministerio el 15 de junio\[Riesgos_GDI_DIE.xlsx]Datos'!#REF!)</xm:f>
            <x14:dxf>
              <fill>
                <patternFill>
                  <bgColor rgb="FFFFFF00"/>
                </patternFill>
              </fill>
            </x14:dxf>
          </x14:cfRule>
          <x14:cfRule type="expression" priority="1297" id="{5E71B12C-8908-43F1-AC0A-E7C5F2A56C7B}">
            <xm:f>OR(M62='C:\Users\jmartinezp\Documents\Ficha_Ministerio\Riesgos finales para entregar al ministerio el 15 de junio\[Riesgos_GDI_DIE.xlsx]Datos'!#REF!,M62='C:\Users\jmartinezp\Documents\Ficha_Ministerio\Riesgos finales para entregar al ministerio el 15 de junio\[Riesgos_GDI_DIE.xlsx]Datos'!#REF!)</xm:f>
            <x14:dxf>
              <fill>
                <patternFill>
                  <bgColor rgb="FFFFC000"/>
                </patternFill>
              </fill>
            </x14:dxf>
          </x14:cfRule>
          <x14:cfRule type="expression" priority="1298" id="{2271DA39-6FE0-4685-9178-435464B8F25A}">
            <xm:f>OR(M62='C:\Users\jmartinezp\Documents\Ficha_Ministerio\Riesgos finales para entregar al ministerio el 15 de junio\[Riesgos_GDI_DIE.xlsx]Datos'!#REF!,M62='C:\Users\jmartinezp\Documents\Ficha_Ministerio\Riesgos finales para entregar al ministerio el 15 de junio\[Riesgos_GDI_DIE.xlsx]Datos'!#REF!)</xm:f>
            <x14:dxf>
              <fill>
                <patternFill>
                  <bgColor rgb="FFFF0000"/>
                </patternFill>
              </fill>
            </x14:dxf>
          </x14:cfRule>
          <xm:sqref>M62</xm:sqref>
        </x14:conditionalFormatting>
        <x14:conditionalFormatting xmlns:xm="http://schemas.microsoft.com/office/excel/2006/main">
          <x14:cfRule type="cellIs" priority="1310" operator="equal" id="{DF106F5C-47D3-4435-AE3C-E47EA3E515C0}">
            <xm:f>'C:\Users\jmartinezp\Documents\Ficha_Ministerio\Riesgos finales para entregar al ministerio el 15 de junio\[Riesgos_GDI_DIE.xlsx]Datos'!#REF!</xm:f>
            <x14:dxf>
              <fill>
                <patternFill>
                  <bgColor rgb="FF92D050"/>
                </patternFill>
              </fill>
            </x14:dxf>
          </x14:cfRule>
          <x14:cfRule type="cellIs" priority="1311" operator="equal" id="{0E87B69F-DF35-4CB4-BD4B-1B837765F7BE}">
            <xm:f>'C:\Users\jmartinezp\Documents\Ficha_Ministerio\Riesgos finales para entregar al ministerio el 15 de junio\[Riesgos_GDI_DIE.xlsx]Datos'!#REF!</xm:f>
            <x14:dxf>
              <fill>
                <patternFill>
                  <bgColor rgb="FFFFFF00"/>
                </patternFill>
              </fill>
            </x14:dxf>
          </x14:cfRule>
          <x14:cfRule type="cellIs" priority="1312" operator="equal" id="{C386508E-4E23-4CCE-AD95-1206ED4A18EB}">
            <xm:f>'C:\Users\jmartinezp\Documents\Ficha_Ministerio\Riesgos finales para entregar al ministerio el 15 de junio\[Riesgos_GDI_DIE.xlsx]Datos'!#REF!</xm:f>
            <x14:dxf>
              <fill>
                <patternFill>
                  <bgColor rgb="FFFF0000"/>
                </patternFill>
              </fill>
            </x14:dxf>
          </x14:cfRule>
          <xm:sqref>S60</xm:sqref>
        </x14:conditionalFormatting>
        <x14:conditionalFormatting xmlns:xm="http://schemas.microsoft.com/office/excel/2006/main">
          <x14:cfRule type="cellIs" priority="1292" operator="equal" id="{0F3428FF-6AAC-4B00-8276-916072B81842}">
            <xm:f>'C:\Users\jmartinezp\Documents\Ficha_Ministerio\Riesgos finales para entregar al ministerio el 15 de junio\[Riesgos_GDI_DIE.xlsx]Datos'!#REF!</xm:f>
            <x14:dxf>
              <fill>
                <patternFill>
                  <bgColor rgb="FF92D050"/>
                </patternFill>
              </fill>
            </x14:dxf>
          </x14:cfRule>
          <x14:cfRule type="cellIs" priority="1293" operator="equal" id="{9331DC12-DE24-4F77-A58A-C8735A22F392}">
            <xm:f>'C:\Users\jmartinezp\Documents\Ficha_Ministerio\Riesgos finales para entregar al ministerio el 15 de junio\[Riesgos_GDI_DIE.xlsx]Datos'!#REF!</xm:f>
            <x14:dxf>
              <fill>
                <patternFill>
                  <bgColor rgb="FFFFFF00"/>
                </patternFill>
              </fill>
            </x14:dxf>
          </x14:cfRule>
          <x14:cfRule type="cellIs" priority="1294" operator="equal" id="{3134868E-4718-4F62-98AA-78D68CD13C1C}">
            <xm:f>'C:\Users\jmartinezp\Documents\Ficha_Ministerio\Riesgos finales para entregar al ministerio el 15 de junio\[Riesgos_GDI_DIE.xlsx]Datos'!#REF!</xm:f>
            <x14:dxf>
              <fill>
                <patternFill>
                  <bgColor rgb="FFFF0000"/>
                </patternFill>
              </fill>
            </x14:dxf>
          </x14:cfRule>
          <xm:sqref>S61</xm:sqref>
        </x14:conditionalFormatting>
        <x14:conditionalFormatting xmlns:xm="http://schemas.microsoft.com/office/excel/2006/main">
          <x14:cfRule type="cellIs" priority="1289" operator="equal" id="{CFDE6987-6FCE-4041-9E51-225F235F837F}">
            <xm:f>'C:\Users\jmartinezp\Documents\Ficha_Ministerio\Riesgos finales para entregar al ministerio el 15 de junio\[Riesgos_GDI_DIE.xlsx]Datos'!#REF!</xm:f>
            <x14:dxf>
              <fill>
                <patternFill>
                  <bgColor rgb="FF92D050"/>
                </patternFill>
              </fill>
            </x14:dxf>
          </x14:cfRule>
          <x14:cfRule type="cellIs" priority="1290" operator="equal" id="{392BC060-57A2-440D-B6A6-BB7D11FE6058}">
            <xm:f>'C:\Users\jmartinezp\Documents\Ficha_Ministerio\Riesgos finales para entregar al ministerio el 15 de junio\[Riesgos_GDI_DIE.xlsx]Datos'!#REF!</xm:f>
            <x14:dxf>
              <fill>
                <patternFill>
                  <bgColor rgb="FFFFFF00"/>
                </patternFill>
              </fill>
            </x14:dxf>
          </x14:cfRule>
          <x14:cfRule type="cellIs" priority="1291" operator="equal" id="{33E499A4-9ED0-4F1F-A07F-776D7F5D8425}">
            <xm:f>'C:\Users\jmartinezp\Documents\Ficha_Ministerio\Riesgos finales para entregar al ministerio el 15 de junio\[Riesgos_GDI_DIE.xlsx]Datos'!#REF!</xm:f>
            <x14:dxf>
              <fill>
                <patternFill>
                  <bgColor rgb="FFFF0000"/>
                </patternFill>
              </fill>
            </x14:dxf>
          </x14:cfRule>
          <xm:sqref>S62</xm:sqref>
        </x14:conditionalFormatting>
        <x14:conditionalFormatting xmlns:xm="http://schemas.microsoft.com/office/excel/2006/main">
          <x14:cfRule type="cellIs" priority="1307" operator="equal" id="{F2C3DAD6-4B05-42DD-BA98-BFCE1D95EB2A}">
            <xm:f>'C:\Users\jmartinezp\Documents\Ficha_Ministerio\Riesgos finales para entregar al ministerio el 15 de junio\[Riesgos_GDI_DIE.xlsx]Datos'!#REF!</xm:f>
            <x14:dxf>
              <fill>
                <patternFill>
                  <bgColor rgb="FF92D050"/>
                </patternFill>
              </fill>
            </x14:dxf>
          </x14:cfRule>
          <x14:cfRule type="cellIs" priority="1308" operator="equal" id="{ABFFA130-3BE5-42CE-B254-03BBD5E10BB3}">
            <xm:f>'C:\Users\jmartinezp\Documents\Ficha_Ministerio\Riesgos finales para entregar al ministerio el 15 de junio\[Riesgos_GDI_DIE.xlsx]Datos'!#REF!</xm:f>
            <x14:dxf>
              <fill>
                <patternFill>
                  <bgColor rgb="FFFFFF00"/>
                </patternFill>
              </fill>
            </x14:dxf>
          </x14:cfRule>
          <x14:cfRule type="cellIs" priority="1309" operator="equal" id="{B8FC966C-5D4D-4147-B1C5-8FF8A8578D0F}">
            <xm:f>'C:\Users\jmartinezp\Documents\Ficha_Ministerio\Riesgos finales para entregar al ministerio el 15 de junio\[Riesgos_GDI_DIE.xlsx]Datos'!#REF!</xm:f>
            <x14:dxf>
              <fill>
                <patternFill>
                  <bgColor rgb="FFFF0000"/>
                </patternFill>
              </fill>
            </x14:dxf>
          </x14:cfRule>
          <xm:sqref>Y60</xm:sqref>
        </x14:conditionalFormatting>
        <x14:conditionalFormatting xmlns:xm="http://schemas.microsoft.com/office/excel/2006/main">
          <x14:cfRule type="cellIs" priority="1286" operator="equal" id="{9406DD3D-FC48-404C-B2A0-6C2802161309}">
            <xm:f>'C:\Users\jmartinezp\Documents\Ficha_Ministerio\Riesgos finales para entregar al ministerio el 15 de junio\[Riesgos_GDI_DIE.xlsx]Datos'!#REF!</xm:f>
            <x14:dxf>
              <fill>
                <patternFill>
                  <bgColor rgb="FF92D050"/>
                </patternFill>
              </fill>
            </x14:dxf>
          </x14:cfRule>
          <x14:cfRule type="cellIs" priority="1287" operator="equal" id="{8C79CC7C-CB15-4781-82CD-BE8663420F01}">
            <xm:f>'C:\Users\jmartinezp\Documents\Ficha_Ministerio\Riesgos finales para entregar al ministerio el 15 de junio\[Riesgos_GDI_DIE.xlsx]Datos'!#REF!</xm:f>
            <x14:dxf>
              <fill>
                <patternFill>
                  <bgColor rgb="FFFFFF00"/>
                </patternFill>
              </fill>
            </x14:dxf>
          </x14:cfRule>
          <x14:cfRule type="cellIs" priority="1288" operator="equal" id="{D2D7F924-F029-47AE-A28B-B24FA9A2FCC2}">
            <xm:f>'C:\Users\jmartinezp\Documents\Ficha_Ministerio\Riesgos finales para entregar al ministerio el 15 de junio\[Riesgos_GDI_DIE.xlsx]Datos'!#REF!</xm:f>
            <x14:dxf>
              <fill>
                <patternFill>
                  <bgColor rgb="FFFF0000"/>
                </patternFill>
              </fill>
            </x14:dxf>
          </x14:cfRule>
          <xm:sqref>Y61</xm:sqref>
        </x14:conditionalFormatting>
        <x14:conditionalFormatting xmlns:xm="http://schemas.microsoft.com/office/excel/2006/main">
          <x14:cfRule type="cellIs" priority="1283" operator="equal" id="{6FA79DD7-3C93-4806-90C5-6C277F0136E4}">
            <xm:f>'C:\Users\jmartinezp\Documents\Ficha_Ministerio\Riesgos finales para entregar al ministerio el 15 de junio\[Riesgos_GDI_DIE.xlsx]Datos'!#REF!</xm:f>
            <x14:dxf>
              <fill>
                <patternFill>
                  <bgColor rgb="FF92D050"/>
                </patternFill>
              </fill>
            </x14:dxf>
          </x14:cfRule>
          <x14:cfRule type="cellIs" priority="1284" operator="equal" id="{A49470C4-8368-47EB-B640-8D80D2B0292B}">
            <xm:f>'C:\Users\jmartinezp\Documents\Ficha_Ministerio\Riesgos finales para entregar al ministerio el 15 de junio\[Riesgos_GDI_DIE.xlsx]Datos'!#REF!</xm:f>
            <x14:dxf>
              <fill>
                <patternFill>
                  <bgColor rgb="FFFFFF00"/>
                </patternFill>
              </fill>
            </x14:dxf>
          </x14:cfRule>
          <x14:cfRule type="cellIs" priority="1285" operator="equal" id="{C694C7A1-A1F3-48A8-B613-5D8350CA40BA}">
            <xm:f>'C:\Users\jmartinezp\Documents\Ficha_Ministerio\Riesgos finales para entregar al ministerio el 15 de junio\[Riesgos_GDI_DIE.xlsx]Datos'!#REF!</xm:f>
            <x14:dxf>
              <fill>
                <patternFill>
                  <bgColor rgb="FFFF0000"/>
                </patternFill>
              </fill>
            </x14:dxf>
          </x14:cfRule>
          <xm:sqref>Y62</xm:sqref>
        </x14:conditionalFormatting>
        <x14:conditionalFormatting xmlns:xm="http://schemas.microsoft.com/office/excel/2006/main">
          <x14:cfRule type="expression" priority="1303" id="{14A13778-5D91-4A9B-B24A-041BB93899B4}">
            <xm:f>OR(AC60='C:\Users\jmartinezp\Documents\Ficha_Ministerio\Riesgos finales para entregar al ministerio el 15 de junio\[Riesgos_GDI_DIE.xlsx]Datos'!#REF!,AC60='C:\Users\jmartinezp\Documents\Ficha_Ministerio\Riesgos finales para entregar al ministerio el 15 de junio\[Riesgos_GDI_DIE.xlsx]Datos'!#REF!)</xm:f>
            <x14:dxf>
              <fill>
                <patternFill>
                  <bgColor rgb="FF92D050"/>
                </patternFill>
              </fill>
            </x14:dxf>
          </x14:cfRule>
          <x14:cfRule type="expression" priority="1304" id="{CFE52D2C-46A3-47B1-BD58-B33262D85411}">
            <xm:f>OR(AC60='C:\Users\jmartinezp\Documents\Ficha_Ministerio\Riesgos finales para entregar al ministerio el 15 de junio\[Riesgos_GDI_DIE.xlsx]Datos'!#REF!,AC60='C:\Users\jmartinezp\Documents\Ficha_Ministerio\Riesgos finales para entregar al ministerio el 15 de junio\[Riesgos_GDI_DIE.xlsx]Datos'!#REF!)</xm:f>
            <x14:dxf>
              <fill>
                <patternFill>
                  <bgColor rgb="FFFFFF00"/>
                </patternFill>
              </fill>
            </x14:dxf>
          </x14:cfRule>
          <x14:cfRule type="expression" priority="1305" id="{B0658AC6-928E-4434-8655-CEB6071BBD32}">
            <xm:f>OR(AC60='C:\Users\jmartinezp\Documents\Ficha_Ministerio\Riesgos finales para entregar al ministerio el 15 de junio\[Riesgos_GDI_DIE.xlsx]Datos'!#REF!,AC60='C:\Users\jmartinezp\Documents\Ficha_Ministerio\Riesgos finales para entregar al ministerio el 15 de junio\[Riesgos_GDI_DIE.xlsx]Datos'!#REF!)</xm:f>
            <x14:dxf>
              <fill>
                <patternFill>
                  <bgColor rgb="FFFFC000"/>
                </patternFill>
              </fill>
            </x14:dxf>
          </x14:cfRule>
          <x14:cfRule type="expression" priority="1306" id="{AA346CD7-6CF4-472D-8A73-31873A11B7F2}">
            <xm:f>OR(AC60='C:\Users\jmartinezp\Documents\Ficha_Ministerio\Riesgos finales para entregar al ministerio el 15 de junio\[Riesgos_GDI_DIE.xlsx]Datos'!#REF!,AC60='C:\Users\jmartinezp\Documents\Ficha_Ministerio\Riesgos finales para entregar al ministerio el 15 de junio\[Riesgos_GDI_DIE.xlsx]Datos'!#REF!)</xm:f>
            <x14:dxf>
              <fill>
                <patternFill>
                  <bgColor rgb="FFFF0000"/>
                </patternFill>
              </fill>
            </x14:dxf>
          </x14:cfRule>
          <xm:sqref>AC60</xm:sqref>
        </x14:conditionalFormatting>
        <x14:conditionalFormatting xmlns:xm="http://schemas.microsoft.com/office/excel/2006/main">
          <x14:cfRule type="expression" priority="1279" id="{D1962213-42ED-43A9-8539-64D484F6D8F1}">
            <xm:f>OR(AC61='C:\Users\jmartinezp\Documents\Ficha_Ministerio\Riesgos finales para entregar al ministerio el 15 de junio\[Riesgos_GDI_DIE.xlsx]Datos'!#REF!,AC61='C:\Users\jmartinezp\Documents\Ficha_Ministerio\Riesgos finales para entregar al ministerio el 15 de junio\[Riesgos_GDI_DIE.xlsx]Datos'!#REF!)</xm:f>
            <x14:dxf>
              <fill>
                <patternFill>
                  <bgColor rgb="FF92D050"/>
                </patternFill>
              </fill>
            </x14:dxf>
          </x14:cfRule>
          <x14:cfRule type="expression" priority="1280" id="{900BE9A8-CDBD-4BEE-8ACC-F439F9B93BDE}">
            <xm:f>OR(AC61='C:\Users\jmartinezp\Documents\Ficha_Ministerio\Riesgos finales para entregar al ministerio el 15 de junio\[Riesgos_GDI_DIE.xlsx]Datos'!#REF!,AC61='C:\Users\jmartinezp\Documents\Ficha_Ministerio\Riesgos finales para entregar al ministerio el 15 de junio\[Riesgos_GDI_DIE.xlsx]Datos'!#REF!)</xm:f>
            <x14:dxf>
              <fill>
                <patternFill>
                  <bgColor rgb="FFFFFF00"/>
                </patternFill>
              </fill>
            </x14:dxf>
          </x14:cfRule>
          <x14:cfRule type="expression" priority="1281" id="{834D2EBB-B131-4DB8-B6AC-CDA2D51DB2EB}">
            <xm:f>OR(AC61='C:\Users\jmartinezp\Documents\Ficha_Ministerio\Riesgos finales para entregar al ministerio el 15 de junio\[Riesgos_GDI_DIE.xlsx]Datos'!#REF!,AC61='C:\Users\jmartinezp\Documents\Ficha_Ministerio\Riesgos finales para entregar al ministerio el 15 de junio\[Riesgos_GDI_DIE.xlsx]Datos'!#REF!)</xm:f>
            <x14:dxf>
              <fill>
                <patternFill>
                  <bgColor rgb="FFFFC000"/>
                </patternFill>
              </fill>
            </x14:dxf>
          </x14:cfRule>
          <x14:cfRule type="expression" priority="1282" id="{B90AE5C9-8DD0-4133-824F-5241AF32351E}">
            <xm:f>OR(AC61='C:\Users\jmartinezp\Documents\Ficha_Ministerio\Riesgos finales para entregar al ministerio el 15 de junio\[Riesgos_GDI_DIE.xlsx]Datos'!#REF!,AC61='C:\Users\jmartinezp\Documents\Ficha_Ministerio\Riesgos finales para entregar al ministerio el 15 de junio\[Riesgos_GDI_DIE.xlsx]Datos'!#REF!)</xm:f>
            <x14:dxf>
              <fill>
                <patternFill>
                  <bgColor rgb="FFFF0000"/>
                </patternFill>
              </fill>
            </x14:dxf>
          </x14:cfRule>
          <xm:sqref>AC61</xm:sqref>
        </x14:conditionalFormatting>
        <x14:conditionalFormatting xmlns:xm="http://schemas.microsoft.com/office/excel/2006/main">
          <x14:cfRule type="expression" priority="1275" id="{072ED2DF-62A7-48CC-AFAB-3E619260A9AF}">
            <xm:f>OR(AC62='C:\Users\jmartinezp\Documents\Ficha_Ministerio\Riesgos finales para entregar al ministerio el 15 de junio\[Riesgos_GDI_DIE.xlsx]Datos'!#REF!,AC62='C:\Users\jmartinezp\Documents\Ficha_Ministerio\Riesgos finales para entregar al ministerio el 15 de junio\[Riesgos_GDI_DIE.xlsx]Datos'!#REF!)</xm:f>
            <x14:dxf>
              <fill>
                <patternFill>
                  <bgColor rgb="FF92D050"/>
                </patternFill>
              </fill>
            </x14:dxf>
          </x14:cfRule>
          <x14:cfRule type="expression" priority="1276" id="{2546A798-3FF2-4502-9737-3CFE3181A3AC}">
            <xm:f>OR(AC62='C:\Users\jmartinezp\Documents\Ficha_Ministerio\Riesgos finales para entregar al ministerio el 15 de junio\[Riesgos_GDI_DIE.xlsx]Datos'!#REF!,AC62='C:\Users\jmartinezp\Documents\Ficha_Ministerio\Riesgos finales para entregar al ministerio el 15 de junio\[Riesgos_GDI_DIE.xlsx]Datos'!#REF!)</xm:f>
            <x14:dxf>
              <fill>
                <patternFill>
                  <bgColor rgb="FFFFFF00"/>
                </patternFill>
              </fill>
            </x14:dxf>
          </x14:cfRule>
          <x14:cfRule type="expression" priority="1277" id="{F94C5234-F0FA-44E2-9803-D1F71FE3F9C3}">
            <xm:f>OR(AC62='C:\Users\jmartinezp\Documents\Ficha_Ministerio\Riesgos finales para entregar al ministerio el 15 de junio\[Riesgos_GDI_DIE.xlsx]Datos'!#REF!,AC62='C:\Users\jmartinezp\Documents\Ficha_Ministerio\Riesgos finales para entregar al ministerio el 15 de junio\[Riesgos_GDI_DIE.xlsx]Datos'!#REF!)</xm:f>
            <x14:dxf>
              <fill>
                <patternFill>
                  <bgColor rgb="FFFFC000"/>
                </patternFill>
              </fill>
            </x14:dxf>
          </x14:cfRule>
          <x14:cfRule type="expression" priority="1278" id="{17B8CBD5-0F39-4B7C-91C1-680B529CA466}">
            <xm:f>OR(AC62='C:\Users\jmartinezp\Documents\Ficha_Ministerio\Riesgos finales para entregar al ministerio el 15 de junio\[Riesgos_GDI_DIE.xlsx]Datos'!#REF!,AC62='C:\Users\jmartinezp\Documents\Ficha_Ministerio\Riesgos finales para entregar al ministerio el 15 de junio\[Riesgos_GDI_DIE.xlsx]Datos'!#REF!)</xm:f>
            <x14:dxf>
              <fill>
                <patternFill>
                  <bgColor rgb="FFFF0000"/>
                </patternFill>
              </fill>
            </x14:dxf>
          </x14:cfRule>
          <xm:sqref>AC62</xm:sqref>
        </x14:conditionalFormatting>
        <x14:conditionalFormatting xmlns:xm="http://schemas.microsoft.com/office/excel/2006/main">
          <x14:cfRule type="expression" priority="1187" id="{B51171AC-D836-427A-B3F0-76138082EA74}">
            <xm:f>OR(M69='C:\Users\jmartinezp\Documents\Ficha_Ministerio\Riesgos finales para entregar al ministerio el 15 de junio\[Riesgos_GTH_CDI.xlsx]Datos'!#REF!,M69='C:\Users\jmartinezp\Documents\Ficha_Ministerio\Riesgos finales para entregar al ministerio el 15 de junio\[Riesgos_GTH_CDI.xlsx]Datos'!#REF!)</xm:f>
            <x14:dxf>
              <fill>
                <patternFill>
                  <bgColor rgb="FF92D050"/>
                </patternFill>
              </fill>
            </x14:dxf>
          </x14:cfRule>
          <x14:cfRule type="expression" priority="1188" id="{90D492B6-F7DB-413A-982C-C587BCAC94E4}">
            <xm:f>OR(M69='C:\Users\jmartinezp\Documents\Ficha_Ministerio\Riesgos finales para entregar al ministerio el 15 de junio\[Riesgos_GTH_CDI.xlsx]Datos'!#REF!,M69='C:\Users\jmartinezp\Documents\Ficha_Ministerio\Riesgos finales para entregar al ministerio el 15 de junio\[Riesgos_GTH_CDI.xlsx]Datos'!#REF!)</xm:f>
            <x14:dxf>
              <fill>
                <patternFill>
                  <bgColor rgb="FFFFFF00"/>
                </patternFill>
              </fill>
            </x14:dxf>
          </x14:cfRule>
          <x14:cfRule type="expression" priority="1189" id="{357B294C-BF04-4998-93A0-AFA35F2D082F}">
            <xm:f>OR(M69='C:\Users\jmartinezp\Documents\Ficha_Ministerio\Riesgos finales para entregar al ministerio el 15 de junio\[Riesgos_GTH_CDI.xlsx]Datos'!#REF!,M69='C:\Users\jmartinezp\Documents\Ficha_Ministerio\Riesgos finales para entregar al ministerio el 15 de junio\[Riesgos_GTH_CDI.xlsx]Datos'!#REF!)</xm:f>
            <x14:dxf>
              <fill>
                <patternFill>
                  <bgColor rgb="FFFFC000"/>
                </patternFill>
              </fill>
            </x14:dxf>
          </x14:cfRule>
          <x14:cfRule type="expression" priority="1190" id="{892225EE-4496-4FB4-8DC8-9BDE9AEACA41}">
            <xm:f>OR(M69='C:\Users\jmartinezp\Documents\Ficha_Ministerio\Riesgos finales para entregar al ministerio el 15 de junio\[Riesgos_GTH_CDI.xlsx]Datos'!#REF!,M69='C:\Users\jmartinezp\Documents\Ficha_Ministerio\Riesgos finales para entregar al ministerio el 15 de junio\[Riesgos_GTH_CDI.xlsx]Datos'!#REF!)</xm:f>
            <x14:dxf>
              <fill>
                <patternFill>
                  <bgColor rgb="FFFF0000"/>
                </patternFill>
              </fill>
            </x14:dxf>
          </x14:cfRule>
          <xm:sqref>M69</xm:sqref>
        </x14:conditionalFormatting>
        <x14:conditionalFormatting xmlns:xm="http://schemas.microsoft.com/office/excel/2006/main">
          <x14:cfRule type="cellIs" priority="1184" operator="equal" id="{1C47C602-26C1-4A3E-9D69-5D5015DBD6B2}">
            <xm:f>'C:\Users\jmartinezp\Documents\Ficha_Ministerio\Riesgos finales para entregar al ministerio el 15 de junio\[Riesgos_GTH_CDI.xlsx]Datos'!#REF!</xm:f>
            <x14:dxf>
              <fill>
                <patternFill>
                  <bgColor rgb="FF92D050"/>
                </patternFill>
              </fill>
            </x14:dxf>
          </x14:cfRule>
          <x14:cfRule type="cellIs" priority="1185" operator="equal" id="{19B8CD0A-6E15-4120-B2B5-F66DE67319E9}">
            <xm:f>'C:\Users\jmartinezp\Documents\Ficha_Ministerio\Riesgos finales para entregar al ministerio el 15 de junio\[Riesgos_GTH_CDI.xlsx]Datos'!#REF!</xm:f>
            <x14:dxf>
              <fill>
                <patternFill>
                  <bgColor rgb="FFFFFF00"/>
                </patternFill>
              </fill>
            </x14:dxf>
          </x14:cfRule>
          <x14:cfRule type="cellIs" priority="1186" operator="equal" id="{4C0E021A-F481-4E69-8B1A-5A7B95302F30}">
            <xm:f>'C:\Users\jmartinezp\Documents\Ficha_Ministerio\Riesgos finales para entregar al ministerio el 15 de junio\[Riesgos_GTH_CDI.xlsx]Datos'!#REF!</xm:f>
            <x14:dxf>
              <fill>
                <patternFill>
                  <bgColor rgb="FFFF0000"/>
                </patternFill>
              </fill>
            </x14:dxf>
          </x14:cfRule>
          <xm:sqref>S69</xm:sqref>
        </x14:conditionalFormatting>
        <x14:conditionalFormatting xmlns:xm="http://schemas.microsoft.com/office/excel/2006/main">
          <x14:cfRule type="cellIs" priority="1181" operator="equal" id="{B404010F-054F-4C5E-AA35-577370EF7D0D}">
            <xm:f>'C:\Users\jmartinezp\Documents\Ficha_Ministerio\Riesgos finales para entregar al ministerio el 15 de junio\[Riesgos_GTH_CDI.xlsx]Datos'!#REF!</xm:f>
            <x14:dxf>
              <fill>
                <patternFill>
                  <bgColor rgb="FF92D050"/>
                </patternFill>
              </fill>
            </x14:dxf>
          </x14:cfRule>
          <x14:cfRule type="cellIs" priority="1182" operator="equal" id="{326D955E-4DE2-48FB-A5CF-95FDB2CABF53}">
            <xm:f>'C:\Users\jmartinezp\Documents\Ficha_Ministerio\Riesgos finales para entregar al ministerio el 15 de junio\[Riesgos_GTH_CDI.xlsx]Datos'!#REF!</xm:f>
            <x14:dxf>
              <fill>
                <patternFill>
                  <bgColor rgb="FFFFFF00"/>
                </patternFill>
              </fill>
            </x14:dxf>
          </x14:cfRule>
          <x14:cfRule type="cellIs" priority="1183" operator="equal" id="{CE598343-D290-4324-952F-6A22C3BD41EE}">
            <xm:f>'C:\Users\jmartinezp\Documents\Ficha_Ministerio\Riesgos finales para entregar al ministerio el 15 de junio\[Riesgos_GTH_CDI.xlsx]Datos'!#REF!</xm:f>
            <x14:dxf>
              <fill>
                <patternFill>
                  <bgColor rgb="FFFF0000"/>
                </patternFill>
              </fill>
            </x14:dxf>
          </x14:cfRule>
          <xm:sqref>Y69</xm:sqref>
        </x14:conditionalFormatting>
        <x14:conditionalFormatting xmlns:xm="http://schemas.microsoft.com/office/excel/2006/main">
          <x14:cfRule type="expression" priority="1177" id="{D3478010-EF8A-4C70-9A17-93878843A9FA}">
            <xm:f>OR(AC69='C:\Users\jmartinezp\Documents\Ficha_Ministerio\Riesgos finales para entregar al ministerio el 15 de junio\[Riesgos_GTH_CDI.xlsx]Datos'!#REF!,AC69='C:\Users\jmartinezp\Documents\Ficha_Ministerio\Riesgos finales para entregar al ministerio el 15 de junio\[Riesgos_GTH_CDI.xlsx]Datos'!#REF!)</xm:f>
            <x14:dxf>
              <fill>
                <patternFill>
                  <bgColor rgb="FF92D050"/>
                </patternFill>
              </fill>
            </x14:dxf>
          </x14:cfRule>
          <x14:cfRule type="expression" priority="1178" id="{01C6AC0B-82B8-4983-BDCF-EADD4DD3F8B8}">
            <xm:f>OR(AC69='C:\Users\jmartinezp\Documents\Ficha_Ministerio\Riesgos finales para entregar al ministerio el 15 de junio\[Riesgos_GTH_CDI.xlsx]Datos'!#REF!,AC69='C:\Users\jmartinezp\Documents\Ficha_Ministerio\Riesgos finales para entregar al ministerio el 15 de junio\[Riesgos_GTH_CDI.xlsx]Datos'!#REF!)</xm:f>
            <x14:dxf>
              <fill>
                <patternFill>
                  <bgColor rgb="FFFFFF00"/>
                </patternFill>
              </fill>
            </x14:dxf>
          </x14:cfRule>
          <x14:cfRule type="expression" priority="1179" id="{BF444C09-4255-472E-A016-ED3CA209BC26}">
            <xm:f>OR(AC69='C:\Users\jmartinezp\Documents\Ficha_Ministerio\Riesgos finales para entregar al ministerio el 15 de junio\[Riesgos_GTH_CDI.xlsx]Datos'!#REF!,AC69='C:\Users\jmartinezp\Documents\Ficha_Ministerio\Riesgos finales para entregar al ministerio el 15 de junio\[Riesgos_GTH_CDI.xlsx]Datos'!#REF!)</xm:f>
            <x14:dxf>
              <fill>
                <patternFill>
                  <bgColor rgb="FFFFC000"/>
                </patternFill>
              </fill>
            </x14:dxf>
          </x14:cfRule>
          <x14:cfRule type="expression" priority="1180" id="{1F786CBC-1259-4031-83EF-C8A1087EF78D}">
            <xm:f>OR(AC69='C:\Users\jmartinezp\Documents\Ficha_Ministerio\Riesgos finales para entregar al ministerio el 15 de junio\[Riesgos_GTH_CDI.xlsx]Datos'!#REF!,AC69='C:\Users\jmartinezp\Documents\Ficha_Ministerio\Riesgos finales para entregar al ministerio el 15 de junio\[Riesgos_GTH_CDI.xlsx]Datos'!#REF!)</xm:f>
            <x14:dxf>
              <fill>
                <patternFill>
                  <bgColor rgb="FFFF0000"/>
                </patternFill>
              </fill>
            </x14:dxf>
          </x14:cfRule>
          <xm:sqref>AC69</xm:sqref>
        </x14:conditionalFormatting>
        <x14:conditionalFormatting xmlns:xm="http://schemas.microsoft.com/office/excel/2006/main">
          <x14:cfRule type="expression" priority="1173" id="{9CF86086-1444-49A9-B693-B50F4AF035FE}">
            <xm:f>OR(M70='C:\Users\jmartinezp\Documents\Ficha_Ministerio\Riesgos finales para entregar al ministerio el 15 de junio\[Riesgos_TIC_GIN.xlsx]Datos'!#REF!,M70='C:\Users\jmartinezp\Documents\Ficha_Ministerio\Riesgos finales para entregar al ministerio el 15 de junio\[Riesgos_TIC_GIN.xlsx]Datos'!#REF!)</xm:f>
            <x14:dxf>
              <fill>
                <patternFill>
                  <bgColor rgb="FF92D050"/>
                </patternFill>
              </fill>
            </x14:dxf>
          </x14:cfRule>
          <x14:cfRule type="expression" priority="1174" id="{C7079BBA-3624-45F5-9890-E124C0506C76}">
            <xm:f>OR(M70='C:\Users\jmartinezp\Documents\Ficha_Ministerio\Riesgos finales para entregar al ministerio el 15 de junio\[Riesgos_TIC_GIN.xlsx]Datos'!#REF!,M70='C:\Users\jmartinezp\Documents\Ficha_Ministerio\Riesgos finales para entregar al ministerio el 15 de junio\[Riesgos_TIC_GIN.xlsx]Datos'!#REF!)</xm:f>
            <x14:dxf>
              <fill>
                <patternFill>
                  <bgColor rgb="FFFFFF00"/>
                </patternFill>
              </fill>
            </x14:dxf>
          </x14:cfRule>
          <x14:cfRule type="expression" priority="1175" id="{DA1C6400-F821-4572-9B16-F693B6BEDB67}">
            <xm:f>OR(M70='C:\Users\jmartinezp\Documents\Ficha_Ministerio\Riesgos finales para entregar al ministerio el 15 de junio\[Riesgos_TIC_GIN.xlsx]Datos'!#REF!,M70='C:\Users\jmartinezp\Documents\Ficha_Ministerio\Riesgos finales para entregar al ministerio el 15 de junio\[Riesgos_TIC_GIN.xlsx]Datos'!#REF!)</xm:f>
            <x14:dxf>
              <fill>
                <patternFill>
                  <bgColor rgb="FFFFC000"/>
                </patternFill>
              </fill>
            </x14:dxf>
          </x14:cfRule>
          <x14:cfRule type="expression" priority="1176" id="{C7C25549-E7C6-43A2-AC0B-B1279C4FAD27}">
            <xm:f>OR(M70='C:\Users\jmartinezp\Documents\Ficha_Ministerio\Riesgos finales para entregar al ministerio el 15 de junio\[Riesgos_TIC_GIN.xlsx]Datos'!#REF!,M70='C:\Users\jmartinezp\Documents\Ficha_Ministerio\Riesgos finales para entregar al ministerio el 15 de junio\[Riesgos_TIC_GIN.xlsx]Datos'!#REF!)</xm:f>
            <x14:dxf>
              <fill>
                <patternFill>
                  <bgColor rgb="FFFF0000"/>
                </patternFill>
              </fill>
            </x14:dxf>
          </x14:cfRule>
          <xm:sqref>M70</xm:sqref>
        </x14:conditionalFormatting>
        <x14:conditionalFormatting xmlns:xm="http://schemas.microsoft.com/office/excel/2006/main">
          <x14:cfRule type="expression" priority="1159" id="{BE810C3B-0B5C-479B-8C12-825A18A3BFF5}">
            <xm:f>OR(M71='C:\Users\jmartinezp\Documents\Ficha_Ministerio\Riesgos finales para entregar al ministerio el 15 de junio\[Riesgos_TIC_GIN.xlsx]Datos'!#REF!,M71='C:\Users\jmartinezp\Documents\Ficha_Ministerio\Riesgos finales para entregar al ministerio el 15 de junio\[Riesgos_TIC_GIN.xlsx]Datos'!#REF!)</xm:f>
            <x14:dxf>
              <fill>
                <patternFill>
                  <bgColor rgb="FF92D050"/>
                </patternFill>
              </fill>
            </x14:dxf>
          </x14:cfRule>
          <x14:cfRule type="expression" priority="1160" id="{28359918-2C00-4239-9CFD-EA4B73AF91E5}">
            <xm:f>OR(M71='C:\Users\jmartinezp\Documents\Ficha_Ministerio\Riesgos finales para entregar al ministerio el 15 de junio\[Riesgos_TIC_GIN.xlsx]Datos'!#REF!,M71='C:\Users\jmartinezp\Documents\Ficha_Ministerio\Riesgos finales para entregar al ministerio el 15 de junio\[Riesgos_TIC_GIN.xlsx]Datos'!#REF!)</xm:f>
            <x14:dxf>
              <fill>
                <patternFill>
                  <bgColor rgb="FFFFFF00"/>
                </patternFill>
              </fill>
            </x14:dxf>
          </x14:cfRule>
          <x14:cfRule type="expression" priority="1161" id="{0D2EEC69-8E95-463D-8B4B-B02F07927801}">
            <xm:f>OR(M71='C:\Users\jmartinezp\Documents\Ficha_Ministerio\Riesgos finales para entregar al ministerio el 15 de junio\[Riesgos_TIC_GIN.xlsx]Datos'!#REF!,M71='C:\Users\jmartinezp\Documents\Ficha_Ministerio\Riesgos finales para entregar al ministerio el 15 de junio\[Riesgos_TIC_GIN.xlsx]Datos'!#REF!)</xm:f>
            <x14:dxf>
              <fill>
                <patternFill>
                  <bgColor rgb="FFFFC000"/>
                </patternFill>
              </fill>
            </x14:dxf>
          </x14:cfRule>
          <x14:cfRule type="expression" priority="1162" id="{1FD30B6D-1800-4DC1-ABB7-C6A45DE1D5CF}">
            <xm:f>OR(M71='C:\Users\jmartinezp\Documents\Ficha_Ministerio\Riesgos finales para entregar al ministerio el 15 de junio\[Riesgos_TIC_GIN.xlsx]Datos'!#REF!,M71='C:\Users\jmartinezp\Documents\Ficha_Ministerio\Riesgos finales para entregar al ministerio el 15 de junio\[Riesgos_TIC_GIN.xlsx]Datos'!#REF!)</xm:f>
            <x14:dxf>
              <fill>
                <patternFill>
                  <bgColor rgb="FFFF0000"/>
                </patternFill>
              </fill>
            </x14:dxf>
          </x14:cfRule>
          <xm:sqref>M71</xm:sqref>
        </x14:conditionalFormatting>
        <x14:conditionalFormatting xmlns:xm="http://schemas.microsoft.com/office/excel/2006/main">
          <x14:cfRule type="expression" priority="1155" id="{0732F6EF-AA3F-457E-A374-FC56495FEA14}">
            <xm:f>OR(M72='C:\Users\jmartinezp\Documents\Ficha_Ministerio\Riesgos finales para entregar al ministerio el 15 de junio\[Riesgos_TIC_GIN.xlsx]Datos'!#REF!,M72='C:\Users\jmartinezp\Documents\Ficha_Ministerio\Riesgos finales para entregar al ministerio el 15 de junio\[Riesgos_TIC_GIN.xlsx]Datos'!#REF!)</xm:f>
            <x14:dxf>
              <fill>
                <patternFill>
                  <bgColor rgb="FF92D050"/>
                </patternFill>
              </fill>
            </x14:dxf>
          </x14:cfRule>
          <x14:cfRule type="expression" priority="1156" id="{D83A4302-7E92-4D85-A40A-FAFCB485A54C}">
            <xm:f>OR(M72='C:\Users\jmartinezp\Documents\Ficha_Ministerio\Riesgos finales para entregar al ministerio el 15 de junio\[Riesgos_TIC_GIN.xlsx]Datos'!#REF!,M72='C:\Users\jmartinezp\Documents\Ficha_Ministerio\Riesgos finales para entregar al ministerio el 15 de junio\[Riesgos_TIC_GIN.xlsx]Datos'!#REF!)</xm:f>
            <x14:dxf>
              <fill>
                <patternFill>
                  <bgColor rgb="FFFFFF00"/>
                </patternFill>
              </fill>
            </x14:dxf>
          </x14:cfRule>
          <x14:cfRule type="expression" priority="1157" id="{EFAF7AE2-F67E-496E-9914-6B0D9943730A}">
            <xm:f>OR(M72='C:\Users\jmartinezp\Documents\Ficha_Ministerio\Riesgos finales para entregar al ministerio el 15 de junio\[Riesgos_TIC_GIN.xlsx]Datos'!#REF!,M72='C:\Users\jmartinezp\Documents\Ficha_Ministerio\Riesgos finales para entregar al ministerio el 15 de junio\[Riesgos_TIC_GIN.xlsx]Datos'!#REF!)</xm:f>
            <x14:dxf>
              <fill>
                <patternFill>
                  <bgColor rgb="FFFFC000"/>
                </patternFill>
              </fill>
            </x14:dxf>
          </x14:cfRule>
          <x14:cfRule type="expression" priority="1158" id="{347F6774-50BD-44E5-8F01-6F4ECF45B63A}">
            <xm:f>OR(M72='C:\Users\jmartinezp\Documents\Ficha_Ministerio\Riesgos finales para entregar al ministerio el 15 de junio\[Riesgos_TIC_GIN.xlsx]Datos'!#REF!,M72='C:\Users\jmartinezp\Documents\Ficha_Ministerio\Riesgos finales para entregar al ministerio el 15 de junio\[Riesgos_TIC_GIN.xlsx]Datos'!#REF!)</xm:f>
            <x14:dxf>
              <fill>
                <patternFill>
                  <bgColor rgb="FFFF0000"/>
                </patternFill>
              </fill>
            </x14:dxf>
          </x14:cfRule>
          <xm:sqref>M72</xm:sqref>
        </x14:conditionalFormatting>
        <x14:conditionalFormatting xmlns:xm="http://schemas.microsoft.com/office/excel/2006/main">
          <x14:cfRule type="expression" priority="1151" id="{0A01CAAE-21F4-4926-9586-C3AFB74DCCB6}">
            <xm:f>OR(M73='C:\Users\jmartinezp\Documents\Ficha_Ministerio\Riesgos finales para entregar al ministerio el 15 de junio\[Riesgos_TIC_GIN.xlsx]Datos'!#REF!,M73='C:\Users\jmartinezp\Documents\Ficha_Ministerio\Riesgos finales para entregar al ministerio el 15 de junio\[Riesgos_TIC_GIN.xlsx]Datos'!#REF!)</xm:f>
            <x14:dxf>
              <fill>
                <patternFill>
                  <bgColor rgb="FF92D050"/>
                </patternFill>
              </fill>
            </x14:dxf>
          </x14:cfRule>
          <x14:cfRule type="expression" priority="1152" id="{1B807118-C085-40AC-B62C-7D66A112822C}">
            <xm:f>OR(M73='C:\Users\jmartinezp\Documents\Ficha_Ministerio\Riesgos finales para entregar al ministerio el 15 de junio\[Riesgos_TIC_GIN.xlsx]Datos'!#REF!,M73='C:\Users\jmartinezp\Documents\Ficha_Ministerio\Riesgos finales para entregar al ministerio el 15 de junio\[Riesgos_TIC_GIN.xlsx]Datos'!#REF!)</xm:f>
            <x14:dxf>
              <fill>
                <patternFill>
                  <bgColor rgb="FFFFFF00"/>
                </patternFill>
              </fill>
            </x14:dxf>
          </x14:cfRule>
          <x14:cfRule type="expression" priority="1153" id="{503E95DA-56A1-45AB-BF25-6B6EABC63061}">
            <xm:f>OR(M73='C:\Users\jmartinezp\Documents\Ficha_Ministerio\Riesgos finales para entregar al ministerio el 15 de junio\[Riesgos_TIC_GIN.xlsx]Datos'!#REF!,M73='C:\Users\jmartinezp\Documents\Ficha_Ministerio\Riesgos finales para entregar al ministerio el 15 de junio\[Riesgos_TIC_GIN.xlsx]Datos'!#REF!)</xm:f>
            <x14:dxf>
              <fill>
                <patternFill>
                  <bgColor rgb="FFFFC000"/>
                </patternFill>
              </fill>
            </x14:dxf>
          </x14:cfRule>
          <x14:cfRule type="expression" priority="1154" id="{C07689F1-B153-4B8B-903B-E2C956DA2924}">
            <xm:f>OR(M73='C:\Users\jmartinezp\Documents\Ficha_Ministerio\Riesgos finales para entregar al ministerio el 15 de junio\[Riesgos_TIC_GIN.xlsx]Datos'!#REF!,M73='C:\Users\jmartinezp\Documents\Ficha_Ministerio\Riesgos finales para entregar al ministerio el 15 de junio\[Riesgos_TIC_GIN.xlsx]Datos'!#REF!)</xm:f>
            <x14:dxf>
              <fill>
                <patternFill>
                  <bgColor rgb="FFFF0000"/>
                </patternFill>
              </fill>
            </x14:dxf>
          </x14:cfRule>
          <xm:sqref>M73</xm:sqref>
        </x14:conditionalFormatting>
        <x14:conditionalFormatting xmlns:xm="http://schemas.microsoft.com/office/excel/2006/main">
          <x14:cfRule type="cellIs" priority="1170" operator="equal" id="{B4B627A4-B08B-4A05-964D-0748077F2D7D}">
            <xm:f>'C:\Users\jmartinezp\Documents\Ficha_Ministerio\Riesgos finales para entregar al ministerio el 15 de junio\[Riesgos_TIC_GIN.xlsx]Datos'!#REF!</xm:f>
            <x14:dxf>
              <fill>
                <patternFill>
                  <bgColor rgb="FF92D050"/>
                </patternFill>
              </fill>
            </x14:dxf>
          </x14:cfRule>
          <x14:cfRule type="cellIs" priority="1171" operator="equal" id="{81E71D60-4F71-4667-8E57-DA8753A6EEC5}">
            <xm:f>'C:\Users\jmartinezp\Documents\Ficha_Ministerio\Riesgos finales para entregar al ministerio el 15 de junio\[Riesgos_TIC_GIN.xlsx]Datos'!#REF!</xm:f>
            <x14:dxf>
              <fill>
                <patternFill>
                  <bgColor rgb="FFFFFF00"/>
                </patternFill>
              </fill>
            </x14:dxf>
          </x14:cfRule>
          <x14:cfRule type="cellIs" priority="1172" operator="equal" id="{FAD27AD3-A64C-419B-BFEE-9657E52C4D6F}">
            <xm:f>'C:\Users\jmartinezp\Documents\Ficha_Ministerio\Riesgos finales para entregar al ministerio el 15 de junio\[Riesgos_TIC_GIN.xlsx]Datos'!#REF!</xm:f>
            <x14:dxf>
              <fill>
                <patternFill>
                  <bgColor rgb="FFFF0000"/>
                </patternFill>
              </fill>
            </x14:dxf>
          </x14:cfRule>
          <xm:sqref>S70</xm:sqref>
        </x14:conditionalFormatting>
        <x14:conditionalFormatting xmlns:xm="http://schemas.microsoft.com/office/excel/2006/main">
          <x14:cfRule type="cellIs" priority="1148" operator="equal" id="{73C07959-E8AD-4817-80E7-6BA310EC2F1C}">
            <xm:f>'C:\Users\jmartinezp\Documents\Ficha_Ministerio\Riesgos finales para entregar al ministerio el 15 de junio\[Riesgos_TIC_GIN.xlsx]Datos'!#REF!</xm:f>
            <x14:dxf>
              <fill>
                <patternFill>
                  <bgColor rgb="FF92D050"/>
                </patternFill>
              </fill>
            </x14:dxf>
          </x14:cfRule>
          <x14:cfRule type="cellIs" priority="1149" operator="equal" id="{25B724EA-12AF-4BE1-BFE8-D4B984509071}">
            <xm:f>'C:\Users\jmartinezp\Documents\Ficha_Ministerio\Riesgos finales para entregar al ministerio el 15 de junio\[Riesgos_TIC_GIN.xlsx]Datos'!#REF!</xm:f>
            <x14:dxf>
              <fill>
                <patternFill>
                  <bgColor rgb="FFFFFF00"/>
                </patternFill>
              </fill>
            </x14:dxf>
          </x14:cfRule>
          <x14:cfRule type="cellIs" priority="1150" operator="equal" id="{302A3573-79CA-47B7-9A3D-7399E91C8349}">
            <xm:f>'C:\Users\jmartinezp\Documents\Ficha_Ministerio\Riesgos finales para entregar al ministerio el 15 de junio\[Riesgos_TIC_GIN.xlsx]Datos'!#REF!</xm:f>
            <x14:dxf>
              <fill>
                <patternFill>
                  <bgColor rgb="FFFF0000"/>
                </patternFill>
              </fill>
            </x14:dxf>
          </x14:cfRule>
          <xm:sqref>S71</xm:sqref>
        </x14:conditionalFormatting>
        <x14:conditionalFormatting xmlns:xm="http://schemas.microsoft.com/office/excel/2006/main">
          <x14:cfRule type="cellIs" priority="1145" operator="equal" id="{1FCA6C90-5088-4B36-98DC-A0BF8265F1A0}">
            <xm:f>'C:\Users\jmartinezp\Documents\Ficha_Ministerio\Riesgos finales para entregar al ministerio el 15 de junio\[Riesgos_TIC_GIN.xlsx]Datos'!#REF!</xm:f>
            <x14:dxf>
              <fill>
                <patternFill>
                  <bgColor rgb="FF92D050"/>
                </patternFill>
              </fill>
            </x14:dxf>
          </x14:cfRule>
          <x14:cfRule type="cellIs" priority="1146" operator="equal" id="{2683E6C6-182E-425C-BF44-897616A88EDD}">
            <xm:f>'C:\Users\jmartinezp\Documents\Ficha_Ministerio\Riesgos finales para entregar al ministerio el 15 de junio\[Riesgos_TIC_GIN.xlsx]Datos'!#REF!</xm:f>
            <x14:dxf>
              <fill>
                <patternFill>
                  <bgColor rgb="FFFFFF00"/>
                </patternFill>
              </fill>
            </x14:dxf>
          </x14:cfRule>
          <x14:cfRule type="cellIs" priority="1147" operator="equal" id="{125FA6D6-10D3-4BD7-B1F8-7BD272544E32}">
            <xm:f>'C:\Users\jmartinezp\Documents\Ficha_Ministerio\Riesgos finales para entregar al ministerio el 15 de junio\[Riesgos_TIC_GIN.xlsx]Datos'!#REF!</xm:f>
            <x14:dxf>
              <fill>
                <patternFill>
                  <bgColor rgb="FFFF0000"/>
                </patternFill>
              </fill>
            </x14:dxf>
          </x14:cfRule>
          <xm:sqref>S72</xm:sqref>
        </x14:conditionalFormatting>
        <x14:conditionalFormatting xmlns:xm="http://schemas.microsoft.com/office/excel/2006/main">
          <x14:cfRule type="cellIs" priority="1142" operator="equal" id="{354AA73D-3CA1-4205-A903-51FACCEB9132}">
            <xm:f>'C:\Users\jmartinezp\Documents\Ficha_Ministerio\Riesgos finales para entregar al ministerio el 15 de junio\[Riesgos_TIC_GIN.xlsx]Datos'!#REF!</xm:f>
            <x14:dxf>
              <fill>
                <patternFill>
                  <bgColor rgb="FF92D050"/>
                </patternFill>
              </fill>
            </x14:dxf>
          </x14:cfRule>
          <x14:cfRule type="cellIs" priority="1143" operator="equal" id="{BD501777-ABCE-44D9-AEBA-8AF954675F09}">
            <xm:f>'C:\Users\jmartinezp\Documents\Ficha_Ministerio\Riesgos finales para entregar al ministerio el 15 de junio\[Riesgos_TIC_GIN.xlsx]Datos'!#REF!</xm:f>
            <x14:dxf>
              <fill>
                <patternFill>
                  <bgColor rgb="FFFFFF00"/>
                </patternFill>
              </fill>
            </x14:dxf>
          </x14:cfRule>
          <x14:cfRule type="cellIs" priority="1144" operator="equal" id="{559D7439-ACFE-4BFA-B190-AF0C12A5C32A}">
            <xm:f>'C:\Users\jmartinezp\Documents\Ficha_Ministerio\Riesgos finales para entregar al ministerio el 15 de junio\[Riesgos_TIC_GIN.xlsx]Datos'!#REF!</xm:f>
            <x14:dxf>
              <fill>
                <patternFill>
                  <bgColor rgb="FFFF0000"/>
                </patternFill>
              </fill>
            </x14:dxf>
          </x14:cfRule>
          <xm:sqref>S73</xm:sqref>
        </x14:conditionalFormatting>
        <x14:conditionalFormatting xmlns:xm="http://schemas.microsoft.com/office/excel/2006/main">
          <x14:cfRule type="cellIs" priority="1167" operator="equal" id="{C9E54FE9-7F68-4460-AF7F-439E18C25C38}">
            <xm:f>'C:\Users\jmartinezp\Documents\Ficha_Ministerio\Riesgos finales para entregar al ministerio el 15 de junio\[Riesgos_TIC_GIN.xlsx]Datos'!#REF!</xm:f>
            <x14:dxf>
              <fill>
                <patternFill>
                  <bgColor rgb="FF92D050"/>
                </patternFill>
              </fill>
            </x14:dxf>
          </x14:cfRule>
          <x14:cfRule type="cellIs" priority="1168" operator="equal" id="{6909FCE1-20B0-41B9-9934-73FBCF45EECB}">
            <xm:f>'C:\Users\jmartinezp\Documents\Ficha_Ministerio\Riesgos finales para entregar al ministerio el 15 de junio\[Riesgos_TIC_GIN.xlsx]Datos'!#REF!</xm:f>
            <x14:dxf>
              <fill>
                <patternFill>
                  <bgColor rgb="FFFFFF00"/>
                </patternFill>
              </fill>
            </x14:dxf>
          </x14:cfRule>
          <x14:cfRule type="cellIs" priority="1169" operator="equal" id="{A204E1C6-5A4C-44EA-81F6-EAD12BDD3B59}">
            <xm:f>'C:\Users\jmartinezp\Documents\Ficha_Ministerio\Riesgos finales para entregar al ministerio el 15 de junio\[Riesgos_TIC_GIN.xlsx]Datos'!#REF!</xm:f>
            <x14:dxf>
              <fill>
                <patternFill>
                  <bgColor rgb="FFFF0000"/>
                </patternFill>
              </fill>
            </x14:dxf>
          </x14:cfRule>
          <xm:sqref>Y70</xm:sqref>
        </x14:conditionalFormatting>
        <x14:conditionalFormatting xmlns:xm="http://schemas.microsoft.com/office/excel/2006/main">
          <x14:cfRule type="cellIs" priority="1139" operator="equal" id="{4C4EEC1F-A1F6-460F-B146-1337AFF6C667}">
            <xm:f>'C:\Users\jmartinezp\Documents\Ficha_Ministerio\Riesgos finales para entregar al ministerio el 15 de junio\[Riesgos_TIC_GIN.xlsx]Datos'!#REF!</xm:f>
            <x14:dxf>
              <fill>
                <patternFill>
                  <bgColor rgb="FF92D050"/>
                </patternFill>
              </fill>
            </x14:dxf>
          </x14:cfRule>
          <x14:cfRule type="cellIs" priority="1140" operator="equal" id="{EF643676-79AC-41D2-BC95-EB62B4734088}">
            <xm:f>'C:\Users\jmartinezp\Documents\Ficha_Ministerio\Riesgos finales para entregar al ministerio el 15 de junio\[Riesgos_TIC_GIN.xlsx]Datos'!#REF!</xm:f>
            <x14:dxf>
              <fill>
                <patternFill>
                  <bgColor rgb="FFFFFF00"/>
                </patternFill>
              </fill>
            </x14:dxf>
          </x14:cfRule>
          <x14:cfRule type="cellIs" priority="1141" operator="equal" id="{A3CACC82-D7AC-496C-BB59-78347F9AEC0D}">
            <xm:f>'C:\Users\jmartinezp\Documents\Ficha_Ministerio\Riesgos finales para entregar al ministerio el 15 de junio\[Riesgos_TIC_GIN.xlsx]Datos'!#REF!</xm:f>
            <x14:dxf>
              <fill>
                <patternFill>
                  <bgColor rgb="FFFF0000"/>
                </patternFill>
              </fill>
            </x14:dxf>
          </x14:cfRule>
          <xm:sqref>Y71</xm:sqref>
        </x14:conditionalFormatting>
        <x14:conditionalFormatting xmlns:xm="http://schemas.microsoft.com/office/excel/2006/main">
          <x14:cfRule type="cellIs" priority="1136" operator="equal" id="{92B1BA16-2DC5-4031-99E6-A945EE87EB19}">
            <xm:f>'C:\Users\jmartinezp\Documents\Ficha_Ministerio\Riesgos finales para entregar al ministerio el 15 de junio\[Riesgos_TIC_GIN.xlsx]Datos'!#REF!</xm:f>
            <x14:dxf>
              <fill>
                <patternFill>
                  <bgColor rgb="FF92D050"/>
                </patternFill>
              </fill>
            </x14:dxf>
          </x14:cfRule>
          <x14:cfRule type="cellIs" priority="1137" operator="equal" id="{A68F1816-E76F-4B72-ABC3-0E106EB34BD6}">
            <xm:f>'C:\Users\jmartinezp\Documents\Ficha_Ministerio\Riesgos finales para entregar al ministerio el 15 de junio\[Riesgos_TIC_GIN.xlsx]Datos'!#REF!</xm:f>
            <x14:dxf>
              <fill>
                <patternFill>
                  <bgColor rgb="FFFFFF00"/>
                </patternFill>
              </fill>
            </x14:dxf>
          </x14:cfRule>
          <x14:cfRule type="cellIs" priority="1138" operator="equal" id="{8B02EFBC-C93F-46E0-B413-B9711C9EAD57}">
            <xm:f>'C:\Users\jmartinezp\Documents\Ficha_Ministerio\Riesgos finales para entregar al ministerio el 15 de junio\[Riesgos_TIC_GIN.xlsx]Datos'!#REF!</xm:f>
            <x14:dxf>
              <fill>
                <patternFill>
                  <bgColor rgb="FFFF0000"/>
                </patternFill>
              </fill>
            </x14:dxf>
          </x14:cfRule>
          <xm:sqref>Y72</xm:sqref>
        </x14:conditionalFormatting>
        <x14:conditionalFormatting xmlns:xm="http://schemas.microsoft.com/office/excel/2006/main">
          <x14:cfRule type="cellIs" priority="1133" operator="equal" id="{46FB0AF5-1C3C-4B4C-99E5-61D79A3874FB}">
            <xm:f>'C:\Users\jmartinezp\Documents\Ficha_Ministerio\Riesgos finales para entregar al ministerio el 15 de junio\[Riesgos_TIC_GIN.xlsx]Datos'!#REF!</xm:f>
            <x14:dxf>
              <fill>
                <patternFill>
                  <bgColor rgb="FF92D050"/>
                </patternFill>
              </fill>
            </x14:dxf>
          </x14:cfRule>
          <x14:cfRule type="cellIs" priority="1134" operator="equal" id="{3314B0C8-0AFF-4B0D-850B-A1B4D0B4DD87}">
            <xm:f>'C:\Users\jmartinezp\Documents\Ficha_Ministerio\Riesgos finales para entregar al ministerio el 15 de junio\[Riesgos_TIC_GIN.xlsx]Datos'!#REF!</xm:f>
            <x14:dxf>
              <fill>
                <patternFill>
                  <bgColor rgb="FFFFFF00"/>
                </patternFill>
              </fill>
            </x14:dxf>
          </x14:cfRule>
          <x14:cfRule type="cellIs" priority="1135" operator="equal" id="{75B4638A-4FF7-4B1A-A615-6D5353FC6FD2}">
            <xm:f>'C:\Users\jmartinezp\Documents\Ficha_Ministerio\Riesgos finales para entregar al ministerio el 15 de junio\[Riesgos_TIC_GIN.xlsx]Datos'!#REF!</xm:f>
            <x14:dxf>
              <fill>
                <patternFill>
                  <bgColor rgb="FFFF0000"/>
                </patternFill>
              </fill>
            </x14:dxf>
          </x14:cfRule>
          <xm:sqref>Y73</xm:sqref>
        </x14:conditionalFormatting>
        <x14:conditionalFormatting xmlns:xm="http://schemas.microsoft.com/office/excel/2006/main">
          <x14:cfRule type="expression" priority="1163" id="{9E2005CE-1B8D-4483-AF82-6B8830C0850D}">
            <xm:f>OR(AC70='C:\Users\jmartinezp\Documents\Ficha_Ministerio\Riesgos finales para entregar al ministerio el 15 de junio\[Riesgos_TIC_GIN.xlsx]Datos'!#REF!,AC70='C:\Users\jmartinezp\Documents\Ficha_Ministerio\Riesgos finales para entregar al ministerio el 15 de junio\[Riesgos_TIC_GIN.xlsx]Datos'!#REF!)</xm:f>
            <x14:dxf>
              <fill>
                <patternFill>
                  <bgColor rgb="FF92D050"/>
                </patternFill>
              </fill>
            </x14:dxf>
          </x14:cfRule>
          <x14:cfRule type="expression" priority="1164" id="{14350F6E-FB95-4C3C-89AB-F6920584D1D9}">
            <xm:f>OR(AC70='C:\Users\jmartinezp\Documents\Ficha_Ministerio\Riesgos finales para entregar al ministerio el 15 de junio\[Riesgos_TIC_GIN.xlsx]Datos'!#REF!,AC70='C:\Users\jmartinezp\Documents\Ficha_Ministerio\Riesgos finales para entregar al ministerio el 15 de junio\[Riesgos_TIC_GIN.xlsx]Datos'!#REF!)</xm:f>
            <x14:dxf>
              <fill>
                <patternFill>
                  <bgColor rgb="FFFFFF00"/>
                </patternFill>
              </fill>
            </x14:dxf>
          </x14:cfRule>
          <x14:cfRule type="expression" priority="1165" id="{E3F3655B-DEF3-48C4-9891-ED0C929AE44B}">
            <xm:f>OR(AC70='C:\Users\jmartinezp\Documents\Ficha_Ministerio\Riesgos finales para entregar al ministerio el 15 de junio\[Riesgos_TIC_GIN.xlsx]Datos'!#REF!,AC70='C:\Users\jmartinezp\Documents\Ficha_Ministerio\Riesgos finales para entregar al ministerio el 15 de junio\[Riesgos_TIC_GIN.xlsx]Datos'!#REF!)</xm:f>
            <x14:dxf>
              <fill>
                <patternFill>
                  <bgColor rgb="FFFFC000"/>
                </patternFill>
              </fill>
            </x14:dxf>
          </x14:cfRule>
          <x14:cfRule type="expression" priority="1166" id="{F618ED1B-6331-41F4-AB95-FD0959C51DB9}">
            <xm:f>OR(AC70='C:\Users\jmartinezp\Documents\Ficha_Ministerio\Riesgos finales para entregar al ministerio el 15 de junio\[Riesgos_TIC_GIN.xlsx]Datos'!#REF!,AC70='C:\Users\jmartinezp\Documents\Ficha_Ministerio\Riesgos finales para entregar al ministerio el 15 de junio\[Riesgos_TIC_GIN.xlsx]Datos'!#REF!)</xm:f>
            <x14:dxf>
              <fill>
                <patternFill>
                  <bgColor rgb="FFFF0000"/>
                </patternFill>
              </fill>
            </x14:dxf>
          </x14:cfRule>
          <xm:sqref>AC70</xm:sqref>
        </x14:conditionalFormatting>
        <x14:conditionalFormatting xmlns:xm="http://schemas.microsoft.com/office/excel/2006/main">
          <x14:cfRule type="expression" priority="1129" id="{C674D628-F779-47C8-860D-D8BD591F3C5A}">
            <xm:f>OR(AC71='C:\Users\jmartinezp\Documents\Ficha_Ministerio\Riesgos finales para entregar al ministerio el 15 de junio\[Riesgos_TIC_GIN.xlsx]Datos'!#REF!,AC71='C:\Users\jmartinezp\Documents\Ficha_Ministerio\Riesgos finales para entregar al ministerio el 15 de junio\[Riesgos_TIC_GIN.xlsx]Datos'!#REF!)</xm:f>
            <x14:dxf>
              <fill>
                <patternFill>
                  <bgColor rgb="FF92D050"/>
                </patternFill>
              </fill>
            </x14:dxf>
          </x14:cfRule>
          <x14:cfRule type="expression" priority="1130" id="{9D857B3D-4603-4047-B22D-940C74285E76}">
            <xm:f>OR(AC71='C:\Users\jmartinezp\Documents\Ficha_Ministerio\Riesgos finales para entregar al ministerio el 15 de junio\[Riesgos_TIC_GIN.xlsx]Datos'!#REF!,AC71='C:\Users\jmartinezp\Documents\Ficha_Ministerio\Riesgos finales para entregar al ministerio el 15 de junio\[Riesgos_TIC_GIN.xlsx]Datos'!#REF!)</xm:f>
            <x14:dxf>
              <fill>
                <patternFill>
                  <bgColor rgb="FFFFFF00"/>
                </patternFill>
              </fill>
            </x14:dxf>
          </x14:cfRule>
          <x14:cfRule type="expression" priority="1131" id="{730328AE-D1BA-47D4-A37A-65006472B8E2}">
            <xm:f>OR(AC71='C:\Users\jmartinezp\Documents\Ficha_Ministerio\Riesgos finales para entregar al ministerio el 15 de junio\[Riesgos_TIC_GIN.xlsx]Datos'!#REF!,AC71='C:\Users\jmartinezp\Documents\Ficha_Ministerio\Riesgos finales para entregar al ministerio el 15 de junio\[Riesgos_TIC_GIN.xlsx]Datos'!#REF!)</xm:f>
            <x14:dxf>
              <fill>
                <patternFill>
                  <bgColor rgb="FFFFC000"/>
                </patternFill>
              </fill>
            </x14:dxf>
          </x14:cfRule>
          <x14:cfRule type="expression" priority="1132" id="{A7DD3097-CC77-4F66-9638-89A40079CC16}">
            <xm:f>OR(AC71='C:\Users\jmartinezp\Documents\Ficha_Ministerio\Riesgos finales para entregar al ministerio el 15 de junio\[Riesgos_TIC_GIN.xlsx]Datos'!#REF!,AC71='C:\Users\jmartinezp\Documents\Ficha_Ministerio\Riesgos finales para entregar al ministerio el 15 de junio\[Riesgos_TIC_GIN.xlsx]Datos'!#REF!)</xm:f>
            <x14:dxf>
              <fill>
                <patternFill>
                  <bgColor rgb="FFFF0000"/>
                </patternFill>
              </fill>
            </x14:dxf>
          </x14:cfRule>
          <xm:sqref>AC71</xm:sqref>
        </x14:conditionalFormatting>
        <x14:conditionalFormatting xmlns:xm="http://schemas.microsoft.com/office/excel/2006/main">
          <x14:cfRule type="expression" priority="1125" id="{8DAF3923-2012-4801-9212-9E271047116F}">
            <xm:f>OR(AC72='C:\Users\jmartinezp\Documents\Ficha_Ministerio\Riesgos finales para entregar al ministerio el 15 de junio\[Riesgos_TIC_GIN.xlsx]Datos'!#REF!,AC72='C:\Users\jmartinezp\Documents\Ficha_Ministerio\Riesgos finales para entregar al ministerio el 15 de junio\[Riesgos_TIC_GIN.xlsx]Datos'!#REF!)</xm:f>
            <x14:dxf>
              <fill>
                <patternFill>
                  <bgColor rgb="FF92D050"/>
                </patternFill>
              </fill>
            </x14:dxf>
          </x14:cfRule>
          <x14:cfRule type="expression" priority="1126" id="{7A1BF76E-EA4C-41BC-96D7-329CE0FB5BF2}">
            <xm:f>OR(AC72='C:\Users\jmartinezp\Documents\Ficha_Ministerio\Riesgos finales para entregar al ministerio el 15 de junio\[Riesgos_TIC_GIN.xlsx]Datos'!#REF!,AC72='C:\Users\jmartinezp\Documents\Ficha_Ministerio\Riesgos finales para entregar al ministerio el 15 de junio\[Riesgos_TIC_GIN.xlsx]Datos'!#REF!)</xm:f>
            <x14:dxf>
              <fill>
                <patternFill>
                  <bgColor rgb="FFFFFF00"/>
                </patternFill>
              </fill>
            </x14:dxf>
          </x14:cfRule>
          <x14:cfRule type="expression" priority="1127" id="{8A8F4161-8BB1-4A76-B73A-1FF70856A801}">
            <xm:f>OR(AC72='C:\Users\jmartinezp\Documents\Ficha_Ministerio\Riesgos finales para entregar al ministerio el 15 de junio\[Riesgos_TIC_GIN.xlsx]Datos'!#REF!,AC72='C:\Users\jmartinezp\Documents\Ficha_Ministerio\Riesgos finales para entregar al ministerio el 15 de junio\[Riesgos_TIC_GIN.xlsx]Datos'!#REF!)</xm:f>
            <x14:dxf>
              <fill>
                <patternFill>
                  <bgColor rgb="FFFFC000"/>
                </patternFill>
              </fill>
            </x14:dxf>
          </x14:cfRule>
          <x14:cfRule type="expression" priority="1128" id="{9A31CC3E-F2B5-4495-93F0-488A37CD983B}">
            <xm:f>OR(AC72='C:\Users\jmartinezp\Documents\Ficha_Ministerio\Riesgos finales para entregar al ministerio el 15 de junio\[Riesgos_TIC_GIN.xlsx]Datos'!#REF!,AC72='C:\Users\jmartinezp\Documents\Ficha_Ministerio\Riesgos finales para entregar al ministerio el 15 de junio\[Riesgos_TIC_GIN.xlsx]Datos'!#REF!)</xm:f>
            <x14:dxf>
              <fill>
                <patternFill>
                  <bgColor rgb="FFFF0000"/>
                </patternFill>
              </fill>
            </x14:dxf>
          </x14:cfRule>
          <xm:sqref>AC72</xm:sqref>
        </x14:conditionalFormatting>
        <x14:conditionalFormatting xmlns:xm="http://schemas.microsoft.com/office/excel/2006/main">
          <x14:cfRule type="expression" priority="1121" id="{D74C06A5-8F4D-441B-9BAC-9A53565E4C57}">
            <xm:f>OR(AC73='C:\Users\jmartinezp\Documents\Ficha_Ministerio\Riesgos finales para entregar al ministerio el 15 de junio\[Riesgos_TIC_GIN.xlsx]Datos'!#REF!,AC73='C:\Users\jmartinezp\Documents\Ficha_Ministerio\Riesgos finales para entregar al ministerio el 15 de junio\[Riesgos_TIC_GIN.xlsx]Datos'!#REF!)</xm:f>
            <x14:dxf>
              <fill>
                <patternFill>
                  <bgColor rgb="FF92D050"/>
                </patternFill>
              </fill>
            </x14:dxf>
          </x14:cfRule>
          <x14:cfRule type="expression" priority="1122" id="{E8EDC105-B0DB-4BE7-B4C5-527675435B78}">
            <xm:f>OR(AC73='C:\Users\jmartinezp\Documents\Ficha_Ministerio\Riesgos finales para entregar al ministerio el 15 de junio\[Riesgos_TIC_GIN.xlsx]Datos'!#REF!,AC73='C:\Users\jmartinezp\Documents\Ficha_Ministerio\Riesgos finales para entregar al ministerio el 15 de junio\[Riesgos_TIC_GIN.xlsx]Datos'!#REF!)</xm:f>
            <x14:dxf>
              <fill>
                <patternFill>
                  <bgColor rgb="FFFFFF00"/>
                </patternFill>
              </fill>
            </x14:dxf>
          </x14:cfRule>
          <x14:cfRule type="expression" priority="1123" id="{05D19291-C14E-400D-8A4A-68815F7A65B7}">
            <xm:f>OR(AC73='C:\Users\jmartinezp\Documents\Ficha_Ministerio\Riesgos finales para entregar al ministerio el 15 de junio\[Riesgos_TIC_GIN.xlsx]Datos'!#REF!,AC73='C:\Users\jmartinezp\Documents\Ficha_Ministerio\Riesgos finales para entregar al ministerio el 15 de junio\[Riesgos_TIC_GIN.xlsx]Datos'!#REF!)</xm:f>
            <x14:dxf>
              <fill>
                <patternFill>
                  <bgColor rgb="FFFFC000"/>
                </patternFill>
              </fill>
            </x14:dxf>
          </x14:cfRule>
          <x14:cfRule type="expression" priority="1124" id="{9CE41445-2B1F-4F9E-8E13-A78EADC15BBB}">
            <xm:f>OR(AC73='C:\Users\jmartinezp\Documents\Ficha_Ministerio\Riesgos finales para entregar al ministerio el 15 de junio\[Riesgos_TIC_GIN.xlsx]Datos'!#REF!,AC73='C:\Users\jmartinezp\Documents\Ficha_Ministerio\Riesgos finales para entregar al ministerio el 15 de junio\[Riesgos_TIC_GIN.xlsx]Datos'!#REF!)</xm:f>
            <x14:dxf>
              <fill>
                <patternFill>
                  <bgColor rgb="FFFF0000"/>
                </patternFill>
              </fill>
            </x14:dxf>
          </x14:cfRule>
          <xm:sqref>AC73</xm:sqref>
        </x14:conditionalFormatting>
        <x14:conditionalFormatting xmlns:xm="http://schemas.microsoft.com/office/excel/2006/main">
          <x14:cfRule type="expression" priority="963" id="{F5850B75-A5DF-40B2-A088-09D38CFB396D}">
            <xm:f>OR(M79='C:\Users\jmartinezp\Documents\Ficha_Ministerio\Riesgos finales para entregar al ministerio el 15 de junio\[Riesgos_GJR_ATJ.xlsx]Datos'!#REF!,M79='C:\Users\jmartinezp\Documents\Ficha_Ministerio\Riesgos finales para entregar al ministerio el 15 de junio\[Riesgos_GJR_ATJ.xlsx]Datos'!#REF!)</xm:f>
            <x14:dxf>
              <fill>
                <patternFill>
                  <bgColor rgb="FF92D050"/>
                </patternFill>
              </fill>
            </x14:dxf>
          </x14:cfRule>
          <x14:cfRule type="expression" priority="964" id="{0920D16D-9CA2-4914-BE2B-60354B5E198F}">
            <xm:f>OR(M79='C:\Users\jmartinezp\Documents\Ficha_Ministerio\Riesgos finales para entregar al ministerio el 15 de junio\[Riesgos_GJR_ATJ.xlsx]Datos'!#REF!,M79='C:\Users\jmartinezp\Documents\Ficha_Ministerio\Riesgos finales para entregar al ministerio el 15 de junio\[Riesgos_GJR_ATJ.xlsx]Datos'!#REF!)</xm:f>
            <x14:dxf>
              <fill>
                <patternFill>
                  <bgColor rgb="FFFFFF00"/>
                </patternFill>
              </fill>
            </x14:dxf>
          </x14:cfRule>
          <x14:cfRule type="expression" priority="965" id="{C09F2819-CF0D-490C-ADD4-AE50D45FD075}">
            <xm:f>OR(M79='C:\Users\jmartinezp\Documents\Ficha_Ministerio\Riesgos finales para entregar al ministerio el 15 de junio\[Riesgos_GJR_ATJ.xlsx]Datos'!#REF!,M79='C:\Users\jmartinezp\Documents\Ficha_Ministerio\Riesgos finales para entregar al ministerio el 15 de junio\[Riesgos_GJR_ATJ.xlsx]Datos'!#REF!)</xm:f>
            <x14:dxf>
              <fill>
                <patternFill>
                  <bgColor rgb="FFFFC000"/>
                </patternFill>
              </fill>
            </x14:dxf>
          </x14:cfRule>
          <x14:cfRule type="expression" priority="966" id="{E852EB59-CA7C-4751-9129-FCAACE84308F}">
            <xm:f>OR(M79='C:\Users\jmartinezp\Documents\Ficha_Ministerio\Riesgos finales para entregar al ministerio el 15 de junio\[Riesgos_GJR_ATJ.xlsx]Datos'!#REF!,M79='C:\Users\jmartinezp\Documents\Ficha_Ministerio\Riesgos finales para entregar al ministerio el 15 de junio\[Riesgos_GJR_ATJ.xlsx]Datos'!#REF!)</xm:f>
            <x14:dxf>
              <fill>
                <patternFill>
                  <bgColor rgb="FFFF0000"/>
                </patternFill>
              </fill>
            </x14:dxf>
          </x14:cfRule>
          <xm:sqref>M79</xm:sqref>
        </x14:conditionalFormatting>
        <x14:conditionalFormatting xmlns:xm="http://schemas.microsoft.com/office/excel/2006/main">
          <x14:cfRule type="expression" priority="949" id="{1DA7697C-E16A-4A6F-8A37-5C6ABA8CB094}">
            <xm:f>OR(M80='C:\Users\jmartinezp\Documents\Ficha_Ministerio\Riesgos finales para entregar al ministerio el 15 de junio\[Riesgos_GJR_ATJ.xlsx]Datos'!#REF!,M80='C:\Users\jmartinezp\Documents\Ficha_Ministerio\Riesgos finales para entregar al ministerio el 15 de junio\[Riesgos_GJR_ATJ.xlsx]Datos'!#REF!)</xm:f>
            <x14:dxf>
              <fill>
                <patternFill>
                  <bgColor rgb="FF92D050"/>
                </patternFill>
              </fill>
            </x14:dxf>
          </x14:cfRule>
          <x14:cfRule type="expression" priority="950" id="{031C3CA6-D3AA-44EE-9990-D8A020CD47E5}">
            <xm:f>OR(M80='C:\Users\jmartinezp\Documents\Ficha_Ministerio\Riesgos finales para entregar al ministerio el 15 de junio\[Riesgos_GJR_ATJ.xlsx]Datos'!#REF!,M80='C:\Users\jmartinezp\Documents\Ficha_Ministerio\Riesgos finales para entregar al ministerio el 15 de junio\[Riesgos_GJR_ATJ.xlsx]Datos'!#REF!)</xm:f>
            <x14:dxf>
              <fill>
                <patternFill>
                  <bgColor rgb="FFFFFF00"/>
                </patternFill>
              </fill>
            </x14:dxf>
          </x14:cfRule>
          <x14:cfRule type="expression" priority="951" id="{D6928997-0267-4C78-BA2A-9D4D00502811}">
            <xm:f>OR(M80='C:\Users\jmartinezp\Documents\Ficha_Ministerio\Riesgos finales para entregar al ministerio el 15 de junio\[Riesgos_GJR_ATJ.xlsx]Datos'!#REF!,M80='C:\Users\jmartinezp\Documents\Ficha_Ministerio\Riesgos finales para entregar al ministerio el 15 de junio\[Riesgos_GJR_ATJ.xlsx]Datos'!#REF!)</xm:f>
            <x14:dxf>
              <fill>
                <patternFill>
                  <bgColor rgb="FFFFC000"/>
                </patternFill>
              </fill>
            </x14:dxf>
          </x14:cfRule>
          <x14:cfRule type="expression" priority="952" id="{4A69BE49-BB47-4A9D-9F18-1703AD9C63EE}">
            <xm:f>OR(M80='C:\Users\jmartinezp\Documents\Ficha_Ministerio\Riesgos finales para entregar al ministerio el 15 de junio\[Riesgos_GJR_ATJ.xlsx]Datos'!#REF!,M80='C:\Users\jmartinezp\Documents\Ficha_Ministerio\Riesgos finales para entregar al ministerio el 15 de junio\[Riesgos_GJR_ATJ.xlsx]Datos'!#REF!)</xm:f>
            <x14:dxf>
              <fill>
                <patternFill>
                  <bgColor rgb="FFFF0000"/>
                </patternFill>
              </fill>
            </x14:dxf>
          </x14:cfRule>
          <xm:sqref>M80</xm:sqref>
        </x14:conditionalFormatting>
        <x14:conditionalFormatting xmlns:xm="http://schemas.microsoft.com/office/excel/2006/main">
          <x14:cfRule type="expression" priority="945" id="{9870F602-3096-4AC3-8EE3-299EB1403F22}">
            <xm:f>OR(M81='C:\Users\jmartinezp\Documents\Ficha_Ministerio\Riesgos finales para entregar al ministerio el 15 de junio\[Riesgos_GJR_ATJ.xlsx]Datos'!#REF!,M81='C:\Users\jmartinezp\Documents\Ficha_Ministerio\Riesgos finales para entregar al ministerio el 15 de junio\[Riesgos_GJR_ATJ.xlsx]Datos'!#REF!)</xm:f>
            <x14:dxf>
              <fill>
                <patternFill>
                  <bgColor rgb="FF92D050"/>
                </patternFill>
              </fill>
            </x14:dxf>
          </x14:cfRule>
          <x14:cfRule type="expression" priority="946" id="{F52731E2-08ED-4BD7-BA63-F3F1431A694D}">
            <xm:f>OR(M81='C:\Users\jmartinezp\Documents\Ficha_Ministerio\Riesgos finales para entregar al ministerio el 15 de junio\[Riesgos_GJR_ATJ.xlsx]Datos'!#REF!,M81='C:\Users\jmartinezp\Documents\Ficha_Ministerio\Riesgos finales para entregar al ministerio el 15 de junio\[Riesgos_GJR_ATJ.xlsx]Datos'!#REF!)</xm:f>
            <x14:dxf>
              <fill>
                <patternFill>
                  <bgColor rgb="FFFFFF00"/>
                </patternFill>
              </fill>
            </x14:dxf>
          </x14:cfRule>
          <x14:cfRule type="expression" priority="947" id="{C4E42F61-8F90-4431-A5C1-5FC1A10DF2C7}">
            <xm:f>OR(M81='C:\Users\jmartinezp\Documents\Ficha_Ministerio\Riesgos finales para entregar al ministerio el 15 de junio\[Riesgos_GJR_ATJ.xlsx]Datos'!#REF!,M81='C:\Users\jmartinezp\Documents\Ficha_Ministerio\Riesgos finales para entregar al ministerio el 15 de junio\[Riesgos_GJR_ATJ.xlsx]Datos'!#REF!)</xm:f>
            <x14:dxf>
              <fill>
                <patternFill>
                  <bgColor rgb="FFFFC000"/>
                </patternFill>
              </fill>
            </x14:dxf>
          </x14:cfRule>
          <x14:cfRule type="expression" priority="948" id="{21800902-7CFF-46F9-A281-57EB48E7A076}">
            <xm:f>OR(M81='C:\Users\jmartinezp\Documents\Ficha_Ministerio\Riesgos finales para entregar al ministerio el 15 de junio\[Riesgos_GJR_ATJ.xlsx]Datos'!#REF!,M81='C:\Users\jmartinezp\Documents\Ficha_Ministerio\Riesgos finales para entregar al ministerio el 15 de junio\[Riesgos_GJR_ATJ.xlsx]Datos'!#REF!)</xm:f>
            <x14:dxf>
              <fill>
                <patternFill>
                  <bgColor rgb="FFFF0000"/>
                </patternFill>
              </fill>
            </x14:dxf>
          </x14:cfRule>
          <xm:sqref>M81</xm:sqref>
        </x14:conditionalFormatting>
        <x14:conditionalFormatting xmlns:xm="http://schemas.microsoft.com/office/excel/2006/main">
          <x14:cfRule type="cellIs" priority="960" operator="equal" id="{D11B0D43-4C7D-4A7A-9D2C-85F450EA72BD}">
            <xm:f>'C:\Users\jmartinezp\Documents\Ficha_Ministerio\Riesgos finales para entregar al ministerio el 15 de junio\[Riesgos_GJR_ATJ.xlsx]Datos'!#REF!</xm:f>
            <x14:dxf>
              <fill>
                <patternFill>
                  <bgColor rgb="FF92D050"/>
                </patternFill>
              </fill>
            </x14:dxf>
          </x14:cfRule>
          <x14:cfRule type="cellIs" priority="961" operator="equal" id="{2222ADAD-F36E-4E6A-868D-BC8A99769631}">
            <xm:f>'C:\Users\jmartinezp\Documents\Ficha_Ministerio\Riesgos finales para entregar al ministerio el 15 de junio\[Riesgos_GJR_ATJ.xlsx]Datos'!#REF!</xm:f>
            <x14:dxf>
              <fill>
                <patternFill>
                  <bgColor rgb="FFFFFF00"/>
                </patternFill>
              </fill>
            </x14:dxf>
          </x14:cfRule>
          <x14:cfRule type="cellIs" priority="962" operator="equal" id="{5CA9E895-C970-43C3-922A-17BB4F36E338}">
            <xm:f>'C:\Users\jmartinezp\Documents\Ficha_Ministerio\Riesgos finales para entregar al ministerio el 15 de junio\[Riesgos_GJR_ATJ.xlsx]Datos'!#REF!</xm:f>
            <x14:dxf>
              <fill>
                <patternFill>
                  <bgColor rgb="FFFF0000"/>
                </patternFill>
              </fill>
            </x14:dxf>
          </x14:cfRule>
          <xm:sqref>S79</xm:sqref>
        </x14:conditionalFormatting>
        <x14:conditionalFormatting xmlns:xm="http://schemas.microsoft.com/office/excel/2006/main">
          <x14:cfRule type="cellIs" priority="942" operator="equal" id="{DDBC2EF4-42E5-4489-9971-7EDFF52D79B4}">
            <xm:f>'C:\Users\jmartinezp\Documents\Ficha_Ministerio\Riesgos finales para entregar al ministerio el 15 de junio\[Riesgos_GJR_ATJ.xlsx]Datos'!#REF!</xm:f>
            <x14:dxf>
              <fill>
                <patternFill>
                  <bgColor rgb="FF92D050"/>
                </patternFill>
              </fill>
            </x14:dxf>
          </x14:cfRule>
          <x14:cfRule type="cellIs" priority="943" operator="equal" id="{2AD700F2-DE9A-4CF4-B76B-6864E8502A3D}">
            <xm:f>'C:\Users\jmartinezp\Documents\Ficha_Ministerio\Riesgos finales para entregar al ministerio el 15 de junio\[Riesgos_GJR_ATJ.xlsx]Datos'!#REF!</xm:f>
            <x14:dxf>
              <fill>
                <patternFill>
                  <bgColor rgb="FFFFFF00"/>
                </patternFill>
              </fill>
            </x14:dxf>
          </x14:cfRule>
          <x14:cfRule type="cellIs" priority="944" operator="equal" id="{035661A8-2E16-4FF1-89AB-6F6D1FD711F7}">
            <xm:f>'C:\Users\jmartinezp\Documents\Ficha_Ministerio\Riesgos finales para entregar al ministerio el 15 de junio\[Riesgos_GJR_ATJ.xlsx]Datos'!#REF!</xm:f>
            <x14:dxf>
              <fill>
                <patternFill>
                  <bgColor rgb="FFFF0000"/>
                </patternFill>
              </fill>
            </x14:dxf>
          </x14:cfRule>
          <xm:sqref>S80</xm:sqref>
        </x14:conditionalFormatting>
        <x14:conditionalFormatting xmlns:xm="http://schemas.microsoft.com/office/excel/2006/main">
          <x14:cfRule type="cellIs" priority="939" operator="equal" id="{C2170BFD-140B-4657-98B5-B7680605C2B2}">
            <xm:f>'C:\Users\jmartinezp\Documents\Ficha_Ministerio\Riesgos finales para entregar al ministerio el 15 de junio\[Riesgos_GJR_ATJ.xlsx]Datos'!#REF!</xm:f>
            <x14:dxf>
              <fill>
                <patternFill>
                  <bgColor rgb="FF92D050"/>
                </patternFill>
              </fill>
            </x14:dxf>
          </x14:cfRule>
          <x14:cfRule type="cellIs" priority="940" operator="equal" id="{D7C5C674-B589-48D8-9024-B3A0F41FEF10}">
            <xm:f>'C:\Users\jmartinezp\Documents\Ficha_Ministerio\Riesgos finales para entregar al ministerio el 15 de junio\[Riesgos_GJR_ATJ.xlsx]Datos'!#REF!</xm:f>
            <x14:dxf>
              <fill>
                <patternFill>
                  <bgColor rgb="FFFFFF00"/>
                </patternFill>
              </fill>
            </x14:dxf>
          </x14:cfRule>
          <x14:cfRule type="cellIs" priority="941" operator="equal" id="{13DB7C5C-0F38-434B-8022-E763AFD3DB3A}">
            <xm:f>'C:\Users\jmartinezp\Documents\Ficha_Ministerio\Riesgos finales para entregar al ministerio el 15 de junio\[Riesgos_GJR_ATJ.xlsx]Datos'!#REF!</xm:f>
            <x14:dxf>
              <fill>
                <patternFill>
                  <bgColor rgb="FFFF0000"/>
                </patternFill>
              </fill>
            </x14:dxf>
          </x14:cfRule>
          <xm:sqref>S81</xm:sqref>
        </x14:conditionalFormatting>
        <x14:conditionalFormatting xmlns:xm="http://schemas.microsoft.com/office/excel/2006/main">
          <x14:cfRule type="cellIs" priority="957" operator="equal" id="{0731F585-8DA7-40D7-8B41-CEA1184F7905}">
            <xm:f>'C:\Users\jmartinezp\Documents\Ficha_Ministerio\Riesgos finales para entregar al ministerio el 15 de junio\[Riesgos_GJR_ATJ.xlsx]Datos'!#REF!</xm:f>
            <x14:dxf>
              <fill>
                <patternFill>
                  <bgColor rgb="FF92D050"/>
                </patternFill>
              </fill>
            </x14:dxf>
          </x14:cfRule>
          <x14:cfRule type="cellIs" priority="958" operator="equal" id="{F92AAF1E-3CA9-4F6D-9CFC-FF18ABCD869A}">
            <xm:f>'C:\Users\jmartinezp\Documents\Ficha_Ministerio\Riesgos finales para entregar al ministerio el 15 de junio\[Riesgos_GJR_ATJ.xlsx]Datos'!#REF!</xm:f>
            <x14:dxf>
              <fill>
                <patternFill>
                  <bgColor rgb="FFFFFF00"/>
                </patternFill>
              </fill>
            </x14:dxf>
          </x14:cfRule>
          <x14:cfRule type="cellIs" priority="959" operator="equal" id="{2737AAB8-62B9-41F8-9FAB-67E41A26175B}">
            <xm:f>'C:\Users\jmartinezp\Documents\Ficha_Ministerio\Riesgos finales para entregar al ministerio el 15 de junio\[Riesgos_GJR_ATJ.xlsx]Datos'!#REF!</xm:f>
            <x14:dxf>
              <fill>
                <patternFill>
                  <bgColor rgb="FFFF0000"/>
                </patternFill>
              </fill>
            </x14:dxf>
          </x14:cfRule>
          <xm:sqref>Y79</xm:sqref>
        </x14:conditionalFormatting>
        <x14:conditionalFormatting xmlns:xm="http://schemas.microsoft.com/office/excel/2006/main">
          <x14:cfRule type="cellIs" priority="936" operator="equal" id="{2E76BE80-5F60-43E8-B495-5DC4FEF9FA8A}">
            <xm:f>'C:\Users\jmartinezp\Documents\Ficha_Ministerio\Riesgos finales para entregar al ministerio el 15 de junio\[Riesgos_GJR_ATJ.xlsx]Datos'!#REF!</xm:f>
            <x14:dxf>
              <fill>
                <patternFill>
                  <bgColor rgb="FF92D050"/>
                </patternFill>
              </fill>
            </x14:dxf>
          </x14:cfRule>
          <x14:cfRule type="cellIs" priority="937" operator="equal" id="{87DEC61A-E3DF-4FDC-A78E-8D512A176EA3}">
            <xm:f>'C:\Users\jmartinezp\Documents\Ficha_Ministerio\Riesgos finales para entregar al ministerio el 15 de junio\[Riesgos_GJR_ATJ.xlsx]Datos'!#REF!</xm:f>
            <x14:dxf>
              <fill>
                <patternFill>
                  <bgColor rgb="FFFFFF00"/>
                </patternFill>
              </fill>
            </x14:dxf>
          </x14:cfRule>
          <x14:cfRule type="cellIs" priority="938" operator="equal" id="{7B78C95D-BB4B-49A9-A2BF-5AEFF8BEF73C}">
            <xm:f>'C:\Users\jmartinezp\Documents\Ficha_Ministerio\Riesgos finales para entregar al ministerio el 15 de junio\[Riesgos_GJR_ATJ.xlsx]Datos'!#REF!</xm:f>
            <x14:dxf>
              <fill>
                <patternFill>
                  <bgColor rgb="FFFF0000"/>
                </patternFill>
              </fill>
            </x14:dxf>
          </x14:cfRule>
          <xm:sqref>Y80</xm:sqref>
        </x14:conditionalFormatting>
        <x14:conditionalFormatting xmlns:xm="http://schemas.microsoft.com/office/excel/2006/main">
          <x14:cfRule type="cellIs" priority="933" operator="equal" id="{A8CC0C97-FAE1-4453-ADCA-120EBC912923}">
            <xm:f>'C:\Users\jmartinezp\Documents\Ficha_Ministerio\Riesgos finales para entregar al ministerio el 15 de junio\[Riesgos_GJR_ATJ.xlsx]Datos'!#REF!</xm:f>
            <x14:dxf>
              <fill>
                <patternFill>
                  <bgColor rgb="FF92D050"/>
                </patternFill>
              </fill>
            </x14:dxf>
          </x14:cfRule>
          <x14:cfRule type="cellIs" priority="934" operator="equal" id="{8A110D4E-AACA-4655-9F1F-238CC6AC5522}">
            <xm:f>'C:\Users\jmartinezp\Documents\Ficha_Ministerio\Riesgos finales para entregar al ministerio el 15 de junio\[Riesgos_GJR_ATJ.xlsx]Datos'!#REF!</xm:f>
            <x14:dxf>
              <fill>
                <patternFill>
                  <bgColor rgb="FFFFFF00"/>
                </patternFill>
              </fill>
            </x14:dxf>
          </x14:cfRule>
          <x14:cfRule type="cellIs" priority="935" operator="equal" id="{0C3E9C6B-C680-4487-9CA0-1344EAC72C05}">
            <xm:f>'C:\Users\jmartinezp\Documents\Ficha_Ministerio\Riesgos finales para entregar al ministerio el 15 de junio\[Riesgos_GJR_ATJ.xlsx]Datos'!#REF!</xm:f>
            <x14:dxf>
              <fill>
                <patternFill>
                  <bgColor rgb="FFFF0000"/>
                </patternFill>
              </fill>
            </x14:dxf>
          </x14:cfRule>
          <xm:sqref>Y81</xm:sqref>
        </x14:conditionalFormatting>
        <x14:conditionalFormatting xmlns:xm="http://schemas.microsoft.com/office/excel/2006/main">
          <x14:cfRule type="expression" priority="953" id="{62C6F4FC-740B-4922-9A55-40DB290DC625}">
            <xm:f>OR(AC79='C:\Users\jmartinezp\Documents\Ficha_Ministerio\Riesgos finales para entregar al ministerio el 15 de junio\[Riesgos_GJR_ATJ.xlsx]Datos'!#REF!,AC79='C:\Users\jmartinezp\Documents\Ficha_Ministerio\Riesgos finales para entregar al ministerio el 15 de junio\[Riesgos_GJR_ATJ.xlsx]Datos'!#REF!)</xm:f>
            <x14:dxf>
              <fill>
                <patternFill>
                  <bgColor rgb="FF92D050"/>
                </patternFill>
              </fill>
            </x14:dxf>
          </x14:cfRule>
          <x14:cfRule type="expression" priority="954" id="{5E4F9E26-845F-4A05-8295-23F477D5E688}">
            <xm:f>OR(AC79='C:\Users\jmartinezp\Documents\Ficha_Ministerio\Riesgos finales para entregar al ministerio el 15 de junio\[Riesgos_GJR_ATJ.xlsx]Datos'!#REF!,AC79='C:\Users\jmartinezp\Documents\Ficha_Ministerio\Riesgos finales para entregar al ministerio el 15 de junio\[Riesgos_GJR_ATJ.xlsx]Datos'!#REF!)</xm:f>
            <x14:dxf>
              <fill>
                <patternFill>
                  <bgColor rgb="FFFFFF00"/>
                </patternFill>
              </fill>
            </x14:dxf>
          </x14:cfRule>
          <x14:cfRule type="expression" priority="955" id="{6F2F0D63-EFA0-4241-BCB1-D7B9CCAAEF0A}">
            <xm:f>OR(AC79='C:\Users\jmartinezp\Documents\Ficha_Ministerio\Riesgos finales para entregar al ministerio el 15 de junio\[Riesgos_GJR_ATJ.xlsx]Datos'!#REF!,AC79='C:\Users\jmartinezp\Documents\Ficha_Ministerio\Riesgos finales para entregar al ministerio el 15 de junio\[Riesgos_GJR_ATJ.xlsx]Datos'!#REF!)</xm:f>
            <x14:dxf>
              <fill>
                <patternFill>
                  <bgColor rgb="FFFFC000"/>
                </patternFill>
              </fill>
            </x14:dxf>
          </x14:cfRule>
          <x14:cfRule type="expression" priority="956" id="{EC93C274-59EB-4EAC-A773-EEBF7946AD50}">
            <xm:f>OR(AC79='C:\Users\jmartinezp\Documents\Ficha_Ministerio\Riesgos finales para entregar al ministerio el 15 de junio\[Riesgos_GJR_ATJ.xlsx]Datos'!#REF!,AC79='C:\Users\jmartinezp\Documents\Ficha_Ministerio\Riesgos finales para entregar al ministerio el 15 de junio\[Riesgos_GJR_ATJ.xlsx]Datos'!#REF!)</xm:f>
            <x14:dxf>
              <fill>
                <patternFill>
                  <bgColor rgb="FFFF0000"/>
                </patternFill>
              </fill>
            </x14:dxf>
          </x14:cfRule>
          <xm:sqref>AC79</xm:sqref>
        </x14:conditionalFormatting>
        <x14:conditionalFormatting xmlns:xm="http://schemas.microsoft.com/office/excel/2006/main">
          <x14:cfRule type="expression" priority="929" id="{8C1A8C0C-FF65-424F-9C13-EE7722C9A3A6}">
            <xm:f>OR(AC80='C:\Users\jmartinezp\Documents\Ficha_Ministerio\Riesgos finales para entregar al ministerio el 15 de junio\[Riesgos_GJR_ATJ.xlsx]Datos'!#REF!,AC80='C:\Users\jmartinezp\Documents\Ficha_Ministerio\Riesgos finales para entregar al ministerio el 15 de junio\[Riesgos_GJR_ATJ.xlsx]Datos'!#REF!)</xm:f>
            <x14:dxf>
              <fill>
                <patternFill>
                  <bgColor rgb="FF92D050"/>
                </patternFill>
              </fill>
            </x14:dxf>
          </x14:cfRule>
          <x14:cfRule type="expression" priority="930" id="{D42A73C9-ABD3-4F70-BA70-54175542B00F}">
            <xm:f>OR(AC80='C:\Users\jmartinezp\Documents\Ficha_Ministerio\Riesgos finales para entregar al ministerio el 15 de junio\[Riesgos_GJR_ATJ.xlsx]Datos'!#REF!,AC80='C:\Users\jmartinezp\Documents\Ficha_Ministerio\Riesgos finales para entregar al ministerio el 15 de junio\[Riesgos_GJR_ATJ.xlsx]Datos'!#REF!)</xm:f>
            <x14:dxf>
              <fill>
                <patternFill>
                  <bgColor rgb="FFFFFF00"/>
                </patternFill>
              </fill>
            </x14:dxf>
          </x14:cfRule>
          <x14:cfRule type="expression" priority="931" id="{F0856BAB-6BDA-4D05-8E64-731C7C03EDAA}">
            <xm:f>OR(AC80='C:\Users\jmartinezp\Documents\Ficha_Ministerio\Riesgos finales para entregar al ministerio el 15 de junio\[Riesgos_GJR_ATJ.xlsx]Datos'!#REF!,AC80='C:\Users\jmartinezp\Documents\Ficha_Ministerio\Riesgos finales para entregar al ministerio el 15 de junio\[Riesgos_GJR_ATJ.xlsx]Datos'!#REF!)</xm:f>
            <x14:dxf>
              <fill>
                <patternFill>
                  <bgColor rgb="FFFFC000"/>
                </patternFill>
              </fill>
            </x14:dxf>
          </x14:cfRule>
          <x14:cfRule type="expression" priority="932" id="{0E47A1F4-305D-48E3-94FD-9DF1DA7F80C7}">
            <xm:f>OR(AC80='C:\Users\jmartinezp\Documents\Ficha_Ministerio\Riesgos finales para entregar al ministerio el 15 de junio\[Riesgos_GJR_ATJ.xlsx]Datos'!#REF!,AC80='C:\Users\jmartinezp\Documents\Ficha_Ministerio\Riesgos finales para entregar al ministerio el 15 de junio\[Riesgos_GJR_ATJ.xlsx]Datos'!#REF!)</xm:f>
            <x14:dxf>
              <fill>
                <patternFill>
                  <bgColor rgb="FFFF0000"/>
                </patternFill>
              </fill>
            </x14:dxf>
          </x14:cfRule>
          <xm:sqref>AC80</xm:sqref>
        </x14:conditionalFormatting>
        <x14:conditionalFormatting xmlns:xm="http://schemas.microsoft.com/office/excel/2006/main">
          <x14:cfRule type="expression" priority="925" id="{4442F706-B9E4-438F-BE62-772A154A54CE}">
            <xm:f>OR(AC81='C:\Users\jmartinezp\Documents\Ficha_Ministerio\Riesgos finales para entregar al ministerio el 15 de junio\[Riesgos_GJR_ATJ.xlsx]Datos'!#REF!,AC81='C:\Users\jmartinezp\Documents\Ficha_Ministerio\Riesgos finales para entregar al ministerio el 15 de junio\[Riesgos_GJR_ATJ.xlsx]Datos'!#REF!)</xm:f>
            <x14:dxf>
              <fill>
                <patternFill>
                  <bgColor rgb="FF92D050"/>
                </patternFill>
              </fill>
            </x14:dxf>
          </x14:cfRule>
          <x14:cfRule type="expression" priority="926" id="{E4758D31-29E9-446D-A9CE-3DDAED75F82E}">
            <xm:f>OR(AC81='C:\Users\jmartinezp\Documents\Ficha_Ministerio\Riesgos finales para entregar al ministerio el 15 de junio\[Riesgos_GJR_ATJ.xlsx]Datos'!#REF!,AC81='C:\Users\jmartinezp\Documents\Ficha_Ministerio\Riesgos finales para entregar al ministerio el 15 de junio\[Riesgos_GJR_ATJ.xlsx]Datos'!#REF!)</xm:f>
            <x14:dxf>
              <fill>
                <patternFill>
                  <bgColor rgb="FFFFFF00"/>
                </patternFill>
              </fill>
            </x14:dxf>
          </x14:cfRule>
          <x14:cfRule type="expression" priority="927" id="{8143137B-1659-4119-B684-6C555C10CCD0}">
            <xm:f>OR(AC81='C:\Users\jmartinezp\Documents\Ficha_Ministerio\Riesgos finales para entregar al ministerio el 15 de junio\[Riesgos_GJR_ATJ.xlsx]Datos'!#REF!,AC81='C:\Users\jmartinezp\Documents\Ficha_Ministerio\Riesgos finales para entregar al ministerio el 15 de junio\[Riesgos_GJR_ATJ.xlsx]Datos'!#REF!)</xm:f>
            <x14:dxf>
              <fill>
                <patternFill>
                  <bgColor rgb="FFFFC000"/>
                </patternFill>
              </fill>
            </x14:dxf>
          </x14:cfRule>
          <x14:cfRule type="expression" priority="928" id="{C1D88D8D-F17F-4DC3-8301-92761C41C144}">
            <xm:f>OR(AC81='C:\Users\jmartinezp\Documents\Ficha_Ministerio\Riesgos finales para entregar al ministerio el 15 de junio\[Riesgos_GJR_ATJ.xlsx]Datos'!#REF!,AC81='C:\Users\jmartinezp\Documents\Ficha_Ministerio\Riesgos finales para entregar al ministerio el 15 de junio\[Riesgos_GJR_ATJ.xlsx]Datos'!#REF!)</xm:f>
            <x14:dxf>
              <fill>
                <patternFill>
                  <bgColor rgb="FFFF0000"/>
                </patternFill>
              </fill>
            </x14:dxf>
          </x14:cfRule>
          <xm:sqref>AC81</xm:sqref>
        </x14:conditionalFormatting>
        <x14:conditionalFormatting xmlns:xm="http://schemas.microsoft.com/office/excel/2006/main">
          <x14:cfRule type="expression" priority="921" id="{FF903298-3A3B-4385-A4F2-E596A7941CF5}">
            <xm:f>OR(M82='C:\Users\jmartinezp\Documents\Ficha_Ministerio\Riesgos finales para entregar al ministerio el 15 de junio\[Riesgos_ARC_PNR.xlsx]Datos'!#REF!,M82='C:\Users\jmartinezp\Documents\Ficha_Ministerio\Riesgos finales para entregar al ministerio el 15 de junio\[Riesgos_ARC_PNR.xlsx]Datos'!#REF!)</xm:f>
            <x14:dxf>
              <fill>
                <patternFill>
                  <bgColor rgb="FF92D050"/>
                </patternFill>
              </fill>
            </x14:dxf>
          </x14:cfRule>
          <x14:cfRule type="expression" priority="922" id="{6AE6148F-7B1A-439C-B8EE-EBE98E25A24B}">
            <xm:f>OR(M82='C:\Users\jmartinezp\Documents\Ficha_Ministerio\Riesgos finales para entregar al ministerio el 15 de junio\[Riesgos_ARC_PNR.xlsx]Datos'!#REF!,M82='C:\Users\jmartinezp\Documents\Ficha_Ministerio\Riesgos finales para entregar al ministerio el 15 de junio\[Riesgos_ARC_PNR.xlsx]Datos'!#REF!)</xm:f>
            <x14:dxf>
              <fill>
                <patternFill>
                  <bgColor rgb="FFFFFF00"/>
                </patternFill>
              </fill>
            </x14:dxf>
          </x14:cfRule>
          <x14:cfRule type="expression" priority="923" id="{CBD82665-1886-409B-92E7-7E4A1CB21117}">
            <xm:f>OR(M82='C:\Users\jmartinezp\Documents\Ficha_Ministerio\Riesgos finales para entregar al ministerio el 15 de junio\[Riesgos_ARC_PNR.xlsx]Datos'!#REF!,M82='C:\Users\jmartinezp\Documents\Ficha_Ministerio\Riesgos finales para entregar al ministerio el 15 de junio\[Riesgos_ARC_PNR.xlsx]Datos'!#REF!)</xm:f>
            <x14:dxf>
              <fill>
                <patternFill>
                  <bgColor rgb="FFFFC000"/>
                </patternFill>
              </fill>
            </x14:dxf>
          </x14:cfRule>
          <x14:cfRule type="expression" priority="924" id="{A7964A0E-07DD-44D0-A99C-B895928BDF85}">
            <xm:f>OR(M82='C:\Users\jmartinezp\Documents\Ficha_Ministerio\Riesgos finales para entregar al ministerio el 15 de junio\[Riesgos_ARC_PNR.xlsx]Datos'!#REF!,M82='C:\Users\jmartinezp\Documents\Ficha_Ministerio\Riesgos finales para entregar al ministerio el 15 de junio\[Riesgos_ARC_PNR.xlsx]Datos'!#REF!)</xm:f>
            <x14:dxf>
              <fill>
                <patternFill>
                  <bgColor rgb="FFFF0000"/>
                </patternFill>
              </fill>
            </x14:dxf>
          </x14:cfRule>
          <xm:sqref>M82</xm:sqref>
        </x14:conditionalFormatting>
        <x14:conditionalFormatting xmlns:xm="http://schemas.microsoft.com/office/excel/2006/main">
          <x14:cfRule type="expression" priority="907" id="{8B8E8216-4DB7-4DD5-AD0F-8ED91627CD97}">
            <xm:f>OR(M83='C:\Users\jmartinezp\Documents\Ficha_Ministerio\Riesgos finales para entregar al ministerio el 15 de junio\[Riesgos_ARC_PNR.xlsx]Datos'!#REF!,M83='C:\Users\jmartinezp\Documents\Ficha_Ministerio\Riesgos finales para entregar al ministerio el 15 de junio\[Riesgos_ARC_PNR.xlsx]Datos'!#REF!)</xm:f>
            <x14:dxf>
              <fill>
                <patternFill>
                  <bgColor rgb="FF92D050"/>
                </patternFill>
              </fill>
            </x14:dxf>
          </x14:cfRule>
          <x14:cfRule type="expression" priority="908" id="{4688979D-C948-46A7-A08C-AFD4C16188DE}">
            <xm:f>OR(M83='C:\Users\jmartinezp\Documents\Ficha_Ministerio\Riesgos finales para entregar al ministerio el 15 de junio\[Riesgos_ARC_PNR.xlsx]Datos'!#REF!,M83='C:\Users\jmartinezp\Documents\Ficha_Ministerio\Riesgos finales para entregar al ministerio el 15 de junio\[Riesgos_ARC_PNR.xlsx]Datos'!#REF!)</xm:f>
            <x14:dxf>
              <fill>
                <patternFill>
                  <bgColor rgb="FFFFFF00"/>
                </patternFill>
              </fill>
            </x14:dxf>
          </x14:cfRule>
          <x14:cfRule type="expression" priority="909" id="{D3BABB36-A56B-46DF-90EA-7148C9D9E15C}">
            <xm:f>OR(M83='C:\Users\jmartinezp\Documents\Ficha_Ministerio\Riesgos finales para entregar al ministerio el 15 de junio\[Riesgos_ARC_PNR.xlsx]Datos'!#REF!,M83='C:\Users\jmartinezp\Documents\Ficha_Ministerio\Riesgos finales para entregar al ministerio el 15 de junio\[Riesgos_ARC_PNR.xlsx]Datos'!#REF!)</xm:f>
            <x14:dxf>
              <fill>
                <patternFill>
                  <bgColor rgb="FFFFC000"/>
                </patternFill>
              </fill>
            </x14:dxf>
          </x14:cfRule>
          <x14:cfRule type="expression" priority="910" id="{5FA0970B-BD53-4727-ABAE-A420CD099F01}">
            <xm:f>OR(M83='C:\Users\jmartinezp\Documents\Ficha_Ministerio\Riesgos finales para entregar al ministerio el 15 de junio\[Riesgos_ARC_PNR.xlsx]Datos'!#REF!,M83='C:\Users\jmartinezp\Documents\Ficha_Ministerio\Riesgos finales para entregar al ministerio el 15 de junio\[Riesgos_ARC_PNR.xlsx]Datos'!#REF!)</xm:f>
            <x14:dxf>
              <fill>
                <patternFill>
                  <bgColor rgb="FFFF0000"/>
                </patternFill>
              </fill>
            </x14:dxf>
          </x14:cfRule>
          <xm:sqref>M83</xm:sqref>
        </x14:conditionalFormatting>
        <x14:conditionalFormatting xmlns:xm="http://schemas.microsoft.com/office/excel/2006/main">
          <x14:cfRule type="expression" priority="903" id="{DFFA948B-27A0-4E2B-AAB7-1A7A2B9D9F11}">
            <xm:f>OR(M84='C:\Users\jmartinezp\Documents\Ficha_Ministerio\Riesgos finales para entregar al ministerio el 15 de junio\[Riesgos_ARC_PNR.xlsx]Datos'!#REF!,M84='C:\Users\jmartinezp\Documents\Ficha_Ministerio\Riesgos finales para entregar al ministerio el 15 de junio\[Riesgos_ARC_PNR.xlsx]Datos'!#REF!)</xm:f>
            <x14:dxf>
              <fill>
                <patternFill>
                  <bgColor rgb="FF92D050"/>
                </patternFill>
              </fill>
            </x14:dxf>
          </x14:cfRule>
          <x14:cfRule type="expression" priority="904" id="{5D7432B4-FD52-4AB7-BB05-AA5990B72120}">
            <xm:f>OR(M84='C:\Users\jmartinezp\Documents\Ficha_Ministerio\Riesgos finales para entregar al ministerio el 15 de junio\[Riesgos_ARC_PNR.xlsx]Datos'!#REF!,M84='C:\Users\jmartinezp\Documents\Ficha_Ministerio\Riesgos finales para entregar al ministerio el 15 de junio\[Riesgos_ARC_PNR.xlsx]Datos'!#REF!)</xm:f>
            <x14:dxf>
              <fill>
                <patternFill>
                  <bgColor rgb="FFFFFF00"/>
                </patternFill>
              </fill>
            </x14:dxf>
          </x14:cfRule>
          <x14:cfRule type="expression" priority="905" id="{345EF11D-2393-4793-960A-061DFF87D1C9}">
            <xm:f>OR(M84='C:\Users\jmartinezp\Documents\Ficha_Ministerio\Riesgos finales para entregar al ministerio el 15 de junio\[Riesgos_ARC_PNR.xlsx]Datos'!#REF!,M84='C:\Users\jmartinezp\Documents\Ficha_Ministerio\Riesgos finales para entregar al ministerio el 15 de junio\[Riesgos_ARC_PNR.xlsx]Datos'!#REF!)</xm:f>
            <x14:dxf>
              <fill>
                <patternFill>
                  <bgColor rgb="FFFFC000"/>
                </patternFill>
              </fill>
            </x14:dxf>
          </x14:cfRule>
          <x14:cfRule type="expression" priority="906" id="{719860EB-5392-4A5A-9673-A06D48B4C96D}">
            <xm:f>OR(M84='C:\Users\jmartinezp\Documents\Ficha_Ministerio\Riesgos finales para entregar al ministerio el 15 de junio\[Riesgos_ARC_PNR.xlsx]Datos'!#REF!,M84='C:\Users\jmartinezp\Documents\Ficha_Ministerio\Riesgos finales para entregar al ministerio el 15 de junio\[Riesgos_ARC_PNR.xlsx]Datos'!#REF!)</xm:f>
            <x14:dxf>
              <fill>
                <patternFill>
                  <bgColor rgb="FFFF0000"/>
                </patternFill>
              </fill>
            </x14:dxf>
          </x14:cfRule>
          <xm:sqref>M84</xm:sqref>
        </x14:conditionalFormatting>
        <x14:conditionalFormatting xmlns:xm="http://schemas.microsoft.com/office/excel/2006/main">
          <x14:cfRule type="cellIs" priority="918" operator="equal" id="{77031A00-BAE7-4347-BF5A-D6348B0F09C7}">
            <xm:f>'C:\Users\jmartinezp\Documents\Ficha_Ministerio\Riesgos finales para entregar al ministerio el 15 de junio\[Riesgos_ARC_PNR.xlsx]Datos'!#REF!</xm:f>
            <x14:dxf>
              <fill>
                <patternFill>
                  <bgColor rgb="FF92D050"/>
                </patternFill>
              </fill>
            </x14:dxf>
          </x14:cfRule>
          <x14:cfRule type="cellIs" priority="919" operator="equal" id="{4F45619A-F1DF-4788-8DCE-2C4745DAB6FC}">
            <xm:f>'C:\Users\jmartinezp\Documents\Ficha_Ministerio\Riesgos finales para entregar al ministerio el 15 de junio\[Riesgos_ARC_PNR.xlsx]Datos'!#REF!</xm:f>
            <x14:dxf>
              <fill>
                <patternFill>
                  <bgColor rgb="FFFFFF00"/>
                </patternFill>
              </fill>
            </x14:dxf>
          </x14:cfRule>
          <x14:cfRule type="cellIs" priority="920" operator="equal" id="{BD2A67B5-FD8D-40FD-8E74-630CFB7F990C}">
            <xm:f>'C:\Users\jmartinezp\Documents\Ficha_Ministerio\Riesgos finales para entregar al ministerio el 15 de junio\[Riesgos_ARC_PNR.xlsx]Datos'!#REF!</xm:f>
            <x14:dxf>
              <fill>
                <patternFill>
                  <bgColor rgb="FFFF0000"/>
                </patternFill>
              </fill>
            </x14:dxf>
          </x14:cfRule>
          <xm:sqref>S82</xm:sqref>
        </x14:conditionalFormatting>
        <x14:conditionalFormatting xmlns:xm="http://schemas.microsoft.com/office/excel/2006/main">
          <x14:cfRule type="cellIs" priority="900" operator="equal" id="{27A9B822-C273-4ACA-AFDE-968A04F23E3A}">
            <xm:f>'C:\Users\jmartinezp\Documents\Ficha_Ministerio\Riesgos finales para entregar al ministerio el 15 de junio\[Riesgos_ARC_PNR.xlsx]Datos'!#REF!</xm:f>
            <x14:dxf>
              <fill>
                <patternFill>
                  <bgColor rgb="FF92D050"/>
                </patternFill>
              </fill>
            </x14:dxf>
          </x14:cfRule>
          <x14:cfRule type="cellIs" priority="901" operator="equal" id="{C348EC91-8830-4066-BF09-4A678F8EE427}">
            <xm:f>'C:\Users\jmartinezp\Documents\Ficha_Ministerio\Riesgos finales para entregar al ministerio el 15 de junio\[Riesgos_ARC_PNR.xlsx]Datos'!#REF!</xm:f>
            <x14:dxf>
              <fill>
                <patternFill>
                  <bgColor rgb="FFFFFF00"/>
                </patternFill>
              </fill>
            </x14:dxf>
          </x14:cfRule>
          <x14:cfRule type="cellIs" priority="902" operator="equal" id="{2162784E-84F3-447D-A5C4-445A7CF82160}">
            <xm:f>'C:\Users\jmartinezp\Documents\Ficha_Ministerio\Riesgos finales para entregar al ministerio el 15 de junio\[Riesgos_ARC_PNR.xlsx]Datos'!#REF!</xm:f>
            <x14:dxf>
              <fill>
                <patternFill>
                  <bgColor rgb="FFFF0000"/>
                </patternFill>
              </fill>
            </x14:dxf>
          </x14:cfRule>
          <xm:sqref>S83</xm:sqref>
        </x14:conditionalFormatting>
        <x14:conditionalFormatting xmlns:xm="http://schemas.microsoft.com/office/excel/2006/main">
          <x14:cfRule type="cellIs" priority="897" operator="equal" id="{149F5BBE-4298-4AD9-B869-9C3FB2D63F78}">
            <xm:f>'C:\Users\jmartinezp\Documents\Ficha_Ministerio\Riesgos finales para entregar al ministerio el 15 de junio\[Riesgos_ARC_PNR.xlsx]Datos'!#REF!</xm:f>
            <x14:dxf>
              <fill>
                <patternFill>
                  <bgColor rgb="FF92D050"/>
                </patternFill>
              </fill>
            </x14:dxf>
          </x14:cfRule>
          <x14:cfRule type="cellIs" priority="898" operator="equal" id="{19182E64-10E9-4F00-A7F4-7767020DA08E}">
            <xm:f>'C:\Users\jmartinezp\Documents\Ficha_Ministerio\Riesgos finales para entregar al ministerio el 15 de junio\[Riesgos_ARC_PNR.xlsx]Datos'!#REF!</xm:f>
            <x14:dxf>
              <fill>
                <patternFill>
                  <bgColor rgb="FFFFFF00"/>
                </patternFill>
              </fill>
            </x14:dxf>
          </x14:cfRule>
          <x14:cfRule type="cellIs" priority="899" operator="equal" id="{75DE247F-AFF5-4E69-8F91-9FD1203D6235}">
            <xm:f>'C:\Users\jmartinezp\Documents\Ficha_Ministerio\Riesgos finales para entregar al ministerio el 15 de junio\[Riesgos_ARC_PNR.xlsx]Datos'!#REF!</xm:f>
            <x14:dxf>
              <fill>
                <patternFill>
                  <bgColor rgb="FFFF0000"/>
                </patternFill>
              </fill>
            </x14:dxf>
          </x14:cfRule>
          <xm:sqref>S84</xm:sqref>
        </x14:conditionalFormatting>
        <x14:conditionalFormatting xmlns:xm="http://schemas.microsoft.com/office/excel/2006/main">
          <x14:cfRule type="cellIs" priority="915" operator="equal" id="{C58CF165-2B3A-429F-B32B-66D0828BCD61}">
            <xm:f>'C:\Users\jmartinezp\Documents\Ficha_Ministerio\Riesgos finales para entregar al ministerio el 15 de junio\[Riesgos_ARC_PNR.xlsx]Datos'!#REF!</xm:f>
            <x14:dxf>
              <fill>
                <patternFill>
                  <bgColor rgb="FF92D050"/>
                </patternFill>
              </fill>
            </x14:dxf>
          </x14:cfRule>
          <x14:cfRule type="cellIs" priority="916" operator="equal" id="{58C56D28-8B3C-4B39-A558-BC2FAA7467B4}">
            <xm:f>'C:\Users\jmartinezp\Documents\Ficha_Ministerio\Riesgos finales para entregar al ministerio el 15 de junio\[Riesgos_ARC_PNR.xlsx]Datos'!#REF!</xm:f>
            <x14:dxf>
              <fill>
                <patternFill>
                  <bgColor rgb="FFFFFF00"/>
                </patternFill>
              </fill>
            </x14:dxf>
          </x14:cfRule>
          <x14:cfRule type="cellIs" priority="917" operator="equal" id="{C23006A8-A58C-4AC4-9A32-CC314A2339B1}">
            <xm:f>'C:\Users\jmartinezp\Documents\Ficha_Ministerio\Riesgos finales para entregar al ministerio el 15 de junio\[Riesgos_ARC_PNR.xlsx]Datos'!#REF!</xm:f>
            <x14:dxf>
              <fill>
                <patternFill>
                  <bgColor rgb="FFFF0000"/>
                </patternFill>
              </fill>
            </x14:dxf>
          </x14:cfRule>
          <xm:sqref>Y82</xm:sqref>
        </x14:conditionalFormatting>
        <x14:conditionalFormatting xmlns:xm="http://schemas.microsoft.com/office/excel/2006/main">
          <x14:cfRule type="cellIs" priority="894" operator="equal" id="{C248AF71-89BF-49DC-9BAF-C75BD6558850}">
            <xm:f>'C:\Users\jmartinezp\Documents\Ficha_Ministerio\Riesgos finales para entregar al ministerio el 15 de junio\[Riesgos_ARC_PNR.xlsx]Datos'!#REF!</xm:f>
            <x14:dxf>
              <fill>
                <patternFill>
                  <bgColor rgb="FF92D050"/>
                </patternFill>
              </fill>
            </x14:dxf>
          </x14:cfRule>
          <x14:cfRule type="cellIs" priority="895" operator="equal" id="{503E9004-A29F-4DE1-8986-940806B0F2AE}">
            <xm:f>'C:\Users\jmartinezp\Documents\Ficha_Ministerio\Riesgos finales para entregar al ministerio el 15 de junio\[Riesgos_ARC_PNR.xlsx]Datos'!#REF!</xm:f>
            <x14:dxf>
              <fill>
                <patternFill>
                  <bgColor rgb="FFFFFF00"/>
                </patternFill>
              </fill>
            </x14:dxf>
          </x14:cfRule>
          <x14:cfRule type="cellIs" priority="896" operator="equal" id="{05BFBA19-56C3-4FD3-B839-99BC50CC3407}">
            <xm:f>'C:\Users\jmartinezp\Documents\Ficha_Ministerio\Riesgos finales para entregar al ministerio el 15 de junio\[Riesgos_ARC_PNR.xlsx]Datos'!#REF!</xm:f>
            <x14:dxf>
              <fill>
                <patternFill>
                  <bgColor rgb="FFFF0000"/>
                </patternFill>
              </fill>
            </x14:dxf>
          </x14:cfRule>
          <xm:sqref>Y83</xm:sqref>
        </x14:conditionalFormatting>
        <x14:conditionalFormatting xmlns:xm="http://schemas.microsoft.com/office/excel/2006/main">
          <x14:cfRule type="cellIs" priority="891" operator="equal" id="{FF706943-C7EE-4F3A-AD47-835FEE150E65}">
            <xm:f>'C:\Users\jmartinezp\Documents\Ficha_Ministerio\Riesgos finales para entregar al ministerio el 15 de junio\[Riesgos_ARC_PNR.xlsx]Datos'!#REF!</xm:f>
            <x14:dxf>
              <fill>
                <patternFill>
                  <bgColor rgb="FF92D050"/>
                </patternFill>
              </fill>
            </x14:dxf>
          </x14:cfRule>
          <x14:cfRule type="cellIs" priority="892" operator="equal" id="{02AE0579-6AB6-4B81-BCA0-EF3D6EE984E4}">
            <xm:f>'C:\Users\jmartinezp\Documents\Ficha_Ministerio\Riesgos finales para entregar al ministerio el 15 de junio\[Riesgos_ARC_PNR.xlsx]Datos'!#REF!</xm:f>
            <x14:dxf>
              <fill>
                <patternFill>
                  <bgColor rgb="FFFFFF00"/>
                </patternFill>
              </fill>
            </x14:dxf>
          </x14:cfRule>
          <x14:cfRule type="cellIs" priority="893" operator="equal" id="{105CAF6B-79F6-4218-AE90-D098FD04CDCA}">
            <xm:f>'C:\Users\jmartinezp\Documents\Ficha_Ministerio\Riesgos finales para entregar al ministerio el 15 de junio\[Riesgos_ARC_PNR.xlsx]Datos'!#REF!</xm:f>
            <x14:dxf>
              <fill>
                <patternFill>
                  <bgColor rgb="FFFF0000"/>
                </patternFill>
              </fill>
            </x14:dxf>
          </x14:cfRule>
          <xm:sqref>Y84</xm:sqref>
        </x14:conditionalFormatting>
        <x14:conditionalFormatting xmlns:xm="http://schemas.microsoft.com/office/excel/2006/main">
          <x14:cfRule type="expression" priority="911" id="{088DD95E-7ED2-4C9D-8E90-10CAD61B013D}">
            <xm:f>OR(AC82='C:\Users\jmartinezp\Documents\Ficha_Ministerio\Riesgos finales para entregar al ministerio el 15 de junio\[Riesgos_ARC_PNR.xlsx]Datos'!#REF!,AC82='C:\Users\jmartinezp\Documents\Ficha_Ministerio\Riesgos finales para entregar al ministerio el 15 de junio\[Riesgos_ARC_PNR.xlsx]Datos'!#REF!)</xm:f>
            <x14:dxf>
              <fill>
                <patternFill>
                  <bgColor rgb="FF92D050"/>
                </patternFill>
              </fill>
            </x14:dxf>
          </x14:cfRule>
          <x14:cfRule type="expression" priority="912" id="{11119C80-90F1-4806-BA8E-B9DB32E5D7C6}">
            <xm:f>OR(AC82='C:\Users\jmartinezp\Documents\Ficha_Ministerio\Riesgos finales para entregar al ministerio el 15 de junio\[Riesgos_ARC_PNR.xlsx]Datos'!#REF!,AC82='C:\Users\jmartinezp\Documents\Ficha_Ministerio\Riesgos finales para entregar al ministerio el 15 de junio\[Riesgos_ARC_PNR.xlsx]Datos'!#REF!)</xm:f>
            <x14:dxf>
              <fill>
                <patternFill>
                  <bgColor rgb="FFFFFF00"/>
                </patternFill>
              </fill>
            </x14:dxf>
          </x14:cfRule>
          <x14:cfRule type="expression" priority="913" id="{5D08BCF6-EF6A-42EC-AC43-8B56B52D2F76}">
            <xm:f>OR(AC82='C:\Users\jmartinezp\Documents\Ficha_Ministerio\Riesgos finales para entregar al ministerio el 15 de junio\[Riesgos_ARC_PNR.xlsx]Datos'!#REF!,AC82='C:\Users\jmartinezp\Documents\Ficha_Ministerio\Riesgos finales para entregar al ministerio el 15 de junio\[Riesgos_ARC_PNR.xlsx]Datos'!#REF!)</xm:f>
            <x14:dxf>
              <fill>
                <patternFill>
                  <bgColor rgb="FFFFC000"/>
                </patternFill>
              </fill>
            </x14:dxf>
          </x14:cfRule>
          <x14:cfRule type="expression" priority="914" id="{F88FA9BA-3F83-4009-ABC2-AFEEB056511B}">
            <xm:f>OR(AC82='C:\Users\jmartinezp\Documents\Ficha_Ministerio\Riesgos finales para entregar al ministerio el 15 de junio\[Riesgos_ARC_PNR.xlsx]Datos'!#REF!,AC82='C:\Users\jmartinezp\Documents\Ficha_Ministerio\Riesgos finales para entregar al ministerio el 15 de junio\[Riesgos_ARC_PNR.xlsx]Datos'!#REF!)</xm:f>
            <x14:dxf>
              <fill>
                <patternFill>
                  <bgColor rgb="FFFF0000"/>
                </patternFill>
              </fill>
            </x14:dxf>
          </x14:cfRule>
          <xm:sqref>AC82</xm:sqref>
        </x14:conditionalFormatting>
        <x14:conditionalFormatting xmlns:xm="http://schemas.microsoft.com/office/excel/2006/main">
          <x14:cfRule type="expression" priority="887" id="{CB2D5A44-A630-4241-9604-8774C47756D3}">
            <xm:f>OR(AC83='C:\Users\jmartinezp\Documents\Ficha_Ministerio\Riesgos finales para entregar al ministerio el 15 de junio\[Riesgos_ARC_PNR.xlsx]Datos'!#REF!,AC83='C:\Users\jmartinezp\Documents\Ficha_Ministerio\Riesgos finales para entregar al ministerio el 15 de junio\[Riesgos_ARC_PNR.xlsx]Datos'!#REF!)</xm:f>
            <x14:dxf>
              <fill>
                <patternFill>
                  <bgColor rgb="FF92D050"/>
                </patternFill>
              </fill>
            </x14:dxf>
          </x14:cfRule>
          <x14:cfRule type="expression" priority="888" id="{F9786413-4D16-406A-9FD9-B3B378C71B7F}">
            <xm:f>OR(AC83='C:\Users\jmartinezp\Documents\Ficha_Ministerio\Riesgos finales para entregar al ministerio el 15 de junio\[Riesgos_ARC_PNR.xlsx]Datos'!#REF!,AC83='C:\Users\jmartinezp\Documents\Ficha_Ministerio\Riesgos finales para entregar al ministerio el 15 de junio\[Riesgos_ARC_PNR.xlsx]Datos'!#REF!)</xm:f>
            <x14:dxf>
              <fill>
                <patternFill>
                  <bgColor rgb="FFFFFF00"/>
                </patternFill>
              </fill>
            </x14:dxf>
          </x14:cfRule>
          <x14:cfRule type="expression" priority="889" id="{E4AFD2A9-7166-406A-9D0D-7EA76B354EB3}">
            <xm:f>OR(AC83='C:\Users\jmartinezp\Documents\Ficha_Ministerio\Riesgos finales para entregar al ministerio el 15 de junio\[Riesgos_ARC_PNR.xlsx]Datos'!#REF!,AC83='C:\Users\jmartinezp\Documents\Ficha_Ministerio\Riesgos finales para entregar al ministerio el 15 de junio\[Riesgos_ARC_PNR.xlsx]Datos'!#REF!)</xm:f>
            <x14:dxf>
              <fill>
                <patternFill>
                  <bgColor rgb="FFFFC000"/>
                </patternFill>
              </fill>
            </x14:dxf>
          </x14:cfRule>
          <x14:cfRule type="expression" priority="890" id="{485A8C05-9789-4A45-8E87-1973226A7346}">
            <xm:f>OR(AC83='C:\Users\jmartinezp\Documents\Ficha_Ministerio\Riesgos finales para entregar al ministerio el 15 de junio\[Riesgos_ARC_PNR.xlsx]Datos'!#REF!,AC83='C:\Users\jmartinezp\Documents\Ficha_Ministerio\Riesgos finales para entregar al ministerio el 15 de junio\[Riesgos_ARC_PNR.xlsx]Datos'!#REF!)</xm:f>
            <x14:dxf>
              <fill>
                <patternFill>
                  <bgColor rgb="FFFF0000"/>
                </patternFill>
              </fill>
            </x14:dxf>
          </x14:cfRule>
          <xm:sqref>AC83</xm:sqref>
        </x14:conditionalFormatting>
        <x14:conditionalFormatting xmlns:xm="http://schemas.microsoft.com/office/excel/2006/main">
          <x14:cfRule type="expression" priority="883" id="{A1B057B8-4414-4714-B0FD-84BDC6915277}">
            <xm:f>OR(AC84='C:\Users\jmartinezp\Documents\Ficha_Ministerio\Riesgos finales para entregar al ministerio el 15 de junio\[Riesgos_ARC_PNR.xlsx]Datos'!#REF!,AC84='C:\Users\jmartinezp\Documents\Ficha_Ministerio\Riesgos finales para entregar al ministerio el 15 de junio\[Riesgos_ARC_PNR.xlsx]Datos'!#REF!)</xm:f>
            <x14:dxf>
              <fill>
                <patternFill>
                  <bgColor rgb="FF92D050"/>
                </patternFill>
              </fill>
            </x14:dxf>
          </x14:cfRule>
          <x14:cfRule type="expression" priority="884" id="{27135421-B591-46B9-8FFA-63A94AE95AB0}">
            <xm:f>OR(AC84='C:\Users\jmartinezp\Documents\Ficha_Ministerio\Riesgos finales para entregar al ministerio el 15 de junio\[Riesgos_ARC_PNR.xlsx]Datos'!#REF!,AC84='C:\Users\jmartinezp\Documents\Ficha_Ministerio\Riesgos finales para entregar al ministerio el 15 de junio\[Riesgos_ARC_PNR.xlsx]Datos'!#REF!)</xm:f>
            <x14:dxf>
              <fill>
                <patternFill>
                  <bgColor rgb="FFFFFF00"/>
                </patternFill>
              </fill>
            </x14:dxf>
          </x14:cfRule>
          <x14:cfRule type="expression" priority="885" id="{9A5CD21A-8A46-4330-AC3E-91156044ABD9}">
            <xm:f>OR(AC84='C:\Users\jmartinezp\Documents\Ficha_Ministerio\Riesgos finales para entregar al ministerio el 15 de junio\[Riesgos_ARC_PNR.xlsx]Datos'!#REF!,AC84='C:\Users\jmartinezp\Documents\Ficha_Ministerio\Riesgos finales para entregar al ministerio el 15 de junio\[Riesgos_ARC_PNR.xlsx]Datos'!#REF!)</xm:f>
            <x14:dxf>
              <fill>
                <patternFill>
                  <bgColor rgb="FFFFC000"/>
                </patternFill>
              </fill>
            </x14:dxf>
          </x14:cfRule>
          <x14:cfRule type="expression" priority="886" id="{F0DBCB5D-85A2-4732-9AD1-5BDB5C14B9C4}">
            <xm:f>OR(AC84='C:\Users\jmartinezp\Documents\Ficha_Ministerio\Riesgos finales para entregar al ministerio el 15 de junio\[Riesgos_ARC_PNR.xlsx]Datos'!#REF!,AC84='C:\Users\jmartinezp\Documents\Ficha_Ministerio\Riesgos finales para entregar al ministerio el 15 de junio\[Riesgos_ARC_PNR.xlsx]Datos'!#REF!)</xm:f>
            <x14:dxf>
              <fill>
                <patternFill>
                  <bgColor rgb="FFFF0000"/>
                </patternFill>
              </fill>
            </x14:dxf>
          </x14:cfRule>
          <xm:sqref>AC84</xm:sqref>
        </x14:conditionalFormatting>
        <x14:conditionalFormatting xmlns:xm="http://schemas.microsoft.com/office/excel/2006/main">
          <x14:cfRule type="expression" priority="879" id="{F1D7DD3A-9E17-438F-B3D0-F47597FECBD8}">
            <xm:f>OR(M85='C:\Users\jmartinezp\Documents\Ficha_Ministerio\Riesgos finales para entregar al ministerio el 15 de junio\[Riesgos_ARC_MNJ.xlsx]Datos'!#REF!,M85='C:\Users\jmartinezp\Documents\Ficha_Ministerio\Riesgos finales para entregar al ministerio el 15 de junio\[Riesgos_ARC_MNJ.xlsx]Datos'!#REF!)</xm:f>
            <x14:dxf>
              <fill>
                <patternFill>
                  <bgColor rgb="FF92D050"/>
                </patternFill>
              </fill>
            </x14:dxf>
          </x14:cfRule>
          <x14:cfRule type="expression" priority="880" id="{0DE2FB64-9E3F-4F44-BFB4-B52B34D4177E}">
            <xm:f>OR(M85='C:\Users\jmartinezp\Documents\Ficha_Ministerio\Riesgos finales para entregar al ministerio el 15 de junio\[Riesgos_ARC_MNJ.xlsx]Datos'!#REF!,M85='C:\Users\jmartinezp\Documents\Ficha_Ministerio\Riesgos finales para entregar al ministerio el 15 de junio\[Riesgos_ARC_MNJ.xlsx]Datos'!#REF!)</xm:f>
            <x14:dxf>
              <fill>
                <patternFill>
                  <bgColor rgb="FFFFFF00"/>
                </patternFill>
              </fill>
            </x14:dxf>
          </x14:cfRule>
          <x14:cfRule type="expression" priority="881" id="{FD845422-3F91-4101-B7C8-D618C7F7F396}">
            <xm:f>OR(M85='C:\Users\jmartinezp\Documents\Ficha_Ministerio\Riesgos finales para entregar al ministerio el 15 de junio\[Riesgos_ARC_MNJ.xlsx]Datos'!#REF!,M85='C:\Users\jmartinezp\Documents\Ficha_Ministerio\Riesgos finales para entregar al ministerio el 15 de junio\[Riesgos_ARC_MNJ.xlsx]Datos'!#REF!)</xm:f>
            <x14:dxf>
              <fill>
                <patternFill>
                  <bgColor rgb="FFFFC000"/>
                </patternFill>
              </fill>
            </x14:dxf>
          </x14:cfRule>
          <x14:cfRule type="expression" priority="882" id="{E5EBFF05-9B66-417D-8606-111D605E52A8}">
            <xm:f>OR(M85='C:\Users\jmartinezp\Documents\Ficha_Ministerio\Riesgos finales para entregar al ministerio el 15 de junio\[Riesgos_ARC_MNJ.xlsx]Datos'!#REF!,M85='C:\Users\jmartinezp\Documents\Ficha_Ministerio\Riesgos finales para entregar al ministerio el 15 de junio\[Riesgos_ARC_MNJ.xlsx]Datos'!#REF!)</xm:f>
            <x14:dxf>
              <fill>
                <patternFill>
                  <bgColor rgb="FFFF0000"/>
                </patternFill>
              </fill>
            </x14:dxf>
          </x14:cfRule>
          <xm:sqref>M85</xm:sqref>
        </x14:conditionalFormatting>
        <x14:conditionalFormatting xmlns:xm="http://schemas.microsoft.com/office/excel/2006/main">
          <x14:cfRule type="expression" priority="865" id="{B071F5CA-18A6-45C1-B0A0-654079005286}">
            <xm:f>OR(M86='C:\Users\jmartinezp\Documents\Ficha_Ministerio\Riesgos finales para entregar al ministerio el 15 de junio\[Riesgos_ARC_MNJ.xlsx]Datos'!#REF!,M86='C:\Users\jmartinezp\Documents\Ficha_Ministerio\Riesgos finales para entregar al ministerio el 15 de junio\[Riesgos_ARC_MNJ.xlsx]Datos'!#REF!)</xm:f>
            <x14:dxf>
              <fill>
                <patternFill>
                  <bgColor rgb="FF92D050"/>
                </patternFill>
              </fill>
            </x14:dxf>
          </x14:cfRule>
          <x14:cfRule type="expression" priority="866" id="{317CB75F-60A5-4468-86DE-5F7272D396AF}">
            <xm:f>OR(M86='C:\Users\jmartinezp\Documents\Ficha_Ministerio\Riesgos finales para entregar al ministerio el 15 de junio\[Riesgos_ARC_MNJ.xlsx]Datos'!#REF!,M86='C:\Users\jmartinezp\Documents\Ficha_Ministerio\Riesgos finales para entregar al ministerio el 15 de junio\[Riesgos_ARC_MNJ.xlsx]Datos'!#REF!)</xm:f>
            <x14:dxf>
              <fill>
                <patternFill>
                  <bgColor rgb="FFFFFF00"/>
                </patternFill>
              </fill>
            </x14:dxf>
          </x14:cfRule>
          <x14:cfRule type="expression" priority="867" id="{FA911BE2-BE36-49A6-9400-44423558479B}">
            <xm:f>OR(M86='C:\Users\jmartinezp\Documents\Ficha_Ministerio\Riesgos finales para entregar al ministerio el 15 de junio\[Riesgos_ARC_MNJ.xlsx]Datos'!#REF!,M86='C:\Users\jmartinezp\Documents\Ficha_Ministerio\Riesgos finales para entregar al ministerio el 15 de junio\[Riesgos_ARC_MNJ.xlsx]Datos'!#REF!)</xm:f>
            <x14:dxf>
              <fill>
                <patternFill>
                  <bgColor rgb="FFFFC000"/>
                </patternFill>
              </fill>
            </x14:dxf>
          </x14:cfRule>
          <x14:cfRule type="expression" priority="868" id="{FA4BAB97-422A-4489-B780-6BDECF229AC2}">
            <xm:f>OR(M86='C:\Users\jmartinezp\Documents\Ficha_Ministerio\Riesgos finales para entregar al ministerio el 15 de junio\[Riesgos_ARC_MNJ.xlsx]Datos'!#REF!,M86='C:\Users\jmartinezp\Documents\Ficha_Ministerio\Riesgos finales para entregar al ministerio el 15 de junio\[Riesgos_ARC_MNJ.xlsx]Datos'!#REF!)</xm:f>
            <x14:dxf>
              <fill>
                <patternFill>
                  <bgColor rgb="FFFF0000"/>
                </patternFill>
              </fill>
            </x14:dxf>
          </x14:cfRule>
          <xm:sqref>M86</xm:sqref>
        </x14:conditionalFormatting>
        <x14:conditionalFormatting xmlns:xm="http://schemas.microsoft.com/office/excel/2006/main">
          <x14:cfRule type="expression" priority="861" id="{97157767-E5CD-4476-92D1-3A15ADFA854C}">
            <xm:f>OR(M87='C:\Users\jmartinezp\Documents\Ficha_Ministerio\Riesgos finales para entregar al ministerio el 15 de junio\[Riesgos_ARC_MNJ.xlsx]Datos'!#REF!,M87='C:\Users\jmartinezp\Documents\Ficha_Ministerio\Riesgos finales para entregar al ministerio el 15 de junio\[Riesgos_ARC_MNJ.xlsx]Datos'!#REF!)</xm:f>
            <x14:dxf>
              <fill>
                <patternFill>
                  <bgColor rgb="FF92D050"/>
                </patternFill>
              </fill>
            </x14:dxf>
          </x14:cfRule>
          <x14:cfRule type="expression" priority="862" id="{2E8ADE45-5933-4718-A686-D94EA4A22C45}">
            <xm:f>OR(M87='C:\Users\jmartinezp\Documents\Ficha_Ministerio\Riesgos finales para entregar al ministerio el 15 de junio\[Riesgos_ARC_MNJ.xlsx]Datos'!#REF!,M87='C:\Users\jmartinezp\Documents\Ficha_Ministerio\Riesgos finales para entregar al ministerio el 15 de junio\[Riesgos_ARC_MNJ.xlsx]Datos'!#REF!)</xm:f>
            <x14:dxf>
              <fill>
                <patternFill>
                  <bgColor rgb="FFFFFF00"/>
                </patternFill>
              </fill>
            </x14:dxf>
          </x14:cfRule>
          <x14:cfRule type="expression" priority="863" id="{0BD7C804-673C-412A-AE24-AE69246553EE}">
            <xm:f>OR(M87='C:\Users\jmartinezp\Documents\Ficha_Ministerio\Riesgos finales para entregar al ministerio el 15 de junio\[Riesgos_ARC_MNJ.xlsx]Datos'!#REF!,M87='C:\Users\jmartinezp\Documents\Ficha_Ministerio\Riesgos finales para entregar al ministerio el 15 de junio\[Riesgos_ARC_MNJ.xlsx]Datos'!#REF!)</xm:f>
            <x14:dxf>
              <fill>
                <patternFill>
                  <bgColor rgb="FFFFC000"/>
                </patternFill>
              </fill>
            </x14:dxf>
          </x14:cfRule>
          <x14:cfRule type="expression" priority="864" id="{7BA52D0C-865B-4A7C-83E3-237B1E43A1B1}">
            <xm:f>OR(M87='C:\Users\jmartinezp\Documents\Ficha_Ministerio\Riesgos finales para entregar al ministerio el 15 de junio\[Riesgos_ARC_MNJ.xlsx]Datos'!#REF!,M87='C:\Users\jmartinezp\Documents\Ficha_Ministerio\Riesgos finales para entregar al ministerio el 15 de junio\[Riesgos_ARC_MNJ.xlsx]Datos'!#REF!)</xm:f>
            <x14:dxf>
              <fill>
                <patternFill>
                  <bgColor rgb="FFFF0000"/>
                </patternFill>
              </fill>
            </x14:dxf>
          </x14:cfRule>
          <xm:sqref>M87</xm:sqref>
        </x14:conditionalFormatting>
        <x14:conditionalFormatting xmlns:xm="http://schemas.microsoft.com/office/excel/2006/main">
          <x14:cfRule type="cellIs" priority="876" operator="equal" id="{496295BD-FEAB-4941-AC1F-ED2558EF041A}">
            <xm:f>'C:\Users\jmartinezp\Documents\Ficha_Ministerio\Riesgos finales para entregar al ministerio el 15 de junio\[Riesgos_ARC_MNJ.xlsx]Datos'!#REF!</xm:f>
            <x14:dxf>
              <fill>
                <patternFill>
                  <bgColor rgb="FF92D050"/>
                </patternFill>
              </fill>
            </x14:dxf>
          </x14:cfRule>
          <x14:cfRule type="cellIs" priority="877" operator="equal" id="{3D85448F-0A03-46C8-8ECD-5F4EAFB1AAF5}">
            <xm:f>'C:\Users\jmartinezp\Documents\Ficha_Ministerio\Riesgos finales para entregar al ministerio el 15 de junio\[Riesgos_ARC_MNJ.xlsx]Datos'!#REF!</xm:f>
            <x14:dxf>
              <fill>
                <patternFill>
                  <bgColor rgb="FFFFFF00"/>
                </patternFill>
              </fill>
            </x14:dxf>
          </x14:cfRule>
          <x14:cfRule type="cellIs" priority="878" operator="equal" id="{509BBAB0-0F0A-4175-89FF-C8D3A9CA1F6B}">
            <xm:f>'C:\Users\jmartinezp\Documents\Ficha_Ministerio\Riesgos finales para entregar al ministerio el 15 de junio\[Riesgos_ARC_MNJ.xlsx]Datos'!#REF!</xm:f>
            <x14:dxf>
              <fill>
                <patternFill>
                  <bgColor rgb="FFFF0000"/>
                </patternFill>
              </fill>
            </x14:dxf>
          </x14:cfRule>
          <xm:sqref>S85</xm:sqref>
        </x14:conditionalFormatting>
        <x14:conditionalFormatting xmlns:xm="http://schemas.microsoft.com/office/excel/2006/main">
          <x14:cfRule type="cellIs" priority="858" operator="equal" id="{CC393EEA-2C96-44D8-B5CC-403A568FD4E1}">
            <xm:f>'C:\Users\jmartinezp\Documents\Ficha_Ministerio\Riesgos finales para entregar al ministerio el 15 de junio\[Riesgos_ARC_MNJ.xlsx]Datos'!#REF!</xm:f>
            <x14:dxf>
              <fill>
                <patternFill>
                  <bgColor rgb="FF92D050"/>
                </patternFill>
              </fill>
            </x14:dxf>
          </x14:cfRule>
          <x14:cfRule type="cellIs" priority="859" operator="equal" id="{C57E5F62-D6A4-4891-ADD2-6A5086632B5B}">
            <xm:f>'C:\Users\jmartinezp\Documents\Ficha_Ministerio\Riesgos finales para entregar al ministerio el 15 de junio\[Riesgos_ARC_MNJ.xlsx]Datos'!#REF!</xm:f>
            <x14:dxf>
              <fill>
                <patternFill>
                  <bgColor rgb="FFFFFF00"/>
                </patternFill>
              </fill>
            </x14:dxf>
          </x14:cfRule>
          <x14:cfRule type="cellIs" priority="860" operator="equal" id="{FDF5C607-C4FC-4127-8825-3DB80DB80265}">
            <xm:f>'C:\Users\jmartinezp\Documents\Ficha_Ministerio\Riesgos finales para entregar al ministerio el 15 de junio\[Riesgos_ARC_MNJ.xlsx]Datos'!#REF!</xm:f>
            <x14:dxf>
              <fill>
                <patternFill>
                  <bgColor rgb="FFFF0000"/>
                </patternFill>
              </fill>
            </x14:dxf>
          </x14:cfRule>
          <xm:sqref>S86</xm:sqref>
        </x14:conditionalFormatting>
        <x14:conditionalFormatting xmlns:xm="http://schemas.microsoft.com/office/excel/2006/main">
          <x14:cfRule type="cellIs" priority="855" operator="equal" id="{61A80352-0F52-49E7-8264-B08CCBF449DC}">
            <xm:f>'C:\Users\jmartinezp\Documents\Ficha_Ministerio\Riesgos finales para entregar al ministerio el 15 de junio\[Riesgos_ARC_MNJ.xlsx]Datos'!#REF!</xm:f>
            <x14:dxf>
              <fill>
                <patternFill>
                  <bgColor rgb="FF92D050"/>
                </patternFill>
              </fill>
            </x14:dxf>
          </x14:cfRule>
          <x14:cfRule type="cellIs" priority="856" operator="equal" id="{64B86D72-B1B7-48FD-80B4-6B68F3EB276A}">
            <xm:f>'C:\Users\jmartinezp\Documents\Ficha_Ministerio\Riesgos finales para entregar al ministerio el 15 de junio\[Riesgos_ARC_MNJ.xlsx]Datos'!#REF!</xm:f>
            <x14:dxf>
              <fill>
                <patternFill>
                  <bgColor rgb="FFFFFF00"/>
                </patternFill>
              </fill>
            </x14:dxf>
          </x14:cfRule>
          <x14:cfRule type="cellIs" priority="857" operator="equal" id="{574BC981-2DC4-4DEF-A42E-FC82FECB4646}">
            <xm:f>'C:\Users\jmartinezp\Documents\Ficha_Ministerio\Riesgos finales para entregar al ministerio el 15 de junio\[Riesgos_ARC_MNJ.xlsx]Datos'!#REF!</xm:f>
            <x14:dxf>
              <fill>
                <patternFill>
                  <bgColor rgb="FFFF0000"/>
                </patternFill>
              </fill>
            </x14:dxf>
          </x14:cfRule>
          <xm:sqref>S87</xm:sqref>
        </x14:conditionalFormatting>
        <x14:conditionalFormatting xmlns:xm="http://schemas.microsoft.com/office/excel/2006/main">
          <x14:cfRule type="cellIs" priority="873" operator="equal" id="{D2159120-92DC-43AC-8E0E-F33EA0482E7E}">
            <xm:f>'C:\Users\jmartinezp\Documents\Ficha_Ministerio\Riesgos finales para entregar al ministerio el 15 de junio\[Riesgos_ARC_MNJ.xlsx]Datos'!#REF!</xm:f>
            <x14:dxf>
              <fill>
                <patternFill>
                  <bgColor rgb="FF92D050"/>
                </patternFill>
              </fill>
            </x14:dxf>
          </x14:cfRule>
          <x14:cfRule type="cellIs" priority="874" operator="equal" id="{3919ADE5-48D5-4EEA-8F75-B80EA325A23B}">
            <xm:f>'C:\Users\jmartinezp\Documents\Ficha_Ministerio\Riesgos finales para entregar al ministerio el 15 de junio\[Riesgos_ARC_MNJ.xlsx]Datos'!#REF!</xm:f>
            <x14:dxf>
              <fill>
                <patternFill>
                  <bgColor rgb="FFFFFF00"/>
                </patternFill>
              </fill>
            </x14:dxf>
          </x14:cfRule>
          <x14:cfRule type="cellIs" priority="875" operator="equal" id="{9840E897-B1A0-4714-BC22-1261551FB520}">
            <xm:f>'C:\Users\jmartinezp\Documents\Ficha_Ministerio\Riesgos finales para entregar al ministerio el 15 de junio\[Riesgos_ARC_MNJ.xlsx]Datos'!#REF!</xm:f>
            <x14:dxf>
              <fill>
                <patternFill>
                  <bgColor rgb="FFFF0000"/>
                </patternFill>
              </fill>
            </x14:dxf>
          </x14:cfRule>
          <xm:sqref>Y85</xm:sqref>
        </x14:conditionalFormatting>
        <x14:conditionalFormatting xmlns:xm="http://schemas.microsoft.com/office/excel/2006/main">
          <x14:cfRule type="cellIs" priority="852" operator="equal" id="{F519F31D-63B7-4316-AFCD-084EAC683360}">
            <xm:f>'C:\Users\jmartinezp\Documents\Ficha_Ministerio\Riesgos finales para entregar al ministerio el 15 de junio\[Riesgos_ARC_MNJ.xlsx]Datos'!#REF!</xm:f>
            <x14:dxf>
              <fill>
                <patternFill>
                  <bgColor rgb="FF92D050"/>
                </patternFill>
              </fill>
            </x14:dxf>
          </x14:cfRule>
          <x14:cfRule type="cellIs" priority="853" operator="equal" id="{AD8965BA-60EF-4FB6-8ACB-460B79EB7A20}">
            <xm:f>'C:\Users\jmartinezp\Documents\Ficha_Ministerio\Riesgos finales para entregar al ministerio el 15 de junio\[Riesgos_ARC_MNJ.xlsx]Datos'!#REF!</xm:f>
            <x14:dxf>
              <fill>
                <patternFill>
                  <bgColor rgb="FFFFFF00"/>
                </patternFill>
              </fill>
            </x14:dxf>
          </x14:cfRule>
          <x14:cfRule type="cellIs" priority="854" operator="equal" id="{8A81FCDE-274B-4B0A-87D4-393A87F641D7}">
            <xm:f>'C:\Users\jmartinezp\Documents\Ficha_Ministerio\Riesgos finales para entregar al ministerio el 15 de junio\[Riesgos_ARC_MNJ.xlsx]Datos'!#REF!</xm:f>
            <x14:dxf>
              <fill>
                <patternFill>
                  <bgColor rgb="FFFF0000"/>
                </patternFill>
              </fill>
            </x14:dxf>
          </x14:cfRule>
          <xm:sqref>Y86</xm:sqref>
        </x14:conditionalFormatting>
        <x14:conditionalFormatting xmlns:xm="http://schemas.microsoft.com/office/excel/2006/main">
          <x14:cfRule type="cellIs" priority="849" operator="equal" id="{B208C6B5-CE59-44F9-9793-AFA39384263F}">
            <xm:f>'C:\Users\jmartinezp\Documents\Ficha_Ministerio\Riesgos finales para entregar al ministerio el 15 de junio\[Riesgos_ARC_MNJ.xlsx]Datos'!#REF!</xm:f>
            <x14:dxf>
              <fill>
                <patternFill>
                  <bgColor rgb="FF92D050"/>
                </patternFill>
              </fill>
            </x14:dxf>
          </x14:cfRule>
          <x14:cfRule type="cellIs" priority="850" operator="equal" id="{00BBBF77-401C-42DF-A1F4-1431C214C1F3}">
            <xm:f>'C:\Users\jmartinezp\Documents\Ficha_Ministerio\Riesgos finales para entregar al ministerio el 15 de junio\[Riesgos_ARC_MNJ.xlsx]Datos'!#REF!</xm:f>
            <x14:dxf>
              <fill>
                <patternFill>
                  <bgColor rgb="FFFFFF00"/>
                </patternFill>
              </fill>
            </x14:dxf>
          </x14:cfRule>
          <x14:cfRule type="cellIs" priority="851" operator="equal" id="{5EE344A7-716E-4FC7-985A-8D59E9B5C3DC}">
            <xm:f>'C:\Users\jmartinezp\Documents\Ficha_Ministerio\Riesgos finales para entregar al ministerio el 15 de junio\[Riesgos_ARC_MNJ.xlsx]Datos'!#REF!</xm:f>
            <x14:dxf>
              <fill>
                <patternFill>
                  <bgColor rgb="FFFF0000"/>
                </patternFill>
              </fill>
            </x14:dxf>
          </x14:cfRule>
          <xm:sqref>Y87</xm:sqref>
        </x14:conditionalFormatting>
        <x14:conditionalFormatting xmlns:xm="http://schemas.microsoft.com/office/excel/2006/main">
          <x14:cfRule type="expression" priority="869" id="{B5FE4F11-4195-4501-B44D-4EBF8A6A57A6}">
            <xm:f>OR(AC85='C:\Users\jmartinezp\Documents\Ficha_Ministerio\Riesgos finales para entregar al ministerio el 15 de junio\[Riesgos_ARC_MNJ.xlsx]Datos'!#REF!,AC85='C:\Users\jmartinezp\Documents\Ficha_Ministerio\Riesgos finales para entregar al ministerio el 15 de junio\[Riesgos_ARC_MNJ.xlsx]Datos'!#REF!)</xm:f>
            <x14:dxf>
              <fill>
                <patternFill>
                  <bgColor rgb="FF92D050"/>
                </patternFill>
              </fill>
            </x14:dxf>
          </x14:cfRule>
          <x14:cfRule type="expression" priority="870" id="{020FC84A-A510-4310-ACEB-F7B00B9F0F50}">
            <xm:f>OR(AC85='C:\Users\jmartinezp\Documents\Ficha_Ministerio\Riesgos finales para entregar al ministerio el 15 de junio\[Riesgos_ARC_MNJ.xlsx]Datos'!#REF!,AC85='C:\Users\jmartinezp\Documents\Ficha_Ministerio\Riesgos finales para entregar al ministerio el 15 de junio\[Riesgos_ARC_MNJ.xlsx]Datos'!#REF!)</xm:f>
            <x14:dxf>
              <fill>
                <patternFill>
                  <bgColor rgb="FFFFFF00"/>
                </patternFill>
              </fill>
            </x14:dxf>
          </x14:cfRule>
          <x14:cfRule type="expression" priority="871" id="{D7F53CBB-A790-49F6-8A9E-F122967BB980}">
            <xm:f>OR(AC85='C:\Users\jmartinezp\Documents\Ficha_Ministerio\Riesgos finales para entregar al ministerio el 15 de junio\[Riesgos_ARC_MNJ.xlsx]Datos'!#REF!,AC85='C:\Users\jmartinezp\Documents\Ficha_Ministerio\Riesgos finales para entregar al ministerio el 15 de junio\[Riesgos_ARC_MNJ.xlsx]Datos'!#REF!)</xm:f>
            <x14:dxf>
              <fill>
                <patternFill>
                  <bgColor rgb="FFFFC000"/>
                </patternFill>
              </fill>
            </x14:dxf>
          </x14:cfRule>
          <x14:cfRule type="expression" priority="872" id="{D0026A23-AF03-44D5-95DC-0961AC15FFFE}">
            <xm:f>OR(AC85='C:\Users\jmartinezp\Documents\Ficha_Ministerio\Riesgos finales para entregar al ministerio el 15 de junio\[Riesgos_ARC_MNJ.xlsx]Datos'!#REF!,AC85='C:\Users\jmartinezp\Documents\Ficha_Ministerio\Riesgos finales para entregar al ministerio el 15 de junio\[Riesgos_ARC_MNJ.xlsx]Datos'!#REF!)</xm:f>
            <x14:dxf>
              <fill>
                <patternFill>
                  <bgColor rgb="FFFF0000"/>
                </patternFill>
              </fill>
            </x14:dxf>
          </x14:cfRule>
          <xm:sqref>AC85</xm:sqref>
        </x14:conditionalFormatting>
        <x14:conditionalFormatting xmlns:xm="http://schemas.microsoft.com/office/excel/2006/main">
          <x14:cfRule type="expression" priority="845" id="{9A21DF16-2AAB-427F-87EC-71D4ACEF0747}">
            <xm:f>OR(AC86='C:\Users\jmartinezp\Documents\Ficha_Ministerio\Riesgos finales para entregar al ministerio el 15 de junio\[Riesgos_ARC_MNJ.xlsx]Datos'!#REF!,AC86='C:\Users\jmartinezp\Documents\Ficha_Ministerio\Riesgos finales para entregar al ministerio el 15 de junio\[Riesgos_ARC_MNJ.xlsx]Datos'!#REF!)</xm:f>
            <x14:dxf>
              <fill>
                <patternFill>
                  <bgColor rgb="FF92D050"/>
                </patternFill>
              </fill>
            </x14:dxf>
          </x14:cfRule>
          <x14:cfRule type="expression" priority="846" id="{85C0CDC2-8D38-4140-9383-B4337054294C}">
            <xm:f>OR(AC86='C:\Users\jmartinezp\Documents\Ficha_Ministerio\Riesgos finales para entregar al ministerio el 15 de junio\[Riesgos_ARC_MNJ.xlsx]Datos'!#REF!,AC86='C:\Users\jmartinezp\Documents\Ficha_Ministerio\Riesgos finales para entregar al ministerio el 15 de junio\[Riesgos_ARC_MNJ.xlsx]Datos'!#REF!)</xm:f>
            <x14:dxf>
              <fill>
                <patternFill>
                  <bgColor rgb="FFFFFF00"/>
                </patternFill>
              </fill>
            </x14:dxf>
          </x14:cfRule>
          <x14:cfRule type="expression" priority="847" id="{14C7947D-B519-46B7-AFEF-8C53493F6B58}">
            <xm:f>OR(AC86='C:\Users\jmartinezp\Documents\Ficha_Ministerio\Riesgos finales para entregar al ministerio el 15 de junio\[Riesgos_ARC_MNJ.xlsx]Datos'!#REF!,AC86='C:\Users\jmartinezp\Documents\Ficha_Ministerio\Riesgos finales para entregar al ministerio el 15 de junio\[Riesgos_ARC_MNJ.xlsx]Datos'!#REF!)</xm:f>
            <x14:dxf>
              <fill>
                <patternFill>
                  <bgColor rgb="FFFFC000"/>
                </patternFill>
              </fill>
            </x14:dxf>
          </x14:cfRule>
          <x14:cfRule type="expression" priority="848" id="{11CFBC6F-150A-49CF-81CB-974C20001C59}">
            <xm:f>OR(AC86='C:\Users\jmartinezp\Documents\Ficha_Ministerio\Riesgos finales para entregar al ministerio el 15 de junio\[Riesgos_ARC_MNJ.xlsx]Datos'!#REF!,AC86='C:\Users\jmartinezp\Documents\Ficha_Ministerio\Riesgos finales para entregar al ministerio el 15 de junio\[Riesgos_ARC_MNJ.xlsx]Datos'!#REF!)</xm:f>
            <x14:dxf>
              <fill>
                <patternFill>
                  <bgColor rgb="FFFF0000"/>
                </patternFill>
              </fill>
            </x14:dxf>
          </x14:cfRule>
          <xm:sqref>AC86</xm:sqref>
        </x14:conditionalFormatting>
        <x14:conditionalFormatting xmlns:xm="http://schemas.microsoft.com/office/excel/2006/main">
          <x14:cfRule type="expression" priority="841" id="{C4D4FE39-DC54-4015-938E-997ACEC1C7C0}">
            <xm:f>OR(AC87='C:\Users\jmartinezp\Documents\Ficha_Ministerio\Riesgos finales para entregar al ministerio el 15 de junio\[Riesgos_ARC_MNJ.xlsx]Datos'!#REF!,AC87='C:\Users\jmartinezp\Documents\Ficha_Ministerio\Riesgos finales para entregar al ministerio el 15 de junio\[Riesgos_ARC_MNJ.xlsx]Datos'!#REF!)</xm:f>
            <x14:dxf>
              <fill>
                <patternFill>
                  <bgColor rgb="FF92D050"/>
                </patternFill>
              </fill>
            </x14:dxf>
          </x14:cfRule>
          <x14:cfRule type="expression" priority="842" id="{10C8489F-3967-4527-844E-2B5E5BA781BA}">
            <xm:f>OR(AC87='C:\Users\jmartinezp\Documents\Ficha_Ministerio\Riesgos finales para entregar al ministerio el 15 de junio\[Riesgos_ARC_MNJ.xlsx]Datos'!#REF!,AC87='C:\Users\jmartinezp\Documents\Ficha_Ministerio\Riesgos finales para entregar al ministerio el 15 de junio\[Riesgos_ARC_MNJ.xlsx]Datos'!#REF!)</xm:f>
            <x14:dxf>
              <fill>
                <patternFill>
                  <bgColor rgb="FFFFFF00"/>
                </patternFill>
              </fill>
            </x14:dxf>
          </x14:cfRule>
          <x14:cfRule type="expression" priority="843" id="{6542EC1A-6A4C-4B6C-894F-072BE9904D2A}">
            <xm:f>OR(AC87='C:\Users\jmartinezp\Documents\Ficha_Ministerio\Riesgos finales para entregar al ministerio el 15 de junio\[Riesgos_ARC_MNJ.xlsx]Datos'!#REF!,AC87='C:\Users\jmartinezp\Documents\Ficha_Ministerio\Riesgos finales para entregar al ministerio el 15 de junio\[Riesgos_ARC_MNJ.xlsx]Datos'!#REF!)</xm:f>
            <x14:dxf>
              <fill>
                <patternFill>
                  <bgColor rgb="FFFFC000"/>
                </patternFill>
              </fill>
            </x14:dxf>
          </x14:cfRule>
          <x14:cfRule type="expression" priority="844" id="{6CA5AFD9-088B-4DB9-8A85-A1AD61BBDE8C}">
            <xm:f>OR(AC87='C:\Users\jmartinezp\Documents\Ficha_Ministerio\Riesgos finales para entregar al ministerio el 15 de junio\[Riesgos_ARC_MNJ.xlsx]Datos'!#REF!,AC87='C:\Users\jmartinezp\Documents\Ficha_Ministerio\Riesgos finales para entregar al ministerio el 15 de junio\[Riesgos_ARC_MNJ.xlsx]Datos'!#REF!)</xm:f>
            <x14:dxf>
              <fill>
                <patternFill>
                  <bgColor rgb="FFFF0000"/>
                </patternFill>
              </fill>
            </x14:dxf>
          </x14:cfRule>
          <xm:sqref>AC87</xm:sqref>
        </x14:conditionalFormatting>
        <x14:conditionalFormatting xmlns:xm="http://schemas.microsoft.com/office/excel/2006/main">
          <x14:cfRule type="expression" priority="837" id="{F0B2FE5F-FCC8-4CDE-AE72-9A2757D372D4}">
            <xm:f>OR(M88='C:\Users\jmartinezp\Documents\Ficha_Ministerio\Riesgos finales para entregar al ministerio el 15 de junio\[Riesgos_SGI_EMC.xlsx]Datos'!#REF!,M88='C:\Users\jmartinezp\Documents\Ficha_Ministerio\Riesgos finales para entregar al ministerio el 15 de junio\[Riesgos_SGI_EMC.xlsx]Datos'!#REF!)</xm:f>
            <x14:dxf>
              <fill>
                <patternFill>
                  <bgColor rgb="FF92D050"/>
                </patternFill>
              </fill>
            </x14:dxf>
          </x14:cfRule>
          <x14:cfRule type="expression" priority="838" id="{74E83E37-DEFF-4E45-A6FA-FCAA0DA0E647}">
            <xm:f>OR(M88='C:\Users\jmartinezp\Documents\Ficha_Ministerio\Riesgos finales para entregar al ministerio el 15 de junio\[Riesgos_SGI_EMC.xlsx]Datos'!#REF!,M88='C:\Users\jmartinezp\Documents\Ficha_Ministerio\Riesgos finales para entregar al ministerio el 15 de junio\[Riesgos_SGI_EMC.xlsx]Datos'!#REF!)</xm:f>
            <x14:dxf>
              <fill>
                <patternFill>
                  <bgColor rgb="FFFFFF00"/>
                </patternFill>
              </fill>
            </x14:dxf>
          </x14:cfRule>
          <x14:cfRule type="expression" priority="839" id="{F8E47861-79DF-4C33-B1AB-6293AE57CCD3}">
            <xm:f>OR(M88='C:\Users\jmartinezp\Documents\Ficha_Ministerio\Riesgos finales para entregar al ministerio el 15 de junio\[Riesgos_SGI_EMC.xlsx]Datos'!#REF!,M88='C:\Users\jmartinezp\Documents\Ficha_Ministerio\Riesgos finales para entregar al ministerio el 15 de junio\[Riesgos_SGI_EMC.xlsx]Datos'!#REF!)</xm:f>
            <x14:dxf>
              <fill>
                <patternFill>
                  <bgColor rgb="FFFFC000"/>
                </patternFill>
              </fill>
            </x14:dxf>
          </x14:cfRule>
          <x14:cfRule type="expression" priority="840" id="{CE80BCEB-251B-4DAD-A472-6660C05D3EE8}">
            <xm:f>OR(M88='C:\Users\jmartinezp\Documents\Ficha_Ministerio\Riesgos finales para entregar al ministerio el 15 de junio\[Riesgos_SGI_EMC.xlsx]Datos'!#REF!,M88='C:\Users\jmartinezp\Documents\Ficha_Ministerio\Riesgos finales para entregar al ministerio el 15 de junio\[Riesgos_SGI_EMC.xlsx]Datos'!#REF!)</xm:f>
            <x14:dxf>
              <fill>
                <patternFill>
                  <bgColor rgb="FFFF0000"/>
                </patternFill>
              </fill>
            </x14:dxf>
          </x14:cfRule>
          <xm:sqref>M88</xm:sqref>
        </x14:conditionalFormatting>
        <x14:conditionalFormatting xmlns:xm="http://schemas.microsoft.com/office/excel/2006/main">
          <x14:cfRule type="expression" priority="823" id="{7849BE06-9932-450E-A7AC-950FDC01871E}">
            <xm:f>OR(M89='C:\Users\jmartinezp\Documents\Ficha_Ministerio\Riesgos finales para entregar al ministerio el 15 de junio\[Riesgos_SGI_EMC.xlsx]Datos'!#REF!,M89='C:\Users\jmartinezp\Documents\Ficha_Ministerio\Riesgos finales para entregar al ministerio el 15 de junio\[Riesgos_SGI_EMC.xlsx]Datos'!#REF!)</xm:f>
            <x14:dxf>
              <fill>
                <patternFill>
                  <bgColor rgb="FF92D050"/>
                </patternFill>
              </fill>
            </x14:dxf>
          </x14:cfRule>
          <x14:cfRule type="expression" priority="824" id="{36CB8636-26A4-4B97-BA10-D3B722CD05F2}">
            <xm:f>OR(M89='C:\Users\jmartinezp\Documents\Ficha_Ministerio\Riesgos finales para entregar al ministerio el 15 de junio\[Riesgos_SGI_EMC.xlsx]Datos'!#REF!,M89='C:\Users\jmartinezp\Documents\Ficha_Ministerio\Riesgos finales para entregar al ministerio el 15 de junio\[Riesgos_SGI_EMC.xlsx]Datos'!#REF!)</xm:f>
            <x14:dxf>
              <fill>
                <patternFill>
                  <bgColor rgb="FFFFFF00"/>
                </patternFill>
              </fill>
            </x14:dxf>
          </x14:cfRule>
          <x14:cfRule type="expression" priority="825" id="{7B9ED959-9DE0-436E-B1BA-15E860898B2D}">
            <xm:f>OR(M89='C:\Users\jmartinezp\Documents\Ficha_Ministerio\Riesgos finales para entregar al ministerio el 15 de junio\[Riesgos_SGI_EMC.xlsx]Datos'!#REF!,M89='C:\Users\jmartinezp\Documents\Ficha_Ministerio\Riesgos finales para entregar al ministerio el 15 de junio\[Riesgos_SGI_EMC.xlsx]Datos'!#REF!)</xm:f>
            <x14:dxf>
              <fill>
                <patternFill>
                  <bgColor rgb="FFFFC000"/>
                </patternFill>
              </fill>
            </x14:dxf>
          </x14:cfRule>
          <x14:cfRule type="expression" priority="826" id="{E7206DA5-2289-41BF-9D14-0C7B4158B173}">
            <xm:f>OR(M89='C:\Users\jmartinezp\Documents\Ficha_Ministerio\Riesgos finales para entregar al ministerio el 15 de junio\[Riesgos_SGI_EMC.xlsx]Datos'!#REF!,M89='C:\Users\jmartinezp\Documents\Ficha_Ministerio\Riesgos finales para entregar al ministerio el 15 de junio\[Riesgos_SGI_EMC.xlsx]Datos'!#REF!)</xm:f>
            <x14:dxf>
              <fill>
                <patternFill>
                  <bgColor rgb="FFFF0000"/>
                </patternFill>
              </fill>
            </x14:dxf>
          </x14:cfRule>
          <xm:sqref>M89</xm:sqref>
        </x14:conditionalFormatting>
        <x14:conditionalFormatting xmlns:xm="http://schemas.microsoft.com/office/excel/2006/main">
          <x14:cfRule type="cellIs" priority="834" operator="equal" id="{CAAB24AA-1C5F-41AF-9B97-C5EAF98FB98C}">
            <xm:f>'C:\Users\jmartinezp\Documents\Ficha_Ministerio\Riesgos finales para entregar al ministerio el 15 de junio\[Riesgos_SGI_EMC.xlsx]Datos'!#REF!</xm:f>
            <x14:dxf>
              <fill>
                <patternFill>
                  <bgColor rgb="FF92D050"/>
                </patternFill>
              </fill>
            </x14:dxf>
          </x14:cfRule>
          <x14:cfRule type="cellIs" priority="835" operator="equal" id="{C1DFB612-4467-4674-B0F1-7203B1DFC9B1}">
            <xm:f>'C:\Users\jmartinezp\Documents\Ficha_Ministerio\Riesgos finales para entregar al ministerio el 15 de junio\[Riesgos_SGI_EMC.xlsx]Datos'!#REF!</xm:f>
            <x14:dxf>
              <fill>
                <patternFill>
                  <bgColor rgb="FFFFFF00"/>
                </patternFill>
              </fill>
            </x14:dxf>
          </x14:cfRule>
          <x14:cfRule type="cellIs" priority="836" operator="equal" id="{64D9C409-9035-4EEF-B68D-4AD432A335E2}">
            <xm:f>'C:\Users\jmartinezp\Documents\Ficha_Ministerio\Riesgos finales para entregar al ministerio el 15 de junio\[Riesgos_SGI_EMC.xlsx]Datos'!#REF!</xm:f>
            <x14:dxf>
              <fill>
                <patternFill>
                  <bgColor rgb="FFFF0000"/>
                </patternFill>
              </fill>
            </x14:dxf>
          </x14:cfRule>
          <xm:sqref>S88</xm:sqref>
        </x14:conditionalFormatting>
        <x14:conditionalFormatting xmlns:xm="http://schemas.microsoft.com/office/excel/2006/main">
          <x14:cfRule type="cellIs" priority="820" operator="equal" id="{896F2E9F-0D84-4FDB-B003-142FF1DF3E21}">
            <xm:f>'C:\Users\jmartinezp\Documents\Ficha_Ministerio\Riesgos finales para entregar al ministerio el 15 de junio\[Riesgos_SGI_EMC.xlsx]Datos'!#REF!</xm:f>
            <x14:dxf>
              <fill>
                <patternFill>
                  <bgColor rgb="FF92D050"/>
                </patternFill>
              </fill>
            </x14:dxf>
          </x14:cfRule>
          <x14:cfRule type="cellIs" priority="821" operator="equal" id="{82008F36-110F-4828-A9A0-1D6E561B95EC}">
            <xm:f>'C:\Users\jmartinezp\Documents\Ficha_Ministerio\Riesgos finales para entregar al ministerio el 15 de junio\[Riesgos_SGI_EMC.xlsx]Datos'!#REF!</xm:f>
            <x14:dxf>
              <fill>
                <patternFill>
                  <bgColor rgb="FFFFFF00"/>
                </patternFill>
              </fill>
            </x14:dxf>
          </x14:cfRule>
          <x14:cfRule type="cellIs" priority="822" operator="equal" id="{5DAC152D-8B82-4347-9819-3FEBE3E819C5}">
            <xm:f>'C:\Users\jmartinezp\Documents\Ficha_Ministerio\Riesgos finales para entregar al ministerio el 15 de junio\[Riesgos_SGI_EMC.xlsx]Datos'!#REF!</xm:f>
            <x14:dxf>
              <fill>
                <patternFill>
                  <bgColor rgb="FFFF0000"/>
                </patternFill>
              </fill>
            </x14:dxf>
          </x14:cfRule>
          <xm:sqref>S89</xm:sqref>
        </x14:conditionalFormatting>
        <x14:conditionalFormatting xmlns:xm="http://schemas.microsoft.com/office/excel/2006/main">
          <x14:cfRule type="cellIs" priority="831" operator="equal" id="{10F12150-B3EA-47EA-A8FF-EE5BBB9FD927}">
            <xm:f>'C:\Users\jmartinezp\Documents\Ficha_Ministerio\Riesgos finales para entregar al ministerio el 15 de junio\[Riesgos_SGI_EMC.xlsx]Datos'!#REF!</xm:f>
            <x14:dxf>
              <fill>
                <patternFill>
                  <bgColor rgb="FF92D050"/>
                </patternFill>
              </fill>
            </x14:dxf>
          </x14:cfRule>
          <x14:cfRule type="cellIs" priority="832" operator="equal" id="{E40AABF8-78A7-4401-9DCE-6A4DB873E06E}">
            <xm:f>'C:\Users\jmartinezp\Documents\Ficha_Ministerio\Riesgos finales para entregar al ministerio el 15 de junio\[Riesgos_SGI_EMC.xlsx]Datos'!#REF!</xm:f>
            <x14:dxf>
              <fill>
                <patternFill>
                  <bgColor rgb="FFFFFF00"/>
                </patternFill>
              </fill>
            </x14:dxf>
          </x14:cfRule>
          <x14:cfRule type="cellIs" priority="833" operator="equal" id="{E2D237AE-F026-400B-9DD3-A2CDF239975C}">
            <xm:f>'C:\Users\jmartinezp\Documents\Ficha_Ministerio\Riesgos finales para entregar al ministerio el 15 de junio\[Riesgos_SGI_EMC.xlsx]Datos'!#REF!</xm:f>
            <x14:dxf>
              <fill>
                <patternFill>
                  <bgColor rgb="FFFF0000"/>
                </patternFill>
              </fill>
            </x14:dxf>
          </x14:cfRule>
          <xm:sqref>Y88</xm:sqref>
        </x14:conditionalFormatting>
        <x14:conditionalFormatting xmlns:xm="http://schemas.microsoft.com/office/excel/2006/main">
          <x14:cfRule type="cellIs" priority="817" operator="equal" id="{793E25E4-2512-450F-B8F4-7C1147C92EB2}">
            <xm:f>'C:\Users\jmartinezp\Documents\Ficha_Ministerio\Riesgos finales para entregar al ministerio el 15 de junio\[Riesgos_SGI_EMC.xlsx]Datos'!#REF!</xm:f>
            <x14:dxf>
              <fill>
                <patternFill>
                  <bgColor rgb="FF92D050"/>
                </patternFill>
              </fill>
            </x14:dxf>
          </x14:cfRule>
          <x14:cfRule type="cellIs" priority="818" operator="equal" id="{175815C7-995E-4A94-A09A-742D83C8C9EE}">
            <xm:f>'C:\Users\jmartinezp\Documents\Ficha_Ministerio\Riesgos finales para entregar al ministerio el 15 de junio\[Riesgos_SGI_EMC.xlsx]Datos'!#REF!</xm:f>
            <x14:dxf>
              <fill>
                <patternFill>
                  <bgColor rgb="FFFFFF00"/>
                </patternFill>
              </fill>
            </x14:dxf>
          </x14:cfRule>
          <x14:cfRule type="cellIs" priority="819" operator="equal" id="{D8D8008C-5235-4DFA-AF1B-981D2A4FEF9A}">
            <xm:f>'C:\Users\jmartinezp\Documents\Ficha_Ministerio\Riesgos finales para entregar al ministerio el 15 de junio\[Riesgos_SGI_EMC.xlsx]Datos'!#REF!</xm:f>
            <x14:dxf>
              <fill>
                <patternFill>
                  <bgColor rgb="FFFF0000"/>
                </patternFill>
              </fill>
            </x14:dxf>
          </x14:cfRule>
          <xm:sqref>Y89</xm:sqref>
        </x14:conditionalFormatting>
        <x14:conditionalFormatting xmlns:xm="http://schemas.microsoft.com/office/excel/2006/main">
          <x14:cfRule type="expression" priority="827" id="{3BECE767-D89A-4DB0-B827-B800EBBBE98C}">
            <xm:f>OR(AC88='C:\Users\jmartinezp\Documents\Ficha_Ministerio\Riesgos finales para entregar al ministerio el 15 de junio\[Riesgos_SGI_EMC.xlsx]Datos'!#REF!,AC88='C:\Users\jmartinezp\Documents\Ficha_Ministerio\Riesgos finales para entregar al ministerio el 15 de junio\[Riesgos_SGI_EMC.xlsx]Datos'!#REF!)</xm:f>
            <x14:dxf>
              <fill>
                <patternFill>
                  <bgColor rgb="FF92D050"/>
                </patternFill>
              </fill>
            </x14:dxf>
          </x14:cfRule>
          <x14:cfRule type="expression" priority="828" id="{837A2120-FFA2-46B1-A8A5-1D107B75043F}">
            <xm:f>OR(AC88='C:\Users\jmartinezp\Documents\Ficha_Ministerio\Riesgos finales para entregar al ministerio el 15 de junio\[Riesgos_SGI_EMC.xlsx]Datos'!#REF!,AC88='C:\Users\jmartinezp\Documents\Ficha_Ministerio\Riesgos finales para entregar al ministerio el 15 de junio\[Riesgos_SGI_EMC.xlsx]Datos'!#REF!)</xm:f>
            <x14:dxf>
              <fill>
                <patternFill>
                  <bgColor rgb="FFFFFF00"/>
                </patternFill>
              </fill>
            </x14:dxf>
          </x14:cfRule>
          <x14:cfRule type="expression" priority="829" id="{D5F89784-7DAD-431A-BCE4-D6AD142C6142}">
            <xm:f>OR(AC88='C:\Users\jmartinezp\Documents\Ficha_Ministerio\Riesgos finales para entregar al ministerio el 15 de junio\[Riesgos_SGI_EMC.xlsx]Datos'!#REF!,AC88='C:\Users\jmartinezp\Documents\Ficha_Ministerio\Riesgos finales para entregar al ministerio el 15 de junio\[Riesgos_SGI_EMC.xlsx]Datos'!#REF!)</xm:f>
            <x14:dxf>
              <fill>
                <patternFill>
                  <bgColor rgb="FFFFC000"/>
                </patternFill>
              </fill>
            </x14:dxf>
          </x14:cfRule>
          <x14:cfRule type="expression" priority="830" id="{F873CEFB-ED8F-4023-BEE3-669E59976381}">
            <xm:f>OR(AC88='C:\Users\jmartinezp\Documents\Ficha_Ministerio\Riesgos finales para entregar al ministerio el 15 de junio\[Riesgos_SGI_EMC.xlsx]Datos'!#REF!,AC88='C:\Users\jmartinezp\Documents\Ficha_Ministerio\Riesgos finales para entregar al ministerio el 15 de junio\[Riesgos_SGI_EMC.xlsx]Datos'!#REF!)</xm:f>
            <x14:dxf>
              <fill>
                <patternFill>
                  <bgColor rgb="FFFF0000"/>
                </patternFill>
              </fill>
            </x14:dxf>
          </x14:cfRule>
          <xm:sqref>AC88</xm:sqref>
        </x14:conditionalFormatting>
        <x14:conditionalFormatting xmlns:xm="http://schemas.microsoft.com/office/excel/2006/main">
          <x14:cfRule type="expression" priority="813" id="{80232103-7EF5-464A-BE44-318BC88AD2F2}">
            <xm:f>OR(AC89='C:\Users\jmartinezp\Documents\Ficha_Ministerio\Riesgos finales para entregar al ministerio el 15 de junio\[Riesgos_SGI_EMC.xlsx]Datos'!#REF!,AC89='C:\Users\jmartinezp\Documents\Ficha_Ministerio\Riesgos finales para entregar al ministerio el 15 de junio\[Riesgos_SGI_EMC.xlsx]Datos'!#REF!)</xm:f>
            <x14:dxf>
              <fill>
                <patternFill>
                  <bgColor rgb="FF92D050"/>
                </patternFill>
              </fill>
            </x14:dxf>
          </x14:cfRule>
          <x14:cfRule type="expression" priority="814" id="{4FE61885-A5FB-42DA-A0B9-E0E94B8E9E1B}">
            <xm:f>OR(AC89='C:\Users\jmartinezp\Documents\Ficha_Ministerio\Riesgos finales para entregar al ministerio el 15 de junio\[Riesgos_SGI_EMC.xlsx]Datos'!#REF!,AC89='C:\Users\jmartinezp\Documents\Ficha_Ministerio\Riesgos finales para entregar al ministerio el 15 de junio\[Riesgos_SGI_EMC.xlsx]Datos'!#REF!)</xm:f>
            <x14:dxf>
              <fill>
                <patternFill>
                  <bgColor rgb="FFFFFF00"/>
                </patternFill>
              </fill>
            </x14:dxf>
          </x14:cfRule>
          <x14:cfRule type="expression" priority="815" id="{E2C3F7FB-7D42-4C28-AEE0-D1F8059868A9}">
            <xm:f>OR(AC89='C:\Users\jmartinezp\Documents\Ficha_Ministerio\Riesgos finales para entregar al ministerio el 15 de junio\[Riesgos_SGI_EMC.xlsx]Datos'!#REF!,AC89='C:\Users\jmartinezp\Documents\Ficha_Ministerio\Riesgos finales para entregar al ministerio el 15 de junio\[Riesgos_SGI_EMC.xlsx]Datos'!#REF!)</xm:f>
            <x14:dxf>
              <fill>
                <patternFill>
                  <bgColor rgb="FFFFC000"/>
                </patternFill>
              </fill>
            </x14:dxf>
          </x14:cfRule>
          <x14:cfRule type="expression" priority="816" id="{6EC3C2F6-9B52-4FAA-AB0F-E3FD472E03CD}">
            <xm:f>OR(AC89='C:\Users\jmartinezp\Documents\Ficha_Ministerio\Riesgos finales para entregar al ministerio el 15 de junio\[Riesgos_SGI_EMC.xlsx]Datos'!#REF!,AC89='C:\Users\jmartinezp\Documents\Ficha_Ministerio\Riesgos finales para entregar al ministerio el 15 de junio\[Riesgos_SGI_EMC.xlsx]Datos'!#REF!)</xm:f>
            <x14:dxf>
              <fill>
                <patternFill>
                  <bgColor rgb="FFFF0000"/>
                </patternFill>
              </fill>
            </x14:dxf>
          </x14:cfRule>
          <xm:sqref>AC89</xm:sqref>
        </x14:conditionalFormatting>
        <x14:conditionalFormatting xmlns:xm="http://schemas.microsoft.com/office/excel/2006/main">
          <x14:cfRule type="expression" priority="809" id="{6C2773A9-1FDF-4360-9BED-737DABFC8316}">
            <xm:f>OR(M90='C:\Users\jmartinezp\Documents\Ficha_Ministerio\Riesgos finales para entregar al ministerio el 15 de junio\[Riesgos_IVC_VIG.xlsx]Datos'!#REF!,M90='C:\Users\jmartinezp\Documents\Ficha_Ministerio\Riesgos finales para entregar al ministerio el 15 de junio\[Riesgos_IVC_VIG.xlsx]Datos'!#REF!)</xm:f>
            <x14:dxf>
              <fill>
                <patternFill>
                  <bgColor rgb="FF92D050"/>
                </patternFill>
              </fill>
            </x14:dxf>
          </x14:cfRule>
          <x14:cfRule type="expression" priority="810" id="{A5C06AEA-982A-4685-B9DB-D9701AFE7858}">
            <xm:f>OR(M90='C:\Users\jmartinezp\Documents\Ficha_Ministerio\Riesgos finales para entregar al ministerio el 15 de junio\[Riesgos_IVC_VIG.xlsx]Datos'!#REF!,M90='C:\Users\jmartinezp\Documents\Ficha_Ministerio\Riesgos finales para entregar al ministerio el 15 de junio\[Riesgos_IVC_VIG.xlsx]Datos'!#REF!)</xm:f>
            <x14:dxf>
              <fill>
                <patternFill>
                  <bgColor rgb="FFFFFF00"/>
                </patternFill>
              </fill>
            </x14:dxf>
          </x14:cfRule>
          <x14:cfRule type="expression" priority="811" id="{CCF4FB48-BA3B-487D-ABB7-E9D780CE86A7}">
            <xm:f>OR(M90='C:\Users\jmartinezp\Documents\Ficha_Ministerio\Riesgos finales para entregar al ministerio el 15 de junio\[Riesgos_IVC_VIG.xlsx]Datos'!#REF!,M90='C:\Users\jmartinezp\Documents\Ficha_Ministerio\Riesgos finales para entregar al ministerio el 15 de junio\[Riesgos_IVC_VIG.xlsx]Datos'!#REF!)</xm:f>
            <x14:dxf>
              <fill>
                <patternFill>
                  <bgColor rgb="FFFFC000"/>
                </patternFill>
              </fill>
            </x14:dxf>
          </x14:cfRule>
          <x14:cfRule type="expression" priority="812" id="{0E46E828-C29D-4BF9-9D8A-D8DCE37FBC9E}">
            <xm:f>OR(M90='C:\Users\jmartinezp\Documents\Ficha_Ministerio\Riesgos finales para entregar al ministerio el 15 de junio\[Riesgos_IVC_VIG.xlsx]Datos'!#REF!,M90='C:\Users\jmartinezp\Documents\Ficha_Ministerio\Riesgos finales para entregar al ministerio el 15 de junio\[Riesgos_IVC_VIG.xlsx]Datos'!#REF!)</xm:f>
            <x14:dxf>
              <fill>
                <patternFill>
                  <bgColor rgb="FFFF0000"/>
                </patternFill>
              </fill>
            </x14:dxf>
          </x14:cfRule>
          <xm:sqref>M90</xm:sqref>
        </x14:conditionalFormatting>
        <x14:conditionalFormatting xmlns:xm="http://schemas.microsoft.com/office/excel/2006/main">
          <x14:cfRule type="expression" priority="795" id="{12A0A153-CE1C-414B-AE40-24EF2411EAC6}">
            <xm:f>OR(M91='C:\Users\jmartinezp\Documents\Ficha_Ministerio\Riesgos finales para entregar al ministerio el 15 de junio\[Riesgos_IVC_VIG.xlsx]Datos'!#REF!,M91='C:\Users\jmartinezp\Documents\Ficha_Ministerio\Riesgos finales para entregar al ministerio el 15 de junio\[Riesgos_IVC_VIG.xlsx]Datos'!#REF!)</xm:f>
            <x14:dxf>
              <fill>
                <patternFill>
                  <bgColor rgb="FF92D050"/>
                </patternFill>
              </fill>
            </x14:dxf>
          </x14:cfRule>
          <x14:cfRule type="expression" priority="796" id="{90C5CE6F-CD1E-482D-B7A2-886D92DF1553}">
            <xm:f>OR(M91='C:\Users\jmartinezp\Documents\Ficha_Ministerio\Riesgos finales para entregar al ministerio el 15 de junio\[Riesgos_IVC_VIG.xlsx]Datos'!#REF!,M91='C:\Users\jmartinezp\Documents\Ficha_Ministerio\Riesgos finales para entregar al ministerio el 15 de junio\[Riesgos_IVC_VIG.xlsx]Datos'!#REF!)</xm:f>
            <x14:dxf>
              <fill>
                <patternFill>
                  <bgColor rgb="FFFFFF00"/>
                </patternFill>
              </fill>
            </x14:dxf>
          </x14:cfRule>
          <x14:cfRule type="expression" priority="797" id="{92DD1675-E3FA-46EB-9455-781DA2D9EE7C}">
            <xm:f>OR(M91='C:\Users\jmartinezp\Documents\Ficha_Ministerio\Riesgos finales para entregar al ministerio el 15 de junio\[Riesgos_IVC_VIG.xlsx]Datos'!#REF!,M91='C:\Users\jmartinezp\Documents\Ficha_Ministerio\Riesgos finales para entregar al ministerio el 15 de junio\[Riesgos_IVC_VIG.xlsx]Datos'!#REF!)</xm:f>
            <x14:dxf>
              <fill>
                <patternFill>
                  <bgColor rgb="FFFFC000"/>
                </patternFill>
              </fill>
            </x14:dxf>
          </x14:cfRule>
          <x14:cfRule type="expression" priority="798" id="{EEE19442-E87E-4B1E-873E-3B393EB74CAB}">
            <xm:f>OR(M91='C:\Users\jmartinezp\Documents\Ficha_Ministerio\Riesgos finales para entregar al ministerio el 15 de junio\[Riesgos_IVC_VIG.xlsx]Datos'!#REF!,M91='C:\Users\jmartinezp\Documents\Ficha_Ministerio\Riesgos finales para entregar al ministerio el 15 de junio\[Riesgos_IVC_VIG.xlsx]Datos'!#REF!)</xm:f>
            <x14:dxf>
              <fill>
                <patternFill>
                  <bgColor rgb="FFFF0000"/>
                </patternFill>
              </fill>
            </x14:dxf>
          </x14:cfRule>
          <xm:sqref>M91</xm:sqref>
        </x14:conditionalFormatting>
        <x14:conditionalFormatting xmlns:xm="http://schemas.microsoft.com/office/excel/2006/main">
          <x14:cfRule type="cellIs" priority="806" operator="equal" id="{A2E61EA2-B07E-44E8-B218-DADC9A9EC202}">
            <xm:f>'C:\Users\jmartinezp\Documents\Ficha_Ministerio\Riesgos finales para entregar al ministerio el 15 de junio\[Riesgos_IVC_VIG.xlsx]Datos'!#REF!</xm:f>
            <x14:dxf>
              <fill>
                <patternFill>
                  <bgColor rgb="FF92D050"/>
                </patternFill>
              </fill>
            </x14:dxf>
          </x14:cfRule>
          <x14:cfRule type="cellIs" priority="807" operator="equal" id="{F7D06513-691F-41F4-8E75-CC3B2E81A62C}">
            <xm:f>'C:\Users\jmartinezp\Documents\Ficha_Ministerio\Riesgos finales para entregar al ministerio el 15 de junio\[Riesgos_IVC_VIG.xlsx]Datos'!#REF!</xm:f>
            <x14:dxf>
              <fill>
                <patternFill>
                  <bgColor rgb="FFFFFF00"/>
                </patternFill>
              </fill>
            </x14:dxf>
          </x14:cfRule>
          <x14:cfRule type="cellIs" priority="808" operator="equal" id="{2E758F57-D9AA-4C52-AFD2-F6EBB1CF6777}">
            <xm:f>'C:\Users\jmartinezp\Documents\Ficha_Ministerio\Riesgos finales para entregar al ministerio el 15 de junio\[Riesgos_IVC_VIG.xlsx]Datos'!#REF!</xm:f>
            <x14:dxf>
              <fill>
                <patternFill>
                  <bgColor rgb="FFFF0000"/>
                </patternFill>
              </fill>
            </x14:dxf>
          </x14:cfRule>
          <xm:sqref>S90</xm:sqref>
        </x14:conditionalFormatting>
        <x14:conditionalFormatting xmlns:xm="http://schemas.microsoft.com/office/excel/2006/main">
          <x14:cfRule type="cellIs" priority="792" operator="equal" id="{EEF610BD-F189-4909-95F7-8705AADD6857}">
            <xm:f>'C:\Users\jmartinezp\Documents\Ficha_Ministerio\Riesgos finales para entregar al ministerio el 15 de junio\[Riesgos_IVC_VIG.xlsx]Datos'!#REF!</xm:f>
            <x14:dxf>
              <fill>
                <patternFill>
                  <bgColor rgb="FF92D050"/>
                </patternFill>
              </fill>
            </x14:dxf>
          </x14:cfRule>
          <x14:cfRule type="cellIs" priority="793" operator="equal" id="{23D5CFDA-75FD-4A74-9317-A61818F10D22}">
            <xm:f>'C:\Users\jmartinezp\Documents\Ficha_Ministerio\Riesgos finales para entregar al ministerio el 15 de junio\[Riesgos_IVC_VIG.xlsx]Datos'!#REF!</xm:f>
            <x14:dxf>
              <fill>
                <patternFill>
                  <bgColor rgb="FFFFFF00"/>
                </patternFill>
              </fill>
            </x14:dxf>
          </x14:cfRule>
          <x14:cfRule type="cellIs" priority="794" operator="equal" id="{B2964E0A-87AD-40D6-8051-C2A63680588D}">
            <xm:f>'C:\Users\jmartinezp\Documents\Ficha_Ministerio\Riesgos finales para entregar al ministerio el 15 de junio\[Riesgos_IVC_VIG.xlsx]Datos'!#REF!</xm:f>
            <x14:dxf>
              <fill>
                <patternFill>
                  <bgColor rgb="FFFF0000"/>
                </patternFill>
              </fill>
            </x14:dxf>
          </x14:cfRule>
          <xm:sqref>S91</xm:sqref>
        </x14:conditionalFormatting>
        <x14:conditionalFormatting xmlns:xm="http://schemas.microsoft.com/office/excel/2006/main">
          <x14:cfRule type="cellIs" priority="803" operator="equal" id="{C4C4930E-D2C7-4A8C-8845-B28A7679A28D}">
            <xm:f>'C:\Users\jmartinezp\Documents\Ficha_Ministerio\Riesgos finales para entregar al ministerio el 15 de junio\[Riesgos_IVC_VIG.xlsx]Datos'!#REF!</xm:f>
            <x14:dxf>
              <fill>
                <patternFill>
                  <bgColor rgb="FF92D050"/>
                </patternFill>
              </fill>
            </x14:dxf>
          </x14:cfRule>
          <x14:cfRule type="cellIs" priority="804" operator="equal" id="{33BB4367-9698-4543-8FB4-70560B3914A4}">
            <xm:f>'C:\Users\jmartinezp\Documents\Ficha_Ministerio\Riesgos finales para entregar al ministerio el 15 de junio\[Riesgos_IVC_VIG.xlsx]Datos'!#REF!</xm:f>
            <x14:dxf>
              <fill>
                <patternFill>
                  <bgColor rgb="FFFFFF00"/>
                </patternFill>
              </fill>
            </x14:dxf>
          </x14:cfRule>
          <x14:cfRule type="cellIs" priority="805" operator="equal" id="{BBBF982C-C366-4C81-B2A4-DEFCD7D76D2C}">
            <xm:f>'C:\Users\jmartinezp\Documents\Ficha_Ministerio\Riesgos finales para entregar al ministerio el 15 de junio\[Riesgos_IVC_VIG.xlsx]Datos'!#REF!</xm:f>
            <x14:dxf>
              <fill>
                <patternFill>
                  <bgColor rgb="FFFF0000"/>
                </patternFill>
              </fill>
            </x14:dxf>
          </x14:cfRule>
          <xm:sqref>Y90</xm:sqref>
        </x14:conditionalFormatting>
        <x14:conditionalFormatting xmlns:xm="http://schemas.microsoft.com/office/excel/2006/main">
          <x14:cfRule type="cellIs" priority="789" operator="equal" id="{38E39DDC-79EF-43F4-87F7-25EC6295486D}">
            <xm:f>'C:\Users\jmartinezp\Documents\Ficha_Ministerio\Riesgos finales para entregar al ministerio el 15 de junio\[Riesgos_IVC_VIG.xlsx]Datos'!#REF!</xm:f>
            <x14:dxf>
              <fill>
                <patternFill>
                  <bgColor rgb="FF92D050"/>
                </patternFill>
              </fill>
            </x14:dxf>
          </x14:cfRule>
          <x14:cfRule type="cellIs" priority="790" operator="equal" id="{284C96E2-9EDA-4672-A99E-8AC025F0A867}">
            <xm:f>'C:\Users\jmartinezp\Documents\Ficha_Ministerio\Riesgos finales para entregar al ministerio el 15 de junio\[Riesgos_IVC_VIG.xlsx]Datos'!#REF!</xm:f>
            <x14:dxf>
              <fill>
                <patternFill>
                  <bgColor rgb="FFFFFF00"/>
                </patternFill>
              </fill>
            </x14:dxf>
          </x14:cfRule>
          <x14:cfRule type="cellIs" priority="791" operator="equal" id="{825B77FF-8634-4CA2-930A-5CDC9F285C76}">
            <xm:f>'C:\Users\jmartinezp\Documents\Ficha_Ministerio\Riesgos finales para entregar al ministerio el 15 de junio\[Riesgos_IVC_VIG.xlsx]Datos'!#REF!</xm:f>
            <x14:dxf>
              <fill>
                <patternFill>
                  <bgColor rgb="FFFF0000"/>
                </patternFill>
              </fill>
            </x14:dxf>
          </x14:cfRule>
          <xm:sqref>Y91</xm:sqref>
        </x14:conditionalFormatting>
        <x14:conditionalFormatting xmlns:xm="http://schemas.microsoft.com/office/excel/2006/main">
          <x14:cfRule type="expression" priority="799" id="{61497D97-4162-46A9-88CE-AF7839131D98}">
            <xm:f>OR(AC90='C:\Users\jmartinezp\Documents\Ficha_Ministerio\Riesgos finales para entregar al ministerio el 15 de junio\[Riesgos_IVC_VIG.xlsx]Datos'!#REF!,AC90='C:\Users\jmartinezp\Documents\Ficha_Ministerio\Riesgos finales para entregar al ministerio el 15 de junio\[Riesgos_IVC_VIG.xlsx]Datos'!#REF!)</xm:f>
            <x14:dxf>
              <fill>
                <patternFill>
                  <bgColor rgb="FF92D050"/>
                </patternFill>
              </fill>
            </x14:dxf>
          </x14:cfRule>
          <x14:cfRule type="expression" priority="800" id="{CCF15C9B-82E0-45D8-95FC-E92C38170090}">
            <xm:f>OR(AC90='C:\Users\jmartinezp\Documents\Ficha_Ministerio\Riesgos finales para entregar al ministerio el 15 de junio\[Riesgos_IVC_VIG.xlsx]Datos'!#REF!,AC90='C:\Users\jmartinezp\Documents\Ficha_Ministerio\Riesgos finales para entregar al ministerio el 15 de junio\[Riesgos_IVC_VIG.xlsx]Datos'!#REF!)</xm:f>
            <x14:dxf>
              <fill>
                <patternFill>
                  <bgColor rgb="FFFFFF00"/>
                </patternFill>
              </fill>
            </x14:dxf>
          </x14:cfRule>
          <x14:cfRule type="expression" priority="801" id="{76E3AC2B-CDF5-46EF-874F-94BC003EB975}">
            <xm:f>OR(AC90='C:\Users\jmartinezp\Documents\Ficha_Ministerio\Riesgos finales para entregar al ministerio el 15 de junio\[Riesgos_IVC_VIG.xlsx]Datos'!#REF!,AC90='C:\Users\jmartinezp\Documents\Ficha_Ministerio\Riesgos finales para entregar al ministerio el 15 de junio\[Riesgos_IVC_VIG.xlsx]Datos'!#REF!)</xm:f>
            <x14:dxf>
              <fill>
                <patternFill>
                  <bgColor rgb="FFFFC000"/>
                </patternFill>
              </fill>
            </x14:dxf>
          </x14:cfRule>
          <x14:cfRule type="expression" priority="802" id="{072A3122-BD78-4D3B-8E89-089B81280557}">
            <xm:f>OR(AC90='C:\Users\jmartinezp\Documents\Ficha_Ministerio\Riesgos finales para entregar al ministerio el 15 de junio\[Riesgos_IVC_VIG.xlsx]Datos'!#REF!,AC90='C:\Users\jmartinezp\Documents\Ficha_Ministerio\Riesgos finales para entregar al ministerio el 15 de junio\[Riesgos_IVC_VIG.xlsx]Datos'!#REF!)</xm:f>
            <x14:dxf>
              <fill>
                <patternFill>
                  <bgColor rgb="FFFF0000"/>
                </patternFill>
              </fill>
            </x14:dxf>
          </x14:cfRule>
          <xm:sqref>AC90</xm:sqref>
        </x14:conditionalFormatting>
        <x14:conditionalFormatting xmlns:xm="http://schemas.microsoft.com/office/excel/2006/main">
          <x14:cfRule type="expression" priority="785" id="{2EF3A429-046E-41C3-85CE-0B29E9002942}">
            <xm:f>OR(AC91='C:\Users\jmartinezp\Documents\Ficha_Ministerio\Riesgos finales para entregar al ministerio el 15 de junio\[Riesgos_IVC_VIG.xlsx]Datos'!#REF!,AC91='C:\Users\jmartinezp\Documents\Ficha_Ministerio\Riesgos finales para entregar al ministerio el 15 de junio\[Riesgos_IVC_VIG.xlsx]Datos'!#REF!)</xm:f>
            <x14:dxf>
              <fill>
                <patternFill>
                  <bgColor rgb="FF92D050"/>
                </patternFill>
              </fill>
            </x14:dxf>
          </x14:cfRule>
          <x14:cfRule type="expression" priority="786" id="{EE0FDD50-2E24-4142-A721-FD265EB88EEC}">
            <xm:f>OR(AC91='C:\Users\jmartinezp\Documents\Ficha_Ministerio\Riesgos finales para entregar al ministerio el 15 de junio\[Riesgos_IVC_VIG.xlsx]Datos'!#REF!,AC91='C:\Users\jmartinezp\Documents\Ficha_Ministerio\Riesgos finales para entregar al ministerio el 15 de junio\[Riesgos_IVC_VIG.xlsx]Datos'!#REF!)</xm:f>
            <x14:dxf>
              <fill>
                <patternFill>
                  <bgColor rgb="FFFFFF00"/>
                </patternFill>
              </fill>
            </x14:dxf>
          </x14:cfRule>
          <x14:cfRule type="expression" priority="787" id="{93EB12AF-C0F8-4D25-B3A3-E2D7BD72B1BB}">
            <xm:f>OR(AC91='C:\Users\jmartinezp\Documents\Ficha_Ministerio\Riesgos finales para entregar al ministerio el 15 de junio\[Riesgos_IVC_VIG.xlsx]Datos'!#REF!,AC91='C:\Users\jmartinezp\Documents\Ficha_Ministerio\Riesgos finales para entregar al ministerio el 15 de junio\[Riesgos_IVC_VIG.xlsx]Datos'!#REF!)</xm:f>
            <x14:dxf>
              <fill>
                <patternFill>
                  <bgColor rgb="FFFFC000"/>
                </patternFill>
              </fill>
            </x14:dxf>
          </x14:cfRule>
          <x14:cfRule type="expression" priority="788" id="{E7909793-83BE-4F49-9C2E-739FE6490EF7}">
            <xm:f>OR(AC91='C:\Users\jmartinezp\Documents\Ficha_Ministerio\Riesgos finales para entregar al ministerio el 15 de junio\[Riesgos_IVC_VIG.xlsx]Datos'!#REF!,AC91='C:\Users\jmartinezp\Documents\Ficha_Ministerio\Riesgos finales para entregar al ministerio el 15 de junio\[Riesgos_IVC_VIG.xlsx]Datos'!#REF!)</xm:f>
            <x14:dxf>
              <fill>
                <patternFill>
                  <bgColor rgb="FFFF0000"/>
                </patternFill>
              </fill>
            </x14:dxf>
          </x14:cfRule>
          <xm:sqref>AC91</xm:sqref>
        </x14:conditionalFormatting>
        <x14:conditionalFormatting xmlns:xm="http://schemas.microsoft.com/office/excel/2006/main">
          <x14:cfRule type="expression" priority="781" id="{14B91E35-6FD8-4270-82B0-8857E78E9D7C}">
            <xm:f>OR(M92='C:\Users\jmartinezp\Documents\Ficha_Ministerio\Riesgos finales para entregar al ministerio el 15 de junio\[Riesgos_ASS_AYC.xlsx]Datos'!#REF!,M92='C:\Users\jmartinezp\Documents\Ficha_Ministerio\Riesgos finales para entregar al ministerio el 15 de junio\[Riesgos_ASS_AYC.xlsx]Datos'!#REF!)</xm:f>
            <x14:dxf>
              <fill>
                <patternFill>
                  <bgColor rgb="FF92D050"/>
                </patternFill>
              </fill>
            </x14:dxf>
          </x14:cfRule>
          <x14:cfRule type="expression" priority="782" id="{4A2ED709-C8FF-40F0-AD49-C64394CC5315}">
            <xm:f>OR(M92='C:\Users\jmartinezp\Documents\Ficha_Ministerio\Riesgos finales para entregar al ministerio el 15 de junio\[Riesgos_ASS_AYC.xlsx]Datos'!#REF!,M92='C:\Users\jmartinezp\Documents\Ficha_Ministerio\Riesgos finales para entregar al ministerio el 15 de junio\[Riesgos_ASS_AYC.xlsx]Datos'!#REF!)</xm:f>
            <x14:dxf>
              <fill>
                <patternFill>
                  <bgColor rgb="FFFFFF00"/>
                </patternFill>
              </fill>
            </x14:dxf>
          </x14:cfRule>
          <x14:cfRule type="expression" priority="783" id="{AEFB0358-AFF6-4B15-A0B0-0B7636B8F476}">
            <xm:f>OR(M92='C:\Users\jmartinezp\Documents\Ficha_Ministerio\Riesgos finales para entregar al ministerio el 15 de junio\[Riesgos_ASS_AYC.xlsx]Datos'!#REF!,M92='C:\Users\jmartinezp\Documents\Ficha_Ministerio\Riesgos finales para entregar al ministerio el 15 de junio\[Riesgos_ASS_AYC.xlsx]Datos'!#REF!)</xm:f>
            <x14:dxf>
              <fill>
                <patternFill>
                  <bgColor rgb="FFFFC000"/>
                </patternFill>
              </fill>
            </x14:dxf>
          </x14:cfRule>
          <x14:cfRule type="expression" priority="784" id="{0E2D9ED4-7949-40AD-B7D2-B19DC0FD6FA0}">
            <xm:f>OR(M92='C:\Users\jmartinezp\Documents\Ficha_Ministerio\Riesgos finales para entregar al ministerio el 15 de junio\[Riesgos_ASS_AYC.xlsx]Datos'!#REF!,M92='C:\Users\jmartinezp\Documents\Ficha_Ministerio\Riesgos finales para entregar al ministerio el 15 de junio\[Riesgos_ASS_AYC.xlsx]Datos'!#REF!)</xm:f>
            <x14:dxf>
              <fill>
                <patternFill>
                  <bgColor rgb="FFFF0000"/>
                </patternFill>
              </fill>
            </x14:dxf>
          </x14:cfRule>
          <xm:sqref>M92</xm:sqref>
        </x14:conditionalFormatting>
        <x14:conditionalFormatting xmlns:xm="http://schemas.microsoft.com/office/excel/2006/main">
          <x14:cfRule type="expression" priority="767" id="{1776FE86-0E31-4E2C-AEDA-BCCC881E416B}">
            <xm:f>OR(M93='C:\Users\jmartinezp\Documents\Ficha_Ministerio\Riesgos finales para entregar al ministerio el 15 de junio\[Riesgos_ASS_AYC.xlsx]Datos'!#REF!,M93='C:\Users\jmartinezp\Documents\Ficha_Ministerio\Riesgos finales para entregar al ministerio el 15 de junio\[Riesgos_ASS_AYC.xlsx]Datos'!#REF!)</xm:f>
            <x14:dxf>
              <fill>
                <patternFill>
                  <bgColor rgb="FF92D050"/>
                </patternFill>
              </fill>
            </x14:dxf>
          </x14:cfRule>
          <x14:cfRule type="expression" priority="768" id="{A2681CE6-03C0-4343-90E8-2E712CCD7FB1}">
            <xm:f>OR(M93='C:\Users\jmartinezp\Documents\Ficha_Ministerio\Riesgos finales para entregar al ministerio el 15 de junio\[Riesgos_ASS_AYC.xlsx]Datos'!#REF!,M93='C:\Users\jmartinezp\Documents\Ficha_Ministerio\Riesgos finales para entregar al ministerio el 15 de junio\[Riesgos_ASS_AYC.xlsx]Datos'!#REF!)</xm:f>
            <x14:dxf>
              <fill>
                <patternFill>
                  <bgColor rgb="FFFFFF00"/>
                </patternFill>
              </fill>
            </x14:dxf>
          </x14:cfRule>
          <x14:cfRule type="expression" priority="769" id="{C607C529-CF11-48A9-95F0-2169A4CFD44F}">
            <xm:f>OR(M93='C:\Users\jmartinezp\Documents\Ficha_Ministerio\Riesgos finales para entregar al ministerio el 15 de junio\[Riesgos_ASS_AYC.xlsx]Datos'!#REF!,M93='C:\Users\jmartinezp\Documents\Ficha_Ministerio\Riesgos finales para entregar al ministerio el 15 de junio\[Riesgos_ASS_AYC.xlsx]Datos'!#REF!)</xm:f>
            <x14:dxf>
              <fill>
                <patternFill>
                  <bgColor rgb="FFFFC000"/>
                </patternFill>
              </fill>
            </x14:dxf>
          </x14:cfRule>
          <x14:cfRule type="expression" priority="770" id="{7C99AF65-C44C-434D-A82E-8400C9973807}">
            <xm:f>OR(M93='C:\Users\jmartinezp\Documents\Ficha_Ministerio\Riesgos finales para entregar al ministerio el 15 de junio\[Riesgos_ASS_AYC.xlsx]Datos'!#REF!,M93='C:\Users\jmartinezp\Documents\Ficha_Ministerio\Riesgos finales para entregar al ministerio el 15 de junio\[Riesgos_ASS_AYC.xlsx]Datos'!#REF!)</xm:f>
            <x14:dxf>
              <fill>
                <patternFill>
                  <bgColor rgb="FFFF0000"/>
                </patternFill>
              </fill>
            </x14:dxf>
          </x14:cfRule>
          <xm:sqref>M93</xm:sqref>
        </x14:conditionalFormatting>
        <x14:conditionalFormatting xmlns:xm="http://schemas.microsoft.com/office/excel/2006/main">
          <x14:cfRule type="expression" priority="763" id="{1EA779B0-4F94-4802-B2B1-CC001F71C7F6}">
            <xm:f>OR(M94='C:\Users\jmartinezp\Documents\Ficha_Ministerio\Riesgos finales para entregar al ministerio el 15 de junio\[Riesgos_ASS_AYC.xlsx]Datos'!#REF!,M94='C:\Users\jmartinezp\Documents\Ficha_Ministerio\Riesgos finales para entregar al ministerio el 15 de junio\[Riesgos_ASS_AYC.xlsx]Datos'!#REF!)</xm:f>
            <x14:dxf>
              <fill>
                <patternFill>
                  <bgColor rgb="FF92D050"/>
                </patternFill>
              </fill>
            </x14:dxf>
          </x14:cfRule>
          <x14:cfRule type="expression" priority="764" id="{98A0D04D-5B61-4957-A412-19799C283398}">
            <xm:f>OR(M94='C:\Users\jmartinezp\Documents\Ficha_Ministerio\Riesgos finales para entregar al ministerio el 15 de junio\[Riesgos_ASS_AYC.xlsx]Datos'!#REF!,M94='C:\Users\jmartinezp\Documents\Ficha_Ministerio\Riesgos finales para entregar al ministerio el 15 de junio\[Riesgos_ASS_AYC.xlsx]Datos'!#REF!)</xm:f>
            <x14:dxf>
              <fill>
                <patternFill>
                  <bgColor rgb="FFFFFF00"/>
                </patternFill>
              </fill>
            </x14:dxf>
          </x14:cfRule>
          <x14:cfRule type="expression" priority="765" id="{CBA9445D-98F2-4F67-8D6B-785B86D01BC7}">
            <xm:f>OR(M94='C:\Users\jmartinezp\Documents\Ficha_Ministerio\Riesgos finales para entregar al ministerio el 15 de junio\[Riesgos_ASS_AYC.xlsx]Datos'!#REF!,M94='C:\Users\jmartinezp\Documents\Ficha_Ministerio\Riesgos finales para entregar al ministerio el 15 de junio\[Riesgos_ASS_AYC.xlsx]Datos'!#REF!)</xm:f>
            <x14:dxf>
              <fill>
                <patternFill>
                  <bgColor rgb="FFFFC000"/>
                </patternFill>
              </fill>
            </x14:dxf>
          </x14:cfRule>
          <x14:cfRule type="expression" priority="766" id="{38D51CA5-C6CC-464F-B8FD-D8D64448DBFB}">
            <xm:f>OR(M94='C:\Users\jmartinezp\Documents\Ficha_Ministerio\Riesgos finales para entregar al ministerio el 15 de junio\[Riesgos_ASS_AYC.xlsx]Datos'!#REF!,M94='C:\Users\jmartinezp\Documents\Ficha_Ministerio\Riesgos finales para entregar al ministerio el 15 de junio\[Riesgos_ASS_AYC.xlsx]Datos'!#REF!)</xm:f>
            <x14:dxf>
              <fill>
                <patternFill>
                  <bgColor rgb="FFFF0000"/>
                </patternFill>
              </fill>
            </x14:dxf>
          </x14:cfRule>
          <xm:sqref>M94</xm:sqref>
        </x14:conditionalFormatting>
        <x14:conditionalFormatting xmlns:xm="http://schemas.microsoft.com/office/excel/2006/main">
          <x14:cfRule type="cellIs" priority="778" operator="equal" id="{6A4FD059-51AE-4BAC-87AA-867293A42BA8}">
            <xm:f>'C:\Users\jmartinezp\Documents\Ficha_Ministerio\Riesgos finales para entregar al ministerio el 15 de junio\[Riesgos_ASS_AYC.xlsx]Datos'!#REF!</xm:f>
            <x14:dxf>
              <fill>
                <patternFill>
                  <bgColor rgb="FF92D050"/>
                </patternFill>
              </fill>
            </x14:dxf>
          </x14:cfRule>
          <x14:cfRule type="cellIs" priority="779" operator="equal" id="{E2D34CA6-DD2A-419D-979A-12A64FDA0EA2}">
            <xm:f>'C:\Users\jmartinezp\Documents\Ficha_Ministerio\Riesgos finales para entregar al ministerio el 15 de junio\[Riesgos_ASS_AYC.xlsx]Datos'!#REF!</xm:f>
            <x14:dxf>
              <fill>
                <patternFill>
                  <bgColor rgb="FFFFFF00"/>
                </patternFill>
              </fill>
            </x14:dxf>
          </x14:cfRule>
          <x14:cfRule type="cellIs" priority="780" operator="equal" id="{6129A864-DABC-4DDC-B18A-E1B2D23338FA}">
            <xm:f>'C:\Users\jmartinezp\Documents\Ficha_Ministerio\Riesgos finales para entregar al ministerio el 15 de junio\[Riesgos_ASS_AYC.xlsx]Datos'!#REF!</xm:f>
            <x14:dxf>
              <fill>
                <patternFill>
                  <bgColor rgb="FFFF0000"/>
                </patternFill>
              </fill>
            </x14:dxf>
          </x14:cfRule>
          <xm:sqref>S92</xm:sqref>
        </x14:conditionalFormatting>
        <x14:conditionalFormatting xmlns:xm="http://schemas.microsoft.com/office/excel/2006/main">
          <x14:cfRule type="cellIs" priority="760" operator="equal" id="{939929FC-CB35-4A78-BFFC-DB62719F50D9}">
            <xm:f>'C:\Users\jmartinezp\Documents\Ficha_Ministerio\Riesgos finales para entregar al ministerio el 15 de junio\[Riesgos_ASS_AYC.xlsx]Datos'!#REF!</xm:f>
            <x14:dxf>
              <fill>
                <patternFill>
                  <bgColor rgb="FF92D050"/>
                </patternFill>
              </fill>
            </x14:dxf>
          </x14:cfRule>
          <x14:cfRule type="cellIs" priority="761" operator="equal" id="{2B001C25-33EF-4999-A03F-3E9DF6F0D2C8}">
            <xm:f>'C:\Users\jmartinezp\Documents\Ficha_Ministerio\Riesgos finales para entregar al ministerio el 15 de junio\[Riesgos_ASS_AYC.xlsx]Datos'!#REF!</xm:f>
            <x14:dxf>
              <fill>
                <patternFill>
                  <bgColor rgb="FFFFFF00"/>
                </patternFill>
              </fill>
            </x14:dxf>
          </x14:cfRule>
          <x14:cfRule type="cellIs" priority="762" operator="equal" id="{8F3ACC0C-391D-4409-8BE7-8E7BD5AC4B80}">
            <xm:f>'C:\Users\jmartinezp\Documents\Ficha_Ministerio\Riesgos finales para entregar al ministerio el 15 de junio\[Riesgos_ASS_AYC.xlsx]Datos'!#REF!</xm:f>
            <x14:dxf>
              <fill>
                <patternFill>
                  <bgColor rgb="FFFF0000"/>
                </patternFill>
              </fill>
            </x14:dxf>
          </x14:cfRule>
          <xm:sqref>S93</xm:sqref>
        </x14:conditionalFormatting>
        <x14:conditionalFormatting xmlns:xm="http://schemas.microsoft.com/office/excel/2006/main">
          <x14:cfRule type="cellIs" priority="757" operator="equal" id="{2360D2EF-F1D7-415A-B008-8258102ADDBA}">
            <xm:f>'C:\Users\jmartinezp\Documents\Ficha_Ministerio\Riesgos finales para entregar al ministerio el 15 de junio\[Riesgos_ASS_AYC.xlsx]Datos'!#REF!</xm:f>
            <x14:dxf>
              <fill>
                <patternFill>
                  <bgColor rgb="FF92D050"/>
                </patternFill>
              </fill>
            </x14:dxf>
          </x14:cfRule>
          <x14:cfRule type="cellIs" priority="758" operator="equal" id="{36BB4767-1DA3-4762-98CE-FF48AC6322C7}">
            <xm:f>'C:\Users\jmartinezp\Documents\Ficha_Ministerio\Riesgos finales para entregar al ministerio el 15 de junio\[Riesgos_ASS_AYC.xlsx]Datos'!#REF!</xm:f>
            <x14:dxf>
              <fill>
                <patternFill>
                  <bgColor rgb="FFFFFF00"/>
                </patternFill>
              </fill>
            </x14:dxf>
          </x14:cfRule>
          <x14:cfRule type="cellIs" priority="759" operator="equal" id="{42CCA8D0-20F7-4E5D-B1C6-3EEA9D03CE34}">
            <xm:f>'C:\Users\jmartinezp\Documents\Ficha_Ministerio\Riesgos finales para entregar al ministerio el 15 de junio\[Riesgos_ASS_AYC.xlsx]Datos'!#REF!</xm:f>
            <x14:dxf>
              <fill>
                <patternFill>
                  <bgColor rgb="FFFF0000"/>
                </patternFill>
              </fill>
            </x14:dxf>
          </x14:cfRule>
          <xm:sqref>S94</xm:sqref>
        </x14:conditionalFormatting>
        <x14:conditionalFormatting xmlns:xm="http://schemas.microsoft.com/office/excel/2006/main">
          <x14:cfRule type="cellIs" priority="775" operator="equal" id="{FE84A46C-D045-46A7-AA68-114406C69FA4}">
            <xm:f>'C:\Users\jmartinezp\Documents\Ficha_Ministerio\Riesgos finales para entregar al ministerio el 15 de junio\[Riesgos_ASS_AYC.xlsx]Datos'!#REF!</xm:f>
            <x14:dxf>
              <fill>
                <patternFill>
                  <bgColor rgb="FF92D050"/>
                </patternFill>
              </fill>
            </x14:dxf>
          </x14:cfRule>
          <x14:cfRule type="cellIs" priority="776" operator="equal" id="{DC3863AD-1947-4370-A23E-7C60F9717278}">
            <xm:f>'C:\Users\jmartinezp\Documents\Ficha_Ministerio\Riesgos finales para entregar al ministerio el 15 de junio\[Riesgos_ASS_AYC.xlsx]Datos'!#REF!</xm:f>
            <x14:dxf>
              <fill>
                <patternFill>
                  <bgColor rgb="FFFFFF00"/>
                </patternFill>
              </fill>
            </x14:dxf>
          </x14:cfRule>
          <x14:cfRule type="cellIs" priority="777" operator="equal" id="{63A9343B-AEFA-4E66-82E1-DF929F818DB7}">
            <xm:f>'C:\Users\jmartinezp\Documents\Ficha_Ministerio\Riesgos finales para entregar al ministerio el 15 de junio\[Riesgos_ASS_AYC.xlsx]Datos'!#REF!</xm:f>
            <x14:dxf>
              <fill>
                <patternFill>
                  <bgColor rgb="FFFF0000"/>
                </patternFill>
              </fill>
            </x14:dxf>
          </x14:cfRule>
          <xm:sqref>Y92</xm:sqref>
        </x14:conditionalFormatting>
        <x14:conditionalFormatting xmlns:xm="http://schemas.microsoft.com/office/excel/2006/main">
          <x14:cfRule type="cellIs" priority="754" operator="equal" id="{FB98F4E7-D3ED-4095-BD47-ECCB9C4B151F}">
            <xm:f>'C:\Users\jmartinezp\Documents\Ficha_Ministerio\Riesgos finales para entregar al ministerio el 15 de junio\[Riesgos_ASS_AYC.xlsx]Datos'!#REF!</xm:f>
            <x14:dxf>
              <fill>
                <patternFill>
                  <bgColor rgb="FF92D050"/>
                </patternFill>
              </fill>
            </x14:dxf>
          </x14:cfRule>
          <x14:cfRule type="cellIs" priority="755" operator="equal" id="{9A5FC363-4084-42D1-B20B-52695ADBD376}">
            <xm:f>'C:\Users\jmartinezp\Documents\Ficha_Ministerio\Riesgos finales para entregar al ministerio el 15 de junio\[Riesgos_ASS_AYC.xlsx]Datos'!#REF!</xm:f>
            <x14:dxf>
              <fill>
                <patternFill>
                  <bgColor rgb="FFFFFF00"/>
                </patternFill>
              </fill>
            </x14:dxf>
          </x14:cfRule>
          <x14:cfRule type="cellIs" priority="756" operator="equal" id="{A2FBDE63-435D-4338-9092-BFDB6B3B616A}">
            <xm:f>'C:\Users\jmartinezp\Documents\Ficha_Ministerio\Riesgos finales para entregar al ministerio el 15 de junio\[Riesgos_ASS_AYC.xlsx]Datos'!#REF!</xm:f>
            <x14:dxf>
              <fill>
                <patternFill>
                  <bgColor rgb="FFFF0000"/>
                </patternFill>
              </fill>
            </x14:dxf>
          </x14:cfRule>
          <xm:sqref>Y93</xm:sqref>
        </x14:conditionalFormatting>
        <x14:conditionalFormatting xmlns:xm="http://schemas.microsoft.com/office/excel/2006/main">
          <x14:cfRule type="cellIs" priority="751" operator="equal" id="{A2010CC7-1454-48C2-BD00-CB8A3F874567}">
            <xm:f>'C:\Users\jmartinezp\Documents\Ficha_Ministerio\Riesgos finales para entregar al ministerio el 15 de junio\[Riesgos_ASS_AYC.xlsx]Datos'!#REF!</xm:f>
            <x14:dxf>
              <fill>
                <patternFill>
                  <bgColor rgb="FF92D050"/>
                </patternFill>
              </fill>
            </x14:dxf>
          </x14:cfRule>
          <x14:cfRule type="cellIs" priority="752" operator="equal" id="{2E0112A3-E473-43B9-9C01-8059264EFC8B}">
            <xm:f>'C:\Users\jmartinezp\Documents\Ficha_Ministerio\Riesgos finales para entregar al ministerio el 15 de junio\[Riesgos_ASS_AYC.xlsx]Datos'!#REF!</xm:f>
            <x14:dxf>
              <fill>
                <patternFill>
                  <bgColor rgb="FFFFFF00"/>
                </patternFill>
              </fill>
            </x14:dxf>
          </x14:cfRule>
          <x14:cfRule type="cellIs" priority="753" operator="equal" id="{C4A6E0FC-45D0-4271-BFD8-012E1F910FD5}">
            <xm:f>'C:\Users\jmartinezp\Documents\Ficha_Ministerio\Riesgos finales para entregar al ministerio el 15 de junio\[Riesgos_ASS_AYC.xlsx]Datos'!#REF!</xm:f>
            <x14:dxf>
              <fill>
                <patternFill>
                  <bgColor rgb="FFFF0000"/>
                </patternFill>
              </fill>
            </x14:dxf>
          </x14:cfRule>
          <xm:sqref>Y94</xm:sqref>
        </x14:conditionalFormatting>
        <x14:conditionalFormatting xmlns:xm="http://schemas.microsoft.com/office/excel/2006/main">
          <x14:cfRule type="expression" priority="771" id="{1D7EBF5A-71C3-4AB6-9C2D-1CB310A1C9EA}">
            <xm:f>OR(AC92='C:\Users\jmartinezp\Documents\Ficha_Ministerio\Riesgos finales para entregar al ministerio el 15 de junio\[Riesgos_ASS_AYC.xlsx]Datos'!#REF!,AC92='C:\Users\jmartinezp\Documents\Ficha_Ministerio\Riesgos finales para entregar al ministerio el 15 de junio\[Riesgos_ASS_AYC.xlsx]Datos'!#REF!)</xm:f>
            <x14:dxf>
              <fill>
                <patternFill>
                  <bgColor rgb="FF92D050"/>
                </patternFill>
              </fill>
            </x14:dxf>
          </x14:cfRule>
          <x14:cfRule type="expression" priority="772" id="{BF6A74DE-4087-4257-957E-EA18BACF3D9B}">
            <xm:f>OR(AC92='C:\Users\jmartinezp\Documents\Ficha_Ministerio\Riesgos finales para entregar al ministerio el 15 de junio\[Riesgos_ASS_AYC.xlsx]Datos'!#REF!,AC92='C:\Users\jmartinezp\Documents\Ficha_Ministerio\Riesgos finales para entregar al ministerio el 15 de junio\[Riesgos_ASS_AYC.xlsx]Datos'!#REF!)</xm:f>
            <x14:dxf>
              <fill>
                <patternFill>
                  <bgColor rgb="FFFFFF00"/>
                </patternFill>
              </fill>
            </x14:dxf>
          </x14:cfRule>
          <x14:cfRule type="expression" priority="773" id="{5C34D924-BC3C-4E3F-A5C6-610F6408F5F5}">
            <xm:f>OR(AC92='C:\Users\jmartinezp\Documents\Ficha_Ministerio\Riesgos finales para entregar al ministerio el 15 de junio\[Riesgos_ASS_AYC.xlsx]Datos'!#REF!,AC92='C:\Users\jmartinezp\Documents\Ficha_Ministerio\Riesgos finales para entregar al ministerio el 15 de junio\[Riesgos_ASS_AYC.xlsx]Datos'!#REF!)</xm:f>
            <x14:dxf>
              <fill>
                <patternFill>
                  <bgColor rgb="FFFFC000"/>
                </patternFill>
              </fill>
            </x14:dxf>
          </x14:cfRule>
          <x14:cfRule type="expression" priority="774" id="{BC9AEE39-279C-48EE-9020-83413E112D64}">
            <xm:f>OR(AC92='C:\Users\jmartinezp\Documents\Ficha_Ministerio\Riesgos finales para entregar al ministerio el 15 de junio\[Riesgos_ASS_AYC.xlsx]Datos'!#REF!,AC92='C:\Users\jmartinezp\Documents\Ficha_Ministerio\Riesgos finales para entregar al ministerio el 15 de junio\[Riesgos_ASS_AYC.xlsx]Datos'!#REF!)</xm:f>
            <x14:dxf>
              <fill>
                <patternFill>
                  <bgColor rgb="FFFF0000"/>
                </patternFill>
              </fill>
            </x14:dxf>
          </x14:cfRule>
          <xm:sqref>AC92</xm:sqref>
        </x14:conditionalFormatting>
        <x14:conditionalFormatting xmlns:xm="http://schemas.microsoft.com/office/excel/2006/main">
          <x14:cfRule type="expression" priority="747" id="{4B9AB2C1-472E-4FAF-9B3F-D7073C98B29D}">
            <xm:f>OR(AC93='C:\Users\jmartinezp\Documents\Ficha_Ministerio\Riesgos finales para entregar al ministerio el 15 de junio\[Riesgos_ASS_AYC.xlsx]Datos'!#REF!,AC93='C:\Users\jmartinezp\Documents\Ficha_Ministerio\Riesgos finales para entregar al ministerio el 15 de junio\[Riesgos_ASS_AYC.xlsx]Datos'!#REF!)</xm:f>
            <x14:dxf>
              <fill>
                <patternFill>
                  <bgColor rgb="FF92D050"/>
                </patternFill>
              </fill>
            </x14:dxf>
          </x14:cfRule>
          <x14:cfRule type="expression" priority="748" id="{95B9A72C-7D38-47E6-9290-433C6C3A3FC0}">
            <xm:f>OR(AC93='C:\Users\jmartinezp\Documents\Ficha_Ministerio\Riesgos finales para entregar al ministerio el 15 de junio\[Riesgos_ASS_AYC.xlsx]Datos'!#REF!,AC93='C:\Users\jmartinezp\Documents\Ficha_Ministerio\Riesgos finales para entregar al ministerio el 15 de junio\[Riesgos_ASS_AYC.xlsx]Datos'!#REF!)</xm:f>
            <x14:dxf>
              <fill>
                <patternFill>
                  <bgColor rgb="FFFFFF00"/>
                </patternFill>
              </fill>
            </x14:dxf>
          </x14:cfRule>
          <x14:cfRule type="expression" priority="749" id="{EAFB2C50-0068-43F6-B132-BDA97236649D}">
            <xm:f>OR(AC93='C:\Users\jmartinezp\Documents\Ficha_Ministerio\Riesgos finales para entregar al ministerio el 15 de junio\[Riesgos_ASS_AYC.xlsx]Datos'!#REF!,AC93='C:\Users\jmartinezp\Documents\Ficha_Ministerio\Riesgos finales para entregar al ministerio el 15 de junio\[Riesgos_ASS_AYC.xlsx]Datos'!#REF!)</xm:f>
            <x14:dxf>
              <fill>
                <patternFill>
                  <bgColor rgb="FFFFC000"/>
                </patternFill>
              </fill>
            </x14:dxf>
          </x14:cfRule>
          <x14:cfRule type="expression" priority="750" id="{6F178664-C1F6-41B8-940E-63DE75C09BA5}">
            <xm:f>OR(AC93='C:\Users\jmartinezp\Documents\Ficha_Ministerio\Riesgos finales para entregar al ministerio el 15 de junio\[Riesgos_ASS_AYC.xlsx]Datos'!#REF!,AC93='C:\Users\jmartinezp\Documents\Ficha_Ministerio\Riesgos finales para entregar al ministerio el 15 de junio\[Riesgos_ASS_AYC.xlsx]Datos'!#REF!)</xm:f>
            <x14:dxf>
              <fill>
                <patternFill>
                  <bgColor rgb="FFFF0000"/>
                </patternFill>
              </fill>
            </x14:dxf>
          </x14:cfRule>
          <xm:sqref>AC93</xm:sqref>
        </x14:conditionalFormatting>
        <x14:conditionalFormatting xmlns:xm="http://schemas.microsoft.com/office/excel/2006/main">
          <x14:cfRule type="expression" priority="743" id="{88B00BB1-A282-4857-B306-3E5E764B984F}">
            <xm:f>OR(AC94='C:\Users\jmartinezp\Documents\Ficha_Ministerio\Riesgos finales para entregar al ministerio el 15 de junio\[Riesgos_ASS_AYC.xlsx]Datos'!#REF!,AC94='C:\Users\jmartinezp\Documents\Ficha_Ministerio\Riesgos finales para entregar al ministerio el 15 de junio\[Riesgos_ASS_AYC.xlsx]Datos'!#REF!)</xm:f>
            <x14:dxf>
              <fill>
                <patternFill>
                  <bgColor rgb="FF92D050"/>
                </patternFill>
              </fill>
            </x14:dxf>
          </x14:cfRule>
          <x14:cfRule type="expression" priority="744" id="{336EB69C-2373-472F-8F49-D821AEEBDC69}">
            <xm:f>OR(AC94='C:\Users\jmartinezp\Documents\Ficha_Ministerio\Riesgos finales para entregar al ministerio el 15 de junio\[Riesgos_ASS_AYC.xlsx]Datos'!#REF!,AC94='C:\Users\jmartinezp\Documents\Ficha_Ministerio\Riesgos finales para entregar al ministerio el 15 de junio\[Riesgos_ASS_AYC.xlsx]Datos'!#REF!)</xm:f>
            <x14:dxf>
              <fill>
                <patternFill>
                  <bgColor rgb="FFFFFF00"/>
                </patternFill>
              </fill>
            </x14:dxf>
          </x14:cfRule>
          <x14:cfRule type="expression" priority="745" id="{287A8B7B-8594-423C-A2B6-6D0F748F6C01}">
            <xm:f>OR(AC94='C:\Users\jmartinezp\Documents\Ficha_Ministerio\Riesgos finales para entregar al ministerio el 15 de junio\[Riesgos_ASS_AYC.xlsx]Datos'!#REF!,AC94='C:\Users\jmartinezp\Documents\Ficha_Ministerio\Riesgos finales para entregar al ministerio el 15 de junio\[Riesgos_ASS_AYC.xlsx]Datos'!#REF!)</xm:f>
            <x14:dxf>
              <fill>
                <patternFill>
                  <bgColor rgb="FFFFC000"/>
                </patternFill>
              </fill>
            </x14:dxf>
          </x14:cfRule>
          <x14:cfRule type="expression" priority="746" id="{7900C0AD-D81F-485F-AF79-B792BA47AAEC}">
            <xm:f>OR(AC94='C:\Users\jmartinezp\Documents\Ficha_Ministerio\Riesgos finales para entregar al ministerio el 15 de junio\[Riesgos_ASS_AYC.xlsx]Datos'!#REF!,AC94='C:\Users\jmartinezp\Documents\Ficha_Ministerio\Riesgos finales para entregar al ministerio el 15 de junio\[Riesgos_ASS_AYC.xlsx]Datos'!#REF!)</xm:f>
            <x14:dxf>
              <fill>
                <patternFill>
                  <bgColor rgb="FFFF0000"/>
                </patternFill>
              </fill>
            </x14:dxf>
          </x14:cfRule>
          <xm:sqref>AC94</xm:sqref>
        </x14:conditionalFormatting>
        <x14:conditionalFormatting xmlns:xm="http://schemas.microsoft.com/office/excel/2006/main">
          <x14:cfRule type="expression" priority="739" id="{05499616-3BF4-420F-BEC8-9BCC857F2F92}">
            <xm:f>OR(M95='C:\Users\jmartinezp\Documents\Ficha_Ministerio\Riesgos finales para entregar al ministerio el 15 de junio\[Riesgos_GSC_AUI.xlsx]Datos'!#REF!,M95='C:\Users\jmartinezp\Documents\Ficha_Ministerio\Riesgos finales para entregar al ministerio el 15 de junio\[Riesgos_GSC_AUI.xlsx]Datos'!#REF!)</xm:f>
            <x14:dxf>
              <fill>
                <patternFill>
                  <bgColor rgb="FF92D050"/>
                </patternFill>
              </fill>
            </x14:dxf>
          </x14:cfRule>
          <x14:cfRule type="expression" priority="740" id="{154DEBDC-DCE4-49FD-8317-236BF5D471BC}">
            <xm:f>OR(M95='C:\Users\jmartinezp\Documents\Ficha_Ministerio\Riesgos finales para entregar al ministerio el 15 de junio\[Riesgos_GSC_AUI.xlsx]Datos'!#REF!,M95='C:\Users\jmartinezp\Documents\Ficha_Ministerio\Riesgos finales para entregar al ministerio el 15 de junio\[Riesgos_GSC_AUI.xlsx]Datos'!#REF!)</xm:f>
            <x14:dxf>
              <fill>
                <patternFill>
                  <bgColor rgb="FFFFFF00"/>
                </patternFill>
              </fill>
            </x14:dxf>
          </x14:cfRule>
          <x14:cfRule type="expression" priority="741" id="{39EFB1E9-5104-4ABC-AE05-586521D877EC}">
            <xm:f>OR(M95='C:\Users\jmartinezp\Documents\Ficha_Ministerio\Riesgos finales para entregar al ministerio el 15 de junio\[Riesgos_GSC_AUI.xlsx]Datos'!#REF!,M95='C:\Users\jmartinezp\Documents\Ficha_Ministerio\Riesgos finales para entregar al ministerio el 15 de junio\[Riesgos_GSC_AUI.xlsx]Datos'!#REF!)</xm:f>
            <x14:dxf>
              <fill>
                <patternFill>
                  <bgColor rgb="FFFFC000"/>
                </patternFill>
              </fill>
            </x14:dxf>
          </x14:cfRule>
          <x14:cfRule type="expression" priority="742" id="{ABCFD49B-83D8-4DA1-A6BE-5C2A740FFCBA}">
            <xm:f>OR(M95='C:\Users\jmartinezp\Documents\Ficha_Ministerio\Riesgos finales para entregar al ministerio el 15 de junio\[Riesgos_GSC_AUI.xlsx]Datos'!#REF!,M95='C:\Users\jmartinezp\Documents\Ficha_Ministerio\Riesgos finales para entregar al ministerio el 15 de junio\[Riesgos_GSC_AUI.xlsx]Datos'!#REF!)</xm:f>
            <x14:dxf>
              <fill>
                <patternFill>
                  <bgColor rgb="FFFF0000"/>
                </patternFill>
              </fill>
            </x14:dxf>
          </x14:cfRule>
          <xm:sqref>M95</xm:sqref>
        </x14:conditionalFormatting>
        <x14:conditionalFormatting xmlns:xm="http://schemas.microsoft.com/office/excel/2006/main">
          <x14:cfRule type="cellIs" priority="736" operator="equal" id="{81973DB7-D802-4B69-A9CC-5ACFE6FC8924}">
            <xm:f>'C:\Users\jmartinezp\Documents\Ficha_Ministerio\Riesgos finales para entregar al ministerio el 15 de junio\[Riesgos_GSC_AUI.xlsx]Datos'!#REF!</xm:f>
            <x14:dxf>
              <fill>
                <patternFill>
                  <bgColor rgb="FF92D050"/>
                </patternFill>
              </fill>
            </x14:dxf>
          </x14:cfRule>
          <x14:cfRule type="cellIs" priority="737" operator="equal" id="{E59DDD0D-AAC6-411B-AC52-7EDEC22F89B6}">
            <xm:f>'C:\Users\jmartinezp\Documents\Ficha_Ministerio\Riesgos finales para entregar al ministerio el 15 de junio\[Riesgos_GSC_AUI.xlsx]Datos'!#REF!</xm:f>
            <x14:dxf>
              <fill>
                <patternFill>
                  <bgColor rgb="FFFFFF00"/>
                </patternFill>
              </fill>
            </x14:dxf>
          </x14:cfRule>
          <x14:cfRule type="cellIs" priority="738" operator="equal" id="{B61D0594-566A-4B08-BBA7-980DF4185784}">
            <xm:f>'C:\Users\jmartinezp\Documents\Ficha_Ministerio\Riesgos finales para entregar al ministerio el 15 de junio\[Riesgos_GSC_AUI.xlsx]Datos'!#REF!</xm:f>
            <x14:dxf>
              <fill>
                <patternFill>
                  <bgColor rgb="FFFF0000"/>
                </patternFill>
              </fill>
            </x14:dxf>
          </x14:cfRule>
          <xm:sqref>S95</xm:sqref>
        </x14:conditionalFormatting>
        <x14:conditionalFormatting xmlns:xm="http://schemas.microsoft.com/office/excel/2006/main">
          <x14:cfRule type="cellIs" priority="733" operator="equal" id="{FA38618D-CAD4-4CD7-A7D9-99FACAB665CB}">
            <xm:f>'C:\Users\jmartinezp\Documents\Ficha_Ministerio\Riesgos finales para entregar al ministerio el 15 de junio\[Riesgos_GSC_AUI.xlsx]Datos'!#REF!</xm:f>
            <x14:dxf>
              <fill>
                <patternFill>
                  <bgColor rgb="FF92D050"/>
                </patternFill>
              </fill>
            </x14:dxf>
          </x14:cfRule>
          <x14:cfRule type="cellIs" priority="734" operator="equal" id="{39C807F3-D62A-447B-A3A4-732841834262}">
            <xm:f>'C:\Users\jmartinezp\Documents\Ficha_Ministerio\Riesgos finales para entregar al ministerio el 15 de junio\[Riesgos_GSC_AUI.xlsx]Datos'!#REF!</xm:f>
            <x14:dxf>
              <fill>
                <patternFill>
                  <bgColor rgb="FFFFFF00"/>
                </patternFill>
              </fill>
            </x14:dxf>
          </x14:cfRule>
          <x14:cfRule type="cellIs" priority="735" operator="equal" id="{5DBEF0D3-9BDB-4E70-8592-3E91F1E5665E}">
            <xm:f>'C:\Users\jmartinezp\Documents\Ficha_Ministerio\Riesgos finales para entregar al ministerio el 15 de junio\[Riesgos_GSC_AUI.xlsx]Datos'!#REF!</xm:f>
            <x14:dxf>
              <fill>
                <patternFill>
                  <bgColor rgb="FFFF0000"/>
                </patternFill>
              </fill>
            </x14:dxf>
          </x14:cfRule>
          <xm:sqref>Y95</xm:sqref>
        </x14:conditionalFormatting>
        <x14:conditionalFormatting xmlns:xm="http://schemas.microsoft.com/office/excel/2006/main">
          <x14:cfRule type="expression" priority="729" id="{7C52FC99-851F-4B5C-8318-EF4835BC1AC5}">
            <xm:f>OR(AC95='C:\Users\jmartinezp\Documents\Ficha_Ministerio\Riesgos finales para entregar al ministerio el 15 de junio\[Riesgos_GSC_AUI.xlsx]Datos'!#REF!,AC95='C:\Users\jmartinezp\Documents\Ficha_Ministerio\Riesgos finales para entregar al ministerio el 15 de junio\[Riesgos_GSC_AUI.xlsx]Datos'!#REF!)</xm:f>
            <x14:dxf>
              <fill>
                <patternFill>
                  <bgColor rgb="FF92D050"/>
                </patternFill>
              </fill>
            </x14:dxf>
          </x14:cfRule>
          <x14:cfRule type="expression" priority="730" id="{A39A31EE-A2DC-477E-8F93-8443B1B8F1A8}">
            <xm:f>OR(AC95='C:\Users\jmartinezp\Documents\Ficha_Ministerio\Riesgos finales para entregar al ministerio el 15 de junio\[Riesgos_GSC_AUI.xlsx]Datos'!#REF!,AC95='C:\Users\jmartinezp\Documents\Ficha_Ministerio\Riesgos finales para entregar al ministerio el 15 de junio\[Riesgos_GSC_AUI.xlsx]Datos'!#REF!)</xm:f>
            <x14:dxf>
              <fill>
                <patternFill>
                  <bgColor rgb="FFFFFF00"/>
                </patternFill>
              </fill>
            </x14:dxf>
          </x14:cfRule>
          <x14:cfRule type="expression" priority="731" id="{CD010C71-D597-4D6E-B491-9F0FF818F031}">
            <xm:f>OR(AC95='C:\Users\jmartinezp\Documents\Ficha_Ministerio\Riesgos finales para entregar al ministerio el 15 de junio\[Riesgos_GSC_AUI.xlsx]Datos'!#REF!,AC95='C:\Users\jmartinezp\Documents\Ficha_Ministerio\Riesgos finales para entregar al ministerio el 15 de junio\[Riesgos_GSC_AUI.xlsx]Datos'!#REF!)</xm:f>
            <x14:dxf>
              <fill>
                <patternFill>
                  <bgColor rgb="FFFFC000"/>
                </patternFill>
              </fill>
            </x14:dxf>
          </x14:cfRule>
          <x14:cfRule type="expression" priority="732" id="{3A4EE981-71D7-41EC-AF3C-9EEA1358EFD6}">
            <xm:f>OR(AC95='C:\Users\jmartinezp\Documents\Ficha_Ministerio\Riesgos finales para entregar al ministerio el 15 de junio\[Riesgos_GSC_AUI.xlsx]Datos'!#REF!,AC95='C:\Users\jmartinezp\Documents\Ficha_Ministerio\Riesgos finales para entregar al ministerio el 15 de junio\[Riesgos_GSC_AUI.xlsx]Datos'!#REF!)</xm:f>
            <x14:dxf>
              <fill>
                <patternFill>
                  <bgColor rgb="FFFF0000"/>
                </patternFill>
              </fill>
            </x14:dxf>
          </x14:cfRule>
          <xm:sqref>AC95</xm:sqref>
        </x14:conditionalFormatting>
        <x14:conditionalFormatting xmlns:xm="http://schemas.microsoft.com/office/excel/2006/main">
          <x14:cfRule type="expression" priority="725" id="{4854EC7C-6B3C-4746-A003-1E8A9302CD1B}">
            <xm:f>OR(M96='C:\Users\jmartinezp\Documents\Ficha_Ministerio\Riesgos finales para entregar al ministerio el 15 de junio\[Riesgos_GSC_SEG.xlsx]Datos'!#REF!,M96='C:\Users\jmartinezp\Documents\Ficha_Ministerio\Riesgos finales para entregar al ministerio el 15 de junio\[Riesgos_GSC_SEG.xlsx]Datos'!#REF!)</xm:f>
            <x14:dxf>
              <fill>
                <patternFill>
                  <bgColor rgb="FF92D050"/>
                </patternFill>
              </fill>
            </x14:dxf>
          </x14:cfRule>
          <x14:cfRule type="expression" priority="726" id="{43452A6F-53C0-4D1B-9B33-B0FA2FE0317F}">
            <xm:f>OR(M96='C:\Users\jmartinezp\Documents\Ficha_Ministerio\Riesgos finales para entregar al ministerio el 15 de junio\[Riesgos_GSC_SEG.xlsx]Datos'!#REF!,M96='C:\Users\jmartinezp\Documents\Ficha_Ministerio\Riesgos finales para entregar al ministerio el 15 de junio\[Riesgos_GSC_SEG.xlsx]Datos'!#REF!)</xm:f>
            <x14:dxf>
              <fill>
                <patternFill>
                  <bgColor rgb="FFFFFF00"/>
                </patternFill>
              </fill>
            </x14:dxf>
          </x14:cfRule>
          <x14:cfRule type="expression" priority="727" id="{48D476CC-5148-46A8-8448-3FEF40373634}">
            <xm:f>OR(M96='C:\Users\jmartinezp\Documents\Ficha_Ministerio\Riesgos finales para entregar al ministerio el 15 de junio\[Riesgos_GSC_SEG.xlsx]Datos'!#REF!,M96='C:\Users\jmartinezp\Documents\Ficha_Ministerio\Riesgos finales para entregar al ministerio el 15 de junio\[Riesgos_GSC_SEG.xlsx]Datos'!#REF!)</xm:f>
            <x14:dxf>
              <fill>
                <patternFill>
                  <bgColor rgb="FFFFC000"/>
                </patternFill>
              </fill>
            </x14:dxf>
          </x14:cfRule>
          <x14:cfRule type="expression" priority="728" id="{2E7317E7-C342-4950-B601-61653546413F}">
            <xm:f>OR(M96='C:\Users\jmartinezp\Documents\Ficha_Ministerio\Riesgos finales para entregar al ministerio el 15 de junio\[Riesgos_GSC_SEG.xlsx]Datos'!#REF!,M96='C:\Users\jmartinezp\Documents\Ficha_Ministerio\Riesgos finales para entregar al ministerio el 15 de junio\[Riesgos_GSC_SEG.xlsx]Datos'!#REF!)</xm:f>
            <x14:dxf>
              <fill>
                <patternFill>
                  <bgColor rgb="FFFF0000"/>
                </patternFill>
              </fill>
            </x14:dxf>
          </x14:cfRule>
          <xm:sqref>M96</xm:sqref>
        </x14:conditionalFormatting>
        <x14:conditionalFormatting xmlns:xm="http://schemas.microsoft.com/office/excel/2006/main">
          <x14:cfRule type="expression" priority="711" id="{FEC64069-A8F1-4F2C-AF6D-737EB5E8A2C3}">
            <xm:f>OR(M97='C:\Users\jmartinezp\Documents\Ficha_Ministerio\Riesgos finales para entregar al ministerio el 15 de junio\[Riesgos_GSC_SEG.xlsx]Datos'!#REF!,M97='C:\Users\jmartinezp\Documents\Ficha_Ministerio\Riesgos finales para entregar al ministerio el 15 de junio\[Riesgos_GSC_SEG.xlsx]Datos'!#REF!)</xm:f>
            <x14:dxf>
              <fill>
                <patternFill>
                  <bgColor rgb="FF92D050"/>
                </patternFill>
              </fill>
            </x14:dxf>
          </x14:cfRule>
          <x14:cfRule type="expression" priority="712" id="{7E316F94-1725-4837-8385-8E62FDF5D6F2}">
            <xm:f>OR(M97='C:\Users\jmartinezp\Documents\Ficha_Ministerio\Riesgos finales para entregar al ministerio el 15 de junio\[Riesgos_GSC_SEG.xlsx]Datos'!#REF!,M97='C:\Users\jmartinezp\Documents\Ficha_Ministerio\Riesgos finales para entregar al ministerio el 15 de junio\[Riesgos_GSC_SEG.xlsx]Datos'!#REF!)</xm:f>
            <x14:dxf>
              <fill>
                <patternFill>
                  <bgColor rgb="FFFFFF00"/>
                </patternFill>
              </fill>
            </x14:dxf>
          </x14:cfRule>
          <x14:cfRule type="expression" priority="713" id="{F7619BD2-0C79-4266-895E-A356D7DBEEDF}">
            <xm:f>OR(M97='C:\Users\jmartinezp\Documents\Ficha_Ministerio\Riesgos finales para entregar al ministerio el 15 de junio\[Riesgos_GSC_SEG.xlsx]Datos'!#REF!,M97='C:\Users\jmartinezp\Documents\Ficha_Ministerio\Riesgos finales para entregar al ministerio el 15 de junio\[Riesgos_GSC_SEG.xlsx]Datos'!#REF!)</xm:f>
            <x14:dxf>
              <fill>
                <patternFill>
                  <bgColor rgb="FFFFC000"/>
                </patternFill>
              </fill>
            </x14:dxf>
          </x14:cfRule>
          <x14:cfRule type="expression" priority="714" id="{D34682C9-1B72-4435-AC36-64DCAD639325}">
            <xm:f>OR(M97='C:\Users\jmartinezp\Documents\Ficha_Ministerio\Riesgos finales para entregar al ministerio el 15 de junio\[Riesgos_GSC_SEG.xlsx]Datos'!#REF!,M97='C:\Users\jmartinezp\Documents\Ficha_Ministerio\Riesgos finales para entregar al ministerio el 15 de junio\[Riesgos_GSC_SEG.xlsx]Datos'!#REF!)</xm:f>
            <x14:dxf>
              <fill>
                <patternFill>
                  <bgColor rgb="FFFF0000"/>
                </patternFill>
              </fill>
            </x14:dxf>
          </x14:cfRule>
          <xm:sqref>M97</xm:sqref>
        </x14:conditionalFormatting>
        <x14:conditionalFormatting xmlns:xm="http://schemas.microsoft.com/office/excel/2006/main">
          <x14:cfRule type="cellIs" priority="722" operator="equal" id="{82623CAF-DB37-4CED-9073-25E9DF849CA6}">
            <xm:f>'C:\Users\jmartinezp\Documents\Ficha_Ministerio\Riesgos finales para entregar al ministerio el 15 de junio\[Riesgos_GSC_SEG.xlsx]Datos'!#REF!</xm:f>
            <x14:dxf>
              <fill>
                <patternFill>
                  <bgColor rgb="FF92D050"/>
                </patternFill>
              </fill>
            </x14:dxf>
          </x14:cfRule>
          <x14:cfRule type="cellIs" priority="723" operator="equal" id="{2780234E-6CF3-4431-86A9-D9DCA97E2F0F}">
            <xm:f>'C:\Users\jmartinezp\Documents\Ficha_Ministerio\Riesgos finales para entregar al ministerio el 15 de junio\[Riesgos_GSC_SEG.xlsx]Datos'!#REF!</xm:f>
            <x14:dxf>
              <fill>
                <patternFill>
                  <bgColor rgb="FFFFFF00"/>
                </patternFill>
              </fill>
            </x14:dxf>
          </x14:cfRule>
          <x14:cfRule type="cellIs" priority="724" operator="equal" id="{CD8360AC-336E-4975-84C5-9F5D3A05B35E}">
            <xm:f>'C:\Users\jmartinezp\Documents\Ficha_Ministerio\Riesgos finales para entregar al ministerio el 15 de junio\[Riesgos_GSC_SEG.xlsx]Datos'!#REF!</xm:f>
            <x14:dxf>
              <fill>
                <patternFill>
                  <bgColor rgb="FFFF0000"/>
                </patternFill>
              </fill>
            </x14:dxf>
          </x14:cfRule>
          <xm:sqref>S96</xm:sqref>
        </x14:conditionalFormatting>
        <x14:conditionalFormatting xmlns:xm="http://schemas.microsoft.com/office/excel/2006/main">
          <x14:cfRule type="cellIs" priority="708" operator="equal" id="{35709A73-ABC3-4AF8-8B61-78C2425A9B67}">
            <xm:f>'C:\Users\jmartinezp\Documents\Ficha_Ministerio\Riesgos finales para entregar al ministerio el 15 de junio\[Riesgos_GSC_SEG.xlsx]Datos'!#REF!</xm:f>
            <x14:dxf>
              <fill>
                <patternFill>
                  <bgColor rgb="FF92D050"/>
                </patternFill>
              </fill>
            </x14:dxf>
          </x14:cfRule>
          <x14:cfRule type="cellIs" priority="709" operator="equal" id="{492EFEAD-C7D6-4DB2-B081-15A28275E246}">
            <xm:f>'C:\Users\jmartinezp\Documents\Ficha_Ministerio\Riesgos finales para entregar al ministerio el 15 de junio\[Riesgos_GSC_SEG.xlsx]Datos'!#REF!</xm:f>
            <x14:dxf>
              <fill>
                <patternFill>
                  <bgColor rgb="FFFFFF00"/>
                </patternFill>
              </fill>
            </x14:dxf>
          </x14:cfRule>
          <x14:cfRule type="cellIs" priority="710" operator="equal" id="{CBE4DFD0-E8FE-4B35-A6E5-2D1B71FD6C33}">
            <xm:f>'C:\Users\jmartinezp\Documents\Ficha_Ministerio\Riesgos finales para entregar al ministerio el 15 de junio\[Riesgos_GSC_SEG.xlsx]Datos'!#REF!</xm:f>
            <x14:dxf>
              <fill>
                <patternFill>
                  <bgColor rgb="FFFF0000"/>
                </patternFill>
              </fill>
            </x14:dxf>
          </x14:cfRule>
          <xm:sqref>S97</xm:sqref>
        </x14:conditionalFormatting>
        <x14:conditionalFormatting xmlns:xm="http://schemas.microsoft.com/office/excel/2006/main">
          <x14:cfRule type="cellIs" priority="719" operator="equal" id="{829352E6-C147-4A13-9F0A-CF3A943EDD64}">
            <xm:f>'C:\Users\jmartinezp\Documents\Ficha_Ministerio\Riesgos finales para entregar al ministerio el 15 de junio\[Riesgos_GSC_SEG.xlsx]Datos'!#REF!</xm:f>
            <x14:dxf>
              <fill>
                <patternFill>
                  <bgColor rgb="FF92D050"/>
                </patternFill>
              </fill>
            </x14:dxf>
          </x14:cfRule>
          <x14:cfRule type="cellIs" priority="720" operator="equal" id="{4EB27522-D8C9-46DC-B483-BC5422B23E1D}">
            <xm:f>'C:\Users\jmartinezp\Documents\Ficha_Ministerio\Riesgos finales para entregar al ministerio el 15 de junio\[Riesgos_GSC_SEG.xlsx]Datos'!#REF!</xm:f>
            <x14:dxf>
              <fill>
                <patternFill>
                  <bgColor rgb="FFFFFF00"/>
                </patternFill>
              </fill>
            </x14:dxf>
          </x14:cfRule>
          <x14:cfRule type="cellIs" priority="721" operator="equal" id="{0C30FC13-7401-419B-8A33-CE64B5C27D22}">
            <xm:f>'C:\Users\jmartinezp\Documents\Ficha_Ministerio\Riesgos finales para entregar al ministerio el 15 de junio\[Riesgos_GSC_SEG.xlsx]Datos'!#REF!</xm:f>
            <x14:dxf>
              <fill>
                <patternFill>
                  <bgColor rgb="FFFF0000"/>
                </patternFill>
              </fill>
            </x14:dxf>
          </x14:cfRule>
          <xm:sqref>Y96</xm:sqref>
        </x14:conditionalFormatting>
        <x14:conditionalFormatting xmlns:xm="http://schemas.microsoft.com/office/excel/2006/main">
          <x14:cfRule type="cellIs" priority="705" operator="equal" id="{956EBFB5-C53B-4387-9286-608EC03B23CE}">
            <xm:f>'C:\Users\jmartinezp\Documents\Ficha_Ministerio\Riesgos finales para entregar al ministerio el 15 de junio\[Riesgos_GSC_SEG.xlsx]Datos'!#REF!</xm:f>
            <x14:dxf>
              <fill>
                <patternFill>
                  <bgColor rgb="FF92D050"/>
                </patternFill>
              </fill>
            </x14:dxf>
          </x14:cfRule>
          <x14:cfRule type="cellIs" priority="706" operator="equal" id="{460F7EC0-6ADD-487A-BE3B-698562FDDD44}">
            <xm:f>'C:\Users\jmartinezp\Documents\Ficha_Ministerio\Riesgos finales para entregar al ministerio el 15 de junio\[Riesgos_GSC_SEG.xlsx]Datos'!#REF!</xm:f>
            <x14:dxf>
              <fill>
                <patternFill>
                  <bgColor rgb="FFFFFF00"/>
                </patternFill>
              </fill>
            </x14:dxf>
          </x14:cfRule>
          <x14:cfRule type="cellIs" priority="707" operator="equal" id="{417039F8-39F7-416B-9CD9-C755969E1D4A}">
            <xm:f>'C:\Users\jmartinezp\Documents\Ficha_Ministerio\Riesgos finales para entregar al ministerio el 15 de junio\[Riesgos_GSC_SEG.xlsx]Datos'!#REF!</xm:f>
            <x14:dxf>
              <fill>
                <patternFill>
                  <bgColor rgb="FFFF0000"/>
                </patternFill>
              </fill>
            </x14:dxf>
          </x14:cfRule>
          <xm:sqref>Y97</xm:sqref>
        </x14:conditionalFormatting>
        <x14:conditionalFormatting xmlns:xm="http://schemas.microsoft.com/office/excel/2006/main">
          <x14:cfRule type="expression" priority="715" id="{BAFF7B84-C9A2-4E8B-AAA2-4DFEE8277215}">
            <xm:f>OR(AC96='C:\Users\jmartinezp\Documents\Ficha_Ministerio\Riesgos finales para entregar al ministerio el 15 de junio\[Riesgos_GSC_SEG.xlsx]Datos'!#REF!,AC96='C:\Users\jmartinezp\Documents\Ficha_Ministerio\Riesgos finales para entregar al ministerio el 15 de junio\[Riesgos_GSC_SEG.xlsx]Datos'!#REF!)</xm:f>
            <x14:dxf>
              <fill>
                <patternFill>
                  <bgColor rgb="FF92D050"/>
                </patternFill>
              </fill>
            </x14:dxf>
          </x14:cfRule>
          <x14:cfRule type="expression" priority="716" id="{4C84D2BA-C543-464A-9F70-45DD55420A0B}">
            <xm:f>OR(AC96='C:\Users\jmartinezp\Documents\Ficha_Ministerio\Riesgos finales para entregar al ministerio el 15 de junio\[Riesgos_GSC_SEG.xlsx]Datos'!#REF!,AC96='C:\Users\jmartinezp\Documents\Ficha_Ministerio\Riesgos finales para entregar al ministerio el 15 de junio\[Riesgos_GSC_SEG.xlsx]Datos'!#REF!)</xm:f>
            <x14:dxf>
              <fill>
                <patternFill>
                  <bgColor rgb="FFFFFF00"/>
                </patternFill>
              </fill>
            </x14:dxf>
          </x14:cfRule>
          <x14:cfRule type="expression" priority="717" id="{54CC617C-C1DE-460B-95CA-D3A6794AD7C7}">
            <xm:f>OR(AC96='C:\Users\jmartinezp\Documents\Ficha_Ministerio\Riesgos finales para entregar al ministerio el 15 de junio\[Riesgos_GSC_SEG.xlsx]Datos'!#REF!,AC96='C:\Users\jmartinezp\Documents\Ficha_Ministerio\Riesgos finales para entregar al ministerio el 15 de junio\[Riesgos_GSC_SEG.xlsx]Datos'!#REF!)</xm:f>
            <x14:dxf>
              <fill>
                <patternFill>
                  <bgColor rgb="FFFFC000"/>
                </patternFill>
              </fill>
            </x14:dxf>
          </x14:cfRule>
          <x14:cfRule type="expression" priority="718" id="{E43E7035-DA20-4738-B05F-0D060B5F653E}">
            <xm:f>OR(AC96='C:\Users\jmartinezp\Documents\Ficha_Ministerio\Riesgos finales para entregar al ministerio el 15 de junio\[Riesgos_GSC_SEG.xlsx]Datos'!#REF!,AC96='C:\Users\jmartinezp\Documents\Ficha_Ministerio\Riesgos finales para entregar al ministerio el 15 de junio\[Riesgos_GSC_SEG.xlsx]Datos'!#REF!)</xm:f>
            <x14:dxf>
              <fill>
                <patternFill>
                  <bgColor rgb="FFFF0000"/>
                </patternFill>
              </fill>
            </x14:dxf>
          </x14:cfRule>
          <xm:sqref>AC96</xm:sqref>
        </x14:conditionalFormatting>
        <x14:conditionalFormatting xmlns:xm="http://schemas.microsoft.com/office/excel/2006/main">
          <x14:cfRule type="expression" priority="701" id="{C68FC5AE-0B91-411C-91BA-FF958D832B2C}">
            <xm:f>OR(AC97='C:\Users\jmartinezp\Documents\Ficha_Ministerio\Riesgos finales para entregar al ministerio el 15 de junio\[Riesgos_GSC_SEG.xlsx]Datos'!#REF!,AC97='C:\Users\jmartinezp\Documents\Ficha_Ministerio\Riesgos finales para entregar al ministerio el 15 de junio\[Riesgos_GSC_SEG.xlsx]Datos'!#REF!)</xm:f>
            <x14:dxf>
              <fill>
                <patternFill>
                  <bgColor rgb="FF92D050"/>
                </patternFill>
              </fill>
            </x14:dxf>
          </x14:cfRule>
          <x14:cfRule type="expression" priority="702" id="{7E616608-91A8-499F-B5B0-E494A759465E}">
            <xm:f>OR(AC97='C:\Users\jmartinezp\Documents\Ficha_Ministerio\Riesgos finales para entregar al ministerio el 15 de junio\[Riesgos_GSC_SEG.xlsx]Datos'!#REF!,AC97='C:\Users\jmartinezp\Documents\Ficha_Ministerio\Riesgos finales para entregar al ministerio el 15 de junio\[Riesgos_GSC_SEG.xlsx]Datos'!#REF!)</xm:f>
            <x14:dxf>
              <fill>
                <patternFill>
                  <bgColor rgb="FFFFFF00"/>
                </patternFill>
              </fill>
            </x14:dxf>
          </x14:cfRule>
          <x14:cfRule type="expression" priority="703" id="{C4BED80E-6212-4E33-B067-0C48D27985A8}">
            <xm:f>OR(AC97='C:\Users\jmartinezp\Documents\Ficha_Ministerio\Riesgos finales para entregar al ministerio el 15 de junio\[Riesgos_GSC_SEG.xlsx]Datos'!#REF!,AC97='C:\Users\jmartinezp\Documents\Ficha_Ministerio\Riesgos finales para entregar al ministerio el 15 de junio\[Riesgos_GSC_SEG.xlsx]Datos'!#REF!)</xm:f>
            <x14:dxf>
              <fill>
                <patternFill>
                  <bgColor rgb="FFFFC000"/>
                </patternFill>
              </fill>
            </x14:dxf>
          </x14:cfRule>
          <x14:cfRule type="expression" priority="704" id="{7E06689D-19E3-4CA5-9EBA-FBB8526D992E}">
            <xm:f>OR(AC97='C:\Users\jmartinezp\Documents\Ficha_Ministerio\Riesgos finales para entregar al ministerio el 15 de junio\[Riesgos_GSC_SEG.xlsx]Datos'!#REF!,AC97='C:\Users\jmartinezp\Documents\Ficha_Ministerio\Riesgos finales para entregar al ministerio el 15 de junio\[Riesgos_GSC_SEG.xlsx]Datos'!#REF!)</xm:f>
            <x14:dxf>
              <fill>
                <patternFill>
                  <bgColor rgb="FFFF0000"/>
                </patternFill>
              </fill>
            </x14:dxf>
          </x14:cfRule>
          <xm:sqref>AC97</xm:sqref>
        </x14:conditionalFormatting>
        <x14:conditionalFormatting xmlns:xm="http://schemas.microsoft.com/office/excel/2006/main">
          <x14:cfRule type="expression" priority="697" id="{27BE5568-2C66-44CB-A01A-0C69F5DE9A19}">
            <xm:f>OR(M98='C:\Users\jmartinezp\Documents\Ficha_Ministerio\Riesgos finales para entregar al ministerio el 15 de junio\[Riesgos_ASS_RSA.xlsx]Datos'!#REF!,M98='C:\Users\jmartinezp\Documents\Ficha_Ministerio\Riesgos finales para entregar al ministerio el 15 de junio\[Riesgos_ASS_RSA.xlsx]Datos'!#REF!)</xm:f>
            <x14:dxf>
              <fill>
                <patternFill>
                  <bgColor rgb="FF92D050"/>
                </patternFill>
              </fill>
            </x14:dxf>
          </x14:cfRule>
          <x14:cfRule type="expression" priority="698" id="{CD2C6D9E-BC41-4A19-AAC2-CECC95C1715A}">
            <xm:f>OR(M98='C:\Users\jmartinezp\Documents\Ficha_Ministerio\Riesgos finales para entregar al ministerio el 15 de junio\[Riesgos_ASS_RSA.xlsx]Datos'!#REF!,M98='C:\Users\jmartinezp\Documents\Ficha_Ministerio\Riesgos finales para entregar al ministerio el 15 de junio\[Riesgos_ASS_RSA.xlsx]Datos'!#REF!)</xm:f>
            <x14:dxf>
              <fill>
                <patternFill>
                  <bgColor rgb="FFFFFF00"/>
                </patternFill>
              </fill>
            </x14:dxf>
          </x14:cfRule>
          <x14:cfRule type="expression" priority="699" id="{62BC26E3-10E6-4AD1-B2B5-5892B2D54202}">
            <xm:f>OR(M98='C:\Users\jmartinezp\Documents\Ficha_Ministerio\Riesgos finales para entregar al ministerio el 15 de junio\[Riesgos_ASS_RSA.xlsx]Datos'!#REF!,M98='C:\Users\jmartinezp\Documents\Ficha_Ministerio\Riesgos finales para entregar al ministerio el 15 de junio\[Riesgos_ASS_RSA.xlsx]Datos'!#REF!)</xm:f>
            <x14:dxf>
              <fill>
                <patternFill>
                  <bgColor rgb="FFFFC000"/>
                </patternFill>
              </fill>
            </x14:dxf>
          </x14:cfRule>
          <x14:cfRule type="expression" priority="700" id="{C503B76B-1D0C-4285-99FA-30833F0EA71D}">
            <xm:f>OR(M98='C:\Users\jmartinezp\Documents\Ficha_Ministerio\Riesgos finales para entregar al ministerio el 15 de junio\[Riesgos_ASS_RSA.xlsx]Datos'!#REF!,M98='C:\Users\jmartinezp\Documents\Ficha_Ministerio\Riesgos finales para entregar al ministerio el 15 de junio\[Riesgos_ASS_RSA.xlsx]Datos'!#REF!)</xm:f>
            <x14:dxf>
              <fill>
                <patternFill>
                  <bgColor rgb="FFFF0000"/>
                </patternFill>
              </fill>
            </x14:dxf>
          </x14:cfRule>
          <xm:sqref>M98</xm:sqref>
        </x14:conditionalFormatting>
        <x14:conditionalFormatting xmlns:xm="http://schemas.microsoft.com/office/excel/2006/main">
          <x14:cfRule type="cellIs" priority="694" operator="equal" id="{0C14508B-13CF-4892-8E7C-C6A7D2EA09BE}">
            <xm:f>'C:\Users\jmartinezp\Documents\Ficha_Ministerio\Riesgos finales para entregar al ministerio el 15 de junio\[Riesgos_ASS_RSA.xlsx]Datos'!#REF!</xm:f>
            <x14:dxf>
              <fill>
                <patternFill>
                  <bgColor rgb="FF92D050"/>
                </patternFill>
              </fill>
            </x14:dxf>
          </x14:cfRule>
          <x14:cfRule type="cellIs" priority="695" operator="equal" id="{69C04937-6446-4D68-B3D9-D41701FA52EE}">
            <xm:f>'C:\Users\jmartinezp\Documents\Ficha_Ministerio\Riesgos finales para entregar al ministerio el 15 de junio\[Riesgos_ASS_RSA.xlsx]Datos'!#REF!</xm:f>
            <x14:dxf>
              <fill>
                <patternFill>
                  <bgColor rgb="FFFFFF00"/>
                </patternFill>
              </fill>
            </x14:dxf>
          </x14:cfRule>
          <x14:cfRule type="cellIs" priority="696" operator="equal" id="{5F062D9D-5986-4910-85A3-226AAD0447F7}">
            <xm:f>'C:\Users\jmartinezp\Documents\Ficha_Ministerio\Riesgos finales para entregar al ministerio el 15 de junio\[Riesgos_ASS_RSA.xlsx]Datos'!#REF!</xm:f>
            <x14:dxf>
              <fill>
                <patternFill>
                  <bgColor rgb="FFFF0000"/>
                </patternFill>
              </fill>
            </x14:dxf>
          </x14:cfRule>
          <xm:sqref>S98</xm:sqref>
        </x14:conditionalFormatting>
        <x14:conditionalFormatting xmlns:xm="http://schemas.microsoft.com/office/excel/2006/main">
          <x14:cfRule type="cellIs" priority="691" operator="equal" id="{38D6BEA5-D125-4E97-B383-B3D51AC3CF33}">
            <xm:f>'C:\Users\jmartinezp\Documents\Ficha_Ministerio\Riesgos finales para entregar al ministerio el 15 de junio\[Riesgos_ASS_RSA.xlsx]Datos'!#REF!</xm:f>
            <x14:dxf>
              <fill>
                <patternFill>
                  <bgColor rgb="FF92D050"/>
                </patternFill>
              </fill>
            </x14:dxf>
          </x14:cfRule>
          <x14:cfRule type="cellIs" priority="692" operator="equal" id="{D001B4A6-3680-4A0D-A373-B63B1F9A9F93}">
            <xm:f>'C:\Users\jmartinezp\Documents\Ficha_Ministerio\Riesgos finales para entregar al ministerio el 15 de junio\[Riesgos_ASS_RSA.xlsx]Datos'!#REF!</xm:f>
            <x14:dxf>
              <fill>
                <patternFill>
                  <bgColor rgb="FFFFFF00"/>
                </patternFill>
              </fill>
            </x14:dxf>
          </x14:cfRule>
          <x14:cfRule type="cellIs" priority="693" operator="equal" id="{5CBCD4A4-DBFA-4FA2-9CF7-C802163E1000}">
            <xm:f>'C:\Users\jmartinezp\Documents\Ficha_Ministerio\Riesgos finales para entregar al ministerio el 15 de junio\[Riesgos_ASS_RSA.xlsx]Datos'!#REF!</xm:f>
            <x14:dxf>
              <fill>
                <patternFill>
                  <bgColor rgb="FFFF0000"/>
                </patternFill>
              </fill>
            </x14:dxf>
          </x14:cfRule>
          <xm:sqref>Y98</xm:sqref>
        </x14:conditionalFormatting>
        <x14:conditionalFormatting xmlns:xm="http://schemas.microsoft.com/office/excel/2006/main">
          <x14:cfRule type="expression" priority="687" id="{DF149D98-B3D7-4BBA-93B6-D6BB302961D0}">
            <xm:f>OR(AC98='C:\Users\jmartinezp\Documents\Ficha_Ministerio\Riesgos finales para entregar al ministerio el 15 de junio\[Riesgos_ASS_RSA.xlsx]Datos'!#REF!,AC98='C:\Users\jmartinezp\Documents\Ficha_Ministerio\Riesgos finales para entregar al ministerio el 15 de junio\[Riesgos_ASS_RSA.xlsx]Datos'!#REF!)</xm:f>
            <x14:dxf>
              <fill>
                <patternFill>
                  <bgColor rgb="FF92D050"/>
                </patternFill>
              </fill>
            </x14:dxf>
          </x14:cfRule>
          <x14:cfRule type="expression" priority="688" id="{B1C5F8F6-476F-44B7-BF7F-47DDCA642FD6}">
            <xm:f>OR(AC98='C:\Users\jmartinezp\Documents\Ficha_Ministerio\Riesgos finales para entregar al ministerio el 15 de junio\[Riesgos_ASS_RSA.xlsx]Datos'!#REF!,AC98='C:\Users\jmartinezp\Documents\Ficha_Ministerio\Riesgos finales para entregar al ministerio el 15 de junio\[Riesgos_ASS_RSA.xlsx]Datos'!#REF!)</xm:f>
            <x14:dxf>
              <fill>
                <patternFill>
                  <bgColor rgb="FFFFFF00"/>
                </patternFill>
              </fill>
            </x14:dxf>
          </x14:cfRule>
          <x14:cfRule type="expression" priority="689" id="{9857C4D4-D201-413F-870F-AAF2A82C8646}">
            <xm:f>OR(AC98='C:\Users\jmartinezp\Documents\Ficha_Ministerio\Riesgos finales para entregar al ministerio el 15 de junio\[Riesgos_ASS_RSA.xlsx]Datos'!#REF!,AC98='C:\Users\jmartinezp\Documents\Ficha_Ministerio\Riesgos finales para entregar al ministerio el 15 de junio\[Riesgos_ASS_RSA.xlsx]Datos'!#REF!)</xm:f>
            <x14:dxf>
              <fill>
                <patternFill>
                  <bgColor rgb="FFFFC000"/>
                </patternFill>
              </fill>
            </x14:dxf>
          </x14:cfRule>
          <x14:cfRule type="expression" priority="690" id="{4212EA46-48F3-4A8E-B5CC-777B902A5E21}">
            <xm:f>OR(AC98='C:\Users\jmartinezp\Documents\Ficha_Ministerio\Riesgos finales para entregar al ministerio el 15 de junio\[Riesgos_ASS_RSA.xlsx]Datos'!#REF!,AC98='C:\Users\jmartinezp\Documents\Ficha_Ministerio\Riesgos finales para entregar al ministerio el 15 de junio\[Riesgos_ASS_RSA.xlsx]Datos'!#REF!)</xm:f>
            <x14:dxf>
              <fill>
                <patternFill>
                  <bgColor rgb="FFFF0000"/>
                </patternFill>
              </fill>
            </x14:dxf>
          </x14:cfRule>
          <xm:sqref>AC98</xm:sqref>
        </x14:conditionalFormatting>
        <x14:conditionalFormatting xmlns:xm="http://schemas.microsoft.com/office/excel/2006/main">
          <x14:cfRule type="expression" priority="641" id="{E65EFA2E-1DEA-44B8-8E0B-9C2E8F7BDB87}">
            <xm:f>OR(M99='C:\Users\jmartinezp\Documents\Ficha_Ministerio\Riesgos finales para entregar al ministerio el 15 de junio\[Riesgos_TIC_PTI_.xlsx]Datos'!#REF!,M99='C:\Users\jmartinezp\Documents\Ficha_Ministerio\Riesgos finales para entregar al ministerio el 15 de junio\[Riesgos_TIC_PTI_.xlsx]Datos'!#REF!)</xm:f>
            <x14:dxf>
              <fill>
                <patternFill>
                  <bgColor rgb="FF92D050"/>
                </patternFill>
              </fill>
            </x14:dxf>
          </x14:cfRule>
          <x14:cfRule type="expression" priority="642" id="{498A9002-94BB-4CE8-A102-A248C4EA373E}">
            <xm:f>OR(M99='C:\Users\jmartinezp\Documents\Ficha_Ministerio\Riesgos finales para entregar al ministerio el 15 de junio\[Riesgos_TIC_PTI_.xlsx]Datos'!#REF!,M99='C:\Users\jmartinezp\Documents\Ficha_Ministerio\Riesgos finales para entregar al ministerio el 15 de junio\[Riesgos_TIC_PTI_.xlsx]Datos'!#REF!)</xm:f>
            <x14:dxf>
              <fill>
                <patternFill>
                  <bgColor rgb="FFFFFF00"/>
                </patternFill>
              </fill>
            </x14:dxf>
          </x14:cfRule>
          <x14:cfRule type="expression" priority="643" id="{C158B018-7427-4E62-8D2B-45AE75B5DE57}">
            <xm:f>OR(M99='C:\Users\jmartinezp\Documents\Ficha_Ministerio\Riesgos finales para entregar al ministerio el 15 de junio\[Riesgos_TIC_PTI_.xlsx]Datos'!#REF!,M99='C:\Users\jmartinezp\Documents\Ficha_Ministerio\Riesgos finales para entregar al ministerio el 15 de junio\[Riesgos_TIC_PTI_.xlsx]Datos'!#REF!)</xm:f>
            <x14:dxf>
              <fill>
                <patternFill>
                  <bgColor rgb="FFFFC000"/>
                </patternFill>
              </fill>
            </x14:dxf>
          </x14:cfRule>
          <x14:cfRule type="expression" priority="644" id="{510222D3-C27B-4FAD-B613-ED429FF00B52}">
            <xm:f>OR(M99='C:\Users\jmartinezp\Documents\Ficha_Ministerio\Riesgos finales para entregar al ministerio el 15 de junio\[Riesgos_TIC_PTI_.xlsx]Datos'!#REF!,M99='C:\Users\jmartinezp\Documents\Ficha_Ministerio\Riesgos finales para entregar al ministerio el 15 de junio\[Riesgos_TIC_PTI_.xlsx]Datos'!#REF!)</xm:f>
            <x14:dxf>
              <fill>
                <patternFill>
                  <bgColor rgb="FFFF0000"/>
                </patternFill>
              </fill>
            </x14:dxf>
          </x14:cfRule>
          <xm:sqref>M99</xm:sqref>
        </x14:conditionalFormatting>
        <x14:conditionalFormatting xmlns:xm="http://schemas.microsoft.com/office/excel/2006/main">
          <x14:cfRule type="expression" priority="627" id="{316D50CD-79CE-479F-B467-91B8E765FC61}">
            <xm:f>OR(M100='C:\Users\jmartinezp\Documents\Ficha_Ministerio\Riesgos finales para entregar al ministerio el 15 de junio\[Riesgos_TIC_PTI_.xlsx]Datos'!#REF!,M100='C:\Users\jmartinezp\Documents\Ficha_Ministerio\Riesgos finales para entregar al ministerio el 15 de junio\[Riesgos_TIC_PTI_.xlsx]Datos'!#REF!)</xm:f>
            <x14:dxf>
              <fill>
                <patternFill>
                  <bgColor rgb="FF92D050"/>
                </patternFill>
              </fill>
            </x14:dxf>
          </x14:cfRule>
          <x14:cfRule type="expression" priority="628" id="{825894AE-B519-4D52-9A67-86D7D7366080}">
            <xm:f>OR(M100='C:\Users\jmartinezp\Documents\Ficha_Ministerio\Riesgos finales para entregar al ministerio el 15 de junio\[Riesgos_TIC_PTI_.xlsx]Datos'!#REF!,M100='C:\Users\jmartinezp\Documents\Ficha_Ministerio\Riesgos finales para entregar al ministerio el 15 de junio\[Riesgos_TIC_PTI_.xlsx]Datos'!#REF!)</xm:f>
            <x14:dxf>
              <fill>
                <patternFill>
                  <bgColor rgb="FFFFFF00"/>
                </patternFill>
              </fill>
            </x14:dxf>
          </x14:cfRule>
          <x14:cfRule type="expression" priority="629" id="{CA906E97-499E-4639-9F88-FD0D8DAD44A0}">
            <xm:f>OR(M100='C:\Users\jmartinezp\Documents\Ficha_Ministerio\Riesgos finales para entregar al ministerio el 15 de junio\[Riesgos_TIC_PTI_.xlsx]Datos'!#REF!,M100='C:\Users\jmartinezp\Documents\Ficha_Ministerio\Riesgos finales para entregar al ministerio el 15 de junio\[Riesgos_TIC_PTI_.xlsx]Datos'!#REF!)</xm:f>
            <x14:dxf>
              <fill>
                <patternFill>
                  <bgColor rgb="FFFFC000"/>
                </patternFill>
              </fill>
            </x14:dxf>
          </x14:cfRule>
          <x14:cfRule type="expression" priority="630" id="{1BB9F622-8374-4717-B69B-F187068CDFE9}">
            <xm:f>OR(M100='C:\Users\jmartinezp\Documents\Ficha_Ministerio\Riesgos finales para entregar al ministerio el 15 de junio\[Riesgos_TIC_PTI_.xlsx]Datos'!#REF!,M100='C:\Users\jmartinezp\Documents\Ficha_Ministerio\Riesgos finales para entregar al ministerio el 15 de junio\[Riesgos_TIC_PTI_.xlsx]Datos'!#REF!)</xm:f>
            <x14:dxf>
              <fill>
                <patternFill>
                  <bgColor rgb="FFFF0000"/>
                </patternFill>
              </fill>
            </x14:dxf>
          </x14:cfRule>
          <xm:sqref>M100</xm:sqref>
        </x14:conditionalFormatting>
        <x14:conditionalFormatting xmlns:xm="http://schemas.microsoft.com/office/excel/2006/main">
          <x14:cfRule type="cellIs" priority="638" operator="equal" id="{852E5137-ED69-4C7E-BA59-70AA05C7F3DD}">
            <xm:f>'C:\Users\jmartinezp\Documents\Ficha_Ministerio\Riesgos finales para entregar al ministerio el 15 de junio\[Riesgos_TIC_PTI_.xlsx]Datos'!#REF!</xm:f>
            <x14:dxf>
              <fill>
                <patternFill>
                  <bgColor rgb="FF92D050"/>
                </patternFill>
              </fill>
            </x14:dxf>
          </x14:cfRule>
          <x14:cfRule type="cellIs" priority="639" operator="equal" id="{814C0C5E-9D4F-4144-BEA4-7C18CDA36446}">
            <xm:f>'C:\Users\jmartinezp\Documents\Ficha_Ministerio\Riesgos finales para entregar al ministerio el 15 de junio\[Riesgos_TIC_PTI_.xlsx]Datos'!#REF!</xm:f>
            <x14:dxf>
              <fill>
                <patternFill>
                  <bgColor rgb="FFFFFF00"/>
                </patternFill>
              </fill>
            </x14:dxf>
          </x14:cfRule>
          <x14:cfRule type="cellIs" priority="640" operator="equal" id="{80AFA1F2-BBC5-4E60-9C16-6AF1D69C5682}">
            <xm:f>'C:\Users\jmartinezp\Documents\Ficha_Ministerio\Riesgos finales para entregar al ministerio el 15 de junio\[Riesgos_TIC_PTI_.xlsx]Datos'!#REF!</xm:f>
            <x14:dxf>
              <fill>
                <patternFill>
                  <bgColor rgb="FFFF0000"/>
                </patternFill>
              </fill>
            </x14:dxf>
          </x14:cfRule>
          <xm:sqref>S99</xm:sqref>
        </x14:conditionalFormatting>
        <x14:conditionalFormatting xmlns:xm="http://schemas.microsoft.com/office/excel/2006/main">
          <x14:cfRule type="cellIs" priority="624" operator="equal" id="{4729B24E-DC9C-4715-9879-23E84E51BBB8}">
            <xm:f>'C:\Users\jmartinezp\Documents\Ficha_Ministerio\Riesgos finales para entregar al ministerio el 15 de junio\[Riesgos_TIC_PTI_.xlsx]Datos'!#REF!</xm:f>
            <x14:dxf>
              <fill>
                <patternFill>
                  <bgColor rgb="FF92D050"/>
                </patternFill>
              </fill>
            </x14:dxf>
          </x14:cfRule>
          <x14:cfRule type="cellIs" priority="625" operator="equal" id="{31E2F526-C553-45D1-9AF7-8F5F90C089AA}">
            <xm:f>'C:\Users\jmartinezp\Documents\Ficha_Ministerio\Riesgos finales para entregar al ministerio el 15 de junio\[Riesgos_TIC_PTI_.xlsx]Datos'!#REF!</xm:f>
            <x14:dxf>
              <fill>
                <patternFill>
                  <bgColor rgb="FFFFFF00"/>
                </patternFill>
              </fill>
            </x14:dxf>
          </x14:cfRule>
          <x14:cfRule type="cellIs" priority="626" operator="equal" id="{9999714A-FF49-4A4B-A9A7-82FE364A8155}">
            <xm:f>'C:\Users\jmartinezp\Documents\Ficha_Ministerio\Riesgos finales para entregar al ministerio el 15 de junio\[Riesgos_TIC_PTI_.xlsx]Datos'!#REF!</xm:f>
            <x14:dxf>
              <fill>
                <patternFill>
                  <bgColor rgb="FFFF0000"/>
                </patternFill>
              </fill>
            </x14:dxf>
          </x14:cfRule>
          <xm:sqref>S100</xm:sqref>
        </x14:conditionalFormatting>
        <x14:conditionalFormatting xmlns:xm="http://schemas.microsoft.com/office/excel/2006/main">
          <x14:cfRule type="cellIs" priority="635" operator="equal" id="{50B0C98F-DB23-462F-ACAD-1CD96738AC65}">
            <xm:f>'C:\Users\jmartinezp\Documents\Ficha_Ministerio\Riesgos finales para entregar al ministerio el 15 de junio\[Riesgos_TIC_PTI_.xlsx]Datos'!#REF!</xm:f>
            <x14:dxf>
              <fill>
                <patternFill>
                  <bgColor rgb="FF92D050"/>
                </patternFill>
              </fill>
            </x14:dxf>
          </x14:cfRule>
          <x14:cfRule type="cellIs" priority="636" operator="equal" id="{58C5821E-2BF1-40D1-AC22-A7F0A263DB68}">
            <xm:f>'C:\Users\jmartinezp\Documents\Ficha_Ministerio\Riesgos finales para entregar al ministerio el 15 de junio\[Riesgos_TIC_PTI_.xlsx]Datos'!#REF!</xm:f>
            <x14:dxf>
              <fill>
                <patternFill>
                  <bgColor rgb="FFFFFF00"/>
                </patternFill>
              </fill>
            </x14:dxf>
          </x14:cfRule>
          <x14:cfRule type="cellIs" priority="637" operator="equal" id="{F543D41F-CB47-4DEA-9B1C-93E83DCB4AF2}">
            <xm:f>'C:\Users\jmartinezp\Documents\Ficha_Ministerio\Riesgos finales para entregar al ministerio el 15 de junio\[Riesgos_TIC_PTI_.xlsx]Datos'!#REF!</xm:f>
            <x14:dxf>
              <fill>
                <patternFill>
                  <bgColor rgb="FFFF0000"/>
                </patternFill>
              </fill>
            </x14:dxf>
          </x14:cfRule>
          <xm:sqref>Y99</xm:sqref>
        </x14:conditionalFormatting>
        <x14:conditionalFormatting xmlns:xm="http://schemas.microsoft.com/office/excel/2006/main">
          <x14:cfRule type="cellIs" priority="621" operator="equal" id="{D72D7482-8E88-41F2-A427-521BF591AF88}">
            <xm:f>'C:\Users\jmartinezp\Documents\Ficha_Ministerio\Riesgos finales para entregar al ministerio el 15 de junio\[Riesgos_TIC_PTI_.xlsx]Datos'!#REF!</xm:f>
            <x14:dxf>
              <fill>
                <patternFill>
                  <bgColor rgb="FF92D050"/>
                </patternFill>
              </fill>
            </x14:dxf>
          </x14:cfRule>
          <x14:cfRule type="cellIs" priority="622" operator="equal" id="{D0AC716A-F9B6-496B-8376-9F80369349FB}">
            <xm:f>'C:\Users\jmartinezp\Documents\Ficha_Ministerio\Riesgos finales para entregar al ministerio el 15 de junio\[Riesgos_TIC_PTI_.xlsx]Datos'!#REF!</xm:f>
            <x14:dxf>
              <fill>
                <patternFill>
                  <bgColor rgb="FFFFFF00"/>
                </patternFill>
              </fill>
            </x14:dxf>
          </x14:cfRule>
          <x14:cfRule type="cellIs" priority="623" operator="equal" id="{249F83FD-6623-4975-BE3D-219A64206730}">
            <xm:f>'C:\Users\jmartinezp\Documents\Ficha_Ministerio\Riesgos finales para entregar al ministerio el 15 de junio\[Riesgos_TIC_PTI_.xlsx]Datos'!#REF!</xm:f>
            <x14:dxf>
              <fill>
                <patternFill>
                  <bgColor rgb="FFFF0000"/>
                </patternFill>
              </fill>
            </x14:dxf>
          </x14:cfRule>
          <xm:sqref>Y100</xm:sqref>
        </x14:conditionalFormatting>
        <x14:conditionalFormatting xmlns:xm="http://schemas.microsoft.com/office/excel/2006/main">
          <x14:cfRule type="expression" priority="631" id="{CC4C8B96-A7EE-464D-BE9F-EDCF6AFC41E9}">
            <xm:f>OR(AC99='C:\Users\jmartinezp\Documents\Ficha_Ministerio\Riesgos finales para entregar al ministerio el 15 de junio\[Riesgos_TIC_PTI_.xlsx]Datos'!#REF!,AC99='C:\Users\jmartinezp\Documents\Ficha_Ministerio\Riesgos finales para entregar al ministerio el 15 de junio\[Riesgos_TIC_PTI_.xlsx]Datos'!#REF!)</xm:f>
            <x14:dxf>
              <fill>
                <patternFill>
                  <bgColor rgb="FF92D050"/>
                </patternFill>
              </fill>
            </x14:dxf>
          </x14:cfRule>
          <x14:cfRule type="expression" priority="632" id="{2F6DBFFD-B17D-4980-B88A-870A87D3B4F7}">
            <xm:f>OR(AC99='C:\Users\jmartinezp\Documents\Ficha_Ministerio\Riesgos finales para entregar al ministerio el 15 de junio\[Riesgos_TIC_PTI_.xlsx]Datos'!#REF!,AC99='C:\Users\jmartinezp\Documents\Ficha_Ministerio\Riesgos finales para entregar al ministerio el 15 de junio\[Riesgos_TIC_PTI_.xlsx]Datos'!#REF!)</xm:f>
            <x14:dxf>
              <fill>
                <patternFill>
                  <bgColor rgb="FFFFFF00"/>
                </patternFill>
              </fill>
            </x14:dxf>
          </x14:cfRule>
          <x14:cfRule type="expression" priority="633" id="{FB9F23D4-6C6C-4F7B-BE0E-8C9EB30592D3}">
            <xm:f>OR(AC99='C:\Users\jmartinezp\Documents\Ficha_Ministerio\Riesgos finales para entregar al ministerio el 15 de junio\[Riesgos_TIC_PTI_.xlsx]Datos'!#REF!,AC99='C:\Users\jmartinezp\Documents\Ficha_Ministerio\Riesgos finales para entregar al ministerio el 15 de junio\[Riesgos_TIC_PTI_.xlsx]Datos'!#REF!)</xm:f>
            <x14:dxf>
              <fill>
                <patternFill>
                  <bgColor rgb="FFFFC000"/>
                </patternFill>
              </fill>
            </x14:dxf>
          </x14:cfRule>
          <x14:cfRule type="expression" priority="634" id="{463889D5-8745-4C07-B245-8AA1A0B3C613}">
            <xm:f>OR(AC99='C:\Users\jmartinezp\Documents\Ficha_Ministerio\Riesgos finales para entregar al ministerio el 15 de junio\[Riesgos_TIC_PTI_.xlsx]Datos'!#REF!,AC99='C:\Users\jmartinezp\Documents\Ficha_Ministerio\Riesgos finales para entregar al ministerio el 15 de junio\[Riesgos_TIC_PTI_.xlsx]Datos'!#REF!)</xm:f>
            <x14:dxf>
              <fill>
                <patternFill>
                  <bgColor rgb="FFFF0000"/>
                </patternFill>
              </fill>
            </x14:dxf>
          </x14:cfRule>
          <xm:sqref>AC99</xm:sqref>
        </x14:conditionalFormatting>
        <x14:conditionalFormatting xmlns:xm="http://schemas.microsoft.com/office/excel/2006/main">
          <x14:cfRule type="expression" priority="617" id="{FF9BB992-6FAF-4145-A589-697E49A8A00E}">
            <xm:f>OR(AC100='C:\Users\jmartinezp\Documents\Ficha_Ministerio\Riesgos finales para entregar al ministerio el 15 de junio\[Riesgos_TIC_PTI_.xlsx]Datos'!#REF!,AC100='C:\Users\jmartinezp\Documents\Ficha_Ministerio\Riesgos finales para entregar al ministerio el 15 de junio\[Riesgos_TIC_PTI_.xlsx]Datos'!#REF!)</xm:f>
            <x14:dxf>
              <fill>
                <patternFill>
                  <bgColor rgb="FF92D050"/>
                </patternFill>
              </fill>
            </x14:dxf>
          </x14:cfRule>
          <x14:cfRule type="expression" priority="618" id="{C9676CC3-478C-4C4A-8958-6CE6466E9688}">
            <xm:f>OR(AC100='C:\Users\jmartinezp\Documents\Ficha_Ministerio\Riesgos finales para entregar al ministerio el 15 de junio\[Riesgos_TIC_PTI_.xlsx]Datos'!#REF!,AC100='C:\Users\jmartinezp\Documents\Ficha_Ministerio\Riesgos finales para entregar al ministerio el 15 de junio\[Riesgos_TIC_PTI_.xlsx]Datos'!#REF!)</xm:f>
            <x14:dxf>
              <fill>
                <patternFill>
                  <bgColor rgb="FFFFFF00"/>
                </patternFill>
              </fill>
            </x14:dxf>
          </x14:cfRule>
          <x14:cfRule type="expression" priority="619" id="{27A25DDA-09FA-4C6C-9582-4CF4BE17AB1F}">
            <xm:f>OR(AC100='C:\Users\jmartinezp\Documents\Ficha_Ministerio\Riesgos finales para entregar al ministerio el 15 de junio\[Riesgos_TIC_PTI_.xlsx]Datos'!#REF!,AC100='C:\Users\jmartinezp\Documents\Ficha_Ministerio\Riesgos finales para entregar al ministerio el 15 de junio\[Riesgos_TIC_PTI_.xlsx]Datos'!#REF!)</xm:f>
            <x14:dxf>
              <fill>
                <patternFill>
                  <bgColor rgb="FFFFC000"/>
                </patternFill>
              </fill>
            </x14:dxf>
          </x14:cfRule>
          <x14:cfRule type="expression" priority="620" id="{8F6363FB-83A9-4F39-AA7D-E4D2BEC5DED8}">
            <xm:f>OR(AC100='C:\Users\jmartinezp\Documents\Ficha_Ministerio\Riesgos finales para entregar al ministerio el 15 de junio\[Riesgos_TIC_PTI_.xlsx]Datos'!#REF!,AC100='C:\Users\jmartinezp\Documents\Ficha_Ministerio\Riesgos finales para entregar al ministerio el 15 de junio\[Riesgos_TIC_PTI_.xlsx]Datos'!#REF!)</xm:f>
            <x14:dxf>
              <fill>
                <patternFill>
                  <bgColor rgb="FFFF0000"/>
                </patternFill>
              </fill>
            </x14:dxf>
          </x14:cfRule>
          <xm:sqref>AC100</xm:sqref>
        </x14:conditionalFormatting>
        <x14:conditionalFormatting xmlns:xm="http://schemas.microsoft.com/office/excel/2006/main">
          <x14:cfRule type="expression" priority="613" id="{432E1CAC-85FD-4C7A-9616-2E2A8A074E1B}">
            <xm:f>OR(M101='C:\Users\jmartinezp\Documents\Ficha_Ministerio\Riesgos finales para entregar al ministerio el 15 de junio\[Riesgos_GDI_GRI.xlsx]Datos'!#REF!,M101='C:\Users\jmartinezp\Documents\Ficha_Ministerio\Riesgos finales para entregar al ministerio el 15 de junio\[Riesgos_GDI_GRI.xlsx]Datos'!#REF!)</xm:f>
            <x14:dxf>
              <fill>
                <patternFill>
                  <bgColor rgb="FF92D050"/>
                </patternFill>
              </fill>
            </x14:dxf>
          </x14:cfRule>
          <x14:cfRule type="expression" priority="614" id="{E925D345-193B-41A4-A471-BCF3B53EC5BF}">
            <xm:f>OR(M101='C:\Users\jmartinezp\Documents\Ficha_Ministerio\Riesgos finales para entregar al ministerio el 15 de junio\[Riesgos_GDI_GRI.xlsx]Datos'!#REF!,M101='C:\Users\jmartinezp\Documents\Ficha_Ministerio\Riesgos finales para entregar al ministerio el 15 de junio\[Riesgos_GDI_GRI.xlsx]Datos'!#REF!)</xm:f>
            <x14:dxf>
              <fill>
                <patternFill>
                  <bgColor rgb="FFFFFF00"/>
                </patternFill>
              </fill>
            </x14:dxf>
          </x14:cfRule>
          <x14:cfRule type="expression" priority="615" id="{D644F088-C2B6-4B4E-A0AA-3BF140641720}">
            <xm:f>OR(M101='C:\Users\jmartinezp\Documents\Ficha_Ministerio\Riesgos finales para entregar al ministerio el 15 de junio\[Riesgos_GDI_GRI.xlsx]Datos'!#REF!,M101='C:\Users\jmartinezp\Documents\Ficha_Ministerio\Riesgos finales para entregar al ministerio el 15 de junio\[Riesgos_GDI_GRI.xlsx]Datos'!#REF!)</xm:f>
            <x14:dxf>
              <fill>
                <patternFill>
                  <bgColor rgb="FFFFC000"/>
                </patternFill>
              </fill>
            </x14:dxf>
          </x14:cfRule>
          <x14:cfRule type="expression" priority="616" id="{877FCF10-8FFB-446E-BC49-B6FCA38B64E7}">
            <xm:f>OR(M101='C:\Users\jmartinezp\Documents\Ficha_Ministerio\Riesgos finales para entregar al ministerio el 15 de junio\[Riesgos_GDI_GRI.xlsx]Datos'!#REF!,M101='C:\Users\jmartinezp\Documents\Ficha_Ministerio\Riesgos finales para entregar al ministerio el 15 de junio\[Riesgos_GDI_GRI.xlsx]Datos'!#REF!)</xm:f>
            <x14:dxf>
              <fill>
                <patternFill>
                  <bgColor rgb="FFFF0000"/>
                </patternFill>
              </fill>
            </x14:dxf>
          </x14:cfRule>
          <xm:sqref>M101</xm:sqref>
        </x14:conditionalFormatting>
        <x14:conditionalFormatting xmlns:xm="http://schemas.microsoft.com/office/excel/2006/main">
          <x14:cfRule type="expression" priority="599" id="{B10557FD-BB37-43F9-93AE-ECA6DBB937C0}">
            <xm:f>OR(M102='C:\Users\jmartinezp\Documents\Ficha_Ministerio\Riesgos finales para entregar al ministerio el 15 de junio\[Riesgos_GDI_GRI.xlsx]Datos'!#REF!,M102='C:\Users\jmartinezp\Documents\Ficha_Ministerio\Riesgos finales para entregar al ministerio el 15 de junio\[Riesgos_GDI_GRI.xlsx]Datos'!#REF!)</xm:f>
            <x14:dxf>
              <fill>
                <patternFill>
                  <bgColor rgb="FF92D050"/>
                </patternFill>
              </fill>
            </x14:dxf>
          </x14:cfRule>
          <x14:cfRule type="expression" priority="600" id="{A3C9D994-9533-4541-B414-1314FB04E725}">
            <xm:f>OR(M102='C:\Users\jmartinezp\Documents\Ficha_Ministerio\Riesgos finales para entregar al ministerio el 15 de junio\[Riesgos_GDI_GRI.xlsx]Datos'!#REF!,M102='C:\Users\jmartinezp\Documents\Ficha_Ministerio\Riesgos finales para entregar al ministerio el 15 de junio\[Riesgos_GDI_GRI.xlsx]Datos'!#REF!)</xm:f>
            <x14:dxf>
              <fill>
                <patternFill>
                  <bgColor rgb="FFFFFF00"/>
                </patternFill>
              </fill>
            </x14:dxf>
          </x14:cfRule>
          <x14:cfRule type="expression" priority="601" id="{6A1CCCCC-728A-4119-A1A5-0D1C83216334}">
            <xm:f>OR(M102='C:\Users\jmartinezp\Documents\Ficha_Ministerio\Riesgos finales para entregar al ministerio el 15 de junio\[Riesgos_GDI_GRI.xlsx]Datos'!#REF!,M102='C:\Users\jmartinezp\Documents\Ficha_Ministerio\Riesgos finales para entregar al ministerio el 15 de junio\[Riesgos_GDI_GRI.xlsx]Datos'!#REF!)</xm:f>
            <x14:dxf>
              <fill>
                <patternFill>
                  <bgColor rgb="FFFFC000"/>
                </patternFill>
              </fill>
            </x14:dxf>
          </x14:cfRule>
          <x14:cfRule type="expression" priority="602" id="{8D05369E-189F-49D0-9ADF-2013167279AA}">
            <xm:f>OR(M102='C:\Users\jmartinezp\Documents\Ficha_Ministerio\Riesgos finales para entregar al ministerio el 15 de junio\[Riesgos_GDI_GRI.xlsx]Datos'!#REF!,M102='C:\Users\jmartinezp\Documents\Ficha_Ministerio\Riesgos finales para entregar al ministerio el 15 de junio\[Riesgos_GDI_GRI.xlsx]Datos'!#REF!)</xm:f>
            <x14:dxf>
              <fill>
                <patternFill>
                  <bgColor rgb="FFFF0000"/>
                </patternFill>
              </fill>
            </x14:dxf>
          </x14:cfRule>
          <xm:sqref>M102</xm:sqref>
        </x14:conditionalFormatting>
        <x14:conditionalFormatting xmlns:xm="http://schemas.microsoft.com/office/excel/2006/main">
          <x14:cfRule type="cellIs" priority="610" operator="equal" id="{B4406FBD-C60D-4D19-8538-47FFEA6F827E}">
            <xm:f>'C:\Users\jmartinezp\Documents\Ficha_Ministerio\Riesgos finales para entregar al ministerio el 15 de junio\[Riesgos_GDI_GRI.xlsx]Datos'!#REF!</xm:f>
            <x14:dxf>
              <fill>
                <patternFill>
                  <bgColor rgb="FF92D050"/>
                </patternFill>
              </fill>
            </x14:dxf>
          </x14:cfRule>
          <x14:cfRule type="cellIs" priority="611" operator="equal" id="{E33F3B21-42CF-4F66-8DAB-4CCF103F446F}">
            <xm:f>'C:\Users\jmartinezp\Documents\Ficha_Ministerio\Riesgos finales para entregar al ministerio el 15 de junio\[Riesgos_GDI_GRI.xlsx]Datos'!#REF!</xm:f>
            <x14:dxf>
              <fill>
                <patternFill>
                  <bgColor rgb="FFFFFF00"/>
                </patternFill>
              </fill>
            </x14:dxf>
          </x14:cfRule>
          <x14:cfRule type="cellIs" priority="612" operator="equal" id="{BCF31C69-2BFD-44FA-972B-C4D50D7CBA7C}">
            <xm:f>'C:\Users\jmartinezp\Documents\Ficha_Ministerio\Riesgos finales para entregar al ministerio el 15 de junio\[Riesgos_GDI_GRI.xlsx]Datos'!#REF!</xm:f>
            <x14:dxf>
              <fill>
                <patternFill>
                  <bgColor rgb="FFFF0000"/>
                </patternFill>
              </fill>
            </x14:dxf>
          </x14:cfRule>
          <xm:sqref>S101</xm:sqref>
        </x14:conditionalFormatting>
        <x14:conditionalFormatting xmlns:xm="http://schemas.microsoft.com/office/excel/2006/main">
          <x14:cfRule type="cellIs" priority="596" operator="equal" id="{DC2D3C30-4D31-4A67-A34B-167600700369}">
            <xm:f>'C:\Users\jmartinezp\Documents\Ficha_Ministerio\Riesgos finales para entregar al ministerio el 15 de junio\[Riesgos_GDI_GRI.xlsx]Datos'!#REF!</xm:f>
            <x14:dxf>
              <fill>
                <patternFill>
                  <bgColor rgb="FF92D050"/>
                </patternFill>
              </fill>
            </x14:dxf>
          </x14:cfRule>
          <x14:cfRule type="cellIs" priority="597" operator="equal" id="{9D629B9D-57FD-45E1-8091-F68DB82C6A3F}">
            <xm:f>'C:\Users\jmartinezp\Documents\Ficha_Ministerio\Riesgos finales para entregar al ministerio el 15 de junio\[Riesgos_GDI_GRI.xlsx]Datos'!#REF!</xm:f>
            <x14:dxf>
              <fill>
                <patternFill>
                  <bgColor rgb="FFFFFF00"/>
                </patternFill>
              </fill>
            </x14:dxf>
          </x14:cfRule>
          <x14:cfRule type="cellIs" priority="598" operator="equal" id="{2A1B2C44-28F8-46D6-84A7-568E7DA442DE}">
            <xm:f>'C:\Users\jmartinezp\Documents\Ficha_Ministerio\Riesgos finales para entregar al ministerio el 15 de junio\[Riesgos_GDI_GRI.xlsx]Datos'!#REF!</xm:f>
            <x14:dxf>
              <fill>
                <patternFill>
                  <bgColor rgb="FFFF0000"/>
                </patternFill>
              </fill>
            </x14:dxf>
          </x14:cfRule>
          <xm:sqref>S102</xm:sqref>
        </x14:conditionalFormatting>
        <x14:conditionalFormatting xmlns:xm="http://schemas.microsoft.com/office/excel/2006/main">
          <x14:cfRule type="cellIs" priority="607" operator="equal" id="{AD4C64E4-9E18-4A55-8136-5B1B33ABE7A0}">
            <xm:f>'C:\Users\jmartinezp\Documents\Ficha_Ministerio\Riesgos finales para entregar al ministerio el 15 de junio\[Riesgos_GDI_GRI.xlsx]Datos'!#REF!</xm:f>
            <x14:dxf>
              <fill>
                <patternFill>
                  <bgColor rgb="FF92D050"/>
                </patternFill>
              </fill>
            </x14:dxf>
          </x14:cfRule>
          <x14:cfRule type="cellIs" priority="608" operator="equal" id="{253E5810-7BD0-45E7-B7EB-93F9E4A26213}">
            <xm:f>'C:\Users\jmartinezp\Documents\Ficha_Ministerio\Riesgos finales para entregar al ministerio el 15 de junio\[Riesgos_GDI_GRI.xlsx]Datos'!#REF!</xm:f>
            <x14:dxf>
              <fill>
                <patternFill>
                  <bgColor rgb="FFFFFF00"/>
                </patternFill>
              </fill>
            </x14:dxf>
          </x14:cfRule>
          <x14:cfRule type="cellIs" priority="609" operator="equal" id="{F0B60679-A072-4C1E-A7F1-A577B0D2FFA1}">
            <xm:f>'C:\Users\jmartinezp\Documents\Ficha_Ministerio\Riesgos finales para entregar al ministerio el 15 de junio\[Riesgos_GDI_GRI.xlsx]Datos'!#REF!</xm:f>
            <x14:dxf>
              <fill>
                <patternFill>
                  <bgColor rgb="FFFF0000"/>
                </patternFill>
              </fill>
            </x14:dxf>
          </x14:cfRule>
          <xm:sqref>Y101</xm:sqref>
        </x14:conditionalFormatting>
        <x14:conditionalFormatting xmlns:xm="http://schemas.microsoft.com/office/excel/2006/main">
          <x14:cfRule type="cellIs" priority="593" operator="equal" id="{DCA1EB8E-B5EB-4076-AA0F-EC25FEE3A41D}">
            <xm:f>'C:\Users\jmartinezp\Documents\Ficha_Ministerio\Riesgos finales para entregar al ministerio el 15 de junio\[Riesgos_GDI_GRI.xlsx]Datos'!#REF!</xm:f>
            <x14:dxf>
              <fill>
                <patternFill>
                  <bgColor rgb="FF92D050"/>
                </patternFill>
              </fill>
            </x14:dxf>
          </x14:cfRule>
          <x14:cfRule type="cellIs" priority="594" operator="equal" id="{172DC158-0871-427C-8798-665F3C0414F5}">
            <xm:f>'C:\Users\jmartinezp\Documents\Ficha_Ministerio\Riesgos finales para entregar al ministerio el 15 de junio\[Riesgos_GDI_GRI.xlsx]Datos'!#REF!</xm:f>
            <x14:dxf>
              <fill>
                <patternFill>
                  <bgColor rgb="FFFFFF00"/>
                </patternFill>
              </fill>
            </x14:dxf>
          </x14:cfRule>
          <x14:cfRule type="cellIs" priority="595" operator="equal" id="{5566B65F-9D9A-4E6B-B5E2-C9DD5C950920}">
            <xm:f>'C:\Users\jmartinezp\Documents\Ficha_Ministerio\Riesgos finales para entregar al ministerio el 15 de junio\[Riesgos_GDI_GRI.xlsx]Datos'!#REF!</xm:f>
            <x14:dxf>
              <fill>
                <patternFill>
                  <bgColor rgb="FFFF0000"/>
                </patternFill>
              </fill>
            </x14:dxf>
          </x14:cfRule>
          <xm:sqref>Y102</xm:sqref>
        </x14:conditionalFormatting>
        <x14:conditionalFormatting xmlns:xm="http://schemas.microsoft.com/office/excel/2006/main">
          <x14:cfRule type="expression" priority="603" id="{70B1C2C0-7215-4930-A1E9-16A95EE629CD}">
            <xm:f>OR(AC101='C:\Users\jmartinezp\Documents\Ficha_Ministerio\Riesgos finales para entregar al ministerio el 15 de junio\[Riesgos_GDI_GRI.xlsx]Datos'!#REF!,AC101='C:\Users\jmartinezp\Documents\Ficha_Ministerio\Riesgos finales para entregar al ministerio el 15 de junio\[Riesgos_GDI_GRI.xlsx]Datos'!#REF!)</xm:f>
            <x14:dxf>
              <fill>
                <patternFill>
                  <bgColor rgb="FF92D050"/>
                </patternFill>
              </fill>
            </x14:dxf>
          </x14:cfRule>
          <x14:cfRule type="expression" priority="604" id="{D6D3CB7A-55DA-4DC5-BFA8-A36EC09FA65C}">
            <xm:f>OR(AC101='C:\Users\jmartinezp\Documents\Ficha_Ministerio\Riesgos finales para entregar al ministerio el 15 de junio\[Riesgos_GDI_GRI.xlsx]Datos'!#REF!,AC101='C:\Users\jmartinezp\Documents\Ficha_Ministerio\Riesgos finales para entregar al ministerio el 15 de junio\[Riesgos_GDI_GRI.xlsx]Datos'!#REF!)</xm:f>
            <x14:dxf>
              <fill>
                <patternFill>
                  <bgColor rgb="FFFFFF00"/>
                </patternFill>
              </fill>
            </x14:dxf>
          </x14:cfRule>
          <x14:cfRule type="expression" priority="605" id="{D9DDB446-FA9B-4A9E-A6B4-F16AC68426D4}">
            <xm:f>OR(AC101='C:\Users\jmartinezp\Documents\Ficha_Ministerio\Riesgos finales para entregar al ministerio el 15 de junio\[Riesgos_GDI_GRI.xlsx]Datos'!#REF!,AC101='C:\Users\jmartinezp\Documents\Ficha_Ministerio\Riesgos finales para entregar al ministerio el 15 de junio\[Riesgos_GDI_GRI.xlsx]Datos'!#REF!)</xm:f>
            <x14:dxf>
              <fill>
                <patternFill>
                  <bgColor rgb="FFFFC000"/>
                </patternFill>
              </fill>
            </x14:dxf>
          </x14:cfRule>
          <x14:cfRule type="expression" priority="606" id="{4D77D92B-3EDC-4428-98AD-0B869560B7E4}">
            <xm:f>OR(AC101='C:\Users\jmartinezp\Documents\Ficha_Ministerio\Riesgos finales para entregar al ministerio el 15 de junio\[Riesgos_GDI_GRI.xlsx]Datos'!#REF!,AC101='C:\Users\jmartinezp\Documents\Ficha_Ministerio\Riesgos finales para entregar al ministerio el 15 de junio\[Riesgos_GDI_GRI.xlsx]Datos'!#REF!)</xm:f>
            <x14:dxf>
              <fill>
                <patternFill>
                  <bgColor rgb="FFFF0000"/>
                </patternFill>
              </fill>
            </x14:dxf>
          </x14:cfRule>
          <xm:sqref>AC101</xm:sqref>
        </x14:conditionalFormatting>
        <x14:conditionalFormatting xmlns:xm="http://schemas.microsoft.com/office/excel/2006/main">
          <x14:cfRule type="expression" priority="589" id="{5286370D-0569-4D66-AF22-EA535951249C}">
            <xm:f>OR(AC102='C:\Users\jmartinezp\Documents\Ficha_Ministerio\Riesgos finales para entregar al ministerio el 15 de junio\[Riesgos_GDI_GRI.xlsx]Datos'!#REF!,AC102='C:\Users\jmartinezp\Documents\Ficha_Ministerio\Riesgos finales para entregar al ministerio el 15 de junio\[Riesgos_GDI_GRI.xlsx]Datos'!#REF!)</xm:f>
            <x14:dxf>
              <fill>
                <patternFill>
                  <bgColor rgb="FF92D050"/>
                </patternFill>
              </fill>
            </x14:dxf>
          </x14:cfRule>
          <x14:cfRule type="expression" priority="590" id="{C35FBB32-0896-4376-8E19-E2636B85003C}">
            <xm:f>OR(AC102='C:\Users\jmartinezp\Documents\Ficha_Ministerio\Riesgos finales para entregar al ministerio el 15 de junio\[Riesgos_GDI_GRI.xlsx]Datos'!#REF!,AC102='C:\Users\jmartinezp\Documents\Ficha_Ministerio\Riesgos finales para entregar al ministerio el 15 de junio\[Riesgos_GDI_GRI.xlsx]Datos'!#REF!)</xm:f>
            <x14:dxf>
              <fill>
                <patternFill>
                  <bgColor rgb="FFFFFF00"/>
                </patternFill>
              </fill>
            </x14:dxf>
          </x14:cfRule>
          <x14:cfRule type="expression" priority="591" id="{F648E0E5-D521-4F7F-9694-979DB0AD17C7}">
            <xm:f>OR(AC102='C:\Users\jmartinezp\Documents\Ficha_Ministerio\Riesgos finales para entregar al ministerio el 15 de junio\[Riesgos_GDI_GRI.xlsx]Datos'!#REF!,AC102='C:\Users\jmartinezp\Documents\Ficha_Ministerio\Riesgos finales para entregar al ministerio el 15 de junio\[Riesgos_GDI_GRI.xlsx]Datos'!#REF!)</xm:f>
            <x14:dxf>
              <fill>
                <patternFill>
                  <bgColor rgb="FFFFC000"/>
                </patternFill>
              </fill>
            </x14:dxf>
          </x14:cfRule>
          <x14:cfRule type="expression" priority="592" id="{B34742B9-45EF-4686-95E1-6A15C0B5D5D4}">
            <xm:f>OR(AC102='C:\Users\jmartinezp\Documents\Ficha_Ministerio\Riesgos finales para entregar al ministerio el 15 de junio\[Riesgos_GDI_GRI.xlsx]Datos'!#REF!,AC102='C:\Users\jmartinezp\Documents\Ficha_Ministerio\Riesgos finales para entregar al ministerio el 15 de junio\[Riesgos_GDI_GRI.xlsx]Datos'!#REF!)</xm:f>
            <x14:dxf>
              <fill>
                <patternFill>
                  <bgColor rgb="FFFF0000"/>
                </patternFill>
              </fill>
            </x14:dxf>
          </x14:cfRule>
          <xm:sqref>AC102</xm:sqref>
        </x14:conditionalFormatting>
        <x14:conditionalFormatting xmlns:xm="http://schemas.microsoft.com/office/excel/2006/main">
          <x14:cfRule type="expression" priority="585" id="{72B0466C-9D6D-4BD9-9336-F9AE435CB6EC}">
            <xm:f>OR(M103='C:\Users\jmartinezp\Documents\Ficha_Ministerio\Riesgos finales para entregar al ministerio el 15 de junio\[Riesgos_IVC_CTL.xlsx]Datos'!#REF!,M103='C:\Users\jmartinezp\Documents\Ficha_Ministerio\Riesgos finales para entregar al ministerio el 15 de junio\[Riesgos_IVC_CTL.xlsx]Datos'!#REF!)</xm:f>
            <x14:dxf>
              <fill>
                <patternFill>
                  <bgColor rgb="FF92D050"/>
                </patternFill>
              </fill>
            </x14:dxf>
          </x14:cfRule>
          <x14:cfRule type="expression" priority="586" id="{FFFC6A79-9527-4524-9CDE-3E045D7BB9F6}">
            <xm:f>OR(M103='C:\Users\jmartinezp\Documents\Ficha_Ministerio\Riesgos finales para entregar al ministerio el 15 de junio\[Riesgos_IVC_CTL.xlsx]Datos'!#REF!,M103='C:\Users\jmartinezp\Documents\Ficha_Ministerio\Riesgos finales para entregar al ministerio el 15 de junio\[Riesgos_IVC_CTL.xlsx]Datos'!#REF!)</xm:f>
            <x14:dxf>
              <fill>
                <patternFill>
                  <bgColor rgb="FFFFFF00"/>
                </patternFill>
              </fill>
            </x14:dxf>
          </x14:cfRule>
          <x14:cfRule type="expression" priority="587" id="{6FE76C78-D10C-475D-A2D6-039EA5E069BF}">
            <xm:f>OR(M103='C:\Users\jmartinezp\Documents\Ficha_Ministerio\Riesgos finales para entregar al ministerio el 15 de junio\[Riesgos_IVC_CTL.xlsx]Datos'!#REF!,M103='C:\Users\jmartinezp\Documents\Ficha_Ministerio\Riesgos finales para entregar al ministerio el 15 de junio\[Riesgos_IVC_CTL.xlsx]Datos'!#REF!)</xm:f>
            <x14:dxf>
              <fill>
                <patternFill>
                  <bgColor rgb="FFFFC000"/>
                </patternFill>
              </fill>
            </x14:dxf>
          </x14:cfRule>
          <x14:cfRule type="expression" priority="588" id="{6BBA934F-B90B-4E8E-8632-91EC0E190E5A}">
            <xm:f>OR(M103='C:\Users\jmartinezp\Documents\Ficha_Ministerio\Riesgos finales para entregar al ministerio el 15 de junio\[Riesgos_IVC_CTL.xlsx]Datos'!#REF!,M103='C:\Users\jmartinezp\Documents\Ficha_Ministerio\Riesgos finales para entregar al ministerio el 15 de junio\[Riesgos_IVC_CTL.xlsx]Datos'!#REF!)</xm:f>
            <x14:dxf>
              <fill>
                <patternFill>
                  <bgColor rgb="FFFF0000"/>
                </patternFill>
              </fill>
            </x14:dxf>
          </x14:cfRule>
          <xm:sqref>M103</xm:sqref>
        </x14:conditionalFormatting>
        <x14:conditionalFormatting xmlns:xm="http://schemas.microsoft.com/office/excel/2006/main">
          <x14:cfRule type="expression" priority="571" id="{D0C27AF3-445C-4B3A-9C04-0FCF8C308377}">
            <xm:f>OR(M104='C:\Users\jmartinezp\Documents\Ficha_Ministerio\Riesgos finales para entregar al ministerio el 15 de junio\[Riesgos_IVC_CTL.xlsx]Datos'!#REF!,M104='C:\Users\jmartinezp\Documents\Ficha_Ministerio\Riesgos finales para entregar al ministerio el 15 de junio\[Riesgos_IVC_CTL.xlsx]Datos'!#REF!)</xm:f>
            <x14:dxf>
              <fill>
                <patternFill>
                  <bgColor rgb="FF92D050"/>
                </patternFill>
              </fill>
            </x14:dxf>
          </x14:cfRule>
          <x14:cfRule type="expression" priority="572" id="{E0F20ADA-853E-430F-987F-307676708221}">
            <xm:f>OR(M104='C:\Users\jmartinezp\Documents\Ficha_Ministerio\Riesgos finales para entregar al ministerio el 15 de junio\[Riesgos_IVC_CTL.xlsx]Datos'!#REF!,M104='C:\Users\jmartinezp\Documents\Ficha_Ministerio\Riesgos finales para entregar al ministerio el 15 de junio\[Riesgos_IVC_CTL.xlsx]Datos'!#REF!)</xm:f>
            <x14:dxf>
              <fill>
                <patternFill>
                  <bgColor rgb="FFFFFF00"/>
                </patternFill>
              </fill>
            </x14:dxf>
          </x14:cfRule>
          <x14:cfRule type="expression" priority="573" id="{DD5E3B72-CE24-43D3-83EE-BAB2A615027F}">
            <xm:f>OR(M104='C:\Users\jmartinezp\Documents\Ficha_Ministerio\Riesgos finales para entregar al ministerio el 15 de junio\[Riesgos_IVC_CTL.xlsx]Datos'!#REF!,M104='C:\Users\jmartinezp\Documents\Ficha_Ministerio\Riesgos finales para entregar al ministerio el 15 de junio\[Riesgos_IVC_CTL.xlsx]Datos'!#REF!)</xm:f>
            <x14:dxf>
              <fill>
                <patternFill>
                  <bgColor rgb="FFFFC000"/>
                </patternFill>
              </fill>
            </x14:dxf>
          </x14:cfRule>
          <x14:cfRule type="expression" priority="574" id="{D1FA94F2-8381-4DFF-8D65-3DC6DF9B59A4}">
            <xm:f>OR(M104='C:\Users\jmartinezp\Documents\Ficha_Ministerio\Riesgos finales para entregar al ministerio el 15 de junio\[Riesgos_IVC_CTL.xlsx]Datos'!#REF!,M104='C:\Users\jmartinezp\Documents\Ficha_Ministerio\Riesgos finales para entregar al ministerio el 15 de junio\[Riesgos_IVC_CTL.xlsx]Datos'!#REF!)</xm:f>
            <x14:dxf>
              <fill>
                <patternFill>
                  <bgColor rgb="FFFF0000"/>
                </patternFill>
              </fill>
            </x14:dxf>
          </x14:cfRule>
          <xm:sqref>M104</xm:sqref>
        </x14:conditionalFormatting>
        <x14:conditionalFormatting xmlns:xm="http://schemas.microsoft.com/office/excel/2006/main">
          <x14:cfRule type="cellIs" priority="582" operator="equal" id="{453D5FBC-3AD2-4B97-AFEC-DF74C89BCD7C}">
            <xm:f>'C:\Users\jmartinezp\Documents\Ficha_Ministerio\Riesgos finales para entregar al ministerio el 15 de junio\[Riesgos_IVC_CTL.xlsx]Datos'!#REF!</xm:f>
            <x14:dxf>
              <fill>
                <patternFill>
                  <bgColor rgb="FF92D050"/>
                </patternFill>
              </fill>
            </x14:dxf>
          </x14:cfRule>
          <x14:cfRule type="cellIs" priority="583" operator="equal" id="{B41934E8-3DEA-4107-9AB7-68D13FAA90A1}">
            <xm:f>'C:\Users\jmartinezp\Documents\Ficha_Ministerio\Riesgos finales para entregar al ministerio el 15 de junio\[Riesgos_IVC_CTL.xlsx]Datos'!#REF!</xm:f>
            <x14:dxf>
              <fill>
                <patternFill>
                  <bgColor rgb="FFFFFF00"/>
                </patternFill>
              </fill>
            </x14:dxf>
          </x14:cfRule>
          <x14:cfRule type="cellIs" priority="584" operator="equal" id="{CD489FC2-3FDE-43F7-AA6A-C1754FB19583}">
            <xm:f>'C:\Users\jmartinezp\Documents\Ficha_Ministerio\Riesgos finales para entregar al ministerio el 15 de junio\[Riesgos_IVC_CTL.xlsx]Datos'!#REF!</xm:f>
            <x14:dxf>
              <fill>
                <patternFill>
                  <bgColor rgb="FFFF0000"/>
                </patternFill>
              </fill>
            </x14:dxf>
          </x14:cfRule>
          <xm:sqref>S103</xm:sqref>
        </x14:conditionalFormatting>
        <x14:conditionalFormatting xmlns:xm="http://schemas.microsoft.com/office/excel/2006/main">
          <x14:cfRule type="cellIs" priority="568" operator="equal" id="{6E24407F-B973-4C8C-BDA1-67247237D084}">
            <xm:f>'C:\Users\jmartinezp\Documents\Ficha_Ministerio\Riesgos finales para entregar al ministerio el 15 de junio\[Riesgos_IVC_CTL.xlsx]Datos'!#REF!</xm:f>
            <x14:dxf>
              <fill>
                <patternFill>
                  <bgColor rgb="FF92D050"/>
                </patternFill>
              </fill>
            </x14:dxf>
          </x14:cfRule>
          <x14:cfRule type="cellIs" priority="569" operator="equal" id="{0E244E08-4F8D-456F-A29D-75B8A212E05C}">
            <xm:f>'C:\Users\jmartinezp\Documents\Ficha_Ministerio\Riesgos finales para entregar al ministerio el 15 de junio\[Riesgos_IVC_CTL.xlsx]Datos'!#REF!</xm:f>
            <x14:dxf>
              <fill>
                <patternFill>
                  <bgColor rgb="FFFFFF00"/>
                </patternFill>
              </fill>
            </x14:dxf>
          </x14:cfRule>
          <x14:cfRule type="cellIs" priority="570" operator="equal" id="{0D6A9A4B-3892-4F13-8CAA-1BF279F9B03D}">
            <xm:f>'C:\Users\jmartinezp\Documents\Ficha_Ministerio\Riesgos finales para entregar al ministerio el 15 de junio\[Riesgos_IVC_CTL.xlsx]Datos'!#REF!</xm:f>
            <x14:dxf>
              <fill>
                <patternFill>
                  <bgColor rgb="FFFF0000"/>
                </patternFill>
              </fill>
            </x14:dxf>
          </x14:cfRule>
          <xm:sqref>S104</xm:sqref>
        </x14:conditionalFormatting>
        <x14:conditionalFormatting xmlns:xm="http://schemas.microsoft.com/office/excel/2006/main">
          <x14:cfRule type="cellIs" priority="579" operator="equal" id="{D81D518C-6052-41DE-A2F1-28B3751BAF3E}">
            <xm:f>'C:\Users\jmartinezp\Documents\Ficha_Ministerio\Riesgos finales para entregar al ministerio el 15 de junio\[Riesgos_IVC_CTL.xlsx]Datos'!#REF!</xm:f>
            <x14:dxf>
              <fill>
                <patternFill>
                  <bgColor rgb="FF92D050"/>
                </patternFill>
              </fill>
            </x14:dxf>
          </x14:cfRule>
          <x14:cfRule type="cellIs" priority="580" operator="equal" id="{57BE851D-6B8F-4592-B39E-05AAD4664310}">
            <xm:f>'C:\Users\jmartinezp\Documents\Ficha_Ministerio\Riesgos finales para entregar al ministerio el 15 de junio\[Riesgos_IVC_CTL.xlsx]Datos'!#REF!</xm:f>
            <x14:dxf>
              <fill>
                <patternFill>
                  <bgColor rgb="FFFFFF00"/>
                </patternFill>
              </fill>
            </x14:dxf>
          </x14:cfRule>
          <x14:cfRule type="cellIs" priority="581" operator="equal" id="{2D559572-60A4-407D-8A81-7116DB5B8587}">
            <xm:f>'C:\Users\jmartinezp\Documents\Ficha_Ministerio\Riesgos finales para entregar al ministerio el 15 de junio\[Riesgos_IVC_CTL.xlsx]Datos'!#REF!</xm:f>
            <x14:dxf>
              <fill>
                <patternFill>
                  <bgColor rgb="FFFF0000"/>
                </patternFill>
              </fill>
            </x14:dxf>
          </x14:cfRule>
          <xm:sqref>Y103</xm:sqref>
        </x14:conditionalFormatting>
        <x14:conditionalFormatting xmlns:xm="http://schemas.microsoft.com/office/excel/2006/main">
          <x14:cfRule type="cellIs" priority="565" operator="equal" id="{61BF75D4-A4B4-4E78-8A4E-3207B69E5536}">
            <xm:f>'C:\Users\jmartinezp\Documents\Ficha_Ministerio\Riesgos finales para entregar al ministerio el 15 de junio\[Riesgos_IVC_CTL.xlsx]Datos'!#REF!</xm:f>
            <x14:dxf>
              <fill>
                <patternFill>
                  <bgColor rgb="FF92D050"/>
                </patternFill>
              </fill>
            </x14:dxf>
          </x14:cfRule>
          <x14:cfRule type="cellIs" priority="566" operator="equal" id="{EE58C7C9-7B70-480C-A33E-A91EF89BCD86}">
            <xm:f>'C:\Users\jmartinezp\Documents\Ficha_Ministerio\Riesgos finales para entregar al ministerio el 15 de junio\[Riesgos_IVC_CTL.xlsx]Datos'!#REF!</xm:f>
            <x14:dxf>
              <fill>
                <patternFill>
                  <bgColor rgb="FFFFFF00"/>
                </patternFill>
              </fill>
            </x14:dxf>
          </x14:cfRule>
          <x14:cfRule type="cellIs" priority="567" operator="equal" id="{A73E8AAF-B710-4F5C-813E-8C4205C529D8}">
            <xm:f>'C:\Users\jmartinezp\Documents\Ficha_Ministerio\Riesgos finales para entregar al ministerio el 15 de junio\[Riesgos_IVC_CTL.xlsx]Datos'!#REF!</xm:f>
            <x14:dxf>
              <fill>
                <patternFill>
                  <bgColor rgb="FFFF0000"/>
                </patternFill>
              </fill>
            </x14:dxf>
          </x14:cfRule>
          <xm:sqref>Y104</xm:sqref>
        </x14:conditionalFormatting>
        <x14:conditionalFormatting xmlns:xm="http://schemas.microsoft.com/office/excel/2006/main">
          <x14:cfRule type="expression" priority="575" id="{6D90FF19-4FAF-4468-97D1-E35952AE9BBB}">
            <xm:f>OR(AC103='C:\Users\jmartinezp\Documents\Ficha_Ministerio\Riesgos finales para entregar al ministerio el 15 de junio\[Riesgos_IVC_CTL.xlsx]Datos'!#REF!,AC103='C:\Users\jmartinezp\Documents\Ficha_Ministerio\Riesgos finales para entregar al ministerio el 15 de junio\[Riesgos_IVC_CTL.xlsx]Datos'!#REF!)</xm:f>
            <x14:dxf>
              <fill>
                <patternFill>
                  <bgColor rgb="FF92D050"/>
                </patternFill>
              </fill>
            </x14:dxf>
          </x14:cfRule>
          <x14:cfRule type="expression" priority="576" id="{79BA9E22-8784-48EA-B106-A3659F94CB9C}">
            <xm:f>OR(AC103='C:\Users\jmartinezp\Documents\Ficha_Ministerio\Riesgos finales para entregar al ministerio el 15 de junio\[Riesgos_IVC_CTL.xlsx]Datos'!#REF!,AC103='C:\Users\jmartinezp\Documents\Ficha_Ministerio\Riesgos finales para entregar al ministerio el 15 de junio\[Riesgos_IVC_CTL.xlsx]Datos'!#REF!)</xm:f>
            <x14:dxf>
              <fill>
                <patternFill>
                  <bgColor rgb="FFFFFF00"/>
                </patternFill>
              </fill>
            </x14:dxf>
          </x14:cfRule>
          <x14:cfRule type="expression" priority="577" id="{4F89931D-BF8C-46C3-9C0D-97FDACB6BCB3}">
            <xm:f>OR(AC103='C:\Users\jmartinezp\Documents\Ficha_Ministerio\Riesgos finales para entregar al ministerio el 15 de junio\[Riesgos_IVC_CTL.xlsx]Datos'!#REF!,AC103='C:\Users\jmartinezp\Documents\Ficha_Ministerio\Riesgos finales para entregar al ministerio el 15 de junio\[Riesgos_IVC_CTL.xlsx]Datos'!#REF!)</xm:f>
            <x14:dxf>
              <fill>
                <patternFill>
                  <bgColor rgb="FFFFC000"/>
                </patternFill>
              </fill>
            </x14:dxf>
          </x14:cfRule>
          <x14:cfRule type="expression" priority="578" id="{44FE85C4-DBBB-48E7-A8E4-26567F1C9799}">
            <xm:f>OR(AC103='C:\Users\jmartinezp\Documents\Ficha_Ministerio\Riesgos finales para entregar al ministerio el 15 de junio\[Riesgos_IVC_CTL.xlsx]Datos'!#REF!,AC103='C:\Users\jmartinezp\Documents\Ficha_Ministerio\Riesgos finales para entregar al ministerio el 15 de junio\[Riesgos_IVC_CTL.xlsx]Datos'!#REF!)</xm:f>
            <x14:dxf>
              <fill>
                <patternFill>
                  <bgColor rgb="FFFF0000"/>
                </patternFill>
              </fill>
            </x14:dxf>
          </x14:cfRule>
          <xm:sqref>AC103</xm:sqref>
        </x14:conditionalFormatting>
        <x14:conditionalFormatting xmlns:xm="http://schemas.microsoft.com/office/excel/2006/main">
          <x14:cfRule type="expression" priority="561" id="{1B4757BA-56C9-458F-A62F-02AC04B1048F}">
            <xm:f>OR(AC104='C:\Users\jmartinezp\Documents\Ficha_Ministerio\Riesgos finales para entregar al ministerio el 15 de junio\[Riesgos_IVC_CTL.xlsx]Datos'!#REF!,AC104='C:\Users\jmartinezp\Documents\Ficha_Ministerio\Riesgos finales para entregar al ministerio el 15 de junio\[Riesgos_IVC_CTL.xlsx]Datos'!#REF!)</xm:f>
            <x14:dxf>
              <fill>
                <patternFill>
                  <bgColor rgb="FF92D050"/>
                </patternFill>
              </fill>
            </x14:dxf>
          </x14:cfRule>
          <x14:cfRule type="expression" priority="562" id="{FACE12B2-81C7-43B8-B719-1AE90904EF30}">
            <xm:f>OR(AC104='C:\Users\jmartinezp\Documents\Ficha_Ministerio\Riesgos finales para entregar al ministerio el 15 de junio\[Riesgos_IVC_CTL.xlsx]Datos'!#REF!,AC104='C:\Users\jmartinezp\Documents\Ficha_Ministerio\Riesgos finales para entregar al ministerio el 15 de junio\[Riesgos_IVC_CTL.xlsx]Datos'!#REF!)</xm:f>
            <x14:dxf>
              <fill>
                <patternFill>
                  <bgColor rgb="FFFFFF00"/>
                </patternFill>
              </fill>
            </x14:dxf>
          </x14:cfRule>
          <x14:cfRule type="expression" priority="563" id="{FA239B62-4A39-4216-9C3F-4444B2EAD841}">
            <xm:f>OR(AC104='C:\Users\jmartinezp\Documents\Ficha_Ministerio\Riesgos finales para entregar al ministerio el 15 de junio\[Riesgos_IVC_CTL.xlsx]Datos'!#REF!,AC104='C:\Users\jmartinezp\Documents\Ficha_Ministerio\Riesgos finales para entregar al ministerio el 15 de junio\[Riesgos_IVC_CTL.xlsx]Datos'!#REF!)</xm:f>
            <x14:dxf>
              <fill>
                <patternFill>
                  <bgColor rgb="FFFFC000"/>
                </patternFill>
              </fill>
            </x14:dxf>
          </x14:cfRule>
          <x14:cfRule type="expression" priority="564" id="{7BB6A031-CF76-4808-B0C6-65149837D5DC}">
            <xm:f>OR(AC104='C:\Users\jmartinezp\Documents\Ficha_Ministerio\Riesgos finales para entregar al ministerio el 15 de junio\[Riesgos_IVC_CTL.xlsx]Datos'!#REF!,AC104='C:\Users\jmartinezp\Documents\Ficha_Ministerio\Riesgos finales para entregar al ministerio el 15 de junio\[Riesgos_IVC_CTL.xlsx]Datos'!#REF!)</xm:f>
            <x14:dxf>
              <fill>
                <patternFill>
                  <bgColor rgb="FFFF0000"/>
                </patternFill>
              </fill>
            </x14:dxf>
          </x14:cfRule>
          <xm:sqref>AC104</xm:sqref>
        </x14:conditionalFormatting>
        <x14:conditionalFormatting xmlns:xm="http://schemas.microsoft.com/office/excel/2006/main">
          <x14:cfRule type="expression" priority="557" id="{E9E63824-1A2C-447A-9BCB-E36541F20AD9}">
            <xm:f>OR(M105='C:\Users\jmartinezp\Documents\Ficha_Ministerio\Riesgos finales para entregar al ministerio el 15 de junio\[Riesgos_AIC_GCM.xlsx]Datos'!#REF!,M105='C:\Users\jmartinezp\Documents\Ficha_Ministerio\Riesgos finales para entregar al ministerio el 15 de junio\[Riesgos_AIC_GCM.xlsx]Datos'!#REF!)</xm:f>
            <x14:dxf>
              <fill>
                <patternFill>
                  <bgColor rgb="FF92D050"/>
                </patternFill>
              </fill>
            </x14:dxf>
          </x14:cfRule>
          <x14:cfRule type="expression" priority="558" id="{A83C290E-8F70-438C-93BA-DFFDB1C161AE}">
            <xm:f>OR(M105='C:\Users\jmartinezp\Documents\Ficha_Ministerio\Riesgos finales para entregar al ministerio el 15 de junio\[Riesgos_AIC_GCM.xlsx]Datos'!#REF!,M105='C:\Users\jmartinezp\Documents\Ficha_Ministerio\Riesgos finales para entregar al ministerio el 15 de junio\[Riesgos_AIC_GCM.xlsx]Datos'!#REF!)</xm:f>
            <x14:dxf>
              <fill>
                <patternFill>
                  <bgColor rgb="FFFFFF00"/>
                </patternFill>
              </fill>
            </x14:dxf>
          </x14:cfRule>
          <x14:cfRule type="expression" priority="559" id="{F4236879-E5E8-4A88-B844-F7A318AA712E}">
            <xm:f>OR(M105='C:\Users\jmartinezp\Documents\Ficha_Ministerio\Riesgos finales para entregar al ministerio el 15 de junio\[Riesgos_AIC_GCM.xlsx]Datos'!#REF!,M105='C:\Users\jmartinezp\Documents\Ficha_Ministerio\Riesgos finales para entregar al ministerio el 15 de junio\[Riesgos_AIC_GCM.xlsx]Datos'!#REF!)</xm:f>
            <x14:dxf>
              <fill>
                <patternFill>
                  <bgColor rgb="FFFFC000"/>
                </patternFill>
              </fill>
            </x14:dxf>
          </x14:cfRule>
          <x14:cfRule type="expression" priority="560" id="{AD78C587-DB58-44D5-B189-0E61034AC4C4}">
            <xm:f>OR(M105='C:\Users\jmartinezp\Documents\Ficha_Ministerio\Riesgos finales para entregar al ministerio el 15 de junio\[Riesgos_AIC_GCM.xlsx]Datos'!#REF!,M105='C:\Users\jmartinezp\Documents\Ficha_Ministerio\Riesgos finales para entregar al ministerio el 15 de junio\[Riesgos_AIC_GCM.xlsx]Datos'!#REF!)</xm:f>
            <x14:dxf>
              <fill>
                <patternFill>
                  <bgColor rgb="FFFF0000"/>
                </patternFill>
              </fill>
            </x14:dxf>
          </x14:cfRule>
          <xm:sqref>M105</xm:sqref>
        </x14:conditionalFormatting>
        <x14:conditionalFormatting xmlns:xm="http://schemas.microsoft.com/office/excel/2006/main">
          <x14:cfRule type="cellIs" priority="554" operator="equal" id="{657BA4D4-C04C-409D-A892-E51FE82B9990}">
            <xm:f>'C:\Users\jmartinezp\Documents\Ficha_Ministerio\Riesgos finales para entregar al ministerio el 15 de junio\[Riesgos_AIC_GCM.xlsx]Datos'!#REF!</xm:f>
            <x14:dxf>
              <fill>
                <patternFill>
                  <bgColor rgb="FF92D050"/>
                </patternFill>
              </fill>
            </x14:dxf>
          </x14:cfRule>
          <x14:cfRule type="cellIs" priority="555" operator="equal" id="{62C866B8-4D5C-4A2A-80A1-10EB338CAC33}">
            <xm:f>'C:\Users\jmartinezp\Documents\Ficha_Ministerio\Riesgos finales para entregar al ministerio el 15 de junio\[Riesgos_AIC_GCM.xlsx]Datos'!#REF!</xm:f>
            <x14:dxf>
              <fill>
                <patternFill>
                  <bgColor rgb="FFFFFF00"/>
                </patternFill>
              </fill>
            </x14:dxf>
          </x14:cfRule>
          <x14:cfRule type="cellIs" priority="556" operator="equal" id="{F2C072BB-0726-4EF1-8CF6-B2DAAA604AF9}">
            <xm:f>'C:\Users\jmartinezp\Documents\Ficha_Ministerio\Riesgos finales para entregar al ministerio el 15 de junio\[Riesgos_AIC_GCM.xlsx]Datos'!#REF!</xm:f>
            <x14:dxf>
              <fill>
                <patternFill>
                  <bgColor rgb="FFFF0000"/>
                </patternFill>
              </fill>
            </x14:dxf>
          </x14:cfRule>
          <xm:sqref>S105</xm:sqref>
        </x14:conditionalFormatting>
        <x14:conditionalFormatting xmlns:xm="http://schemas.microsoft.com/office/excel/2006/main">
          <x14:cfRule type="cellIs" priority="551" operator="equal" id="{B8134D2B-B599-4BF7-905E-E908C045234B}">
            <xm:f>'C:\Users\jmartinezp\Documents\Ficha_Ministerio\Riesgos finales para entregar al ministerio el 15 de junio\[Riesgos_AIC_GCM.xlsx]Datos'!#REF!</xm:f>
            <x14:dxf>
              <fill>
                <patternFill>
                  <bgColor rgb="FF92D050"/>
                </patternFill>
              </fill>
            </x14:dxf>
          </x14:cfRule>
          <x14:cfRule type="cellIs" priority="552" operator="equal" id="{E2D2A5F7-66B0-4BCB-A982-4615D28CB1BC}">
            <xm:f>'C:\Users\jmartinezp\Documents\Ficha_Ministerio\Riesgos finales para entregar al ministerio el 15 de junio\[Riesgos_AIC_GCM.xlsx]Datos'!#REF!</xm:f>
            <x14:dxf>
              <fill>
                <patternFill>
                  <bgColor rgb="FFFFFF00"/>
                </patternFill>
              </fill>
            </x14:dxf>
          </x14:cfRule>
          <x14:cfRule type="cellIs" priority="553" operator="equal" id="{A2622146-05BF-486B-8404-6E3F5B745947}">
            <xm:f>'C:\Users\jmartinezp\Documents\Ficha_Ministerio\Riesgos finales para entregar al ministerio el 15 de junio\[Riesgos_AIC_GCM.xlsx]Datos'!#REF!</xm:f>
            <x14:dxf>
              <fill>
                <patternFill>
                  <bgColor rgb="FFFF0000"/>
                </patternFill>
              </fill>
            </x14:dxf>
          </x14:cfRule>
          <xm:sqref>Y105</xm:sqref>
        </x14:conditionalFormatting>
        <x14:conditionalFormatting xmlns:xm="http://schemas.microsoft.com/office/excel/2006/main">
          <x14:cfRule type="expression" priority="547" id="{3A365CC4-0ECD-4DB8-A21E-B649CCAECFF5}">
            <xm:f>OR(AC105='C:\Users\jmartinezp\Documents\Ficha_Ministerio\Riesgos finales para entregar al ministerio el 15 de junio\[Riesgos_AIC_GCM.xlsx]Datos'!#REF!,AC105='C:\Users\jmartinezp\Documents\Ficha_Ministerio\Riesgos finales para entregar al ministerio el 15 de junio\[Riesgos_AIC_GCM.xlsx]Datos'!#REF!)</xm:f>
            <x14:dxf>
              <fill>
                <patternFill>
                  <bgColor rgb="FF92D050"/>
                </patternFill>
              </fill>
            </x14:dxf>
          </x14:cfRule>
          <x14:cfRule type="expression" priority="548" id="{C5696B09-50D3-40DC-8B02-C332356BCD18}">
            <xm:f>OR(AC105='C:\Users\jmartinezp\Documents\Ficha_Ministerio\Riesgos finales para entregar al ministerio el 15 de junio\[Riesgos_AIC_GCM.xlsx]Datos'!#REF!,AC105='C:\Users\jmartinezp\Documents\Ficha_Ministerio\Riesgos finales para entregar al ministerio el 15 de junio\[Riesgos_AIC_GCM.xlsx]Datos'!#REF!)</xm:f>
            <x14:dxf>
              <fill>
                <patternFill>
                  <bgColor rgb="FFFFFF00"/>
                </patternFill>
              </fill>
            </x14:dxf>
          </x14:cfRule>
          <x14:cfRule type="expression" priority="549" id="{6E896975-FF34-4C5A-BA6B-1C88C3AA7466}">
            <xm:f>OR(AC105='C:\Users\jmartinezp\Documents\Ficha_Ministerio\Riesgos finales para entregar al ministerio el 15 de junio\[Riesgos_AIC_GCM.xlsx]Datos'!#REF!,AC105='C:\Users\jmartinezp\Documents\Ficha_Ministerio\Riesgos finales para entregar al ministerio el 15 de junio\[Riesgos_AIC_GCM.xlsx]Datos'!#REF!)</xm:f>
            <x14:dxf>
              <fill>
                <patternFill>
                  <bgColor rgb="FFFFC000"/>
                </patternFill>
              </fill>
            </x14:dxf>
          </x14:cfRule>
          <x14:cfRule type="expression" priority="550" id="{B87B0C20-6021-45A7-AB03-427AD7A034D4}">
            <xm:f>OR(AC105='C:\Users\jmartinezp\Documents\Ficha_Ministerio\Riesgos finales para entregar al ministerio el 15 de junio\[Riesgos_AIC_GCM.xlsx]Datos'!#REF!,AC105='C:\Users\jmartinezp\Documents\Ficha_Ministerio\Riesgos finales para entregar al ministerio el 15 de junio\[Riesgos_AIC_GCM.xlsx]Datos'!#REF!)</xm:f>
            <x14:dxf>
              <fill>
                <patternFill>
                  <bgColor rgb="FFFF0000"/>
                </patternFill>
              </fill>
            </x14:dxf>
          </x14:cfRule>
          <xm:sqref>AC105</xm:sqref>
        </x14:conditionalFormatting>
        <x14:conditionalFormatting xmlns:xm="http://schemas.microsoft.com/office/excel/2006/main">
          <x14:cfRule type="expression" priority="543" id="{C2FFED64-7D0B-4226-8DA5-82F269C11B44}">
            <xm:f>OR(M106='C:\Users\jmartinezp\Documents\Ficha_Ministerio\Riesgos finales para entregar al ministerio el 15 de junio\[Riesgos_GTH_SVI.xlsx]Datos'!#REF!,M106='C:\Users\jmartinezp\Documents\Ficha_Ministerio\Riesgos finales para entregar al ministerio el 15 de junio\[Riesgos_GTH_SVI.xlsx]Datos'!#REF!)</xm:f>
            <x14:dxf>
              <fill>
                <patternFill>
                  <bgColor rgb="FF92D050"/>
                </patternFill>
              </fill>
            </x14:dxf>
          </x14:cfRule>
          <x14:cfRule type="expression" priority="544" id="{5F3E9F72-F861-496F-9945-EDD81D7227BB}">
            <xm:f>OR(M106='C:\Users\jmartinezp\Documents\Ficha_Ministerio\Riesgos finales para entregar al ministerio el 15 de junio\[Riesgos_GTH_SVI.xlsx]Datos'!#REF!,M106='C:\Users\jmartinezp\Documents\Ficha_Ministerio\Riesgos finales para entregar al ministerio el 15 de junio\[Riesgos_GTH_SVI.xlsx]Datos'!#REF!)</xm:f>
            <x14:dxf>
              <fill>
                <patternFill>
                  <bgColor rgb="FFFFFF00"/>
                </patternFill>
              </fill>
            </x14:dxf>
          </x14:cfRule>
          <x14:cfRule type="expression" priority="545" id="{7460972A-1CCF-4475-B4FD-9B2ABBA2AEFE}">
            <xm:f>OR(M106='C:\Users\jmartinezp\Documents\Ficha_Ministerio\Riesgos finales para entregar al ministerio el 15 de junio\[Riesgos_GTH_SVI.xlsx]Datos'!#REF!,M106='C:\Users\jmartinezp\Documents\Ficha_Ministerio\Riesgos finales para entregar al ministerio el 15 de junio\[Riesgos_GTH_SVI.xlsx]Datos'!#REF!)</xm:f>
            <x14:dxf>
              <fill>
                <patternFill>
                  <bgColor rgb="FFFFC000"/>
                </patternFill>
              </fill>
            </x14:dxf>
          </x14:cfRule>
          <x14:cfRule type="expression" priority="546" id="{3D0E078B-B2E7-4395-8A81-70412362D377}">
            <xm:f>OR(M106='C:\Users\jmartinezp\Documents\Ficha_Ministerio\Riesgos finales para entregar al ministerio el 15 de junio\[Riesgos_GTH_SVI.xlsx]Datos'!#REF!,M106='C:\Users\jmartinezp\Documents\Ficha_Ministerio\Riesgos finales para entregar al ministerio el 15 de junio\[Riesgos_GTH_SVI.xlsx]Datos'!#REF!)</xm:f>
            <x14:dxf>
              <fill>
                <patternFill>
                  <bgColor rgb="FFFF0000"/>
                </patternFill>
              </fill>
            </x14:dxf>
          </x14:cfRule>
          <xm:sqref>M106</xm:sqref>
        </x14:conditionalFormatting>
        <x14:conditionalFormatting xmlns:xm="http://schemas.microsoft.com/office/excel/2006/main">
          <x14:cfRule type="cellIs" priority="540" operator="equal" id="{AE9CB1AE-BDA0-4FB7-AC63-181F4C83895D}">
            <xm:f>'C:\Users\jmartinezp\Documents\Ficha_Ministerio\Riesgos finales para entregar al ministerio el 15 de junio\[Riesgos_GTH_SVI.xlsx]Datos'!#REF!</xm:f>
            <x14:dxf>
              <fill>
                <patternFill>
                  <bgColor rgb="FF92D050"/>
                </patternFill>
              </fill>
            </x14:dxf>
          </x14:cfRule>
          <x14:cfRule type="cellIs" priority="541" operator="equal" id="{735122BC-BAC7-49F7-BF21-C00EA0AF935F}">
            <xm:f>'C:\Users\jmartinezp\Documents\Ficha_Ministerio\Riesgos finales para entregar al ministerio el 15 de junio\[Riesgos_GTH_SVI.xlsx]Datos'!#REF!</xm:f>
            <x14:dxf>
              <fill>
                <patternFill>
                  <bgColor rgb="FFFFFF00"/>
                </patternFill>
              </fill>
            </x14:dxf>
          </x14:cfRule>
          <x14:cfRule type="cellIs" priority="542" operator="equal" id="{63E4AA4F-6624-4707-8C95-8C4316B5B1B0}">
            <xm:f>'C:\Users\jmartinezp\Documents\Ficha_Ministerio\Riesgos finales para entregar al ministerio el 15 de junio\[Riesgos_GTH_SVI.xlsx]Datos'!#REF!</xm:f>
            <x14:dxf>
              <fill>
                <patternFill>
                  <bgColor rgb="FFFF0000"/>
                </patternFill>
              </fill>
            </x14:dxf>
          </x14:cfRule>
          <xm:sqref>S106</xm:sqref>
        </x14:conditionalFormatting>
        <x14:conditionalFormatting xmlns:xm="http://schemas.microsoft.com/office/excel/2006/main">
          <x14:cfRule type="cellIs" priority="537" operator="equal" id="{209C688E-3C45-46FD-BDFB-74D3D07416F8}">
            <xm:f>'C:\Users\jmartinezp\Documents\Ficha_Ministerio\Riesgos finales para entregar al ministerio el 15 de junio\[Riesgos_GTH_SVI.xlsx]Datos'!#REF!</xm:f>
            <x14:dxf>
              <fill>
                <patternFill>
                  <bgColor rgb="FF92D050"/>
                </patternFill>
              </fill>
            </x14:dxf>
          </x14:cfRule>
          <x14:cfRule type="cellIs" priority="538" operator="equal" id="{4123E6E8-E434-4573-80D7-D5E238E03EB0}">
            <xm:f>'C:\Users\jmartinezp\Documents\Ficha_Ministerio\Riesgos finales para entregar al ministerio el 15 de junio\[Riesgos_GTH_SVI.xlsx]Datos'!#REF!</xm:f>
            <x14:dxf>
              <fill>
                <patternFill>
                  <bgColor rgb="FFFFFF00"/>
                </patternFill>
              </fill>
            </x14:dxf>
          </x14:cfRule>
          <x14:cfRule type="cellIs" priority="539" operator="equal" id="{8FE60840-17CF-486C-BE87-21217F84B7EA}">
            <xm:f>'C:\Users\jmartinezp\Documents\Ficha_Ministerio\Riesgos finales para entregar al ministerio el 15 de junio\[Riesgos_GTH_SVI.xlsx]Datos'!#REF!</xm:f>
            <x14:dxf>
              <fill>
                <patternFill>
                  <bgColor rgb="FFFF0000"/>
                </patternFill>
              </fill>
            </x14:dxf>
          </x14:cfRule>
          <xm:sqref>Y106</xm:sqref>
        </x14:conditionalFormatting>
        <x14:conditionalFormatting xmlns:xm="http://schemas.microsoft.com/office/excel/2006/main">
          <x14:cfRule type="expression" priority="533" id="{56B9885E-0E2F-4CFD-ACA4-32547D1E1A52}">
            <xm:f>OR(AC106='C:\Users\jmartinezp\Documents\Ficha_Ministerio\Riesgos finales para entregar al ministerio el 15 de junio\[Riesgos_GTH_SVI.xlsx]Datos'!#REF!,AC106='C:\Users\jmartinezp\Documents\Ficha_Ministerio\Riesgos finales para entregar al ministerio el 15 de junio\[Riesgos_GTH_SVI.xlsx]Datos'!#REF!)</xm:f>
            <x14:dxf>
              <fill>
                <patternFill>
                  <bgColor rgb="FF92D050"/>
                </patternFill>
              </fill>
            </x14:dxf>
          </x14:cfRule>
          <x14:cfRule type="expression" priority="534" id="{6DF3A282-34EF-44EC-B8B2-31CF1F04665E}">
            <xm:f>OR(AC106='C:\Users\jmartinezp\Documents\Ficha_Ministerio\Riesgos finales para entregar al ministerio el 15 de junio\[Riesgos_GTH_SVI.xlsx]Datos'!#REF!,AC106='C:\Users\jmartinezp\Documents\Ficha_Ministerio\Riesgos finales para entregar al ministerio el 15 de junio\[Riesgos_GTH_SVI.xlsx]Datos'!#REF!)</xm:f>
            <x14:dxf>
              <fill>
                <patternFill>
                  <bgColor rgb="FFFFFF00"/>
                </patternFill>
              </fill>
            </x14:dxf>
          </x14:cfRule>
          <x14:cfRule type="expression" priority="535" id="{274FFCE6-B2D5-4420-B92A-A963F9A0FBDD}">
            <xm:f>OR(AC106='C:\Users\jmartinezp\Documents\Ficha_Ministerio\Riesgos finales para entregar al ministerio el 15 de junio\[Riesgos_GTH_SVI.xlsx]Datos'!#REF!,AC106='C:\Users\jmartinezp\Documents\Ficha_Ministerio\Riesgos finales para entregar al ministerio el 15 de junio\[Riesgos_GTH_SVI.xlsx]Datos'!#REF!)</xm:f>
            <x14:dxf>
              <fill>
                <patternFill>
                  <bgColor rgb="FFFFC000"/>
                </patternFill>
              </fill>
            </x14:dxf>
          </x14:cfRule>
          <x14:cfRule type="expression" priority="536" id="{13C239EE-C42C-46AA-8AFA-4A1863B378D1}">
            <xm:f>OR(AC106='C:\Users\jmartinezp\Documents\Ficha_Ministerio\Riesgos finales para entregar al ministerio el 15 de junio\[Riesgos_GTH_SVI.xlsx]Datos'!#REF!,AC106='C:\Users\jmartinezp\Documents\Ficha_Ministerio\Riesgos finales para entregar al ministerio el 15 de junio\[Riesgos_GTH_SVI.xlsx]Datos'!#REF!)</xm:f>
            <x14:dxf>
              <fill>
                <patternFill>
                  <bgColor rgb="FFFF0000"/>
                </patternFill>
              </fill>
            </x14:dxf>
          </x14:cfRule>
          <xm:sqref>AC106</xm:sqref>
        </x14:conditionalFormatting>
        <x14:conditionalFormatting xmlns:xm="http://schemas.microsoft.com/office/excel/2006/main">
          <x14:cfRule type="expression" priority="505" id="{68CB53B6-30FD-4638-AC24-880488AB31E7}">
            <xm:f>OR(AC108='C:\Users\jmartinezp\Documents\Ficha_Ministerio\Riesgos finales para entregar al ministerio el 15 de junio\[RIesgos_GTH_DPE_Capacitación.xlsx]Datos'!#REF!,AC108='C:\Users\jmartinezp\Documents\Ficha_Ministerio\Riesgos finales para entregar al ministerio el 15 de junio\[RIesgos_GTH_DPE_Capacitación.xlsx]Datos'!#REF!)</xm:f>
            <x14:dxf>
              <fill>
                <patternFill>
                  <bgColor rgb="FF92D050"/>
                </patternFill>
              </fill>
            </x14:dxf>
          </x14:cfRule>
          <x14:cfRule type="expression" priority="506" id="{A6FA9231-FFEA-4A3F-8670-53E0A38608CD}">
            <xm:f>OR(AC108='C:\Users\jmartinezp\Documents\Ficha_Ministerio\Riesgos finales para entregar al ministerio el 15 de junio\[RIesgos_GTH_DPE_Capacitación.xlsx]Datos'!#REF!,AC108='C:\Users\jmartinezp\Documents\Ficha_Ministerio\Riesgos finales para entregar al ministerio el 15 de junio\[RIesgos_GTH_DPE_Capacitación.xlsx]Datos'!#REF!)</xm:f>
            <x14:dxf>
              <fill>
                <patternFill>
                  <bgColor rgb="FFFFFF00"/>
                </patternFill>
              </fill>
            </x14:dxf>
          </x14:cfRule>
          <x14:cfRule type="expression" priority="507" id="{7CF61DA4-68D3-45F4-91F8-79C4C34720A7}">
            <xm:f>OR(AC108='C:\Users\jmartinezp\Documents\Ficha_Ministerio\Riesgos finales para entregar al ministerio el 15 de junio\[RIesgos_GTH_DPE_Capacitación.xlsx]Datos'!#REF!,AC108='C:\Users\jmartinezp\Documents\Ficha_Ministerio\Riesgos finales para entregar al ministerio el 15 de junio\[RIesgos_GTH_DPE_Capacitación.xlsx]Datos'!#REF!)</xm:f>
            <x14:dxf>
              <fill>
                <patternFill>
                  <bgColor rgb="FFFFC000"/>
                </patternFill>
              </fill>
            </x14:dxf>
          </x14:cfRule>
          <x14:cfRule type="expression" priority="508" id="{BC068F10-72F8-43E5-BBED-06875E57D16E}">
            <xm:f>OR(AC108='C:\Users\jmartinezp\Documents\Ficha_Ministerio\Riesgos finales para entregar al ministerio el 15 de junio\[RIesgos_GTH_DPE_Capacitación.xlsx]Datos'!#REF!,AC108='C:\Users\jmartinezp\Documents\Ficha_Ministerio\Riesgos finales para entregar al ministerio el 15 de junio\[RIesgos_GTH_DPE_Capacitación.xlsx]Datos'!#REF!)</xm:f>
            <x14:dxf>
              <fill>
                <patternFill>
                  <bgColor rgb="FFFF0000"/>
                </patternFill>
              </fill>
            </x14:dxf>
          </x14:cfRule>
          <xm:sqref>AC108</xm:sqref>
        </x14:conditionalFormatting>
        <x14:conditionalFormatting xmlns:xm="http://schemas.microsoft.com/office/excel/2006/main">
          <x14:cfRule type="expression" priority="515" id="{BC336467-59EC-45D2-A495-F15D4B0EDAA2}">
            <xm:f>OR(M108='C:\Users\jmartinezp\Documents\Ficha_Ministerio\Riesgos finales para entregar al ministerio el 15 de junio\[RIesgos_GTH_DPE_Capacitación.xlsx]Datos'!#REF!,M108='C:\Users\jmartinezp\Documents\Ficha_Ministerio\Riesgos finales para entregar al ministerio el 15 de junio\[RIesgos_GTH_DPE_Capacitación.xlsx]Datos'!#REF!)</xm:f>
            <x14:dxf>
              <fill>
                <patternFill>
                  <bgColor rgb="FF92D050"/>
                </patternFill>
              </fill>
            </x14:dxf>
          </x14:cfRule>
          <x14:cfRule type="expression" priority="516" id="{6063A9FD-7FC1-46CF-918D-45C2D6EDBB0F}">
            <xm:f>OR(M108='C:\Users\jmartinezp\Documents\Ficha_Ministerio\Riesgos finales para entregar al ministerio el 15 de junio\[RIesgos_GTH_DPE_Capacitación.xlsx]Datos'!#REF!,M108='C:\Users\jmartinezp\Documents\Ficha_Ministerio\Riesgos finales para entregar al ministerio el 15 de junio\[RIesgos_GTH_DPE_Capacitación.xlsx]Datos'!#REF!)</xm:f>
            <x14:dxf>
              <fill>
                <patternFill>
                  <bgColor rgb="FFFFFF00"/>
                </patternFill>
              </fill>
            </x14:dxf>
          </x14:cfRule>
          <x14:cfRule type="expression" priority="517" id="{72B4C24B-CEA5-4D77-87B2-B694766D3C90}">
            <xm:f>OR(M108='C:\Users\jmartinezp\Documents\Ficha_Ministerio\Riesgos finales para entregar al ministerio el 15 de junio\[RIesgos_GTH_DPE_Capacitación.xlsx]Datos'!#REF!,M108='C:\Users\jmartinezp\Documents\Ficha_Ministerio\Riesgos finales para entregar al ministerio el 15 de junio\[RIesgos_GTH_DPE_Capacitación.xlsx]Datos'!#REF!)</xm:f>
            <x14:dxf>
              <fill>
                <patternFill>
                  <bgColor rgb="FFFFC000"/>
                </patternFill>
              </fill>
            </x14:dxf>
          </x14:cfRule>
          <x14:cfRule type="expression" priority="518" id="{C419A3A0-46FA-4731-A47D-D38D1A6E6599}">
            <xm:f>OR(M108='C:\Users\jmartinezp\Documents\Ficha_Ministerio\Riesgos finales para entregar al ministerio el 15 de junio\[RIesgos_GTH_DPE_Capacitación.xlsx]Datos'!#REF!,M108='C:\Users\jmartinezp\Documents\Ficha_Ministerio\Riesgos finales para entregar al ministerio el 15 de junio\[RIesgos_GTH_DPE_Capacitación.xlsx]Datos'!#REF!)</xm:f>
            <x14:dxf>
              <fill>
                <patternFill>
                  <bgColor rgb="FFFF0000"/>
                </patternFill>
              </fill>
            </x14:dxf>
          </x14:cfRule>
          <xm:sqref>M108</xm:sqref>
        </x14:conditionalFormatting>
        <x14:conditionalFormatting xmlns:xm="http://schemas.microsoft.com/office/excel/2006/main">
          <x14:cfRule type="cellIs" priority="512" operator="equal" id="{832FE42D-B34B-4DD6-8856-FEB449A96B09}">
            <xm:f>'C:\Users\jmartinezp\Documents\Ficha_Ministerio\Riesgos finales para entregar al ministerio el 15 de junio\[RIesgos_GTH_DPE_Capacitación.xlsx]Datos'!#REF!</xm:f>
            <x14:dxf>
              <fill>
                <patternFill>
                  <bgColor rgb="FF92D050"/>
                </patternFill>
              </fill>
            </x14:dxf>
          </x14:cfRule>
          <x14:cfRule type="cellIs" priority="513" operator="equal" id="{9BDB7698-1EF3-4376-84A9-25C503C50516}">
            <xm:f>'C:\Users\jmartinezp\Documents\Ficha_Ministerio\Riesgos finales para entregar al ministerio el 15 de junio\[RIesgos_GTH_DPE_Capacitación.xlsx]Datos'!#REF!</xm:f>
            <x14:dxf>
              <fill>
                <patternFill>
                  <bgColor rgb="FFFFFF00"/>
                </patternFill>
              </fill>
            </x14:dxf>
          </x14:cfRule>
          <x14:cfRule type="cellIs" priority="514" operator="equal" id="{F7E61761-70A8-4793-831D-81795AD7D01E}">
            <xm:f>'C:\Users\jmartinezp\Documents\Ficha_Ministerio\Riesgos finales para entregar al ministerio el 15 de junio\[RIesgos_GTH_DPE_Capacitación.xlsx]Datos'!#REF!</xm:f>
            <x14:dxf>
              <fill>
                <patternFill>
                  <bgColor rgb="FFFF0000"/>
                </patternFill>
              </fill>
            </x14:dxf>
          </x14:cfRule>
          <xm:sqref>S108</xm:sqref>
        </x14:conditionalFormatting>
        <x14:conditionalFormatting xmlns:xm="http://schemas.microsoft.com/office/excel/2006/main">
          <x14:cfRule type="cellIs" priority="509" operator="equal" id="{6AA134B2-9760-44D5-B3DE-3C34C93AA5D1}">
            <xm:f>'C:\Users\jmartinezp\Documents\Ficha_Ministerio\Riesgos finales para entregar al ministerio el 15 de junio\[RIesgos_GTH_DPE_Capacitación.xlsx]Datos'!#REF!</xm:f>
            <x14:dxf>
              <fill>
                <patternFill>
                  <bgColor rgb="FF92D050"/>
                </patternFill>
              </fill>
            </x14:dxf>
          </x14:cfRule>
          <x14:cfRule type="cellIs" priority="510" operator="equal" id="{831D92C6-3010-46AC-9FD0-00D514DA15AF}">
            <xm:f>'C:\Users\jmartinezp\Documents\Ficha_Ministerio\Riesgos finales para entregar al ministerio el 15 de junio\[RIesgos_GTH_DPE_Capacitación.xlsx]Datos'!#REF!</xm:f>
            <x14:dxf>
              <fill>
                <patternFill>
                  <bgColor rgb="FFFFFF00"/>
                </patternFill>
              </fill>
            </x14:dxf>
          </x14:cfRule>
          <x14:cfRule type="cellIs" priority="511" operator="equal" id="{936408C6-6A74-49E6-B5B2-4E92052FF199}">
            <xm:f>'C:\Users\jmartinezp\Documents\Ficha_Ministerio\Riesgos finales para entregar al ministerio el 15 de junio\[RIesgos_GTH_DPE_Capacitación.xlsx]Datos'!#REF!</xm:f>
            <x14:dxf>
              <fill>
                <patternFill>
                  <bgColor rgb="FFFF0000"/>
                </patternFill>
              </fill>
            </x14:dxf>
          </x14:cfRule>
          <xm:sqref>Y108</xm:sqref>
        </x14:conditionalFormatting>
        <x14:conditionalFormatting xmlns:xm="http://schemas.microsoft.com/office/excel/2006/main">
          <x14:cfRule type="expression" priority="501" id="{94A6E1BE-F65F-49E1-A5C2-1ABA976CE49F}">
            <xm:f>OR(M107='C:\Users\dsilvam\AppData\Local\Microsoft\Windows\Temporary Internet Files\Content.Outlook\4BFFQYR0\[GTH-DPE Ficha integral de riesgo Desarollo de Personal.xlsx]Datos'!#REF!,M107='C:\Users\dsilvam\AppData\Local\Microsoft\Windows\Temporary Internet Files\Content.Outlook\4BFFQYR0\[GTH-DPE Ficha integral de riesgo Desarollo de Personal.xlsx]Datos'!#REF!)</xm:f>
            <x14:dxf>
              <fill>
                <patternFill>
                  <bgColor rgb="FF92D050"/>
                </patternFill>
              </fill>
            </x14:dxf>
          </x14:cfRule>
          <x14:cfRule type="expression" priority="502" id="{A752ADFC-A68E-42BA-BAED-9D3682AB1B3D}">
            <xm:f>OR(M107='C:\Users\dsilvam\AppData\Local\Microsoft\Windows\Temporary Internet Files\Content.Outlook\4BFFQYR0\[GTH-DPE Ficha integral de riesgo Desarollo de Personal.xlsx]Datos'!#REF!,M107='C:\Users\dsilvam\AppData\Local\Microsoft\Windows\Temporary Internet Files\Content.Outlook\4BFFQYR0\[GTH-DPE Ficha integral de riesgo Desarollo de Personal.xlsx]Datos'!#REF!)</xm:f>
            <x14:dxf>
              <fill>
                <patternFill>
                  <bgColor rgb="FFFFFF00"/>
                </patternFill>
              </fill>
            </x14:dxf>
          </x14:cfRule>
          <x14:cfRule type="expression" priority="503" id="{AA270BBD-95D3-4E4E-BD41-180D1D0F301C}">
            <xm:f>OR(M107='C:\Users\dsilvam\AppData\Local\Microsoft\Windows\Temporary Internet Files\Content.Outlook\4BFFQYR0\[GTH-DPE Ficha integral de riesgo Desarollo de Personal.xlsx]Datos'!#REF!,M107='C:\Users\dsilvam\AppData\Local\Microsoft\Windows\Temporary Internet Files\Content.Outlook\4BFFQYR0\[GTH-DPE Ficha integral de riesgo Desarollo de Personal.xlsx]Datos'!#REF!)</xm:f>
            <x14:dxf>
              <fill>
                <patternFill>
                  <bgColor rgb="FFFFC000"/>
                </patternFill>
              </fill>
            </x14:dxf>
          </x14:cfRule>
          <x14:cfRule type="expression" priority="504" id="{ECF91ED0-2D4F-479F-B79D-9EAA002636DF}">
            <xm:f>OR(M107='C:\Users\dsilvam\AppData\Local\Microsoft\Windows\Temporary Internet Files\Content.Outlook\4BFFQYR0\[GTH-DPE Ficha integral de riesgo Desarollo de Personal.xlsx]Datos'!#REF!,M107='C:\Users\dsilvam\AppData\Local\Microsoft\Windows\Temporary Internet Files\Content.Outlook\4BFFQYR0\[GTH-DPE Ficha integral de riesgo Desarollo de Personal.xlsx]Datos'!#REF!)</xm:f>
            <x14:dxf>
              <fill>
                <patternFill>
                  <bgColor rgb="FFFF0000"/>
                </patternFill>
              </fill>
            </x14:dxf>
          </x14:cfRule>
          <xm:sqref>M107</xm:sqref>
        </x14:conditionalFormatting>
        <x14:conditionalFormatting xmlns:xm="http://schemas.microsoft.com/office/excel/2006/main">
          <x14:cfRule type="cellIs" priority="498" operator="equal" id="{CD7E1032-4012-4353-9907-22A220B8608A}">
            <xm:f>'C:\Users\dsilvam\AppData\Local\Microsoft\Windows\Temporary Internet Files\Content.Outlook\4BFFQYR0\[GTH-DPE Ficha integral de riesgo Desarollo de Personal.xlsx]Datos'!#REF!</xm:f>
            <x14:dxf>
              <fill>
                <patternFill>
                  <bgColor rgb="FF92D050"/>
                </patternFill>
              </fill>
            </x14:dxf>
          </x14:cfRule>
          <x14:cfRule type="cellIs" priority="499" operator="equal" id="{EC96A7C4-C862-4371-A4FF-35190242203B}">
            <xm:f>'C:\Users\dsilvam\AppData\Local\Microsoft\Windows\Temporary Internet Files\Content.Outlook\4BFFQYR0\[GTH-DPE Ficha integral de riesgo Desarollo de Personal.xlsx]Datos'!#REF!</xm:f>
            <x14:dxf>
              <fill>
                <patternFill>
                  <bgColor rgb="FFFFFF00"/>
                </patternFill>
              </fill>
            </x14:dxf>
          </x14:cfRule>
          <x14:cfRule type="cellIs" priority="500" operator="equal" id="{11E1D7E5-AB8F-407A-94CD-834699A312BC}">
            <xm:f>'C:\Users\dsilvam\AppData\Local\Microsoft\Windows\Temporary Internet Files\Content.Outlook\4BFFQYR0\[GTH-DPE Ficha integral de riesgo Desarollo de Personal.xlsx]Datos'!#REF!</xm:f>
            <x14:dxf>
              <fill>
                <patternFill>
                  <bgColor rgb="FFFF0000"/>
                </patternFill>
              </fill>
            </x14:dxf>
          </x14:cfRule>
          <xm:sqref>S107</xm:sqref>
        </x14:conditionalFormatting>
        <x14:conditionalFormatting xmlns:xm="http://schemas.microsoft.com/office/excel/2006/main">
          <x14:cfRule type="cellIs" priority="495" operator="equal" id="{02A20A11-2F82-4242-AB3D-455784112E1F}">
            <xm:f>'C:\Users\dsilvam\AppData\Local\Microsoft\Windows\Temporary Internet Files\Content.Outlook\4BFFQYR0\[GTH-DPE Ficha integral de riesgo Desarollo de Personal.xlsx]Datos'!#REF!</xm:f>
            <x14:dxf>
              <fill>
                <patternFill>
                  <bgColor rgb="FF92D050"/>
                </patternFill>
              </fill>
            </x14:dxf>
          </x14:cfRule>
          <x14:cfRule type="cellIs" priority="496" operator="equal" id="{922CFA7B-E29C-4E79-B651-01043CB644FE}">
            <xm:f>'C:\Users\dsilvam\AppData\Local\Microsoft\Windows\Temporary Internet Files\Content.Outlook\4BFFQYR0\[GTH-DPE Ficha integral de riesgo Desarollo de Personal.xlsx]Datos'!#REF!</xm:f>
            <x14:dxf>
              <fill>
                <patternFill>
                  <bgColor rgb="FFFFFF00"/>
                </patternFill>
              </fill>
            </x14:dxf>
          </x14:cfRule>
          <x14:cfRule type="cellIs" priority="497" operator="equal" id="{A388C4F4-4F0F-467A-9E6E-9F015DE75A9E}">
            <xm:f>'C:\Users\dsilvam\AppData\Local\Microsoft\Windows\Temporary Internet Files\Content.Outlook\4BFFQYR0\[GTH-DPE Ficha integral de riesgo Desarollo de Personal.xlsx]Datos'!#REF!</xm:f>
            <x14:dxf>
              <fill>
                <patternFill>
                  <bgColor rgb="FFFF0000"/>
                </patternFill>
              </fill>
            </x14:dxf>
          </x14:cfRule>
          <xm:sqref>Y107</xm:sqref>
        </x14:conditionalFormatting>
        <x14:conditionalFormatting xmlns:xm="http://schemas.microsoft.com/office/excel/2006/main">
          <x14:cfRule type="expression" priority="491" id="{984BB234-E3D5-4D48-8EAD-5A79A31CA682}">
            <xm:f>OR(AC107='C:\Users\dsilvam\AppData\Local\Microsoft\Windows\Temporary Internet Files\Content.Outlook\4BFFQYR0\[GTH-DPE Ficha integral de riesgo Desarollo de Personal.xlsx]Datos'!#REF!,AC107='C:\Users\dsilvam\AppData\Local\Microsoft\Windows\Temporary Internet Files\Content.Outlook\4BFFQYR0\[GTH-DPE Ficha integral de riesgo Desarollo de Personal.xlsx]Datos'!#REF!)</xm:f>
            <x14:dxf>
              <fill>
                <patternFill>
                  <bgColor rgb="FF92D050"/>
                </patternFill>
              </fill>
            </x14:dxf>
          </x14:cfRule>
          <x14:cfRule type="expression" priority="492" id="{D7877B02-1032-49FD-9B4C-130A9BE16974}">
            <xm:f>OR(AC107='C:\Users\dsilvam\AppData\Local\Microsoft\Windows\Temporary Internet Files\Content.Outlook\4BFFQYR0\[GTH-DPE Ficha integral de riesgo Desarollo de Personal.xlsx]Datos'!#REF!,AC107='C:\Users\dsilvam\AppData\Local\Microsoft\Windows\Temporary Internet Files\Content.Outlook\4BFFQYR0\[GTH-DPE Ficha integral de riesgo Desarollo de Personal.xlsx]Datos'!#REF!)</xm:f>
            <x14:dxf>
              <fill>
                <patternFill>
                  <bgColor rgb="FFFFFF00"/>
                </patternFill>
              </fill>
            </x14:dxf>
          </x14:cfRule>
          <x14:cfRule type="expression" priority="493" id="{EC17E1FD-EA0E-4E17-85E2-D59AC4747489}">
            <xm:f>OR(AC107='C:\Users\dsilvam\AppData\Local\Microsoft\Windows\Temporary Internet Files\Content.Outlook\4BFFQYR0\[GTH-DPE Ficha integral de riesgo Desarollo de Personal.xlsx]Datos'!#REF!,AC107='C:\Users\dsilvam\AppData\Local\Microsoft\Windows\Temporary Internet Files\Content.Outlook\4BFFQYR0\[GTH-DPE Ficha integral de riesgo Desarollo de Personal.xlsx]Datos'!#REF!)</xm:f>
            <x14:dxf>
              <fill>
                <patternFill>
                  <bgColor rgb="FFFFC000"/>
                </patternFill>
              </fill>
            </x14:dxf>
          </x14:cfRule>
          <x14:cfRule type="expression" priority="494" id="{FA0A29BE-FF82-4B48-B40F-4160C48E8444}">
            <xm:f>OR(AC107='C:\Users\dsilvam\AppData\Local\Microsoft\Windows\Temporary Internet Files\Content.Outlook\4BFFQYR0\[GTH-DPE Ficha integral de riesgo Desarollo de Personal.xlsx]Datos'!#REF!,AC107='C:\Users\dsilvam\AppData\Local\Microsoft\Windows\Temporary Internet Files\Content.Outlook\4BFFQYR0\[GTH-DPE Ficha integral de riesgo Desarollo de Personal.xlsx]Datos'!#REF!)</xm:f>
            <x14:dxf>
              <fill>
                <patternFill>
                  <bgColor rgb="FFFF0000"/>
                </patternFill>
              </fill>
            </x14:dxf>
          </x14:cfRule>
          <xm:sqref>AC107</xm:sqref>
        </x14:conditionalFormatting>
        <x14:conditionalFormatting xmlns:xm="http://schemas.microsoft.com/office/excel/2006/main">
          <x14:cfRule type="expression" priority="487" id="{195164B7-E77E-4F7D-959C-E66915DCAE87}">
            <xm:f>OR(M29='C:\Users\dsilvam\AppData\Local\Microsoft\Windows\Temporary Internet Files\Content.Outlook\4BFFQYR0\[GTH -GNO Ficha integral de Riesgos.xlsx]Datos'!#REF!,M29='C:\Users\dsilvam\AppData\Local\Microsoft\Windows\Temporary Internet Files\Content.Outlook\4BFFQYR0\[GTH -GNO Ficha integral de Riesgos.xlsx]Datos'!#REF!)</xm:f>
            <x14:dxf>
              <fill>
                <patternFill>
                  <bgColor rgb="FF92D050"/>
                </patternFill>
              </fill>
            </x14:dxf>
          </x14:cfRule>
          <x14:cfRule type="expression" priority="488" id="{A40568C1-3A90-4DB1-B8AF-B53F1A851E99}">
            <xm:f>OR(M29='C:\Users\dsilvam\AppData\Local\Microsoft\Windows\Temporary Internet Files\Content.Outlook\4BFFQYR0\[GTH -GNO Ficha integral de Riesgos.xlsx]Datos'!#REF!,M29='C:\Users\dsilvam\AppData\Local\Microsoft\Windows\Temporary Internet Files\Content.Outlook\4BFFQYR0\[GTH -GNO Ficha integral de Riesgos.xlsx]Datos'!#REF!)</xm:f>
            <x14:dxf>
              <fill>
                <patternFill>
                  <bgColor rgb="FFFFFF00"/>
                </patternFill>
              </fill>
            </x14:dxf>
          </x14:cfRule>
          <x14:cfRule type="expression" priority="489" id="{FEE531D4-CE34-4490-884B-241D0798E9A0}">
            <xm:f>OR(M29='C:\Users\dsilvam\AppData\Local\Microsoft\Windows\Temporary Internet Files\Content.Outlook\4BFFQYR0\[GTH -GNO Ficha integral de Riesgos.xlsx]Datos'!#REF!,M29='C:\Users\dsilvam\AppData\Local\Microsoft\Windows\Temporary Internet Files\Content.Outlook\4BFFQYR0\[GTH -GNO Ficha integral de Riesgos.xlsx]Datos'!#REF!)</xm:f>
            <x14:dxf>
              <fill>
                <patternFill>
                  <bgColor rgb="FFFFC000"/>
                </patternFill>
              </fill>
            </x14:dxf>
          </x14:cfRule>
          <x14:cfRule type="expression" priority="490" id="{9F7F9CAA-0D07-4F7A-B1E9-6BBA5B5184DE}">
            <xm:f>OR(M29='C:\Users\dsilvam\AppData\Local\Microsoft\Windows\Temporary Internet Files\Content.Outlook\4BFFQYR0\[GTH -GNO Ficha integral de Riesgos.xlsx]Datos'!#REF!,M29='C:\Users\dsilvam\AppData\Local\Microsoft\Windows\Temporary Internet Files\Content.Outlook\4BFFQYR0\[GTH -GNO Ficha integral de Riesgos.xlsx]Datos'!#REF!)</xm:f>
            <x14:dxf>
              <fill>
                <patternFill>
                  <bgColor rgb="FFFF0000"/>
                </patternFill>
              </fill>
            </x14:dxf>
          </x14:cfRule>
          <xm:sqref>M29</xm:sqref>
        </x14:conditionalFormatting>
        <x14:conditionalFormatting xmlns:xm="http://schemas.microsoft.com/office/excel/2006/main">
          <x14:cfRule type="expression" priority="473" id="{91A77D23-612E-4F79-9C4A-1A737A07EFD2}">
            <xm:f>OR(M30='C:\Users\dsilvam\AppData\Local\Microsoft\Windows\Temporary Internet Files\Content.Outlook\4BFFQYR0\[GTH -GNO Ficha integral de Riesgos.xlsx]Datos'!#REF!,M30='C:\Users\dsilvam\AppData\Local\Microsoft\Windows\Temporary Internet Files\Content.Outlook\4BFFQYR0\[GTH -GNO Ficha integral de Riesgos.xlsx]Datos'!#REF!)</xm:f>
            <x14:dxf>
              <fill>
                <patternFill>
                  <bgColor rgb="FF92D050"/>
                </patternFill>
              </fill>
            </x14:dxf>
          </x14:cfRule>
          <x14:cfRule type="expression" priority="474" id="{83EC3EE2-2260-4BC2-8F3F-2A14DE457107}">
            <xm:f>OR(M30='C:\Users\dsilvam\AppData\Local\Microsoft\Windows\Temporary Internet Files\Content.Outlook\4BFFQYR0\[GTH -GNO Ficha integral de Riesgos.xlsx]Datos'!#REF!,M30='C:\Users\dsilvam\AppData\Local\Microsoft\Windows\Temporary Internet Files\Content.Outlook\4BFFQYR0\[GTH -GNO Ficha integral de Riesgos.xlsx]Datos'!#REF!)</xm:f>
            <x14:dxf>
              <fill>
                <patternFill>
                  <bgColor rgb="FFFFFF00"/>
                </patternFill>
              </fill>
            </x14:dxf>
          </x14:cfRule>
          <x14:cfRule type="expression" priority="475" id="{ABAA4AFE-4416-4721-B985-8451FD983770}">
            <xm:f>OR(M30='C:\Users\dsilvam\AppData\Local\Microsoft\Windows\Temporary Internet Files\Content.Outlook\4BFFQYR0\[GTH -GNO Ficha integral de Riesgos.xlsx]Datos'!#REF!,M30='C:\Users\dsilvam\AppData\Local\Microsoft\Windows\Temporary Internet Files\Content.Outlook\4BFFQYR0\[GTH -GNO Ficha integral de Riesgos.xlsx]Datos'!#REF!)</xm:f>
            <x14:dxf>
              <fill>
                <patternFill>
                  <bgColor rgb="FFFFC000"/>
                </patternFill>
              </fill>
            </x14:dxf>
          </x14:cfRule>
          <x14:cfRule type="expression" priority="476" id="{19156157-8DE7-4C95-9419-B13C13C083BB}">
            <xm:f>OR(M30='C:\Users\dsilvam\AppData\Local\Microsoft\Windows\Temporary Internet Files\Content.Outlook\4BFFQYR0\[GTH -GNO Ficha integral de Riesgos.xlsx]Datos'!#REF!,M30='C:\Users\dsilvam\AppData\Local\Microsoft\Windows\Temporary Internet Files\Content.Outlook\4BFFQYR0\[GTH -GNO Ficha integral de Riesgos.xlsx]Datos'!#REF!)</xm:f>
            <x14:dxf>
              <fill>
                <patternFill>
                  <bgColor rgb="FFFF0000"/>
                </patternFill>
              </fill>
            </x14:dxf>
          </x14:cfRule>
          <xm:sqref>M30</xm:sqref>
        </x14:conditionalFormatting>
        <x14:conditionalFormatting xmlns:xm="http://schemas.microsoft.com/office/excel/2006/main">
          <x14:cfRule type="cellIs" priority="484" operator="equal" id="{D1EBAA27-3904-4AE7-A5DE-DC48DD96508A}">
            <xm:f>'C:\Users\dsilvam\AppData\Local\Microsoft\Windows\Temporary Internet Files\Content.Outlook\4BFFQYR0\[GTH -GNO Ficha integral de Riesgos.xlsx]Datos'!#REF!</xm:f>
            <x14:dxf>
              <fill>
                <patternFill>
                  <bgColor rgb="FF92D050"/>
                </patternFill>
              </fill>
            </x14:dxf>
          </x14:cfRule>
          <x14:cfRule type="cellIs" priority="485" operator="equal" id="{B76214D8-75A2-41A2-840E-CCF75D834BD1}">
            <xm:f>'C:\Users\dsilvam\AppData\Local\Microsoft\Windows\Temporary Internet Files\Content.Outlook\4BFFQYR0\[GTH -GNO Ficha integral de Riesgos.xlsx]Datos'!#REF!</xm:f>
            <x14:dxf>
              <fill>
                <patternFill>
                  <bgColor rgb="FFFFFF00"/>
                </patternFill>
              </fill>
            </x14:dxf>
          </x14:cfRule>
          <x14:cfRule type="cellIs" priority="486" operator="equal" id="{5D5F8DDB-5F9C-4AE9-A01C-9DC370FD517B}">
            <xm:f>'C:\Users\dsilvam\AppData\Local\Microsoft\Windows\Temporary Internet Files\Content.Outlook\4BFFQYR0\[GTH -GNO Ficha integral de Riesgos.xlsx]Datos'!#REF!</xm:f>
            <x14:dxf>
              <fill>
                <patternFill>
                  <bgColor rgb="FFFF0000"/>
                </patternFill>
              </fill>
            </x14:dxf>
          </x14:cfRule>
          <xm:sqref>S29</xm:sqref>
        </x14:conditionalFormatting>
        <x14:conditionalFormatting xmlns:xm="http://schemas.microsoft.com/office/excel/2006/main">
          <x14:cfRule type="cellIs" priority="470" operator="equal" id="{FB022AFB-5893-4671-8EF4-A536A0B163AF}">
            <xm:f>'C:\Users\dsilvam\AppData\Local\Microsoft\Windows\Temporary Internet Files\Content.Outlook\4BFFQYR0\[GTH -GNO Ficha integral de Riesgos.xlsx]Datos'!#REF!</xm:f>
            <x14:dxf>
              <fill>
                <patternFill>
                  <bgColor rgb="FF92D050"/>
                </patternFill>
              </fill>
            </x14:dxf>
          </x14:cfRule>
          <x14:cfRule type="cellIs" priority="471" operator="equal" id="{1263D456-9A7B-4A4E-9538-DCDEFD309225}">
            <xm:f>'C:\Users\dsilvam\AppData\Local\Microsoft\Windows\Temporary Internet Files\Content.Outlook\4BFFQYR0\[GTH -GNO Ficha integral de Riesgos.xlsx]Datos'!#REF!</xm:f>
            <x14:dxf>
              <fill>
                <patternFill>
                  <bgColor rgb="FFFFFF00"/>
                </patternFill>
              </fill>
            </x14:dxf>
          </x14:cfRule>
          <x14:cfRule type="cellIs" priority="472" operator="equal" id="{0D3B1911-2BDE-4C27-8F06-088D37070DF7}">
            <xm:f>'C:\Users\dsilvam\AppData\Local\Microsoft\Windows\Temporary Internet Files\Content.Outlook\4BFFQYR0\[GTH -GNO Ficha integral de Riesgos.xlsx]Datos'!#REF!</xm:f>
            <x14:dxf>
              <fill>
                <patternFill>
                  <bgColor rgb="FFFF0000"/>
                </patternFill>
              </fill>
            </x14:dxf>
          </x14:cfRule>
          <xm:sqref>S30</xm:sqref>
        </x14:conditionalFormatting>
        <x14:conditionalFormatting xmlns:xm="http://schemas.microsoft.com/office/excel/2006/main">
          <x14:cfRule type="cellIs" priority="481" operator="equal" id="{6B397677-360E-4198-A956-E6FB3D1279C0}">
            <xm:f>'C:\Users\dsilvam\AppData\Local\Microsoft\Windows\Temporary Internet Files\Content.Outlook\4BFFQYR0\[GTH -GNO Ficha integral de Riesgos.xlsx]Datos'!#REF!</xm:f>
            <x14:dxf>
              <fill>
                <patternFill>
                  <bgColor rgb="FF92D050"/>
                </patternFill>
              </fill>
            </x14:dxf>
          </x14:cfRule>
          <x14:cfRule type="cellIs" priority="482" operator="equal" id="{E1ED5ACC-47D9-4FCA-91D6-E4C33EB7D734}">
            <xm:f>'C:\Users\dsilvam\AppData\Local\Microsoft\Windows\Temporary Internet Files\Content.Outlook\4BFFQYR0\[GTH -GNO Ficha integral de Riesgos.xlsx]Datos'!#REF!</xm:f>
            <x14:dxf>
              <fill>
                <patternFill>
                  <bgColor rgb="FFFFFF00"/>
                </patternFill>
              </fill>
            </x14:dxf>
          </x14:cfRule>
          <x14:cfRule type="cellIs" priority="483" operator="equal" id="{5459BE1A-5CE0-424D-A473-C5BD3CB394E8}">
            <xm:f>'C:\Users\dsilvam\AppData\Local\Microsoft\Windows\Temporary Internet Files\Content.Outlook\4BFFQYR0\[GTH -GNO Ficha integral de Riesgos.xlsx]Datos'!#REF!</xm:f>
            <x14:dxf>
              <fill>
                <patternFill>
                  <bgColor rgb="FFFF0000"/>
                </patternFill>
              </fill>
            </x14:dxf>
          </x14:cfRule>
          <xm:sqref>Y29</xm:sqref>
        </x14:conditionalFormatting>
        <x14:conditionalFormatting xmlns:xm="http://schemas.microsoft.com/office/excel/2006/main">
          <x14:cfRule type="cellIs" priority="467" operator="equal" id="{D43D6533-2750-4087-8548-582987A925C6}">
            <xm:f>'C:\Users\dsilvam\AppData\Local\Microsoft\Windows\Temporary Internet Files\Content.Outlook\4BFFQYR0\[GTH -GNO Ficha integral de Riesgos.xlsx]Datos'!#REF!</xm:f>
            <x14:dxf>
              <fill>
                <patternFill>
                  <bgColor rgb="FF92D050"/>
                </patternFill>
              </fill>
            </x14:dxf>
          </x14:cfRule>
          <x14:cfRule type="cellIs" priority="468" operator="equal" id="{180BB647-A6EE-4B44-BA94-C49017E0AC71}">
            <xm:f>'C:\Users\dsilvam\AppData\Local\Microsoft\Windows\Temporary Internet Files\Content.Outlook\4BFFQYR0\[GTH -GNO Ficha integral de Riesgos.xlsx]Datos'!#REF!</xm:f>
            <x14:dxf>
              <fill>
                <patternFill>
                  <bgColor rgb="FFFFFF00"/>
                </patternFill>
              </fill>
            </x14:dxf>
          </x14:cfRule>
          <x14:cfRule type="cellIs" priority="469" operator="equal" id="{E0D054E7-E592-4F12-AF18-6632DD5EFD25}">
            <xm:f>'C:\Users\dsilvam\AppData\Local\Microsoft\Windows\Temporary Internet Files\Content.Outlook\4BFFQYR0\[GTH -GNO Ficha integral de Riesgos.xlsx]Datos'!#REF!</xm:f>
            <x14:dxf>
              <fill>
                <patternFill>
                  <bgColor rgb="FFFF0000"/>
                </patternFill>
              </fill>
            </x14:dxf>
          </x14:cfRule>
          <xm:sqref>Y30</xm:sqref>
        </x14:conditionalFormatting>
        <x14:conditionalFormatting xmlns:xm="http://schemas.microsoft.com/office/excel/2006/main">
          <x14:cfRule type="expression" priority="477" id="{FC97F405-53A9-4F48-8CFB-2C1CECAD572F}">
            <xm:f>OR(AC29='C:\Users\dsilvam\AppData\Local\Microsoft\Windows\Temporary Internet Files\Content.Outlook\4BFFQYR0\[GTH -GNO Ficha integral de Riesgos.xlsx]Datos'!#REF!,AC29='C:\Users\dsilvam\AppData\Local\Microsoft\Windows\Temporary Internet Files\Content.Outlook\4BFFQYR0\[GTH -GNO Ficha integral de Riesgos.xlsx]Datos'!#REF!)</xm:f>
            <x14:dxf>
              <fill>
                <patternFill>
                  <bgColor rgb="FF92D050"/>
                </patternFill>
              </fill>
            </x14:dxf>
          </x14:cfRule>
          <x14:cfRule type="expression" priority="478" id="{A93F3A15-64D3-4E4B-BA23-82604E3AB552}">
            <xm:f>OR(AC29='C:\Users\dsilvam\AppData\Local\Microsoft\Windows\Temporary Internet Files\Content.Outlook\4BFFQYR0\[GTH -GNO Ficha integral de Riesgos.xlsx]Datos'!#REF!,AC29='C:\Users\dsilvam\AppData\Local\Microsoft\Windows\Temporary Internet Files\Content.Outlook\4BFFQYR0\[GTH -GNO Ficha integral de Riesgos.xlsx]Datos'!#REF!)</xm:f>
            <x14:dxf>
              <fill>
                <patternFill>
                  <bgColor rgb="FFFFFF00"/>
                </patternFill>
              </fill>
            </x14:dxf>
          </x14:cfRule>
          <x14:cfRule type="expression" priority="479" id="{380E0A66-9703-4334-BC63-C0A38596E369}">
            <xm:f>OR(AC29='C:\Users\dsilvam\AppData\Local\Microsoft\Windows\Temporary Internet Files\Content.Outlook\4BFFQYR0\[GTH -GNO Ficha integral de Riesgos.xlsx]Datos'!#REF!,AC29='C:\Users\dsilvam\AppData\Local\Microsoft\Windows\Temporary Internet Files\Content.Outlook\4BFFQYR0\[GTH -GNO Ficha integral de Riesgos.xlsx]Datos'!#REF!)</xm:f>
            <x14:dxf>
              <fill>
                <patternFill>
                  <bgColor rgb="FFFFC000"/>
                </patternFill>
              </fill>
            </x14:dxf>
          </x14:cfRule>
          <x14:cfRule type="expression" priority="480" id="{C4EF2E12-3DC7-4C7D-8E9B-6522F4FEADB0}">
            <xm:f>OR(AC29='C:\Users\dsilvam\AppData\Local\Microsoft\Windows\Temporary Internet Files\Content.Outlook\4BFFQYR0\[GTH -GNO Ficha integral de Riesgos.xlsx]Datos'!#REF!,AC29='C:\Users\dsilvam\AppData\Local\Microsoft\Windows\Temporary Internet Files\Content.Outlook\4BFFQYR0\[GTH -GNO Ficha integral de Riesgos.xlsx]Datos'!#REF!)</xm:f>
            <x14:dxf>
              <fill>
                <patternFill>
                  <bgColor rgb="FFFF0000"/>
                </patternFill>
              </fill>
            </x14:dxf>
          </x14:cfRule>
          <xm:sqref>AC29</xm:sqref>
        </x14:conditionalFormatting>
        <x14:conditionalFormatting xmlns:xm="http://schemas.microsoft.com/office/excel/2006/main">
          <x14:cfRule type="expression" priority="463" id="{BF436D90-3A4C-4D71-ACDE-D4D9AEE7843B}">
            <xm:f>OR(AC30='C:\Users\dsilvam\AppData\Local\Microsoft\Windows\Temporary Internet Files\Content.Outlook\4BFFQYR0\[GTH -GNO Ficha integral de Riesgos.xlsx]Datos'!#REF!,AC30='C:\Users\dsilvam\AppData\Local\Microsoft\Windows\Temporary Internet Files\Content.Outlook\4BFFQYR0\[GTH -GNO Ficha integral de Riesgos.xlsx]Datos'!#REF!)</xm:f>
            <x14:dxf>
              <fill>
                <patternFill>
                  <bgColor rgb="FF92D050"/>
                </patternFill>
              </fill>
            </x14:dxf>
          </x14:cfRule>
          <x14:cfRule type="expression" priority="464" id="{48272EBE-11C5-4EA3-B95A-B860592577D3}">
            <xm:f>OR(AC30='C:\Users\dsilvam\AppData\Local\Microsoft\Windows\Temporary Internet Files\Content.Outlook\4BFFQYR0\[GTH -GNO Ficha integral de Riesgos.xlsx]Datos'!#REF!,AC30='C:\Users\dsilvam\AppData\Local\Microsoft\Windows\Temporary Internet Files\Content.Outlook\4BFFQYR0\[GTH -GNO Ficha integral de Riesgos.xlsx]Datos'!#REF!)</xm:f>
            <x14:dxf>
              <fill>
                <patternFill>
                  <bgColor rgb="FFFFFF00"/>
                </patternFill>
              </fill>
            </x14:dxf>
          </x14:cfRule>
          <x14:cfRule type="expression" priority="465" id="{F37E2001-A958-440F-B403-3AD9F75D592E}">
            <xm:f>OR(AC30='C:\Users\dsilvam\AppData\Local\Microsoft\Windows\Temporary Internet Files\Content.Outlook\4BFFQYR0\[GTH -GNO Ficha integral de Riesgos.xlsx]Datos'!#REF!,AC30='C:\Users\dsilvam\AppData\Local\Microsoft\Windows\Temporary Internet Files\Content.Outlook\4BFFQYR0\[GTH -GNO Ficha integral de Riesgos.xlsx]Datos'!#REF!)</xm:f>
            <x14:dxf>
              <fill>
                <patternFill>
                  <bgColor rgb="FFFFC000"/>
                </patternFill>
              </fill>
            </x14:dxf>
          </x14:cfRule>
          <x14:cfRule type="expression" priority="466" id="{6A1AE8B4-0CE0-4084-A954-1175ECA32EDA}">
            <xm:f>OR(AC30='C:\Users\dsilvam\AppData\Local\Microsoft\Windows\Temporary Internet Files\Content.Outlook\4BFFQYR0\[GTH -GNO Ficha integral de Riesgos.xlsx]Datos'!#REF!,AC30='C:\Users\dsilvam\AppData\Local\Microsoft\Windows\Temporary Internet Files\Content.Outlook\4BFFQYR0\[GTH -GNO Ficha integral de Riesgos.xlsx]Datos'!#REF!)</xm:f>
            <x14:dxf>
              <fill>
                <patternFill>
                  <bgColor rgb="FFFF0000"/>
                </patternFill>
              </fill>
            </x14:dxf>
          </x14:cfRule>
          <xm:sqref>AC30</xm:sqref>
        </x14:conditionalFormatting>
        <x14:conditionalFormatting xmlns:xm="http://schemas.microsoft.com/office/excel/2006/main">
          <x14:cfRule type="expression" priority="459" id="{C197B54E-4414-4A0C-B7A7-7FA71D6B874C}">
            <xm:f>OR(M67='C:\Users\dsilvam\AppData\Local\Microsoft\Windows\Temporary Internet Files\Content.Outlook\4BFFQYR0\[GTH -SST Ficha integral de riesgos.xlsx]Datos'!#REF!,M67='C:\Users\dsilvam\AppData\Local\Microsoft\Windows\Temporary Internet Files\Content.Outlook\4BFFQYR0\[GTH -SST Ficha integral de riesgos.xlsx]Datos'!#REF!)</xm:f>
            <x14:dxf>
              <fill>
                <patternFill>
                  <bgColor rgb="FF92D050"/>
                </patternFill>
              </fill>
            </x14:dxf>
          </x14:cfRule>
          <x14:cfRule type="expression" priority="460" id="{3550C0D4-8DCA-496B-8180-8149173B447A}">
            <xm:f>OR(M67='C:\Users\dsilvam\AppData\Local\Microsoft\Windows\Temporary Internet Files\Content.Outlook\4BFFQYR0\[GTH -SST Ficha integral de riesgos.xlsx]Datos'!#REF!,M67='C:\Users\dsilvam\AppData\Local\Microsoft\Windows\Temporary Internet Files\Content.Outlook\4BFFQYR0\[GTH -SST Ficha integral de riesgos.xlsx]Datos'!#REF!)</xm:f>
            <x14:dxf>
              <fill>
                <patternFill>
                  <bgColor rgb="FFFFFF00"/>
                </patternFill>
              </fill>
            </x14:dxf>
          </x14:cfRule>
          <x14:cfRule type="expression" priority="461" id="{50AFEEA8-559A-4F07-B5A6-D41479E21E34}">
            <xm:f>OR(M67='C:\Users\dsilvam\AppData\Local\Microsoft\Windows\Temporary Internet Files\Content.Outlook\4BFFQYR0\[GTH -SST Ficha integral de riesgos.xlsx]Datos'!#REF!,M67='C:\Users\dsilvam\AppData\Local\Microsoft\Windows\Temporary Internet Files\Content.Outlook\4BFFQYR0\[GTH -SST Ficha integral de riesgos.xlsx]Datos'!#REF!)</xm:f>
            <x14:dxf>
              <fill>
                <patternFill>
                  <bgColor rgb="FFFFC000"/>
                </patternFill>
              </fill>
            </x14:dxf>
          </x14:cfRule>
          <x14:cfRule type="expression" priority="462" id="{C868DB72-F3D9-4E2F-AE7F-2271FB3AAA68}">
            <xm:f>OR(M67='C:\Users\dsilvam\AppData\Local\Microsoft\Windows\Temporary Internet Files\Content.Outlook\4BFFQYR0\[GTH -SST Ficha integral de riesgos.xlsx]Datos'!#REF!,M67='C:\Users\dsilvam\AppData\Local\Microsoft\Windows\Temporary Internet Files\Content.Outlook\4BFFQYR0\[GTH -SST Ficha integral de riesgos.xlsx]Datos'!#REF!)</xm:f>
            <x14:dxf>
              <fill>
                <patternFill>
                  <bgColor rgb="FFFF0000"/>
                </patternFill>
              </fill>
            </x14:dxf>
          </x14:cfRule>
          <xm:sqref>M67</xm:sqref>
        </x14:conditionalFormatting>
        <x14:conditionalFormatting xmlns:xm="http://schemas.microsoft.com/office/excel/2006/main">
          <x14:cfRule type="expression" priority="445" id="{2C28B581-B48D-4989-80D0-D79FFBDC9EC3}">
            <xm:f>OR(M68='C:\Users\dsilvam\AppData\Local\Microsoft\Windows\Temporary Internet Files\Content.Outlook\4BFFQYR0\[GTH -SST Ficha integral de riesgos.xlsx]Datos'!#REF!,M68='C:\Users\dsilvam\AppData\Local\Microsoft\Windows\Temporary Internet Files\Content.Outlook\4BFFQYR0\[GTH -SST Ficha integral de riesgos.xlsx]Datos'!#REF!)</xm:f>
            <x14:dxf>
              <fill>
                <patternFill>
                  <bgColor rgb="FF92D050"/>
                </patternFill>
              </fill>
            </x14:dxf>
          </x14:cfRule>
          <x14:cfRule type="expression" priority="446" id="{8EB2C816-1CD1-4CD6-8A18-1DCA15D11151}">
            <xm:f>OR(M68='C:\Users\dsilvam\AppData\Local\Microsoft\Windows\Temporary Internet Files\Content.Outlook\4BFFQYR0\[GTH -SST Ficha integral de riesgos.xlsx]Datos'!#REF!,M68='C:\Users\dsilvam\AppData\Local\Microsoft\Windows\Temporary Internet Files\Content.Outlook\4BFFQYR0\[GTH -SST Ficha integral de riesgos.xlsx]Datos'!#REF!)</xm:f>
            <x14:dxf>
              <fill>
                <patternFill>
                  <bgColor rgb="FFFFFF00"/>
                </patternFill>
              </fill>
            </x14:dxf>
          </x14:cfRule>
          <x14:cfRule type="expression" priority="447" id="{DA31CE66-A77C-4513-9C66-F5E64E44A287}">
            <xm:f>OR(M68='C:\Users\dsilvam\AppData\Local\Microsoft\Windows\Temporary Internet Files\Content.Outlook\4BFFQYR0\[GTH -SST Ficha integral de riesgos.xlsx]Datos'!#REF!,M68='C:\Users\dsilvam\AppData\Local\Microsoft\Windows\Temporary Internet Files\Content.Outlook\4BFFQYR0\[GTH -SST Ficha integral de riesgos.xlsx]Datos'!#REF!)</xm:f>
            <x14:dxf>
              <fill>
                <patternFill>
                  <bgColor rgb="FFFFC000"/>
                </patternFill>
              </fill>
            </x14:dxf>
          </x14:cfRule>
          <x14:cfRule type="expression" priority="448" id="{917BEBE0-7178-490F-BFAD-709AF7085F15}">
            <xm:f>OR(M68='C:\Users\dsilvam\AppData\Local\Microsoft\Windows\Temporary Internet Files\Content.Outlook\4BFFQYR0\[GTH -SST Ficha integral de riesgos.xlsx]Datos'!#REF!,M68='C:\Users\dsilvam\AppData\Local\Microsoft\Windows\Temporary Internet Files\Content.Outlook\4BFFQYR0\[GTH -SST Ficha integral de riesgos.xlsx]Datos'!#REF!)</xm:f>
            <x14:dxf>
              <fill>
                <patternFill>
                  <bgColor rgb="FFFF0000"/>
                </patternFill>
              </fill>
            </x14:dxf>
          </x14:cfRule>
          <xm:sqref>M68</xm:sqref>
        </x14:conditionalFormatting>
        <x14:conditionalFormatting xmlns:xm="http://schemas.microsoft.com/office/excel/2006/main">
          <x14:cfRule type="cellIs" priority="456" operator="equal" id="{882E9D98-FCFD-435C-B871-D87D28086627}">
            <xm:f>'C:\Users\dsilvam\AppData\Local\Microsoft\Windows\Temporary Internet Files\Content.Outlook\4BFFQYR0\[GTH -SST Ficha integral de riesgos.xlsx]Datos'!#REF!</xm:f>
            <x14:dxf>
              <fill>
                <patternFill>
                  <bgColor rgb="FF92D050"/>
                </patternFill>
              </fill>
            </x14:dxf>
          </x14:cfRule>
          <x14:cfRule type="cellIs" priority="457" operator="equal" id="{A74AB0ED-2AA4-45ED-915F-5D615CC92A9B}">
            <xm:f>'C:\Users\dsilvam\AppData\Local\Microsoft\Windows\Temporary Internet Files\Content.Outlook\4BFFQYR0\[GTH -SST Ficha integral de riesgos.xlsx]Datos'!#REF!</xm:f>
            <x14:dxf>
              <fill>
                <patternFill>
                  <bgColor rgb="FFFFFF00"/>
                </patternFill>
              </fill>
            </x14:dxf>
          </x14:cfRule>
          <x14:cfRule type="cellIs" priority="458" operator="equal" id="{1E0A2A48-4329-463A-85B0-2BCFAD84693C}">
            <xm:f>'C:\Users\dsilvam\AppData\Local\Microsoft\Windows\Temporary Internet Files\Content.Outlook\4BFFQYR0\[GTH -SST Ficha integral de riesgos.xlsx]Datos'!#REF!</xm:f>
            <x14:dxf>
              <fill>
                <patternFill>
                  <bgColor rgb="FFFF0000"/>
                </patternFill>
              </fill>
            </x14:dxf>
          </x14:cfRule>
          <xm:sqref>S67</xm:sqref>
        </x14:conditionalFormatting>
        <x14:conditionalFormatting xmlns:xm="http://schemas.microsoft.com/office/excel/2006/main">
          <x14:cfRule type="cellIs" priority="442" operator="equal" id="{F8C2AB2D-45E0-4A17-9084-30C420E63BF7}">
            <xm:f>'C:\Users\dsilvam\AppData\Local\Microsoft\Windows\Temporary Internet Files\Content.Outlook\4BFFQYR0\[GTH -SST Ficha integral de riesgos.xlsx]Datos'!#REF!</xm:f>
            <x14:dxf>
              <fill>
                <patternFill>
                  <bgColor rgb="FF92D050"/>
                </patternFill>
              </fill>
            </x14:dxf>
          </x14:cfRule>
          <x14:cfRule type="cellIs" priority="443" operator="equal" id="{9B5CF02A-E9AE-49AD-BF8A-5A8464C1774D}">
            <xm:f>'C:\Users\dsilvam\AppData\Local\Microsoft\Windows\Temporary Internet Files\Content.Outlook\4BFFQYR0\[GTH -SST Ficha integral de riesgos.xlsx]Datos'!#REF!</xm:f>
            <x14:dxf>
              <fill>
                <patternFill>
                  <bgColor rgb="FFFFFF00"/>
                </patternFill>
              </fill>
            </x14:dxf>
          </x14:cfRule>
          <x14:cfRule type="cellIs" priority="444" operator="equal" id="{E02FF222-8557-4ACC-A65D-A846DFB9EAF2}">
            <xm:f>'C:\Users\dsilvam\AppData\Local\Microsoft\Windows\Temporary Internet Files\Content.Outlook\4BFFQYR0\[GTH -SST Ficha integral de riesgos.xlsx]Datos'!#REF!</xm:f>
            <x14:dxf>
              <fill>
                <patternFill>
                  <bgColor rgb="FFFF0000"/>
                </patternFill>
              </fill>
            </x14:dxf>
          </x14:cfRule>
          <xm:sqref>S68</xm:sqref>
        </x14:conditionalFormatting>
        <x14:conditionalFormatting xmlns:xm="http://schemas.microsoft.com/office/excel/2006/main">
          <x14:cfRule type="cellIs" priority="453" operator="equal" id="{FC48DABB-BBB8-45C4-92CC-50B65F236C16}">
            <xm:f>'C:\Users\dsilvam\AppData\Local\Microsoft\Windows\Temporary Internet Files\Content.Outlook\4BFFQYR0\[GTH -SST Ficha integral de riesgos.xlsx]Datos'!#REF!</xm:f>
            <x14:dxf>
              <fill>
                <patternFill>
                  <bgColor rgb="FF92D050"/>
                </patternFill>
              </fill>
            </x14:dxf>
          </x14:cfRule>
          <x14:cfRule type="cellIs" priority="454" operator="equal" id="{7728A718-504F-4A07-8A47-B38B079FFE48}">
            <xm:f>'C:\Users\dsilvam\AppData\Local\Microsoft\Windows\Temporary Internet Files\Content.Outlook\4BFFQYR0\[GTH -SST Ficha integral de riesgos.xlsx]Datos'!#REF!</xm:f>
            <x14:dxf>
              <fill>
                <patternFill>
                  <bgColor rgb="FFFFFF00"/>
                </patternFill>
              </fill>
            </x14:dxf>
          </x14:cfRule>
          <x14:cfRule type="cellIs" priority="455" operator="equal" id="{190DF884-E36C-445B-B279-42BCDBB5C719}">
            <xm:f>'C:\Users\dsilvam\AppData\Local\Microsoft\Windows\Temporary Internet Files\Content.Outlook\4BFFQYR0\[GTH -SST Ficha integral de riesgos.xlsx]Datos'!#REF!</xm:f>
            <x14:dxf>
              <fill>
                <patternFill>
                  <bgColor rgb="FFFF0000"/>
                </patternFill>
              </fill>
            </x14:dxf>
          </x14:cfRule>
          <xm:sqref>Y67</xm:sqref>
        </x14:conditionalFormatting>
        <x14:conditionalFormatting xmlns:xm="http://schemas.microsoft.com/office/excel/2006/main">
          <x14:cfRule type="cellIs" priority="439" operator="equal" id="{7FCC1A98-3997-4602-964E-3722422387A3}">
            <xm:f>'C:\Users\dsilvam\AppData\Local\Microsoft\Windows\Temporary Internet Files\Content.Outlook\4BFFQYR0\[GTH -SST Ficha integral de riesgos.xlsx]Datos'!#REF!</xm:f>
            <x14:dxf>
              <fill>
                <patternFill>
                  <bgColor rgb="FF92D050"/>
                </patternFill>
              </fill>
            </x14:dxf>
          </x14:cfRule>
          <x14:cfRule type="cellIs" priority="440" operator="equal" id="{03FDE015-1EDE-4A10-93A4-12A0F29DD5E4}">
            <xm:f>'C:\Users\dsilvam\AppData\Local\Microsoft\Windows\Temporary Internet Files\Content.Outlook\4BFFQYR0\[GTH -SST Ficha integral de riesgos.xlsx]Datos'!#REF!</xm:f>
            <x14:dxf>
              <fill>
                <patternFill>
                  <bgColor rgb="FFFFFF00"/>
                </patternFill>
              </fill>
            </x14:dxf>
          </x14:cfRule>
          <x14:cfRule type="cellIs" priority="441" operator="equal" id="{9C247FEC-3D60-421C-AF11-B62F02EEAC96}">
            <xm:f>'C:\Users\dsilvam\AppData\Local\Microsoft\Windows\Temporary Internet Files\Content.Outlook\4BFFQYR0\[GTH -SST Ficha integral de riesgos.xlsx]Datos'!#REF!</xm:f>
            <x14:dxf>
              <fill>
                <patternFill>
                  <bgColor rgb="FFFF0000"/>
                </patternFill>
              </fill>
            </x14:dxf>
          </x14:cfRule>
          <xm:sqref>Y68</xm:sqref>
        </x14:conditionalFormatting>
        <x14:conditionalFormatting xmlns:xm="http://schemas.microsoft.com/office/excel/2006/main">
          <x14:cfRule type="expression" priority="449" id="{95903086-829E-4824-9CC9-967C59B48DB3}">
            <xm:f>OR(AC67='C:\Users\dsilvam\AppData\Local\Microsoft\Windows\Temporary Internet Files\Content.Outlook\4BFFQYR0\[GTH -SST Ficha integral de riesgos.xlsx]Datos'!#REF!,AC67='C:\Users\dsilvam\AppData\Local\Microsoft\Windows\Temporary Internet Files\Content.Outlook\4BFFQYR0\[GTH -SST Ficha integral de riesgos.xlsx]Datos'!#REF!)</xm:f>
            <x14:dxf>
              <fill>
                <patternFill>
                  <bgColor rgb="FF92D050"/>
                </patternFill>
              </fill>
            </x14:dxf>
          </x14:cfRule>
          <x14:cfRule type="expression" priority="450" id="{347DFBE9-8F45-4167-8016-9B9A45B0DC44}">
            <xm:f>OR(AC67='C:\Users\dsilvam\AppData\Local\Microsoft\Windows\Temporary Internet Files\Content.Outlook\4BFFQYR0\[GTH -SST Ficha integral de riesgos.xlsx]Datos'!#REF!,AC67='C:\Users\dsilvam\AppData\Local\Microsoft\Windows\Temporary Internet Files\Content.Outlook\4BFFQYR0\[GTH -SST Ficha integral de riesgos.xlsx]Datos'!#REF!)</xm:f>
            <x14:dxf>
              <fill>
                <patternFill>
                  <bgColor rgb="FFFFFF00"/>
                </patternFill>
              </fill>
            </x14:dxf>
          </x14:cfRule>
          <x14:cfRule type="expression" priority="451" id="{6F2EBD0A-AB88-4733-B213-380AB6C26F39}">
            <xm:f>OR(AC67='C:\Users\dsilvam\AppData\Local\Microsoft\Windows\Temporary Internet Files\Content.Outlook\4BFFQYR0\[GTH -SST Ficha integral de riesgos.xlsx]Datos'!#REF!,AC67='C:\Users\dsilvam\AppData\Local\Microsoft\Windows\Temporary Internet Files\Content.Outlook\4BFFQYR0\[GTH -SST Ficha integral de riesgos.xlsx]Datos'!#REF!)</xm:f>
            <x14:dxf>
              <fill>
                <patternFill>
                  <bgColor rgb="FFFFC000"/>
                </patternFill>
              </fill>
            </x14:dxf>
          </x14:cfRule>
          <x14:cfRule type="expression" priority="452" id="{43BFB1C4-6038-4625-8CBF-78A2172660B8}">
            <xm:f>OR(AC67='C:\Users\dsilvam\AppData\Local\Microsoft\Windows\Temporary Internet Files\Content.Outlook\4BFFQYR0\[GTH -SST Ficha integral de riesgos.xlsx]Datos'!#REF!,AC67='C:\Users\dsilvam\AppData\Local\Microsoft\Windows\Temporary Internet Files\Content.Outlook\4BFFQYR0\[GTH -SST Ficha integral de riesgos.xlsx]Datos'!#REF!)</xm:f>
            <x14:dxf>
              <fill>
                <patternFill>
                  <bgColor rgb="FFFF0000"/>
                </patternFill>
              </fill>
            </x14:dxf>
          </x14:cfRule>
          <xm:sqref>AC67</xm:sqref>
        </x14:conditionalFormatting>
        <x14:conditionalFormatting xmlns:xm="http://schemas.microsoft.com/office/excel/2006/main">
          <x14:cfRule type="expression" priority="435" id="{AA3BA796-2903-48AC-96EA-9266F2060175}">
            <xm:f>OR(AC68='C:\Users\dsilvam\AppData\Local\Microsoft\Windows\Temporary Internet Files\Content.Outlook\4BFFQYR0\[GTH -SST Ficha integral de riesgos.xlsx]Datos'!#REF!,AC68='C:\Users\dsilvam\AppData\Local\Microsoft\Windows\Temporary Internet Files\Content.Outlook\4BFFQYR0\[GTH -SST Ficha integral de riesgos.xlsx]Datos'!#REF!)</xm:f>
            <x14:dxf>
              <fill>
                <patternFill>
                  <bgColor rgb="FF92D050"/>
                </patternFill>
              </fill>
            </x14:dxf>
          </x14:cfRule>
          <x14:cfRule type="expression" priority="436" id="{08AA0491-3B3B-486F-AA21-10242BEF51DA}">
            <xm:f>OR(AC68='C:\Users\dsilvam\AppData\Local\Microsoft\Windows\Temporary Internet Files\Content.Outlook\4BFFQYR0\[GTH -SST Ficha integral de riesgos.xlsx]Datos'!#REF!,AC68='C:\Users\dsilvam\AppData\Local\Microsoft\Windows\Temporary Internet Files\Content.Outlook\4BFFQYR0\[GTH -SST Ficha integral de riesgos.xlsx]Datos'!#REF!)</xm:f>
            <x14:dxf>
              <fill>
                <patternFill>
                  <bgColor rgb="FFFFFF00"/>
                </patternFill>
              </fill>
            </x14:dxf>
          </x14:cfRule>
          <x14:cfRule type="expression" priority="437" id="{FFE4A01E-66CC-4461-8D26-8B75CA7B0E10}">
            <xm:f>OR(AC68='C:\Users\dsilvam\AppData\Local\Microsoft\Windows\Temporary Internet Files\Content.Outlook\4BFFQYR0\[GTH -SST Ficha integral de riesgos.xlsx]Datos'!#REF!,AC68='C:\Users\dsilvam\AppData\Local\Microsoft\Windows\Temporary Internet Files\Content.Outlook\4BFFQYR0\[GTH -SST Ficha integral de riesgos.xlsx]Datos'!#REF!)</xm:f>
            <x14:dxf>
              <fill>
                <patternFill>
                  <bgColor rgb="FFFFC000"/>
                </patternFill>
              </fill>
            </x14:dxf>
          </x14:cfRule>
          <x14:cfRule type="expression" priority="438" id="{4EADA8EB-D8AF-451D-9889-5B4AA5D18E2A}">
            <xm:f>OR(AC68='C:\Users\dsilvam\AppData\Local\Microsoft\Windows\Temporary Internet Files\Content.Outlook\4BFFQYR0\[GTH -SST Ficha integral de riesgos.xlsx]Datos'!#REF!,AC68='C:\Users\dsilvam\AppData\Local\Microsoft\Windows\Temporary Internet Files\Content.Outlook\4BFFQYR0\[GTH -SST Ficha integral de riesgos.xlsx]Datos'!#REF!)</xm:f>
            <x14:dxf>
              <fill>
                <patternFill>
                  <bgColor rgb="FFFF0000"/>
                </patternFill>
              </fill>
            </x14:dxf>
          </x14:cfRule>
          <xm:sqref>AC68</xm:sqref>
        </x14:conditionalFormatting>
        <x14:conditionalFormatting xmlns:xm="http://schemas.microsoft.com/office/excel/2006/main">
          <x14:cfRule type="expression" priority="431" id="{1B3D2E77-AA6D-4570-A778-9A71F1A27F72}">
            <xm:f>OR(M9='C:\Users\evegas\AppData\Local\Microsoft\Windows\Temporary Internet Files\Content.Outlook\7H8H9M7R\[Riesgos_AIC_AST.xlsx]Datos'!#REF!,M9='C:\Users\evegas\AppData\Local\Microsoft\Windows\Temporary Internet Files\Content.Outlook\7H8H9M7R\[Riesgos_AIC_AST.xlsx]Datos'!#REF!)</xm:f>
            <x14:dxf>
              <fill>
                <patternFill>
                  <bgColor rgb="FF92D050"/>
                </patternFill>
              </fill>
            </x14:dxf>
          </x14:cfRule>
          <x14:cfRule type="expression" priority="432" id="{A1686281-424F-44D1-A2AE-8EDEE146174C}">
            <xm:f>OR(M9='C:\Users\evegas\AppData\Local\Microsoft\Windows\Temporary Internet Files\Content.Outlook\7H8H9M7R\[Riesgos_AIC_AST.xlsx]Datos'!#REF!,M9='C:\Users\evegas\AppData\Local\Microsoft\Windows\Temporary Internet Files\Content.Outlook\7H8H9M7R\[Riesgos_AIC_AST.xlsx]Datos'!#REF!)</xm:f>
            <x14:dxf>
              <fill>
                <patternFill>
                  <bgColor rgb="FFFFFF00"/>
                </patternFill>
              </fill>
            </x14:dxf>
          </x14:cfRule>
          <x14:cfRule type="expression" priority="433" id="{D0FA8C73-7C07-4D67-8B19-57ECB70977FE}">
            <xm:f>OR(M9='C:\Users\evegas\AppData\Local\Microsoft\Windows\Temporary Internet Files\Content.Outlook\7H8H9M7R\[Riesgos_AIC_AST.xlsx]Datos'!#REF!,M9='C:\Users\evegas\AppData\Local\Microsoft\Windows\Temporary Internet Files\Content.Outlook\7H8H9M7R\[Riesgos_AIC_AST.xlsx]Datos'!#REF!)</xm:f>
            <x14:dxf>
              <fill>
                <patternFill>
                  <bgColor rgb="FFFFC000"/>
                </patternFill>
              </fill>
            </x14:dxf>
          </x14:cfRule>
          <x14:cfRule type="expression" priority="434" id="{3587B598-9029-4BD5-ADCC-7BB1840021A2}">
            <xm:f>OR(M9='C:\Users\evegas\AppData\Local\Microsoft\Windows\Temporary Internet Files\Content.Outlook\7H8H9M7R\[Riesgos_AIC_AST.xlsx]Datos'!#REF!,M9='C:\Users\evegas\AppData\Local\Microsoft\Windows\Temporary Internet Files\Content.Outlook\7H8H9M7R\[Riesgos_AIC_AST.xlsx]Datos'!#REF!)</xm:f>
            <x14:dxf>
              <fill>
                <patternFill>
                  <bgColor rgb="FFFF0000"/>
                </patternFill>
              </fill>
            </x14:dxf>
          </x14:cfRule>
          <xm:sqref>M9</xm:sqref>
        </x14:conditionalFormatting>
        <x14:conditionalFormatting xmlns:xm="http://schemas.microsoft.com/office/excel/2006/main">
          <x14:cfRule type="cellIs" priority="428" operator="equal" id="{F117117B-55F0-47AA-B017-DF63505815F3}">
            <xm:f>'C:\Users\evegas\AppData\Local\Microsoft\Windows\Temporary Internet Files\Content.Outlook\7H8H9M7R\[Riesgos_AIC_AST.xlsx]Datos'!#REF!</xm:f>
            <x14:dxf>
              <fill>
                <patternFill>
                  <bgColor rgb="FF92D050"/>
                </patternFill>
              </fill>
            </x14:dxf>
          </x14:cfRule>
          <x14:cfRule type="cellIs" priority="429" operator="equal" id="{49E3F71E-89CA-4B3E-A1E3-17072A238DC8}">
            <xm:f>'C:\Users\evegas\AppData\Local\Microsoft\Windows\Temporary Internet Files\Content.Outlook\7H8H9M7R\[Riesgos_AIC_AST.xlsx]Datos'!#REF!</xm:f>
            <x14:dxf>
              <fill>
                <patternFill>
                  <bgColor rgb="FFFFFF00"/>
                </patternFill>
              </fill>
            </x14:dxf>
          </x14:cfRule>
          <x14:cfRule type="cellIs" priority="430" operator="equal" id="{DBE5919F-961C-4DC1-BD63-FE143083F437}">
            <xm:f>'C:\Users\evegas\AppData\Local\Microsoft\Windows\Temporary Internet Files\Content.Outlook\7H8H9M7R\[Riesgos_AIC_AST.xlsx]Datos'!#REF!</xm:f>
            <x14:dxf>
              <fill>
                <patternFill>
                  <bgColor rgb="FFFF0000"/>
                </patternFill>
              </fill>
            </x14:dxf>
          </x14:cfRule>
          <xm:sqref>S9</xm:sqref>
        </x14:conditionalFormatting>
        <x14:conditionalFormatting xmlns:xm="http://schemas.microsoft.com/office/excel/2006/main">
          <x14:cfRule type="cellIs" priority="425" operator="equal" id="{2ABB5018-2790-420F-B0B1-EF7D3FB5F9BA}">
            <xm:f>'C:\Users\evegas\AppData\Local\Microsoft\Windows\Temporary Internet Files\Content.Outlook\7H8H9M7R\[Riesgos_AIC_AST.xlsx]Datos'!#REF!</xm:f>
            <x14:dxf>
              <fill>
                <patternFill>
                  <bgColor rgb="FF92D050"/>
                </patternFill>
              </fill>
            </x14:dxf>
          </x14:cfRule>
          <x14:cfRule type="cellIs" priority="426" operator="equal" id="{E9B3790A-F80C-4C27-AE11-D6D078AB3A89}">
            <xm:f>'C:\Users\evegas\AppData\Local\Microsoft\Windows\Temporary Internet Files\Content.Outlook\7H8H9M7R\[Riesgos_AIC_AST.xlsx]Datos'!#REF!</xm:f>
            <x14:dxf>
              <fill>
                <patternFill>
                  <bgColor rgb="FFFFFF00"/>
                </patternFill>
              </fill>
            </x14:dxf>
          </x14:cfRule>
          <x14:cfRule type="cellIs" priority="427" operator="equal" id="{7EEED14D-2FE8-4B7D-A5C7-D16A5586286C}">
            <xm:f>'C:\Users\evegas\AppData\Local\Microsoft\Windows\Temporary Internet Files\Content.Outlook\7H8H9M7R\[Riesgos_AIC_AST.xlsx]Datos'!#REF!</xm:f>
            <x14:dxf>
              <fill>
                <patternFill>
                  <bgColor rgb="FFFF0000"/>
                </patternFill>
              </fill>
            </x14:dxf>
          </x14:cfRule>
          <xm:sqref>Y9</xm:sqref>
        </x14:conditionalFormatting>
        <x14:conditionalFormatting xmlns:xm="http://schemas.microsoft.com/office/excel/2006/main">
          <x14:cfRule type="expression" priority="421" id="{898AF571-412D-413A-8D8F-A910771ECC9A}">
            <xm:f>OR(AC9='C:\Users\evegas\AppData\Local\Microsoft\Windows\Temporary Internet Files\Content.Outlook\7H8H9M7R\[Riesgos_AIC_AST.xlsx]Datos'!#REF!,AC9='C:\Users\evegas\AppData\Local\Microsoft\Windows\Temporary Internet Files\Content.Outlook\7H8H9M7R\[Riesgos_AIC_AST.xlsx]Datos'!#REF!)</xm:f>
            <x14:dxf>
              <fill>
                <patternFill>
                  <bgColor rgb="FF92D050"/>
                </patternFill>
              </fill>
            </x14:dxf>
          </x14:cfRule>
          <x14:cfRule type="expression" priority="422" id="{BC8783A0-535F-4856-B793-209D57D0BD36}">
            <xm:f>OR(AC9='C:\Users\evegas\AppData\Local\Microsoft\Windows\Temporary Internet Files\Content.Outlook\7H8H9M7R\[Riesgos_AIC_AST.xlsx]Datos'!#REF!,AC9='C:\Users\evegas\AppData\Local\Microsoft\Windows\Temporary Internet Files\Content.Outlook\7H8H9M7R\[Riesgos_AIC_AST.xlsx]Datos'!#REF!)</xm:f>
            <x14:dxf>
              <fill>
                <patternFill>
                  <bgColor rgb="FFFFFF00"/>
                </patternFill>
              </fill>
            </x14:dxf>
          </x14:cfRule>
          <x14:cfRule type="expression" priority="423" id="{8F9C9727-10AE-4A04-A40F-DE6B9461257A}">
            <xm:f>OR(AC9='C:\Users\evegas\AppData\Local\Microsoft\Windows\Temporary Internet Files\Content.Outlook\7H8H9M7R\[Riesgos_AIC_AST.xlsx]Datos'!#REF!,AC9='C:\Users\evegas\AppData\Local\Microsoft\Windows\Temporary Internet Files\Content.Outlook\7H8H9M7R\[Riesgos_AIC_AST.xlsx]Datos'!#REF!)</xm:f>
            <x14:dxf>
              <fill>
                <patternFill>
                  <bgColor rgb="FFFFC000"/>
                </patternFill>
              </fill>
            </x14:dxf>
          </x14:cfRule>
          <x14:cfRule type="expression" priority="424" id="{D4E82547-C73A-44C0-A752-7BCB1384B97D}">
            <xm:f>OR(AC9='C:\Users\evegas\AppData\Local\Microsoft\Windows\Temporary Internet Files\Content.Outlook\7H8H9M7R\[Riesgos_AIC_AST.xlsx]Datos'!#REF!,AC9='C:\Users\evegas\AppData\Local\Microsoft\Windows\Temporary Internet Files\Content.Outlook\7H8H9M7R\[Riesgos_AIC_AST.xlsx]Datos'!#REF!)</xm:f>
            <x14:dxf>
              <fill>
                <patternFill>
                  <bgColor rgb="FFFF0000"/>
                </patternFill>
              </fill>
            </x14:dxf>
          </x14:cfRule>
          <xm:sqref>AC9</xm:sqref>
        </x14:conditionalFormatting>
        <x14:conditionalFormatting xmlns:xm="http://schemas.microsoft.com/office/excel/2006/main">
          <x14:cfRule type="expression" priority="417" id="{67B2A857-1654-4B34-901B-B238403835A2}">
            <xm:f>OR(M10='C:\Users\evegas\AppData\Local\Microsoft\Windows\Temporary Internet Files\Content.Outlook\7H8H9M7R\[Riesgos_AIC_AST.xlsx]Datos'!#REF!,M10='C:\Users\evegas\AppData\Local\Microsoft\Windows\Temporary Internet Files\Content.Outlook\7H8H9M7R\[Riesgos_AIC_AST.xlsx]Datos'!#REF!)</xm:f>
            <x14:dxf>
              <fill>
                <patternFill>
                  <bgColor rgb="FF92D050"/>
                </patternFill>
              </fill>
            </x14:dxf>
          </x14:cfRule>
          <x14:cfRule type="expression" priority="418" id="{6D98481F-5939-4636-A31A-9A882C9AF014}">
            <xm:f>OR(M10='C:\Users\evegas\AppData\Local\Microsoft\Windows\Temporary Internet Files\Content.Outlook\7H8H9M7R\[Riesgos_AIC_AST.xlsx]Datos'!#REF!,M10='C:\Users\evegas\AppData\Local\Microsoft\Windows\Temporary Internet Files\Content.Outlook\7H8H9M7R\[Riesgos_AIC_AST.xlsx]Datos'!#REF!)</xm:f>
            <x14:dxf>
              <fill>
                <patternFill>
                  <bgColor rgb="FFFFFF00"/>
                </patternFill>
              </fill>
            </x14:dxf>
          </x14:cfRule>
          <x14:cfRule type="expression" priority="419" id="{1AA029F7-9864-40BF-99D7-E7C142494E30}">
            <xm:f>OR(M10='C:\Users\evegas\AppData\Local\Microsoft\Windows\Temporary Internet Files\Content.Outlook\7H8H9M7R\[Riesgos_AIC_AST.xlsx]Datos'!#REF!,M10='C:\Users\evegas\AppData\Local\Microsoft\Windows\Temporary Internet Files\Content.Outlook\7H8H9M7R\[Riesgos_AIC_AST.xlsx]Datos'!#REF!)</xm:f>
            <x14:dxf>
              <fill>
                <patternFill>
                  <bgColor rgb="FFFFC000"/>
                </patternFill>
              </fill>
            </x14:dxf>
          </x14:cfRule>
          <x14:cfRule type="expression" priority="420" id="{1922504B-8BC5-41FD-8EAB-49FDFD01FC69}">
            <xm:f>OR(M10='C:\Users\evegas\AppData\Local\Microsoft\Windows\Temporary Internet Files\Content.Outlook\7H8H9M7R\[Riesgos_AIC_AST.xlsx]Datos'!#REF!,M10='C:\Users\evegas\AppData\Local\Microsoft\Windows\Temporary Internet Files\Content.Outlook\7H8H9M7R\[Riesgos_AIC_AST.xlsx]Datos'!#REF!)</xm:f>
            <x14:dxf>
              <fill>
                <patternFill>
                  <bgColor rgb="FFFF0000"/>
                </patternFill>
              </fill>
            </x14:dxf>
          </x14:cfRule>
          <xm:sqref>M10</xm:sqref>
        </x14:conditionalFormatting>
        <x14:conditionalFormatting xmlns:xm="http://schemas.microsoft.com/office/excel/2006/main">
          <x14:cfRule type="cellIs" priority="414" operator="equal" id="{CCB30025-1FFA-4E43-AE9A-FB74C863ABEF}">
            <xm:f>'C:\Users\evegas\AppData\Local\Microsoft\Windows\Temporary Internet Files\Content.Outlook\7H8H9M7R\[Riesgos_AIC_AST.xlsx]Datos'!#REF!</xm:f>
            <x14:dxf>
              <fill>
                <patternFill>
                  <bgColor rgb="FF92D050"/>
                </patternFill>
              </fill>
            </x14:dxf>
          </x14:cfRule>
          <x14:cfRule type="cellIs" priority="415" operator="equal" id="{4FCD8C79-8D03-4937-B628-1EC9FA11DD4D}">
            <xm:f>'C:\Users\evegas\AppData\Local\Microsoft\Windows\Temporary Internet Files\Content.Outlook\7H8H9M7R\[Riesgos_AIC_AST.xlsx]Datos'!#REF!</xm:f>
            <x14:dxf>
              <fill>
                <patternFill>
                  <bgColor rgb="FFFFFF00"/>
                </patternFill>
              </fill>
            </x14:dxf>
          </x14:cfRule>
          <x14:cfRule type="cellIs" priority="416" operator="equal" id="{2051EF56-2EF8-40F0-9DD3-D8BCC3C1A8E6}">
            <xm:f>'C:\Users\evegas\AppData\Local\Microsoft\Windows\Temporary Internet Files\Content.Outlook\7H8H9M7R\[Riesgos_AIC_AST.xlsx]Datos'!#REF!</xm:f>
            <x14:dxf>
              <fill>
                <patternFill>
                  <bgColor rgb="FFFF0000"/>
                </patternFill>
              </fill>
            </x14:dxf>
          </x14:cfRule>
          <xm:sqref>S10</xm:sqref>
        </x14:conditionalFormatting>
        <x14:conditionalFormatting xmlns:xm="http://schemas.microsoft.com/office/excel/2006/main">
          <x14:cfRule type="cellIs" priority="411" operator="equal" id="{028F5DE2-AE1C-416B-9F5B-97918FB84A5D}">
            <xm:f>'C:\Users\evegas\AppData\Local\Microsoft\Windows\Temporary Internet Files\Content.Outlook\7H8H9M7R\[Riesgos_AIC_AST.xlsx]Datos'!#REF!</xm:f>
            <x14:dxf>
              <fill>
                <patternFill>
                  <bgColor rgb="FF92D050"/>
                </patternFill>
              </fill>
            </x14:dxf>
          </x14:cfRule>
          <x14:cfRule type="cellIs" priority="412" operator="equal" id="{4284D774-A1EF-4D29-BA43-127D0D220CBE}">
            <xm:f>'C:\Users\evegas\AppData\Local\Microsoft\Windows\Temporary Internet Files\Content.Outlook\7H8H9M7R\[Riesgos_AIC_AST.xlsx]Datos'!#REF!</xm:f>
            <x14:dxf>
              <fill>
                <patternFill>
                  <bgColor rgb="FFFFFF00"/>
                </patternFill>
              </fill>
            </x14:dxf>
          </x14:cfRule>
          <x14:cfRule type="cellIs" priority="413" operator="equal" id="{9860C743-2B34-4076-8857-B6B746318997}">
            <xm:f>'C:\Users\evegas\AppData\Local\Microsoft\Windows\Temporary Internet Files\Content.Outlook\7H8H9M7R\[Riesgos_AIC_AST.xlsx]Datos'!#REF!</xm:f>
            <x14:dxf>
              <fill>
                <patternFill>
                  <bgColor rgb="FFFF0000"/>
                </patternFill>
              </fill>
            </x14:dxf>
          </x14:cfRule>
          <xm:sqref>Y10</xm:sqref>
        </x14:conditionalFormatting>
        <x14:conditionalFormatting xmlns:xm="http://schemas.microsoft.com/office/excel/2006/main">
          <x14:cfRule type="expression" priority="407" id="{ACE5CF70-9331-40B7-92E1-A229C5C30B99}">
            <xm:f>OR(AC10='C:\Users\evegas\AppData\Local\Microsoft\Windows\Temporary Internet Files\Content.Outlook\7H8H9M7R\[Riesgos_AIC_AST.xlsx]Datos'!#REF!,AC10='C:\Users\evegas\AppData\Local\Microsoft\Windows\Temporary Internet Files\Content.Outlook\7H8H9M7R\[Riesgos_AIC_AST.xlsx]Datos'!#REF!)</xm:f>
            <x14:dxf>
              <fill>
                <patternFill>
                  <bgColor rgb="FF92D050"/>
                </patternFill>
              </fill>
            </x14:dxf>
          </x14:cfRule>
          <x14:cfRule type="expression" priority="408" id="{66645A13-2CB7-45DA-BB52-C1260B1256C0}">
            <xm:f>OR(AC10='C:\Users\evegas\AppData\Local\Microsoft\Windows\Temporary Internet Files\Content.Outlook\7H8H9M7R\[Riesgos_AIC_AST.xlsx]Datos'!#REF!,AC10='C:\Users\evegas\AppData\Local\Microsoft\Windows\Temporary Internet Files\Content.Outlook\7H8H9M7R\[Riesgos_AIC_AST.xlsx]Datos'!#REF!)</xm:f>
            <x14:dxf>
              <fill>
                <patternFill>
                  <bgColor rgb="FFFFFF00"/>
                </patternFill>
              </fill>
            </x14:dxf>
          </x14:cfRule>
          <x14:cfRule type="expression" priority="409" id="{E8F29B55-8EE4-4733-B879-AD539CC957FD}">
            <xm:f>OR(AC10='C:\Users\evegas\AppData\Local\Microsoft\Windows\Temporary Internet Files\Content.Outlook\7H8H9M7R\[Riesgos_AIC_AST.xlsx]Datos'!#REF!,AC10='C:\Users\evegas\AppData\Local\Microsoft\Windows\Temporary Internet Files\Content.Outlook\7H8H9M7R\[Riesgos_AIC_AST.xlsx]Datos'!#REF!)</xm:f>
            <x14:dxf>
              <fill>
                <patternFill>
                  <bgColor rgb="FFFFC000"/>
                </patternFill>
              </fill>
            </x14:dxf>
          </x14:cfRule>
          <x14:cfRule type="expression" priority="410" id="{6141B9C8-9D4E-4150-A1DE-3565FB701FEB}">
            <xm:f>OR(AC10='C:\Users\evegas\AppData\Local\Microsoft\Windows\Temporary Internet Files\Content.Outlook\7H8H9M7R\[Riesgos_AIC_AST.xlsx]Datos'!#REF!,AC10='C:\Users\evegas\AppData\Local\Microsoft\Windows\Temporary Internet Files\Content.Outlook\7H8H9M7R\[Riesgos_AIC_AST.xlsx]Datos'!#REF!)</xm:f>
            <x14:dxf>
              <fill>
                <patternFill>
                  <bgColor rgb="FFFF0000"/>
                </patternFill>
              </fill>
            </x14:dxf>
          </x14:cfRule>
          <xm:sqref>AC10</xm:sqref>
        </x14:conditionalFormatting>
        <x14:conditionalFormatting xmlns:xm="http://schemas.microsoft.com/office/excel/2006/main">
          <x14:cfRule type="expression" priority="403" id="{A2FFEFD9-1EFF-4376-8991-62772DBF8E68}">
            <xm:f>OR(M11='C:\Users\evegas\AppData\Local\Microsoft\Windows\Temporary Internet Files\Content.Outlook\7H8H9M7R\[Riesgos_AIC_AST.xlsx]Datos'!#REF!,M11='C:\Users\evegas\AppData\Local\Microsoft\Windows\Temporary Internet Files\Content.Outlook\7H8H9M7R\[Riesgos_AIC_AST.xlsx]Datos'!#REF!)</xm:f>
            <x14:dxf>
              <fill>
                <patternFill>
                  <bgColor rgb="FF92D050"/>
                </patternFill>
              </fill>
            </x14:dxf>
          </x14:cfRule>
          <x14:cfRule type="expression" priority="404" id="{C576EFEE-7427-4F46-A46F-EADA874749DC}">
            <xm:f>OR(M11='C:\Users\evegas\AppData\Local\Microsoft\Windows\Temporary Internet Files\Content.Outlook\7H8H9M7R\[Riesgos_AIC_AST.xlsx]Datos'!#REF!,M11='C:\Users\evegas\AppData\Local\Microsoft\Windows\Temporary Internet Files\Content.Outlook\7H8H9M7R\[Riesgos_AIC_AST.xlsx]Datos'!#REF!)</xm:f>
            <x14:dxf>
              <fill>
                <patternFill>
                  <bgColor rgb="FFFFFF00"/>
                </patternFill>
              </fill>
            </x14:dxf>
          </x14:cfRule>
          <x14:cfRule type="expression" priority="405" id="{16DACA6C-6762-4B6B-87CE-F351C60961C3}">
            <xm:f>OR(M11='C:\Users\evegas\AppData\Local\Microsoft\Windows\Temporary Internet Files\Content.Outlook\7H8H9M7R\[Riesgos_AIC_AST.xlsx]Datos'!#REF!,M11='C:\Users\evegas\AppData\Local\Microsoft\Windows\Temporary Internet Files\Content.Outlook\7H8H9M7R\[Riesgos_AIC_AST.xlsx]Datos'!#REF!)</xm:f>
            <x14:dxf>
              <fill>
                <patternFill>
                  <bgColor rgb="FFFFC000"/>
                </patternFill>
              </fill>
            </x14:dxf>
          </x14:cfRule>
          <x14:cfRule type="expression" priority="406" id="{619CC39B-54E5-4053-81D9-F8B46C573AB9}">
            <xm:f>OR(M11='C:\Users\evegas\AppData\Local\Microsoft\Windows\Temporary Internet Files\Content.Outlook\7H8H9M7R\[Riesgos_AIC_AST.xlsx]Datos'!#REF!,M11='C:\Users\evegas\AppData\Local\Microsoft\Windows\Temporary Internet Files\Content.Outlook\7H8H9M7R\[Riesgos_AIC_AST.xlsx]Datos'!#REF!)</xm:f>
            <x14:dxf>
              <fill>
                <patternFill>
                  <bgColor rgb="FFFF0000"/>
                </patternFill>
              </fill>
            </x14:dxf>
          </x14:cfRule>
          <xm:sqref>M11</xm:sqref>
        </x14:conditionalFormatting>
        <x14:conditionalFormatting xmlns:xm="http://schemas.microsoft.com/office/excel/2006/main">
          <x14:cfRule type="cellIs" priority="400" operator="equal" id="{1C8A1F03-5C2D-4903-ADE9-6C95798F6B9B}">
            <xm:f>'C:\Users\evegas\AppData\Local\Microsoft\Windows\Temporary Internet Files\Content.Outlook\7H8H9M7R\[Riesgos_AIC_AST.xlsx]Datos'!#REF!</xm:f>
            <x14:dxf>
              <fill>
                <patternFill>
                  <bgColor rgb="FF92D050"/>
                </patternFill>
              </fill>
            </x14:dxf>
          </x14:cfRule>
          <x14:cfRule type="cellIs" priority="401" operator="equal" id="{D0FF251E-C844-4FD5-A306-CFF29405A627}">
            <xm:f>'C:\Users\evegas\AppData\Local\Microsoft\Windows\Temporary Internet Files\Content.Outlook\7H8H9M7R\[Riesgos_AIC_AST.xlsx]Datos'!#REF!</xm:f>
            <x14:dxf>
              <fill>
                <patternFill>
                  <bgColor rgb="FFFFFF00"/>
                </patternFill>
              </fill>
            </x14:dxf>
          </x14:cfRule>
          <x14:cfRule type="cellIs" priority="402" operator="equal" id="{A5C86ABE-3BCF-4253-87B6-BD656DCD35C4}">
            <xm:f>'C:\Users\evegas\AppData\Local\Microsoft\Windows\Temporary Internet Files\Content.Outlook\7H8H9M7R\[Riesgos_AIC_AST.xlsx]Datos'!#REF!</xm:f>
            <x14:dxf>
              <fill>
                <patternFill>
                  <bgColor rgb="FFFF0000"/>
                </patternFill>
              </fill>
            </x14:dxf>
          </x14:cfRule>
          <xm:sqref>S11</xm:sqref>
        </x14:conditionalFormatting>
        <x14:conditionalFormatting xmlns:xm="http://schemas.microsoft.com/office/excel/2006/main">
          <x14:cfRule type="cellIs" priority="397" operator="equal" id="{F8562BF9-B98A-4996-A16D-8EABC6ABECFC}">
            <xm:f>'C:\Users\evegas\AppData\Local\Microsoft\Windows\Temporary Internet Files\Content.Outlook\7H8H9M7R\[Riesgos_AIC_AST.xlsx]Datos'!#REF!</xm:f>
            <x14:dxf>
              <fill>
                <patternFill>
                  <bgColor rgb="FF92D050"/>
                </patternFill>
              </fill>
            </x14:dxf>
          </x14:cfRule>
          <x14:cfRule type="cellIs" priority="398" operator="equal" id="{B41D0E2D-C979-49DB-80D6-F13BA8854C14}">
            <xm:f>'C:\Users\evegas\AppData\Local\Microsoft\Windows\Temporary Internet Files\Content.Outlook\7H8H9M7R\[Riesgos_AIC_AST.xlsx]Datos'!#REF!</xm:f>
            <x14:dxf>
              <fill>
                <patternFill>
                  <bgColor rgb="FFFFFF00"/>
                </patternFill>
              </fill>
            </x14:dxf>
          </x14:cfRule>
          <x14:cfRule type="cellIs" priority="399" operator="equal" id="{824D4257-5880-4C63-9939-6BF758E6AC82}">
            <xm:f>'C:\Users\evegas\AppData\Local\Microsoft\Windows\Temporary Internet Files\Content.Outlook\7H8H9M7R\[Riesgos_AIC_AST.xlsx]Datos'!#REF!</xm:f>
            <x14:dxf>
              <fill>
                <patternFill>
                  <bgColor rgb="FFFF0000"/>
                </patternFill>
              </fill>
            </x14:dxf>
          </x14:cfRule>
          <xm:sqref>Y11</xm:sqref>
        </x14:conditionalFormatting>
        <x14:conditionalFormatting xmlns:xm="http://schemas.microsoft.com/office/excel/2006/main">
          <x14:cfRule type="expression" priority="393" id="{D3DDACBE-0477-4B71-9BAF-819A0C96AB2C}">
            <xm:f>OR(AC11='C:\Users\evegas\AppData\Local\Microsoft\Windows\Temporary Internet Files\Content.Outlook\7H8H9M7R\[Riesgos_AIC_AST.xlsx]Datos'!#REF!,AC11='C:\Users\evegas\AppData\Local\Microsoft\Windows\Temporary Internet Files\Content.Outlook\7H8H9M7R\[Riesgos_AIC_AST.xlsx]Datos'!#REF!)</xm:f>
            <x14:dxf>
              <fill>
                <patternFill>
                  <bgColor rgb="FF92D050"/>
                </patternFill>
              </fill>
            </x14:dxf>
          </x14:cfRule>
          <x14:cfRule type="expression" priority="394" id="{82339936-7D6A-4D4F-A18E-4DCD6EF7CDA0}">
            <xm:f>OR(AC11='C:\Users\evegas\AppData\Local\Microsoft\Windows\Temporary Internet Files\Content.Outlook\7H8H9M7R\[Riesgos_AIC_AST.xlsx]Datos'!#REF!,AC11='C:\Users\evegas\AppData\Local\Microsoft\Windows\Temporary Internet Files\Content.Outlook\7H8H9M7R\[Riesgos_AIC_AST.xlsx]Datos'!#REF!)</xm:f>
            <x14:dxf>
              <fill>
                <patternFill>
                  <bgColor rgb="FFFFFF00"/>
                </patternFill>
              </fill>
            </x14:dxf>
          </x14:cfRule>
          <x14:cfRule type="expression" priority="395" id="{D1CBB6DE-9DA1-4208-A6FB-2328946605B6}">
            <xm:f>OR(AC11='C:\Users\evegas\AppData\Local\Microsoft\Windows\Temporary Internet Files\Content.Outlook\7H8H9M7R\[Riesgos_AIC_AST.xlsx]Datos'!#REF!,AC11='C:\Users\evegas\AppData\Local\Microsoft\Windows\Temporary Internet Files\Content.Outlook\7H8H9M7R\[Riesgos_AIC_AST.xlsx]Datos'!#REF!)</xm:f>
            <x14:dxf>
              <fill>
                <patternFill>
                  <bgColor rgb="FFFFC000"/>
                </patternFill>
              </fill>
            </x14:dxf>
          </x14:cfRule>
          <x14:cfRule type="expression" priority="396" id="{1AAB3F5B-3061-4F69-8EC7-112C0EC4895B}">
            <xm:f>OR(AC11='C:\Users\evegas\AppData\Local\Microsoft\Windows\Temporary Internet Files\Content.Outlook\7H8H9M7R\[Riesgos_AIC_AST.xlsx]Datos'!#REF!,AC11='C:\Users\evegas\AppData\Local\Microsoft\Windows\Temporary Internet Files\Content.Outlook\7H8H9M7R\[Riesgos_AIC_AST.xlsx]Datos'!#REF!)</xm:f>
            <x14:dxf>
              <fill>
                <patternFill>
                  <bgColor rgb="FFFF0000"/>
                </patternFill>
              </fill>
            </x14:dxf>
          </x14:cfRule>
          <xm:sqref>AC11</xm:sqref>
        </x14:conditionalFormatting>
        <x14:conditionalFormatting xmlns:xm="http://schemas.microsoft.com/office/excel/2006/main">
          <x14:cfRule type="expression" priority="389" id="{F9783B18-B8C0-465B-BF78-A9A0166CA8B9}">
            <xm:f>OR(M12='C:\Users\evegas\AppData\Local\Microsoft\Windows\Temporary Internet Files\Content.Outlook\7H8H9M7R\[Riesgos_AIC_AST.xlsx]Datos'!#REF!,M12='C:\Users\evegas\AppData\Local\Microsoft\Windows\Temporary Internet Files\Content.Outlook\7H8H9M7R\[Riesgos_AIC_AST.xlsx]Datos'!#REF!)</xm:f>
            <x14:dxf>
              <fill>
                <patternFill>
                  <bgColor rgb="FF92D050"/>
                </patternFill>
              </fill>
            </x14:dxf>
          </x14:cfRule>
          <x14:cfRule type="expression" priority="390" id="{74A0B769-955A-4356-89BC-663EC8FC9A10}">
            <xm:f>OR(M12='C:\Users\evegas\AppData\Local\Microsoft\Windows\Temporary Internet Files\Content.Outlook\7H8H9M7R\[Riesgos_AIC_AST.xlsx]Datos'!#REF!,M12='C:\Users\evegas\AppData\Local\Microsoft\Windows\Temporary Internet Files\Content.Outlook\7H8H9M7R\[Riesgos_AIC_AST.xlsx]Datos'!#REF!)</xm:f>
            <x14:dxf>
              <fill>
                <patternFill>
                  <bgColor rgb="FFFFFF00"/>
                </patternFill>
              </fill>
            </x14:dxf>
          </x14:cfRule>
          <x14:cfRule type="expression" priority="391" id="{98394E3E-00B4-4826-9858-EFB55AAF4497}">
            <xm:f>OR(M12='C:\Users\evegas\AppData\Local\Microsoft\Windows\Temporary Internet Files\Content.Outlook\7H8H9M7R\[Riesgos_AIC_AST.xlsx]Datos'!#REF!,M12='C:\Users\evegas\AppData\Local\Microsoft\Windows\Temporary Internet Files\Content.Outlook\7H8H9M7R\[Riesgos_AIC_AST.xlsx]Datos'!#REF!)</xm:f>
            <x14:dxf>
              <fill>
                <patternFill>
                  <bgColor rgb="FFFFC000"/>
                </patternFill>
              </fill>
            </x14:dxf>
          </x14:cfRule>
          <x14:cfRule type="expression" priority="392" id="{53ED5E0F-C4A5-4FAD-9542-580207FC6D5F}">
            <xm:f>OR(M12='C:\Users\evegas\AppData\Local\Microsoft\Windows\Temporary Internet Files\Content.Outlook\7H8H9M7R\[Riesgos_AIC_AST.xlsx]Datos'!#REF!,M12='C:\Users\evegas\AppData\Local\Microsoft\Windows\Temporary Internet Files\Content.Outlook\7H8H9M7R\[Riesgos_AIC_AST.xlsx]Datos'!#REF!)</xm:f>
            <x14:dxf>
              <fill>
                <patternFill>
                  <bgColor rgb="FFFF0000"/>
                </patternFill>
              </fill>
            </x14:dxf>
          </x14:cfRule>
          <xm:sqref>M12</xm:sqref>
        </x14:conditionalFormatting>
        <x14:conditionalFormatting xmlns:xm="http://schemas.microsoft.com/office/excel/2006/main">
          <x14:cfRule type="cellIs" priority="386" operator="equal" id="{DE01291D-C8E4-4FCB-9423-2CC4C126CC54}">
            <xm:f>'C:\Users\evegas\AppData\Local\Microsoft\Windows\Temporary Internet Files\Content.Outlook\7H8H9M7R\[Riesgos_AIC_AST.xlsx]Datos'!#REF!</xm:f>
            <x14:dxf>
              <fill>
                <patternFill>
                  <bgColor rgb="FF92D050"/>
                </patternFill>
              </fill>
            </x14:dxf>
          </x14:cfRule>
          <x14:cfRule type="cellIs" priority="387" operator="equal" id="{DEC5CB4E-568F-4711-90BA-F8498CCA69CB}">
            <xm:f>'C:\Users\evegas\AppData\Local\Microsoft\Windows\Temporary Internet Files\Content.Outlook\7H8H9M7R\[Riesgos_AIC_AST.xlsx]Datos'!#REF!</xm:f>
            <x14:dxf>
              <fill>
                <patternFill>
                  <bgColor rgb="FFFFFF00"/>
                </patternFill>
              </fill>
            </x14:dxf>
          </x14:cfRule>
          <x14:cfRule type="cellIs" priority="388" operator="equal" id="{434AB8DA-2731-457A-B6E3-85E5B002B0B7}">
            <xm:f>'C:\Users\evegas\AppData\Local\Microsoft\Windows\Temporary Internet Files\Content.Outlook\7H8H9M7R\[Riesgos_AIC_AST.xlsx]Datos'!#REF!</xm:f>
            <x14:dxf>
              <fill>
                <patternFill>
                  <bgColor rgb="FFFF0000"/>
                </patternFill>
              </fill>
            </x14:dxf>
          </x14:cfRule>
          <xm:sqref>S12</xm:sqref>
        </x14:conditionalFormatting>
        <x14:conditionalFormatting xmlns:xm="http://schemas.microsoft.com/office/excel/2006/main">
          <x14:cfRule type="cellIs" priority="383" operator="equal" id="{DE310F4A-C3E3-4F15-8D31-0BB1AD5A1AF0}">
            <xm:f>'C:\Users\evegas\AppData\Local\Microsoft\Windows\Temporary Internet Files\Content.Outlook\7H8H9M7R\[Riesgos_AIC_AST.xlsx]Datos'!#REF!</xm:f>
            <x14:dxf>
              <fill>
                <patternFill>
                  <bgColor rgb="FF92D050"/>
                </patternFill>
              </fill>
            </x14:dxf>
          </x14:cfRule>
          <x14:cfRule type="cellIs" priority="384" operator="equal" id="{4E122B29-1540-453D-BFDA-D11ED8EB78DE}">
            <xm:f>'C:\Users\evegas\AppData\Local\Microsoft\Windows\Temporary Internet Files\Content.Outlook\7H8H9M7R\[Riesgos_AIC_AST.xlsx]Datos'!#REF!</xm:f>
            <x14:dxf>
              <fill>
                <patternFill>
                  <bgColor rgb="FFFFFF00"/>
                </patternFill>
              </fill>
            </x14:dxf>
          </x14:cfRule>
          <x14:cfRule type="cellIs" priority="385" operator="equal" id="{8CBCDE34-AEFE-40C7-B68E-CE36E8096C1F}">
            <xm:f>'C:\Users\evegas\AppData\Local\Microsoft\Windows\Temporary Internet Files\Content.Outlook\7H8H9M7R\[Riesgos_AIC_AST.xlsx]Datos'!#REF!</xm:f>
            <x14:dxf>
              <fill>
                <patternFill>
                  <bgColor rgb="FFFF0000"/>
                </patternFill>
              </fill>
            </x14:dxf>
          </x14:cfRule>
          <xm:sqref>Y12</xm:sqref>
        </x14:conditionalFormatting>
        <x14:conditionalFormatting xmlns:xm="http://schemas.microsoft.com/office/excel/2006/main">
          <x14:cfRule type="expression" priority="379" id="{CB05E55B-A48F-4771-9525-7ED1F14BAB90}">
            <xm:f>OR(AC12='C:\Users\evegas\AppData\Local\Microsoft\Windows\Temporary Internet Files\Content.Outlook\7H8H9M7R\[Riesgos_AIC_AST.xlsx]Datos'!#REF!,AC12='C:\Users\evegas\AppData\Local\Microsoft\Windows\Temporary Internet Files\Content.Outlook\7H8H9M7R\[Riesgos_AIC_AST.xlsx]Datos'!#REF!)</xm:f>
            <x14:dxf>
              <fill>
                <patternFill>
                  <bgColor rgb="FF92D050"/>
                </patternFill>
              </fill>
            </x14:dxf>
          </x14:cfRule>
          <x14:cfRule type="expression" priority="380" id="{F2437D1C-4225-4C21-9671-10612D96E8BC}">
            <xm:f>OR(AC12='C:\Users\evegas\AppData\Local\Microsoft\Windows\Temporary Internet Files\Content.Outlook\7H8H9M7R\[Riesgos_AIC_AST.xlsx]Datos'!#REF!,AC12='C:\Users\evegas\AppData\Local\Microsoft\Windows\Temporary Internet Files\Content.Outlook\7H8H9M7R\[Riesgos_AIC_AST.xlsx]Datos'!#REF!)</xm:f>
            <x14:dxf>
              <fill>
                <patternFill>
                  <bgColor rgb="FFFFFF00"/>
                </patternFill>
              </fill>
            </x14:dxf>
          </x14:cfRule>
          <x14:cfRule type="expression" priority="381" id="{DED93794-BA1C-4F05-AB25-280BFB89D1AF}">
            <xm:f>OR(AC12='C:\Users\evegas\AppData\Local\Microsoft\Windows\Temporary Internet Files\Content.Outlook\7H8H9M7R\[Riesgos_AIC_AST.xlsx]Datos'!#REF!,AC12='C:\Users\evegas\AppData\Local\Microsoft\Windows\Temporary Internet Files\Content.Outlook\7H8H9M7R\[Riesgos_AIC_AST.xlsx]Datos'!#REF!)</xm:f>
            <x14:dxf>
              <fill>
                <patternFill>
                  <bgColor rgb="FFFFC000"/>
                </patternFill>
              </fill>
            </x14:dxf>
          </x14:cfRule>
          <x14:cfRule type="expression" priority="382" id="{EEC98CED-6AFC-45E0-8C24-8BFF9B3B8C78}">
            <xm:f>OR(AC12='C:\Users\evegas\AppData\Local\Microsoft\Windows\Temporary Internet Files\Content.Outlook\7H8H9M7R\[Riesgos_AIC_AST.xlsx]Datos'!#REF!,AC12='C:\Users\evegas\AppData\Local\Microsoft\Windows\Temporary Internet Files\Content.Outlook\7H8H9M7R\[Riesgos_AIC_AST.xlsx]Datos'!#REF!)</xm:f>
            <x14:dxf>
              <fill>
                <patternFill>
                  <bgColor rgb="FFFF0000"/>
                </patternFill>
              </fill>
            </x14:dxf>
          </x14:cfRule>
          <xm:sqref>AC12</xm:sqref>
        </x14:conditionalFormatting>
        <x14:conditionalFormatting xmlns:xm="http://schemas.microsoft.com/office/excel/2006/main">
          <x14:cfRule type="expression" priority="375" id="{F21F5A07-0051-453C-983D-29D8E06A8D9E}">
            <xm:f>OR(M13='C:\Users\evegas\AppData\Local\Microsoft\Windows\Temporary Internet Files\Content.Outlook\7H8H9M7R\[Riesgos_AIC_AST.xlsx]Datos'!#REF!,M13='C:\Users\evegas\AppData\Local\Microsoft\Windows\Temporary Internet Files\Content.Outlook\7H8H9M7R\[Riesgos_AIC_AST.xlsx]Datos'!#REF!)</xm:f>
            <x14:dxf>
              <fill>
                <patternFill>
                  <bgColor rgb="FF92D050"/>
                </patternFill>
              </fill>
            </x14:dxf>
          </x14:cfRule>
          <x14:cfRule type="expression" priority="376" id="{E475443C-B766-4807-B1A7-B86D47A980F7}">
            <xm:f>OR(M13='C:\Users\evegas\AppData\Local\Microsoft\Windows\Temporary Internet Files\Content.Outlook\7H8H9M7R\[Riesgos_AIC_AST.xlsx]Datos'!#REF!,M13='C:\Users\evegas\AppData\Local\Microsoft\Windows\Temporary Internet Files\Content.Outlook\7H8H9M7R\[Riesgos_AIC_AST.xlsx]Datos'!#REF!)</xm:f>
            <x14:dxf>
              <fill>
                <patternFill>
                  <bgColor rgb="FFFFFF00"/>
                </patternFill>
              </fill>
            </x14:dxf>
          </x14:cfRule>
          <x14:cfRule type="expression" priority="377" id="{3CD90CE1-90CC-4DEB-B552-D3EA5EB8048A}">
            <xm:f>OR(M13='C:\Users\evegas\AppData\Local\Microsoft\Windows\Temporary Internet Files\Content.Outlook\7H8H9M7R\[Riesgos_AIC_AST.xlsx]Datos'!#REF!,M13='C:\Users\evegas\AppData\Local\Microsoft\Windows\Temporary Internet Files\Content.Outlook\7H8H9M7R\[Riesgos_AIC_AST.xlsx]Datos'!#REF!)</xm:f>
            <x14:dxf>
              <fill>
                <patternFill>
                  <bgColor rgb="FFFFC000"/>
                </patternFill>
              </fill>
            </x14:dxf>
          </x14:cfRule>
          <x14:cfRule type="expression" priority="378" id="{74505F04-16C4-4A18-B6BE-18E9416D2811}">
            <xm:f>OR(M13='C:\Users\evegas\AppData\Local\Microsoft\Windows\Temporary Internet Files\Content.Outlook\7H8H9M7R\[Riesgos_AIC_AST.xlsx]Datos'!#REF!,M13='C:\Users\evegas\AppData\Local\Microsoft\Windows\Temporary Internet Files\Content.Outlook\7H8H9M7R\[Riesgos_AIC_AST.xlsx]Datos'!#REF!)</xm:f>
            <x14:dxf>
              <fill>
                <patternFill>
                  <bgColor rgb="FFFF0000"/>
                </patternFill>
              </fill>
            </x14:dxf>
          </x14:cfRule>
          <xm:sqref>M13</xm:sqref>
        </x14:conditionalFormatting>
        <x14:conditionalFormatting xmlns:xm="http://schemas.microsoft.com/office/excel/2006/main">
          <x14:cfRule type="cellIs" priority="372" operator="equal" id="{B3FE0AB6-A91D-42B9-AEE0-0971F1C1D1FC}">
            <xm:f>'C:\Users\evegas\AppData\Local\Microsoft\Windows\Temporary Internet Files\Content.Outlook\7H8H9M7R\[Riesgos_AIC_AST.xlsx]Datos'!#REF!</xm:f>
            <x14:dxf>
              <fill>
                <patternFill>
                  <bgColor rgb="FF92D050"/>
                </patternFill>
              </fill>
            </x14:dxf>
          </x14:cfRule>
          <x14:cfRule type="cellIs" priority="373" operator="equal" id="{42602AC6-4DF7-4D37-B6B7-F4CDD98B0DF9}">
            <xm:f>'C:\Users\evegas\AppData\Local\Microsoft\Windows\Temporary Internet Files\Content.Outlook\7H8H9M7R\[Riesgos_AIC_AST.xlsx]Datos'!#REF!</xm:f>
            <x14:dxf>
              <fill>
                <patternFill>
                  <bgColor rgb="FFFFFF00"/>
                </patternFill>
              </fill>
            </x14:dxf>
          </x14:cfRule>
          <x14:cfRule type="cellIs" priority="374" operator="equal" id="{AB90A7F3-18F0-4D79-A2D7-3EDB2C6ACCFC}">
            <xm:f>'C:\Users\evegas\AppData\Local\Microsoft\Windows\Temporary Internet Files\Content.Outlook\7H8H9M7R\[Riesgos_AIC_AST.xlsx]Datos'!#REF!</xm:f>
            <x14:dxf>
              <fill>
                <patternFill>
                  <bgColor rgb="FFFF0000"/>
                </patternFill>
              </fill>
            </x14:dxf>
          </x14:cfRule>
          <xm:sqref>S13</xm:sqref>
        </x14:conditionalFormatting>
        <x14:conditionalFormatting xmlns:xm="http://schemas.microsoft.com/office/excel/2006/main">
          <x14:cfRule type="cellIs" priority="369" operator="equal" id="{5DEA594E-8A93-4026-B055-9CE61B3FADC0}">
            <xm:f>'C:\Users\evegas\AppData\Local\Microsoft\Windows\Temporary Internet Files\Content.Outlook\7H8H9M7R\[Riesgos_AIC_AST.xlsx]Datos'!#REF!</xm:f>
            <x14:dxf>
              <fill>
                <patternFill>
                  <bgColor rgb="FF92D050"/>
                </patternFill>
              </fill>
            </x14:dxf>
          </x14:cfRule>
          <x14:cfRule type="cellIs" priority="370" operator="equal" id="{8738C619-6D26-4E27-888B-191520D9F7E7}">
            <xm:f>'C:\Users\evegas\AppData\Local\Microsoft\Windows\Temporary Internet Files\Content.Outlook\7H8H9M7R\[Riesgos_AIC_AST.xlsx]Datos'!#REF!</xm:f>
            <x14:dxf>
              <fill>
                <patternFill>
                  <bgColor rgb="FFFFFF00"/>
                </patternFill>
              </fill>
            </x14:dxf>
          </x14:cfRule>
          <x14:cfRule type="cellIs" priority="371" operator="equal" id="{7F320FAA-4131-46DF-95F9-CC4A2A8E08F7}">
            <xm:f>'C:\Users\evegas\AppData\Local\Microsoft\Windows\Temporary Internet Files\Content.Outlook\7H8H9M7R\[Riesgos_AIC_AST.xlsx]Datos'!#REF!</xm:f>
            <x14:dxf>
              <fill>
                <patternFill>
                  <bgColor rgb="FFFF0000"/>
                </patternFill>
              </fill>
            </x14:dxf>
          </x14:cfRule>
          <xm:sqref>Y13</xm:sqref>
        </x14:conditionalFormatting>
        <x14:conditionalFormatting xmlns:xm="http://schemas.microsoft.com/office/excel/2006/main">
          <x14:cfRule type="expression" priority="365" id="{A91CC72B-A5ED-4707-8564-1C3EC7E6835D}">
            <xm:f>OR(AC13='C:\Users\evegas\AppData\Local\Microsoft\Windows\Temporary Internet Files\Content.Outlook\7H8H9M7R\[Riesgos_AIC_AST.xlsx]Datos'!#REF!,AC13='C:\Users\evegas\AppData\Local\Microsoft\Windows\Temporary Internet Files\Content.Outlook\7H8H9M7R\[Riesgos_AIC_AST.xlsx]Datos'!#REF!)</xm:f>
            <x14:dxf>
              <fill>
                <patternFill>
                  <bgColor rgb="FF92D050"/>
                </patternFill>
              </fill>
            </x14:dxf>
          </x14:cfRule>
          <x14:cfRule type="expression" priority="366" id="{A47DADC6-1C7E-44F7-901C-0F1E8A5EF6AE}">
            <xm:f>OR(AC13='C:\Users\evegas\AppData\Local\Microsoft\Windows\Temporary Internet Files\Content.Outlook\7H8H9M7R\[Riesgos_AIC_AST.xlsx]Datos'!#REF!,AC13='C:\Users\evegas\AppData\Local\Microsoft\Windows\Temporary Internet Files\Content.Outlook\7H8H9M7R\[Riesgos_AIC_AST.xlsx]Datos'!#REF!)</xm:f>
            <x14:dxf>
              <fill>
                <patternFill>
                  <bgColor rgb="FFFFFF00"/>
                </patternFill>
              </fill>
            </x14:dxf>
          </x14:cfRule>
          <x14:cfRule type="expression" priority="367" id="{38E25C6F-3DA8-4FD9-B831-0A187124402C}">
            <xm:f>OR(AC13='C:\Users\evegas\AppData\Local\Microsoft\Windows\Temporary Internet Files\Content.Outlook\7H8H9M7R\[Riesgos_AIC_AST.xlsx]Datos'!#REF!,AC13='C:\Users\evegas\AppData\Local\Microsoft\Windows\Temporary Internet Files\Content.Outlook\7H8H9M7R\[Riesgos_AIC_AST.xlsx]Datos'!#REF!)</xm:f>
            <x14:dxf>
              <fill>
                <patternFill>
                  <bgColor rgb="FFFFC000"/>
                </patternFill>
              </fill>
            </x14:dxf>
          </x14:cfRule>
          <x14:cfRule type="expression" priority="368" id="{7A0573C6-65CB-434B-9DDF-929FCBCABE09}">
            <xm:f>OR(AC13='C:\Users\evegas\AppData\Local\Microsoft\Windows\Temporary Internet Files\Content.Outlook\7H8H9M7R\[Riesgos_AIC_AST.xlsx]Datos'!#REF!,AC13='C:\Users\evegas\AppData\Local\Microsoft\Windows\Temporary Internet Files\Content.Outlook\7H8H9M7R\[Riesgos_AIC_AST.xlsx]Datos'!#REF!)</xm:f>
            <x14:dxf>
              <fill>
                <patternFill>
                  <bgColor rgb="FFFF0000"/>
                </patternFill>
              </fill>
            </x14:dxf>
          </x14:cfRule>
          <xm:sqref>AC13</xm:sqref>
        </x14:conditionalFormatting>
        <x14:conditionalFormatting xmlns:xm="http://schemas.microsoft.com/office/excel/2006/main">
          <x14:cfRule type="expression" priority="361" id="{4E24511F-7C6C-40BA-91CB-44936C497838}">
            <xm:f>OR(M43='C:\Users\evegas\AppData\Local\Microsoft\Windows\Temporary Internet Files\Content.Outlook\7H8H9M7R\[Riesgos_AIC_PQR.xlsx]Datos'!#REF!,M43='C:\Users\evegas\AppData\Local\Microsoft\Windows\Temporary Internet Files\Content.Outlook\7H8H9M7R\[Riesgos_AIC_PQR.xlsx]Datos'!#REF!)</xm:f>
            <x14:dxf>
              <fill>
                <patternFill>
                  <bgColor rgb="FF92D050"/>
                </patternFill>
              </fill>
            </x14:dxf>
          </x14:cfRule>
          <x14:cfRule type="expression" priority="362" id="{DF635F44-5F35-48E4-A06D-6761A89D635F}">
            <xm:f>OR(M43='C:\Users\evegas\AppData\Local\Microsoft\Windows\Temporary Internet Files\Content.Outlook\7H8H9M7R\[Riesgos_AIC_PQR.xlsx]Datos'!#REF!,M43='C:\Users\evegas\AppData\Local\Microsoft\Windows\Temporary Internet Files\Content.Outlook\7H8H9M7R\[Riesgos_AIC_PQR.xlsx]Datos'!#REF!)</xm:f>
            <x14:dxf>
              <fill>
                <patternFill>
                  <bgColor rgb="FFFFFF00"/>
                </patternFill>
              </fill>
            </x14:dxf>
          </x14:cfRule>
          <x14:cfRule type="expression" priority="363" id="{05D47D57-A0AD-4DC8-804C-7348DFFBC97F}">
            <xm:f>OR(M43='C:\Users\evegas\AppData\Local\Microsoft\Windows\Temporary Internet Files\Content.Outlook\7H8H9M7R\[Riesgos_AIC_PQR.xlsx]Datos'!#REF!,M43='C:\Users\evegas\AppData\Local\Microsoft\Windows\Temporary Internet Files\Content.Outlook\7H8H9M7R\[Riesgos_AIC_PQR.xlsx]Datos'!#REF!)</xm:f>
            <x14:dxf>
              <fill>
                <patternFill>
                  <bgColor rgb="FFFFC000"/>
                </patternFill>
              </fill>
            </x14:dxf>
          </x14:cfRule>
          <x14:cfRule type="expression" priority="364" id="{80964CD2-F27D-445C-AC0B-5959899588C0}">
            <xm:f>OR(M43='C:\Users\evegas\AppData\Local\Microsoft\Windows\Temporary Internet Files\Content.Outlook\7H8H9M7R\[Riesgos_AIC_PQR.xlsx]Datos'!#REF!,M43='C:\Users\evegas\AppData\Local\Microsoft\Windows\Temporary Internet Files\Content.Outlook\7H8H9M7R\[Riesgos_AIC_PQR.xlsx]Datos'!#REF!)</xm:f>
            <x14:dxf>
              <fill>
                <patternFill>
                  <bgColor rgb="FFFF0000"/>
                </patternFill>
              </fill>
            </x14:dxf>
          </x14:cfRule>
          <xm:sqref>M43</xm:sqref>
        </x14:conditionalFormatting>
        <x14:conditionalFormatting xmlns:xm="http://schemas.microsoft.com/office/excel/2006/main">
          <x14:cfRule type="cellIs" priority="358" operator="equal" id="{57C87A34-3CA4-4F4D-812D-006A9A346DF0}">
            <xm:f>'C:\Users\evegas\AppData\Local\Microsoft\Windows\Temporary Internet Files\Content.Outlook\7H8H9M7R\[Riesgos_AIC_PQR.xlsx]Datos'!#REF!</xm:f>
            <x14:dxf>
              <fill>
                <patternFill>
                  <bgColor rgb="FF92D050"/>
                </patternFill>
              </fill>
            </x14:dxf>
          </x14:cfRule>
          <x14:cfRule type="cellIs" priority="359" operator="equal" id="{B13F592C-9116-43C2-99F4-D49B354869D7}">
            <xm:f>'C:\Users\evegas\AppData\Local\Microsoft\Windows\Temporary Internet Files\Content.Outlook\7H8H9M7R\[Riesgos_AIC_PQR.xlsx]Datos'!#REF!</xm:f>
            <x14:dxf>
              <fill>
                <patternFill>
                  <bgColor rgb="FFFFFF00"/>
                </patternFill>
              </fill>
            </x14:dxf>
          </x14:cfRule>
          <x14:cfRule type="cellIs" priority="360" operator="equal" id="{2FA8BCD3-7441-4AB0-BCB6-1099793F0B71}">
            <xm:f>'C:\Users\evegas\AppData\Local\Microsoft\Windows\Temporary Internet Files\Content.Outlook\7H8H9M7R\[Riesgos_AIC_PQR.xlsx]Datos'!#REF!</xm:f>
            <x14:dxf>
              <fill>
                <patternFill>
                  <bgColor rgb="FFFF0000"/>
                </patternFill>
              </fill>
            </x14:dxf>
          </x14:cfRule>
          <xm:sqref>S43</xm:sqref>
        </x14:conditionalFormatting>
        <x14:conditionalFormatting xmlns:xm="http://schemas.microsoft.com/office/excel/2006/main">
          <x14:cfRule type="cellIs" priority="355" operator="equal" id="{0A54BD23-9798-4D91-8870-739DACE7537E}">
            <xm:f>'C:\Users\evegas\AppData\Local\Microsoft\Windows\Temporary Internet Files\Content.Outlook\7H8H9M7R\[Riesgos_AIC_PQR.xlsx]Datos'!#REF!</xm:f>
            <x14:dxf>
              <fill>
                <patternFill>
                  <bgColor rgb="FF92D050"/>
                </patternFill>
              </fill>
            </x14:dxf>
          </x14:cfRule>
          <x14:cfRule type="cellIs" priority="356" operator="equal" id="{5947A2D4-1409-42D5-A143-6B0988B6AA15}">
            <xm:f>'C:\Users\evegas\AppData\Local\Microsoft\Windows\Temporary Internet Files\Content.Outlook\7H8H9M7R\[Riesgos_AIC_PQR.xlsx]Datos'!#REF!</xm:f>
            <x14:dxf>
              <fill>
                <patternFill>
                  <bgColor rgb="FFFFFF00"/>
                </patternFill>
              </fill>
            </x14:dxf>
          </x14:cfRule>
          <x14:cfRule type="cellIs" priority="357" operator="equal" id="{F858D08F-2113-45E0-9CD4-2E332B87731C}">
            <xm:f>'C:\Users\evegas\AppData\Local\Microsoft\Windows\Temporary Internet Files\Content.Outlook\7H8H9M7R\[Riesgos_AIC_PQR.xlsx]Datos'!#REF!</xm:f>
            <x14:dxf>
              <fill>
                <patternFill>
                  <bgColor rgb="FFFF0000"/>
                </patternFill>
              </fill>
            </x14:dxf>
          </x14:cfRule>
          <xm:sqref>Y43</xm:sqref>
        </x14:conditionalFormatting>
        <x14:conditionalFormatting xmlns:xm="http://schemas.microsoft.com/office/excel/2006/main">
          <x14:cfRule type="expression" priority="351" id="{F13613FC-C199-4752-A62C-94C86B33C689}">
            <xm:f>OR(AC43='C:\Users\evegas\AppData\Local\Microsoft\Windows\Temporary Internet Files\Content.Outlook\7H8H9M7R\[Riesgos_AIC_PQR.xlsx]Datos'!#REF!,AC43='C:\Users\evegas\AppData\Local\Microsoft\Windows\Temporary Internet Files\Content.Outlook\7H8H9M7R\[Riesgos_AIC_PQR.xlsx]Datos'!#REF!)</xm:f>
            <x14:dxf>
              <fill>
                <patternFill>
                  <bgColor rgb="FF92D050"/>
                </patternFill>
              </fill>
            </x14:dxf>
          </x14:cfRule>
          <x14:cfRule type="expression" priority="352" id="{2862BAC9-A7A3-46D5-BA17-E96C944044C2}">
            <xm:f>OR(AC43='C:\Users\evegas\AppData\Local\Microsoft\Windows\Temporary Internet Files\Content.Outlook\7H8H9M7R\[Riesgos_AIC_PQR.xlsx]Datos'!#REF!,AC43='C:\Users\evegas\AppData\Local\Microsoft\Windows\Temporary Internet Files\Content.Outlook\7H8H9M7R\[Riesgos_AIC_PQR.xlsx]Datos'!#REF!)</xm:f>
            <x14:dxf>
              <fill>
                <patternFill>
                  <bgColor rgb="FFFFFF00"/>
                </patternFill>
              </fill>
            </x14:dxf>
          </x14:cfRule>
          <x14:cfRule type="expression" priority="353" id="{CE0C2453-F0A3-403A-BD82-2D6A2A8E4FAC}">
            <xm:f>OR(AC43='C:\Users\evegas\AppData\Local\Microsoft\Windows\Temporary Internet Files\Content.Outlook\7H8H9M7R\[Riesgos_AIC_PQR.xlsx]Datos'!#REF!,AC43='C:\Users\evegas\AppData\Local\Microsoft\Windows\Temporary Internet Files\Content.Outlook\7H8H9M7R\[Riesgos_AIC_PQR.xlsx]Datos'!#REF!)</xm:f>
            <x14:dxf>
              <fill>
                <patternFill>
                  <bgColor rgb="FFFFC000"/>
                </patternFill>
              </fill>
            </x14:dxf>
          </x14:cfRule>
          <x14:cfRule type="expression" priority="354" id="{4859D85C-7E4D-4267-B755-2590E1B83FF2}">
            <xm:f>OR(AC43='C:\Users\evegas\AppData\Local\Microsoft\Windows\Temporary Internet Files\Content.Outlook\7H8H9M7R\[Riesgos_AIC_PQR.xlsx]Datos'!#REF!,AC43='C:\Users\evegas\AppData\Local\Microsoft\Windows\Temporary Internet Files\Content.Outlook\7H8H9M7R\[Riesgos_AIC_PQR.xlsx]Datos'!#REF!)</xm:f>
            <x14:dxf>
              <fill>
                <patternFill>
                  <bgColor rgb="FFFF0000"/>
                </patternFill>
              </fill>
            </x14:dxf>
          </x14:cfRule>
          <xm:sqref>AC43</xm:sqref>
        </x14:conditionalFormatting>
        <x14:conditionalFormatting xmlns:xm="http://schemas.microsoft.com/office/excel/2006/main">
          <x14:cfRule type="expression" priority="347" id="{F65D9D63-6C4A-4279-AF29-5BF8F8BB5356}">
            <xm:f>OR(M44='C:\Users\evegas\AppData\Local\Microsoft\Windows\Temporary Internet Files\Content.Outlook\7H8H9M7R\[Riesgos_AIC_PQR.xlsx]Datos'!#REF!,M44='C:\Users\evegas\AppData\Local\Microsoft\Windows\Temporary Internet Files\Content.Outlook\7H8H9M7R\[Riesgos_AIC_PQR.xlsx]Datos'!#REF!)</xm:f>
            <x14:dxf>
              <fill>
                <patternFill>
                  <bgColor rgb="FF92D050"/>
                </patternFill>
              </fill>
            </x14:dxf>
          </x14:cfRule>
          <x14:cfRule type="expression" priority="348" id="{73ACC592-FC7F-4596-8361-4DEDA9AC75FC}">
            <xm:f>OR(M44='C:\Users\evegas\AppData\Local\Microsoft\Windows\Temporary Internet Files\Content.Outlook\7H8H9M7R\[Riesgos_AIC_PQR.xlsx]Datos'!#REF!,M44='C:\Users\evegas\AppData\Local\Microsoft\Windows\Temporary Internet Files\Content.Outlook\7H8H9M7R\[Riesgos_AIC_PQR.xlsx]Datos'!#REF!)</xm:f>
            <x14:dxf>
              <fill>
                <patternFill>
                  <bgColor rgb="FFFFFF00"/>
                </patternFill>
              </fill>
            </x14:dxf>
          </x14:cfRule>
          <x14:cfRule type="expression" priority="349" id="{6A45BC0D-3B8A-498E-9228-F94ED6CCD0B4}">
            <xm:f>OR(M44='C:\Users\evegas\AppData\Local\Microsoft\Windows\Temporary Internet Files\Content.Outlook\7H8H9M7R\[Riesgos_AIC_PQR.xlsx]Datos'!#REF!,M44='C:\Users\evegas\AppData\Local\Microsoft\Windows\Temporary Internet Files\Content.Outlook\7H8H9M7R\[Riesgos_AIC_PQR.xlsx]Datos'!#REF!)</xm:f>
            <x14:dxf>
              <fill>
                <patternFill>
                  <bgColor rgb="FFFFC000"/>
                </patternFill>
              </fill>
            </x14:dxf>
          </x14:cfRule>
          <x14:cfRule type="expression" priority="350" id="{2B6D83E4-106E-4915-A3C2-116DF104AA50}">
            <xm:f>OR(M44='C:\Users\evegas\AppData\Local\Microsoft\Windows\Temporary Internet Files\Content.Outlook\7H8H9M7R\[Riesgos_AIC_PQR.xlsx]Datos'!#REF!,M44='C:\Users\evegas\AppData\Local\Microsoft\Windows\Temporary Internet Files\Content.Outlook\7H8H9M7R\[Riesgos_AIC_PQR.xlsx]Datos'!#REF!)</xm:f>
            <x14:dxf>
              <fill>
                <patternFill>
                  <bgColor rgb="FFFF0000"/>
                </patternFill>
              </fill>
            </x14:dxf>
          </x14:cfRule>
          <xm:sqref>M44</xm:sqref>
        </x14:conditionalFormatting>
        <x14:conditionalFormatting xmlns:xm="http://schemas.microsoft.com/office/excel/2006/main">
          <x14:cfRule type="cellIs" priority="344" operator="equal" id="{55BA6F50-AFFB-47F2-A109-A1C5839EF97F}">
            <xm:f>'C:\Users\evegas\AppData\Local\Microsoft\Windows\Temporary Internet Files\Content.Outlook\7H8H9M7R\[Riesgos_AIC_PQR.xlsx]Datos'!#REF!</xm:f>
            <x14:dxf>
              <fill>
                <patternFill>
                  <bgColor rgb="FF92D050"/>
                </patternFill>
              </fill>
            </x14:dxf>
          </x14:cfRule>
          <x14:cfRule type="cellIs" priority="345" operator="equal" id="{C472AB4B-E1ED-4B52-AF4B-7194ED2A29DB}">
            <xm:f>'C:\Users\evegas\AppData\Local\Microsoft\Windows\Temporary Internet Files\Content.Outlook\7H8H9M7R\[Riesgos_AIC_PQR.xlsx]Datos'!#REF!</xm:f>
            <x14:dxf>
              <fill>
                <patternFill>
                  <bgColor rgb="FFFFFF00"/>
                </patternFill>
              </fill>
            </x14:dxf>
          </x14:cfRule>
          <x14:cfRule type="cellIs" priority="346" operator="equal" id="{11C464B4-D61E-49E3-B729-0207D5EBD31E}">
            <xm:f>'C:\Users\evegas\AppData\Local\Microsoft\Windows\Temporary Internet Files\Content.Outlook\7H8H9M7R\[Riesgos_AIC_PQR.xlsx]Datos'!#REF!</xm:f>
            <x14:dxf>
              <fill>
                <patternFill>
                  <bgColor rgb="FFFF0000"/>
                </patternFill>
              </fill>
            </x14:dxf>
          </x14:cfRule>
          <xm:sqref>S44</xm:sqref>
        </x14:conditionalFormatting>
        <x14:conditionalFormatting xmlns:xm="http://schemas.microsoft.com/office/excel/2006/main">
          <x14:cfRule type="cellIs" priority="341" operator="equal" id="{CC893B85-899A-4C13-BDA2-B1592910D0AB}">
            <xm:f>'C:\Users\evegas\AppData\Local\Microsoft\Windows\Temporary Internet Files\Content.Outlook\7H8H9M7R\[Riesgos_AIC_PQR.xlsx]Datos'!#REF!</xm:f>
            <x14:dxf>
              <fill>
                <patternFill>
                  <bgColor rgb="FF92D050"/>
                </patternFill>
              </fill>
            </x14:dxf>
          </x14:cfRule>
          <x14:cfRule type="cellIs" priority="342" operator="equal" id="{24AC9A62-DC06-4D0D-9571-D4ADBADE262D}">
            <xm:f>'C:\Users\evegas\AppData\Local\Microsoft\Windows\Temporary Internet Files\Content.Outlook\7H8H9M7R\[Riesgos_AIC_PQR.xlsx]Datos'!#REF!</xm:f>
            <x14:dxf>
              <fill>
                <patternFill>
                  <bgColor rgb="FFFFFF00"/>
                </patternFill>
              </fill>
            </x14:dxf>
          </x14:cfRule>
          <x14:cfRule type="cellIs" priority="343" operator="equal" id="{8ED09F1B-EFFD-42B0-8BAF-F35CD01953A8}">
            <xm:f>'C:\Users\evegas\AppData\Local\Microsoft\Windows\Temporary Internet Files\Content.Outlook\7H8H9M7R\[Riesgos_AIC_PQR.xlsx]Datos'!#REF!</xm:f>
            <x14:dxf>
              <fill>
                <patternFill>
                  <bgColor rgb="FFFF0000"/>
                </patternFill>
              </fill>
            </x14:dxf>
          </x14:cfRule>
          <xm:sqref>Y44</xm:sqref>
        </x14:conditionalFormatting>
        <x14:conditionalFormatting xmlns:xm="http://schemas.microsoft.com/office/excel/2006/main">
          <x14:cfRule type="expression" priority="337" id="{B00F7517-CEAC-44B2-9BC9-379F87DE627D}">
            <xm:f>OR(AC44='C:\Users\evegas\AppData\Local\Microsoft\Windows\Temporary Internet Files\Content.Outlook\7H8H9M7R\[Riesgos_AIC_PQR.xlsx]Datos'!#REF!,AC44='C:\Users\evegas\AppData\Local\Microsoft\Windows\Temporary Internet Files\Content.Outlook\7H8H9M7R\[Riesgos_AIC_PQR.xlsx]Datos'!#REF!)</xm:f>
            <x14:dxf>
              <fill>
                <patternFill>
                  <bgColor rgb="FF92D050"/>
                </patternFill>
              </fill>
            </x14:dxf>
          </x14:cfRule>
          <x14:cfRule type="expression" priority="338" id="{2232A0C9-3F07-4649-83F2-0A98CBDDAA6C}">
            <xm:f>OR(AC44='C:\Users\evegas\AppData\Local\Microsoft\Windows\Temporary Internet Files\Content.Outlook\7H8H9M7R\[Riesgos_AIC_PQR.xlsx]Datos'!#REF!,AC44='C:\Users\evegas\AppData\Local\Microsoft\Windows\Temporary Internet Files\Content.Outlook\7H8H9M7R\[Riesgos_AIC_PQR.xlsx]Datos'!#REF!)</xm:f>
            <x14:dxf>
              <fill>
                <patternFill>
                  <bgColor rgb="FFFFFF00"/>
                </patternFill>
              </fill>
            </x14:dxf>
          </x14:cfRule>
          <x14:cfRule type="expression" priority="339" id="{124CB260-E458-40BC-B44D-257A851201F7}">
            <xm:f>OR(AC44='C:\Users\evegas\AppData\Local\Microsoft\Windows\Temporary Internet Files\Content.Outlook\7H8H9M7R\[Riesgos_AIC_PQR.xlsx]Datos'!#REF!,AC44='C:\Users\evegas\AppData\Local\Microsoft\Windows\Temporary Internet Files\Content.Outlook\7H8H9M7R\[Riesgos_AIC_PQR.xlsx]Datos'!#REF!)</xm:f>
            <x14:dxf>
              <fill>
                <patternFill>
                  <bgColor rgb="FFFFC000"/>
                </patternFill>
              </fill>
            </x14:dxf>
          </x14:cfRule>
          <x14:cfRule type="expression" priority="340" id="{8BF9BEDB-630C-4412-9F9E-7C52BE6775BA}">
            <xm:f>OR(AC44='C:\Users\evegas\AppData\Local\Microsoft\Windows\Temporary Internet Files\Content.Outlook\7H8H9M7R\[Riesgos_AIC_PQR.xlsx]Datos'!#REF!,AC44='C:\Users\evegas\AppData\Local\Microsoft\Windows\Temporary Internet Files\Content.Outlook\7H8H9M7R\[Riesgos_AIC_PQR.xlsx]Datos'!#REF!)</xm:f>
            <x14:dxf>
              <fill>
                <patternFill>
                  <bgColor rgb="FFFF0000"/>
                </patternFill>
              </fill>
            </x14:dxf>
          </x14:cfRule>
          <xm:sqref>AC44</xm:sqref>
        </x14:conditionalFormatting>
        <x14:conditionalFormatting xmlns:xm="http://schemas.microsoft.com/office/excel/2006/main">
          <x14:cfRule type="expression" priority="333" id="{2EBD2561-B7FB-4B57-84EE-A9B0F48A3F28}">
            <xm:f>OR(M45='C:\Users\evegas\AppData\Local\Microsoft\Windows\Temporary Internet Files\Content.Outlook\7H8H9M7R\[Riesgos_AIC_NOT.xlsx]Datos'!#REF!,M45='C:\Users\evegas\AppData\Local\Microsoft\Windows\Temporary Internet Files\Content.Outlook\7H8H9M7R\[Riesgos_AIC_NOT.xlsx]Datos'!#REF!)</xm:f>
            <x14:dxf>
              <fill>
                <patternFill>
                  <bgColor rgb="FF92D050"/>
                </patternFill>
              </fill>
            </x14:dxf>
          </x14:cfRule>
          <x14:cfRule type="expression" priority="334" id="{B786C721-D55C-4607-A2F5-E00251F425AF}">
            <xm:f>OR(M45='C:\Users\evegas\AppData\Local\Microsoft\Windows\Temporary Internet Files\Content.Outlook\7H8H9M7R\[Riesgos_AIC_NOT.xlsx]Datos'!#REF!,M45='C:\Users\evegas\AppData\Local\Microsoft\Windows\Temporary Internet Files\Content.Outlook\7H8H9M7R\[Riesgos_AIC_NOT.xlsx]Datos'!#REF!)</xm:f>
            <x14:dxf>
              <fill>
                <patternFill>
                  <bgColor rgb="FFFFFF00"/>
                </patternFill>
              </fill>
            </x14:dxf>
          </x14:cfRule>
          <x14:cfRule type="expression" priority="335" id="{77403395-2C6C-4009-AD49-0587F73AC515}">
            <xm:f>OR(M45='C:\Users\evegas\AppData\Local\Microsoft\Windows\Temporary Internet Files\Content.Outlook\7H8H9M7R\[Riesgos_AIC_NOT.xlsx]Datos'!#REF!,M45='C:\Users\evegas\AppData\Local\Microsoft\Windows\Temporary Internet Files\Content.Outlook\7H8H9M7R\[Riesgos_AIC_NOT.xlsx]Datos'!#REF!)</xm:f>
            <x14:dxf>
              <fill>
                <patternFill>
                  <bgColor rgb="FFFFC000"/>
                </patternFill>
              </fill>
            </x14:dxf>
          </x14:cfRule>
          <x14:cfRule type="expression" priority="336" id="{8B0C5794-3D7F-4283-ABE3-F39CAA45347C}">
            <xm:f>OR(M45='C:\Users\evegas\AppData\Local\Microsoft\Windows\Temporary Internet Files\Content.Outlook\7H8H9M7R\[Riesgos_AIC_NOT.xlsx]Datos'!#REF!,M45='C:\Users\evegas\AppData\Local\Microsoft\Windows\Temporary Internet Files\Content.Outlook\7H8H9M7R\[Riesgos_AIC_NOT.xlsx]Datos'!#REF!)</xm:f>
            <x14:dxf>
              <fill>
                <patternFill>
                  <bgColor rgb="FFFF0000"/>
                </patternFill>
              </fill>
            </x14:dxf>
          </x14:cfRule>
          <xm:sqref>M45</xm:sqref>
        </x14:conditionalFormatting>
        <x14:conditionalFormatting xmlns:xm="http://schemas.microsoft.com/office/excel/2006/main">
          <x14:cfRule type="cellIs" priority="330" operator="equal" id="{CD8C7720-1F38-4FB0-8097-32E093B0FED7}">
            <xm:f>'C:\Users\evegas\AppData\Local\Microsoft\Windows\Temporary Internet Files\Content.Outlook\7H8H9M7R\[Riesgos_AIC_NOT.xlsx]Datos'!#REF!</xm:f>
            <x14:dxf>
              <fill>
                <patternFill>
                  <bgColor rgb="FF92D050"/>
                </patternFill>
              </fill>
            </x14:dxf>
          </x14:cfRule>
          <x14:cfRule type="cellIs" priority="331" operator="equal" id="{8DDF9BC4-C8C9-4CF3-8B08-6F24A84E3CA8}">
            <xm:f>'C:\Users\evegas\AppData\Local\Microsoft\Windows\Temporary Internet Files\Content.Outlook\7H8H9M7R\[Riesgos_AIC_NOT.xlsx]Datos'!#REF!</xm:f>
            <x14:dxf>
              <fill>
                <patternFill>
                  <bgColor rgb="FFFFFF00"/>
                </patternFill>
              </fill>
            </x14:dxf>
          </x14:cfRule>
          <x14:cfRule type="cellIs" priority="332" operator="equal" id="{09FA91B2-1AF8-4FD8-92C9-2D5EA60980D8}">
            <xm:f>'C:\Users\evegas\AppData\Local\Microsoft\Windows\Temporary Internet Files\Content.Outlook\7H8H9M7R\[Riesgos_AIC_NOT.xlsx]Datos'!#REF!</xm:f>
            <x14:dxf>
              <fill>
                <patternFill>
                  <bgColor rgb="FFFF0000"/>
                </patternFill>
              </fill>
            </x14:dxf>
          </x14:cfRule>
          <xm:sqref>S45</xm:sqref>
        </x14:conditionalFormatting>
        <x14:conditionalFormatting xmlns:xm="http://schemas.microsoft.com/office/excel/2006/main">
          <x14:cfRule type="cellIs" priority="327" operator="equal" id="{F8CB5E4B-5925-43EB-931D-7C093B606E1F}">
            <xm:f>'C:\Users\evegas\AppData\Local\Microsoft\Windows\Temporary Internet Files\Content.Outlook\7H8H9M7R\[Riesgos_AIC_NOT.xlsx]Datos'!#REF!</xm:f>
            <x14:dxf>
              <fill>
                <patternFill>
                  <bgColor rgb="FF92D050"/>
                </patternFill>
              </fill>
            </x14:dxf>
          </x14:cfRule>
          <x14:cfRule type="cellIs" priority="328" operator="equal" id="{A844569A-6550-4DBA-9B5E-84AFF7AC2F74}">
            <xm:f>'C:\Users\evegas\AppData\Local\Microsoft\Windows\Temporary Internet Files\Content.Outlook\7H8H9M7R\[Riesgos_AIC_NOT.xlsx]Datos'!#REF!</xm:f>
            <x14:dxf>
              <fill>
                <patternFill>
                  <bgColor rgb="FFFFFF00"/>
                </patternFill>
              </fill>
            </x14:dxf>
          </x14:cfRule>
          <x14:cfRule type="cellIs" priority="329" operator="equal" id="{74D05AC2-8574-484C-AA1F-517E9B02A436}">
            <xm:f>'C:\Users\evegas\AppData\Local\Microsoft\Windows\Temporary Internet Files\Content.Outlook\7H8H9M7R\[Riesgos_AIC_NOT.xlsx]Datos'!#REF!</xm:f>
            <x14:dxf>
              <fill>
                <patternFill>
                  <bgColor rgb="FFFF0000"/>
                </patternFill>
              </fill>
            </x14:dxf>
          </x14:cfRule>
          <xm:sqref>Y45</xm:sqref>
        </x14:conditionalFormatting>
        <x14:conditionalFormatting xmlns:xm="http://schemas.microsoft.com/office/excel/2006/main">
          <x14:cfRule type="expression" priority="323" id="{212EB5B5-F294-4E98-8CDF-9ECE91F675A1}">
            <xm:f>OR(AC45='C:\Users\evegas\AppData\Local\Microsoft\Windows\Temporary Internet Files\Content.Outlook\7H8H9M7R\[Riesgos_AIC_NOT.xlsx]Datos'!#REF!,AC45='C:\Users\evegas\AppData\Local\Microsoft\Windows\Temporary Internet Files\Content.Outlook\7H8H9M7R\[Riesgos_AIC_NOT.xlsx]Datos'!#REF!)</xm:f>
            <x14:dxf>
              <fill>
                <patternFill>
                  <bgColor rgb="FF92D050"/>
                </patternFill>
              </fill>
            </x14:dxf>
          </x14:cfRule>
          <x14:cfRule type="expression" priority="324" id="{79C4A11D-8F18-46A4-95EE-F00FDA2868E5}">
            <xm:f>OR(AC45='C:\Users\evegas\AppData\Local\Microsoft\Windows\Temporary Internet Files\Content.Outlook\7H8H9M7R\[Riesgos_AIC_NOT.xlsx]Datos'!#REF!,AC45='C:\Users\evegas\AppData\Local\Microsoft\Windows\Temporary Internet Files\Content.Outlook\7H8H9M7R\[Riesgos_AIC_NOT.xlsx]Datos'!#REF!)</xm:f>
            <x14:dxf>
              <fill>
                <patternFill>
                  <bgColor rgb="FFFFFF00"/>
                </patternFill>
              </fill>
            </x14:dxf>
          </x14:cfRule>
          <x14:cfRule type="expression" priority="325" id="{E8F3ECDB-A962-4161-8FC4-6ED33ED61459}">
            <xm:f>OR(AC45='C:\Users\evegas\AppData\Local\Microsoft\Windows\Temporary Internet Files\Content.Outlook\7H8H9M7R\[Riesgos_AIC_NOT.xlsx]Datos'!#REF!,AC45='C:\Users\evegas\AppData\Local\Microsoft\Windows\Temporary Internet Files\Content.Outlook\7H8H9M7R\[Riesgos_AIC_NOT.xlsx]Datos'!#REF!)</xm:f>
            <x14:dxf>
              <fill>
                <patternFill>
                  <bgColor rgb="FFFFC000"/>
                </patternFill>
              </fill>
            </x14:dxf>
          </x14:cfRule>
          <x14:cfRule type="expression" priority="326" id="{B8D20ED6-537A-4F72-B8FF-09FF29C0C545}">
            <xm:f>OR(AC45='C:\Users\evegas\AppData\Local\Microsoft\Windows\Temporary Internet Files\Content.Outlook\7H8H9M7R\[Riesgos_AIC_NOT.xlsx]Datos'!#REF!,AC45='C:\Users\evegas\AppData\Local\Microsoft\Windows\Temporary Internet Files\Content.Outlook\7H8H9M7R\[Riesgos_AIC_NOT.xlsx]Datos'!#REF!)</xm:f>
            <x14:dxf>
              <fill>
                <patternFill>
                  <bgColor rgb="FFFF0000"/>
                </patternFill>
              </fill>
            </x14:dxf>
          </x14:cfRule>
          <xm:sqref>AC45</xm:sqref>
        </x14:conditionalFormatting>
        <x14:conditionalFormatting xmlns:xm="http://schemas.microsoft.com/office/excel/2006/main">
          <x14:cfRule type="expression" priority="319" id="{A6105DD8-3FC6-408B-9AD7-6DFAF67E87E0}">
            <xm:f>OR(M46='C:\Users\evegas\AppData\Local\Microsoft\Windows\Temporary Internet Files\Content.Outlook\7H8H9M7R\[Riesgos_AIC_NOT.xlsx]Datos'!#REF!,M46='C:\Users\evegas\AppData\Local\Microsoft\Windows\Temporary Internet Files\Content.Outlook\7H8H9M7R\[Riesgos_AIC_NOT.xlsx]Datos'!#REF!)</xm:f>
            <x14:dxf>
              <fill>
                <patternFill>
                  <bgColor rgb="FF92D050"/>
                </patternFill>
              </fill>
            </x14:dxf>
          </x14:cfRule>
          <x14:cfRule type="expression" priority="320" id="{547EAB5B-DADC-4E8A-85E3-DBE2B3A5F86B}">
            <xm:f>OR(M46='C:\Users\evegas\AppData\Local\Microsoft\Windows\Temporary Internet Files\Content.Outlook\7H8H9M7R\[Riesgos_AIC_NOT.xlsx]Datos'!#REF!,M46='C:\Users\evegas\AppData\Local\Microsoft\Windows\Temporary Internet Files\Content.Outlook\7H8H9M7R\[Riesgos_AIC_NOT.xlsx]Datos'!#REF!)</xm:f>
            <x14:dxf>
              <fill>
                <patternFill>
                  <bgColor rgb="FFFFFF00"/>
                </patternFill>
              </fill>
            </x14:dxf>
          </x14:cfRule>
          <x14:cfRule type="expression" priority="321" id="{9A042FAB-B34E-4104-BBFB-CFD6C42903A8}">
            <xm:f>OR(M46='C:\Users\evegas\AppData\Local\Microsoft\Windows\Temporary Internet Files\Content.Outlook\7H8H9M7R\[Riesgos_AIC_NOT.xlsx]Datos'!#REF!,M46='C:\Users\evegas\AppData\Local\Microsoft\Windows\Temporary Internet Files\Content.Outlook\7H8H9M7R\[Riesgos_AIC_NOT.xlsx]Datos'!#REF!)</xm:f>
            <x14:dxf>
              <fill>
                <patternFill>
                  <bgColor rgb="FFFFC000"/>
                </patternFill>
              </fill>
            </x14:dxf>
          </x14:cfRule>
          <x14:cfRule type="expression" priority="322" id="{290CCBB4-8130-4B30-9509-A38593CF24E6}">
            <xm:f>OR(M46='C:\Users\evegas\AppData\Local\Microsoft\Windows\Temporary Internet Files\Content.Outlook\7H8H9M7R\[Riesgos_AIC_NOT.xlsx]Datos'!#REF!,M46='C:\Users\evegas\AppData\Local\Microsoft\Windows\Temporary Internet Files\Content.Outlook\7H8H9M7R\[Riesgos_AIC_NOT.xlsx]Datos'!#REF!)</xm:f>
            <x14:dxf>
              <fill>
                <patternFill>
                  <bgColor rgb="FFFF0000"/>
                </patternFill>
              </fill>
            </x14:dxf>
          </x14:cfRule>
          <xm:sqref>M46</xm:sqref>
        </x14:conditionalFormatting>
        <x14:conditionalFormatting xmlns:xm="http://schemas.microsoft.com/office/excel/2006/main">
          <x14:cfRule type="cellIs" priority="316" operator="equal" id="{DD4C91D7-41C2-4AC7-BF8E-0A566E3D3406}">
            <xm:f>'C:\Users\evegas\AppData\Local\Microsoft\Windows\Temporary Internet Files\Content.Outlook\7H8H9M7R\[Riesgos_AIC_NOT.xlsx]Datos'!#REF!</xm:f>
            <x14:dxf>
              <fill>
                <patternFill>
                  <bgColor rgb="FF92D050"/>
                </patternFill>
              </fill>
            </x14:dxf>
          </x14:cfRule>
          <x14:cfRule type="cellIs" priority="317" operator="equal" id="{F029D73B-66C3-4029-A766-DA75EE26FB30}">
            <xm:f>'C:\Users\evegas\AppData\Local\Microsoft\Windows\Temporary Internet Files\Content.Outlook\7H8H9M7R\[Riesgos_AIC_NOT.xlsx]Datos'!#REF!</xm:f>
            <x14:dxf>
              <fill>
                <patternFill>
                  <bgColor rgb="FFFFFF00"/>
                </patternFill>
              </fill>
            </x14:dxf>
          </x14:cfRule>
          <x14:cfRule type="cellIs" priority="318" operator="equal" id="{03DC393E-44D0-419C-AA92-75E6AD33438D}">
            <xm:f>'C:\Users\evegas\AppData\Local\Microsoft\Windows\Temporary Internet Files\Content.Outlook\7H8H9M7R\[Riesgos_AIC_NOT.xlsx]Datos'!#REF!</xm:f>
            <x14:dxf>
              <fill>
                <patternFill>
                  <bgColor rgb="FFFF0000"/>
                </patternFill>
              </fill>
            </x14:dxf>
          </x14:cfRule>
          <xm:sqref>S46</xm:sqref>
        </x14:conditionalFormatting>
        <x14:conditionalFormatting xmlns:xm="http://schemas.microsoft.com/office/excel/2006/main">
          <x14:cfRule type="cellIs" priority="313" operator="equal" id="{D7C1CC62-C147-42F6-AE8E-14AF42E57ED9}">
            <xm:f>'C:\Users\evegas\AppData\Local\Microsoft\Windows\Temporary Internet Files\Content.Outlook\7H8H9M7R\[Riesgos_AIC_NOT.xlsx]Datos'!#REF!</xm:f>
            <x14:dxf>
              <fill>
                <patternFill>
                  <bgColor rgb="FF92D050"/>
                </patternFill>
              </fill>
            </x14:dxf>
          </x14:cfRule>
          <x14:cfRule type="cellIs" priority="314" operator="equal" id="{95186B1D-5B5B-4520-B7C8-EF3C8A4E9BEF}">
            <xm:f>'C:\Users\evegas\AppData\Local\Microsoft\Windows\Temporary Internet Files\Content.Outlook\7H8H9M7R\[Riesgos_AIC_NOT.xlsx]Datos'!#REF!</xm:f>
            <x14:dxf>
              <fill>
                <patternFill>
                  <bgColor rgb="FFFFFF00"/>
                </patternFill>
              </fill>
            </x14:dxf>
          </x14:cfRule>
          <x14:cfRule type="cellIs" priority="315" operator="equal" id="{F44DC2DF-9A87-45C6-9F0C-8CFE216B2000}">
            <xm:f>'C:\Users\evegas\AppData\Local\Microsoft\Windows\Temporary Internet Files\Content.Outlook\7H8H9M7R\[Riesgos_AIC_NOT.xlsx]Datos'!#REF!</xm:f>
            <x14:dxf>
              <fill>
                <patternFill>
                  <bgColor rgb="FFFF0000"/>
                </patternFill>
              </fill>
            </x14:dxf>
          </x14:cfRule>
          <xm:sqref>Y46</xm:sqref>
        </x14:conditionalFormatting>
        <x14:conditionalFormatting xmlns:xm="http://schemas.microsoft.com/office/excel/2006/main">
          <x14:cfRule type="expression" priority="309" id="{72F53373-B7FF-4904-9DDA-77DC8B6B1C62}">
            <xm:f>OR(AC46='C:\Users\evegas\AppData\Local\Microsoft\Windows\Temporary Internet Files\Content.Outlook\7H8H9M7R\[Riesgos_AIC_NOT.xlsx]Datos'!#REF!,AC46='C:\Users\evegas\AppData\Local\Microsoft\Windows\Temporary Internet Files\Content.Outlook\7H8H9M7R\[Riesgos_AIC_NOT.xlsx]Datos'!#REF!)</xm:f>
            <x14:dxf>
              <fill>
                <patternFill>
                  <bgColor rgb="FF92D050"/>
                </patternFill>
              </fill>
            </x14:dxf>
          </x14:cfRule>
          <x14:cfRule type="expression" priority="310" id="{E13A93C3-ABE9-4DAA-9752-B947832DF4C0}">
            <xm:f>OR(AC46='C:\Users\evegas\AppData\Local\Microsoft\Windows\Temporary Internet Files\Content.Outlook\7H8H9M7R\[Riesgos_AIC_NOT.xlsx]Datos'!#REF!,AC46='C:\Users\evegas\AppData\Local\Microsoft\Windows\Temporary Internet Files\Content.Outlook\7H8H9M7R\[Riesgos_AIC_NOT.xlsx]Datos'!#REF!)</xm:f>
            <x14:dxf>
              <fill>
                <patternFill>
                  <bgColor rgb="FFFFFF00"/>
                </patternFill>
              </fill>
            </x14:dxf>
          </x14:cfRule>
          <x14:cfRule type="expression" priority="311" id="{F12E1143-810A-4A20-8F8F-6544A7A8BB75}">
            <xm:f>OR(AC46='C:\Users\evegas\AppData\Local\Microsoft\Windows\Temporary Internet Files\Content.Outlook\7H8H9M7R\[Riesgos_AIC_NOT.xlsx]Datos'!#REF!,AC46='C:\Users\evegas\AppData\Local\Microsoft\Windows\Temporary Internet Files\Content.Outlook\7H8H9M7R\[Riesgos_AIC_NOT.xlsx]Datos'!#REF!)</xm:f>
            <x14:dxf>
              <fill>
                <patternFill>
                  <bgColor rgb="FFFFC000"/>
                </patternFill>
              </fill>
            </x14:dxf>
          </x14:cfRule>
          <x14:cfRule type="expression" priority="312" id="{2528413D-9B38-4834-8773-3D2731F353D7}">
            <xm:f>OR(AC46='C:\Users\evegas\AppData\Local\Microsoft\Windows\Temporary Internet Files\Content.Outlook\7H8H9M7R\[Riesgos_AIC_NOT.xlsx]Datos'!#REF!,AC46='C:\Users\evegas\AppData\Local\Microsoft\Windows\Temporary Internet Files\Content.Outlook\7H8H9M7R\[Riesgos_AIC_NOT.xlsx]Datos'!#REF!)</xm:f>
            <x14:dxf>
              <fill>
                <patternFill>
                  <bgColor rgb="FFFF0000"/>
                </patternFill>
              </fill>
            </x14:dxf>
          </x14:cfRule>
          <xm:sqref>AC46</xm:sqref>
        </x14:conditionalFormatting>
        <x14:conditionalFormatting xmlns:xm="http://schemas.microsoft.com/office/excel/2006/main">
          <x14:cfRule type="expression" priority="305" id="{7FF81331-3482-492C-99C5-631C1C2B9AD7}">
            <xm:f>OR(M35='C:\GRP_SIG\AC_PNC\GFP\GCO\2019\RIESGOS\[Riesgos_GFP_GCO oficial.xlsx]Datos'!#REF!,M35='C:\GRP_SIG\AC_PNC\GFP\GCO\2019\RIESGOS\[Riesgos_GFP_GCO oficial.xlsx]Datos'!#REF!)</xm:f>
            <x14:dxf>
              <fill>
                <patternFill>
                  <bgColor rgb="FF92D050"/>
                </patternFill>
              </fill>
            </x14:dxf>
          </x14:cfRule>
          <x14:cfRule type="expression" priority="306" id="{E9175912-6837-4B57-AABE-C47EE7E2B804}">
            <xm:f>OR(M35='C:\GRP_SIG\AC_PNC\GFP\GCO\2019\RIESGOS\[Riesgos_GFP_GCO oficial.xlsx]Datos'!#REF!,M35='C:\GRP_SIG\AC_PNC\GFP\GCO\2019\RIESGOS\[Riesgos_GFP_GCO oficial.xlsx]Datos'!#REF!)</xm:f>
            <x14:dxf>
              <fill>
                <patternFill>
                  <bgColor rgb="FFFFFF00"/>
                </patternFill>
              </fill>
            </x14:dxf>
          </x14:cfRule>
          <x14:cfRule type="expression" priority="307" id="{1E037BE4-289D-4889-8BC5-A8B8305743CF}">
            <xm:f>OR(M35='C:\GRP_SIG\AC_PNC\GFP\GCO\2019\RIESGOS\[Riesgos_GFP_GCO oficial.xlsx]Datos'!#REF!,M35='C:\GRP_SIG\AC_PNC\GFP\GCO\2019\RIESGOS\[Riesgos_GFP_GCO oficial.xlsx]Datos'!#REF!)</xm:f>
            <x14:dxf>
              <fill>
                <patternFill>
                  <bgColor rgb="FFFFC000"/>
                </patternFill>
              </fill>
            </x14:dxf>
          </x14:cfRule>
          <x14:cfRule type="expression" priority="308" id="{4AAF3BE4-1B02-4503-926B-5A6864922EAA}">
            <xm:f>OR(M35='C:\GRP_SIG\AC_PNC\GFP\GCO\2019\RIESGOS\[Riesgos_GFP_GCO oficial.xlsx]Datos'!#REF!,M35='C:\GRP_SIG\AC_PNC\GFP\GCO\2019\RIESGOS\[Riesgos_GFP_GCO oficial.xlsx]Datos'!#REF!)</xm:f>
            <x14:dxf>
              <fill>
                <patternFill>
                  <bgColor rgb="FFFF0000"/>
                </patternFill>
              </fill>
            </x14:dxf>
          </x14:cfRule>
          <xm:sqref>M35</xm:sqref>
        </x14:conditionalFormatting>
        <x14:conditionalFormatting xmlns:xm="http://schemas.microsoft.com/office/excel/2006/main">
          <x14:cfRule type="cellIs" priority="302" operator="equal" id="{BFD3B9F7-7591-4221-ACBA-7B2DA99DD38C}">
            <xm:f>'C:\GRP_SIG\AC_PNC\GFP\GCO\2019\RIESGOS\[Riesgos_GFP_GCO oficial.xlsx]Datos'!#REF!</xm:f>
            <x14:dxf>
              <fill>
                <patternFill>
                  <bgColor rgb="FF92D050"/>
                </patternFill>
              </fill>
            </x14:dxf>
          </x14:cfRule>
          <x14:cfRule type="cellIs" priority="303" operator="equal" id="{88D12DE2-D3CE-415D-B52E-3CCBFF97445E}">
            <xm:f>'C:\GRP_SIG\AC_PNC\GFP\GCO\2019\RIESGOS\[Riesgos_GFP_GCO oficial.xlsx]Datos'!#REF!</xm:f>
            <x14:dxf>
              <fill>
                <patternFill>
                  <bgColor rgb="FFFFFF00"/>
                </patternFill>
              </fill>
            </x14:dxf>
          </x14:cfRule>
          <x14:cfRule type="cellIs" priority="304" operator="equal" id="{90617C78-E464-4F83-988B-5055F282ED5C}">
            <xm:f>'C:\GRP_SIG\AC_PNC\GFP\GCO\2019\RIESGOS\[Riesgos_GFP_GCO oficial.xlsx]Datos'!#REF!</xm:f>
            <x14:dxf>
              <fill>
                <patternFill>
                  <bgColor rgb="FFFF0000"/>
                </patternFill>
              </fill>
            </x14:dxf>
          </x14:cfRule>
          <xm:sqref>S35</xm:sqref>
        </x14:conditionalFormatting>
        <x14:conditionalFormatting xmlns:xm="http://schemas.microsoft.com/office/excel/2006/main">
          <x14:cfRule type="cellIs" priority="299" operator="equal" id="{A4F3350B-E414-4ADD-88E5-F842319D1025}">
            <xm:f>'C:\GRP_SIG\AC_PNC\GFP\GCO\2019\RIESGOS\[Riesgos_GFP_GCO oficial.xlsx]Datos'!#REF!</xm:f>
            <x14:dxf>
              <fill>
                <patternFill>
                  <bgColor rgb="FF92D050"/>
                </patternFill>
              </fill>
            </x14:dxf>
          </x14:cfRule>
          <x14:cfRule type="cellIs" priority="300" operator="equal" id="{6A8DD00D-8E84-469A-8716-8CE9A496BA3B}">
            <xm:f>'C:\GRP_SIG\AC_PNC\GFP\GCO\2019\RIESGOS\[Riesgos_GFP_GCO oficial.xlsx]Datos'!#REF!</xm:f>
            <x14:dxf>
              <fill>
                <patternFill>
                  <bgColor rgb="FFFFFF00"/>
                </patternFill>
              </fill>
            </x14:dxf>
          </x14:cfRule>
          <x14:cfRule type="cellIs" priority="301" operator="equal" id="{24369CCC-0054-4215-A0F8-7E063501A1E9}">
            <xm:f>'C:\GRP_SIG\AC_PNC\GFP\GCO\2019\RIESGOS\[Riesgos_GFP_GCO oficial.xlsx]Datos'!#REF!</xm:f>
            <x14:dxf>
              <fill>
                <patternFill>
                  <bgColor rgb="FFFF0000"/>
                </patternFill>
              </fill>
            </x14:dxf>
          </x14:cfRule>
          <xm:sqref>Y35</xm:sqref>
        </x14:conditionalFormatting>
        <x14:conditionalFormatting xmlns:xm="http://schemas.microsoft.com/office/excel/2006/main">
          <x14:cfRule type="expression" priority="295" id="{6A264A38-86B7-4238-BD3E-E59470960B83}">
            <xm:f>OR(AC35='C:\GRP_SIG\AC_PNC\GFP\GCO\2019\RIESGOS\[Riesgos_GFP_GCO oficial.xlsx]Datos'!#REF!,AC35='C:\GRP_SIG\AC_PNC\GFP\GCO\2019\RIESGOS\[Riesgos_GFP_GCO oficial.xlsx]Datos'!#REF!)</xm:f>
            <x14:dxf>
              <fill>
                <patternFill>
                  <bgColor rgb="FF92D050"/>
                </patternFill>
              </fill>
            </x14:dxf>
          </x14:cfRule>
          <x14:cfRule type="expression" priority="296" id="{09590C60-F8CE-447E-96CF-9E4AE9E326F9}">
            <xm:f>OR(AC35='C:\GRP_SIG\AC_PNC\GFP\GCO\2019\RIESGOS\[Riesgos_GFP_GCO oficial.xlsx]Datos'!#REF!,AC35='C:\GRP_SIG\AC_PNC\GFP\GCO\2019\RIESGOS\[Riesgos_GFP_GCO oficial.xlsx]Datos'!#REF!)</xm:f>
            <x14:dxf>
              <fill>
                <patternFill>
                  <bgColor rgb="FFFFFF00"/>
                </patternFill>
              </fill>
            </x14:dxf>
          </x14:cfRule>
          <x14:cfRule type="expression" priority="297" id="{B7EC8E95-9E54-4FB7-B407-F5B48DB46FBC}">
            <xm:f>OR(AC35='C:\GRP_SIG\AC_PNC\GFP\GCO\2019\RIESGOS\[Riesgos_GFP_GCO oficial.xlsx]Datos'!#REF!,AC35='C:\GRP_SIG\AC_PNC\GFP\GCO\2019\RIESGOS\[Riesgos_GFP_GCO oficial.xlsx]Datos'!#REF!)</xm:f>
            <x14:dxf>
              <fill>
                <patternFill>
                  <bgColor rgb="FFFFC000"/>
                </patternFill>
              </fill>
            </x14:dxf>
          </x14:cfRule>
          <x14:cfRule type="expression" priority="298" id="{BDE1E856-623E-40CC-B340-DE24F082085A}">
            <xm:f>OR(AC35='C:\GRP_SIG\AC_PNC\GFP\GCO\2019\RIESGOS\[Riesgos_GFP_GCO oficial.xlsx]Datos'!#REF!,AC35='C:\GRP_SIG\AC_PNC\GFP\GCO\2019\RIESGOS\[Riesgos_GFP_GCO oficial.xlsx]Datos'!#REF!)</xm:f>
            <x14:dxf>
              <fill>
                <patternFill>
                  <bgColor rgb="FFFF0000"/>
                </patternFill>
              </fill>
            </x14:dxf>
          </x14:cfRule>
          <xm:sqref>AC35</xm:sqref>
        </x14:conditionalFormatting>
        <x14:conditionalFormatting xmlns:xm="http://schemas.microsoft.com/office/excel/2006/main">
          <x14:cfRule type="expression" priority="291" id="{F60119B9-CF00-4783-9E21-805845C0C189}">
            <xm:f>OR(M36='C:\GRP_SIG\AC_PNC\GFP\GCO\2019\RIESGOS\[Riesgos_GFP_GCO oficial.xlsx]Datos'!#REF!,M36='C:\GRP_SIG\AC_PNC\GFP\GCO\2019\RIESGOS\[Riesgos_GFP_GCO oficial.xlsx]Datos'!#REF!)</xm:f>
            <x14:dxf>
              <fill>
                <patternFill>
                  <bgColor rgb="FF92D050"/>
                </patternFill>
              </fill>
            </x14:dxf>
          </x14:cfRule>
          <x14:cfRule type="expression" priority="292" id="{E6858324-BDEE-445A-9EA6-7BD07DB82BB6}">
            <xm:f>OR(M36='C:\GRP_SIG\AC_PNC\GFP\GCO\2019\RIESGOS\[Riesgos_GFP_GCO oficial.xlsx]Datos'!#REF!,M36='C:\GRP_SIG\AC_PNC\GFP\GCO\2019\RIESGOS\[Riesgos_GFP_GCO oficial.xlsx]Datos'!#REF!)</xm:f>
            <x14:dxf>
              <fill>
                <patternFill>
                  <bgColor rgb="FFFFFF00"/>
                </patternFill>
              </fill>
            </x14:dxf>
          </x14:cfRule>
          <x14:cfRule type="expression" priority="293" id="{D7F13604-B30D-43AC-8D6A-DFDB084F37E1}">
            <xm:f>OR(M36='C:\GRP_SIG\AC_PNC\GFP\GCO\2019\RIESGOS\[Riesgos_GFP_GCO oficial.xlsx]Datos'!#REF!,M36='C:\GRP_SIG\AC_PNC\GFP\GCO\2019\RIESGOS\[Riesgos_GFP_GCO oficial.xlsx]Datos'!#REF!)</xm:f>
            <x14:dxf>
              <fill>
                <patternFill>
                  <bgColor rgb="FFFFC000"/>
                </patternFill>
              </fill>
            </x14:dxf>
          </x14:cfRule>
          <x14:cfRule type="expression" priority="294" id="{4F7CC939-1714-4FFE-B328-B7D56D5B7922}">
            <xm:f>OR(M36='C:\GRP_SIG\AC_PNC\GFP\GCO\2019\RIESGOS\[Riesgos_GFP_GCO oficial.xlsx]Datos'!#REF!,M36='C:\GRP_SIG\AC_PNC\GFP\GCO\2019\RIESGOS\[Riesgos_GFP_GCO oficial.xlsx]Datos'!#REF!)</xm:f>
            <x14:dxf>
              <fill>
                <patternFill>
                  <bgColor rgb="FFFF0000"/>
                </patternFill>
              </fill>
            </x14:dxf>
          </x14:cfRule>
          <xm:sqref>M36</xm:sqref>
        </x14:conditionalFormatting>
        <x14:conditionalFormatting xmlns:xm="http://schemas.microsoft.com/office/excel/2006/main">
          <x14:cfRule type="cellIs" priority="288" operator="equal" id="{B4AEA15E-39D3-4B0E-ADF1-DC9CE46AFAE1}">
            <xm:f>'C:\GRP_SIG\AC_PNC\GFP\GCO\2019\RIESGOS\[Riesgos_GFP_GCO oficial.xlsx]Datos'!#REF!</xm:f>
            <x14:dxf>
              <fill>
                <patternFill>
                  <bgColor rgb="FF92D050"/>
                </patternFill>
              </fill>
            </x14:dxf>
          </x14:cfRule>
          <x14:cfRule type="cellIs" priority="289" operator="equal" id="{69D3D6FA-9306-49E0-A028-4D70E173F1BF}">
            <xm:f>'C:\GRP_SIG\AC_PNC\GFP\GCO\2019\RIESGOS\[Riesgos_GFP_GCO oficial.xlsx]Datos'!#REF!</xm:f>
            <x14:dxf>
              <fill>
                <patternFill>
                  <bgColor rgb="FFFFFF00"/>
                </patternFill>
              </fill>
            </x14:dxf>
          </x14:cfRule>
          <x14:cfRule type="cellIs" priority="290" operator="equal" id="{169EB2E4-0492-4AC9-811B-992CA95B3873}">
            <xm:f>'C:\GRP_SIG\AC_PNC\GFP\GCO\2019\RIESGOS\[Riesgos_GFP_GCO oficial.xlsx]Datos'!#REF!</xm:f>
            <x14:dxf>
              <fill>
                <patternFill>
                  <bgColor rgb="FFFF0000"/>
                </patternFill>
              </fill>
            </x14:dxf>
          </x14:cfRule>
          <xm:sqref>S36</xm:sqref>
        </x14:conditionalFormatting>
        <x14:conditionalFormatting xmlns:xm="http://schemas.microsoft.com/office/excel/2006/main">
          <x14:cfRule type="cellIs" priority="285" operator="equal" id="{F8428016-B134-4A8E-B700-75D2F259FBDD}">
            <xm:f>'C:\GRP_SIG\AC_PNC\GFP\GCO\2019\RIESGOS\[Riesgos_GFP_GCO oficial.xlsx]Datos'!#REF!</xm:f>
            <x14:dxf>
              <fill>
                <patternFill>
                  <bgColor rgb="FF92D050"/>
                </patternFill>
              </fill>
            </x14:dxf>
          </x14:cfRule>
          <x14:cfRule type="cellIs" priority="286" operator="equal" id="{135D5D15-B8D0-46DE-AEFC-C0CF2CECE744}">
            <xm:f>'C:\GRP_SIG\AC_PNC\GFP\GCO\2019\RIESGOS\[Riesgos_GFP_GCO oficial.xlsx]Datos'!#REF!</xm:f>
            <x14:dxf>
              <fill>
                <patternFill>
                  <bgColor rgb="FFFFFF00"/>
                </patternFill>
              </fill>
            </x14:dxf>
          </x14:cfRule>
          <x14:cfRule type="cellIs" priority="287" operator="equal" id="{6A5BA741-F7E1-4712-B987-3FD6F994050C}">
            <xm:f>'C:\GRP_SIG\AC_PNC\GFP\GCO\2019\RIESGOS\[Riesgos_GFP_GCO oficial.xlsx]Datos'!#REF!</xm:f>
            <x14:dxf>
              <fill>
                <patternFill>
                  <bgColor rgb="FFFF0000"/>
                </patternFill>
              </fill>
            </x14:dxf>
          </x14:cfRule>
          <xm:sqref>Y36</xm:sqref>
        </x14:conditionalFormatting>
        <x14:conditionalFormatting xmlns:xm="http://schemas.microsoft.com/office/excel/2006/main">
          <x14:cfRule type="expression" priority="281" id="{BD0A1FF1-BBEB-47AD-BF5C-CD5C12588BB5}">
            <xm:f>OR(AC36='C:\GRP_SIG\AC_PNC\GFP\GCO\2019\RIESGOS\[Riesgos_GFP_GCO oficial.xlsx]Datos'!#REF!,AC36='C:\GRP_SIG\AC_PNC\GFP\GCO\2019\RIESGOS\[Riesgos_GFP_GCO oficial.xlsx]Datos'!#REF!)</xm:f>
            <x14:dxf>
              <fill>
                <patternFill>
                  <bgColor rgb="FF92D050"/>
                </patternFill>
              </fill>
            </x14:dxf>
          </x14:cfRule>
          <x14:cfRule type="expression" priority="282" id="{635895AF-E013-4256-898F-5C51A818AF6D}">
            <xm:f>OR(AC36='C:\GRP_SIG\AC_PNC\GFP\GCO\2019\RIESGOS\[Riesgos_GFP_GCO oficial.xlsx]Datos'!#REF!,AC36='C:\GRP_SIG\AC_PNC\GFP\GCO\2019\RIESGOS\[Riesgos_GFP_GCO oficial.xlsx]Datos'!#REF!)</xm:f>
            <x14:dxf>
              <fill>
                <patternFill>
                  <bgColor rgb="FFFFFF00"/>
                </patternFill>
              </fill>
            </x14:dxf>
          </x14:cfRule>
          <x14:cfRule type="expression" priority="283" id="{6E7B3857-4777-4513-9863-1CCDED41B7EE}">
            <xm:f>OR(AC36='C:\GRP_SIG\AC_PNC\GFP\GCO\2019\RIESGOS\[Riesgos_GFP_GCO oficial.xlsx]Datos'!#REF!,AC36='C:\GRP_SIG\AC_PNC\GFP\GCO\2019\RIESGOS\[Riesgos_GFP_GCO oficial.xlsx]Datos'!#REF!)</xm:f>
            <x14:dxf>
              <fill>
                <patternFill>
                  <bgColor rgb="FFFFC000"/>
                </patternFill>
              </fill>
            </x14:dxf>
          </x14:cfRule>
          <x14:cfRule type="expression" priority="284" id="{AF36D864-D38D-4B0A-BDDF-52A28F83374F}">
            <xm:f>OR(AC36='C:\GRP_SIG\AC_PNC\GFP\GCO\2019\RIESGOS\[Riesgos_GFP_GCO oficial.xlsx]Datos'!#REF!,AC36='C:\GRP_SIG\AC_PNC\GFP\GCO\2019\RIESGOS\[Riesgos_GFP_GCO oficial.xlsx]Datos'!#REF!)</xm:f>
            <x14:dxf>
              <fill>
                <patternFill>
                  <bgColor rgb="FFFF0000"/>
                </patternFill>
              </fill>
            </x14:dxf>
          </x14:cfRule>
          <xm:sqref>AC36</xm:sqref>
        </x14:conditionalFormatting>
        <x14:conditionalFormatting xmlns:xm="http://schemas.microsoft.com/office/excel/2006/main">
          <x14:cfRule type="expression" priority="277" id="{89DD88F3-FE19-4E54-A6E9-F108EBCFED55}">
            <xm:f>OR(M37='C:\GRP_SIG\AC_PNC\GFP\GCO\2019\RIESGOS\[Riesgos_GFP_GCO oficial.xlsx]Datos'!#REF!,M37='C:\GRP_SIG\AC_PNC\GFP\GCO\2019\RIESGOS\[Riesgos_GFP_GCO oficial.xlsx]Datos'!#REF!)</xm:f>
            <x14:dxf>
              <fill>
                <patternFill>
                  <bgColor rgb="FF92D050"/>
                </patternFill>
              </fill>
            </x14:dxf>
          </x14:cfRule>
          <x14:cfRule type="expression" priority="278" id="{DEE3EBE5-8A59-4D55-8E48-CFF04E14CE86}">
            <xm:f>OR(M37='C:\GRP_SIG\AC_PNC\GFP\GCO\2019\RIESGOS\[Riesgos_GFP_GCO oficial.xlsx]Datos'!#REF!,M37='C:\GRP_SIG\AC_PNC\GFP\GCO\2019\RIESGOS\[Riesgos_GFP_GCO oficial.xlsx]Datos'!#REF!)</xm:f>
            <x14:dxf>
              <fill>
                <patternFill>
                  <bgColor rgb="FFFFFF00"/>
                </patternFill>
              </fill>
            </x14:dxf>
          </x14:cfRule>
          <x14:cfRule type="expression" priority="279" id="{FCAB7D43-E8B6-47ED-8EF9-8E5D58BC739D}">
            <xm:f>OR(M37='C:\GRP_SIG\AC_PNC\GFP\GCO\2019\RIESGOS\[Riesgos_GFP_GCO oficial.xlsx]Datos'!#REF!,M37='C:\GRP_SIG\AC_PNC\GFP\GCO\2019\RIESGOS\[Riesgos_GFP_GCO oficial.xlsx]Datos'!#REF!)</xm:f>
            <x14:dxf>
              <fill>
                <patternFill>
                  <bgColor rgb="FFFFC000"/>
                </patternFill>
              </fill>
            </x14:dxf>
          </x14:cfRule>
          <x14:cfRule type="expression" priority="280" id="{37D12EEC-5CEA-479E-89BA-D37A6BFDC35F}">
            <xm:f>OR(M37='C:\GRP_SIG\AC_PNC\GFP\GCO\2019\RIESGOS\[Riesgos_GFP_GCO oficial.xlsx]Datos'!#REF!,M37='C:\GRP_SIG\AC_PNC\GFP\GCO\2019\RIESGOS\[Riesgos_GFP_GCO oficial.xlsx]Datos'!#REF!)</xm:f>
            <x14:dxf>
              <fill>
                <patternFill>
                  <bgColor rgb="FFFF0000"/>
                </patternFill>
              </fill>
            </x14:dxf>
          </x14:cfRule>
          <xm:sqref>M37</xm:sqref>
        </x14:conditionalFormatting>
        <x14:conditionalFormatting xmlns:xm="http://schemas.microsoft.com/office/excel/2006/main">
          <x14:cfRule type="cellIs" priority="274" operator="equal" id="{3D291F59-C08D-48D2-B4C6-ADAE8DD3D1F3}">
            <xm:f>'C:\GRP_SIG\AC_PNC\GFP\GCO\2019\RIESGOS\[Riesgos_GFP_GCO oficial.xlsx]Datos'!#REF!</xm:f>
            <x14:dxf>
              <fill>
                <patternFill>
                  <bgColor rgb="FF92D050"/>
                </patternFill>
              </fill>
            </x14:dxf>
          </x14:cfRule>
          <x14:cfRule type="cellIs" priority="275" operator="equal" id="{D3D2190B-D6D3-4160-8E15-6EBEDE81BCE0}">
            <xm:f>'C:\GRP_SIG\AC_PNC\GFP\GCO\2019\RIESGOS\[Riesgos_GFP_GCO oficial.xlsx]Datos'!#REF!</xm:f>
            <x14:dxf>
              <fill>
                <patternFill>
                  <bgColor rgb="FFFFFF00"/>
                </patternFill>
              </fill>
            </x14:dxf>
          </x14:cfRule>
          <x14:cfRule type="cellIs" priority="276" operator="equal" id="{460D3625-3689-4CF5-A39D-4152B821FC73}">
            <xm:f>'C:\GRP_SIG\AC_PNC\GFP\GCO\2019\RIESGOS\[Riesgos_GFP_GCO oficial.xlsx]Datos'!#REF!</xm:f>
            <x14:dxf>
              <fill>
                <patternFill>
                  <bgColor rgb="FFFF0000"/>
                </patternFill>
              </fill>
            </x14:dxf>
          </x14:cfRule>
          <xm:sqref>S37</xm:sqref>
        </x14:conditionalFormatting>
        <x14:conditionalFormatting xmlns:xm="http://schemas.microsoft.com/office/excel/2006/main">
          <x14:cfRule type="cellIs" priority="271" operator="equal" id="{137B4812-2F16-4500-9D52-67AFB0CA05BA}">
            <xm:f>'C:\GRP_SIG\AC_PNC\GFP\GCO\2019\RIESGOS\[Riesgos_GFP_GCO oficial.xlsx]Datos'!#REF!</xm:f>
            <x14:dxf>
              <fill>
                <patternFill>
                  <bgColor rgb="FF92D050"/>
                </patternFill>
              </fill>
            </x14:dxf>
          </x14:cfRule>
          <x14:cfRule type="cellIs" priority="272" operator="equal" id="{72EFCBEE-6CBC-40DC-A282-A4BBF09DD963}">
            <xm:f>'C:\GRP_SIG\AC_PNC\GFP\GCO\2019\RIESGOS\[Riesgos_GFP_GCO oficial.xlsx]Datos'!#REF!</xm:f>
            <x14:dxf>
              <fill>
                <patternFill>
                  <bgColor rgb="FFFFFF00"/>
                </patternFill>
              </fill>
            </x14:dxf>
          </x14:cfRule>
          <x14:cfRule type="cellIs" priority="273" operator="equal" id="{E77F54A2-CA20-454D-A537-103901FD4F13}">
            <xm:f>'C:\GRP_SIG\AC_PNC\GFP\GCO\2019\RIESGOS\[Riesgos_GFP_GCO oficial.xlsx]Datos'!#REF!</xm:f>
            <x14:dxf>
              <fill>
                <patternFill>
                  <bgColor rgb="FFFF0000"/>
                </patternFill>
              </fill>
            </x14:dxf>
          </x14:cfRule>
          <xm:sqref>Y37</xm:sqref>
        </x14:conditionalFormatting>
        <x14:conditionalFormatting xmlns:xm="http://schemas.microsoft.com/office/excel/2006/main">
          <x14:cfRule type="expression" priority="267" id="{C4A5D0F7-EFB5-4FB1-9B96-E5E50D013A9D}">
            <xm:f>OR(AC37='C:\GRP_SIG\AC_PNC\GFP\GCO\2019\RIESGOS\[Riesgos_GFP_GCO oficial.xlsx]Datos'!#REF!,AC37='C:\GRP_SIG\AC_PNC\GFP\GCO\2019\RIESGOS\[Riesgos_GFP_GCO oficial.xlsx]Datos'!#REF!)</xm:f>
            <x14:dxf>
              <fill>
                <patternFill>
                  <bgColor rgb="FF92D050"/>
                </patternFill>
              </fill>
            </x14:dxf>
          </x14:cfRule>
          <x14:cfRule type="expression" priority="268" id="{E0617886-17F9-4795-8B83-B5613E6A80C9}">
            <xm:f>OR(AC37='C:\GRP_SIG\AC_PNC\GFP\GCO\2019\RIESGOS\[Riesgos_GFP_GCO oficial.xlsx]Datos'!#REF!,AC37='C:\GRP_SIG\AC_PNC\GFP\GCO\2019\RIESGOS\[Riesgos_GFP_GCO oficial.xlsx]Datos'!#REF!)</xm:f>
            <x14:dxf>
              <fill>
                <patternFill>
                  <bgColor rgb="FFFFFF00"/>
                </patternFill>
              </fill>
            </x14:dxf>
          </x14:cfRule>
          <x14:cfRule type="expression" priority="269" id="{7A3756B5-EACE-44DA-B89C-F8C39D231F30}">
            <xm:f>OR(AC37='C:\GRP_SIG\AC_PNC\GFP\GCO\2019\RIESGOS\[Riesgos_GFP_GCO oficial.xlsx]Datos'!#REF!,AC37='C:\GRP_SIG\AC_PNC\GFP\GCO\2019\RIESGOS\[Riesgos_GFP_GCO oficial.xlsx]Datos'!#REF!)</xm:f>
            <x14:dxf>
              <fill>
                <patternFill>
                  <bgColor rgb="FFFFC000"/>
                </patternFill>
              </fill>
            </x14:dxf>
          </x14:cfRule>
          <x14:cfRule type="expression" priority="270" id="{5EA43E72-FC48-4510-B543-155E2CDA082B}">
            <xm:f>OR(AC37='C:\GRP_SIG\AC_PNC\GFP\GCO\2019\RIESGOS\[Riesgos_GFP_GCO oficial.xlsx]Datos'!#REF!,AC37='C:\GRP_SIG\AC_PNC\GFP\GCO\2019\RIESGOS\[Riesgos_GFP_GCO oficial.xlsx]Datos'!#REF!)</xm:f>
            <x14:dxf>
              <fill>
                <patternFill>
                  <bgColor rgb="FFFF0000"/>
                </patternFill>
              </fill>
            </x14:dxf>
          </x14:cfRule>
          <xm:sqref>AC37</xm:sqref>
        </x14:conditionalFormatting>
        <x14:conditionalFormatting xmlns:xm="http://schemas.microsoft.com/office/excel/2006/main">
          <x14:cfRule type="expression" priority="263" id="{EAE93E2C-D704-4975-B988-D3DEDAEC17EE}">
            <xm:f>OR(M39='C:\GRP_SIG\AC_PNC\GFP\GPR\2019\RIESGOS\[Riesgos_GFP_GPR Oficial.xlsx]Datos'!#REF!,M39='C:\GRP_SIG\AC_PNC\GFP\GPR\2019\RIESGOS\[Riesgos_GFP_GPR Oficial.xlsx]Datos'!#REF!)</xm:f>
            <x14:dxf>
              <fill>
                <patternFill>
                  <bgColor rgb="FF92D050"/>
                </patternFill>
              </fill>
            </x14:dxf>
          </x14:cfRule>
          <x14:cfRule type="expression" priority="264" id="{FCC523E2-0EFF-45DA-9D7F-C1D891436150}">
            <xm:f>OR(M39='C:\GRP_SIG\AC_PNC\GFP\GPR\2019\RIESGOS\[Riesgos_GFP_GPR Oficial.xlsx]Datos'!#REF!,M39='C:\GRP_SIG\AC_PNC\GFP\GPR\2019\RIESGOS\[Riesgos_GFP_GPR Oficial.xlsx]Datos'!#REF!)</xm:f>
            <x14:dxf>
              <fill>
                <patternFill>
                  <bgColor rgb="FFFFFF00"/>
                </patternFill>
              </fill>
            </x14:dxf>
          </x14:cfRule>
          <x14:cfRule type="expression" priority="265" id="{04D58225-AC5F-4B37-A9AF-1E5B2E5BE635}">
            <xm:f>OR(M39='C:\GRP_SIG\AC_PNC\GFP\GPR\2019\RIESGOS\[Riesgos_GFP_GPR Oficial.xlsx]Datos'!#REF!,M39='C:\GRP_SIG\AC_PNC\GFP\GPR\2019\RIESGOS\[Riesgos_GFP_GPR Oficial.xlsx]Datos'!#REF!)</xm:f>
            <x14:dxf>
              <fill>
                <patternFill>
                  <bgColor rgb="FFFFC000"/>
                </patternFill>
              </fill>
            </x14:dxf>
          </x14:cfRule>
          <x14:cfRule type="expression" priority="266" id="{3DD83971-E243-4EE4-854F-6B8D0AFE8630}">
            <xm:f>OR(M39='C:\GRP_SIG\AC_PNC\GFP\GPR\2019\RIESGOS\[Riesgos_GFP_GPR Oficial.xlsx]Datos'!#REF!,M39='C:\GRP_SIG\AC_PNC\GFP\GPR\2019\RIESGOS\[Riesgos_GFP_GPR Oficial.xlsx]Datos'!#REF!)</xm:f>
            <x14:dxf>
              <fill>
                <patternFill>
                  <bgColor rgb="FFFF0000"/>
                </patternFill>
              </fill>
            </x14:dxf>
          </x14:cfRule>
          <xm:sqref>M39</xm:sqref>
        </x14:conditionalFormatting>
        <x14:conditionalFormatting xmlns:xm="http://schemas.microsoft.com/office/excel/2006/main">
          <x14:cfRule type="cellIs" priority="260" operator="equal" id="{27CC2A3F-799D-4B3F-A3EF-D90302AFA139}">
            <xm:f>'C:\GRP_SIG\AC_PNC\GFP\GPR\2019\RIESGOS\[Riesgos_GFP_GPR Oficial.xlsx]Datos'!#REF!</xm:f>
            <x14:dxf>
              <fill>
                <patternFill>
                  <bgColor rgb="FF92D050"/>
                </patternFill>
              </fill>
            </x14:dxf>
          </x14:cfRule>
          <x14:cfRule type="cellIs" priority="261" operator="equal" id="{D8F385E1-0F77-47BF-BE39-442CAC8D084B}">
            <xm:f>'C:\GRP_SIG\AC_PNC\GFP\GPR\2019\RIESGOS\[Riesgos_GFP_GPR Oficial.xlsx]Datos'!#REF!</xm:f>
            <x14:dxf>
              <fill>
                <patternFill>
                  <bgColor rgb="FFFFFF00"/>
                </patternFill>
              </fill>
            </x14:dxf>
          </x14:cfRule>
          <x14:cfRule type="cellIs" priority="262" operator="equal" id="{310B6A2C-584A-4193-A5CA-5545F20809F5}">
            <xm:f>'C:\GRP_SIG\AC_PNC\GFP\GPR\2019\RIESGOS\[Riesgos_GFP_GPR Oficial.xlsx]Datos'!#REF!</xm:f>
            <x14:dxf>
              <fill>
                <patternFill>
                  <bgColor rgb="FFFF0000"/>
                </patternFill>
              </fill>
            </x14:dxf>
          </x14:cfRule>
          <xm:sqref>S39</xm:sqref>
        </x14:conditionalFormatting>
        <x14:conditionalFormatting xmlns:xm="http://schemas.microsoft.com/office/excel/2006/main">
          <x14:cfRule type="cellIs" priority="257" operator="equal" id="{1CD09FFD-4FA1-4F61-8A72-4A48DFDAD540}">
            <xm:f>'C:\GRP_SIG\AC_PNC\GFP\GPR\2019\RIESGOS\[Riesgos_GFP_GPR Oficial.xlsx]Datos'!#REF!</xm:f>
            <x14:dxf>
              <fill>
                <patternFill>
                  <bgColor rgb="FF92D050"/>
                </patternFill>
              </fill>
            </x14:dxf>
          </x14:cfRule>
          <x14:cfRule type="cellIs" priority="258" operator="equal" id="{32C1D1AD-2DBF-4809-961C-C0768D618BE6}">
            <xm:f>'C:\GRP_SIG\AC_PNC\GFP\GPR\2019\RIESGOS\[Riesgos_GFP_GPR Oficial.xlsx]Datos'!#REF!</xm:f>
            <x14:dxf>
              <fill>
                <patternFill>
                  <bgColor rgb="FFFFFF00"/>
                </patternFill>
              </fill>
            </x14:dxf>
          </x14:cfRule>
          <x14:cfRule type="cellIs" priority="259" operator="equal" id="{BBD99F40-CAF3-4B3D-9CE0-BBBF4A422518}">
            <xm:f>'C:\GRP_SIG\AC_PNC\GFP\GPR\2019\RIESGOS\[Riesgos_GFP_GPR Oficial.xlsx]Datos'!#REF!</xm:f>
            <x14:dxf>
              <fill>
                <patternFill>
                  <bgColor rgb="FFFF0000"/>
                </patternFill>
              </fill>
            </x14:dxf>
          </x14:cfRule>
          <xm:sqref>Y39</xm:sqref>
        </x14:conditionalFormatting>
        <x14:conditionalFormatting xmlns:xm="http://schemas.microsoft.com/office/excel/2006/main">
          <x14:cfRule type="expression" priority="253" id="{A2D2DF34-8325-4CBC-8D41-D8424ED3CA92}">
            <xm:f>OR(AC39='C:\GRP_SIG\AC_PNC\GFP\GPR\2019\RIESGOS\[Riesgos_GFP_GPR Oficial.xlsx]Datos'!#REF!,AC39='C:\GRP_SIG\AC_PNC\GFP\GPR\2019\RIESGOS\[Riesgos_GFP_GPR Oficial.xlsx]Datos'!#REF!)</xm:f>
            <x14:dxf>
              <fill>
                <patternFill>
                  <bgColor rgb="FF92D050"/>
                </patternFill>
              </fill>
            </x14:dxf>
          </x14:cfRule>
          <x14:cfRule type="expression" priority="254" id="{160A1B0B-D7AD-45BD-B5C3-1D3026954BE4}">
            <xm:f>OR(AC39='C:\GRP_SIG\AC_PNC\GFP\GPR\2019\RIESGOS\[Riesgos_GFP_GPR Oficial.xlsx]Datos'!#REF!,AC39='C:\GRP_SIG\AC_PNC\GFP\GPR\2019\RIESGOS\[Riesgos_GFP_GPR Oficial.xlsx]Datos'!#REF!)</xm:f>
            <x14:dxf>
              <fill>
                <patternFill>
                  <bgColor rgb="FFFFFF00"/>
                </patternFill>
              </fill>
            </x14:dxf>
          </x14:cfRule>
          <x14:cfRule type="expression" priority="255" id="{DAAA071D-1117-4F0E-9737-CED237D2F56C}">
            <xm:f>OR(AC39='C:\GRP_SIG\AC_PNC\GFP\GPR\2019\RIESGOS\[Riesgos_GFP_GPR Oficial.xlsx]Datos'!#REF!,AC39='C:\GRP_SIG\AC_PNC\GFP\GPR\2019\RIESGOS\[Riesgos_GFP_GPR Oficial.xlsx]Datos'!#REF!)</xm:f>
            <x14:dxf>
              <fill>
                <patternFill>
                  <bgColor rgb="FFFFC000"/>
                </patternFill>
              </fill>
            </x14:dxf>
          </x14:cfRule>
          <x14:cfRule type="expression" priority="256" id="{15848C5C-8CCF-4EA1-B546-2DE197BFA02A}">
            <xm:f>OR(AC39='C:\GRP_SIG\AC_PNC\GFP\GPR\2019\RIESGOS\[Riesgos_GFP_GPR Oficial.xlsx]Datos'!#REF!,AC39='C:\GRP_SIG\AC_PNC\GFP\GPR\2019\RIESGOS\[Riesgos_GFP_GPR Oficial.xlsx]Datos'!#REF!)</xm:f>
            <x14:dxf>
              <fill>
                <patternFill>
                  <bgColor rgb="FFFF0000"/>
                </patternFill>
              </fill>
            </x14:dxf>
          </x14:cfRule>
          <xm:sqref>AC39</xm:sqref>
        </x14:conditionalFormatting>
        <x14:conditionalFormatting xmlns:xm="http://schemas.microsoft.com/office/excel/2006/main">
          <x14:cfRule type="expression" priority="249" id="{7469F08A-A9AC-478A-B04B-99CBCFC8493E}">
            <xm:f>OR(M40='C:\GRP_SIG\AC_PNC\GFP\GPR\2019\RIESGOS\[Riesgos_GFP_GPR Oficial.xlsx]Datos'!#REF!,M40='C:\GRP_SIG\AC_PNC\GFP\GPR\2019\RIESGOS\[Riesgos_GFP_GPR Oficial.xlsx]Datos'!#REF!)</xm:f>
            <x14:dxf>
              <fill>
                <patternFill>
                  <bgColor rgb="FF92D050"/>
                </patternFill>
              </fill>
            </x14:dxf>
          </x14:cfRule>
          <x14:cfRule type="expression" priority="250" id="{E32BA2E3-A948-49EE-86E0-293225467295}">
            <xm:f>OR(M40='C:\GRP_SIG\AC_PNC\GFP\GPR\2019\RIESGOS\[Riesgos_GFP_GPR Oficial.xlsx]Datos'!#REF!,M40='C:\GRP_SIG\AC_PNC\GFP\GPR\2019\RIESGOS\[Riesgos_GFP_GPR Oficial.xlsx]Datos'!#REF!)</xm:f>
            <x14:dxf>
              <fill>
                <patternFill>
                  <bgColor rgb="FFFFFF00"/>
                </patternFill>
              </fill>
            </x14:dxf>
          </x14:cfRule>
          <x14:cfRule type="expression" priority="251" id="{600D94E7-9077-4551-A117-5CFCA532B5B5}">
            <xm:f>OR(M40='C:\GRP_SIG\AC_PNC\GFP\GPR\2019\RIESGOS\[Riesgos_GFP_GPR Oficial.xlsx]Datos'!#REF!,M40='C:\GRP_SIG\AC_PNC\GFP\GPR\2019\RIESGOS\[Riesgos_GFP_GPR Oficial.xlsx]Datos'!#REF!)</xm:f>
            <x14:dxf>
              <fill>
                <patternFill>
                  <bgColor rgb="FFFFC000"/>
                </patternFill>
              </fill>
            </x14:dxf>
          </x14:cfRule>
          <x14:cfRule type="expression" priority="252" id="{724FF81E-B8B9-4AE4-AF10-8BA62D0156F5}">
            <xm:f>OR(M40='C:\GRP_SIG\AC_PNC\GFP\GPR\2019\RIESGOS\[Riesgos_GFP_GPR Oficial.xlsx]Datos'!#REF!,M40='C:\GRP_SIG\AC_PNC\GFP\GPR\2019\RIESGOS\[Riesgos_GFP_GPR Oficial.xlsx]Datos'!#REF!)</xm:f>
            <x14:dxf>
              <fill>
                <patternFill>
                  <bgColor rgb="FFFF0000"/>
                </patternFill>
              </fill>
            </x14:dxf>
          </x14:cfRule>
          <xm:sqref>M40</xm:sqref>
        </x14:conditionalFormatting>
        <x14:conditionalFormatting xmlns:xm="http://schemas.microsoft.com/office/excel/2006/main">
          <x14:cfRule type="cellIs" priority="246" operator="equal" id="{A1C51DD3-5152-49A9-A0C9-1AD038DD76F2}">
            <xm:f>'C:\GRP_SIG\AC_PNC\GFP\GPR\2019\RIESGOS\[Riesgos_GFP_GPR Oficial.xlsx]Datos'!#REF!</xm:f>
            <x14:dxf>
              <fill>
                <patternFill>
                  <bgColor rgb="FF92D050"/>
                </patternFill>
              </fill>
            </x14:dxf>
          </x14:cfRule>
          <x14:cfRule type="cellIs" priority="247" operator="equal" id="{7664AA66-E278-4D88-8455-1D78DF3252EC}">
            <xm:f>'C:\GRP_SIG\AC_PNC\GFP\GPR\2019\RIESGOS\[Riesgos_GFP_GPR Oficial.xlsx]Datos'!#REF!</xm:f>
            <x14:dxf>
              <fill>
                <patternFill>
                  <bgColor rgb="FFFFFF00"/>
                </patternFill>
              </fill>
            </x14:dxf>
          </x14:cfRule>
          <x14:cfRule type="cellIs" priority="248" operator="equal" id="{593AB551-C0F3-4315-86A4-8B76B1EB9CBB}">
            <xm:f>'C:\GRP_SIG\AC_PNC\GFP\GPR\2019\RIESGOS\[Riesgos_GFP_GPR Oficial.xlsx]Datos'!#REF!</xm:f>
            <x14:dxf>
              <fill>
                <patternFill>
                  <bgColor rgb="FFFF0000"/>
                </patternFill>
              </fill>
            </x14:dxf>
          </x14:cfRule>
          <xm:sqref>S40</xm:sqref>
        </x14:conditionalFormatting>
        <x14:conditionalFormatting xmlns:xm="http://schemas.microsoft.com/office/excel/2006/main">
          <x14:cfRule type="cellIs" priority="243" operator="equal" id="{D991945C-8F94-47E1-A816-23704A4B1F16}">
            <xm:f>'C:\GRP_SIG\AC_PNC\GFP\GPR\2019\RIESGOS\[Riesgos_GFP_GPR Oficial.xlsx]Datos'!#REF!</xm:f>
            <x14:dxf>
              <fill>
                <patternFill>
                  <bgColor rgb="FF92D050"/>
                </patternFill>
              </fill>
            </x14:dxf>
          </x14:cfRule>
          <x14:cfRule type="cellIs" priority="244" operator="equal" id="{B0725876-9B43-475C-97DF-F18DF30F7688}">
            <xm:f>'C:\GRP_SIG\AC_PNC\GFP\GPR\2019\RIESGOS\[Riesgos_GFP_GPR Oficial.xlsx]Datos'!#REF!</xm:f>
            <x14:dxf>
              <fill>
                <patternFill>
                  <bgColor rgb="FFFFFF00"/>
                </patternFill>
              </fill>
            </x14:dxf>
          </x14:cfRule>
          <x14:cfRule type="cellIs" priority="245" operator="equal" id="{07BC68EF-58BE-4FE2-98C4-1948A7B8BD0B}">
            <xm:f>'C:\GRP_SIG\AC_PNC\GFP\GPR\2019\RIESGOS\[Riesgos_GFP_GPR Oficial.xlsx]Datos'!#REF!</xm:f>
            <x14:dxf>
              <fill>
                <patternFill>
                  <bgColor rgb="FFFF0000"/>
                </patternFill>
              </fill>
            </x14:dxf>
          </x14:cfRule>
          <xm:sqref>Y40</xm:sqref>
        </x14:conditionalFormatting>
        <x14:conditionalFormatting xmlns:xm="http://schemas.microsoft.com/office/excel/2006/main">
          <x14:cfRule type="expression" priority="239" id="{BEAE2B70-9916-4D4C-B49D-4D5382E8CDDA}">
            <xm:f>OR(AC40='C:\GRP_SIG\AC_PNC\GFP\GPR\2019\RIESGOS\[Riesgos_GFP_GPR Oficial.xlsx]Datos'!#REF!,AC40='C:\GRP_SIG\AC_PNC\GFP\GPR\2019\RIESGOS\[Riesgos_GFP_GPR Oficial.xlsx]Datos'!#REF!)</xm:f>
            <x14:dxf>
              <fill>
                <patternFill>
                  <bgColor rgb="FF92D050"/>
                </patternFill>
              </fill>
            </x14:dxf>
          </x14:cfRule>
          <x14:cfRule type="expression" priority="240" id="{AEA96855-9674-4530-9D43-69B2AC9A074A}">
            <xm:f>OR(AC40='C:\GRP_SIG\AC_PNC\GFP\GPR\2019\RIESGOS\[Riesgos_GFP_GPR Oficial.xlsx]Datos'!#REF!,AC40='C:\GRP_SIG\AC_PNC\GFP\GPR\2019\RIESGOS\[Riesgos_GFP_GPR Oficial.xlsx]Datos'!#REF!)</xm:f>
            <x14:dxf>
              <fill>
                <patternFill>
                  <bgColor rgb="FFFFFF00"/>
                </patternFill>
              </fill>
            </x14:dxf>
          </x14:cfRule>
          <x14:cfRule type="expression" priority="241" id="{3D2D16F7-FC1C-4B6F-B8D8-9DC44FCB285F}">
            <xm:f>OR(AC40='C:\GRP_SIG\AC_PNC\GFP\GPR\2019\RIESGOS\[Riesgos_GFP_GPR Oficial.xlsx]Datos'!#REF!,AC40='C:\GRP_SIG\AC_PNC\GFP\GPR\2019\RIESGOS\[Riesgos_GFP_GPR Oficial.xlsx]Datos'!#REF!)</xm:f>
            <x14:dxf>
              <fill>
                <patternFill>
                  <bgColor rgb="FFFFC000"/>
                </patternFill>
              </fill>
            </x14:dxf>
          </x14:cfRule>
          <x14:cfRule type="expression" priority="242" id="{A8DA6FCB-BF74-4C52-B0BA-8F16747AEE1C}">
            <xm:f>OR(AC40='C:\GRP_SIG\AC_PNC\GFP\GPR\2019\RIESGOS\[Riesgos_GFP_GPR Oficial.xlsx]Datos'!#REF!,AC40='C:\GRP_SIG\AC_PNC\GFP\GPR\2019\RIESGOS\[Riesgos_GFP_GPR Oficial.xlsx]Datos'!#REF!)</xm:f>
            <x14:dxf>
              <fill>
                <patternFill>
                  <bgColor rgb="FFFF0000"/>
                </patternFill>
              </fill>
            </x14:dxf>
          </x14:cfRule>
          <xm:sqref>AC40</xm:sqref>
        </x14:conditionalFormatting>
        <x14:conditionalFormatting xmlns:xm="http://schemas.microsoft.com/office/excel/2006/main">
          <x14:cfRule type="expression" priority="235" id="{7626826F-6E92-4881-9D0E-B3F379B24814}">
            <xm:f>OR(M41='C:\GRP_SIG\AC_PNC\GFP\GPR\2019\RIESGOS\[Riesgos_GFP_GPR Oficial.xlsx]Datos'!#REF!,M41='C:\GRP_SIG\AC_PNC\GFP\GPR\2019\RIESGOS\[Riesgos_GFP_GPR Oficial.xlsx]Datos'!#REF!)</xm:f>
            <x14:dxf>
              <fill>
                <patternFill>
                  <bgColor rgb="FF92D050"/>
                </patternFill>
              </fill>
            </x14:dxf>
          </x14:cfRule>
          <x14:cfRule type="expression" priority="236" id="{470A60D2-4A0B-4489-9CFA-47D355D4D9A8}">
            <xm:f>OR(M41='C:\GRP_SIG\AC_PNC\GFP\GPR\2019\RIESGOS\[Riesgos_GFP_GPR Oficial.xlsx]Datos'!#REF!,M41='C:\GRP_SIG\AC_PNC\GFP\GPR\2019\RIESGOS\[Riesgos_GFP_GPR Oficial.xlsx]Datos'!#REF!)</xm:f>
            <x14:dxf>
              <fill>
                <patternFill>
                  <bgColor rgb="FFFFFF00"/>
                </patternFill>
              </fill>
            </x14:dxf>
          </x14:cfRule>
          <x14:cfRule type="expression" priority="237" id="{4AB366B4-AB0B-4A9A-A2A4-BCA0551BE3D7}">
            <xm:f>OR(M41='C:\GRP_SIG\AC_PNC\GFP\GPR\2019\RIESGOS\[Riesgos_GFP_GPR Oficial.xlsx]Datos'!#REF!,M41='C:\GRP_SIG\AC_PNC\GFP\GPR\2019\RIESGOS\[Riesgos_GFP_GPR Oficial.xlsx]Datos'!#REF!)</xm:f>
            <x14:dxf>
              <fill>
                <patternFill>
                  <bgColor rgb="FFFFC000"/>
                </patternFill>
              </fill>
            </x14:dxf>
          </x14:cfRule>
          <x14:cfRule type="expression" priority="238" id="{ECBD5411-74B2-46C2-B8E7-12E915164B20}">
            <xm:f>OR(M41='C:\GRP_SIG\AC_PNC\GFP\GPR\2019\RIESGOS\[Riesgos_GFP_GPR Oficial.xlsx]Datos'!#REF!,M41='C:\GRP_SIG\AC_PNC\GFP\GPR\2019\RIESGOS\[Riesgos_GFP_GPR Oficial.xlsx]Datos'!#REF!)</xm:f>
            <x14:dxf>
              <fill>
                <patternFill>
                  <bgColor rgb="FFFF0000"/>
                </patternFill>
              </fill>
            </x14:dxf>
          </x14:cfRule>
          <xm:sqref>M41</xm:sqref>
        </x14:conditionalFormatting>
        <x14:conditionalFormatting xmlns:xm="http://schemas.microsoft.com/office/excel/2006/main">
          <x14:cfRule type="cellIs" priority="232" operator="equal" id="{FD98FAF6-344D-4E11-BAC7-F68715267C51}">
            <xm:f>'C:\GRP_SIG\AC_PNC\GFP\GPR\2019\RIESGOS\[Riesgos_GFP_GPR Oficial.xlsx]Datos'!#REF!</xm:f>
            <x14:dxf>
              <fill>
                <patternFill>
                  <bgColor rgb="FF92D050"/>
                </patternFill>
              </fill>
            </x14:dxf>
          </x14:cfRule>
          <x14:cfRule type="cellIs" priority="233" operator="equal" id="{23A6D059-4364-4E21-AAA6-D576806FD838}">
            <xm:f>'C:\GRP_SIG\AC_PNC\GFP\GPR\2019\RIESGOS\[Riesgos_GFP_GPR Oficial.xlsx]Datos'!#REF!</xm:f>
            <x14:dxf>
              <fill>
                <patternFill>
                  <bgColor rgb="FFFFFF00"/>
                </patternFill>
              </fill>
            </x14:dxf>
          </x14:cfRule>
          <x14:cfRule type="cellIs" priority="234" operator="equal" id="{94689233-76BE-4A49-B645-F317114FA951}">
            <xm:f>'C:\GRP_SIG\AC_PNC\GFP\GPR\2019\RIESGOS\[Riesgos_GFP_GPR Oficial.xlsx]Datos'!#REF!</xm:f>
            <x14:dxf>
              <fill>
                <patternFill>
                  <bgColor rgb="FFFF0000"/>
                </patternFill>
              </fill>
            </x14:dxf>
          </x14:cfRule>
          <xm:sqref>S41</xm:sqref>
        </x14:conditionalFormatting>
        <x14:conditionalFormatting xmlns:xm="http://schemas.microsoft.com/office/excel/2006/main">
          <x14:cfRule type="cellIs" priority="229" operator="equal" id="{52DCB656-0785-4516-B2EB-927968D3373C}">
            <xm:f>'C:\GRP_SIG\AC_PNC\GFP\GPR\2019\RIESGOS\[Riesgos_GFP_GPR Oficial.xlsx]Datos'!#REF!</xm:f>
            <x14:dxf>
              <fill>
                <patternFill>
                  <bgColor rgb="FF92D050"/>
                </patternFill>
              </fill>
            </x14:dxf>
          </x14:cfRule>
          <x14:cfRule type="cellIs" priority="230" operator="equal" id="{9A0C4336-13D7-4ACF-ABA0-FAE233EB848C}">
            <xm:f>'C:\GRP_SIG\AC_PNC\GFP\GPR\2019\RIESGOS\[Riesgos_GFP_GPR Oficial.xlsx]Datos'!#REF!</xm:f>
            <x14:dxf>
              <fill>
                <patternFill>
                  <bgColor rgb="FFFFFF00"/>
                </patternFill>
              </fill>
            </x14:dxf>
          </x14:cfRule>
          <x14:cfRule type="cellIs" priority="231" operator="equal" id="{E2FB03BE-9E24-43D5-9075-81416F47AE70}">
            <xm:f>'C:\GRP_SIG\AC_PNC\GFP\GPR\2019\RIESGOS\[Riesgos_GFP_GPR Oficial.xlsx]Datos'!#REF!</xm:f>
            <x14:dxf>
              <fill>
                <patternFill>
                  <bgColor rgb="FFFF0000"/>
                </patternFill>
              </fill>
            </x14:dxf>
          </x14:cfRule>
          <xm:sqref>Y41</xm:sqref>
        </x14:conditionalFormatting>
        <x14:conditionalFormatting xmlns:xm="http://schemas.microsoft.com/office/excel/2006/main">
          <x14:cfRule type="expression" priority="225" id="{3919DA6D-5913-47B7-81EF-44D1F1F43495}">
            <xm:f>OR(AC41='C:\GRP_SIG\AC_PNC\GFP\GPR\2019\RIESGOS\[Riesgos_GFP_GPR Oficial.xlsx]Datos'!#REF!,AC41='C:\GRP_SIG\AC_PNC\GFP\GPR\2019\RIESGOS\[Riesgos_GFP_GPR Oficial.xlsx]Datos'!#REF!)</xm:f>
            <x14:dxf>
              <fill>
                <patternFill>
                  <bgColor rgb="FF92D050"/>
                </patternFill>
              </fill>
            </x14:dxf>
          </x14:cfRule>
          <x14:cfRule type="expression" priority="226" id="{C254ACB3-826F-4CFF-A67C-4B7E3634AB08}">
            <xm:f>OR(AC41='C:\GRP_SIG\AC_PNC\GFP\GPR\2019\RIESGOS\[Riesgos_GFP_GPR Oficial.xlsx]Datos'!#REF!,AC41='C:\GRP_SIG\AC_PNC\GFP\GPR\2019\RIESGOS\[Riesgos_GFP_GPR Oficial.xlsx]Datos'!#REF!)</xm:f>
            <x14:dxf>
              <fill>
                <patternFill>
                  <bgColor rgb="FFFFFF00"/>
                </patternFill>
              </fill>
            </x14:dxf>
          </x14:cfRule>
          <x14:cfRule type="expression" priority="227" id="{5BDC2C67-1CD6-49AD-BE6E-4D3CA0FD9F8F}">
            <xm:f>OR(AC41='C:\GRP_SIG\AC_PNC\GFP\GPR\2019\RIESGOS\[Riesgos_GFP_GPR Oficial.xlsx]Datos'!#REF!,AC41='C:\GRP_SIG\AC_PNC\GFP\GPR\2019\RIESGOS\[Riesgos_GFP_GPR Oficial.xlsx]Datos'!#REF!)</xm:f>
            <x14:dxf>
              <fill>
                <patternFill>
                  <bgColor rgb="FFFFC000"/>
                </patternFill>
              </fill>
            </x14:dxf>
          </x14:cfRule>
          <x14:cfRule type="expression" priority="228" id="{646A8BF6-F47C-4EB3-BCD2-67234DD2A812}">
            <xm:f>OR(AC41='C:\GRP_SIG\AC_PNC\GFP\GPR\2019\RIESGOS\[Riesgos_GFP_GPR Oficial.xlsx]Datos'!#REF!,AC41='C:\GRP_SIG\AC_PNC\GFP\GPR\2019\RIESGOS\[Riesgos_GFP_GPR Oficial.xlsx]Datos'!#REF!)</xm:f>
            <x14:dxf>
              <fill>
                <patternFill>
                  <bgColor rgb="FFFF0000"/>
                </patternFill>
              </fill>
            </x14:dxf>
          </x14:cfRule>
          <xm:sqref>AC41</xm:sqref>
        </x14:conditionalFormatting>
        <x14:conditionalFormatting xmlns:xm="http://schemas.microsoft.com/office/excel/2006/main">
          <x14:cfRule type="expression" priority="221" id="{4AAD5D37-E41D-4B6F-80C2-C1934C9F2C5D}">
            <xm:f>OR(M42='C:\GRP_SIG\AC_PNC\GFP\GPR\2019\RIESGOS\[Riesgos_GFP_GPR Oficial.xlsx]Datos'!#REF!,M42='C:\GRP_SIG\AC_PNC\GFP\GPR\2019\RIESGOS\[Riesgos_GFP_GPR Oficial.xlsx]Datos'!#REF!)</xm:f>
            <x14:dxf>
              <fill>
                <patternFill>
                  <bgColor rgb="FF92D050"/>
                </patternFill>
              </fill>
            </x14:dxf>
          </x14:cfRule>
          <x14:cfRule type="expression" priority="222" id="{6706CB28-B9A9-4529-BF98-6C354187C850}">
            <xm:f>OR(M42='C:\GRP_SIG\AC_PNC\GFP\GPR\2019\RIESGOS\[Riesgos_GFP_GPR Oficial.xlsx]Datos'!#REF!,M42='C:\GRP_SIG\AC_PNC\GFP\GPR\2019\RIESGOS\[Riesgos_GFP_GPR Oficial.xlsx]Datos'!#REF!)</xm:f>
            <x14:dxf>
              <fill>
                <patternFill>
                  <bgColor rgb="FFFFFF00"/>
                </patternFill>
              </fill>
            </x14:dxf>
          </x14:cfRule>
          <x14:cfRule type="expression" priority="223" id="{BBE3FBB3-18B2-475E-B42D-E37BB02219D3}">
            <xm:f>OR(M42='C:\GRP_SIG\AC_PNC\GFP\GPR\2019\RIESGOS\[Riesgos_GFP_GPR Oficial.xlsx]Datos'!#REF!,M42='C:\GRP_SIG\AC_PNC\GFP\GPR\2019\RIESGOS\[Riesgos_GFP_GPR Oficial.xlsx]Datos'!#REF!)</xm:f>
            <x14:dxf>
              <fill>
                <patternFill>
                  <bgColor rgb="FFFFC000"/>
                </patternFill>
              </fill>
            </x14:dxf>
          </x14:cfRule>
          <x14:cfRule type="expression" priority="224" id="{AFF47049-8D5C-4EB1-A612-D0BCD5993ADE}">
            <xm:f>OR(M42='C:\GRP_SIG\AC_PNC\GFP\GPR\2019\RIESGOS\[Riesgos_GFP_GPR Oficial.xlsx]Datos'!#REF!,M42='C:\GRP_SIG\AC_PNC\GFP\GPR\2019\RIESGOS\[Riesgos_GFP_GPR Oficial.xlsx]Datos'!#REF!)</xm:f>
            <x14:dxf>
              <fill>
                <patternFill>
                  <bgColor rgb="FFFF0000"/>
                </patternFill>
              </fill>
            </x14:dxf>
          </x14:cfRule>
          <xm:sqref>M42</xm:sqref>
        </x14:conditionalFormatting>
        <x14:conditionalFormatting xmlns:xm="http://schemas.microsoft.com/office/excel/2006/main">
          <x14:cfRule type="cellIs" priority="218" operator="equal" id="{5DB028F3-22FA-45C6-8AD1-6A59D2931A33}">
            <xm:f>'C:\GRP_SIG\AC_PNC\GFP\GPR\2019\RIESGOS\[Riesgos_GFP_GPR Oficial.xlsx]Datos'!#REF!</xm:f>
            <x14:dxf>
              <fill>
                <patternFill>
                  <bgColor rgb="FF92D050"/>
                </patternFill>
              </fill>
            </x14:dxf>
          </x14:cfRule>
          <x14:cfRule type="cellIs" priority="219" operator="equal" id="{29214FE2-1513-4193-9FAB-81688B94870B}">
            <xm:f>'C:\GRP_SIG\AC_PNC\GFP\GPR\2019\RIESGOS\[Riesgos_GFP_GPR Oficial.xlsx]Datos'!#REF!</xm:f>
            <x14:dxf>
              <fill>
                <patternFill>
                  <bgColor rgb="FFFFFF00"/>
                </patternFill>
              </fill>
            </x14:dxf>
          </x14:cfRule>
          <x14:cfRule type="cellIs" priority="220" operator="equal" id="{8EFECFC4-5257-4728-A9EF-754EA54D6291}">
            <xm:f>'C:\GRP_SIG\AC_PNC\GFP\GPR\2019\RIESGOS\[Riesgos_GFP_GPR Oficial.xlsx]Datos'!#REF!</xm:f>
            <x14:dxf>
              <fill>
                <patternFill>
                  <bgColor rgb="FFFF0000"/>
                </patternFill>
              </fill>
            </x14:dxf>
          </x14:cfRule>
          <xm:sqref>S42</xm:sqref>
        </x14:conditionalFormatting>
        <x14:conditionalFormatting xmlns:xm="http://schemas.microsoft.com/office/excel/2006/main">
          <x14:cfRule type="cellIs" priority="215" operator="equal" id="{37885D7D-CC5E-4E6A-95C8-2259FFDA593D}">
            <xm:f>'C:\GRP_SIG\AC_PNC\GFP\GPR\2019\RIESGOS\[Riesgos_GFP_GPR Oficial.xlsx]Datos'!#REF!</xm:f>
            <x14:dxf>
              <fill>
                <patternFill>
                  <bgColor rgb="FF92D050"/>
                </patternFill>
              </fill>
            </x14:dxf>
          </x14:cfRule>
          <x14:cfRule type="cellIs" priority="216" operator="equal" id="{93316ED6-9A4C-4F26-A127-3C5EC9FC1473}">
            <xm:f>'C:\GRP_SIG\AC_PNC\GFP\GPR\2019\RIESGOS\[Riesgos_GFP_GPR Oficial.xlsx]Datos'!#REF!</xm:f>
            <x14:dxf>
              <fill>
                <patternFill>
                  <bgColor rgb="FFFFFF00"/>
                </patternFill>
              </fill>
            </x14:dxf>
          </x14:cfRule>
          <x14:cfRule type="cellIs" priority="217" operator="equal" id="{4462F224-BF36-4FCB-9BD9-63A9148C3B7D}">
            <xm:f>'C:\GRP_SIG\AC_PNC\GFP\GPR\2019\RIESGOS\[Riesgos_GFP_GPR Oficial.xlsx]Datos'!#REF!</xm:f>
            <x14:dxf>
              <fill>
                <patternFill>
                  <bgColor rgb="FFFF0000"/>
                </patternFill>
              </fill>
            </x14:dxf>
          </x14:cfRule>
          <xm:sqref>Y42</xm:sqref>
        </x14:conditionalFormatting>
        <x14:conditionalFormatting xmlns:xm="http://schemas.microsoft.com/office/excel/2006/main">
          <x14:cfRule type="expression" priority="211" id="{C473E9AF-A40B-435D-AE4D-16222FA6725B}">
            <xm:f>OR(AC42='C:\GRP_SIG\AC_PNC\GFP\GPR\2019\RIESGOS\[Riesgos_GFP_GPR Oficial.xlsx]Datos'!#REF!,AC42='C:\GRP_SIG\AC_PNC\GFP\GPR\2019\RIESGOS\[Riesgos_GFP_GPR Oficial.xlsx]Datos'!#REF!)</xm:f>
            <x14:dxf>
              <fill>
                <patternFill>
                  <bgColor rgb="FF92D050"/>
                </patternFill>
              </fill>
            </x14:dxf>
          </x14:cfRule>
          <x14:cfRule type="expression" priority="212" id="{A9E1CB06-69CB-4B11-BA20-00BCC6928990}">
            <xm:f>OR(AC42='C:\GRP_SIG\AC_PNC\GFP\GPR\2019\RIESGOS\[Riesgos_GFP_GPR Oficial.xlsx]Datos'!#REF!,AC42='C:\GRP_SIG\AC_PNC\GFP\GPR\2019\RIESGOS\[Riesgos_GFP_GPR Oficial.xlsx]Datos'!#REF!)</xm:f>
            <x14:dxf>
              <fill>
                <patternFill>
                  <bgColor rgb="FFFFFF00"/>
                </patternFill>
              </fill>
            </x14:dxf>
          </x14:cfRule>
          <x14:cfRule type="expression" priority="213" id="{B49B15E5-A3BA-410E-B068-493BB83FC141}">
            <xm:f>OR(AC42='C:\GRP_SIG\AC_PNC\GFP\GPR\2019\RIESGOS\[Riesgos_GFP_GPR Oficial.xlsx]Datos'!#REF!,AC42='C:\GRP_SIG\AC_PNC\GFP\GPR\2019\RIESGOS\[Riesgos_GFP_GPR Oficial.xlsx]Datos'!#REF!)</xm:f>
            <x14:dxf>
              <fill>
                <patternFill>
                  <bgColor rgb="FFFFC000"/>
                </patternFill>
              </fill>
            </x14:dxf>
          </x14:cfRule>
          <x14:cfRule type="expression" priority="214" id="{F46F09FD-D3FF-4F5F-A4BF-C1E7233FE787}">
            <xm:f>OR(AC42='C:\GRP_SIG\AC_PNC\GFP\GPR\2019\RIESGOS\[Riesgos_GFP_GPR Oficial.xlsx]Datos'!#REF!,AC42='C:\GRP_SIG\AC_PNC\GFP\GPR\2019\RIESGOS\[Riesgos_GFP_GPR Oficial.xlsx]Datos'!#REF!)</xm:f>
            <x14:dxf>
              <fill>
                <patternFill>
                  <bgColor rgb="FFFF0000"/>
                </patternFill>
              </fill>
            </x14:dxf>
          </x14:cfRule>
          <xm:sqref>AC42</xm:sqref>
        </x14:conditionalFormatting>
        <x14:conditionalFormatting xmlns:xm="http://schemas.microsoft.com/office/excel/2006/main">
          <x14:cfRule type="expression" priority="207" id="{E4C61D19-CF5B-4724-9522-F4A424E377C6}">
            <xm:f>OR(M31='C:\GRP_SIG\AC_PNC\GFP\GTE\2019\4. Riesgos\[Matriz_riesgos_GTE_2019.xlsx]Datos'!#REF!,M31='C:\GRP_SIG\AC_PNC\GFP\GTE\2019\4. Riesgos\[Matriz_riesgos_GTE_2019.xlsx]Datos'!#REF!)</xm:f>
            <x14:dxf>
              <fill>
                <patternFill>
                  <bgColor rgb="FF92D050"/>
                </patternFill>
              </fill>
            </x14:dxf>
          </x14:cfRule>
          <x14:cfRule type="expression" priority="208" id="{7C0C5AE4-F0CE-448B-B363-A798F3FA2433}">
            <xm:f>OR(M31='C:\GRP_SIG\AC_PNC\GFP\GTE\2019\4. Riesgos\[Matriz_riesgos_GTE_2019.xlsx]Datos'!#REF!,M31='C:\GRP_SIG\AC_PNC\GFP\GTE\2019\4. Riesgos\[Matriz_riesgos_GTE_2019.xlsx]Datos'!#REF!)</xm:f>
            <x14:dxf>
              <fill>
                <patternFill>
                  <bgColor rgb="FFFFFF00"/>
                </patternFill>
              </fill>
            </x14:dxf>
          </x14:cfRule>
          <x14:cfRule type="expression" priority="209" id="{2AE27FE5-2598-4003-A12D-C4608CC5AE47}">
            <xm:f>OR(M31='C:\GRP_SIG\AC_PNC\GFP\GTE\2019\4. Riesgos\[Matriz_riesgos_GTE_2019.xlsx]Datos'!#REF!,M31='C:\GRP_SIG\AC_PNC\GFP\GTE\2019\4. Riesgos\[Matriz_riesgos_GTE_2019.xlsx]Datos'!#REF!)</xm:f>
            <x14:dxf>
              <fill>
                <patternFill>
                  <bgColor rgb="FFFFC000"/>
                </patternFill>
              </fill>
            </x14:dxf>
          </x14:cfRule>
          <x14:cfRule type="expression" priority="210" id="{2089C1EB-5250-4B3D-B135-5AB8FA7F5D24}">
            <xm:f>OR(M31='C:\GRP_SIG\AC_PNC\GFP\GTE\2019\4. Riesgos\[Matriz_riesgos_GTE_2019.xlsx]Datos'!#REF!,M31='C:\GRP_SIG\AC_PNC\GFP\GTE\2019\4. Riesgos\[Matriz_riesgos_GTE_2019.xlsx]Datos'!#REF!)</xm:f>
            <x14:dxf>
              <fill>
                <patternFill>
                  <bgColor rgb="FFFF0000"/>
                </patternFill>
              </fill>
            </x14:dxf>
          </x14:cfRule>
          <xm:sqref>M31</xm:sqref>
        </x14:conditionalFormatting>
        <x14:conditionalFormatting xmlns:xm="http://schemas.microsoft.com/office/excel/2006/main">
          <x14:cfRule type="cellIs" priority="204" operator="equal" id="{057DAF7F-2EAC-4352-B8CB-8B69CB25428C}">
            <xm:f>'C:\GRP_SIG\AC_PNC\GFP\GTE\2019\4. Riesgos\[Matriz_riesgos_GTE_2019.xlsx]Datos'!#REF!</xm:f>
            <x14:dxf>
              <fill>
                <patternFill>
                  <bgColor rgb="FF92D050"/>
                </patternFill>
              </fill>
            </x14:dxf>
          </x14:cfRule>
          <x14:cfRule type="cellIs" priority="205" operator="equal" id="{FC5DD7F4-7714-46F6-9F23-65787A2E5419}">
            <xm:f>'C:\GRP_SIG\AC_PNC\GFP\GTE\2019\4. Riesgos\[Matriz_riesgos_GTE_2019.xlsx]Datos'!#REF!</xm:f>
            <x14:dxf>
              <fill>
                <patternFill>
                  <bgColor rgb="FFFFFF00"/>
                </patternFill>
              </fill>
            </x14:dxf>
          </x14:cfRule>
          <x14:cfRule type="cellIs" priority="206" operator="equal" id="{86EA27FF-F4FF-4DC3-9F45-F5F30A7D859A}">
            <xm:f>'C:\GRP_SIG\AC_PNC\GFP\GTE\2019\4. Riesgos\[Matriz_riesgos_GTE_2019.xlsx]Datos'!#REF!</xm:f>
            <x14:dxf>
              <fill>
                <patternFill>
                  <bgColor rgb="FFFF0000"/>
                </patternFill>
              </fill>
            </x14:dxf>
          </x14:cfRule>
          <xm:sqref>S31</xm:sqref>
        </x14:conditionalFormatting>
        <x14:conditionalFormatting xmlns:xm="http://schemas.microsoft.com/office/excel/2006/main">
          <x14:cfRule type="cellIs" priority="201" operator="equal" id="{B4933420-B963-4D70-8951-BCEB219A278C}">
            <xm:f>'C:\GRP_SIG\AC_PNC\GFP\GTE\2019\4. Riesgos\[Matriz_riesgos_GTE_2019.xlsx]Datos'!#REF!</xm:f>
            <x14:dxf>
              <fill>
                <patternFill>
                  <bgColor rgb="FF92D050"/>
                </patternFill>
              </fill>
            </x14:dxf>
          </x14:cfRule>
          <x14:cfRule type="cellIs" priority="202" operator="equal" id="{3016B3DC-A9F7-48C5-B89F-C011C8BBC084}">
            <xm:f>'C:\GRP_SIG\AC_PNC\GFP\GTE\2019\4. Riesgos\[Matriz_riesgos_GTE_2019.xlsx]Datos'!#REF!</xm:f>
            <x14:dxf>
              <fill>
                <patternFill>
                  <bgColor rgb="FFFFFF00"/>
                </patternFill>
              </fill>
            </x14:dxf>
          </x14:cfRule>
          <x14:cfRule type="cellIs" priority="203" operator="equal" id="{1D358278-491A-4782-A150-AC86F1FDE6BB}">
            <xm:f>'C:\GRP_SIG\AC_PNC\GFP\GTE\2019\4. Riesgos\[Matriz_riesgos_GTE_2019.xlsx]Datos'!#REF!</xm:f>
            <x14:dxf>
              <fill>
                <patternFill>
                  <bgColor rgb="FFFF0000"/>
                </patternFill>
              </fill>
            </x14:dxf>
          </x14:cfRule>
          <xm:sqref>Y31</xm:sqref>
        </x14:conditionalFormatting>
        <x14:conditionalFormatting xmlns:xm="http://schemas.microsoft.com/office/excel/2006/main">
          <x14:cfRule type="expression" priority="197" id="{BCD3AFC0-91A0-411B-AEE6-907E5A0F5E17}">
            <xm:f>OR(AC31='C:\GRP_SIG\AC_PNC\GFP\GTE\2019\4. Riesgos\[Matriz_riesgos_GTE_2019.xlsx]Datos'!#REF!,AC31='C:\GRP_SIG\AC_PNC\GFP\GTE\2019\4. Riesgos\[Matriz_riesgos_GTE_2019.xlsx]Datos'!#REF!)</xm:f>
            <x14:dxf>
              <fill>
                <patternFill>
                  <bgColor rgb="FF92D050"/>
                </patternFill>
              </fill>
            </x14:dxf>
          </x14:cfRule>
          <x14:cfRule type="expression" priority="198" id="{C4D0F713-FF6C-4FD6-B08C-0E2389638F7C}">
            <xm:f>OR(AC31='C:\GRP_SIG\AC_PNC\GFP\GTE\2019\4. Riesgos\[Matriz_riesgos_GTE_2019.xlsx]Datos'!#REF!,AC31='C:\GRP_SIG\AC_PNC\GFP\GTE\2019\4. Riesgos\[Matriz_riesgos_GTE_2019.xlsx]Datos'!#REF!)</xm:f>
            <x14:dxf>
              <fill>
                <patternFill>
                  <bgColor rgb="FFFFFF00"/>
                </patternFill>
              </fill>
            </x14:dxf>
          </x14:cfRule>
          <x14:cfRule type="expression" priority="199" id="{B3EBC677-7151-4C59-8314-C7795413B200}">
            <xm:f>OR(AC31='C:\GRP_SIG\AC_PNC\GFP\GTE\2019\4. Riesgos\[Matriz_riesgos_GTE_2019.xlsx]Datos'!#REF!,AC31='C:\GRP_SIG\AC_PNC\GFP\GTE\2019\4. Riesgos\[Matriz_riesgos_GTE_2019.xlsx]Datos'!#REF!)</xm:f>
            <x14:dxf>
              <fill>
                <patternFill>
                  <bgColor rgb="FFFFC000"/>
                </patternFill>
              </fill>
            </x14:dxf>
          </x14:cfRule>
          <x14:cfRule type="expression" priority="200" id="{E28FFC68-F542-44CE-8552-77336C9B108D}">
            <xm:f>OR(AC31='C:\GRP_SIG\AC_PNC\GFP\GTE\2019\4. Riesgos\[Matriz_riesgos_GTE_2019.xlsx]Datos'!#REF!,AC31='C:\GRP_SIG\AC_PNC\GFP\GTE\2019\4. Riesgos\[Matriz_riesgos_GTE_2019.xlsx]Datos'!#REF!)</xm:f>
            <x14:dxf>
              <fill>
                <patternFill>
                  <bgColor rgb="FFFF0000"/>
                </patternFill>
              </fill>
            </x14:dxf>
          </x14:cfRule>
          <xm:sqref>AC31</xm:sqref>
        </x14:conditionalFormatting>
        <x14:conditionalFormatting xmlns:xm="http://schemas.microsoft.com/office/excel/2006/main">
          <x14:cfRule type="expression" priority="193" id="{5719935A-07B4-4482-8AC1-CB4969844D24}">
            <xm:f>OR(M32='C:\GRP_SIG\AC_PNC\GFP\GTE\2019\4. Riesgos\[Matriz_riesgos_GTE_2019.xlsx]Datos'!#REF!,M32='C:\GRP_SIG\AC_PNC\GFP\GTE\2019\4. Riesgos\[Matriz_riesgos_GTE_2019.xlsx]Datos'!#REF!)</xm:f>
            <x14:dxf>
              <fill>
                <patternFill>
                  <bgColor rgb="FF92D050"/>
                </patternFill>
              </fill>
            </x14:dxf>
          </x14:cfRule>
          <x14:cfRule type="expression" priority="194" id="{29070531-FFC4-42E6-90C4-F48830A59675}">
            <xm:f>OR(M32='C:\GRP_SIG\AC_PNC\GFP\GTE\2019\4. Riesgos\[Matriz_riesgos_GTE_2019.xlsx]Datos'!#REF!,M32='C:\GRP_SIG\AC_PNC\GFP\GTE\2019\4. Riesgos\[Matriz_riesgos_GTE_2019.xlsx]Datos'!#REF!)</xm:f>
            <x14:dxf>
              <fill>
                <patternFill>
                  <bgColor rgb="FFFFFF00"/>
                </patternFill>
              </fill>
            </x14:dxf>
          </x14:cfRule>
          <x14:cfRule type="expression" priority="195" id="{B3D6FC32-50B9-436B-B5A1-0FF0568CE5F3}">
            <xm:f>OR(M32='C:\GRP_SIG\AC_PNC\GFP\GTE\2019\4. Riesgos\[Matriz_riesgos_GTE_2019.xlsx]Datos'!#REF!,M32='C:\GRP_SIG\AC_PNC\GFP\GTE\2019\4. Riesgos\[Matriz_riesgos_GTE_2019.xlsx]Datos'!#REF!)</xm:f>
            <x14:dxf>
              <fill>
                <patternFill>
                  <bgColor rgb="FFFFC000"/>
                </patternFill>
              </fill>
            </x14:dxf>
          </x14:cfRule>
          <x14:cfRule type="expression" priority="196" id="{E3E1141A-2257-4BE1-93F2-3DC8256F824F}">
            <xm:f>OR(M32='C:\GRP_SIG\AC_PNC\GFP\GTE\2019\4. Riesgos\[Matriz_riesgos_GTE_2019.xlsx]Datos'!#REF!,M32='C:\GRP_SIG\AC_PNC\GFP\GTE\2019\4. Riesgos\[Matriz_riesgos_GTE_2019.xlsx]Datos'!#REF!)</xm:f>
            <x14:dxf>
              <fill>
                <patternFill>
                  <bgColor rgb="FFFF0000"/>
                </patternFill>
              </fill>
            </x14:dxf>
          </x14:cfRule>
          <xm:sqref>M32</xm:sqref>
        </x14:conditionalFormatting>
        <x14:conditionalFormatting xmlns:xm="http://schemas.microsoft.com/office/excel/2006/main">
          <x14:cfRule type="cellIs" priority="190" operator="equal" id="{DA387F37-5AAB-41CB-B651-FDD801ECE89A}">
            <xm:f>'C:\GRP_SIG\AC_PNC\GFP\GTE\2019\4. Riesgos\[Matriz_riesgos_GTE_2019.xlsx]Datos'!#REF!</xm:f>
            <x14:dxf>
              <fill>
                <patternFill>
                  <bgColor rgb="FF92D050"/>
                </patternFill>
              </fill>
            </x14:dxf>
          </x14:cfRule>
          <x14:cfRule type="cellIs" priority="191" operator="equal" id="{3A8D8F20-F767-4064-9A18-8913FDB7DAD9}">
            <xm:f>'C:\GRP_SIG\AC_PNC\GFP\GTE\2019\4. Riesgos\[Matriz_riesgos_GTE_2019.xlsx]Datos'!#REF!</xm:f>
            <x14:dxf>
              <fill>
                <patternFill>
                  <bgColor rgb="FFFFFF00"/>
                </patternFill>
              </fill>
            </x14:dxf>
          </x14:cfRule>
          <x14:cfRule type="cellIs" priority="192" operator="equal" id="{3EFFD8E7-204F-42A8-B991-1F09688DDD70}">
            <xm:f>'C:\GRP_SIG\AC_PNC\GFP\GTE\2019\4. Riesgos\[Matriz_riesgos_GTE_2019.xlsx]Datos'!#REF!</xm:f>
            <x14:dxf>
              <fill>
                <patternFill>
                  <bgColor rgb="FFFF0000"/>
                </patternFill>
              </fill>
            </x14:dxf>
          </x14:cfRule>
          <xm:sqref>S32</xm:sqref>
        </x14:conditionalFormatting>
        <x14:conditionalFormatting xmlns:xm="http://schemas.microsoft.com/office/excel/2006/main">
          <x14:cfRule type="cellIs" priority="187" operator="equal" id="{CF7746F4-B1AA-4A49-A0E1-86FBC20A4752}">
            <xm:f>'C:\GRP_SIG\AC_PNC\GFP\GTE\2019\4. Riesgos\[Matriz_riesgos_GTE_2019.xlsx]Datos'!#REF!</xm:f>
            <x14:dxf>
              <fill>
                <patternFill>
                  <bgColor rgb="FF92D050"/>
                </patternFill>
              </fill>
            </x14:dxf>
          </x14:cfRule>
          <x14:cfRule type="cellIs" priority="188" operator="equal" id="{27E3C0F5-46FA-4A72-8A65-9D302E458F5E}">
            <xm:f>'C:\GRP_SIG\AC_PNC\GFP\GTE\2019\4. Riesgos\[Matriz_riesgos_GTE_2019.xlsx]Datos'!#REF!</xm:f>
            <x14:dxf>
              <fill>
                <patternFill>
                  <bgColor rgb="FFFFFF00"/>
                </patternFill>
              </fill>
            </x14:dxf>
          </x14:cfRule>
          <x14:cfRule type="cellIs" priority="189" operator="equal" id="{12746FE9-5CBE-466B-89B3-1C9EDCF1512A}">
            <xm:f>'C:\GRP_SIG\AC_PNC\GFP\GTE\2019\4. Riesgos\[Matriz_riesgos_GTE_2019.xlsx]Datos'!#REF!</xm:f>
            <x14:dxf>
              <fill>
                <patternFill>
                  <bgColor rgb="FFFF0000"/>
                </patternFill>
              </fill>
            </x14:dxf>
          </x14:cfRule>
          <xm:sqref>Y32</xm:sqref>
        </x14:conditionalFormatting>
        <x14:conditionalFormatting xmlns:xm="http://schemas.microsoft.com/office/excel/2006/main">
          <x14:cfRule type="expression" priority="183" id="{B19055AF-4F57-493A-AEA8-273943C7D5FD}">
            <xm:f>OR(AC32='C:\GRP_SIG\AC_PNC\GFP\GTE\2019\4. Riesgos\[Matriz_riesgos_GTE_2019.xlsx]Datos'!#REF!,AC32='C:\GRP_SIG\AC_PNC\GFP\GTE\2019\4. Riesgos\[Matriz_riesgos_GTE_2019.xlsx]Datos'!#REF!)</xm:f>
            <x14:dxf>
              <fill>
                <patternFill>
                  <bgColor rgb="FF92D050"/>
                </patternFill>
              </fill>
            </x14:dxf>
          </x14:cfRule>
          <x14:cfRule type="expression" priority="184" id="{1ED47BF9-ED9E-49FE-BC6D-E4EF8B2F6642}">
            <xm:f>OR(AC32='C:\GRP_SIG\AC_PNC\GFP\GTE\2019\4. Riesgos\[Matriz_riesgos_GTE_2019.xlsx]Datos'!#REF!,AC32='C:\GRP_SIG\AC_PNC\GFP\GTE\2019\4. Riesgos\[Matriz_riesgos_GTE_2019.xlsx]Datos'!#REF!)</xm:f>
            <x14:dxf>
              <fill>
                <patternFill>
                  <bgColor rgb="FFFFFF00"/>
                </patternFill>
              </fill>
            </x14:dxf>
          </x14:cfRule>
          <x14:cfRule type="expression" priority="185" id="{4D211AE2-698A-433D-9846-89627796096A}">
            <xm:f>OR(AC32='C:\GRP_SIG\AC_PNC\GFP\GTE\2019\4. Riesgos\[Matriz_riesgos_GTE_2019.xlsx]Datos'!#REF!,AC32='C:\GRP_SIG\AC_PNC\GFP\GTE\2019\4. Riesgos\[Matriz_riesgos_GTE_2019.xlsx]Datos'!#REF!)</xm:f>
            <x14:dxf>
              <fill>
                <patternFill>
                  <bgColor rgb="FFFFC000"/>
                </patternFill>
              </fill>
            </x14:dxf>
          </x14:cfRule>
          <x14:cfRule type="expression" priority="186" id="{12761CB4-BDE8-4121-B02E-D656809C0491}">
            <xm:f>OR(AC32='C:\GRP_SIG\AC_PNC\GFP\GTE\2019\4. Riesgos\[Matriz_riesgos_GTE_2019.xlsx]Datos'!#REF!,AC32='C:\GRP_SIG\AC_PNC\GFP\GTE\2019\4. Riesgos\[Matriz_riesgos_GTE_2019.xlsx]Datos'!#REF!)</xm:f>
            <x14:dxf>
              <fill>
                <patternFill>
                  <bgColor rgb="FFFF0000"/>
                </patternFill>
              </fill>
            </x14:dxf>
          </x14:cfRule>
          <xm:sqref>AC32</xm:sqref>
        </x14:conditionalFormatting>
        <x14:conditionalFormatting xmlns:xm="http://schemas.microsoft.com/office/excel/2006/main">
          <x14:cfRule type="expression" priority="179" id="{AC7C2189-3DC5-4350-AC93-AABA0784A31A}">
            <xm:f>OR(M33='C:\GRP_SIG\AC_PNC\GFP\GTE\2019\4. Riesgos\[Matriz_riesgos_GTE_2019.xlsx]Datos'!#REF!,M33='C:\GRP_SIG\AC_PNC\GFP\GTE\2019\4. Riesgos\[Matriz_riesgos_GTE_2019.xlsx]Datos'!#REF!)</xm:f>
            <x14:dxf>
              <fill>
                <patternFill>
                  <bgColor rgb="FF92D050"/>
                </patternFill>
              </fill>
            </x14:dxf>
          </x14:cfRule>
          <x14:cfRule type="expression" priority="180" id="{83CFF38B-5C69-431D-B9F3-939E2B20C5EE}">
            <xm:f>OR(M33='C:\GRP_SIG\AC_PNC\GFP\GTE\2019\4. Riesgos\[Matriz_riesgos_GTE_2019.xlsx]Datos'!#REF!,M33='C:\GRP_SIG\AC_PNC\GFP\GTE\2019\4. Riesgos\[Matriz_riesgos_GTE_2019.xlsx]Datos'!#REF!)</xm:f>
            <x14:dxf>
              <fill>
                <patternFill>
                  <bgColor rgb="FFFFFF00"/>
                </patternFill>
              </fill>
            </x14:dxf>
          </x14:cfRule>
          <x14:cfRule type="expression" priority="181" id="{81F2F813-99D1-4227-8B2A-D53D7A9A1506}">
            <xm:f>OR(M33='C:\GRP_SIG\AC_PNC\GFP\GTE\2019\4. Riesgos\[Matriz_riesgos_GTE_2019.xlsx]Datos'!#REF!,M33='C:\GRP_SIG\AC_PNC\GFP\GTE\2019\4. Riesgos\[Matriz_riesgos_GTE_2019.xlsx]Datos'!#REF!)</xm:f>
            <x14:dxf>
              <fill>
                <patternFill>
                  <bgColor rgb="FFFFC000"/>
                </patternFill>
              </fill>
            </x14:dxf>
          </x14:cfRule>
          <x14:cfRule type="expression" priority="182" id="{03A50F00-A17C-4053-A3C9-4644C5D8D5FB}">
            <xm:f>OR(M33='C:\GRP_SIG\AC_PNC\GFP\GTE\2019\4. Riesgos\[Matriz_riesgos_GTE_2019.xlsx]Datos'!#REF!,M33='C:\GRP_SIG\AC_PNC\GFP\GTE\2019\4. Riesgos\[Matriz_riesgos_GTE_2019.xlsx]Datos'!#REF!)</xm:f>
            <x14:dxf>
              <fill>
                <patternFill>
                  <bgColor rgb="FFFF0000"/>
                </patternFill>
              </fill>
            </x14:dxf>
          </x14:cfRule>
          <xm:sqref>M33</xm:sqref>
        </x14:conditionalFormatting>
        <x14:conditionalFormatting xmlns:xm="http://schemas.microsoft.com/office/excel/2006/main">
          <x14:cfRule type="cellIs" priority="176" operator="equal" id="{C42EB93D-962D-446B-AD90-3C6BBC7FA8DA}">
            <xm:f>'C:\GRP_SIG\AC_PNC\GFP\GTE\2019\4. Riesgos\[Matriz_riesgos_GTE_2019.xlsx]Datos'!#REF!</xm:f>
            <x14:dxf>
              <fill>
                <patternFill>
                  <bgColor rgb="FF92D050"/>
                </patternFill>
              </fill>
            </x14:dxf>
          </x14:cfRule>
          <x14:cfRule type="cellIs" priority="177" operator="equal" id="{E09F8222-92D4-413A-9FC2-992456161762}">
            <xm:f>'C:\GRP_SIG\AC_PNC\GFP\GTE\2019\4. Riesgos\[Matriz_riesgos_GTE_2019.xlsx]Datos'!#REF!</xm:f>
            <x14:dxf>
              <fill>
                <patternFill>
                  <bgColor rgb="FFFFFF00"/>
                </patternFill>
              </fill>
            </x14:dxf>
          </x14:cfRule>
          <x14:cfRule type="cellIs" priority="178" operator="equal" id="{652B71DE-79AE-4C6E-8D51-074CDC6521BF}">
            <xm:f>'C:\GRP_SIG\AC_PNC\GFP\GTE\2019\4. Riesgos\[Matriz_riesgos_GTE_2019.xlsx]Datos'!#REF!</xm:f>
            <x14:dxf>
              <fill>
                <patternFill>
                  <bgColor rgb="FFFF0000"/>
                </patternFill>
              </fill>
            </x14:dxf>
          </x14:cfRule>
          <xm:sqref>S33</xm:sqref>
        </x14:conditionalFormatting>
        <x14:conditionalFormatting xmlns:xm="http://schemas.microsoft.com/office/excel/2006/main">
          <x14:cfRule type="cellIs" priority="173" operator="equal" id="{1A7F054E-089C-4FEA-899A-0F228EC174EF}">
            <xm:f>'C:\GRP_SIG\AC_PNC\GFP\GTE\2019\4. Riesgos\[Matriz_riesgos_GTE_2019.xlsx]Datos'!#REF!</xm:f>
            <x14:dxf>
              <fill>
                <patternFill>
                  <bgColor rgb="FF92D050"/>
                </patternFill>
              </fill>
            </x14:dxf>
          </x14:cfRule>
          <x14:cfRule type="cellIs" priority="174" operator="equal" id="{D3E7AED0-C990-4854-AC08-EFC0A161122F}">
            <xm:f>'C:\GRP_SIG\AC_PNC\GFP\GTE\2019\4. Riesgos\[Matriz_riesgos_GTE_2019.xlsx]Datos'!#REF!</xm:f>
            <x14:dxf>
              <fill>
                <patternFill>
                  <bgColor rgb="FFFFFF00"/>
                </patternFill>
              </fill>
            </x14:dxf>
          </x14:cfRule>
          <x14:cfRule type="cellIs" priority="175" operator="equal" id="{2D7D18B6-860A-4CA4-89B5-E61FA9222CE5}">
            <xm:f>'C:\GRP_SIG\AC_PNC\GFP\GTE\2019\4. Riesgos\[Matriz_riesgos_GTE_2019.xlsx]Datos'!#REF!</xm:f>
            <x14:dxf>
              <fill>
                <patternFill>
                  <bgColor rgb="FFFF0000"/>
                </patternFill>
              </fill>
            </x14:dxf>
          </x14:cfRule>
          <xm:sqref>Y33</xm:sqref>
        </x14:conditionalFormatting>
        <x14:conditionalFormatting xmlns:xm="http://schemas.microsoft.com/office/excel/2006/main">
          <x14:cfRule type="expression" priority="169" id="{71721C8D-E428-4B5A-8E77-E0DE35EB22FE}">
            <xm:f>OR(AC33='C:\GRP_SIG\AC_PNC\GFP\GTE\2019\4. Riesgos\[Matriz_riesgos_GTE_2019.xlsx]Datos'!#REF!,AC33='C:\GRP_SIG\AC_PNC\GFP\GTE\2019\4. Riesgos\[Matriz_riesgos_GTE_2019.xlsx]Datos'!#REF!)</xm:f>
            <x14:dxf>
              <fill>
                <patternFill>
                  <bgColor rgb="FF92D050"/>
                </patternFill>
              </fill>
            </x14:dxf>
          </x14:cfRule>
          <x14:cfRule type="expression" priority="170" id="{362F2EBC-750C-4D6C-9242-49460E804590}">
            <xm:f>OR(AC33='C:\GRP_SIG\AC_PNC\GFP\GTE\2019\4. Riesgos\[Matriz_riesgos_GTE_2019.xlsx]Datos'!#REF!,AC33='C:\GRP_SIG\AC_PNC\GFP\GTE\2019\4. Riesgos\[Matriz_riesgos_GTE_2019.xlsx]Datos'!#REF!)</xm:f>
            <x14:dxf>
              <fill>
                <patternFill>
                  <bgColor rgb="FFFFFF00"/>
                </patternFill>
              </fill>
            </x14:dxf>
          </x14:cfRule>
          <x14:cfRule type="expression" priority="171" id="{CA1C703E-39FB-454E-9931-7FE063FD8379}">
            <xm:f>OR(AC33='C:\GRP_SIG\AC_PNC\GFP\GTE\2019\4. Riesgos\[Matriz_riesgos_GTE_2019.xlsx]Datos'!#REF!,AC33='C:\GRP_SIG\AC_PNC\GFP\GTE\2019\4. Riesgos\[Matriz_riesgos_GTE_2019.xlsx]Datos'!#REF!)</xm:f>
            <x14:dxf>
              <fill>
                <patternFill>
                  <bgColor rgb="FFFFC000"/>
                </patternFill>
              </fill>
            </x14:dxf>
          </x14:cfRule>
          <x14:cfRule type="expression" priority="172" id="{EA256569-9D9A-4FAC-A3BB-B44C924EFD64}">
            <xm:f>OR(AC33='C:\GRP_SIG\AC_PNC\GFP\GTE\2019\4. Riesgos\[Matriz_riesgos_GTE_2019.xlsx]Datos'!#REF!,AC33='C:\GRP_SIG\AC_PNC\GFP\GTE\2019\4. Riesgos\[Matriz_riesgos_GTE_2019.xlsx]Datos'!#REF!)</xm:f>
            <x14:dxf>
              <fill>
                <patternFill>
                  <bgColor rgb="FFFF0000"/>
                </patternFill>
              </fill>
            </x14:dxf>
          </x14:cfRule>
          <xm:sqref>AC33</xm:sqref>
        </x14:conditionalFormatting>
        <x14:conditionalFormatting xmlns:xm="http://schemas.microsoft.com/office/excel/2006/main">
          <x14:cfRule type="expression" priority="165" id="{9FBB129F-2E72-4D19-A218-469E8DE7A3AE}">
            <xm:f>OR(M34='C:\GRP_SIG\AC_PNC\GFP\GTE\2019\4. Riesgos\[Matriz_riesgos_GTE_2019.xlsx]Datos'!#REF!,M34='C:\GRP_SIG\AC_PNC\GFP\GTE\2019\4. Riesgos\[Matriz_riesgos_GTE_2019.xlsx]Datos'!#REF!)</xm:f>
            <x14:dxf>
              <fill>
                <patternFill>
                  <bgColor rgb="FF92D050"/>
                </patternFill>
              </fill>
            </x14:dxf>
          </x14:cfRule>
          <x14:cfRule type="expression" priority="166" id="{DAD97470-5948-4AD3-BD33-B2B2EE9408A1}">
            <xm:f>OR(M34='C:\GRP_SIG\AC_PNC\GFP\GTE\2019\4. Riesgos\[Matriz_riesgos_GTE_2019.xlsx]Datos'!#REF!,M34='C:\GRP_SIG\AC_PNC\GFP\GTE\2019\4. Riesgos\[Matriz_riesgos_GTE_2019.xlsx]Datos'!#REF!)</xm:f>
            <x14:dxf>
              <fill>
                <patternFill>
                  <bgColor rgb="FFFFFF00"/>
                </patternFill>
              </fill>
            </x14:dxf>
          </x14:cfRule>
          <x14:cfRule type="expression" priority="167" id="{5DB1CEF1-DB66-49D7-A099-82E5B93E9677}">
            <xm:f>OR(M34='C:\GRP_SIG\AC_PNC\GFP\GTE\2019\4. Riesgos\[Matriz_riesgos_GTE_2019.xlsx]Datos'!#REF!,M34='C:\GRP_SIG\AC_PNC\GFP\GTE\2019\4. Riesgos\[Matriz_riesgos_GTE_2019.xlsx]Datos'!#REF!)</xm:f>
            <x14:dxf>
              <fill>
                <patternFill>
                  <bgColor rgb="FFFFC000"/>
                </patternFill>
              </fill>
            </x14:dxf>
          </x14:cfRule>
          <x14:cfRule type="expression" priority="168" id="{4E29B65F-67F2-4193-8F1E-03D8CF0AE54E}">
            <xm:f>OR(M34='C:\GRP_SIG\AC_PNC\GFP\GTE\2019\4. Riesgos\[Matriz_riesgos_GTE_2019.xlsx]Datos'!#REF!,M34='C:\GRP_SIG\AC_PNC\GFP\GTE\2019\4. Riesgos\[Matriz_riesgos_GTE_2019.xlsx]Datos'!#REF!)</xm:f>
            <x14:dxf>
              <fill>
                <patternFill>
                  <bgColor rgb="FFFF0000"/>
                </patternFill>
              </fill>
            </x14:dxf>
          </x14:cfRule>
          <xm:sqref>M34</xm:sqref>
        </x14:conditionalFormatting>
        <x14:conditionalFormatting xmlns:xm="http://schemas.microsoft.com/office/excel/2006/main">
          <x14:cfRule type="cellIs" priority="162" operator="equal" id="{52F2997B-A420-478B-8130-94F787DC74FB}">
            <xm:f>'C:\GRP_SIG\AC_PNC\GFP\GTE\2019\4. Riesgos\[Matriz_riesgos_GTE_2019.xlsx]Datos'!#REF!</xm:f>
            <x14:dxf>
              <fill>
                <patternFill>
                  <bgColor rgb="FF92D050"/>
                </patternFill>
              </fill>
            </x14:dxf>
          </x14:cfRule>
          <x14:cfRule type="cellIs" priority="163" operator="equal" id="{FBB3680D-C12C-4CA4-8A36-ABAEEB7CD10A}">
            <xm:f>'C:\GRP_SIG\AC_PNC\GFP\GTE\2019\4. Riesgos\[Matriz_riesgos_GTE_2019.xlsx]Datos'!#REF!</xm:f>
            <x14:dxf>
              <fill>
                <patternFill>
                  <bgColor rgb="FFFFFF00"/>
                </patternFill>
              </fill>
            </x14:dxf>
          </x14:cfRule>
          <x14:cfRule type="cellIs" priority="164" operator="equal" id="{5584DE33-3799-4C72-8B22-8EE0C25DF19E}">
            <xm:f>'C:\GRP_SIG\AC_PNC\GFP\GTE\2019\4. Riesgos\[Matriz_riesgos_GTE_2019.xlsx]Datos'!#REF!</xm:f>
            <x14:dxf>
              <fill>
                <patternFill>
                  <bgColor rgb="FFFF0000"/>
                </patternFill>
              </fill>
            </x14:dxf>
          </x14:cfRule>
          <xm:sqref>S34</xm:sqref>
        </x14:conditionalFormatting>
        <x14:conditionalFormatting xmlns:xm="http://schemas.microsoft.com/office/excel/2006/main">
          <x14:cfRule type="cellIs" priority="159" operator="equal" id="{CAA438D4-1736-4CCE-8619-D023173F5144}">
            <xm:f>'C:\GRP_SIG\AC_PNC\GFP\GTE\2019\4. Riesgos\[Matriz_riesgos_GTE_2019.xlsx]Datos'!#REF!</xm:f>
            <x14:dxf>
              <fill>
                <patternFill>
                  <bgColor rgb="FF92D050"/>
                </patternFill>
              </fill>
            </x14:dxf>
          </x14:cfRule>
          <x14:cfRule type="cellIs" priority="160" operator="equal" id="{366A50F3-516D-4D22-BE5A-51C19364087D}">
            <xm:f>'C:\GRP_SIG\AC_PNC\GFP\GTE\2019\4. Riesgos\[Matriz_riesgos_GTE_2019.xlsx]Datos'!#REF!</xm:f>
            <x14:dxf>
              <fill>
                <patternFill>
                  <bgColor rgb="FFFFFF00"/>
                </patternFill>
              </fill>
            </x14:dxf>
          </x14:cfRule>
          <x14:cfRule type="cellIs" priority="161" operator="equal" id="{16CDC255-1306-4D52-AEC9-9C85A9217523}">
            <xm:f>'C:\GRP_SIG\AC_PNC\GFP\GTE\2019\4. Riesgos\[Matriz_riesgos_GTE_2019.xlsx]Datos'!#REF!</xm:f>
            <x14:dxf>
              <fill>
                <patternFill>
                  <bgColor rgb="FFFF0000"/>
                </patternFill>
              </fill>
            </x14:dxf>
          </x14:cfRule>
          <xm:sqref>Y34</xm:sqref>
        </x14:conditionalFormatting>
        <x14:conditionalFormatting xmlns:xm="http://schemas.microsoft.com/office/excel/2006/main">
          <x14:cfRule type="expression" priority="155" id="{39E07EBC-3ABB-48D9-B8DC-2EB156F6ECC7}">
            <xm:f>OR(AC34='C:\GRP_SIG\AC_PNC\GFP\GTE\2019\4. Riesgos\[Matriz_riesgos_GTE_2019.xlsx]Datos'!#REF!,AC34='C:\GRP_SIG\AC_PNC\GFP\GTE\2019\4. Riesgos\[Matriz_riesgos_GTE_2019.xlsx]Datos'!#REF!)</xm:f>
            <x14:dxf>
              <fill>
                <patternFill>
                  <bgColor rgb="FF92D050"/>
                </patternFill>
              </fill>
            </x14:dxf>
          </x14:cfRule>
          <x14:cfRule type="expression" priority="156" id="{3723A990-5D7D-4B92-B4D1-AA675009E76B}">
            <xm:f>OR(AC34='C:\GRP_SIG\AC_PNC\GFP\GTE\2019\4. Riesgos\[Matriz_riesgos_GTE_2019.xlsx]Datos'!#REF!,AC34='C:\GRP_SIG\AC_PNC\GFP\GTE\2019\4. Riesgos\[Matriz_riesgos_GTE_2019.xlsx]Datos'!#REF!)</xm:f>
            <x14:dxf>
              <fill>
                <patternFill>
                  <bgColor rgb="FFFFFF00"/>
                </patternFill>
              </fill>
            </x14:dxf>
          </x14:cfRule>
          <x14:cfRule type="expression" priority="157" id="{38AC434A-AD63-4878-92D4-6FD679B983E0}">
            <xm:f>OR(AC34='C:\GRP_SIG\AC_PNC\GFP\GTE\2019\4. Riesgos\[Matriz_riesgos_GTE_2019.xlsx]Datos'!#REF!,AC34='C:\GRP_SIG\AC_PNC\GFP\GTE\2019\4. Riesgos\[Matriz_riesgos_GTE_2019.xlsx]Datos'!#REF!)</xm:f>
            <x14:dxf>
              <fill>
                <patternFill>
                  <bgColor rgb="FFFFC000"/>
                </patternFill>
              </fill>
            </x14:dxf>
          </x14:cfRule>
          <x14:cfRule type="expression" priority="158" id="{5697B89A-86CB-44F8-9287-B57DB63F7F31}">
            <xm:f>OR(AC34='C:\GRP_SIG\AC_PNC\GFP\GTE\2019\4. Riesgos\[Matriz_riesgos_GTE_2019.xlsx]Datos'!#REF!,AC34='C:\GRP_SIG\AC_PNC\GFP\GTE\2019\4. Riesgos\[Matriz_riesgos_GTE_2019.xlsx]Datos'!#REF!)</xm:f>
            <x14:dxf>
              <fill>
                <patternFill>
                  <bgColor rgb="FFFF0000"/>
                </patternFill>
              </fill>
            </x14:dxf>
          </x14:cfRule>
          <xm:sqref>AC34</xm:sqref>
        </x14:conditionalFormatting>
        <x14:conditionalFormatting xmlns:xm="http://schemas.microsoft.com/office/excel/2006/main">
          <x14:cfRule type="expression" priority="151" id="{26193040-2ABD-48EE-91A9-D40A570DF014}">
            <xm:f>OR(M63='C:\Users\framirezs.INVIMA\Documents\Ficha_Ministerio\Riesgos finales para entregar al ministerio el 15 de junio\[Riesgos_TIC_GTI.xlsx]Datos'!#REF!,M63='C:\Users\framirezs.INVIMA\Documents\Ficha_Ministerio\Riesgos finales para entregar al ministerio el 15 de junio\[Riesgos_TIC_GTI.xlsx]Datos'!#REF!)</xm:f>
            <x14:dxf>
              <fill>
                <patternFill>
                  <bgColor rgb="FF92D050"/>
                </patternFill>
              </fill>
            </x14:dxf>
          </x14:cfRule>
          <x14:cfRule type="expression" priority="152" id="{A5F8C2AA-A46D-4359-BBD3-77E2E1E13415}">
            <xm:f>OR(M63='C:\Users\framirezs.INVIMA\Documents\Ficha_Ministerio\Riesgos finales para entregar al ministerio el 15 de junio\[Riesgos_TIC_GTI.xlsx]Datos'!#REF!,M63='C:\Users\framirezs.INVIMA\Documents\Ficha_Ministerio\Riesgos finales para entregar al ministerio el 15 de junio\[Riesgos_TIC_GTI.xlsx]Datos'!#REF!)</xm:f>
            <x14:dxf>
              <fill>
                <patternFill>
                  <bgColor rgb="FFFFFF00"/>
                </patternFill>
              </fill>
            </x14:dxf>
          </x14:cfRule>
          <x14:cfRule type="expression" priority="153" id="{978E635A-AA4A-4E2A-ABD0-CD1A806F8638}">
            <xm:f>OR(M63='C:\Users\framirezs.INVIMA\Documents\Ficha_Ministerio\Riesgos finales para entregar al ministerio el 15 de junio\[Riesgos_TIC_GTI.xlsx]Datos'!#REF!,M63='C:\Users\framirezs.INVIMA\Documents\Ficha_Ministerio\Riesgos finales para entregar al ministerio el 15 de junio\[Riesgos_TIC_GTI.xlsx]Datos'!#REF!)</xm:f>
            <x14:dxf>
              <fill>
                <patternFill>
                  <bgColor rgb="FFFFC000"/>
                </patternFill>
              </fill>
            </x14:dxf>
          </x14:cfRule>
          <x14:cfRule type="expression" priority="154" id="{6B451E87-BB1C-45AE-BFC1-46E1BD962E8B}">
            <xm:f>OR(M63='C:\Users\framirezs.INVIMA\Documents\Ficha_Ministerio\Riesgos finales para entregar al ministerio el 15 de junio\[Riesgos_TIC_GTI.xlsx]Datos'!#REF!,M63='C:\Users\framirezs.INVIMA\Documents\Ficha_Ministerio\Riesgos finales para entregar al ministerio el 15 de junio\[Riesgos_TIC_GTI.xlsx]Datos'!#REF!)</xm:f>
            <x14:dxf>
              <fill>
                <patternFill>
                  <bgColor rgb="FFFF0000"/>
                </patternFill>
              </fill>
            </x14:dxf>
          </x14:cfRule>
          <xm:sqref>M63</xm:sqref>
        </x14:conditionalFormatting>
        <x14:conditionalFormatting xmlns:xm="http://schemas.microsoft.com/office/excel/2006/main">
          <x14:cfRule type="expression" priority="137" id="{E1D5A803-27A3-4133-BCD6-FCB4316B171A}">
            <xm:f>OR(M64='C:\Users\framirezs.INVIMA\Documents\Ficha_Ministerio\Riesgos finales para entregar al ministerio el 15 de junio\[Riesgos_TIC_GTI.xlsx]Datos'!#REF!,M64='C:\Users\framirezs.INVIMA\Documents\Ficha_Ministerio\Riesgos finales para entregar al ministerio el 15 de junio\[Riesgos_TIC_GTI.xlsx]Datos'!#REF!)</xm:f>
            <x14:dxf>
              <fill>
                <patternFill>
                  <bgColor rgb="FF92D050"/>
                </patternFill>
              </fill>
            </x14:dxf>
          </x14:cfRule>
          <x14:cfRule type="expression" priority="138" id="{D6920A5E-1266-427B-91F8-23579CFF9D4D}">
            <xm:f>OR(M64='C:\Users\framirezs.INVIMA\Documents\Ficha_Ministerio\Riesgos finales para entregar al ministerio el 15 de junio\[Riesgos_TIC_GTI.xlsx]Datos'!#REF!,M64='C:\Users\framirezs.INVIMA\Documents\Ficha_Ministerio\Riesgos finales para entregar al ministerio el 15 de junio\[Riesgos_TIC_GTI.xlsx]Datos'!#REF!)</xm:f>
            <x14:dxf>
              <fill>
                <patternFill>
                  <bgColor rgb="FFFFFF00"/>
                </patternFill>
              </fill>
            </x14:dxf>
          </x14:cfRule>
          <x14:cfRule type="expression" priority="139" id="{C6FD04D4-C735-4258-AC81-57EE9C1073EB}">
            <xm:f>OR(M64='C:\Users\framirezs.INVIMA\Documents\Ficha_Ministerio\Riesgos finales para entregar al ministerio el 15 de junio\[Riesgos_TIC_GTI.xlsx]Datos'!#REF!,M64='C:\Users\framirezs.INVIMA\Documents\Ficha_Ministerio\Riesgos finales para entregar al ministerio el 15 de junio\[Riesgos_TIC_GTI.xlsx]Datos'!#REF!)</xm:f>
            <x14:dxf>
              <fill>
                <patternFill>
                  <bgColor rgb="FFFFC000"/>
                </patternFill>
              </fill>
            </x14:dxf>
          </x14:cfRule>
          <x14:cfRule type="expression" priority="140" id="{DA5D9B64-5C05-4406-82E8-6974ECF06AF7}">
            <xm:f>OR(M64='C:\Users\framirezs.INVIMA\Documents\Ficha_Ministerio\Riesgos finales para entregar al ministerio el 15 de junio\[Riesgos_TIC_GTI.xlsx]Datos'!#REF!,M64='C:\Users\framirezs.INVIMA\Documents\Ficha_Ministerio\Riesgos finales para entregar al ministerio el 15 de junio\[Riesgos_TIC_GTI.xlsx]Datos'!#REF!)</xm:f>
            <x14:dxf>
              <fill>
                <patternFill>
                  <bgColor rgb="FFFF0000"/>
                </patternFill>
              </fill>
            </x14:dxf>
          </x14:cfRule>
          <xm:sqref>M64</xm:sqref>
        </x14:conditionalFormatting>
        <x14:conditionalFormatting xmlns:xm="http://schemas.microsoft.com/office/excel/2006/main">
          <x14:cfRule type="expression" priority="133" id="{A8CF5734-2FFD-4833-8C16-C4FA0EB44DED}">
            <xm:f>OR(M65='C:\Users\framirezs.INVIMA\Documents\Ficha_Ministerio\Riesgos finales para entregar al ministerio el 15 de junio\[Riesgos_TIC_GTI.xlsx]Datos'!#REF!,M65='C:\Users\framirezs.INVIMA\Documents\Ficha_Ministerio\Riesgos finales para entregar al ministerio el 15 de junio\[Riesgos_TIC_GTI.xlsx]Datos'!#REF!)</xm:f>
            <x14:dxf>
              <fill>
                <patternFill>
                  <bgColor rgb="FF92D050"/>
                </patternFill>
              </fill>
            </x14:dxf>
          </x14:cfRule>
          <x14:cfRule type="expression" priority="134" id="{9F8E3D61-0350-4D3A-994D-070271E006D6}">
            <xm:f>OR(M65='C:\Users\framirezs.INVIMA\Documents\Ficha_Ministerio\Riesgos finales para entregar al ministerio el 15 de junio\[Riesgos_TIC_GTI.xlsx]Datos'!#REF!,M65='C:\Users\framirezs.INVIMA\Documents\Ficha_Ministerio\Riesgos finales para entregar al ministerio el 15 de junio\[Riesgos_TIC_GTI.xlsx]Datos'!#REF!)</xm:f>
            <x14:dxf>
              <fill>
                <patternFill>
                  <bgColor rgb="FFFFFF00"/>
                </patternFill>
              </fill>
            </x14:dxf>
          </x14:cfRule>
          <x14:cfRule type="expression" priority="135" id="{ADF77AE5-275F-4152-B706-8AAAA20FCCE1}">
            <xm:f>OR(M65='C:\Users\framirezs.INVIMA\Documents\Ficha_Ministerio\Riesgos finales para entregar al ministerio el 15 de junio\[Riesgos_TIC_GTI.xlsx]Datos'!#REF!,M65='C:\Users\framirezs.INVIMA\Documents\Ficha_Ministerio\Riesgos finales para entregar al ministerio el 15 de junio\[Riesgos_TIC_GTI.xlsx]Datos'!#REF!)</xm:f>
            <x14:dxf>
              <fill>
                <patternFill>
                  <bgColor rgb="FFFFC000"/>
                </patternFill>
              </fill>
            </x14:dxf>
          </x14:cfRule>
          <x14:cfRule type="expression" priority="136" id="{70F636DC-74A0-46BE-AAE9-DED3947AE558}">
            <xm:f>OR(M65='C:\Users\framirezs.INVIMA\Documents\Ficha_Ministerio\Riesgos finales para entregar al ministerio el 15 de junio\[Riesgos_TIC_GTI.xlsx]Datos'!#REF!,M65='C:\Users\framirezs.INVIMA\Documents\Ficha_Ministerio\Riesgos finales para entregar al ministerio el 15 de junio\[Riesgos_TIC_GTI.xlsx]Datos'!#REF!)</xm:f>
            <x14:dxf>
              <fill>
                <patternFill>
                  <bgColor rgb="FFFF0000"/>
                </patternFill>
              </fill>
            </x14:dxf>
          </x14:cfRule>
          <xm:sqref>M65</xm:sqref>
        </x14:conditionalFormatting>
        <x14:conditionalFormatting xmlns:xm="http://schemas.microsoft.com/office/excel/2006/main">
          <x14:cfRule type="expression" priority="129" id="{3DB825FB-38F5-4375-B96E-0CD7F27BCCEB}">
            <xm:f>OR(M66='C:\Users\framirezs.INVIMA\Documents\Ficha_Ministerio\Riesgos finales para entregar al ministerio el 15 de junio\[Riesgos_TIC_GTI.xlsx]Datos'!#REF!,M66='C:\Users\framirezs.INVIMA\Documents\Ficha_Ministerio\Riesgos finales para entregar al ministerio el 15 de junio\[Riesgos_TIC_GTI.xlsx]Datos'!#REF!)</xm:f>
            <x14:dxf>
              <fill>
                <patternFill>
                  <bgColor rgb="FF92D050"/>
                </patternFill>
              </fill>
            </x14:dxf>
          </x14:cfRule>
          <x14:cfRule type="expression" priority="130" id="{A5A4A004-FC56-4D14-A570-64E27134BB67}">
            <xm:f>OR(M66='C:\Users\framirezs.INVIMA\Documents\Ficha_Ministerio\Riesgos finales para entregar al ministerio el 15 de junio\[Riesgos_TIC_GTI.xlsx]Datos'!#REF!,M66='C:\Users\framirezs.INVIMA\Documents\Ficha_Ministerio\Riesgos finales para entregar al ministerio el 15 de junio\[Riesgos_TIC_GTI.xlsx]Datos'!#REF!)</xm:f>
            <x14:dxf>
              <fill>
                <patternFill>
                  <bgColor rgb="FFFFFF00"/>
                </patternFill>
              </fill>
            </x14:dxf>
          </x14:cfRule>
          <x14:cfRule type="expression" priority="131" id="{37C9B61D-88A3-4676-836D-2855C6A53EFB}">
            <xm:f>OR(M66='C:\Users\framirezs.INVIMA\Documents\Ficha_Ministerio\Riesgos finales para entregar al ministerio el 15 de junio\[Riesgos_TIC_GTI.xlsx]Datos'!#REF!,M66='C:\Users\framirezs.INVIMA\Documents\Ficha_Ministerio\Riesgos finales para entregar al ministerio el 15 de junio\[Riesgos_TIC_GTI.xlsx]Datos'!#REF!)</xm:f>
            <x14:dxf>
              <fill>
                <patternFill>
                  <bgColor rgb="FFFFC000"/>
                </patternFill>
              </fill>
            </x14:dxf>
          </x14:cfRule>
          <x14:cfRule type="expression" priority="132" id="{A250118F-C8EF-4C34-9E15-3B76DA8745E6}">
            <xm:f>OR(M66='C:\Users\framirezs.INVIMA\Documents\Ficha_Ministerio\Riesgos finales para entregar al ministerio el 15 de junio\[Riesgos_TIC_GTI.xlsx]Datos'!#REF!,M66='C:\Users\framirezs.INVIMA\Documents\Ficha_Ministerio\Riesgos finales para entregar al ministerio el 15 de junio\[Riesgos_TIC_GTI.xlsx]Datos'!#REF!)</xm:f>
            <x14:dxf>
              <fill>
                <patternFill>
                  <bgColor rgb="FFFF0000"/>
                </patternFill>
              </fill>
            </x14:dxf>
          </x14:cfRule>
          <xm:sqref>M66</xm:sqref>
        </x14:conditionalFormatting>
        <x14:conditionalFormatting xmlns:xm="http://schemas.microsoft.com/office/excel/2006/main">
          <x14:cfRule type="cellIs" priority="148" operator="equal" id="{968B1D57-59F3-4C60-B4A5-0B69258B769A}">
            <xm:f>'C:\Users\framirezs.INVIMA\Documents\Ficha_Ministerio\Riesgos finales para entregar al ministerio el 15 de junio\[Riesgos_TIC_GTI.xlsx]Datos'!#REF!</xm:f>
            <x14:dxf>
              <fill>
                <patternFill>
                  <bgColor rgb="FF92D050"/>
                </patternFill>
              </fill>
            </x14:dxf>
          </x14:cfRule>
          <x14:cfRule type="cellIs" priority="149" operator="equal" id="{D410E326-5B74-46EE-A38E-8EABFD1B7AD3}">
            <xm:f>'C:\Users\framirezs.INVIMA\Documents\Ficha_Ministerio\Riesgos finales para entregar al ministerio el 15 de junio\[Riesgos_TIC_GTI.xlsx]Datos'!#REF!</xm:f>
            <x14:dxf>
              <fill>
                <patternFill>
                  <bgColor rgb="FFFFFF00"/>
                </patternFill>
              </fill>
            </x14:dxf>
          </x14:cfRule>
          <x14:cfRule type="cellIs" priority="150" operator="equal" id="{3A0CC607-EAFD-4BD2-A894-EA22C08A1153}">
            <xm:f>'C:\Users\framirezs.INVIMA\Documents\Ficha_Ministerio\Riesgos finales para entregar al ministerio el 15 de junio\[Riesgos_TIC_GTI.xlsx]Datos'!#REF!</xm:f>
            <x14:dxf>
              <fill>
                <patternFill>
                  <bgColor rgb="FFFF0000"/>
                </patternFill>
              </fill>
            </x14:dxf>
          </x14:cfRule>
          <xm:sqref>S63</xm:sqref>
        </x14:conditionalFormatting>
        <x14:conditionalFormatting xmlns:xm="http://schemas.microsoft.com/office/excel/2006/main">
          <x14:cfRule type="cellIs" priority="126" operator="equal" id="{281D059F-0CA2-40F2-8EC2-3A856A518D41}">
            <xm:f>'C:\Users\framirezs.INVIMA\Documents\Ficha_Ministerio\Riesgos finales para entregar al ministerio el 15 de junio\[Riesgos_TIC_GTI.xlsx]Datos'!#REF!</xm:f>
            <x14:dxf>
              <fill>
                <patternFill>
                  <bgColor rgb="FF92D050"/>
                </patternFill>
              </fill>
            </x14:dxf>
          </x14:cfRule>
          <x14:cfRule type="cellIs" priority="127" operator="equal" id="{F5551299-B6A3-4630-BAD8-06FC6F7E7097}">
            <xm:f>'C:\Users\framirezs.INVIMA\Documents\Ficha_Ministerio\Riesgos finales para entregar al ministerio el 15 de junio\[Riesgos_TIC_GTI.xlsx]Datos'!#REF!</xm:f>
            <x14:dxf>
              <fill>
                <patternFill>
                  <bgColor rgb="FFFFFF00"/>
                </patternFill>
              </fill>
            </x14:dxf>
          </x14:cfRule>
          <x14:cfRule type="cellIs" priority="128" operator="equal" id="{9FA26B46-F2AB-4D20-B041-EA514ED022AA}">
            <xm:f>'C:\Users\framirezs.INVIMA\Documents\Ficha_Ministerio\Riesgos finales para entregar al ministerio el 15 de junio\[Riesgos_TIC_GTI.xlsx]Datos'!#REF!</xm:f>
            <x14:dxf>
              <fill>
                <patternFill>
                  <bgColor rgb="FFFF0000"/>
                </patternFill>
              </fill>
            </x14:dxf>
          </x14:cfRule>
          <xm:sqref>S64</xm:sqref>
        </x14:conditionalFormatting>
        <x14:conditionalFormatting xmlns:xm="http://schemas.microsoft.com/office/excel/2006/main">
          <x14:cfRule type="cellIs" priority="123" operator="equal" id="{CB1D95F3-768C-46D9-AFE2-C58722E6D9BD}">
            <xm:f>'C:\Users\framirezs.INVIMA\Documents\Ficha_Ministerio\Riesgos finales para entregar al ministerio el 15 de junio\[Riesgos_TIC_GTI.xlsx]Datos'!#REF!</xm:f>
            <x14:dxf>
              <fill>
                <patternFill>
                  <bgColor rgb="FF92D050"/>
                </patternFill>
              </fill>
            </x14:dxf>
          </x14:cfRule>
          <x14:cfRule type="cellIs" priority="124" operator="equal" id="{4B05D907-3744-42D1-8AA8-CCAF8F6A7AE2}">
            <xm:f>'C:\Users\framirezs.INVIMA\Documents\Ficha_Ministerio\Riesgos finales para entregar al ministerio el 15 de junio\[Riesgos_TIC_GTI.xlsx]Datos'!#REF!</xm:f>
            <x14:dxf>
              <fill>
                <patternFill>
                  <bgColor rgb="FFFFFF00"/>
                </patternFill>
              </fill>
            </x14:dxf>
          </x14:cfRule>
          <x14:cfRule type="cellIs" priority="125" operator="equal" id="{4A8DBF66-43F5-4BCD-9F59-5AE6276EA565}">
            <xm:f>'C:\Users\framirezs.INVIMA\Documents\Ficha_Ministerio\Riesgos finales para entregar al ministerio el 15 de junio\[Riesgos_TIC_GTI.xlsx]Datos'!#REF!</xm:f>
            <x14:dxf>
              <fill>
                <patternFill>
                  <bgColor rgb="FFFF0000"/>
                </patternFill>
              </fill>
            </x14:dxf>
          </x14:cfRule>
          <xm:sqref>S65</xm:sqref>
        </x14:conditionalFormatting>
        <x14:conditionalFormatting xmlns:xm="http://schemas.microsoft.com/office/excel/2006/main">
          <x14:cfRule type="cellIs" priority="120" operator="equal" id="{0501AC5D-D5EB-4484-9BC5-2E1ED67808DA}">
            <xm:f>'C:\Users\framirezs.INVIMA\Documents\Ficha_Ministerio\Riesgos finales para entregar al ministerio el 15 de junio\[Riesgos_TIC_GTI.xlsx]Datos'!#REF!</xm:f>
            <x14:dxf>
              <fill>
                <patternFill>
                  <bgColor rgb="FF92D050"/>
                </patternFill>
              </fill>
            </x14:dxf>
          </x14:cfRule>
          <x14:cfRule type="cellIs" priority="121" operator="equal" id="{B310BB64-2AD8-47CE-A541-7211E88F3EEF}">
            <xm:f>'C:\Users\framirezs.INVIMA\Documents\Ficha_Ministerio\Riesgos finales para entregar al ministerio el 15 de junio\[Riesgos_TIC_GTI.xlsx]Datos'!#REF!</xm:f>
            <x14:dxf>
              <fill>
                <patternFill>
                  <bgColor rgb="FFFFFF00"/>
                </patternFill>
              </fill>
            </x14:dxf>
          </x14:cfRule>
          <x14:cfRule type="cellIs" priority="122" operator="equal" id="{7557F8B5-15DD-46D5-8C87-05BF488ABF9F}">
            <xm:f>'C:\Users\framirezs.INVIMA\Documents\Ficha_Ministerio\Riesgos finales para entregar al ministerio el 15 de junio\[Riesgos_TIC_GTI.xlsx]Datos'!#REF!</xm:f>
            <x14:dxf>
              <fill>
                <patternFill>
                  <bgColor rgb="FFFF0000"/>
                </patternFill>
              </fill>
            </x14:dxf>
          </x14:cfRule>
          <xm:sqref>S66</xm:sqref>
        </x14:conditionalFormatting>
        <x14:conditionalFormatting xmlns:xm="http://schemas.microsoft.com/office/excel/2006/main">
          <x14:cfRule type="cellIs" priority="145" operator="equal" id="{8A7FD3E3-F651-48DE-B5DD-3B5714EDB527}">
            <xm:f>'C:\Users\framirezs.INVIMA\Documents\Ficha_Ministerio\Riesgos finales para entregar al ministerio el 15 de junio\[Riesgos_TIC_GTI.xlsx]Datos'!#REF!</xm:f>
            <x14:dxf>
              <fill>
                <patternFill>
                  <bgColor rgb="FF92D050"/>
                </patternFill>
              </fill>
            </x14:dxf>
          </x14:cfRule>
          <x14:cfRule type="cellIs" priority="146" operator="equal" id="{CBA11BFA-AD1F-4154-99AA-3C134A1A2B6C}">
            <xm:f>'C:\Users\framirezs.INVIMA\Documents\Ficha_Ministerio\Riesgos finales para entregar al ministerio el 15 de junio\[Riesgos_TIC_GTI.xlsx]Datos'!#REF!</xm:f>
            <x14:dxf>
              <fill>
                <patternFill>
                  <bgColor rgb="FFFFFF00"/>
                </patternFill>
              </fill>
            </x14:dxf>
          </x14:cfRule>
          <x14:cfRule type="cellIs" priority="147" operator="equal" id="{B90CF635-63C9-4C7F-9BE9-E188AB7E41BB}">
            <xm:f>'C:\Users\framirezs.INVIMA\Documents\Ficha_Ministerio\Riesgos finales para entregar al ministerio el 15 de junio\[Riesgos_TIC_GTI.xlsx]Datos'!#REF!</xm:f>
            <x14:dxf>
              <fill>
                <patternFill>
                  <bgColor rgb="FFFF0000"/>
                </patternFill>
              </fill>
            </x14:dxf>
          </x14:cfRule>
          <xm:sqref>Y63</xm:sqref>
        </x14:conditionalFormatting>
        <x14:conditionalFormatting xmlns:xm="http://schemas.microsoft.com/office/excel/2006/main">
          <x14:cfRule type="cellIs" priority="117" operator="equal" id="{1E1B8780-6ECC-4692-9CC6-A6C7C1E4B69B}">
            <xm:f>'C:\Users\framirezs.INVIMA\Documents\Ficha_Ministerio\Riesgos finales para entregar al ministerio el 15 de junio\[Riesgos_TIC_GTI.xlsx]Datos'!#REF!</xm:f>
            <x14:dxf>
              <fill>
                <patternFill>
                  <bgColor rgb="FF92D050"/>
                </patternFill>
              </fill>
            </x14:dxf>
          </x14:cfRule>
          <x14:cfRule type="cellIs" priority="118" operator="equal" id="{43D03A34-B23D-43AC-9849-75D798DBCDB5}">
            <xm:f>'C:\Users\framirezs.INVIMA\Documents\Ficha_Ministerio\Riesgos finales para entregar al ministerio el 15 de junio\[Riesgos_TIC_GTI.xlsx]Datos'!#REF!</xm:f>
            <x14:dxf>
              <fill>
                <patternFill>
                  <bgColor rgb="FFFFFF00"/>
                </patternFill>
              </fill>
            </x14:dxf>
          </x14:cfRule>
          <x14:cfRule type="cellIs" priority="119" operator="equal" id="{69F66BF2-217E-485C-8DB0-3F30AEA704C9}">
            <xm:f>'C:\Users\framirezs.INVIMA\Documents\Ficha_Ministerio\Riesgos finales para entregar al ministerio el 15 de junio\[Riesgos_TIC_GTI.xlsx]Datos'!#REF!</xm:f>
            <x14:dxf>
              <fill>
                <patternFill>
                  <bgColor rgb="FFFF0000"/>
                </patternFill>
              </fill>
            </x14:dxf>
          </x14:cfRule>
          <xm:sqref>Y64</xm:sqref>
        </x14:conditionalFormatting>
        <x14:conditionalFormatting xmlns:xm="http://schemas.microsoft.com/office/excel/2006/main">
          <x14:cfRule type="cellIs" priority="114" operator="equal" id="{F3AE4146-D067-4711-AE41-73BFD3F254EF}">
            <xm:f>'C:\Users\framirezs.INVIMA\Documents\Ficha_Ministerio\Riesgos finales para entregar al ministerio el 15 de junio\[Riesgos_TIC_GTI.xlsx]Datos'!#REF!</xm:f>
            <x14:dxf>
              <fill>
                <patternFill>
                  <bgColor rgb="FF92D050"/>
                </patternFill>
              </fill>
            </x14:dxf>
          </x14:cfRule>
          <x14:cfRule type="cellIs" priority="115" operator="equal" id="{FDBD9236-3CA9-4BE2-B074-3ABF1EFE050F}">
            <xm:f>'C:\Users\framirezs.INVIMA\Documents\Ficha_Ministerio\Riesgos finales para entregar al ministerio el 15 de junio\[Riesgos_TIC_GTI.xlsx]Datos'!#REF!</xm:f>
            <x14:dxf>
              <fill>
                <patternFill>
                  <bgColor rgb="FFFFFF00"/>
                </patternFill>
              </fill>
            </x14:dxf>
          </x14:cfRule>
          <x14:cfRule type="cellIs" priority="116" operator="equal" id="{FB7D6EAE-4C57-438D-9C3B-4ABC31067D46}">
            <xm:f>'C:\Users\framirezs.INVIMA\Documents\Ficha_Ministerio\Riesgos finales para entregar al ministerio el 15 de junio\[Riesgos_TIC_GTI.xlsx]Datos'!#REF!</xm:f>
            <x14:dxf>
              <fill>
                <patternFill>
                  <bgColor rgb="FFFF0000"/>
                </patternFill>
              </fill>
            </x14:dxf>
          </x14:cfRule>
          <xm:sqref>Y65</xm:sqref>
        </x14:conditionalFormatting>
        <x14:conditionalFormatting xmlns:xm="http://schemas.microsoft.com/office/excel/2006/main">
          <x14:cfRule type="cellIs" priority="111" operator="equal" id="{8A6586BE-8D9D-44C6-9940-2B75C797483C}">
            <xm:f>'C:\Users\framirezs.INVIMA\Documents\Ficha_Ministerio\Riesgos finales para entregar al ministerio el 15 de junio\[Riesgos_TIC_GTI.xlsx]Datos'!#REF!</xm:f>
            <x14:dxf>
              <fill>
                <patternFill>
                  <bgColor rgb="FF92D050"/>
                </patternFill>
              </fill>
            </x14:dxf>
          </x14:cfRule>
          <x14:cfRule type="cellIs" priority="112" operator="equal" id="{BBF6BDF2-7BF0-4CA7-9D49-A534FD0F6AA0}">
            <xm:f>'C:\Users\framirezs.INVIMA\Documents\Ficha_Ministerio\Riesgos finales para entregar al ministerio el 15 de junio\[Riesgos_TIC_GTI.xlsx]Datos'!#REF!</xm:f>
            <x14:dxf>
              <fill>
                <patternFill>
                  <bgColor rgb="FFFFFF00"/>
                </patternFill>
              </fill>
            </x14:dxf>
          </x14:cfRule>
          <x14:cfRule type="cellIs" priority="113" operator="equal" id="{9DC368CB-AEA6-4587-A7F3-967118EE57E3}">
            <xm:f>'C:\Users\framirezs.INVIMA\Documents\Ficha_Ministerio\Riesgos finales para entregar al ministerio el 15 de junio\[Riesgos_TIC_GTI.xlsx]Datos'!#REF!</xm:f>
            <x14:dxf>
              <fill>
                <patternFill>
                  <bgColor rgb="FFFF0000"/>
                </patternFill>
              </fill>
            </x14:dxf>
          </x14:cfRule>
          <xm:sqref>Y66</xm:sqref>
        </x14:conditionalFormatting>
        <x14:conditionalFormatting xmlns:xm="http://schemas.microsoft.com/office/excel/2006/main">
          <x14:cfRule type="expression" priority="141" id="{1DF6CC01-98F5-4664-8AC7-5F50C4178D18}">
            <xm:f>OR(AC63='C:\Users\framirezs.INVIMA\Documents\Ficha_Ministerio\Riesgos finales para entregar al ministerio el 15 de junio\[Riesgos_TIC_GTI.xlsx]Datos'!#REF!,AC63='C:\Users\framirezs.INVIMA\Documents\Ficha_Ministerio\Riesgos finales para entregar al ministerio el 15 de junio\[Riesgos_TIC_GTI.xlsx]Datos'!#REF!)</xm:f>
            <x14:dxf>
              <fill>
                <patternFill>
                  <bgColor rgb="FF92D050"/>
                </patternFill>
              </fill>
            </x14:dxf>
          </x14:cfRule>
          <x14:cfRule type="expression" priority="142" id="{0DF6D66A-28C8-42A7-BF54-8F48432C5EF6}">
            <xm:f>OR(AC63='C:\Users\framirezs.INVIMA\Documents\Ficha_Ministerio\Riesgos finales para entregar al ministerio el 15 de junio\[Riesgos_TIC_GTI.xlsx]Datos'!#REF!,AC63='C:\Users\framirezs.INVIMA\Documents\Ficha_Ministerio\Riesgos finales para entregar al ministerio el 15 de junio\[Riesgos_TIC_GTI.xlsx]Datos'!#REF!)</xm:f>
            <x14:dxf>
              <fill>
                <patternFill>
                  <bgColor rgb="FFFFFF00"/>
                </patternFill>
              </fill>
            </x14:dxf>
          </x14:cfRule>
          <x14:cfRule type="expression" priority="143" id="{FABFFBE4-7422-44F0-84BF-835CA4FC362F}">
            <xm:f>OR(AC63='C:\Users\framirezs.INVIMA\Documents\Ficha_Ministerio\Riesgos finales para entregar al ministerio el 15 de junio\[Riesgos_TIC_GTI.xlsx]Datos'!#REF!,AC63='C:\Users\framirezs.INVIMA\Documents\Ficha_Ministerio\Riesgos finales para entregar al ministerio el 15 de junio\[Riesgos_TIC_GTI.xlsx]Datos'!#REF!)</xm:f>
            <x14:dxf>
              <fill>
                <patternFill>
                  <bgColor rgb="FFFFC000"/>
                </patternFill>
              </fill>
            </x14:dxf>
          </x14:cfRule>
          <x14:cfRule type="expression" priority="144" id="{7ED2EA2A-70F7-4685-A604-12AA59331681}">
            <xm:f>OR(AC63='C:\Users\framirezs.INVIMA\Documents\Ficha_Ministerio\Riesgos finales para entregar al ministerio el 15 de junio\[Riesgos_TIC_GTI.xlsx]Datos'!#REF!,AC63='C:\Users\framirezs.INVIMA\Documents\Ficha_Ministerio\Riesgos finales para entregar al ministerio el 15 de junio\[Riesgos_TIC_GTI.xlsx]Datos'!#REF!)</xm:f>
            <x14:dxf>
              <fill>
                <patternFill>
                  <bgColor rgb="FFFF0000"/>
                </patternFill>
              </fill>
            </x14:dxf>
          </x14:cfRule>
          <xm:sqref>AC63</xm:sqref>
        </x14:conditionalFormatting>
        <x14:conditionalFormatting xmlns:xm="http://schemas.microsoft.com/office/excel/2006/main">
          <x14:cfRule type="expression" priority="107" id="{D41A10F3-6944-4285-B5B3-4ABC0EFE9E4C}">
            <xm:f>OR(AC64='C:\Users\framirezs.INVIMA\Documents\Ficha_Ministerio\Riesgos finales para entregar al ministerio el 15 de junio\[Riesgos_TIC_GTI.xlsx]Datos'!#REF!,AC64='C:\Users\framirezs.INVIMA\Documents\Ficha_Ministerio\Riesgos finales para entregar al ministerio el 15 de junio\[Riesgos_TIC_GTI.xlsx]Datos'!#REF!)</xm:f>
            <x14:dxf>
              <fill>
                <patternFill>
                  <bgColor rgb="FF92D050"/>
                </patternFill>
              </fill>
            </x14:dxf>
          </x14:cfRule>
          <x14:cfRule type="expression" priority="108" id="{3799D8B6-2481-4241-91F1-2863CA6E1569}">
            <xm:f>OR(AC64='C:\Users\framirezs.INVIMA\Documents\Ficha_Ministerio\Riesgos finales para entregar al ministerio el 15 de junio\[Riesgos_TIC_GTI.xlsx]Datos'!#REF!,AC64='C:\Users\framirezs.INVIMA\Documents\Ficha_Ministerio\Riesgos finales para entregar al ministerio el 15 de junio\[Riesgos_TIC_GTI.xlsx]Datos'!#REF!)</xm:f>
            <x14:dxf>
              <fill>
                <patternFill>
                  <bgColor rgb="FFFFFF00"/>
                </patternFill>
              </fill>
            </x14:dxf>
          </x14:cfRule>
          <x14:cfRule type="expression" priority="109" id="{A2CDA9D2-BB7D-4607-8A9C-1A47250449FA}">
            <xm:f>OR(AC64='C:\Users\framirezs.INVIMA\Documents\Ficha_Ministerio\Riesgos finales para entregar al ministerio el 15 de junio\[Riesgos_TIC_GTI.xlsx]Datos'!#REF!,AC64='C:\Users\framirezs.INVIMA\Documents\Ficha_Ministerio\Riesgos finales para entregar al ministerio el 15 de junio\[Riesgos_TIC_GTI.xlsx]Datos'!#REF!)</xm:f>
            <x14:dxf>
              <fill>
                <patternFill>
                  <bgColor rgb="FFFFC000"/>
                </patternFill>
              </fill>
            </x14:dxf>
          </x14:cfRule>
          <x14:cfRule type="expression" priority="110" id="{D33D97C5-D4C5-4C2E-BDF3-7E65CEBBD100}">
            <xm:f>OR(AC64='C:\Users\framirezs.INVIMA\Documents\Ficha_Ministerio\Riesgos finales para entregar al ministerio el 15 de junio\[Riesgos_TIC_GTI.xlsx]Datos'!#REF!,AC64='C:\Users\framirezs.INVIMA\Documents\Ficha_Ministerio\Riesgos finales para entregar al ministerio el 15 de junio\[Riesgos_TIC_GTI.xlsx]Datos'!#REF!)</xm:f>
            <x14:dxf>
              <fill>
                <patternFill>
                  <bgColor rgb="FFFF0000"/>
                </patternFill>
              </fill>
            </x14:dxf>
          </x14:cfRule>
          <xm:sqref>AC64</xm:sqref>
        </x14:conditionalFormatting>
        <x14:conditionalFormatting xmlns:xm="http://schemas.microsoft.com/office/excel/2006/main">
          <x14:cfRule type="expression" priority="103" id="{E0C90CF9-D765-41EE-B224-548F4CDA41FB}">
            <xm:f>OR(AC65='C:\Users\framirezs.INVIMA\Documents\Ficha_Ministerio\Riesgos finales para entregar al ministerio el 15 de junio\[Riesgos_TIC_GTI.xlsx]Datos'!#REF!,AC65='C:\Users\framirezs.INVIMA\Documents\Ficha_Ministerio\Riesgos finales para entregar al ministerio el 15 de junio\[Riesgos_TIC_GTI.xlsx]Datos'!#REF!)</xm:f>
            <x14:dxf>
              <fill>
                <patternFill>
                  <bgColor rgb="FF92D050"/>
                </patternFill>
              </fill>
            </x14:dxf>
          </x14:cfRule>
          <x14:cfRule type="expression" priority="104" id="{46CDBC7D-6E19-4D8F-A390-F0F1A76AE04F}">
            <xm:f>OR(AC65='C:\Users\framirezs.INVIMA\Documents\Ficha_Ministerio\Riesgos finales para entregar al ministerio el 15 de junio\[Riesgos_TIC_GTI.xlsx]Datos'!#REF!,AC65='C:\Users\framirezs.INVIMA\Documents\Ficha_Ministerio\Riesgos finales para entregar al ministerio el 15 de junio\[Riesgos_TIC_GTI.xlsx]Datos'!#REF!)</xm:f>
            <x14:dxf>
              <fill>
                <patternFill>
                  <bgColor rgb="FFFFFF00"/>
                </patternFill>
              </fill>
            </x14:dxf>
          </x14:cfRule>
          <x14:cfRule type="expression" priority="105" id="{D9999784-4161-41AB-A500-1891F00B8FB9}">
            <xm:f>OR(AC65='C:\Users\framirezs.INVIMA\Documents\Ficha_Ministerio\Riesgos finales para entregar al ministerio el 15 de junio\[Riesgos_TIC_GTI.xlsx]Datos'!#REF!,AC65='C:\Users\framirezs.INVIMA\Documents\Ficha_Ministerio\Riesgos finales para entregar al ministerio el 15 de junio\[Riesgos_TIC_GTI.xlsx]Datos'!#REF!)</xm:f>
            <x14:dxf>
              <fill>
                <patternFill>
                  <bgColor rgb="FFFFC000"/>
                </patternFill>
              </fill>
            </x14:dxf>
          </x14:cfRule>
          <x14:cfRule type="expression" priority="106" id="{AC9D670E-F62B-47D8-8716-D8628DDE23D6}">
            <xm:f>OR(AC65='C:\Users\framirezs.INVIMA\Documents\Ficha_Ministerio\Riesgos finales para entregar al ministerio el 15 de junio\[Riesgos_TIC_GTI.xlsx]Datos'!#REF!,AC65='C:\Users\framirezs.INVIMA\Documents\Ficha_Ministerio\Riesgos finales para entregar al ministerio el 15 de junio\[Riesgos_TIC_GTI.xlsx]Datos'!#REF!)</xm:f>
            <x14:dxf>
              <fill>
                <patternFill>
                  <bgColor rgb="FFFF0000"/>
                </patternFill>
              </fill>
            </x14:dxf>
          </x14:cfRule>
          <xm:sqref>AC65</xm:sqref>
        </x14:conditionalFormatting>
        <x14:conditionalFormatting xmlns:xm="http://schemas.microsoft.com/office/excel/2006/main">
          <x14:cfRule type="expression" priority="99" id="{B59DD80A-4E39-4294-8CE2-756A6EC8C9F2}">
            <xm:f>OR(AC66='C:\Users\framirezs.INVIMA\Documents\Ficha_Ministerio\Riesgos finales para entregar al ministerio el 15 de junio\[Riesgos_TIC_GTI.xlsx]Datos'!#REF!,AC66='C:\Users\framirezs.INVIMA\Documents\Ficha_Ministerio\Riesgos finales para entregar al ministerio el 15 de junio\[Riesgos_TIC_GTI.xlsx]Datos'!#REF!)</xm:f>
            <x14:dxf>
              <fill>
                <patternFill>
                  <bgColor rgb="FF92D050"/>
                </patternFill>
              </fill>
            </x14:dxf>
          </x14:cfRule>
          <x14:cfRule type="expression" priority="100" id="{7267D350-0F58-4C24-8A45-B6A4DC346265}">
            <xm:f>OR(AC66='C:\Users\framirezs.INVIMA\Documents\Ficha_Ministerio\Riesgos finales para entregar al ministerio el 15 de junio\[Riesgos_TIC_GTI.xlsx]Datos'!#REF!,AC66='C:\Users\framirezs.INVIMA\Documents\Ficha_Ministerio\Riesgos finales para entregar al ministerio el 15 de junio\[Riesgos_TIC_GTI.xlsx]Datos'!#REF!)</xm:f>
            <x14:dxf>
              <fill>
                <patternFill>
                  <bgColor rgb="FFFFFF00"/>
                </patternFill>
              </fill>
            </x14:dxf>
          </x14:cfRule>
          <x14:cfRule type="expression" priority="101" id="{B6CD6E27-93BA-4BF1-87C0-1820DAF2BAE9}">
            <xm:f>OR(AC66='C:\Users\framirezs.INVIMA\Documents\Ficha_Ministerio\Riesgos finales para entregar al ministerio el 15 de junio\[Riesgos_TIC_GTI.xlsx]Datos'!#REF!,AC66='C:\Users\framirezs.INVIMA\Documents\Ficha_Ministerio\Riesgos finales para entregar al ministerio el 15 de junio\[Riesgos_TIC_GTI.xlsx]Datos'!#REF!)</xm:f>
            <x14:dxf>
              <fill>
                <patternFill>
                  <bgColor rgb="FFFFC000"/>
                </patternFill>
              </fill>
            </x14:dxf>
          </x14:cfRule>
          <x14:cfRule type="expression" priority="102" id="{A51A540B-1E01-4F69-8D6F-00E2919F3515}">
            <xm:f>OR(AC66='C:\Users\framirezs.INVIMA\Documents\Ficha_Ministerio\Riesgos finales para entregar al ministerio el 15 de junio\[Riesgos_TIC_GTI.xlsx]Datos'!#REF!,AC66='C:\Users\framirezs.INVIMA\Documents\Ficha_Ministerio\Riesgos finales para entregar al ministerio el 15 de junio\[Riesgos_TIC_GTI.xlsx]Datos'!#REF!)</xm:f>
            <x14:dxf>
              <fill>
                <patternFill>
                  <bgColor rgb="FFFF0000"/>
                </patternFill>
              </fill>
            </x14:dxf>
          </x14:cfRule>
          <xm:sqref>AC66</xm:sqref>
        </x14:conditionalFormatting>
        <x14:conditionalFormatting xmlns:xm="http://schemas.microsoft.com/office/excel/2006/main">
          <x14:cfRule type="expression" priority="95" id="{DD7D6976-B2D2-4BBF-A075-86D602A4881F}">
            <xm:f>OR(M74='C:\Users\dsilvam\Documents\Ficha_Ministerio\Riesgos finales para entregar al ministerio el 15 de junio\[Riesgos_TIC_GSI.xlsx]Datos'!#REF!,M74='C:\Users\dsilvam\Documents\Ficha_Ministerio\Riesgos finales para entregar al ministerio el 15 de junio\[Riesgos_TIC_GSI.xlsx]Datos'!#REF!)</xm:f>
            <x14:dxf>
              <fill>
                <patternFill>
                  <bgColor rgb="FF92D050"/>
                </patternFill>
              </fill>
            </x14:dxf>
          </x14:cfRule>
          <x14:cfRule type="expression" priority="96" id="{CCF90989-2DB2-41CB-9B02-2A019924EBA6}">
            <xm:f>OR(M74='C:\Users\dsilvam\Documents\Ficha_Ministerio\Riesgos finales para entregar al ministerio el 15 de junio\[Riesgos_TIC_GSI.xlsx]Datos'!#REF!,M74='C:\Users\dsilvam\Documents\Ficha_Ministerio\Riesgos finales para entregar al ministerio el 15 de junio\[Riesgos_TIC_GSI.xlsx]Datos'!#REF!)</xm:f>
            <x14:dxf>
              <fill>
                <patternFill>
                  <bgColor rgb="FFFFFF00"/>
                </patternFill>
              </fill>
            </x14:dxf>
          </x14:cfRule>
          <x14:cfRule type="expression" priority="97" id="{DBDB807F-B533-4BDF-A844-5E434BF7AEBB}">
            <xm:f>OR(M74='C:\Users\dsilvam\Documents\Ficha_Ministerio\Riesgos finales para entregar al ministerio el 15 de junio\[Riesgos_TIC_GSI.xlsx]Datos'!#REF!,M74='C:\Users\dsilvam\Documents\Ficha_Ministerio\Riesgos finales para entregar al ministerio el 15 de junio\[Riesgos_TIC_GSI.xlsx]Datos'!#REF!)</xm:f>
            <x14:dxf>
              <fill>
                <patternFill>
                  <bgColor rgb="FFFFC000"/>
                </patternFill>
              </fill>
            </x14:dxf>
          </x14:cfRule>
          <x14:cfRule type="expression" priority="98" id="{489B2833-4A39-4AB2-86B5-8C26CCFC576B}">
            <xm:f>OR(M74='C:\Users\dsilvam\Documents\Ficha_Ministerio\Riesgos finales para entregar al ministerio el 15 de junio\[Riesgos_TIC_GSI.xlsx]Datos'!#REF!,M74='C:\Users\dsilvam\Documents\Ficha_Ministerio\Riesgos finales para entregar al ministerio el 15 de junio\[Riesgos_TIC_GSI.xlsx]Datos'!#REF!)</xm:f>
            <x14:dxf>
              <fill>
                <patternFill>
                  <bgColor rgb="FFFF0000"/>
                </patternFill>
              </fill>
            </x14:dxf>
          </x14:cfRule>
          <xm:sqref>M74</xm:sqref>
        </x14:conditionalFormatting>
        <x14:conditionalFormatting xmlns:xm="http://schemas.microsoft.com/office/excel/2006/main">
          <x14:cfRule type="expression" priority="81" id="{0C11E466-2F9B-4D1F-B46D-FF57455D6B1B}">
            <xm:f>OR(M75='C:\Users\dsilvam\Documents\Ficha_Ministerio\Riesgos finales para entregar al ministerio el 15 de junio\[Riesgos_TIC_GSI.xlsx]Datos'!#REF!,M75='C:\Users\dsilvam\Documents\Ficha_Ministerio\Riesgos finales para entregar al ministerio el 15 de junio\[Riesgos_TIC_GSI.xlsx]Datos'!#REF!)</xm:f>
            <x14:dxf>
              <fill>
                <patternFill>
                  <bgColor rgb="FF92D050"/>
                </patternFill>
              </fill>
            </x14:dxf>
          </x14:cfRule>
          <x14:cfRule type="expression" priority="82" id="{C4D5EB16-FF41-4B1E-884D-786FF7EA1547}">
            <xm:f>OR(M75='C:\Users\dsilvam\Documents\Ficha_Ministerio\Riesgos finales para entregar al ministerio el 15 de junio\[Riesgos_TIC_GSI.xlsx]Datos'!#REF!,M75='C:\Users\dsilvam\Documents\Ficha_Ministerio\Riesgos finales para entregar al ministerio el 15 de junio\[Riesgos_TIC_GSI.xlsx]Datos'!#REF!)</xm:f>
            <x14:dxf>
              <fill>
                <patternFill>
                  <bgColor rgb="FFFFFF00"/>
                </patternFill>
              </fill>
            </x14:dxf>
          </x14:cfRule>
          <x14:cfRule type="expression" priority="83" id="{1EA4A657-7ED2-43F2-9441-956A9FA73D56}">
            <xm:f>OR(M75='C:\Users\dsilvam\Documents\Ficha_Ministerio\Riesgos finales para entregar al ministerio el 15 de junio\[Riesgos_TIC_GSI.xlsx]Datos'!#REF!,M75='C:\Users\dsilvam\Documents\Ficha_Ministerio\Riesgos finales para entregar al ministerio el 15 de junio\[Riesgos_TIC_GSI.xlsx]Datos'!#REF!)</xm:f>
            <x14:dxf>
              <fill>
                <patternFill>
                  <bgColor rgb="FFFFC000"/>
                </patternFill>
              </fill>
            </x14:dxf>
          </x14:cfRule>
          <x14:cfRule type="expression" priority="84" id="{B0C87B0B-DD74-4CCF-9E4E-1202BBED7F41}">
            <xm:f>OR(M75='C:\Users\dsilvam\Documents\Ficha_Ministerio\Riesgos finales para entregar al ministerio el 15 de junio\[Riesgos_TIC_GSI.xlsx]Datos'!#REF!,M75='C:\Users\dsilvam\Documents\Ficha_Ministerio\Riesgos finales para entregar al ministerio el 15 de junio\[Riesgos_TIC_GSI.xlsx]Datos'!#REF!)</xm:f>
            <x14:dxf>
              <fill>
                <patternFill>
                  <bgColor rgb="FFFF0000"/>
                </patternFill>
              </fill>
            </x14:dxf>
          </x14:cfRule>
          <xm:sqref>M75</xm:sqref>
        </x14:conditionalFormatting>
        <x14:conditionalFormatting xmlns:xm="http://schemas.microsoft.com/office/excel/2006/main">
          <x14:cfRule type="expression" priority="77" id="{78040379-16B5-44B2-BDF3-2EB0B01F3AA4}">
            <xm:f>OR(M76='C:\Users\dsilvam\Documents\Ficha_Ministerio\Riesgos finales para entregar al ministerio el 15 de junio\[Riesgos_TIC_GSI.xlsx]Datos'!#REF!,M76='C:\Users\dsilvam\Documents\Ficha_Ministerio\Riesgos finales para entregar al ministerio el 15 de junio\[Riesgos_TIC_GSI.xlsx]Datos'!#REF!)</xm:f>
            <x14:dxf>
              <fill>
                <patternFill>
                  <bgColor rgb="FF92D050"/>
                </patternFill>
              </fill>
            </x14:dxf>
          </x14:cfRule>
          <x14:cfRule type="expression" priority="78" id="{AD3F73F1-4C3E-47CA-AFB2-B1030B00CC7D}">
            <xm:f>OR(M76='C:\Users\dsilvam\Documents\Ficha_Ministerio\Riesgos finales para entregar al ministerio el 15 de junio\[Riesgos_TIC_GSI.xlsx]Datos'!#REF!,M76='C:\Users\dsilvam\Documents\Ficha_Ministerio\Riesgos finales para entregar al ministerio el 15 de junio\[Riesgos_TIC_GSI.xlsx]Datos'!#REF!)</xm:f>
            <x14:dxf>
              <fill>
                <patternFill>
                  <bgColor rgb="FFFFFF00"/>
                </patternFill>
              </fill>
            </x14:dxf>
          </x14:cfRule>
          <x14:cfRule type="expression" priority="79" id="{FB9E9627-8E50-4367-98EE-B4E17B264EC2}">
            <xm:f>OR(M76='C:\Users\dsilvam\Documents\Ficha_Ministerio\Riesgos finales para entregar al ministerio el 15 de junio\[Riesgos_TIC_GSI.xlsx]Datos'!#REF!,M76='C:\Users\dsilvam\Documents\Ficha_Ministerio\Riesgos finales para entregar al ministerio el 15 de junio\[Riesgos_TIC_GSI.xlsx]Datos'!#REF!)</xm:f>
            <x14:dxf>
              <fill>
                <patternFill>
                  <bgColor rgb="FFFFC000"/>
                </patternFill>
              </fill>
            </x14:dxf>
          </x14:cfRule>
          <x14:cfRule type="expression" priority="80" id="{6915BCB0-6012-4DA7-9CE2-BE7EDC4B3DB8}">
            <xm:f>OR(M76='C:\Users\dsilvam\Documents\Ficha_Ministerio\Riesgos finales para entregar al ministerio el 15 de junio\[Riesgos_TIC_GSI.xlsx]Datos'!#REF!,M76='C:\Users\dsilvam\Documents\Ficha_Ministerio\Riesgos finales para entregar al ministerio el 15 de junio\[Riesgos_TIC_GSI.xlsx]Datos'!#REF!)</xm:f>
            <x14:dxf>
              <fill>
                <patternFill>
                  <bgColor rgb="FFFF0000"/>
                </patternFill>
              </fill>
            </x14:dxf>
          </x14:cfRule>
          <xm:sqref>M76</xm:sqref>
        </x14:conditionalFormatting>
        <x14:conditionalFormatting xmlns:xm="http://schemas.microsoft.com/office/excel/2006/main">
          <x14:cfRule type="expression" priority="73" id="{DF42F0E0-B673-42B0-90D6-CF81774C4CCD}">
            <xm:f>OR(M77='C:\Users\dsilvam\Documents\Ficha_Ministerio\Riesgos finales para entregar al ministerio el 15 de junio\[Riesgos_TIC_GSI.xlsx]Datos'!#REF!,M77='C:\Users\dsilvam\Documents\Ficha_Ministerio\Riesgos finales para entregar al ministerio el 15 de junio\[Riesgos_TIC_GSI.xlsx]Datos'!#REF!)</xm:f>
            <x14:dxf>
              <fill>
                <patternFill>
                  <bgColor rgb="FF92D050"/>
                </patternFill>
              </fill>
            </x14:dxf>
          </x14:cfRule>
          <x14:cfRule type="expression" priority="74" id="{093ACD8C-0A42-41B9-B014-154623CDB56E}">
            <xm:f>OR(M77='C:\Users\dsilvam\Documents\Ficha_Ministerio\Riesgos finales para entregar al ministerio el 15 de junio\[Riesgos_TIC_GSI.xlsx]Datos'!#REF!,M77='C:\Users\dsilvam\Documents\Ficha_Ministerio\Riesgos finales para entregar al ministerio el 15 de junio\[Riesgos_TIC_GSI.xlsx]Datos'!#REF!)</xm:f>
            <x14:dxf>
              <fill>
                <patternFill>
                  <bgColor rgb="FFFFFF00"/>
                </patternFill>
              </fill>
            </x14:dxf>
          </x14:cfRule>
          <x14:cfRule type="expression" priority="75" id="{C1354C87-E25E-4398-A0FA-02A5A207A8B1}">
            <xm:f>OR(M77='C:\Users\dsilvam\Documents\Ficha_Ministerio\Riesgos finales para entregar al ministerio el 15 de junio\[Riesgos_TIC_GSI.xlsx]Datos'!#REF!,M77='C:\Users\dsilvam\Documents\Ficha_Ministerio\Riesgos finales para entregar al ministerio el 15 de junio\[Riesgos_TIC_GSI.xlsx]Datos'!#REF!)</xm:f>
            <x14:dxf>
              <fill>
                <patternFill>
                  <bgColor rgb="FFFFC000"/>
                </patternFill>
              </fill>
            </x14:dxf>
          </x14:cfRule>
          <x14:cfRule type="expression" priority="76" id="{9FFBAAC9-E6A0-40CE-8077-774FAF0CC21E}">
            <xm:f>OR(M77='C:\Users\dsilvam\Documents\Ficha_Ministerio\Riesgos finales para entregar al ministerio el 15 de junio\[Riesgos_TIC_GSI.xlsx]Datos'!#REF!,M77='C:\Users\dsilvam\Documents\Ficha_Ministerio\Riesgos finales para entregar al ministerio el 15 de junio\[Riesgos_TIC_GSI.xlsx]Datos'!#REF!)</xm:f>
            <x14:dxf>
              <fill>
                <patternFill>
                  <bgColor rgb="FFFF0000"/>
                </patternFill>
              </fill>
            </x14:dxf>
          </x14:cfRule>
          <xm:sqref>M77</xm:sqref>
        </x14:conditionalFormatting>
        <x14:conditionalFormatting xmlns:xm="http://schemas.microsoft.com/office/excel/2006/main">
          <x14:cfRule type="expression" priority="69" id="{1AF04CD7-EA00-46B5-9A92-604DF565943F}">
            <xm:f>OR(M78='C:\Users\dsilvam\Documents\Ficha_Ministerio\Riesgos finales para entregar al ministerio el 15 de junio\[Riesgos_TIC_GSI.xlsx]Datos'!#REF!,M78='C:\Users\dsilvam\Documents\Ficha_Ministerio\Riesgos finales para entregar al ministerio el 15 de junio\[Riesgos_TIC_GSI.xlsx]Datos'!#REF!)</xm:f>
            <x14:dxf>
              <fill>
                <patternFill>
                  <bgColor rgb="FF92D050"/>
                </patternFill>
              </fill>
            </x14:dxf>
          </x14:cfRule>
          <x14:cfRule type="expression" priority="70" id="{BBC08B0B-B3C9-45B8-9CE1-EE9CAA94F1FC}">
            <xm:f>OR(M78='C:\Users\dsilvam\Documents\Ficha_Ministerio\Riesgos finales para entregar al ministerio el 15 de junio\[Riesgos_TIC_GSI.xlsx]Datos'!#REF!,M78='C:\Users\dsilvam\Documents\Ficha_Ministerio\Riesgos finales para entregar al ministerio el 15 de junio\[Riesgos_TIC_GSI.xlsx]Datos'!#REF!)</xm:f>
            <x14:dxf>
              <fill>
                <patternFill>
                  <bgColor rgb="FFFFFF00"/>
                </patternFill>
              </fill>
            </x14:dxf>
          </x14:cfRule>
          <x14:cfRule type="expression" priority="71" id="{273FCF99-9ADA-40EF-869B-7FC4D32F502D}">
            <xm:f>OR(M78='C:\Users\dsilvam\Documents\Ficha_Ministerio\Riesgos finales para entregar al ministerio el 15 de junio\[Riesgos_TIC_GSI.xlsx]Datos'!#REF!,M78='C:\Users\dsilvam\Documents\Ficha_Ministerio\Riesgos finales para entregar al ministerio el 15 de junio\[Riesgos_TIC_GSI.xlsx]Datos'!#REF!)</xm:f>
            <x14:dxf>
              <fill>
                <patternFill>
                  <bgColor rgb="FFFFC000"/>
                </patternFill>
              </fill>
            </x14:dxf>
          </x14:cfRule>
          <x14:cfRule type="expression" priority="72" id="{260C6145-A7D4-462D-8EA2-ED02ABB062DC}">
            <xm:f>OR(M78='C:\Users\dsilvam\Documents\Ficha_Ministerio\Riesgos finales para entregar al ministerio el 15 de junio\[Riesgos_TIC_GSI.xlsx]Datos'!#REF!,M78='C:\Users\dsilvam\Documents\Ficha_Ministerio\Riesgos finales para entregar al ministerio el 15 de junio\[Riesgos_TIC_GSI.xlsx]Datos'!#REF!)</xm:f>
            <x14:dxf>
              <fill>
                <patternFill>
                  <bgColor rgb="FFFF0000"/>
                </patternFill>
              </fill>
            </x14:dxf>
          </x14:cfRule>
          <xm:sqref>M78</xm:sqref>
        </x14:conditionalFormatting>
        <x14:conditionalFormatting xmlns:xm="http://schemas.microsoft.com/office/excel/2006/main">
          <x14:cfRule type="cellIs" priority="92" operator="equal" id="{1515431A-8A4D-446E-8FF6-0EDDF5DA9727}">
            <xm:f>'C:\Users\dsilvam\Documents\Ficha_Ministerio\Riesgos finales para entregar al ministerio el 15 de junio\[Riesgos_TIC_GSI.xlsx]Datos'!#REF!</xm:f>
            <x14:dxf>
              <fill>
                <patternFill>
                  <bgColor rgb="FF92D050"/>
                </patternFill>
              </fill>
            </x14:dxf>
          </x14:cfRule>
          <x14:cfRule type="cellIs" priority="93" operator="equal" id="{DFDDDB57-9BC5-4311-9403-C59C400F5883}">
            <xm:f>'C:\Users\dsilvam\Documents\Ficha_Ministerio\Riesgos finales para entregar al ministerio el 15 de junio\[Riesgos_TIC_GSI.xlsx]Datos'!#REF!</xm:f>
            <x14:dxf>
              <fill>
                <patternFill>
                  <bgColor rgb="FFFFFF00"/>
                </patternFill>
              </fill>
            </x14:dxf>
          </x14:cfRule>
          <x14:cfRule type="cellIs" priority="94" operator="equal" id="{4D954077-B128-4071-BC2F-44CD7C3A5A12}">
            <xm:f>'C:\Users\dsilvam\Documents\Ficha_Ministerio\Riesgos finales para entregar al ministerio el 15 de junio\[Riesgos_TIC_GSI.xlsx]Datos'!#REF!</xm:f>
            <x14:dxf>
              <fill>
                <patternFill>
                  <bgColor rgb="FFFF0000"/>
                </patternFill>
              </fill>
            </x14:dxf>
          </x14:cfRule>
          <xm:sqref>S74</xm:sqref>
        </x14:conditionalFormatting>
        <x14:conditionalFormatting xmlns:xm="http://schemas.microsoft.com/office/excel/2006/main">
          <x14:cfRule type="cellIs" priority="66" operator="equal" id="{266A9220-8F25-4C93-AF41-5908B4CAB296}">
            <xm:f>'C:\Users\dsilvam\Documents\Ficha_Ministerio\Riesgos finales para entregar al ministerio el 15 de junio\[Riesgos_TIC_GSI.xlsx]Datos'!#REF!</xm:f>
            <x14:dxf>
              <fill>
                <patternFill>
                  <bgColor rgb="FF92D050"/>
                </patternFill>
              </fill>
            </x14:dxf>
          </x14:cfRule>
          <x14:cfRule type="cellIs" priority="67" operator="equal" id="{6767F561-8138-4A3F-8F8B-17659F7FD189}">
            <xm:f>'C:\Users\dsilvam\Documents\Ficha_Ministerio\Riesgos finales para entregar al ministerio el 15 de junio\[Riesgos_TIC_GSI.xlsx]Datos'!#REF!</xm:f>
            <x14:dxf>
              <fill>
                <patternFill>
                  <bgColor rgb="FFFFFF00"/>
                </patternFill>
              </fill>
            </x14:dxf>
          </x14:cfRule>
          <x14:cfRule type="cellIs" priority="68" operator="equal" id="{5878FC58-0A01-405A-B152-D650FBCA8F16}">
            <xm:f>'C:\Users\dsilvam\Documents\Ficha_Ministerio\Riesgos finales para entregar al ministerio el 15 de junio\[Riesgos_TIC_GSI.xlsx]Datos'!#REF!</xm:f>
            <x14:dxf>
              <fill>
                <patternFill>
                  <bgColor rgb="FFFF0000"/>
                </patternFill>
              </fill>
            </x14:dxf>
          </x14:cfRule>
          <xm:sqref>S75</xm:sqref>
        </x14:conditionalFormatting>
        <x14:conditionalFormatting xmlns:xm="http://schemas.microsoft.com/office/excel/2006/main">
          <x14:cfRule type="cellIs" priority="63" operator="equal" id="{0BAB98A4-C511-4C9B-9CC6-D82144298EC6}">
            <xm:f>'C:\Users\dsilvam\Documents\Ficha_Ministerio\Riesgos finales para entregar al ministerio el 15 de junio\[Riesgos_TIC_GSI.xlsx]Datos'!#REF!</xm:f>
            <x14:dxf>
              <fill>
                <patternFill>
                  <bgColor rgb="FF92D050"/>
                </patternFill>
              </fill>
            </x14:dxf>
          </x14:cfRule>
          <x14:cfRule type="cellIs" priority="64" operator="equal" id="{9380DD86-3547-4397-8836-A484DDBF567F}">
            <xm:f>'C:\Users\dsilvam\Documents\Ficha_Ministerio\Riesgos finales para entregar al ministerio el 15 de junio\[Riesgos_TIC_GSI.xlsx]Datos'!#REF!</xm:f>
            <x14:dxf>
              <fill>
                <patternFill>
                  <bgColor rgb="FFFFFF00"/>
                </patternFill>
              </fill>
            </x14:dxf>
          </x14:cfRule>
          <x14:cfRule type="cellIs" priority="65" operator="equal" id="{A08DD099-77A1-4EE2-8E12-47B381AD9DFC}">
            <xm:f>'C:\Users\dsilvam\Documents\Ficha_Ministerio\Riesgos finales para entregar al ministerio el 15 de junio\[Riesgos_TIC_GSI.xlsx]Datos'!#REF!</xm:f>
            <x14:dxf>
              <fill>
                <patternFill>
                  <bgColor rgb="FFFF0000"/>
                </patternFill>
              </fill>
            </x14:dxf>
          </x14:cfRule>
          <xm:sqref>S76</xm:sqref>
        </x14:conditionalFormatting>
        <x14:conditionalFormatting xmlns:xm="http://schemas.microsoft.com/office/excel/2006/main">
          <x14:cfRule type="cellIs" priority="60" operator="equal" id="{A876E522-51DF-4AA7-B6A6-12D259BDAA6A}">
            <xm:f>'C:\Users\dsilvam\Documents\Ficha_Ministerio\Riesgos finales para entregar al ministerio el 15 de junio\[Riesgos_TIC_GSI.xlsx]Datos'!#REF!</xm:f>
            <x14:dxf>
              <fill>
                <patternFill>
                  <bgColor rgb="FF92D050"/>
                </patternFill>
              </fill>
            </x14:dxf>
          </x14:cfRule>
          <x14:cfRule type="cellIs" priority="61" operator="equal" id="{62B147F7-0015-4AA4-A53E-C99E23DEF407}">
            <xm:f>'C:\Users\dsilvam\Documents\Ficha_Ministerio\Riesgos finales para entregar al ministerio el 15 de junio\[Riesgos_TIC_GSI.xlsx]Datos'!#REF!</xm:f>
            <x14:dxf>
              <fill>
                <patternFill>
                  <bgColor rgb="FFFFFF00"/>
                </patternFill>
              </fill>
            </x14:dxf>
          </x14:cfRule>
          <x14:cfRule type="cellIs" priority="62" operator="equal" id="{71642C8D-5BD3-43E4-9466-C1DC8E0C2B83}">
            <xm:f>'C:\Users\dsilvam\Documents\Ficha_Ministerio\Riesgos finales para entregar al ministerio el 15 de junio\[Riesgos_TIC_GSI.xlsx]Datos'!#REF!</xm:f>
            <x14:dxf>
              <fill>
                <patternFill>
                  <bgColor rgb="FFFF0000"/>
                </patternFill>
              </fill>
            </x14:dxf>
          </x14:cfRule>
          <xm:sqref>S77</xm:sqref>
        </x14:conditionalFormatting>
        <x14:conditionalFormatting xmlns:xm="http://schemas.microsoft.com/office/excel/2006/main">
          <x14:cfRule type="cellIs" priority="57" operator="equal" id="{0FE61374-8624-4117-848A-24C102C90DAB}">
            <xm:f>'C:\Users\dsilvam\Documents\Ficha_Ministerio\Riesgos finales para entregar al ministerio el 15 de junio\[Riesgos_TIC_GSI.xlsx]Datos'!#REF!</xm:f>
            <x14:dxf>
              <fill>
                <patternFill>
                  <bgColor rgb="FF92D050"/>
                </patternFill>
              </fill>
            </x14:dxf>
          </x14:cfRule>
          <x14:cfRule type="cellIs" priority="58" operator="equal" id="{A2C792A2-150A-4E92-BA56-D1F705AA7BFB}">
            <xm:f>'C:\Users\dsilvam\Documents\Ficha_Ministerio\Riesgos finales para entregar al ministerio el 15 de junio\[Riesgos_TIC_GSI.xlsx]Datos'!#REF!</xm:f>
            <x14:dxf>
              <fill>
                <patternFill>
                  <bgColor rgb="FFFFFF00"/>
                </patternFill>
              </fill>
            </x14:dxf>
          </x14:cfRule>
          <x14:cfRule type="cellIs" priority="59" operator="equal" id="{1BA6DE91-13B8-4E56-A839-E76017D6F146}">
            <xm:f>'C:\Users\dsilvam\Documents\Ficha_Ministerio\Riesgos finales para entregar al ministerio el 15 de junio\[Riesgos_TIC_GSI.xlsx]Datos'!#REF!</xm:f>
            <x14:dxf>
              <fill>
                <patternFill>
                  <bgColor rgb="FFFF0000"/>
                </patternFill>
              </fill>
            </x14:dxf>
          </x14:cfRule>
          <xm:sqref>S78</xm:sqref>
        </x14:conditionalFormatting>
        <x14:conditionalFormatting xmlns:xm="http://schemas.microsoft.com/office/excel/2006/main">
          <x14:cfRule type="cellIs" priority="89" operator="equal" id="{5C20CE73-D928-478F-B257-D5F84FD7E9D6}">
            <xm:f>'C:\Users\dsilvam\Documents\Ficha_Ministerio\Riesgos finales para entregar al ministerio el 15 de junio\[Riesgos_TIC_GSI.xlsx]Datos'!#REF!</xm:f>
            <x14:dxf>
              <fill>
                <patternFill>
                  <bgColor rgb="FF92D050"/>
                </patternFill>
              </fill>
            </x14:dxf>
          </x14:cfRule>
          <x14:cfRule type="cellIs" priority="90" operator="equal" id="{AF2D93AB-B1BE-4515-B531-EB6C2F733ED0}">
            <xm:f>'C:\Users\dsilvam\Documents\Ficha_Ministerio\Riesgos finales para entregar al ministerio el 15 de junio\[Riesgos_TIC_GSI.xlsx]Datos'!#REF!</xm:f>
            <x14:dxf>
              <fill>
                <patternFill>
                  <bgColor rgb="FFFFFF00"/>
                </patternFill>
              </fill>
            </x14:dxf>
          </x14:cfRule>
          <x14:cfRule type="cellIs" priority="91" operator="equal" id="{734B07F2-BE58-48DE-AC46-F2B2E7155B8B}">
            <xm:f>'C:\Users\dsilvam\Documents\Ficha_Ministerio\Riesgos finales para entregar al ministerio el 15 de junio\[Riesgos_TIC_GSI.xlsx]Datos'!#REF!</xm:f>
            <x14:dxf>
              <fill>
                <patternFill>
                  <bgColor rgb="FFFF0000"/>
                </patternFill>
              </fill>
            </x14:dxf>
          </x14:cfRule>
          <xm:sqref>Y74</xm:sqref>
        </x14:conditionalFormatting>
        <x14:conditionalFormatting xmlns:xm="http://schemas.microsoft.com/office/excel/2006/main">
          <x14:cfRule type="cellIs" priority="54" operator="equal" id="{08D16F5A-42D0-4A6B-9791-A1B240A01A46}">
            <xm:f>'C:\Users\dsilvam\Documents\Ficha_Ministerio\Riesgos finales para entregar al ministerio el 15 de junio\[Riesgos_TIC_GSI.xlsx]Datos'!#REF!</xm:f>
            <x14:dxf>
              <fill>
                <patternFill>
                  <bgColor rgb="FF92D050"/>
                </patternFill>
              </fill>
            </x14:dxf>
          </x14:cfRule>
          <x14:cfRule type="cellIs" priority="55" operator="equal" id="{96DA3D77-E2A1-4E68-A460-3810EE956B76}">
            <xm:f>'C:\Users\dsilvam\Documents\Ficha_Ministerio\Riesgos finales para entregar al ministerio el 15 de junio\[Riesgos_TIC_GSI.xlsx]Datos'!#REF!</xm:f>
            <x14:dxf>
              <fill>
                <patternFill>
                  <bgColor rgb="FFFFFF00"/>
                </patternFill>
              </fill>
            </x14:dxf>
          </x14:cfRule>
          <x14:cfRule type="cellIs" priority="56" operator="equal" id="{2FDAF68A-6E9A-457C-B541-9243C31C2C46}">
            <xm:f>'C:\Users\dsilvam\Documents\Ficha_Ministerio\Riesgos finales para entregar al ministerio el 15 de junio\[Riesgos_TIC_GSI.xlsx]Datos'!#REF!</xm:f>
            <x14:dxf>
              <fill>
                <patternFill>
                  <bgColor rgb="FFFF0000"/>
                </patternFill>
              </fill>
            </x14:dxf>
          </x14:cfRule>
          <xm:sqref>Y75</xm:sqref>
        </x14:conditionalFormatting>
        <x14:conditionalFormatting xmlns:xm="http://schemas.microsoft.com/office/excel/2006/main">
          <x14:cfRule type="cellIs" priority="51" operator="equal" id="{65C058F2-DF79-43C8-8BF5-0C815157346D}">
            <xm:f>'C:\Users\dsilvam\Documents\Ficha_Ministerio\Riesgos finales para entregar al ministerio el 15 de junio\[Riesgos_TIC_GSI.xlsx]Datos'!#REF!</xm:f>
            <x14:dxf>
              <fill>
                <patternFill>
                  <bgColor rgb="FF92D050"/>
                </patternFill>
              </fill>
            </x14:dxf>
          </x14:cfRule>
          <x14:cfRule type="cellIs" priority="52" operator="equal" id="{7FA8B5DE-A60D-4121-8FEE-EE1381C4AD15}">
            <xm:f>'C:\Users\dsilvam\Documents\Ficha_Ministerio\Riesgos finales para entregar al ministerio el 15 de junio\[Riesgos_TIC_GSI.xlsx]Datos'!#REF!</xm:f>
            <x14:dxf>
              <fill>
                <patternFill>
                  <bgColor rgb="FFFFFF00"/>
                </patternFill>
              </fill>
            </x14:dxf>
          </x14:cfRule>
          <x14:cfRule type="cellIs" priority="53" operator="equal" id="{00BF91FC-7E1A-4EB3-B7D5-E8848530E04E}">
            <xm:f>'C:\Users\dsilvam\Documents\Ficha_Ministerio\Riesgos finales para entregar al ministerio el 15 de junio\[Riesgos_TIC_GSI.xlsx]Datos'!#REF!</xm:f>
            <x14:dxf>
              <fill>
                <patternFill>
                  <bgColor rgb="FFFF0000"/>
                </patternFill>
              </fill>
            </x14:dxf>
          </x14:cfRule>
          <xm:sqref>Y76</xm:sqref>
        </x14:conditionalFormatting>
        <x14:conditionalFormatting xmlns:xm="http://schemas.microsoft.com/office/excel/2006/main">
          <x14:cfRule type="cellIs" priority="48" operator="equal" id="{CAC069BB-0A67-4735-BA98-8B8D981DCA49}">
            <xm:f>'C:\Users\dsilvam\Documents\Ficha_Ministerio\Riesgos finales para entregar al ministerio el 15 de junio\[Riesgos_TIC_GSI.xlsx]Datos'!#REF!</xm:f>
            <x14:dxf>
              <fill>
                <patternFill>
                  <bgColor rgb="FF92D050"/>
                </patternFill>
              </fill>
            </x14:dxf>
          </x14:cfRule>
          <x14:cfRule type="cellIs" priority="49" operator="equal" id="{2EC94049-85DB-4164-A0BB-702F8B1D8273}">
            <xm:f>'C:\Users\dsilvam\Documents\Ficha_Ministerio\Riesgos finales para entregar al ministerio el 15 de junio\[Riesgos_TIC_GSI.xlsx]Datos'!#REF!</xm:f>
            <x14:dxf>
              <fill>
                <patternFill>
                  <bgColor rgb="FFFFFF00"/>
                </patternFill>
              </fill>
            </x14:dxf>
          </x14:cfRule>
          <x14:cfRule type="cellIs" priority="50" operator="equal" id="{AF80203A-C08F-44DF-B363-7D887F2E444E}">
            <xm:f>'C:\Users\dsilvam\Documents\Ficha_Ministerio\Riesgos finales para entregar al ministerio el 15 de junio\[Riesgos_TIC_GSI.xlsx]Datos'!#REF!</xm:f>
            <x14:dxf>
              <fill>
                <patternFill>
                  <bgColor rgb="FFFF0000"/>
                </patternFill>
              </fill>
            </x14:dxf>
          </x14:cfRule>
          <xm:sqref>Y77</xm:sqref>
        </x14:conditionalFormatting>
        <x14:conditionalFormatting xmlns:xm="http://schemas.microsoft.com/office/excel/2006/main">
          <x14:cfRule type="cellIs" priority="45" operator="equal" id="{FE2C89E3-FB89-4D6E-9A74-0E16401D3353}">
            <xm:f>'C:\Users\dsilvam\Documents\Ficha_Ministerio\Riesgos finales para entregar al ministerio el 15 de junio\[Riesgos_TIC_GSI.xlsx]Datos'!#REF!</xm:f>
            <x14:dxf>
              <fill>
                <patternFill>
                  <bgColor rgb="FF92D050"/>
                </patternFill>
              </fill>
            </x14:dxf>
          </x14:cfRule>
          <x14:cfRule type="cellIs" priority="46" operator="equal" id="{22AC3419-4D9A-480A-9BD3-83C16C7D691C}">
            <xm:f>'C:\Users\dsilvam\Documents\Ficha_Ministerio\Riesgos finales para entregar al ministerio el 15 de junio\[Riesgos_TIC_GSI.xlsx]Datos'!#REF!</xm:f>
            <x14:dxf>
              <fill>
                <patternFill>
                  <bgColor rgb="FFFFFF00"/>
                </patternFill>
              </fill>
            </x14:dxf>
          </x14:cfRule>
          <x14:cfRule type="cellIs" priority="47" operator="equal" id="{18EEBBDF-7DFF-4A70-A3C8-523309EDF479}">
            <xm:f>'C:\Users\dsilvam\Documents\Ficha_Ministerio\Riesgos finales para entregar al ministerio el 15 de junio\[Riesgos_TIC_GSI.xlsx]Datos'!#REF!</xm:f>
            <x14:dxf>
              <fill>
                <patternFill>
                  <bgColor rgb="FFFF0000"/>
                </patternFill>
              </fill>
            </x14:dxf>
          </x14:cfRule>
          <xm:sqref>Y78</xm:sqref>
        </x14:conditionalFormatting>
        <x14:conditionalFormatting xmlns:xm="http://schemas.microsoft.com/office/excel/2006/main">
          <x14:cfRule type="expression" priority="85" id="{A1745E1A-4208-483E-BEAE-A6A059BBEF47}">
            <xm:f>OR(AC74='C:\Users\dsilvam\Documents\Ficha_Ministerio\Riesgos finales para entregar al ministerio el 15 de junio\[Riesgos_TIC_GSI.xlsx]Datos'!#REF!,AC74='C:\Users\dsilvam\Documents\Ficha_Ministerio\Riesgos finales para entregar al ministerio el 15 de junio\[Riesgos_TIC_GSI.xlsx]Datos'!#REF!)</xm:f>
            <x14:dxf>
              <fill>
                <patternFill>
                  <bgColor rgb="FF92D050"/>
                </patternFill>
              </fill>
            </x14:dxf>
          </x14:cfRule>
          <x14:cfRule type="expression" priority="86" id="{CC4D3439-B412-4528-A636-9CFF4D3C1C22}">
            <xm:f>OR(AC74='C:\Users\dsilvam\Documents\Ficha_Ministerio\Riesgos finales para entregar al ministerio el 15 de junio\[Riesgos_TIC_GSI.xlsx]Datos'!#REF!,AC74='C:\Users\dsilvam\Documents\Ficha_Ministerio\Riesgos finales para entregar al ministerio el 15 de junio\[Riesgos_TIC_GSI.xlsx]Datos'!#REF!)</xm:f>
            <x14:dxf>
              <fill>
                <patternFill>
                  <bgColor rgb="FFFFFF00"/>
                </patternFill>
              </fill>
            </x14:dxf>
          </x14:cfRule>
          <x14:cfRule type="expression" priority="87" id="{0AB761B3-7803-453A-849B-4F23DE1E015F}">
            <xm:f>OR(AC74='C:\Users\dsilvam\Documents\Ficha_Ministerio\Riesgos finales para entregar al ministerio el 15 de junio\[Riesgos_TIC_GSI.xlsx]Datos'!#REF!,AC74='C:\Users\dsilvam\Documents\Ficha_Ministerio\Riesgos finales para entregar al ministerio el 15 de junio\[Riesgos_TIC_GSI.xlsx]Datos'!#REF!)</xm:f>
            <x14:dxf>
              <fill>
                <patternFill>
                  <bgColor rgb="FFFFC000"/>
                </patternFill>
              </fill>
            </x14:dxf>
          </x14:cfRule>
          <x14:cfRule type="expression" priority="88" id="{6C4F909A-98F5-4100-8374-812AA3268999}">
            <xm:f>OR(AC74='C:\Users\dsilvam\Documents\Ficha_Ministerio\Riesgos finales para entregar al ministerio el 15 de junio\[Riesgos_TIC_GSI.xlsx]Datos'!#REF!,AC74='C:\Users\dsilvam\Documents\Ficha_Ministerio\Riesgos finales para entregar al ministerio el 15 de junio\[Riesgos_TIC_GSI.xlsx]Datos'!#REF!)</xm:f>
            <x14:dxf>
              <fill>
                <patternFill>
                  <bgColor rgb="FFFF0000"/>
                </patternFill>
              </fill>
            </x14:dxf>
          </x14:cfRule>
          <xm:sqref>AC74</xm:sqref>
        </x14:conditionalFormatting>
        <x14:conditionalFormatting xmlns:xm="http://schemas.microsoft.com/office/excel/2006/main">
          <x14:cfRule type="expression" priority="41" id="{8725EFDD-E598-45DC-B63E-B7AB77C8F7E9}">
            <xm:f>OR(AC75='C:\Users\dsilvam\Documents\Ficha_Ministerio\Riesgos finales para entregar al ministerio el 15 de junio\[Riesgos_TIC_GSI.xlsx]Datos'!#REF!,AC75='C:\Users\dsilvam\Documents\Ficha_Ministerio\Riesgos finales para entregar al ministerio el 15 de junio\[Riesgos_TIC_GSI.xlsx]Datos'!#REF!)</xm:f>
            <x14:dxf>
              <fill>
                <patternFill>
                  <bgColor rgb="FF92D050"/>
                </patternFill>
              </fill>
            </x14:dxf>
          </x14:cfRule>
          <x14:cfRule type="expression" priority="42" id="{1916912A-5BB8-43B9-8570-802811B3B028}">
            <xm:f>OR(AC75='C:\Users\dsilvam\Documents\Ficha_Ministerio\Riesgos finales para entregar al ministerio el 15 de junio\[Riesgos_TIC_GSI.xlsx]Datos'!#REF!,AC75='C:\Users\dsilvam\Documents\Ficha_Ministerio\Riesgos finales para entregar al ministerio el 15 de junio\[Riesgos_TIC_GSI.xlsx]Datos'!#REF!)</xm:f>
            <x14:dxf>
              <fill>
                <patternFill>
                  <bgColor rgb="FFFFFF00"/>
                </patternFill>
              </fill>
            </x14:dxf>
          </x14:cfRule>
          <x14:cfRule type="expression" priority="43" id="{E55E3FED-C6AD-4792-9734-EFD298A4E001}">
            <xm:f>OR(AC75='C:\Users\dsilvam\Documents\Ficha_Ministerio\Riesgos finales para entregar al ministerio el 15 de junio\[Riesgos_TIC_GSI.xlsx]Datos'!#REF!,AC75='C:\Users\dsilvam\Documents\Ficha_Ministerio\Riesgos finales para entregar al ministerio el 15 de junio\[Riesgos_TIC_GSI.xlsx]Datos'!#REF!)</xm:f>
            <x14:dxf>
              <fill>
                <patternFill>
                  <bgColor rgb="FFFFC000"/>
                </patternFill>
              </fill>
            </x14:dxf>
          </x14:cfRule>
          <x14:cfRule type="expression" priority="44" id="{49B979FF-5B72-48F7-BEA8-4FA8935024E7}">
            <xm:f>OR(AC75='C:\Users\dsilvam\Documents\Ficha_Ministerio\Riesgos finales para entregar al ministerio el 15 de junio\[Riesgos_TIC_GSI.xlsx]Datos'!#REF!,AC75='C:\Users\dsilvam\Documents\Ficha_Ministerio\Riesgos finales para entregar al ministerio el 15 de junio\[Riesgos_TIC_GSI.xlsx]Datos'!#REF!)</xm:f>
            <x14:dxf>
              <fill>
                <patternFill>
                  <bgColor rgb="FFFF0000"/>
                </patternFill>
              </fill>
            </x14:dxf>
          </x14:cfRule>
          <xm:sqref>AC75</xm:sqref>
        </x14:conditionalFormatting>
        <x14:conditionalFormatting xmlns:xm="http://schemas.microsoft.com/office/excel/2006/main">
          <x14:cfRule type="expression" priority="37" id="{99CA7905-0D78-465C-8C78-E7D20A4D2541}">
            <xm:f>OR(AC76='C:\Users\dsilvam\Documents\Ficha_Ministerio\Riesgos finales para entregar al ministerio el 15 de junio\[Riesgos_TIC_GSI.xlsx]Datos'!#REF!,AC76='C:\Users\dsilvam\Documents\Ficha_Ministerio\Riesgos finales para entregar al ministerio el 15 de junio\[Riesgos_TIC_GSI.xlsx]Datos'!#REF!)</xm:f>
            <x14:dxf>
              <fill>
                <patternFill>
                  <bgColor rgb="FF92D050"/>
                </patternFill>
              </fill>
            </x14:dxf>
          </x14:cfRule>
          <x14:cfRule type="expression" priority="38" id="{670C61B5-B6CF-4577-A9EA-7C919191B31E}">
            <xm:f>OR(AC76='C:\Users\dsilvam\Documents\Ficha_Ministerio\Riesgos finales para entregar al ministerio el 15 de junio\[Riesgos_TIC_GSI.xlsx]Datos'!#REF!,AC76='C:\Users\dsilvam\Documents\Ficha_Ministerio\Riesgos finales para entregar al ministerio el 15 de junio\[Riesgos_TIC_GSI.xlsx]Datos'!#REF!)</xm:f>
            <x14:dxf>
              <fill>
                <patternFill>
                  <bgColor rgb="FFFFFF00"/>
                </patternFill>
              </fill>
            </x14:dxf>
          </x14:cfRule>
          <x14:cfRule type="expression" priority="39" id="{CC81CAB2-062B-475D-B708-6E1950DF0BB7}">
            <xm:f>OR(AC76='C:\Users\dsilvam\Documents\Ficha_Ministerio\Riesgos finales para entregar al ministerio el 15 de junio\[Riesgos_TIC_GSI.xlsx]Datos'!#REF!,AC76='C:\Users\dsilvam\Documents\Ficha_Ministerio\Riesgos finales para entregar al ministerio el 15 de junio\[Riesgos_TIC_GSI.xlsx]Datos'!#REF!)</xm:f>
            <x14:dxf>
              <fill>
                <patternFill>
                  <bgColor rgb="FFFFC000"/>
                </patternFill>
              </fill>
            </x14:dxf>
          </x14:cfRule>
          <x14:cfRule type="expression" priority="40" id="{130BB107-A8A9-420E-9FB1-3EB2E4E0A489}">
            <xm:f>OR(AC76='C:\Users\dsilvam\Documents\Ficha_Ministerio\Riesgos finales para entregar al ministerio el 15 de junio\[Riesgos_TIC_GSI.xlsx]Datos'!#REF!,AC76='C:\Users\dsilvam\Documents\Ficha_Ministerio\Riesgos finales para entregar al ministerio el 15 de junio\[Riesgos_TIC_GSI.xlsx]Datos'!#REF!)</xm:f>
            <x14:dxf>
              <fill>
                <patternFill>
                  <bgColor rgb="FFFF0000"/>
                </patternFill>
              </fill>
            </x14:dxf>
          </x14:cfRule>
          <xm:sqref>AC76</xm:sqref>
        </x14:conditionalFormatting>
        <x14:conditionalFormatting xmlns:xm="http://schemas.microsoft.com/office/excel/2006/main">
          <x14:cfRule type="expression" priority="33" id="{F5FA14A7-6A58-4568-BC43-189B13EE727D}">
            <xm:f>OR(AC77='C:\Users\dsilvam\Documents\Ficha_Ministerio\Riesgos finales para entregar al ministerio el 15 de junio\[Riesgos_TIC_GSI.xlsx]Datos'!#REF!,AC77='C:\Users\dsilvam\Documents\Ficha_Ministerio\Riesgos finales para entregar al ministerio el 15 de junio\[Riesgos_TIC_GSI.xlsx]Datos'!#REF!)</xm:f>
            <x14:dxf>
              <fill>
                <patternFill>
                  <bgColor rgb="FF92D050"/>
                </patternFill>
              </fill>
            </x14:dxf>
          </x14:cfRule>
          <x14:cfRule type="expression" priority="34" id="{436C93B7-242D-475E-8917-5397CFF72BD0}">
            <xm:f>OR(AC77='C:\Users\dsilvam\Documents\Ficha_Ministerio\Riesgos finales para entregar al ministerio el 15 de junio\[Riesgos_TIC_GSI.xlsx]Datos'!#REF!,AC77='C:\Users\dsilvam\Documents\Ficha_Ministerio\Riesgos finales para entregar al ministerio el 15 de junio\[Riesgos_TIC_GSI.xlsx]Datos'!#REF!)</xm:f>
            <x14:dxf>
              <fill>
                <patternFill>
                  <bgColor rgb="FFFFFF00"/>
                </patternFill>
              </fill>
            </x14:dxf>
          </x14:cfRule>
          <x14:cfRule type="expression" priority="35" id="{F8F92A1D-68ED-4C4A-9D52-A67D1E01C7C0}">
            <xm:f>OR(AC77='C:\Users\dsilvam\Documents\Ficha_Ministerio\Riesgos finales para entregar al ministerio el 15 de junio\[Riesgos_TIC_GSI.xlsx]Datos'!#REF!,AC77='C:\Users\dsilvam\Documents\Ficha_Ministerio\Riesgos finales para entregar al ministerio el 15 de junio\[Riesgos_TIC_GSI.xlsx]Datos'!#REF!)</xm:f>
            <x14:dxf>
              <fill>
                <patternFill>
                  <bgColor rgb="FFFFC000"/>
                </patternFill>
              </fill>
            </x14:dxf>
          </x14:cfRule>
          <x14:cfRule type="expression" priority="36" id="{99D7E203-EEA7-4988-AB83-4467A686F04B}">
            <xm:f>OR(AC77='C:\Users\dsilvam\Documents\Ficha_Ministerio\Riesgos finales para entregar al ministerio el 15 de junio\[Riesgos_TIC_GSI.xlsx]Datos'!#REF!,AC77='C:\Users\dsilvam\Documents\Ficha_Ministerio\Riesgos finales para entregar al ministerio el 15 de junio\[Riesgos_TIC_GSI.xlsx]Datos'!#REF!)</xm:f>
            <x14:dxf>
              <fill>
                <patternFill>
                  <bgColor rgb="FFFF0000"/>
                </patternFill>
              </fill>
            </x14:dxf>
          </x14:cfRule>
          <xm:sqref>AC77</xm:sqref>
        </x14:conditionalFormatting>
        <x14:conditionalFormatting xmlns:xm="http://schemas.microsoft.com/office/excel/2006/main">
          <x14:cfRule type="expression" priority="29" id="{5F797887-6854-493E-A867-ABF8F42A72E7}">
            <xm:f>OR(AC78='C:\Users\dsilvam\Documents\Ficha_Ministerio\Riesgos finales para entregar al ministerio el 15 de junio\[Riesgos_TIC_GSI.xlsx]Datos'!#REF!,AC78='C:\Users\dsilvam\Documents\Ficha_Ministerio\Riesgos finales para entregar al ministerio el 15 de junio\[Riesgos_TIC_GSI.xlsx]Datos'!#REF!)</xm:f>
            <x14:dxf>
              <fill>
                <patternFill>
                  <bgColor rgb="FF92D050"/>
                </patternFill>
              </fill>
            </x14:dxf>
          </x14:cfRule>
          <x14:cfRule type="expression" priority="30" id="{3298274F-93D8-4472-9C01-B1C6CFFF6FAD}">
            <xm:f>OR(AC78='C:\Users\dsilvam\Documents\Ficha_Ministerio\Riesgos finales para entregar al ministerio el 15 de junio\[Riesgos_TIC_GSI.xlsx]Datos'!#REF!,AC78='C:\Users\dsilvam\Documents\Ficha_Ministerio\Riesgos finales para entregar al ministerio el 15 de junio\[Riesgos_TIC_GSI.xlsx]Datos'!#REF!)</xm:f>
            <x14:dxf>
              <fill>
                <patternFill>
                  <bgColor rgb="FFFFFF00"/>
                </patternFill>
              </fill>
            </x14:dxf>
          </x14:cfRule>
          <x14:cfRule type="expression" priority="31" id="{CA743FAF-0BCB-4A9A-B05F-87B356F1BEC6}">
            <xm:f>OR(AC78='C:\Users\dsilvam\Documents\Ficha_Ministerio\Riesgos finales para entregar al ministerio el 15 de junio\[Riesgos_TIC_GSI.xlsx]Datos'!#REF!,AC78='C:\Users\dsilvam\Documents\Ficha_Ministerio\Riesgos finales para entregar al ministerio el 15 de junio\[Riesgos_TIC_GSI.xlsx]Datos'!#REF!)</xm:f>
            <x14:dxf>
              <fill>
                <patternFill>
                  <bgColor rgb="FFFFC000"/>
                </patternFill>
              </fill>
            </x14:dxf>
          </x14:cfRule>
          <x14:cfRule type="expression" priority="32" id="{C9C66F4B-DB83-4283-BF62-760BDA190B66}">
            <xm:f>OR(AC78='C:\Users\dsilvam\Documents\Ficha_Ministerio\Riesgos finales para entregar al ministerio el 15 de junio\[Riesgos_TIC_GSI.xlsx]Datos'!#REF!,AC78='C:\Users\dsilvam\Documents\Ficha_Ministerio\Riesgos finales para entregar al ministerio el 15 de junio\[Riesgos_TIC_GSI.xlsx]Datos'!#REF!)</xm:f>
            <x14:dxf>
              <fill>
                <patternFill>
                  <bgColor rgb="FFFF0000"/>
                </patternFill>
              </fill>
            </x14:dxf>
          </x14:cfRule>
          <xm:sqref>AC78</xm:sqref>
        </x14:conditionalFormatting>
        <x14:conditionalFormatting xmlns:xm="http://schemas.microsoft.com/office/excel/2006/main">
          <x14:cfRule type="expression" priority="25" id="{4C3A1EDA-D2F9-4958-8893-4CD8D5A9634A}">
            <xm:f>OR(M50='C:\AC_PNC\GJR\FICHA DE RIESGOS 2019\[Ficha integral de riesgo GJR- GJE.xlsx]Datos'!#REF!,M50='C:\AC_PNC\GJR\FICHA DE RIESGOS 2019\[Ficha integral de riesgo GJR- GJE.xlsx]Datos'!#REF!)</xm:f>
            <x14:dxf>
              <fill>
                <patternFill>
                  <bgColor rgb="FF92D050"/>
                </patternFill>
              </fill>
            </x14:dxf>
          </x14:cfRule>
          <x14:cfRule type="expression" priority="26" id="{45E95DEB-8229-47F9-8D1C-D98598440D08}">
            <xm:f>OR(M50='C:\AC_PNC\GJR\FICHA DE RIESGOS 2019\[Ficha integral de riesgo GJR- GJE.xlsx]Datos'!#REF!,M50='C:\AC_PNC\GJR\FICHA DE RIESGOS 2019\[Ficha integral de riesgo GJR- GJE.xlsx]Datos'!#REF!)</xm:f>
            <x14:dxf>
              <fill>
                <patternFill>
                  <bgColor rgb="FFFFFF00"/>
                </patternFill>
              </fill>
            </x14:dxf>
          </x14:cfRule>
          <x14:cfRule type="expression" priority="27" id="{5931BAAD-9DF3-4C12-BD86-43AF1CB56C93}">
            <xm:f>OR(M50='C:\AC_PNC\GJR\FICHA DE RIESGOS 2019\[Ficha integral de riesgo GJR- GJE.xlsx]Datos'!#REF!,M50='C:\AC_PNC\GJR\FICHA DE RIESGOS 2019\[Ficha integral de riesgo GJR- GJE.xlsx]Datos'!#REF!)</xm:f>
            <x14:dxf>
              <fill>
                <patternFill>
                  <bgColor rgb="FFFFC000"/>
                </patternFill>
              </fill>
            </x14:dxf>
          </x14:cfRule>
          <x14:cfRule type="expression" priority="28" id="{74C1F9F0-E12A-4AE0-8DF1-1915EC670617}">
            <xm:f>OR(M50='C:\AC_PNC\GJR\FICHA DE RIESGOS 2019\[Ficha integral de riesgo GJR- GJE.xlsx]Datos'!#REF!,M50='C:\AC_PNC\GJR\FICHA DE RIESGOS 2019\[Ficha integral de riesgo GJR- GJE.xlsx]Datos'!#REF!)</xm:f>
            <x14:dxf>
              <fill>
                <patternFill>
                  <bgColor rgb="FFFF0000"/>
                </patternFill>
              </fill>
            </x14:dxf>
          </x14:cfRule>
          <xm:sqref>M50</xm:sqref>
        </x14:conditionalFormatting>
        <x14:conditionalFormatting xmlns:xm="http://schemas.microsoft.com/office/excel/2006/main">
          <x14:cfRule type="cellIs" priority="22" operator="equal" id="{51DEE3F1-62D5-41F0-B7F0-6BE6E76BC707}">
            <xm:f>'C:\AC_PNC\GJR\FICHA DE RIESGOS 2019\[Ficha integral de riesgo GJR- GJE.xlsx]Datos'!#REF!</xm:f>
            <x14:dxf>
              <fill>
                <patternFill>
                  <bgColor rgb="FF92D050"/>
                </patternFill>
              </fill>
            </x14:dxf>
          </x14:cfRule>
          <x14:cfRule type="cellIs" priority="23" operator="equal" id="{75934C01-C0D1-44F4-AB9A-38B14AAF864E}">
            <xm:f>'C:\AC_PNC\GJR\FICHA DE RIESGOS 2019\[Ficha integral de riesgo GJR- GJE.xlsx]Datos'!#REF!</xm:f>
            <x14:dxf>
              <fill>
                <patternFill>
                  <bgColor rgb="FFFFFF00"/>
                </patternFill>
              </fill>
            </x14:dxf>
          </x14:cfRule>
          <x14:cfRule type="cellIs" priority="24" operator="equal" id="{CB9F9F29-7EDA-44B5-A27B-2C6BE15C6728}">
            <xm:f>'C:\AC_PNC\GJR\FICHA DE RIESGOS 2019\[Ficha integral de riesgo GJR- GJE.xlsx]Datos'!#REF!</xm:f>
            <x14:dxf>
              <fill>
                <patternFill>
                  <bgColor rgb="FFFF0000"/>
                </patternFill>
              </fill>
            </x14:dxf>
          </x14:cfRule>
          <xm:sqref>S50</xm:sqref>
        </x14:conditionalFormatting>
        <x14:conditionalFormatting xmlns:xm="http://schemas.microsoft.com/office/excel/2006/main">
          <x14:cfRule type="cellIs" priority="19" operator="equal" id="{6A8554F4-2F95-4F3B-A2BE-2CC64A3BFBC4}">
            <xm:f>'C:\AC_PNC\GJR\FICHA DE RIESGOS 2019\[Ficha integral de riesgo GJR- GJE.xlsx]Datos'!#REF!</xm:f>
            <x14:dxf>
              <fill>
                <patternFill>
                  <bgColor rgb="FF92D050"/>
                </patternFill>
              </fill>
            </x14:dxf>
          </x14:cfRule>
          <x14:cfRule type="cellIs" priority="20" operator="equal" id="{6824F249-6296-4BDC-ACE3-88E5960CFB4D}">
            <xm:f>'C:\AC_PNC\GJR\FICHA DE RIESGOS 2019\[Ficha integral de riesgo GJR- GJE.xlsx]Datos'!#REF!</xm:f>
            <x14:dxf>
              <fill>
                <patternFill>
                  <bgColor rgb="FFFFFF00"/>
                </patternFill>
              </fill>
            </x14:dxf>
          </x14:cfRule>
          <x14:cfRule type="cellIs" priority="21" operator="equal" id="{041EB13B-AE35-4D82-A659-50879792F30A}">
            <xm:f>'C:\AC_PNC\GJR\FICHA DE RIESGOS 2019\[Ficha integral de riesgo GJR- GJE.xlsx]Datos'!#REF!</xm:f>
            <x14:dxf>
              <fill>
                <patternFill>
                  <bgColor rgb="FFFF0000"/>
                </patternFill>
              </fill>
            </x14:dxf>
          </x14:cfRule>
          <xm:sqref>Y50</xm:sqref>
        </x14:conditionalFormatting>
        <x14:conditionalFormatting xmlns:xm="http://schemas.microsoft.com/office/excel/2006/main">
          <x14:cfRule type="expression" priority="15" id="{518519B1-E802-4827-9966-8C20EAAAF5A6}">
            <xm:f>OR(AC50='C:\AC_PNC\GJR\FICHA DE RIESGOS 2019\[Ficha integral de riesgo GJR- GJE.xlsx]Datos'!#REF!,AC50='C:\AC_PNC\GJR\FICHA DE RIESGOS 2019\[Ficha integral de riesgo GJR- GJE.xlsx]Datos'!#REF!)</xm:f>
            <x14:dxf>
              <fill>
                <patternFill>
                  <bgColor rgb="FF92D050"/>
                </patternFill>
              </fill>
            </x14:dxf>
          </x14:cfRule>
          <x14:cfRule type="expression" priority="16" id="{07467900-0ED8-4D9D-BC28-96B75C36DE3B}">
            <xm:f>OR(AC50='C:\AC_PNC\GJR\FICHA DE RIESGOS 2019\[Ficha integral de riesgo GJR- GJE.xlsx]Datos'!#REF!,AC50='C:\AC_PNC\GJR\FICHA DE RIESGOS 2019\[Ficha integral de riesgo GJR- GJE.xlsx]Datos'!#REF!)</xm:f>
            <x14:dxf>
              <fill>
                <patternFill>
                  <bgColor rgb="FFFFFF00"/>
                </patternFill>
              </fill>
            </x14:dxf>
          </x14:cfRule>
          <x14:cfRule type="expression" priority="17" id="{9CB0C9BE-18B0-46E1-8EFE-68EBD7D07B54}">
            <xm:f>OR(AC50='C:\AC_PNC\GJR\FICHA DE RIESGOS 2019\[Ficha integral de riesgo GJR- GJE.xlsx]Datos'!#REF!,AC50='C:\AC_PNC\GJR\FICHA DE RIESGOS 2019\[Ficha integral de riesgo GJR- GJE.xlsx]Datos'!#REF!)</xm:f>
            <x14:dxf>
              <fill>
                <patternFill>
                  <bgColor rgb="FFFFC000"/>
                </patternFill>
              </fill>
            </x14:dxf>
          </x14:cfRule>
          <x14:cfRule type="expression" priority="18" id="{F54A07AD-6C5B-4529-8E0A-974780ECE1BD}">
            <xm:f>OR(AC50='C:\AC_PNC\GJR\FICHA DE RIESGOS 2019\[Ficha integral de riesgo GJR- GJE.xlsx]Datos'!#REF!,AC50='C:\AC_PNC\GJR\FICHA DE RIESGOS 2019\[Ficha integral de riesgo GJR- GJE.xlsx]Datos'!#REF!)</xm:f>
            <x14:dxf>
              <fill>
                <patternFill>
                  <bgColor rgb="FFFF0000"/>
                </patternFill>
              </fill>
            </x14:dxf>
          </x14:cfRule>
          <xm:sqref>AC50</xm:sqref>
        </x14:conditionalFormatting>
        <x14:conditionalFormatting xmlns:xm="http://schemas.microsoft.com/office/excel/2006/main">
          <x14:cfRule type="expression" priority="11" id="{B594652D-E0B5-4932-B8BC-6DA3182BF3FB}">
            <xm:f>OR(M54='C:\AC_PNC\GJR\FICHA DE RIESGOS 2019\[Ficha integral de riesgo GJR-ACC.xlsx]Datos'!#REF!,M54='C:\AC_PNC\GJR\FICHA DE RIESGOS 2019\[Ficha integral de riesgo GJR-ACC.xlsx]Datos'!#REF!)</xm:f>
            <x14:dxf>
              <fill>
                <patternFill>
                  <bgColor rgb="FF92D050"/>
                </patternFill>
              </fill>
            </x14:dxf>
          </x14:cfRule>
          <x14:cfRule type="expression" priority="12" id="{C40E236C-FD69-47E7-9752-20007E096C1D}">
            <xm:f>OR(M54='C:\AC_PNC\GJR\FICHA DE RIESGOS 2019\[Ficha integral de riesgo GJR-ACC.xlsx]Datos'!#REF!,M54='C:\AC_PNC\GJR\FICHA DE RIESGOS 2019\[Ficha integral de riesgo GJR-ACC.xlsx]Datos'!#REF!)</xm:f>
            <x14:dxf>
              <fill>
                <patternFill>
                  <bgColor rgb="FFFFFF00"/>
                </patternFill>
              </fill>
            </x14:dxf>
          </x14:cfRule>
          <x14:cfRule type="expression" priority="13" id="{1A9B1FD7-294B-4334-B794-EE6BF696DDBB}">
            <xm:f>OR(M54='C:\AC_PNC\GJR\FICHA DE RIESGOS 2019\[Ficha integral de riesgo GJR-ACC.xlsx]Datos'!#REF!,M54='C:\AC_PNC\GJR\FICHA DE RIESGOS 2019\[Ficha integral de riesgo GJR-ACC.xlsx]Datos'!#REF!)</xm:f>
            <x14:dxf>
              <fill>
                <patternFill>
                  <bgColor rgb="FFFFC000"/>
                </patternFill>
              </fill>
            </x14:dxf>
          </x14:cfRule>
          <x14:cfRule type="expression" priority="14" id="{D6AB833F-B250-4B7D-9113-FBE2AAA2A9D0}">
            <xm:f>OR(M54='C:\AC_PNC\GJR\FICHA DE RIESGOS 2019\[Ficha integral de riesgo GJR-ACC.xlsx]Datos'!#REF!,M54='C:\AC_PNC\GJR\FICHA DE RIESGOS 2019\[Ficha integral de riesgo GJR-ACC.xlsx]Datos'!#REF!)</xm:f>
            <x14:dxf>
              <fill>
                <patternFill>
                  <bgColor rgb="FFFF0000"/>
                </patternFill>
              </fill>
            </x14:dxf>
          </x14:cfRule>
          <xm:sqref>M54</xm:sqref>
        </x14:conditionalFormatting>
        <x14:conditionalFormatting xmlns:xm="http://schemas.microsoft.com/office/excel/2006/main">
          <x14:cfRule type="cellIs" priority="8" operator="equal" id="{35F4678F-D918-4FC6-B6D8-00B21C4E0B74}">
            <xm:f>'C:\AC_PNC\GJR\FICHA DE RIESGOS 2019\[Ficha integral de riesgo GJR-ACC.xlsx]Datos'!#REF!</xm:f>
            <x14:dxf>
              <fill>
                <patternFill>
                  <bgColor rgb="FF92D050"/>
                </patternFill>
              </fill>
            </x14:dxf>
          </x14:cfRule>
          <x14:cfRule type="cellIs" priority="9" operator="equal" id="{3FFC6D42-D22E-44DC-A6C6-1CE00B82CD1C}">
            <xm:f>'C:\AC_PNC\GJR\FICHA DE RIESGOS 2019\[Ficha integral de riesgo GJR-ACC.xlsx]Datos'!#REF!</xm:f>
            <x14:dxf>
              <fill>
                <patternFill>
                  <bgColor rgb="FFFFFF00"/>
                </patternFill>
              </fill>
            </x14:dxf>
          </x14:cfRule>
          <x14:cfRule type="cellIs" priority="10" operator="equal" id="{A044233D-B377-403D-A7FF-D9ABEF794BCB}">
            <xm:f>'C:\AC_PNC\GJR\FICHA DE RIESGOS 2019\[Ficha integral de riesgo GJR-ACC.xlsx]Datos'!#REF!</xm:f>
            <x14:dxf>
              <fill>
                <patternFill>
                  <bgColor rgb="FFFF0000"/>
                </patternFill>
              </fill>
            </x14:dxf>
          </x14:cfRule>
          <xm:sqref>S54</xm:sqref>
        </x14:conditionalFormatting>
        <x14:conditionalFormatting xmlns:xm="http://schemas.microsoft.com/office/excel/2006/main">
          <x14:cfRule type="cellIs" priority="5" operator="equal" id="{414A35A7-1FB8-4AB3-888E-E264CC198EC4}">
            <xm:f>'C:\AC_PNC\GJR\FICHA DE RIESGOS 2019\[Ficha integral de riesgo GJR-ACC.xlsx]Datos'!#REF!</xm:f>
            <x14:dxf>
              <fill>
                <patternFill>
                  <bgColor rgb="FF92D050"/>
                </patternFill>
              </fill>
            </x14:dxf>
          </x14:cfRule>
          <x14:cfRule type="cellIs" priority="6" operator="equal" id="{D7B53395-B27C-4656-81C6-EC715DAC76D5}">
            <xm:f>'C:\AC_PNC\GJR\FICHA DE RIESGOS 2019\[Ficha integral de riesgo GJR-ACC.xlsx]Datos'!#REF!</xm:f>
            <x14:dxf>
              <fill>
                <patternFill>
                  <bgColor rgb="FFFFFF00"/>
                </patternFill>
              </fill>
            </x14:dxf>
          </x14:cfRule>
          <x14:cfRule type="cellIs" priority="7" operator="equal" id="{C3102EE9-BA65-4018-B9BE-91778D0F0C1A}">
            <xm:f>'C:\AC_PNC\GJR\FICHA DE RIESGOS 2019\[Ficha integral de riesgo GJR-ACC.xlsx]Datos'!#REF!</xm:f>
            <x14:dxf>
              <fill>
                <patternFill>
                  <bgColor rgb="FFFF0000"/>
                </patternFill>
              </fill>
            </x14:dxf>
          </x14:cfRule>
          <xm:sqref>Y54</xm:sqref>
        </x14:conditionalFormatting>
        <x14:conditionalFormatting xmlns:xm="http://schemas.microsoft.com/office/excel/2006/main">
          <x14:cfRule type="expression" priority="1" id="{9DEE0117-EEAC-4700-93E7-48E9E0D93FCA}">
            <xm:f>OR(AC54='C:\AC_PNC\GJR\FICHA DE RIESGOS 2019\[Ficha integral de riesgo GJR-ACC.xlsx]Datos'!#REF!,AC54='C:\AC_PNC\GJR\FICHA DE RIESGOS 2019\[Ficha integral de riesgo GJR-ACC.xlsx]Datos'!#REF!)</xm:f>
            <x14:dxf>
              <fill>
                <patternFill>
                  <bgColor rgb="FF92D050"/>
                </patternFill>
              </fill>
            </x14:dxf>
          </x14:cfRule>
          <x14:cfRule type="expression" priority="2" id="{74BAE956-D3EE-45C9-B732-1C3932E5EEC0}">
            <xm:f>OR(AC54='C:\AC_PNC\GJR\FICHA DE RIESGOS 2019\[Ficha integral de riesgo GJR-ACC.xlsx]Datos'!#REF!,AC54='C:\AC_PNC\GJR\FICHA DE RIESGOS 2019\[Ficha integral de riesgo GJR-ACC.xlsx]Datos'!#REF!)</xm:f>
            <x14:dxf>
              <fill>
                <patternFill>
                  <bgColor rgb="FFFFFF00"/>
                </patternFill>
              </fill>
            </x14:dxf>
          </x14:cfRule>
          <x14:cfRule type="expression" priority="3" id="{C0B903E1-2E28-44AF-9295-94473E76E6D1}">
            <xm:f>OR(AC54='C:\AC_PNC\GJR\FICHA DE RIESGOS 2019\[Ficha integral de riesgo GJR-ACC.xlsx]Datos'!#REF!,AC54='C:\AC_PNC\GJR\FICHA DE RIESGOS 2019\[Ficha integral de riesgo GJR-ACC.xlsx]Datos'!#REF!)</xm:f>
            <x14:dxf>
              <fill>
                <patternFill>
                  <bgColor rgb="FFFFC000"/>
                </patternFill>
              </fill>
            </x14:dxf>
          </x14:cfRule>
          <x14:cfRule type="expression" priority="4" id="{A94FF6E6-EEEC-47AD-9055-9ED3BB5DD764}">
            <xm:f>OR(AC54='C:\AC_PNC\GJR\FICHA DE RIESGOS 2019\[Ficha integral de riesgo GJR-ACC.xlsx]Datos'!#REF!,AC54='C:\AC_PNC\GJR\FICHA DE RIESGOS 2019\[Ficha integral de riesgo GJR-ACC.xlsx]Datos'!#REF!)</xm:f>
            <x14:dxf>
              <fill>
                <patternFill>
                  <bgColor rgb="FFFF0000"/>
                </patternFill>
              </fill>
            </x14:dxf>
          </x14:cfRule>
          <xm:sqref>AC54</xm:sqref>
        </x14:conditionalFormatting>
      </x14:conditionalFormatting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13">
    <tabColor rgb="FFFFC000"/>
  </sheetPr>
  <dimension ref="B1:W35"/>
  <sheetViews>
    <sheetView showGridLines="0" view="pageBreakPreview" zoomScale="85" zoomScaleNormal="80" zoomScaleSheetLayoutView="85" workbookViewId="0">
      <selection activeCell="F4" sqref="F4:G4"/>
    </sheetView>
  </sheetViews>
  <sheetFormatPr defaultColWidth="11.42578125" defaultRowHeight="15"/>
  <cols>
    <col min="1" max="1" width="1.85546875" style="143" customWidth="1"/>
    <col min="2" max="2" width="4.85546875" style="143" bestFit="1" customWidth="1"/>
    <col min="3" max="3" width="103.5703125" style="143" customWidth="1"/>
    <col min="4" max="12" width="7.28515625" style="143" customWidth="1"/>
    <col min="13" max="23" width="8.85546875" style="143" customWidth="1"/>
    <col min="24" max="16384" width="11.42578125" style="143"/>
  </cols>
  <sheetData>
    <row r="1" spans="2:23" ht="7.9" customHeight="1"/>
    <row r="2" spans="2:23" ht="24" customHeight="1">
      <c r="B2" s="713" t="s">
        <v>1781</v>
      </c>
      <c r="C2" s="713"/>
      <c r="D2" s="713"/>
      <c r="E2" s="713"/>
      <c r="F2" s="713"/>
      <c r="G2" s="713"/>
      <c r="H2" s="713"/>
      <c r="I2" s="713"/>
      <c r="J2" s="713"/>
      <c r="K2" s="713"/>
      <c r="L2" s="713"/>
      <c r="M2" s="713"/>
      <c r="N2" s="713"/>
      <c r="O2" s="713"/>
      <c r="P2" s="713"/>
      <c r="Q2" s="713"/>
      <c r="R2" s="713"/>
      <c r="S2" s="713"/>
      <c r="T2" s="713"/>
      <c r="U2" s="713"/>
      <c r="V2" s="713"/>
      <c r="W2" s="713"/>
    </row>
    <row r="3" spans="2:23" ht="17.25">
      <c r="B3" s="144" t="s">
        <v>1782</v>
      </c>
      <c r="C3" s="145" t="s">
        <v>1783</v>
      </c>
      <c r="D3" s="146" t="s">
        <v>1784</v>
      </c>
      <c r="E3" s="146" t="s">
        <v>1785</v>
      </c>
      <c r="F3" s="146" t="s">
        <v>1786</v>
      </c>
      <c r="G3" s="146" t="s">
        <v>1787</v>
      </c>
      <c r="H3" s="146" t="s">
        <v>1788</v>
      </c>
      <c r="I3" s="146" t="s">
        <v>1789</v>
      </c>
      <c r="J3" s="146" t="s">
        <v>1790</v>
      </c>
      <c r="K3" s="146" t="s">
        <v>1791</v>
      </c>
      <c r="L3" s="146" t="s">
        <v>1792</v>
      </c>
      <c r="M3" s="146" t="s">
        <v>1793</v>
      </c>
      <c r="N3" s="146" t="s">
        <v>1794</v>
      </c>
      <c r="O3" s="146" t="s">
        <v>1795</v>
      </c>
      <c r="P3" s="146" t="s">
        <v>1796</v>
      </c>
      <c r="Q3" s="146" t="s">
        <v>1797</v>
      </c>
      <c r="R3" s="146" t="s">
        <v>1798</v>
      </c>
      <c r="S3" s="146" t="s">
        <v>1799</v>
      </c>
      <c r="T3" s="146" t="s">
        <v>1800</v>
      </c>
      <c r="U3" s="146" t="s">
        <v>1801</v>
      </c>
      <c r="V3" s="146" t="s">
        <v>1802</v>
      </c>
      <c r="W3" s="146" t="s">
        <v>1803</v>
      </c>
    </row>
    <row r="4" spans="2:23" ht="17.25">
      <c r="B4" s="147">
        <v>1</v>
      </c>
      <c r="C4" s="148" t="s">
        <v>1804</v>
      </c>
      <c r="D4" s="2"/>
      <c r="E4" s="1" t="s">
        <v>65</v>
      </c>
      <c r="F4" s="2"/>
      <c r="G4" s="1"/>
      <c r="H4" s="2"/>
      <c r="I4" s="1"/>
      <c r="J4" s="2"/>
      <c r="K4" s="1"/>
      <c r="L4" s="2"/>
      <c r="M4" s="2"/>
      <c r="N4" s="1"/>
      <c r="O4" s="2"/>
      <c r="P4" s="1"/>
      <c r="Q4" s="2"/>
      <c r="R4" s="1"/>
      <c r="S4" s="2"/>
      <c r="T4" s="1"/>
      <c r="U4" s="2"/>
      <c r="V4" s="1"/>
      <c r="W4" s="2"/>
    </row>
    <row r="5" spans="2:23" ht="17.25">
      <c r="B5" s="147">
        <v>2</v>
      </c>
      <c r="C5" s="148" t="s">
        <v>1805</v>
      </c>
      <c r="D5" s="2"/>
      <c r="E5" s="1" t="s">
        <v>65</v>
      </c>
      <c r="F5" s="2"/>
      <c r="G5" s="1"/>
      <c r="H5" s="2"/>
      <c r="I5" s="1"/>
      <c r="J5" s="2"/>
      <c r="K5" s="1"/>
      <c r="L5" s="2"/>
      <c r="M5" s="2"/>
      <c r="N5" s="1"/>
      <c r="O5" s="2"/>
      <c r="P5" s="1"/>
      <c r="Q5" s="2"/>
      <c r="R5" s="1"/>
      <c r="S5" s="2"/>
      <c r="T5" s="1"/>
      <c r="U5" s="2"/>
      <c r="V5" s="1"/>
      <c r="W5" s="2"/>
    </row>
    <row r="6" spans="2:23" ht="17.25">
      <c r="B6" s="147">
        <v>3</v>
      </c>
      <c r="C6" s="148" t="s">
        <v>1806</v>
      </c>
      <c r="D6" s="2"/>
      <c r="E6" s="1" t="s">
        <v>103</v>
      </c>
      <c r="F6" s="2"/>
      <c r="G6" s="1"/>
      <c r="H6" s="2"/>
      <c r="I6" s="1"/>
      <c r="J6" s="2"/>
      <c r="K6" s="1"/>
      <c r="L6" s="2"/>
      <c r="M6" s="2"/>
      <c r="N6" s="1"/>
      <c r="O6" s="2"/>
      <c r="P6" s="1"/>
      <c r="Q6" s="2"/>
      <c r="R6" s="1"/>
      <c r="S6" s="2"/>
      <c r="T6" s="1"/>
      <c r="U6" s="2"/>
      <c r="V6" s="1"/>
      <c r="W6" s="2"/>
    </row>
    <row r="7" spans="2:23" ht="17.25">
      <c r="B7" s="147">
        <v>4</v>
      </c>
      <c r="C7" s="148" t="s">
        <v>1807</v>
      </c>
      <c r="D7" s="2"/>
      <c r="E7" s="1" t="s">
        <v>103</v>
      </c>
      <c r="F7" s="2"/>
      <c r="G7" s="1"/>
      <c r="H7" s="2"/>
      <c r="I7" s="1"/>
      <c r="J7" s="2"/>
      <c r="K7" s="1"/>
      <c r="L7" s="2"/>
      <c r="M7" s="2"/>
      <c r="N7" s="1"/>
      <c r="O7" s="2"/>
      <c r="P7" s="1"/>
      <c r="Q7" s="2"/>
      <c r="R7" s="1"/>
      <c r="S7" s="2"/>
      <c r="T7" s="1"/>
      <c r="U7" s="2"/>
      <c r="V7" s="1"/>
      <c r="W7" s="2"/>
    </row>
    <row r="8" spans="2:23" ht="17.25">
      <c r="B8" s="147">
        <v>5</v>
      </c>
      <c r="C8" s="148" t="s">
        <v>1808</v>
      </c>
      <c r="D8" s="2"/>
      <c r="E8" s="1" t="s">
        <v>65</v>
      </c>
      <c r="F8" s="2"/>
      <c r="G8" s="1"/>
      <c r="H8" s="2"/>
      <c r="I8" s="1"/>
      <c r="J8" s="2"/>
      <c r="K8" s="1"/>
      <c r="L8" s="2"/>
      <c r="M8" s="2"/>
      <c r="N8" s="1"/>
      <c r="O8" s="2"/>
      <c r="P8" s="1"/>
      <c r="Q8" s="2"/>
      <c r="R8" s="1"/>
      <c r="S8" s="2"/>
      <c r="T8" s="1"/>
      <c r="U8" s="2"/>
      <c r="V8" s="1"/>
      <c r="W8" s="2"/>
    </row>
    <row r="9" spans="2:23" ht="17.25">
      <c r="B9" s="147">
        <v>6</v>
      </c>
      <c r="C9" s="148" t="s">
        <v>1809</v>
      </c>
      <c r="D9" s="2"/>
      <c r="E9" s="1" t="s">
        <v>65</v>
      </c>
      <c r="F9" s="2"/>
      <c r="G9" s="1"/>
      <c r="H9" s="2"/>
      <c r="I9" s="1"/>
      <c r="J9" s="2"/>
      <c r="K9" s="1"/>
      <c r="L9" s="2"/>
      <c r="M9" s="2"/>
      <c r="N9" s="1"/>
      <c r="O9" s="2"/>
      <c r="P9" s="1"/>
      <c r="Q9" s="2"/>
      <c r="R9" s="1"/>
      <c r="S9" s="2"/>
      <c r="T9" s="1"/>
      <c r="U9" s="2"/>
      <c r="V9" s="1"/>
      <c r="W9" s="2"/>
    </row>
    <row r="10" spans="2:23" ht="15.6" customHeight="1">
      <c r="B10" s="147">
        <v>7</v>
      </c>
      <c r="C10" s="148" t="s">
        <v>1810</v>
      </c>
      <c r="D10" s="2"/>
      <c r="E10" s="1" t="s">
        <v>103</v>
      </c>
      <c r="F10" s="2"/>
      <c r="G10" s="1"/>
      <c r="H10" s="2"/>
      <c r="I10" s="1"/>
      <c r="J10" s="2"/>
      <c r="K10" s="1"/>
      <c r="L10" s="2"/>
      <c r="M10" s="2"/>
      <c r="N10" s="1"/>
      <c r="O10" s="2"/>
      <c r="P10" s="1"/>
      <c r="Q10" s="2"/>
      <c r="R10" s="1"/>
      <c r="S10" s="2"/>
      <c r="T10" s="1"/>
      <c r="U10" s="2"/>
      <c r="V10" s="1"/>
      <c r="W10" s="2"/>
    </row>
    <row r="11" spans="2:23" ht="34.5" customHeight="1">
      <c r="B11" s="147">
        <v>8</v>
      </c>
      <c r="C11" s="148" t="s">
        <v>1811</v>
      </c>
      <c r="D11" s="2"/>
      <c r="E11" s="1" t="s">
        <v>65</v>
      </c>
      <c r="F11" s="2"/>
      <c r="G11" s="1"/>
      <c r="H11" s="2"/>
      <c r="I11" s="1"/>
      <c r="J11" s="2"/>
      <c r="K11" s="1"/>
      <c r="L11" s="2"/>
      <c r="M11" s="2"/>
      <c r="N11" s="1"/>
      <c r="O11" s="2"/>
      <c r="P11" s="1"/>
      <c r="Q11" s="2"/>
      <c r="R11" s="1"/>
      <c r="S11" s="2"/>
      <c r="T11" s="1"/>
      <c r="U11" s="2"/>
      <c r="V11" s="1"/>
      <c r="W11" s="2"/>
    </row>
    <row r="12" spans="2:23" ht="17.25">
      <c r="B12" s="147">
        <v>9</v>
      </c>
      <c r="C12" s="148" t="s">
        <v>1812</v>
      </c>
      <c r="D12" s="2"/>
      <c r="E12" s="1" t="s">
        <v>103</v>
      </c>
      <c r="F12" s="2"/>
      <c r="G12" s="1"/>
      <c r="H12" s="2"/>
      <c r="I12" s="1"/>
      <c r="J12" s="2"/>
      <c r="K12" s="1"/>
      <c r="L12" s="2"/>
      <c r="M12" s="2"/>
      <c r="N12" s="1"/>
      <c r="O12" s="2"/>
      <c r="P12" s="1"/>
      <c r="Q12" s="2"/>
      <c r="R12" s="1"/>
      <c r="S12" s="2"/>
      <c r="T12" s="1"/>
      <c r="U12" s="2"/>
      <c r="V12" s="1"/>
      <c r="W12" s="2"/>
    </row>
    <row r="13" spans="2:23" ht="17.25">
      <c r="B13" s="147">
        <v>10</v>
      </c>
      <c r="C13" s="148" t="s">
        <v>1813</v>
      </c>
      <c r="D13" s="2"/>
      <c r="E13" s="1" t="s">
        <v>65</v>
      </c>
      <c r="F13" s="2"/>
      <c r="G13" s="1"/>
      <c r="H13" s="2"/>
      <c r="I13" s="1"/>
      <c r="J13" s="2"/>
      <c r="K13" s="1"/>
      <c r="L13" s="2"/>
      <c r="M13" s="2"/>
      <c r="N13" s="1"/>
      <c r="O13" s="2"/>
      <c r="P13" s="1"/>
      <c r="Q13" s="2"/>
      <c r="R13" s="1"/>
      <c r="S13" s="2"/>
      <c r="T13" s="1"/>
      <c r="U13" s="2"/>
      <c r="V13" s="1"/>
      <c r="W13" s="2"/>
    </row>
    <row r="14" spans="2:23" ht="17.25">
      <c r="B14" s="147">
        <v>11</v>
      </c>
      <c r="C14" s="148" t="s">
        <v>1814</v>
      </c>
      <c r="D14" s="2"/>
      <c r="E14" s="1" t="s">
        <v>65</v>
      </c>
      <c r="F14" s="2"/>
      <c r="G14" s="1"/>
      <c r="H14" s="2"/>
      <c r="I14" s="1"/>
      <c r="J14" s="2"/>
      <c r="K14" s="1"/>
      <c r="L14" s="2"/>
      <c r="M14" s="2"/>
      <c r="N14" s="1"/>
      <c r="O14" s="2"/>
      <c r="P14" s="1"/>
      <c r="Q14" s="2"/>
      <c r="R14" s="1"/>
      <c r="S14" s="2"/>
      <c r="T14" s="1"/>
      <c r="U14" s="2"/>
      <c r="V14" s="1"/>
      <c r="W14" s="2"/>
    </row>
    <row r="15" spans="2:23" ht="17.25">
      <c r="B15" s="147">
        <v>12</v>
      </c>
      <c r="C15" s="148" t="s">
        <v>1815</v>
      </c>
      <c r="D15" s="2"/>
      <c r="E15" s="1" t="s">
        <v>65</v>
      </c>
      <c r="F15" s="2"/>
      <c r="G15" s="1"/>
      <c r="H15" s="2"/>
      <c r="I15" s="1"/>
      <c r="J15" s="2"/>
      <c r="K15" s="1"/>
      <c r="L15" s="2"/>
      <c r="M15" s="2"/>
      <c r="N15" s="1"/>
      <c r="O15" s="2"/>
      <c r="P15" s="1"/>
      <c r="Q15" s="2"/>
      <c r="R15" s="1"/>
      <c r="S15" s="2"/>
      <c r="T15" s="1"/>
      <c r="U15" s="2"/>
      <c r="V15" s="1"/>
      <c r="W15" s="2"/>
    </row>
    <row r="16" spans="2:23" ht="17.25">
      <c r="B16" s="147">
        <v>13</v>
      </c>
      <c r="C16" s="148" t="s">
        <v>1816</v>
      </c>
      <c r="D16" s="2"/>
      <c r="E16" s="1" t="s">
        <v>65</v>
      </c>
      <c r="F16" s="2"/>
      <c r="G16" s="1"/>
      <c r="H16" s="2"/>
      <c r="I16" s="1"/>
      <c r="J16" s="2"/>
      <c r="K16" s="1"/>
      <c r="L16" s="2"/>
      <c r="M16" s="2"/>
      <c r="N16" s="1"/>
      <c r="O16" s="2"/>
      <c r="P16" s="1"/>
      <c r="Q16" s="2"/>
      <c r="R16" s="1"/>
      <c r="S16" s="2"/>
      <c r="T16" s="1"/>
      <c r="U16" s="2"/>
      <c r="V16" s="1"/>
      <c r="W16" s="2"/>
    </row>
    <row r="17" spans="2:23" ht="17.25">
      <c r="B17" s="147">
        <v>14</v>
      </c>
      <c r="C17" s="148" t="s">
        <v>1817</v>
      </c>
      <c r="D17" s="2"/>
      <c r="E17" s="1" t="s">
        <v>65</v>
      </c>
      <c r="F17" s="2"/>
      <c r="G17" s="1"/>
      <c r="H17" s="2"/>
      <c r="I17" s="1"/>
      <c r="J17" s="2"/>
      <c r="K17" s="1"/>
      <c r="L17" s="2"/>
      <c r="M17" s="2"/>
      <c r="N17" s="1"/>
      <c r="O17" s="2"/>
      <c r="P17" s="1"/>
      <c r="Q17" s="2"/>
      <c r="R17" s="1"/>
      <c r="S17" s="2"/>
      <c r="T17" s="1"/>
      <c r="U17" s="2"/>
      <c r="V17" s="1"/>
      <c r="W17" s="2"/>
    </row>
    <row r="18" spans="2:23" ht="17.25">
      <c r="B18" s="147">
        <v>15</v>
      </c>
      <c r="C18" s="148" t="s">
        <v>1818</v>
      </c>
      <c r="D18" s="2"/>
      <c r="E18" s="1" t="s">
        <v>103</v>
      </c>
      <c r="F18" s="2"/>
      <c r="G18" s="1"/>
      <c r="H18" s="2"/>
      <c r="I18" s="1"/>
      <c r="J18" s="2"/>
      <c r="K18" s="1"/>
      <c r="L18" s="2"/>
      <c r="M18" s="2"/>
      <c r="N18" s="1"/>
      <c r="O18" s="2"/>
      <c r="P18" s="1"/>
      <c r="Q18" s="2"/>
      <c r="R18" s="1"/>
      <c r="S18" s="2"/>
      <c r="T18" s="1"/>
      <c r="U18" s="2"/>
      <c r="V18" s="1"/>
      <c r="W18" s="2"/>
    </row>
    <row r="19" spans="2:23" ht="17.25">
      <c r="B19" s="147">
        <v>16</v>
      </c>
      <c r="C19" s="148" t="s">
        <v>1819</v>
      </c>
      <c r="D19" s="2"/>
      <c r="E19" s="1" t="s">
        <v>103</v>
      </c>
      <c r="F19" s="2"/>
      <c r="G19" s="1"/>
      <c r="H19" s="2"/>
      <c r="I19" s="1"/>
      <c r="J19" s="2"/>
      <c r="K19" s="1"/>
      <c r="L19" s="2"/>
      <c r="M19" s="2"/>
      <c r="N19" s="1"/>
      <c r="O19" s="2"/>
      <c r="P19" s="1"/>
      <c r="Q19" s="2"/>
      <c r="R19" s="1"/>
      <c r="S19" s="2"/>
      <c r="T19" s="1"/>
      <c r="U19" s="2"/>
      <c r="V19" s="1"/>
      <c r="W19" s="2"/>
    </row>
    <row r="20" spans="2:23" ht="17.25">
      <c r="B20" s="147">
        <v>17</v>
      </c>
      <c r="C20" s="148" t="s">
        <v>1820</v>
      </c>
      <c r="D20" s="2"/>
      <c r="E20" s="1" t="s">
        <v>103</v>
      </c>
      <c r="F20" s="2"/>
      <c r="G20" s="1"/>
      <c r="H20" s="2"/>
      <c r="I20" s="1"/>
      <c r="J20" s="2"/>
      <c r="K20" s="1"/>
      <c r="L20" s="2"/>
      <c r="M20" s="2"/>
      <c r="N20" s="1"/>
      <c r="O20" s="2"/>
      <c r="P20" s="1"/>
      <c r="Q20" s="2"/>
      <c r="R20" s="1"/>
      <c r="S20" s="2"/>
      <c r="T20" s="1"/>
      <c r="U20" s="2"/>
      <c r="V20" s="1"/>
      <c r="W20" s="2"/>
    </row>
    <row r="21" spans="2:23" ht="17.25">
      <c r="B21" s="147">
        <v>18</v>
      </c>
      <c r="C21" s="148" t="s">
        <v>1821</v>
      </c>
      <c r="D21" s="2"/>
      <c r="E21" s="1" t="s">
        <v>65</v>
      </c>
      <c r="F21" s="2"/>
      <c r="G21" s="1"/>
      <c r="H21" s="2"/>
      <c r="I21" s="1"/>
      <c r="J21" s="2"/>
      <c r="K21" s="1"/>
      <c r="L21" s="2"/>
      <c r="M21" s="2"/>
      <c r="N21" s="1"/>
      <c r="O21" s="2"/>
      <c r="P21" s="1"/>
      <c r="Q21" s="2"/>
      <c r="R21" s="1"/>
      <c r="S21" s="2"/>
      <c r="T21" s="1"/>
      <c r="U21" s="2"/>
      <c r="V21" s="1"/>
      <c r="W21" s="2"/>
    </row>
    <row r="22" spans="2:23" ht="17.25">
      <c r="B22" s="147">
        <v>19</v>
      </c>
      <c r="C22" s="148" t="s">
        <v>1822</v>
      </c>
      <c r="D22" s="2"/>
      <c r="E22" s="1" t="s">
        <v>103</v>
      </c>
      <c r="F22" s="2"/>
      <c r="G22" s="1"/>
      <c r="H22" s="2"/>
      <c r="I22" s="1"/>
      <c r="J22" s="2"/>
      <c r="K22" s="1"/>
      <c r="L22" s="2"/>
      <c r="M22" s="2"/>
      <c r="N22" s="1"/>
      <c r="O22" s="2"/>
      <c r="P22" s="1"/>
      <c r="Q22" s="2"/>
      <c r="R22" s="1"/>
      <c r="S22" s="2"/>
      <c r="T22" s="1"/>
      <c r="U22" s="2"/>
      <c r="V22" s="1"/>
      <c r="W22" s="2"/>
    </row>
    <row r="23" spans="2:23" ht="17.25" hidden="1">
      <c r="B23" s="710" t="s">
        <v>1823</v>
      </c>
      <c r="C23" s="711"/>
      <c r="D23" s="149">
        <f>COUNTIF(D4:D22,"Sí")</f>
        <v>0</v>
      </c>
      <c r="E23" s="149">
        <f t="shared" ref="E23:M23" si="0">COUNTIF(E4:E22,"Sí")</f>
        <v>11</v>
      </c>
      <c r="F23" s="149">
        <f t="shared" si="0"/>
        <v>0</v>
      </c>
      <c r="G23" s="149">
        <f t="shared" si="0"/>
        <v>0</v>
      </c>
      <c r="H23" s="149">
        <f t="shared" si="0"/>
        <v>0</v>
      </c>
      <c r="I23" s="149">
        <f t="shared" si="0"/>
        <v>0</v>
      </c>
      <c r="J23" s="149">
        <f t="shared" si="0"/>
        <v>0</v>
      </c>
      <c r="K23" s="149">
        <f t="shared" si="0"/>
        <v>0</v>
      </c>
      <c r="L23" s="149">
        <f t="shared" si="0"/>
        <v>0</v>
      </c>
      <c r="M23" s="149">
        <f t="shared" si="0"/>
        <v>0</v>
      </c>
      <c r="N23" s="149">
        <f t="shared" ref="N23:T23" si="1">COUNTIF(N4:N22,"Sí")</f>
        <v>0</v>
      </c>
      <c r="O23" s="149">
        <f t="shared" si="1"/>
        <v>0</v>
      </c>
      <c r="P23" s="149">
        <f t="shared" si="1"/>
        <v>0</v>
      </c>
      <c r="Q23" s="149">
        <f t="shared" si="1"/>
        <v>0</v>
      </c>
      <c r="R23" s="149">
        <f t="shared" si="1"/>
        <v>0</v>
      </c>
      <c r="S23" s="149">
        <f t="shared" si="1"/>
        <v>0</v>
      </c>
      <c r="T23" s="149">
        <f t="shared" si="1"/>
        <v>0</v>
      </c>
      <c r="U23" s="149">
        <f t="shared" ref="U23:W23" si="2">COUNTIF(U4:U22,"Sí")</f>
        <v>0</v>
      </c>
      <c r="V23" s="149">
        <f t="shared" si="2"/>
        <v>0</v>
      </c>
      <c r="W23" s="149">
        <f t="shared" si="2"/>
        <v>0</v>
      </c>
    </row>
    <row r="24" spans="2:23" ht="19.899999999999999" customHeight="1">
      <c r="B24" s="712" t="s">
        <v>1824</v>
      </c>
      <c r="C24" s="712"/>
      <c r="D24" s="150" t="str">
        <f t="shared" ref="D24:M24" si="3">IF(AND(COUNTA(D4:D22)&gt;=1,COUNTA(D4:D22)&lt;19),19-COUNTA(D4:D22),"")</f>
        <v/>
      </c>
      <c r="E24" s="150" t="str">
        <f t="shared" si="3"/>
        <v/>
      </c>
      <c r="F24" s="150" t="str">
        <f t="shared" si="3"/>
        <v/>
      </c>
      <c r="G24" s="150" t="str">
        <f t="shared" si="3"/>
        <v/>
      </c>
      <c r="H24" s="150" t="str">
        <f t="shared" si="3"/>
        <v/>
      </c>
      <c r="I24" s="150" t="str">
        <f t="shared" si="3"/>
        <v/>
      </c>
      <c r="J24" s="150" t="str">
        <f t="shared" si="3"/>
        <v/>
      </c>
      <c r="K24" s="150" t="str">
        <f t="shared" si="3"/>
        <v/>
      </c>
      <c r="L24" s="150" t="str">
        <f t="shared" si="3"/>
        <v/>
      </c>
      <c r="M24" s="150" t="str">
        <f t="shared" si="3"/>
        <v/>
      </c>
      <c r="N24" s="150" t="str">
        <f t="shared" ref="N24:T24" si="4">IF(AND(COUNTA(N4:N22)&gt;=1,COUNTA(N4:N22)&lt;19),19-COUNTA(N4:N22),"")</f>
        <v/>
      </c>
      <c r="O24" s="150" t="str">
        <f t="shared" si="4"/>
        <v/>
      </c>
      <c r="P24" s="150" t="str">
        <f t="shared" si="4"/>
        <v/>
      </c>
      <c r="Q24" s="150" t="str">
        <f t="shared" si="4"/>
        <v/>
      </c>
      <c r="R24" s="150" t="str">
        <f t="shared" si="4"/>
        <v/>
      </c>
      <c r="S24" s="150" t="str">
        <f t="shared" si="4"/>
        <v/>
      </c>
      <c r="T24" s="150" t="str">
        <f t="shared" si="4"/>
        <v/>
      </c>
      <c r="U24" s="150" t="str">
        <f t="shared" ref="U24:W24" si="5">IF(AND(COUNTA(U4:U22)&gt;=1,COUNTA(U4:U22)&lt;19),19-COUNTA(U4:U22),"")</f>
        <v/>
      </c>
      <c r="V24" s="150" t="str">
        <f t="shared" si="5"/>
        <v/>
      </c>
      <c r="W24" s="150" t="str">
        <f t="shared" si="5"/>
        <v/>
      </c>
    </row>
    <row r="25" spans="2:23" hidden="1">
      <c r="C25" s="151"/>
      <c r="D25" s="152" t="str">
        <f>IF(D19=Datos!$U$2,"",IF(D23=0,"",IF(D23&lt;=5,Datos!$P$4,"")))</f>
        <v/>
      </c>
      <c r="E25" s="152" t="str">
        <f>IF(E19=Datos!$U$2,"",IF(E23=0,"",IF(E23&lt;=5,Datos!$P$4,"")))</f>
        <v/>
      </c>
      <c r="F25" s="152" t="str">
        <f>IF(F19=Datos!$U$2,"",IF(F23=0,"",IF(F23&lt;=5,Datos!$P$4,"")))</f>
        <v/>
      </c>
      <c r="G25" s="152" t="str">
        <f>IF(G19=Datos!$U$2,"",IF(G23=0,"",IF(G23&lt;=5,Datos!$P$4,"")))</f>
        <v/>
      </c>
      <c r="H25" s="152" t="str">
        <f>IF(H19=Datos!$U$2,"",IF(H23=0,"",IF(H23&lt;=5,Datos!$P$4,"")))</f>
        <v/>
      </c>
      <c r="I25" s="152" t="str">
        <f>IF(I19=Datos!$U$2,"",IF(I23=0,"",IF(I23&lt;=5,Datos!$P$4,"")))</f>
        <v/>
      </c>
      <c r="J25" s="152" t="str">
        <f>IF(J19=Datos!$U$2,"",IF(J23=0,"",IF(J23&lt;=5,Datos!$P$4,"")))</f>
        <v/>
      </c>
      <c r="K25" s="152" t="str">
        <f>IF(K19=Datos!$U$2,"",IF(K23=0,"",IF(K23&lt;=5,Datos!$P$4,"")))</f>
        <v/>
      </c>
      <c r="L25" s="152" t="str">
        <f>IF(L19=Datos!$U$2,"",IF(L23=0,"",IF(L23&lt;=5,Datos!$P$4,"")))</f>
        <v/>
      </c>
      <c r="M25" s="152" t="str">
        <f>IF(M19=Datos!$U$2,"",IF(M23=0,"",IF(M23&lt;=5,Datos!$P$4,"")))</f>
        <v/>
      </c>
      <c r="N25" s="152" t="str">
        <f>IF(N19=Datos!$U$2,"",IF(N23=0,"",IF(N23&lt;=5,Datos!$P$4,"")))</f>
        <v/>
      </c>
      <c r="O25" s="152" t="str">
        <f>IF(O19=Datos!$U$2,"",IF(O23=0,"",IF(O23&lt;=5,Datos!$P$4,"")))</f>
        <v/>
      </c>
      <c r="P25" s="152" t="str">
        <f>IF(P19=Datos!$U$2,"",IF(P23=0,"",IF(P23&lt;=5,Datos!$P$4,"")))</f>
        <v/>
      </c>
      <c r="Q25" s="152" t="str">
        <f>IF(Q19=Datos!$U$2,"",IF(Q23=0,"",IF(Q23&lt;=5,Datos!$P$4,"")))</f>
        <v/>
      </c>
      <c r="R25" s="152" t="str">
        <f>IF(R19=Datos!$U$2,"",IF(R23=0,"",IF(R23&lt;=5,Datos!$P$4,"")))</f>
        <v/>
      </c>
      <c r="S25" s="152" t="str">
        <f>IF(S19=Datos!$U$2,"",IF(S23=0,"",IF(S23&lt;=5,Datos!$P$4,"")))</f>
        <v/>
      </c>
      <c r="T25" s="152" t="str">
        <f>IF(T19=Datos!$U$2,"",IF(T23=0,"",IF(T23&lt;=5,Datos!$P$4,"")))</f>
        <v/>
      </c>
      <c r="U25" s="152" t="str">
        <f>IF(U19=Datos!$U$2,"",IF(U23=0,"",IF(U23&lt;=5,Datos!$P$4,"")))</f>
        <v/>
      </c>
      <c r="V25" s="152" t="str">
        <f>IF(V19=Datos!$U$2,"",IF(V23=0,"",IF(V23&lt;=5,Datos!$P$4,"")))</f>
        <v/>
      </c>
      <c r="W25" s="152" t="str">
        <f>IF(W19=Datos!$U$2,"",IF(W23=0,"",IF(W23&lt;=5,Datos!$P$4,"")))</f>
        <v/>
      </c>
    </row>
    <row r="26" spans="2:23" hidden="1">
      <c r="B26" s="151"/>
      <c r="C26" s="151"/>
      <c r="D26" s="152" t="str">
        <f>IF(D19=Datos!$U$2,"",IF(D23=0,"",IF(AND(D23&gt;5,D23&lt;=11),Datos!$P$5,"")))</f>
        <v/>
      </c>
      <c r="E26" s="152" t="str">
        <f>IF(E19=Datos!$U$2,"",IF(E23=0,"",IF(AND(E23&gt;5,E23&lt;=11),Datos!$P$5,"")))</f>
        <v>Mayor   -  (2)</v>
      </c>
      <c r="F26" s="152" t="str">
        <f>IF(F19=Datos!$U$2,"",IF(F23=0,"",IF(AND(F23&gt;5,F23&lt;=11),Datos!$P$5,"")))</f>
        <v/>
      </c>
      <c r="G26" s="152" t="str">
        <f>IF(G19=Datos!$U$2,"",IF(G23=0,"",IF(AND(G23&gt;5,G23&lt;=11),Datos!$P$5,"")))</f>
        <v/>
      </c>
      <c r="H26" s="152" t="str">
        <f>IF(H19=Datos!$U$2,"",IF(H23=0,"",IF(AND(H23&gt;5,H23&lt;=11),Datos!$P$5,"")))</f>
        <v/>
      </c>
      <c r="I26" s="152" t="str">
        <f>IF(I19=Datos!$U$2,"",IF(I23=0,"",IF(AND(I23&gt;5,I23&lt;=11),Datos!$P$5,"")))</f>
        <v/>
      </c>
      <c r="J26" s="152" t="str">
        <f>IF(J19=Datos!$U$2,"",IF(J23=0,"",IF(AND(J23&gt;5,J23&lt;=11),Datos!$P$5,"")))</f>
        <v/>
      </c>
      <c r="K26" s="152" t="str">
        <f>IF(K19=Datos!$U$2,"",IF(K23=0,"",IF(AND(K23&gt;5,K23&lt;=11),Datos!$P$5,"")))</f>
        <v/>
      </c>
      <c r="L26" s="152" t="str">
        <f>IF(L19=Datos!$U$2,"",IF(L23=0,"",IF(AND(L23&gt;5,L23&lt;=11),Datos!$P$5,"")))</f>
        <v/>
      </c>
      <c r="M26" s="152" t="str">
        <f>IF(M19=Datos!$U$2,"",IF(M23=0,"",IF(AND(M23&gt;5,M23&lt;=11),Datos!$P$5,"")))</f>
        <v/>
      </c>
      <c r="N26" s="152" t="str">
        <f>IF(N19=Datos!$U$2,"",IF(N23=0,"",IF(AND(N23&gt;5,N23&lt;=11),Datos!$P$5,"")))</f>
        <v/>
      </c>
      <c r="O26" s="152" t="str">
        <f>IF(O19=Datos!$U$2,"",IF(O23=0,"",IF(AND(O23&gt;5,O23&lt;=11),Datos!$P$5,"")))</f>
        <v/>
      </c>
      <c r="P26" s="152" t="str">
        <f>IF(P19=Datos!$U$2,"",IF(P23=0,"",IF(AND(P23&gt;5,P23&lt;=11),Datos!$P$5,"")))</f>
        <v/>
      </c>
      <c r="Q26" s="152" t="str">
        <f>IF(Q19=Datos!$U$2,"",IF(Q23=0,"",IF(AND(Q23&gt;5,Q23&lt;=11),Datos!$P$5,"")))</f>
        <v/>
      </c>
      <c r="R26" s="152" t="str">
        <f>IF(R19=Datos!$U$2,"",IF(R23=0,"",IF(AND(R23&gt;5,R23&lt;=11),Datos!$P$5,"")))</f>
        <v/>
      </c>
      <c r="S26" s="152" t="str">
        <f>IF(S19=Datos!$U$2,"",IF(S23=0,"",IF(AND(S23&gt;5,S23&lt;=11),Datos!$P$5,"")))</f>
        <v/>
      </c>
      <c r="T26" s="152" t="str">
        <f>IF(T19=Datos!$U$2,"",IF(T23=0,"",IF(AND(T23&gt;5,T23&lt;=11),Datos!$P$5,"")))</f>
        <v/>
      </c>
      <c r="U26" s="152" t="str">
        <f>IF(U19=Datos!$U$2,"",IF(U23=0,"",IF(AND(U23&gt;5,U23&lt;=11),Datos!$P$5,"")))</f>
        <v/>
      </c>
      <c r="V26" s="152" t="str">
        <f>IF(V19=Datos!$U$2,"",IF(V23=0,"",IF(AND(V23&gt;5,V23&lt;=11),Datos!$P$5,"")))</f>
        <v/>
      </c>
      <c r="W26" s="152" t="str">
        <f>IF(W19=Datos!$U$2,"",IF(W23=0,"",IF(AND(W23&gt;5,W23&lt;=11),Datos!$P$5,"")))</f>
        <v/>
      </c>
    </row>
    <row r="27" spans="2:23" hidden="1">
      <c r="B27" s="151"/>
      <c r="C27" s="151"/>
      <c r="D27" s="152" t="str">
        <f>IF(D19=Datos!$U$2,Datos!$P$6,IF(D23=0,"",IF(AND(D23&gt;11,D23&lt;=19),Datos!$P$6,"")))</f>
        <v/>
      </c>
      <c r="E27" s="152" t="str">
        <f>IF(E19=Datos!$U$2,Datos!$P$6,IF(E23=0,"",IF(AND(E23&gt;11,E23&lt;=19),Datos!$P$6,"")))</f>
        <v/>
      </c>
      <c r="F27" s="152" t="str">
        <f>IF(F19=Datos!$U$2,Datos!$P$6,IF(F23=0,"",IF(AND(F23&gt;11,F23&lt;=19),Datos!$P$6,"")))</f>
        <v/>
      </c>
      <c r="G27" s="152" t="str">
        <f>IF(G19=Datos!$U$2,Datos!$P$6,IF(G23=0,"",IF(AND(G23&gt;11,G23&lt;=19),Datos!$P$6,"")))</f>
        <v/>
      </c>
      <c r="H27" s="152" t="str">
        <f>IF(H19=Datos!$U$2,Datos!$P$6,IF(H23=0,"",IF(AND(H23&gt;11,H23&lt;=19),Datos!$P$6,"")))</f>
        <v/>
      </c>
      <c r="I27" s="152" t="str">
        <f>IF(I19=Datos!$U$2,Datos!$P$6,IF(I23=0,"",IF(AND(I23&gt;11,I23&lt;=19),Datos!$P$6,"")))</f>
        <v/>
      </c>
      <c r="J27" s="152" t="str">
        <f>IF(J19=Datos!$U$2,Datos!$P$6,IF(J23=0,"",IF(AND(J23&gt;11,J23&lt;=19),Datos!$P$6,"")))</f>
        <v/>
      </c>
      <c r="K27" s="152" t="str">
        <f>IF(K19=Datos!$U$2,Datos!$P$6,IF(K23=0,"",IF(AND(K23&gt;11,K23&lt;=19),Datos!$P$6,"")))</f>
        <v/>
      </c>
      <c r="L27" s="152" t="str">
        <f>IF(L19=Datos!$U$2,Datos!$P$6,IF(L23=0,"",IF(AND(L23&gt;11,L23&lt;=19),Datos!$P$6,"")))</f>
        <v/>
      </c>
      <c r="M27" s="152" t="str">
        <f>IF(M19=Datos!$U$2,Datos!$P$6,IF(M23=0,"",IF(AND(M23&gt;11,M23&lt;=19),Datos!$P$6,"")))</f>
        <v/>
      </c>
      <c r="N27" s="152" t="str">
        <f>IF(N19=Datos!$U$2,Datos!$P$6,IF(N23=0,"",IF(AND(N23&gt;11,N23&lt;=19),Datos!$P$6,"")))</f>
        <v/>
      </c>
      <c r="O27" s="152" t="str">
        <f>IF(O19=Datos!$U$2,Datos!$P$6,IF(O23=0,"",IF(AND(O23&gt;11,O23&lt;=19),Datos!$P$6,"")))</f>
        <v/>
      </c>
      <c r="P27" s="152" t="str">
        <f>IF(P19=Datos!$U$2,Datos!$P$6,IF(P23=0,"",IF(AND(P23&gt;11,P23&lt;=19),Datos!$P$6,"")))</f>
        <v/>
      </c>
      <c r="Q27" s="152" t="str">
        <f>IF(Q19=Datos!$U$2,Datos!$P$6,IF(Q23=0,"",IF(AND(Q23&gt;11,Q23&lt;=19),Datos!$P$6,"")))</f>
        <v/>
      </c>
      <c r="R27" s="152" t="str">
        <f>IF(R19=Datos!$U$2,Datos!$P$6,IF(R23=0,"",IF(AND(R23&gt;11,R23&lt;=19),Datos!$P$6,"")))</f>
        <v/>
      </c>
      <c r="S27" s="152" t="str">
        <f>IF(S19=Datos!$U$2,Datos!$P$6,IF(S23=0,"",IF(AND(S23&gt;11,S23&lt;=19),Datos!$P$6,"")))</f>
        <v/>
      </c>
      <c r="T27" s="152" t="str">
        <f>IF(T19=Datos!$U$2,Datos!$P$6,IF(T23=0,"",IF(AND(T23&gt;11,T23&lt;=19),Datos!$P$6,"")))</f>
        <v/>
      </c>
      <c r="U27" s="152" t="str">
        <f>IF(U19=Datos!$U$2,Datos!$P$6,IF(U23=0,"",IF(AND(U23&gt;11,U23&lt;=19),Datos!$P$6,"")))</f>
        <v/>
      </c>
      <c r="V27" s="152" t="str">
        <f>IF(V19=Datos!$U$2,Datos!$P$6,IF(V23=0,"",IF(AND(V23&gt;11,V23&lt;=19),Datos!$P$6,"")))</f>
        <v/>
      </c>
      <c r="W27" s="152" t="str">
        <f>IF(W19=Datos!$U$2,Datos!$P$6,IF(W23=0,"",IF(AND(W23&gt;11,W23&lt;=19),Datos!$P$6,"")))</f>
        <v/>
      </c>
    </row>
    <row r="28" spans="2:23">
      <c r="B28" s="151"/>
      <c r="C28" s="151"/>
      <c r="D28" s="153"/>
      <c r="E28" s="153"/>
      <c r="F28" s="153"/>
      <c r="G28" s="153"/>
      <c r="H28" s="153"/>
      <c r="I28" s="153"/>
      <c r="J28" s="153"/>
      <c r="K28" s="153"/>
      <c r="L28" s="153"/>
      <c r="M28" s="153"/>
      <c r="N28" s="153"/>
      <c r="O28" s="153"/>
      <c r="P28" s="153"/>
      <c r="Q28" s="153"/>
      <c r="R28" s="153"/>
      <c r="S28" s="153"/>
      <c r="T28" s="153"/>
      <c r="U28" s="153"/>
      <c r="V28" s="153"/>
      <c r="W28" s="153"/>
    </row>
    <row r="29" spans="2:23">
      <c r="B29" s="151"/>
      <c r="C29" s="151"/>
      <c r="D29" s="153"/>
      <c r="E29" s="153"/>
      <c r="F29" s="153"/>
      <c r="G29" s="153"/>
      <c r="H29" s="153"/>
      <c r="I29" s="153"/>
      <c r="J29" s="153"/>
      <c r="K29" s="153"/>
      <c r="L29" s="153"/>
      <c r="M29" s="153"/>
      <c r="N29" s="153"/>
      <c r="O29" s="153"/>
      <c r="P29" s="153"/>
      <c r="Q29" s="153"/>
      <c r="R29" s="153"/>
      <c r="S29" s="153"/>
      <c r="T29" s="153"/>
      <c r="U29" s="153"/>
      <c r="V29" s="153"/>
      <c r="W29" s="153"/>
    </row>
    <row r="30" spans="2:23">
      <c r="B30" s="151"/>
      <c r="D30" s="151"/>
    </row>
    <row r="31" spans="2:23">
      <c r="B31" s="151"/>
    </row>
    <row r="32" spans="2:23">
      <c r="B32" s="151"/>
    </row>
    <row r="33" spans="2:2">
      <c r="B33" s="151"/>
    </row>
    <row r="34" spans="2:2">
      <c r="B34" s="151"/>
    </row>
    <row r="35" spans="2:2">
      <c r="B35" s="151"/>
    </row>
  </sheetData>
  <sheetProtection password="A10A" sheet="1" objects="1" scenarios="1"/>
  <mergeCells count="3">
    <mergeCell ref="B23:C23"/>
    <mergeCell ref="B24:C24"/>
    <mergeCell ref="B2:W2"/>
  </mergeCells>
  <conditionalFormatting sqref="B24">
    <cfRule type="expression" dxfId="6" priority="273">
      <formula>#REF!&gt;=1</formula>
    </cfRule>
  </conditionalFormatting>
  <dataValidations count="1">
    <dataValidation type="list" allowBlank="1" showInputMessage="1" showErrorMessage="1" sqref="D4:W22" xr:uid="{00000000-0002-0000-1800-000000000000}">
      <formula1>Respuestas</formula1>
    </dataValidation>
  </dataValidations>
  <hyperlinks>
    <hyperlink ref="D3" location="Ficha1!J77" display="Ficha1" xr:uid="{00000000-0004-0000-1800-000000000000}"/>
    <hyperlink ref="E3" location="Ficha2!J77" display="Ficha2" xr:uid="{00000000-0004-0000-1800-000001000000}"/>
    <hyperlink ref="F3" location="Ficha3!J77" display="Ficha3" xr:uid="{00000000-0004-0000-1800-000002000000}"/>
    <hyperlink ref="G3" location="Ficha4!J77" display="Ficha4" xr:uid="{00000000-0004-0000-1800-000003000000}"/>
    <hyperlink ref="H3" location="Ficha5!J77" display="Ficha5" xr:uid="{00000000-0004-0000-1800-000004000000}"/>
    <hyperlink ref="I3" location="Ficha6!J77" display="Ficha6" xr:uid="{00000000-0004-0000-1800-000005000000}"/>
    <hyperlink ref="J3" location="Ficha7!J77" display="Ficha7" xr:uid="{00000000-0004-0000-1800-000006000000}"/>
    <hyperlink ref="K3" location="Ficha8!J77" display="Ficha8" xr:uid="{00000000-0004-0000-1800-000007000000}"/>
    <hyperlink ref="L3" location="Ficha9!J77" display="Ficha9" xr:uid="{00000000-0004-0000-1800-000008000000}"/>
    <hyperlink ref="M3" location="Ficha10!J77" display="Ficha10" xr:uid="{00000000-0004-0000-1800-000009000000}"/>
    <hyperlink ref="N3" location="Ficha11!J77" display="Ficha11" xr:uid="{00000000-0004-0000-1800-00000A000000}"/>
    <hyperlink ref="O3" location="Ficha12!J77" display="Ficha12" xr:uid="{00000000-0004-0000-1800-00000B000000}"/>
    <hyperlink ref="P3" location="Ficha13!J77" display="Ficha13" xr:uid="{00000000-0004-0000-1800-00000C000000}"/>
    <hyperlink ref="Q3" location="Ficha14!J77" display="Ficha14" xr:uid="{00000000-0004-0000-1800-00000D000000}"/>
    <hyperlink ref="R3" location="Ficha15!J77" display="Ficha15" xr:uid="{00000000-0004-0000-1800-00000E000000}"/>
    <hyperlink ref="S3" location="Ficha16!J77" display="Ficha16" xr:uid="{00000000-0004-0000-1800-00000F000000}"/>
    <hyperlink ref="T3" location="Ficha17!J77" display="Ficha17" xr:uid="{00000000-0004-0000-1800-000010000000}"/>
    <hyperlink ref="U3" location="Ficha18!J77" display="Ficha18" xr:uid="{00000000-0004-0000-1800-000011000000}"/>
    <hyperlink ref="V3" location="Ficha19!J77" display="Ficha19" xr:uid="{00000000-0004-0000-1800-000012000000}"/>
    <hyperlink ref="W3" location="Ficha20!J77" display="Ficha20" xr:uid="{00000000-0004-0000-1800-000013000000}"/>
  </hyperlinks>
  <pageMargins left="0.7" right="0.7" top="0.75" bottom="0.75" header="0.3" footer="0.3"/>
  <pageSetup scale="32" orientation="portrait" horizontalDpi="4294967294" verticalDpi="4294967294"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14">
    <tabColor rgb="FF002060"/>
  </sheetPr>
  <dimension ref="B1:AO44"/>
  <sheetViews>
    <sheetView showGridLines="0" view="pageBreakPreview" zoomScale="70" zoomScaleNormal="40" zoomScaleSheetLayoutView="70" workbookViewId="0">
      <pane xSplit="3" ySplit="4" topLeftCell="M5" activePane="bottomRight" state="frozen"/>
      <selection pane="bottomRight" activeCell="F4" sqref="F4:G4"/>
      <selection pane="bottomLeft" activeCell="F4" sqref="F4:G4"/>
      <selection pane="topRight" activeCell="F4" sqref="F4:G4"/>
    </sheetView>
  </sheetViews>
  <sheetFormatPr defaultColWidth="11.5703125" defaultRowHeight="15.75"/>
  <cols>
    <col min="1" max="1" width="1" style="58" customWidth="1"/>
    <col min="2" max="2" width="6" style="58" customWidth="1"/>
    <col min="3" max="3" width="64.28515625" style="58" customWidth="1"/>
    <col min="4" max="4" width="41.5703125" style="58" customWidth="1"/>
    <col min="5" max="5" width="3" style="58" customWidth="1"/>
    <col min="6" max="6" width="39.28515625" style="58" customWidth="1"/>
    <col min="7" max="7" width="3.140625" style="58" customWidth="1"/>
    <col min="8" max="8" width="39.28515625" style="58" customWidth="1"/>
    <col min="9" max="9" width="3.140625" style="58" customWidth="1"/>
    <col min="10" max="10" width="39.28515625" style="58" customWidth="1"/>
    <col min="11" max="11" width="3.140625" style="58" customWidth="1"/>
    <col min="12" max="12" width="39.28515625" style="58" customWidth="1"/>
    <col min="13" max="13" width="3.140625" style="58" customWidth="1"/>
    <col min="14" max="14" width="41.5703125" style="58" customWidth="1"/>
    <col min="15" max="15" width="3" style="58" customWidth="1"/>
    <col min="16" max="16" width="39.28515625" style="58" customWidth="1"/>
    <col min="17" max="17" width="3.140625" style="58" customWidth="1"/>
    <col min="18" max="18" width="40.42578125" style="58" customWidth="1"/>
    <col min="19" max="19" width="3.140625" style="58" customWidth="1"/>
    <col min="20" max="20" width="39.28515625" style="58" customWidth="1"/>
    <col min="21" max="21" width="3.140625" style="58" customWidth="1"/>
    <col min="22" max="22" width="39.28515625" style="58" customWidth="1"/>
    <col min="23" max="23" width="4" style="58" customWidth="1"/>
    <col min="24" max="24" width="4" style="153" hidden="1" customWidth="1"/>
    <col min="25" max="29" width="4" style="58" hidden="1" customWidth="1"/>
    <col min="30" max="30" width="19.85546875" style="58" hidden="1" customWidth="1"/>
    <col min="31" max="32" width="4" style="58" hidden="1" customWidth="1"/>
    <col min="33" max="33" width="8.85546875" style="58" hidden="1" customWidth="1"/>
    <col min="34" max="35" width="5" style="58" hidden="1" customWidth="1"/>
    <col min="36" max="36" width="26.28515625" style="58" hidden="1" customWidth="1"/>
    <col min="37" max="37" width="18.42578125" style="58" hidden="1" customWidth="1"/>
    <col min="38" max="38" width="24.5703125" style="58" hidden="1" customWidth="1"/>
    <col min="39" max="39" width="15" style="58" hidden="1" customWidth="1"/>
    <col min="40" max="40" width="20.140625" style="58" hidden="1" customWidth="1"/>
    <col min="41" max="41" width="27.42578125" style="58" hidden="1" customWidth="1"/>
    <col min="42" max="42" width="18.85546875" style="58" customWidth="1"/>
    <col min="43" max="16384" width="11.5703125" style="58"/>
  </cols>
  <sheetData>
    <row r="1" spans="2:40" s="155" customFormat="1" ht="36" customHeight="1">
      <c r="B1" s="718" t="s">
        <v>1825</v>
      </c>
      <c r="C1" s="718"/>
      <c r="D1" s="718"/>
      <c r="E1" s="718"/>
      <c r="F1" s="718"/>
      <c r="G1" s="718"/>
      <c r="H1" s="718"/>
      <c r="I1" s="718"/>
      <c r="J1" s="718"/>
      <c r="K1" s="718"/>
      <c r="L1" s="718"/>
      <c r="M1" s="718"/>
      <c r="N1" s="718"/>
      <c r="O1" s="718"/>
      <c r="P1" s="718"/>
      <c r="Q1" s="718"/>
      <c r="R1" s="718"/>
      <c r="S1" s="718"/>
      <c r="T1" s="718"/>
      <c r="U1" s="718"/>
      <c r="V1" s="718"/>
      <c r="W1" s="718"/>
      <c r="X1" s="179" t="str">
        <f>Datos!V2</f>
        <v>X</v>
      </c>
      <c r="Y1" s="154"/>
      <c r="Z1" s="154"/>
    </row>
    <row r="2" spans="2:40" ht="4.9000000000000004" customHeight="1">
      <c r="C2" s="726"/>
      <c r="D2" s="727"/>
      <c r="E2" s="727"/>
      <c r="F2" s="727"/>
      <c r="G2" s="727"/>
      <c r="H2" s="727"/>
      <c r="I2" s="727"/>
      <c r="J2" s="727"/>
      <c r="K2" s="727"/>
      <c r="L2" s="727"/>
      <c r="M2" s="727"/>
      <c r="N2" s="178"/>
      <c r="O2" s="178"/>
      <c r="P2" s="178"/>
      <c r="Q2" s="178"/>
      <c r="R2" s="178"/>
      <c r="S2" s="178"/>
      <c r="T2" s="178"/>
      <c r="U2" s="178"/>
      <c r="V2" s="178"/>
      <c r="W2" s="178"/>
    </row>
    <row r="3" spans="2:40" ht="26.45" customHeight="1">
      <c r="D3" s="728" t="s">
        <v>1826</v>
      </c>
      <c r="E3" s="728"/>
      <c r="F3" s="728"/>
      <c r="G3" s="728"/>
      <c r="H3" s="728"/>
      <c r="I3" s="728"/>
      <c r="J3" s="728"/>
      <c r="K3" s="728"/>
      <c r="L3" s="728"/>
      <c r="M3" s="728"/>
      <c r="N3" s="719" t="s">
        <v>1827</v>
      </c>
      <c r="O3" s="719"/>
      <c r="P3" s="719"/>
      <c r="Q3" s="719"/>
      <c r="R3" s="719"/>
      <c r="S3" s="719"/>
      <c r="T3" s="719"/>
      <c r="U3" s="719"/>
      <c r="V3" s="719"/>
      <c r="W3" s="719"/>
      <c r="X3" s="156" t="str">
        <f>""</f>
        <v/>
      </c>
    </row>
    <row r="4" spans="2:40" ht="326.45" customHeight="1">
      <c r="B4" s="157" t="s">
        <v>1828</v>
      </c>
      <c r="C4" s="157" t="s">
        <v>1829</v>
      </c>
      <c r="D4" s="724" t="s">
        <v>1830</v>
      </c>
      <c r="E4" s="725"/>
      <c r="F4" s="724" t="s">
        <v>1831</v>
      </c>
      <c r="G4" s="725"/>
      <c r="H4" s="724" t="s">
        <v>1832</v>
      </c>
      <c r="I4" s="725"/>
      <c r="J4" s="724" t="s">
        <v>1833</v>
      </c>
      <c r="K4" s="725"/>
      <c r="L4" s="724" t="s">
        <v>1834</v>
      </c>
      <c r="M4" s="725"/>
      <c r="N4" s="720" t="s">
        <v>1835</v>
      </c>
      <c r="O4" s="721"/>
      <c r="P4" s="720" t="s">
        <v>1836</v>
      </c>
      <c r="Q4" s="721"/>
      <c r="R4" s="720" t="s">
        <v>1837</v>
      </c>
      <c r="S4" s="721"/>
      <c r="T4" s="720" t="s">
        <v>1838</v>
      </c>
      <c r="U4" s="721"/>
      <c r="V4" s="722" t="s">
        <v>1839</v>
      </c>
      <c r="W4" s="723"/>
    </row>
    <row r="5" spans="2:40" ht="20.100000000000001" customHeight="1">
      <c r="B5" s="729">
        <v>1</v>
      </c>
      <c r="C5" s="730" t="str">
        <f>IF(Ficha1!$D$21="","",IF(AND(Ficha1!$AK$13&lt;&gt;1,Ficha1!$AK$13&lt;&gt;5),Ficha1!$D$21,""))</f>
        <v>Inexactitud para generar o utilizar información documentada que no se ajuste a los requisitos del sistema de gestión integrado (requisitos del cliente, legales, normativos y del Instituto)</v>
      </c>
      <c r="D5" s="714"/>
      <c r="E5" s="715"/>
      <c r="F5" s="714"/>
      <c r="G5" s="715"/>
      <c r="H5" s="714"/>
      <c r="I5" s="715"/>
      <c r="J5" s="714"/>
      <c r="K5" s="715"/>
      <c r="L5" s="714"/>
      <c r="M5" s="715"/>
      <c r="N5" s="714"/>
      <c r="O5" s="715"/>
      <c r="P5" s="714" t="s">
        <v>66</v>
      </c>
      <c r="Q5" s="715"/>
      <c r="R5" s="714"/>
      <c r="S5" s="715"/>
      <c r="T5" s="714"/>
      <c r="U5" s="715"/>
      <c r="V5" s="714"/>
      <c r="W5" s="715"/>
    </row>
    <row r="6" spans="2:40" ht="20.100000000000001" customHeight="1">
      <c r="B6" s="729"/>
      <c r="C6" s="731"/>
      <c r="D6" s="716"/>
      <c r="E6" s="717"/>
      <c r="F6" s="716"/>
      <c r="G6" s="717"/>
      <c r="H6" s="716"/>
      <c r="I6" s="717"/>
      <c r="J6" s="716"/>
      <c r="K6" s="717"/>
      <c r="L6" s="716"/>
      <c r="M6" s="717"/>
      <c r="N6" s="716"/>
      <c r="O6" s="717"/>
      <c r="P6" s="716"/>
      <c r="Q6" s="717"/>
      <c r="R6" s="716"/>
      <c r="S6" s="717"/>
      <c r="T6" s="716"/>
      <c r="U6" s="717"/>
      <c r="V6" s="716"/>
      <c r="W6" s="717"/>
      <c r="X6" s="180">
        <f>IF(D5="X",1,IF(F5="X",2,IF(H5="X",3,IF(J5="X",4,IF(L5="X",5,IF(N5="X",6,IF(P5="X",7,IF(R5="X",8,IF(T5="X",9,IF(V5="X",10,0))))))))))</f>
        <v>7</v>
      </c>
      <c r="Y6" s="158" t="str">
        <f>IF(X6=0,"",IF(X6=1,Datos!$Q$2,""))</f>
        <v/>
      </c>
      <c r="Z6" s="158" t="str">
        <f>IF(X6=0,"",IF(X6=2,Datos!$Q$3,""))</f>
        <v/>
      </c>
      <c r="AA6" s="158" t="str">
        <f>IF(X6=0,"",IF(X6=3,Datos!$Q$4,""))</f>
        <v/>
      </c>
      <c r="AB6" s="158" t="str">
        <f>IF(X6=0,"",IF(X6=4,Datos!$Q$5,""))</f>
        <v/>
      </c>
      <c r="AC6" s="158" t="str">
        <f>IF(X6=0,"",IF(X6=5,Datos!$Q$6,""))</f>
        <v/>
      </c>
      <c r="AD6" s="158" t="str">
        <f>IF(X6=0,"",IF(X6=6,Datos!$Q$2,""))</f>
        <v/>
      </c>
      <c r="AE6" s="158" t="str">
        <f>IF(X6=0,"",IF(X6=7,Datos!$Q$3,""))</f>
        <v>Menor   -  (2)</v>
      </c>
      <c r="AF6" s="158" t="str">
        <f>IF(X6=0,"",IF(X6=8,Datos!$Q$4,""))</f>
        <v/>
      </c>
      <c r="AG6" s="158" t="str">
        <f>IF(X6=0,"",IF(X6=9,Datos!$Q$5,""))</f>
        <v/>
      </c>
      <c r="AH6" s="158" t="str">
        <f>IF(X6=0,"",IF(X6=10,Datos!$Q$6,""))</f>
        <v/>
      </c>
      <c r="AJ6" s="159" t="str">
        <f>IF(Y6&lt;&gt;"",Y6,IF(AD6&lt;&gt;"",AD6,""))</f>
        <v/>
      </c>
      <c r="AK6" s="159" t="str">
        <f>IF(Z6&lt;&gt;"",Z6,IF(AE6&lt;&gt;"",AE6,""))</f>
        <v>Menor   -  (2)</v>
      </c>
      <c r="AL6" s="159" t="str">
        <f>IF(AA6&lt;&gt;"",AA6,IF(AF6&lt;&gt;"",AF6,""))</f>
        <v/>
      </c>
      <c r="AM6" s="159" t="str">
        <f>IF(AB6&lt;&gt;"",AB6,IF(AG6&lt;&gt;"",AG6,""))</f>
        <v/>
      </c>
      <c r="AN6" s="159" t="str">
        <f>IF(AC6&lt;&gt;"",AC6,IF(AH6&lt;&gt;"",AH6,""))</f>
        <v/>
      </c>
    </row>
    <row r="7" spans="2:40" ht="20.100000000000001" customHeight="1">
      <c r="B7" s="729">
        <v>2</v>
      </c>
      <c r="C7" s="730" t="str">
        <f>IF(Ficha2!$D$21="","",IF(AND(Ficha2!$AK$13&lt;&gt;1,Ficha2!$AK$13&lt;&gt;5),Ficha2!$D$21,""))</f>
        <v>Pérdida de disponibilidad del activo de información durante la consulta de la información documentada</v>
      </c>
      <c r="D7" s="714"/>
      <c r="E7" s="715"/>
      <c r="F7" s="714"/>
      <c r="G7" s="715"/>
      <c r="H7" s="714"/>
      <c r="I7" s="715"/>
      <c r="J7" s="714"/>
      <c r="K7" s="715"/>
      <c r="L7" s="714"/>
      <c r="M7" s="715"/>
      <c r="N7" s="714"/>
      <c r="O7" s="715"/>
      <c r="P7" s="714"/>
      <c r="Q7" s="715"/>
      <c r="R7" s="714"/>
      <c r="S7" s="715"/>
      <c r="T7" s="714"/>
      <c r="U7" s="715"/>
      <c r="V7" s="714"/>
      <c r="W7" s="715"/>
    </row>
    <row r="8" spans="2:40" ht="20.100000000000001" customHeight="1">
      <c r="B8" s="729"/>
      <c r="C8" s="731"/>
      <c r="D8" s="716"/>
      <c r="E8" s="717"/>
      <c r="F8" s="716"/>
      <c r="G8" s="717"/>
      <c r="H8" s="716"/>
      <c r="I8" s="717"/>
      <c r="J8" s="716"/>
      <c r="K8" s="717"/>
      <c r="L8" s="716"/>
      <c r="M8" s="717"/>
      <c r="N8" s="716"/>
      <c r="O8" s="717"/>
      <c r="P8" s="716"/>
      <c r="Q8" s="717"/>
      <c r="R8" s="716"/>
      <c r="S8" s="717"/>
      <c r="T8" s="716"/>
      <c r="U8" s="717"/>
      <c r="V8" s="716"/>
      <c r="W8" s="717"/>
      <c r="X8" s="180">
        <f>IF(D7="X",1,IF(F7="X",2,IF(H7="X",3,IF(J7="X",4,IF(L7="X",5,IF(N7="X",6,IF(P7="X",7,IF(R7="X",8,IF(T7="X",9,IF(V7="X",10,0))))))))))</f>
        <v>0</v>
      </c>
      <c r="Y8" s="158" t="str">
        <f>IF(X8=0,"",IF(X8=1,Datos!$Q$2,""))</f>
        <v/>
      </c>
      <c r="Z8" s="158" t="str">
        <f>IF(X8=0,"",IF(X8=2,Datos!$Q$3,""))</f>
        <v/>
      </c>
      <c r="AA8" s="158" t="str">
        <f>IF(X8=0,"",IF(X8=3,Datos!$Q$4,""))</f>
        <v/>
      </c>
      <c r="AB8" s="158" t="str">
        <f>IF(X8=0,"",IF(X8=4,Datos!$Q$5,""))</f>
        <v/>
      </c>
      <c r="AC8" s="158" t="str">
        <f>IF(X8=0,"",IF(X8=5,Datos!$Q$6,""))</f>
        <v/>
      </c>
      <c r="AD8" s="158" t="str">
        <f>IF(X8=0,"",IF(X8=6,Datos!$Q$2,""))</f>
        <v/>
      </c>
      <c r="AE8" s="158" t="str">
        <f>IF(X8=0,"",IF(X8=7,Datos!$Q$3,""))</f>
        <v/>
      </c>
      <c r="AF8" s="158" t="str">
        <f>IF(X8=0,"",IF(X8=8,Datos!$Q$4,""))</f>
        <v/>
      </c>
      <c r="AG8" s="158" t="str">
        <f>IF(X8=0,"",IF(X8=9,Datos!$Q$5,""))</f>
        <v/>
      </c>
      <c r="AH8" s="158" t="str">
        <f>IF(X8=0,"",IF(X8=10,Datos!$Q$6,""))</f>
        <v/>
      </c>
      <c r="AJ8" s="159" t="str">
        <f>IF(Y8&lt;&gt;"",Y8,IF(AD8&lt;&gt;"",AD8,""))</f>
        <v/>
      </c>
      <c r="AK8" s="159" t="str">
        <f>IF(Z8&lt;&gt;"",Z8,IF(AE8&lt;&gt;"",AE8,""))</f>
        <v/>
      </c>
      <c r="AL8" s="159" t="str">
        <f>IF(AA8&lt;&gt;"",AA8,IF(AF8&lt;&gt;"",AF8,""))</f>
        <v/>
      </c>
      <c r="AM8" s="159" t="str">
        <f>IF(AB8&lt;&gt;"",AB8,IF(AG8&lt;&gt;"",AG8,""))</f>
        <v/>
      </c>
      <c r="AN8" s="159" t="str">
        <f>IF(AC8&lt;&gt;"",AC8,IF(AH8&lt;&gt;"",AH8,""))</f>
        <v/>
      </c>
    </row>
    <row r="9" spans="2:40" ht="20.100000000000001" customHeight="1">
      <c r="B9" s="729">
        <v>3</v>
      </c>
      <c r="C9" s="730" t="str">
        <f>IF(Ficha3!$D$21="","",IF(AND(Ficha3!$AK$13&lt;&gt;1,Ficha3!$AK$13&lt;&gt;5),Ficha3!$D$21,""))</f>
        <v>Pérdida de Integridad de la Información durante la gestión de la información documentada (actualización, modificación, eliminación, creación o consulta de la información controlada por el SGI)</v>
      </c>
      <c r="D9" s="714"/>
      <c r="E9" s="715"/>
      <c r="F9" s="714"/>
      <c r="G9" s="715"/>
      <c r="H9" s="714"/>
      <c r="I9" s="715"/>
      <c r="J9" s="714"/>
      <c r="K9" s="715"/>
      <c r="L9" s="714"/>
      <c r="M9" s="715"/>
      <c r="N9" s="714"/>
      <c r="O9" s="715"/>
      <c r="P9" s="714"/>
      <c r="Q9" s="715"/>
      <c r="R9" s="714"/>
      <c r="S9" s="715"/>
      <c r="T9" s="714"/>
      <c r="U9" s="715"/>
      <c r="V9" s="714"/>
      <c r="W9" s="715"/>
    </row>
    <row r="10" spans="2:40" ht="20.100000000000001" customHeight="1">
      <c r="B10" s="729"/>
      <c r="C10" s="731"/>
      <c r="D10" s="716"/>
      <c r="E10" s="717"/>
      <c r="F10" s="716"/>
      <c r="G10" s="717"/>
      <c r="H10" s="716"/>
      <c r="I10" s="717"/>
      <c r="J10" s="716"/>
      <c r="K10" s="717"/>
      <c r="L10" s="716"/>
      <c r="M10" s="717"/>
      <c r="N10" s="716"/>
      <c r="O10" s="717"/>
      <c r="P10" s="716"/>
      <c r="Q10" s="717"/>
      <c r="R10" s="716"/>
      <c r="S10" s="717"/>
      <c r="T10" s="716"/>
      <c r="U10" s="717"/>
      <c r="V10" s="716"/>
      <c r="W10" s="717"/>
      <c r="X10" s="180">
        <f>IF(D9="X",1,IF(F9="X",2,IF(H9="X",3,IF(J9="X",4,IF(L9="X",5,IF(N9="X",6,IF(P9="X",7,IF(R9="X",8,IF(T9="X",9,IF(V9="X",10,0))))))))))</f>
        <v>0</v>
      </c>
      <c r="Y10" s="158" t="str">
        <f>IF(X10=0,"",IF(X10=1,Datos!$Q$2,""))</f>
        <v/>
      </c>
      <c r="Z10" s="158" t="str">
        <f>IF(X10=0,"",IF(X10=2,Datos!$Q$3,""))</f>
        <v/>
      </c>
      <c r="AA10" s="158" t="str">
        <f>IF(X10=0,"",IF(X10=3,Datos!$Q$4,""))</f>
        <v/>
      </c>
      <c r="AB10" s="158" t="str">
        <f>IF(X10=0,"",IF(X10=4,Datos!$Q$5,""))</f>
        <v/>
      </c>
      <c r="AC10" s="158" t="str">
        <f>IF(X10=0,"",IF(X10=5,Datos!$Q$6,""))</f>
        <v/>
      </c>
      <c r="AD10" s="158" t="str">
        <f>IF(X10=0,"",IF(X10=6,Datos!$Q$2,""))</f>
        <v/>
      </c>
      <c r="AE10" s="158" t="str">
        <f>IF(X10=0,"",IF(X10=7,Datos!$Q$3,""))</f>
        <v/>
      </c>
      <c r="AF10" s="158" t="str">
        <f>IF(X10=0,"",IF(X10=8,Datos!$Q$4,""))</f>
        <v/>
      </c>
      <c r="AG10" s="158" t="str">
        <f>IF(X10=0,"",IF(X10=9,Datos!$Q$5,""))</f>
        <v/>
      </c>
      <c r="AH10" s="158" t="str">
        <f>IF(X10=0,"",IF(X10=10,Datos!$Q$6,""))</f>
        <v/>
      </c>
      <c r="AJ10" s="159" t="str">
        <f>IF(Y10&lt;&gt;"",Y10,IF(AD10&lt;&gt;"",AD10,""))</f>
        <v/>
      </c>
      <c r="AK10" s="159" t="str">
        <f>IF(Z10&lt;&gt;"",Z10,IF(AE10&lt;&gt;"",AE10,""))</f>
        <v/>
      </c>
      <c r="AL10" s="159" t="str">
        <f>IF(AA10&lt;&gt;"",AA10,IF(AF10&lt;&gt;"",AF10,""))</f>
        <v/>
      </c>
      <c r="AM10" s="159" t="str">
        <f>IF(AB10&lt;&gt;"",AB10,IF(AG10&lt;&gt;"",AG10,""))</f>
        <v/>
      </c>
      <c r="AN10" s="159" t="str">
        <f>IF(AC10&lt;&gt;"",AC10,IF(AH10&lt;&gt;"",AH10,""))</f>
        <v/>
      </c>
    </row>
    <row r="11" spans="2:40" ht="20.100000000000001" customHeight="1">
      <c r="B11" s="729">
        <v>4</v>
      </c>
      <c r="C11" s="730" t="str">
        <f>IF(Ficha4!$D$21="","",IF(AND(Ficha4!$AK$13&lt;&gt;1,Ficha4!$AK$13&lt;&gt;5),Ficha4!$D$21,""))</f>
        <v/>
      </c>
      <c r="D11" s="714"/>
      <c r="E11" s="715"/>
      <c r="F11" s="714"/>
      <c r="G11" s="715"/>
      <c r="H11" s="714"/>
      <c r="I11" s="715"/>
      <c r="J11" s="714"/>
      <c r="K11" s="715"/>
      <c r="L11" s="714"/>
      <c r="M11" s="715"/>
      <c r="N11" s="714"/>
      <c r="O11" s="715"/>
      <c r="P11" s="714"/>
      <c r="Q11" s="715"/>
      <c r="R11" s="714"/>
      <c r="S11" s="715"/>
      <c r="T11" s="714"/>
      <c r="U11" s="715"/>
      <c r="V11" s="714"/>
      <c r="W11" s="715"/>
    </row>
    <row r="12" spans="2:40" ht="20.100000000000001" customHeight="1">
      <c r="B12" s="729"/>
      <c r="C12" s="731"/>
      <c r="D12" s="716"/>
      <c r="E12" s="717"/>
      <c r="F12" s="716"/>
      <c r="G12" s="717"/>
      <c r="H12" s="716"/>
      <c r="I12" s="717"/>
      <c r="J12" s="716"/>
      <c r="K12" s="717"/>
      <c r="L12" s="716"/>
      <c r="M12" s="717"/>
      <c r="N12" s="716"/>
      <c r="O12" s="717"/>
      <c r="P12" s="716"/>
      <c r="Q12" s="717"/>
      <c r="R12" s="716"/>
      <c r="S12" s="717"/>
      <c r="T12" s="716"/>
      <c r="U12" s="717"/>
      <c r="V12" s="716"/>
      <c r="W12" s="717"/>
      <c r="X12" s="180">
        <f>IF(D11="X",1,IF(F11="X",2,IF(H11="X",3,IF(J11="X",4,IF(L11="X",5,IF(N11="X",6,IF(P11="X",7,IF(R11="X",8,IF(T11="X",9,IF(V11="X",10,0))))))))))</f>
        <v>0</v>
      </c>
      <c r="Y12" s="160" t="str">
        <f>IF(X12=0,"",IF(X12=1,Datos!$Q$2,""))</f>
        <v/>
      </c>
      <c r="Z12" s="160" t="str">
        <f>IF(X12=0,"",IF(X12=5,Datos!$Q$3,""))</f>
        <v/>
      </c>
      <c r="AA12" s="160" t="str">
        <f>IF(X12=0,"",IF(X12=2,Datos!$Q$4,""))</f>
        <v/>
      </c>
      <c r="AB12" s="160" t="str">
        <f>IF(X12=0,"",IF(X12=3,Datos!$Q$5,""))</f>
        <v/>
      </c>
      <c r="AC12" s="160" t="str">
        <f>IF(X12=0,"",IF(X12=4,Datos!$Q$6,""))</f>
        <v/>
      </c>
      <c r="AD12" s="160" t="str">
        <f>IF(X12=0,"",IF(X12=6,Datos!$Q$2,""))</f>
        <v/>
      </c>
      <c r="AE12" s="160" t="str">
        <f>IF(X12=0,"",IF(X12=10,Datos!$Q$3,""))</f>
        <v/>
      </c>
      <c r="AF12" s="160" t="str">
        <f>IF(X12=0,"",IF(X12=7,Datos!$Q$4,""))</f>
        <v/>
      </c>
      <c r="AG12" s="160" t="str">
        <f>IF(X12=0,"",IF(X12=8,Datos!$Q$5,""))</f>
        <v/>
      </c>
      <c r="AH12" s="160" t="str">
        <f>IF(X12=0,"",IF(X12=9,Datos!$Q$6,""))</f>
        <v/>
      </c>
      <c r="AJ12" s="159" t="str">
        <f>IF(Y12&lt;&gt;"",Y12,IF(AD12&lt;&gt;"",AD12,""))</f>
        <v/>
      </c>
      <c r="AK12" s="159" t="str">
        <f>IF(Z12&lt;&gt;"",Z12,IF(AE12&lt;&gt;"",AE12,""))</f>
        <v/>
      </c>
      <c r="AL12" s="159" t="str">
        <f>IF(AA12&lt;&gt;"",AA12,IF(AF12&lt;&gt;"",AF12,""))</f>
        <v/>
      </c>
      <c r="AM12" s="159" t="str">
        <f>IF(AB12&lt;&gt;"",AB12,IF(AG12&lt;&gt;"",AG12,""))</f>
        <v/>
      </c>
      <c r="AN12" s="159" t="str">
        <f>IF(AC12&lt;&gt;"",AC12,IF(AH12&lt;&gt;"",AH12,""))</f>
        <v/>
      </c>
    </row>
    <row r="13" spans="2:40" ht="20.100000000000001" customHeight="1">
      <c r="B13" s="729">
        <v>5</v>
      </c>
      <c r="C13" s="730" t="str">
        <f>IF(Ficha5!$D$21="","",IF(AND(Ficha5!$AK$13&lt;&gt;1,Ficha5!$AK$13&lt;&gt;5),Ficha5!$D$21,""))</f>
        <v/>
      </c>
      <c r="D13" s="714"/>
      <c r="E13" s="715"/>
      <c r="F13" s="714"/>
      <c r="G13" s="715"/>
      <c r="H13" s="714"/>
      <c r="I13" s="715"/>
      <c r="J13" s="714"/>
      <c r="K13" s="715"/>
      <c r="L13" s="714"/>
      <c r="M13" s="715"/>
      <c r="N13" s="714"/>
      <c r="O13" s="715"/>
      <c r="P13" s="714"/>
      <c r="Q13" s="715"/>
      <c r="R13" s="714"/>
      <c r="S13" s="715"/>
      <c r="T13" s="714"/>
      <c r="U13" s="715"/>
      <c r="V13" s="714"/>
      <c r="W13" s="715"/>
    </row>
    <row r="14" spans="2:40" ht="20.100000000000001" customHeight="1">
      <c r="B14" s="729"/>
      <c r="C14" s="731"/>
      <c r="D14" s="716"/>
      <c r="E14" s="717"/>
      <c r="F14" s="716"/>
      <c r="G14" s="717"/>
      <c r="H14" s="716"/>
      <c r="I14" s="717"/>
      <c r="J14" s="716"/>
      <c r="K14" s="717"/>
      <c r="L14" s="716"/>
      <c r="M14" s="717"/>
      <c r="N14" s="716"/>
      <c r="O14" s="717"/>
      <c r="P14" s="716"/>
      <c r="Q14" s="717"/>
      <c r="R14" s="716"/>
      <c r="S14" s="717"/>
      <c r="T14" s="716"/>
      <c r="U14" s="717"/>
      <c r="V14" s="716"/>
      <c r="W14" s="717"/>
      <c r="X14" s="180">
        <f>IF(D13="X",1,IF(F13="X",2,IF(H13="X",3,IF(J13="X",4,IF(L13="X",5,IF(N13="X",6,IF(P13="X",7,IF(R13="X",8,IF(T13="X",9,IF(V13="X",10,0))))))))))</f>
        <v>0</v>
      </c>
      <c r="Y14" s="158" t="str">
        <f>IF(X14=0,"",IF(X14=1,Datos!$Q$2,""))</f>
        <v/>
      </c>
      <c r="Z14" s="158" t="str">
        <f>IF(X14=0,"",IF(X14=2,Datos!$Q$3,""))</f>
        <v/>
      </c>
      <c r="AA14" s="158" t="str">
        <f>IF(X14=0,"",IF(X14=3,Datos!$Q$4,""))</f>
        <v/>
      </c>
      <c r="AB14" s="158" t="str">
        <f>IF(X14=0,"",IF(X14=4,Datos!$Q$5,""))</f>
        <v/>
      </c>
      <c r="AC14" s="158" t="str">
        <f>IF(X14=0,"",IF(X14=5,Datos!$Q$6,""))</f>
        <v/>
      </c>
      <c r="AD14" s="158" t="str">
        <f>IF(X14=0,"",IF(X14=6,Datos!$Q$2,""))</f>
        <v/>
      </c>
      <c r="AE14" s="158" t="str">
        <f>IF(X14=0,"",IF(X14=7,Datos!$Q$3,""))</f>
        <v/>
      </c>
      <c r="AF14" s="158" t="str">
        <f>IF(X14=0,"",IF(X14=8,Datos!$Q$4,""))</f>
        <v/>
      </c>
      <c r="AG14" s="158" t="str">
        <f>IF(X14=0,"",IF(X14=9,Datos!$Q$5,""))</f>
        <v/>
      </c>
      <c r="AH14" s="158" t="str">
        <f>IF(X14=0,"",IF(X14=10,Datos!$Q$6,""))</f>
        <v/>
      </c>
      <c r="AJ14" s="159" t="str">
        <f>IF(Y14&lt;&gt;"",Y14,IF(AD14&lt;&gt;"",AD14,""))</f>
        <v/>
      </c>
      <c r="AK14" s="159" t="str">
        <f>IF(Z14&lt;&gt;"",Z14,IF(AE14&lt;&gt;"",AE14,""))</f>
        <v/>
      </c>
      <c r="AL14" s="159" t="str">
        <f>IF(AA14&lt;&gt;"",AA14,IF(AF14&lt;&gt;"",AF14,""))</f>
        <v/>
      </c>
      <c r="AM14" s="159" t="str">
        <f>IF(AB14&lt;&gt;"",AB14,IF(AG14&lt;&gt;"",AG14,""))</f>
        <v/>
      </c>
      <c r="AN14" s="159" t="str">
        <f>IF(AC14&lt;&gt;"",AC14,IF(AH14&lt;&gt;"",AH14,""))</f>
        <v/>
      </c>
    </row>
    <row r="15" spans="2:40" ht="20.100000000000001" customHeight="1">
      <c r="B15" s="729">
        <v>6</v>
      </c>
      <c r="C15" s="730" t="str">
        <f>IF(Ficha6!$D$21="","",IF(AND(Ficha6!$AK$13&lt;&gt;1,Ficha6!$AK$13&lt;&gt;5),Ficha6!$D$21,""))</f>
        <v/>
      </c>
      <c r="D15" s="714"/>
      <c r="E15" s="715"/>
      <c r="F15" s="714"/>
      <c r="G15" s="715"/>
      <c r="H15" s="714"/>
      <c r="I15" s="715"/>
      <c r="J15" s="714"/>
      <c r="K15" s="715"/>
      <c r="L15" s="714"/>
      <c r="M15" s="715"/>
      <c r="N15" s="714"/>
      <c r="O15" s="715"/>
      <c r="P15" s="714"/>
      <c r="Q15" s="715"/>
      <c r="R15" s="714"/>
      <c r="S15" s="715"/>
      <c r="T15" s="714"/>
      <c r="U15" s="715"/>
      <c r="V15" s="714"/>
      <c r="W15" s="715"/>
    </row>
    <row r="16" spans="2:40" ht="20.100000000000001" customHeight="1">
      <c r="B16" s="729"/>
      <c r="C16" s="731"/>
      <c r="D16" s="716"/>
      <c r="E16" s="717"/>
      <c r="F16" s="716"/>
      <c r="G16" s="717"/>
      <c r="H16" s="716"/>
      <c r="I16" s="717"/>
      <c r="J16" s="716"/>
      <c r="K16" s="717"/>
      <c r="L16" s="716"/>
      <c r="M16" s="717"/>
      <c r="N16" s="716"/>
      <c r="O16" s="717"/>
      <c r="P16" s="716"/>
      <c r="Q16" s="717"/>
      <c r="R16" s="716"/>
      <c r="S16" s="717"/>
      <c r="T16" s="716"/>
      <c r="U16" s="717"/>
      <c r="V16" s="716"/>
      <c r="W16" s="717"/>
      <c r="X16" s="180">
        <f>IF(D15="X",1,IF(F15="X",2,IF(H15="X",3,IF(J15="X",4,IF(L15="X",5,IF(N15="X",6,IF(P15="X",7,IF(R15="X",8,IF(T15="X",9,IF(V15="X",10,0))))))))))</f>
        <v>0</v>
      </c>
      <c r="Y16" s="158" t="str">
        <f>IF(X16=0,"",IF(X16=1,Datos!$Q$2,""))</f>
        <v/>
      </c>
      <c r="Z16" s="158" t="str">
        <f>IF(X16=0,"",IF(X16=2,Datos!$Q$3,""))</f>
        <v/>
      </c>
      <c r="AA16" s="158" t="str">
        <f>IF(X16=0,"",IF(X16=3,Datos!$Q$4,""))</f>
        <v/>
      </c>
      <c r="AB16" s="158" t="str">
        <f>IF(X16=0,"",IF(X16=4,Datos!$Q$5,""))</f>
        <v/>
      </c>
      <c r="AC16" s="158" t="str">
        <f>IF(X16=0,"",IF(X16=5,Datos!$Q$6,""))</f>
        <v/>
      </c>
      <c r="AD16" s="158" t="str">
        <f>IF(X16=0,"",IF(X16=6,Datos!$Q$2,""))</f>
        <v/>
      </c>
      <c r="AE16" s="158" t="str">
        <f>IF(X16=0,"",IF(X16=7,Datos!$Q$3,""))</f>
        <v/>
      </c>
      <c r="AF16" s="158" t="str">
        <f>IF(X16=0,"",IF(X16=8,Datos!$Q$4,""))</f>
        <v/>
      </c>
      <c r="AG16" s="158" t="str">
        <f>IF(X16=0,"",IF(X16=9,Datos!$Q$5,""))</f>
        <v/>
      </c>
      <c r="AH16" s="158" t="str">
        <f>IF(X16=0,"",IF(X16=10,Datos!$Q$6,""))</f>
        <v/>
      </c>
      <c r="AJ16" s="159" t="str">
        <f>IF(Y16&lt;&gt;"",Y16,IF(AD16&lt;&gt;"",AD16,""))</f>
        <v/>
      </c>
      <c r="AK16" s="159" t="str">
        <f>IF(Z16&lt;&gt;"",Z16,IF(AE16&lt;&gt;"",AE16,""))</f>
        <v/>
      </c>
      <c r="AL16" s="159" t="str">
        <f>IF(AA16&lt;&gt;"",AA16,IF(AF16&lt;&gt;"",AF16,""))</f>
        <v/>
      </c>
      <c r="AM16" s="159" t="str">
        <f>IF(AB16&lt;&gt;"",AB16,IF(AG16&lt;&gt;"",AG16,""))</f>
        <v/>
      </c>
      <c r="AN16" s="159" t="str">
        <f>IF(AC16&lt;&gt;"",AC16,IF(AH16&lt;&gt;"",AH16,""))</f>
        <v/>
      </c>
    </row>
    <row r="17" spans="2:40" ht="20.100000000000001" customHeight="1">
      <c r="B17" s="729">
        <v>7</v>
      </c>
      <c r="C17" s="730" t="str">
        <f>IF(Ficha7!$D$21="","",IF(AND(Ficha7!$AK$13&lt;&gt;1,Ficha7!$AK$13&lt;&gt;5),Ficha7!$D$21,""))</f>
        <v/>
      </c>
      <c r="D17" s="714"/>
      <c r="E17" s="715"/>
      <c r="F17" s="714"/>
      <c r="G17" s="715"/>
      <c r="H17" s="714"/>
      <c r="I17" s="715"/>
      <c r="J17" s="714"/>
      <c r="K17" s="715"/>
      <c r="L17" s="714"/>
      <c r="M17" s="715"/>
      <c r="N17" s="714"/>
      <c r="O17" s="715"/>
      <c r="P17" s="714"/>
      <c r="Q17" s="715"/>
      <c r="R17" s="714"/>
      <c r="S17" s="715"/>
      <c r="T17" s="714"/>
      <c r="U17" s="715"/>
      <c r="V17" s="714"/>
      <c r="W17" s="715"/>
    </row>
    <row r="18" spans="2:40" ht="20.100000000000001" customHeight="1">
      <c r="B18" s="729"/>
      <c r="C18" s="731"/>
      <c r="D18" s="716"/>
      <c r="E18" s="717"/>
      <c r="F18" s="716"/>
      <c r="G18" s="717"/>
      <c r="H18" s="716"/>
      <c r="I18" s="717"/>
      <c r="J18" s="716"/>
      <c r="K18" s="717"/>
      <c r="L18" s="716"/>
      <c r="M18" s="717"/>
      <c r="N18" s="716"/>
      <c r="O18" s="717"/>
      <c r="P18" s="716"/>
      <c r="Q18" s="717"/>
      <c r="R18" s="716"/>
      <c r="S18" s="717"/>
      <c r="T18" s="716"/>
      <c r="U18" s="717"/>
      <c r="V18" s="716"/>
      <c r="W18" s="717"/>
      <c r="X18" s="180">
        <f>IF(D17="X",1,IF(F17="X",2,IF(H17="X",3,IF(J17="X",4,IF(L17="X",5,IF(N17="X",6,IF(P17="X",7,IF(R17="X",8,IF(T17="X",9,IF(V17="X",10,0))))))))))</f>
        <v>0</v>
      </c>
      <c r="Y18" s="158" t="str">
        <f>IF(X18=0,"",IF(X18=1,Datos!$Q$2,""))</f>
        <v/>
      </c>
      <c r="Z18" s="158" t="str">
        <f>IF(X18=0,"",IF(X18=2,Datos!$Q$3,""))</f>
        <v/>
      </c>
      <c r="AA18" s="158" t="str">
        <f>IF(X18=0,"",IF(X18=3,Datos!$Q$4,""))</f>
        <v/>
      </c>
      <c r="AB18" s="158" t="str">
        <f>IF(X18=0,"",IF(X18=4,Datos!$Q$5,""))</f>
        <v/>
      </c>
      <c r="AC18" s="158" t="str">
        <f>IF(X18=0,"",IF(X18=5,Datos!$Q$6,""))</f>
        <v/>
      </c>
      <c r="AD18" s="158" t="str">
        <f>IF(X18=0,"",IF(X18=6,Datos!$Q$2,""))</f>
        <v/>
      </c>
      <c r="AE18" s="158" t="str">
        <f>IF(X18=0,"",IF(X18=7,Datos!$Q$3,""))</f>
        <v/>
      </c>
      <c r="AF18" s="158" t="str">
        <f>IF(X18=0,"",IF(X18=8,Datos!$Q$4,""))</f>
        <v/>
      </c>
      <c r="AG18" s="158" t="str">
        <f>IF(X18=0,"",IF(X18=9,Datos!$Q$5,""))</f>
        <v/>
      </c>
      <c r="AH18" s="158" t="str">
        <f>IF(X18=0,"",IF(X18=10,Datos!$Q$6,""))</f>
        <v/>
      </c>
      <c r="AJ18" s="159" t="str">
        <f>IF(Y18&lt;&gt;"",Y18,IF(AD18&lt;&gt;"",AD18,""))</f>
        <v/>
      </c>
      <c r="AK18" s="159" t="str">
        <f>IF(Z18&lt;&gt;"",Z18,IF(AE18&lt;&gt;"",AE18,""))</f>
        <v/>
      </c>
      <c r="AL18" s="159" t="str">
        <f>IF(AA18&lt;&gt;"",AA18,IF(AF18&lt;&gt;"",AF18,""))</f>
        <v/>
      </c>
      <c r="AM18" s="159" t="str">
        <f>IF(AB18&lt;&gt;"",AB18,IF(AG18&lt;&gt;"",AG18,""))</f>
        <v/>
      </c>
      <c r="AN18" s="159" t="str">
        <f>IF(AC18&lt;&gt;"",AC18,IF(AH18&lt;&gt;"",AH18,""))</f>
        <v/>
      </c>
    </row>
    <row r="19" spans="2:40" ht="20.100000000000001" customHeight="1">
      <c r="B19" s="729">
        <v>8</v>
      </c>
      <c r="C19" s="730" t="str">
        <f>IF(Ficha8!$D$21="","",IF(AND(Ficha8!$AK$13&lt;&gt;1,Ficha8!$AK$13&lt;&gt;5),Ficha8!$D$21,""))</f>
        <v/>
      </c>
      <c r="D19" s="714"/>
      <c r="E19" s="715"/>
      <c r="F19" s="714"/>
      <c r="G19" s="715"/>
      <c r="H19" s="714"/>
      <c r="I19" s="715"/>
      <c r="J19" s="714"/>
      <c r="K19" s="715"/>
      <c r="L19" s="714"/>
      <c r="M19" s="715"/>
      <c r="N19" s="714"/>
      <c r="O19" s="715"/>
      <c r="P19" s="714"/>
      <c r="Q19" s="715"/>
      <c r="R19" s="714"/>
      <c r="S19" s="715"/>
      <c r="T19" s="714"/>
      <c r="U19" s="715"/>
      <c r="V19" s="714"/>
      <c r="W19" s="715"/>
    </row>
    <row r="20" spans="2:40" ht="20.100000000000001" customHeight="1">
      <c r="B20" s="729"/>
      <c r="C20" s="731"/>
      <c r="D20" s="716"/>
      <c r="E20" s="717"/>
      <c r="F20" s="716"/>
      <c r="G20" s="717"/>
      <c r="H20" s="716"/>
      <c r="I20" s="717"/>
      <c r="J20" s="716"/>
      <c r="K20" s="717"/>
      <c r="L20" s="716"/>
      <c r="M20" s="717"/>
      <c r="N20" s="716"/>
      <c r="O20" s="717"/>
      <c r="P20" s="716"/>
      <c r="Q20" s="717"/>
      <c r="R20" s="716"/>
      <c r="S20" s="717"/>
      <c r="T20" s="716"/>
      <c r="U20" s="717"/>
      <c r="V20" s="716"/>
      <c r="W20" s="717"/>
      <c r="X20" s="180">
        <f>IF(D19="X",1,IF(F19="X",2,IF(H19="X",3,IF(J19="X",4,IF(L19="X",5,IF(N19="X",6,IF(P19="X",7,IF(R19="X",8,IF(T19="X",9,IF(V19="X",10,0))))))))))</f>
        <v>0</v>
      </c>
      <c r="Y20" s="158" t="str">
        <f>IF(X20=0,"",IF(X20=1,Datos!$Q$2,""))</f>
        <v/>
      </c>
      <c r="Z20" s="158" t="str">
        <f>IF(X20=0,"",IF(X20=2,Datos!$Q$3,""))</f>
        <v/>
      </c>
      <c r="AA20" s="158" t="str">
        <f>IF(X20=0,"",IF(X20=3,Datos!$Q$4,""))</f>
        <v/>
      </c>
      <c r="AB20" s="158" t="str">
        <f>IF(X20=0,"",IF(X20=4,Datos!$Q$5,""))</f>
        <v/>
      </c>
      <c r="AC20" s="158" t="str">
        <f>IF(X20=0,"",IF(X20=5,Datos!$Q$6,""))</f>
        <v/>
      </c>
      <c r="AD20" s="158" t="str">
        <f>IF(X20=0,"",IF(X20=6,Datos!$Q$2,""))</f>
        <v/>
      </c>
      <c r="AE20" s="158" t="str">
        <f>IF(X20=0,"",IF(X20=7,Datos!$Q$3,""))</f>
        <v/>
      </c>
      <c r="AF20" s="158" t="str">
        <f>IF(X20=0,"",IF(X20=8,Datos!$Q$4,""))</f>
        <v/>
      </c>
      <c r="AG20" s="158" t="str">
        <f>IF(X20=0,"",IF(X20=9,Datos!$Q$5,""))</f>
        <v/>
      </c>
      <c r="AH20" s="158" t="str">
        <f>IF(X20=0,"",IF(X20=10,Datos!$Q$6,""))</f>
        <v/>
      </c>
      <c r="AJ20" s="159" t="str">
        <f>IF(Y20&lt;&gt;"",Y20,IF(AD20&lt;&gt;"",AD20,""))</f>
        <v/>
      </c>
      <c r="AK20" s="159" t="str">
        <f>IF(Z20&lt;&gt;"",Z20,IF(AE20&lt;&gt;"",AE20,""))</f>
        <v/>
      </c>
      <c r="AL20" s="159" t="str">
        <f>IF(AA20&lt;&gt;"",AA20,IF(AF20&lt;&gt;"",AF20,""))</f>
        <v/>
      </c>
      <c r="AM20" s="159" t="str">
        <f>IF(AB20&lt;&gt;"",AB20,IF(AG20&lt;&gt;"",AG20,""))</f>
        <v/>
      </c>
      <c r="AN20" s="159" t="str">
        <f>IF(AC20&lt;&gt;"",AC20,IF(AH20&lt;&gt;"",AH20,""))</f>
        <v/>
      </c>
    </row>
    <row r="21" spans="2:40" ht="20.100000000000001" customHeight="1">
      <c r="B21" s="729">
        <v>9</v>
      </c>
      <c r="C21" s="730" t="str">
        <f>IF(Ficha9!$D$21="","",IF(AND(Ficha9!$AK$13&lt;&gt;1,Ficha9!$AK$13&lt;&gt;5),Ficha9!$D$21,""))</f>
        <v/>
      </c>
      <c r="D21" s="714"/>
      <c r="E21" s="715"/>
      <c r="F21" s="714"/>
      <c r="G21" s="715"/>
      <c r="H21" s="714"/>
      <c r="I21" s="715"/>
      <c r="J21" s="714"/>
      <c r="K21" s="715"/>
      <c r="L21" s="714"/>
      <c r="M21" s="715"/>
      <c r="N21" s="714"/>
      <c r="O21" s="715"/>
      <c r="P21" s="714"/>
      <c r="Q21" s="715"/>
      <c r="R21" s="714"/>
      <c r="S21" s="715"/>
      <c r="T21" s="714"/>
      <c r="U21" s="715"/>
      <c r="V21" s="714"/>
      <c r="W21" s="715"/>
    </row>
    <row r="22" spans="2:40" ht="20.100000000000001" customHeight="1">
      <c r="B22" s="729"/>
      <c r="C22" s="731"/>
      <c r="D22" s="716"/>
      <c r="E22" s="717"/>
      <c r="F22" s="716"/>
      <c r="G22" s="717"/>
      <c r="H22" s="716"/>
      <c r="I22" s="717"/>
      <c r="J22" s="716"/>
      <c r="K22" s="717"/>
      <c r="L22" s="716"/>
      <c r="M22" s="717"/>
      <c r="N22" s="716"/>
      <c r="O22" s="717"/>
      <c r="P22" s="716"/>
      <c r="Q22" s="717"/>
      <c r="R22" s="716"/>
      <c r="S22" s="717"/>
      <c r="T22" s="716"/>
      <c r="U22" s="717"/>
      <c r="V22" s="716"/>
      <c r="W22" s="717"/>
      <c r="X22" s="180">
        <f>IF(D21="X",1,IF(F21="X",2,IF(H21="X",3,IF(J21="X",4,IF(L21="X",5,IF(N21="X",6,IF(P21="X",7,IF(R21="X",8,IF(T21="X",9,IF(V21="X",10,0))))))))))</f>
        <v>0</v>
      </c>
      <c r="Y22" s="158" t="str">
        <f>IF(X22=0,"",IF(X22=1,Datos!$Q$2,""))</f>
        <v/>
      </c>
      <c r="Z22" s="158" t="str">
        <f>IF(X22=0,"",IF(X22=2,Datos!$Q$3,""))</f>
        <v/>
      </c>
      <c r="AA22" s="158" t="str">
        <f>IF(X22=0,"",IF(X22=3,Datos!$Q$4,""))</f>
        <v/>
      </c>
      <c r="AB22" s="158" t="str">
        <f>IF(X22=0,"",IF(X22=4,Datos!$Q$5,""))</f>
        <v/>
      </c>
      <c r="AC22" s="158" t="str">
        <f>IF(X22=0,"",IF(X22=5,Datos!$Q$6,""))</f>
        <v/>
      </c>
      <c r="AD22" s="158" t="str">
        <f>IF(X22=0,"",IF(X22=6,Datos!$Q$2,""))</f>
        <v/>
      </c>
      <c r="AE22" s="158" t="str">
        <f>IF(X22=0,"",IF(X22=7,Datos!$Q$3,""))</f>
        <v/>
      </c>
      <c r="AF22" s="158" t="str">
        <f>IF(X22=0,"",IF(X22=8,Datos!$Q$4,""))</f>
        <v/>
      </c>
      <c r="AG22" s="158" t="str">
        <f>IF(X22=0,"",IF(X22=9,Datos!$Q$5,""))</f>
        <v/>
      </c>
      <c r="AH22" s="158" t="str">
        <f>IF(X22=0,"",IF(X22=10,Datos!$Q$6,""))</f>
        <v/>
      </c>
      <c r="AJ22" s="159" t="str">
        <f>IF(Y22&lt;&gt;"",Y22,IF(AD22&lt;&gt;"",AD22,""))</f>
        <v/>
      </c>
      <c r="AK22" s="159" t="str">
        <f>IF(Z22&lt;&gt;"",Z22,IF(AE22&lt;&gt;"",AE22,""))</f>
        <v/>
      </c>
      <c r="AL22" s="159" t="str">
        <f>IF(AA22&lt;&gt;"",AA22,IF(AF22&lt;&gt;"",AF22,""))</f>
        <v/>
      </c>
      <c r="AM22" s="159" t="str">
        <f>IF(AB22&lt;&gt;"",AB22,IF(AG22&lt;&gt;"",AG22,""))</f>
        <v/>
      </c>
      <c r="AN22" s="159" t="str">
        <f>IF(AC22&lt;&gt;"",AC22,IF(AH22&lt;&gt;"",AH22,""))</f>
        <v/>
      </c>
    </row>
    <row r="23" spans="2:40" ht="20.100000000000001" customHeight="1">
      <c r="B23" s="729">
        <v>10</v>
      </c>
      <c r="C23" s="730" t="str">
        <f>IF(Ficha10!$D$21="","",IF(AND(Ficha10!$AK$13&lt;&gt;1,Ficha10!$AK$13&lt;&gt;5),Ficha10!$D$21,""))</f>
        <v/>
      </c>
      <c r="D23" s="714"/>
      <c r="E23" s="715"/>
      <c r="F23" s="714"/>
      <c r="G23" s="715"/>
      <c r="H23" s="714"/>
      <c r="I23" s="715"/>
      <c r="J23" s="714"/>
      <c r="K23" s="715"/>
      <c r="L23" s="714"/>
      <c r="M23" s="715"/>
      <c r="N23" s="714"/>
      <c r="O23" s="715"/>
      <c r="P23" s="714"/>
      <c r="Q23" s="715"/>
      <c r="R23" s="714"/>
      <c r="S23" s="715"/>
      <c r="T23" s="714"/>
      <c r="U23" s="715"/>
      <c r="V23" s="714"/>
      <c r="W23" s="715"/>
    </row>
    <row r="24" spans="2:40" ht="20.100000000000001" customHeight="1">
      <c r="B24" s="729"/>
      <c r="C24" s="731"/>
      <c r="D24" s="716"/>
      <c r="E24" s="717"/>
      <c r="F24" s="716"/>
      <c r="G24" s="717"/>
      <c r="H24" s="716"/>
      <c r="I24" s="717"/>
      <c r="J24" s="716"/>
      <c r="K24" s="717"/>
      <c r="L24" s="716"/>
      <c r="M24" s="717"/>
      <c r="N24" s="716"/>
      <c r="O24" s="717"/>
      <c r="P24" s="716"/>
      <c r="Q24" s="717"/>
      <c r="R24" s="716"/>
      <c r="S24" s="717"/>
      <c r="T24" s="716"/>
      <c r="U24" s="717"/>
      <c r="V24" s="716"/>
      <c r="W24" s="717"/>
      <c r="X24" s="180">
        <f>IF(D23="X",1,IF(F23="X",2,IF(H23="X",3,IF(J23="X",4,IF(L23="X",5,IF(N23="X",6,IF(P23="X",7,IF(R23="X",8,IF(T23="X",9,IF(V23="X",10,0))))))))))</f>
        <v>0</v>
      </c>
      <c r="Y24" s="158" t="str">
        <f>IF(X24=0,"",IF(X24=1,Datos!$Q$2,""))</f>
        <v/>
      </c>
      <c r="Z24" s="158" t="str">
        <f>IF(X24=0,"",IF(X24=2,Datos!$Q$3,""))</f>
        <v/>
      </c>
      <c r="AA24" s="158" t="str">
        <f>IF(X24=0,"",IF(X24=3,Datos!$Q$4,""))</f>
        <v/>
      </c>
      <c r="AB24" s="158" t="str">
        <f>IF(X24=0,"",IF(X24=4,Datos!$Q$5,""))</f>
        <v/>
      </c>
      <c r="AC24" s="158" t="str">
        <f>IF(X24=0,"",IF(X24=5,Datos!$Q$6,""))</f>
        <v/>
      </c>
      <c r="AD24" s="158" t="str">
        <f>IF(X24=0,"",IF(X24=6,Datos!$Q$2,""))</f>
        <v/>
      </c>
      <c r="AE24" s="158" t="str">
        <f>IF(X24=0,"",IF(X24=7,Datos!$Q$3,""))</f>
        <v/>
      </c>
      <c r="AF24" s="158" t="str">
        <f>IF(X24=0,"",IF(X24=8,Datos!$Q$4,""))</f>
        <v/>
      </c>
      <c r="AG24" s="158" t="str">
        <f>IF(X24=0,"",IF(X24=9,Datos!$Q$5,""))</f>
        <v/>
      </c>
      <c r="AH24" s="158" t="str">
        <f>IF(X24=0,"",IF(X24=10,Datos!$Q$6,""))</f>
        <v/>
      </c>
      <c r="AJ24" s="159" t="str">
        <f>IF(Y24&lt;&gt;"",Y24,IF(AD24&lt;&gt;"",AD24,""))</f>
        <v/>
      </c>
      <c r="AK24" s="159" t="str">
        <f>IF(Z24&lt;&gt;"",Z24,IF(AE24&lt;&gt;"",AE24,""))</f>
        <v/>
      </c>
      <c r="AL24" s="159" t="str">
        <f>IF(AA24&lt;&gt;"",AA24,IF(AF24&lt;&gt;"",AF24,""))</f>
        <v/>
      </c>
      <c r="AM24" s="159" t="str">
        <f>IF(AB24&lt;&gt;"",AB24,IF(AG24&lt;&gt;"",AG24,""))</f>
        <v/>
      </c>
      <c r="AN24" s="159" t="str">
        <f>IF(AC24&lt;&gt;"",AC24,IF(AH24&lt;&gt;"",AH24,""))</f>
        <v/>
      </c>
    </row>
    <row r="25" spans="2:40" ht="20.100000000000001" customHeight="1">
      <c r="B25" s="729">
        <v>11</v>
      </c>
      <c r="C25" s="730" t="str">
        <f>IF(Ficha11!$D$21="","",IF(AND(Ficha11!$AK$13&lt;&gt;1,Ficha11!$AK$13&lt;&gt;5),Ficha11!$D$21,""))</f>
        <v/>
      </c>
      <c r="D25" s="714"/>
      <c r="E25" s="715"/>
      <c r="F25" s="714"/>
      <c r="G25" s="715"/>
      <c r="H25" s="714"/>
      <c r="I25" s="715"/>
      <c r="J25" s="714"/>
      <c r="K25" s="715"/>
      <c r="L25" s="714"/>
      <c r="M25" s="715"/>
      <c r="N25" s="714"/>
      <c r="O25" s="715"/>
      <c r="P25" s="714"/>
      <c r="Q25" s="715"/>
      <c r="R25" s="714"/>
      <c r="S25" s="715"/>
      <c r="T25" s="714"/>
      <c r="U25" s="715"/>
      <c r="V25" s="714"/>
      <c r="W25" s="715"/>
    </row>
    <row r="26" spans="2:40" ht="20.100000000000001" customHeight="1">
      <c r="B26" s="729"/>
      <c r="C26" s="731"/>
      <c r="D26" s="716"/>
      <c r="E26" s="717"/>
      <c r="F26" s="716"/>
      <c r="G26" s="717"/>
      <c r="H26" s="716"/>
      <c r="I26" s="717"/>
      <c r="J26" s="716"/>
      <c r="K26" s="717"/>
      <c r="L26" s="716"/>
      <c r="M26" s="717"/>
      <c r="N26" s="716"/>
      <c r="O26" s="717"/>
      <c r="P26" s="716"/>
      <c r="Q26" s="717"/>
      <c r="R26" s="716"/>
      <c r="S26" s="717"/>
      <c r="T26" s="716"/>
      <c r="U26" s="717"/>
      <c r="V26" s="716"/>
      <c r="W26" s="717"/>
      <c r="X26" s="180">
        <f>IF(D25="X",1,IF(F25="X",2,IF(H25="X",3,IF(J25="X",4,IF(L25="X",5,IF(N25="X",6,IF(P25="X",7,IF(R25="X",8,IF(T25="X",9,IF(V25="X",10,0))))))))))</f>
        <v>0</v>
      </c>
      <c r="Y26" s="158" t="str">
        <f>IF(X26=0,"",IF(X26=1,Datos!$Q$2,""))</f>
        <v/>
      </c>
      <c r="Z26" s="158" t="str">
        <f>IF(X26=0,"",IF(X26=2,Datos!$Q$3,""))</f>
        <v/>
      </c>
      <c r="AA26" s="158" t="str">
        <f>IF(X26=0,"",IF(X26=3,Datos!$Q$4,""))</f>
        <v/>
      </c>
      <c r="AB26" s="158" t="str">
        <f>IF(X26=0,"",IF(X26=4,Datos!$Q$5,""))</f>
        <v/>
      </c>
      <c r="AC26" s="158" t="str">
        <f>IF(X26=0,"",IF(X26=5,Datos!$Q$6,""))</f>
        <v/>
      </c>
      <c r="AD26" s="158" t="str">
        <f>IF(X26=0,"",IF(X26=6,Datos!$Q$2,""))</f>
        <v/>
      </c>
      <c r="AE26" s="158" t="str">
        <f>IF(X26=0,"",IF(X26=7,Datos!$Q$3,""))</f>
        <v/>
      </c>
      <c r="AF26" s="158" t="str">
        <f>IF(X26=0,"",IF(X26=8,Datos!$Q$4,""))</f>
        <v/>
      </c>
      <c r="AG26" s="158" t="str">
        <f>IF(X26=0,"",IF(X26=9,Datos!$Q$5,""))</f>
        <v/>
      </c>
      <c r="AH26" s="158" t="str">
        <f>IF(X26=0,"",IF(X26=10,Datos!$Q$6,""))</f>
        <v/>
      </c>
      <c r="AJ26" s="159" t="str">
        <f>IF(Y26&lt;&gt;"",Y26,IF(AD26&lt;&gt;"",AD26,""))</f>
        <v/>
      </c>
      <c r="AK26" s="159" t="str">
        <f>IF(Z26&lt;&gt;"",Z26,IF(AE26&lt;&gt;"",AE26,""))</f>
        <v/>
      </c>
      <c r="AL26" s="159" t="str">
        <f>IF(AA26&lt;&gt;"",AA26,IF(AF26&lt;&gt;"",AF26,""))</f>
        <v/>
      </c>
      <c r="AM26" s="159" t="str">
        <f>IF(AB26&lt;&gt;"",AB26,IF(AG26&lt;&gt;"",AG26,""))</f>
        <v/>
      </c>
      <c r="AN26" s="159" t="str">
        <f>IF(AC26&lt;&gt;"",AC26,IF(AH26&lt;&gt;"",AH26,""))</f>
        <v/>
      </c>
    </row>
    <row r="27" spans="2:40" ht="20.100000000000001" customHeight="1">
      <c r="B27" s="729">
        <v>12</v>
      </c>
      <c r="C27" s="730" t="str">
        <f>IF(Ficha12!$D$21="","",IF(AND(Ficha12!$AK$13&lt;&gt;1,Ficha12!$AK$13&lt;&gt;5),Ficha12!$D$21,""))</f>
        <v/>
      </c>
      <c r="D27" s="714"/>
      <c r="E27" s="715"/>
      <c r="F27" s="714"/>
      <c r="G27" s="715"/>
      <c r="H27" s="714"/>
      <c r="I27" s="715"/>
      <c r="J27" s="714"/>
      <c r="K27" s="715"/>
      <c r="L27" s="714"/>
      <c r="M27" s="715"/>
      <c r="N27" s="714"/>
      <c r="O27" s="715"/>
      <c r="P27" s="714"/>
      <c r="Q27" s="715"/>
      <c r="R27" s="714"/>
      <c r="S27" s="715"/>
      <c r="T27" s="714"/>
      <c r="U27" s="715"/>
      <c r="V27" s="714"/>
      <c r="W27" s="715"/>
    </row>
    <row r="28" spans="2:40" ht="20.100000000000001" customHeight="1">
      <c r="B28" s="729"/>
      <c r="C28" s="731"/>
      <c r="D28" s="716"/>
      <c r="E28" s="717"/>
      <c r="F28" s="716"/>
      <c r="G28" s="717"/>
      <c r="H28" s="716"/>
      <c r="I28" s="717"/>
      <c r="J28" s="716"/>
      <c r="K28" s="717"/>
      <c r="L28" s="716"/>
      <c r="M28" s="717"/>
      <c r="N28" s="716"/>
      <c r="O28" s="717"/>
      <c r="P28" s="716"/>
      <c r="Q28" s="717"/>
      <c r="R28" s="716"/>
      <c r="S28" s="717"/>
      <c r="T28" s="716"/>
      <c r="U28" s="717"/>
      <c r="V28" s="716"/>
      <c r="W28" s="717"/>
      <c r="X28" s="180">
        <f>IF(D27="X",1,IF(F27="X",2,IF(H27="X",3,IF(J27="X",4,IF(L27="X",5,IF(N27="X",6,IF(P27="X",7,IF(R27="X",8,IF(T27="X",9,IF(V27="X",10,0))))))))))</f>
        <v>0</v>
      </c>
      <c r="Y28" s="158" t="str">
        <f>IF(X28=0,"",IF(X28=1,Datos!$Q$2,""))</f>
        <v/>
      </c>
      <c r="Z28" s="158" t="str">
        <f>IF(X28=0,"",IF(X28=2,Datos!$Q$3,""))</f>
        <v/>
      </c>
      <c r="AA28" s="158" t="str">
        <f>IF(X28=0,"",IF(X28=3,Datos!$Q$4,""))</f>
        <v/>
      </c>
      <c r="AB28" s="158" t="str">
        <f>IF(X28=0,"",IF(X28=4,Datos!$Q$5,""))</f>
        <v/>
      </c>
      <c r="AC28" s="158" t="str">
        <f>IF(X28=0,"",IF(X28=5,Datos!$Q$6,""))</f>
        <v/>
      </c>
      <c r="AD28" s="158" t="str">
        <f>IF(X28=0,"",IF(X28=6,Datos!$Q$2,""))</f>
        <v/>
      </c>
      <c r="AE28" s="158" t="str">
        <f>IF(X28=0,"",IF(X28=7,Datos!$Q$3,""))</f>
        <v/>
      </c>
      <c r="AF28" s="158" t="str">
        <f>IF(X28=0,"",IF(X28=8,Datos!$Q$4,""))</f>
        <v/>
      </c>
      <c r="AG28" s="158" t="str">
        <f>IF(X28=0,"",IF(X28=9,Datos!$Q$5,""))</f>
        <v/>
      </c>
      <c r="AH28" s="158" t="str">
        <f>IF(X28=0,"",IF(X28=10,Datos!$Q$6,""))</f>
        <v/>
      </c>
      <c r="AJ28" s="159" t="str">
        <f>IF(Y28&lt;&gt;"",Y28,IF(AD28&lt;&gt;"",AD28,""))</f>
        <v/>
      </c>
      <c r="AK28" s="159" t="str">
        <f>IF(Z28&lt;&gt;"",Z28,IF(AE28&lt;&gt;"",AE28,""))</f>
        <v/>
      </c>
      <c r="AL28" s="159" t="str">
        <f>IF(AA28&lt;&gt;"",AA28,IF(AF28&lt;&gt;"",AF28,""))</f>
        <v/>
      </c>
      <c r="AM28" s="159" t="str">
        <f>IF(AB28&lt;&gt;"",AB28,IF(AG28&lt;&gt;"",AG28,""))</f>
        <v/>
      </c>
      <c r="AN28" s="159" t="str">
        <f>IF(AC28&lt;&gt;"",AC28,IF(AH28&lt;&gt;"",AH28,""))</f>
        <v/>
      </c>
    </row>
    <row r="29" spans="2:40" ht="20.100000000000001" customHeight="1">
      <c r="B29" s="729">
        <v>13</v>
      </c>
      <c r="C29" s="730" t="str">
        <f>IF(Ficha13!$D$21="","",IF(AND(Ficha13!$AK$13&lt;&gt;1,Ficha13!$AK$13&lt;&gt;5),Ficha13!$D$21,""))</f>
        <v/>
      </c>
      <c r="D29" s="714"/>
      <c r="E29" s="715"/>
      <c r="F29" s="714"/>
      <c r="G29" s="715"/>
      <c r="H29" s="714"/>
      <c r="I29" s="715"/>
      <c r="J29" s="714"/>
      <c r="K29" s="715"/>
      <c r="L29" s="714"/>
      <c r="M29" s="715"/>
      <c r="N29" s="714"/>
      <c r="O29" s="715"/>
      <c r="P29" s="714"/>
      <c r="Q29" s="715"/>
      <c r="R29" s="714"/>
      <c r="S29" s="715"/>
      <c r="T29" s="714"/>
      <c r="U29" s="715"/>
      <c r="V29" s="714"/>
      <c r="W29" s="715"/>
    </row>
    <row r="30" spans="2:40" ht="20.100000000000001" customHeight="1">
      <c r="B30" s="729"/>
      <c r="C30" s="731"/>
      <c r="D30" s="716"/>
      <c r="E30" s="717"/>
      <c r="F30" s="716"/>
      <c r="G30" s="717"/>
      <c r="H30" s="716"/>
      <c r="I30" s="717"/>
      <c r="J30" s="716"/>
      <c r="K30" s="717"/>
      <c r="L30" s="716"/>
      <c r="M30" s="717"/>
      <c r="N30" s="716"/>
      <c r="O30" s="717"/>
      <c r="P30" s="716"/>
      <c r="Q30" s="717"/>
      <c r="R30" s="716"/>
      <c r="S30" s="717"/>
      <c r="T30" s="716"/>
      <c r="U30" s="717"/>
      <c r="V30" s="716"/>
      <c r="W30" s="717"/>
      <c r="X30" s="180">
        <f>IF(D29="X",1,IF(F29="X",2,IF(H29="X",3,IF(J29="X",4,IF(L29="X",5,IF(N29="X",6,IF(P29="X",7,IF(R29="X",8,IF(T29="X",9,IF(V29="X",10,0))))))))))</f>
        <v>0</v>
      </c>
      <c r="Y30" s="158" t="str">
        <f>IF(X30=0,"",IF(X30=1,Datos!$Q$2,""))</f>
        <v/>
      </c>
      <c r="Z30" s="158" t="str">
        <f>IF(X30=0,"",IF(X30=2,Datos!$Q$3,""))</f>
        <v/>
      </c>
      <c r="AA30" s="158" t="str">
        <f>IF(X30=0,"",IF(X30=3,Datos!$Q$4,""))</f>
        <v/>
      </c>
      <c r="AB30" s="158" t="str">
        <f>IF(X30=0,"",IF(X30=4,Datos!$Q$5,""))</f>
        <v/>
      </c>
      <c r="AC30" s="158" t="str">
        <f>IF(X30=0,"",IF(X30=5,Datos!$Q$6,""))</f>
        <v/>
      </c>
      <c r="AD30" s="158" t="str">
        <f>IF(X30=0,"",IF(X30=6,Datos!$Q$2,""))</f>
        <v/>
      </c>
      <c r="AE30" s="158" t="str">
        <f>IF(X30=0,"",IF(X30=7,Datos!$Q$3,""))</f>
        <v/>
      </c>
      <c r="AF30" s="158" t="str">
        <f>IF(X30=0,"",IF(X30=8,Datos!$Q$4,""))</f>
        <v/>
      </c>
      <c r="AG30" s="158" t="str">
        <f>IF(X30=0,"",IF(X30=9,Datos!$Q$5,""))</f>
        <v/>
      </c>
      <c r="AH30" s="158" t="str">
        <f>IF(X30=0,"",IF(X30=10,Datos!$Q$6,""))</f>
        <v/>
      </c>
      <c r="AJ30" s="159" t="str">
        <f>IF(Y30&lt;&gt;"",Y30,IF(AD30&lt;&gt;"",AD30,""))</f>
        <v/>
      </c>
      <c r="AK30" s="159" t="str">
        <f>IF(Z30&lt;&gt;"",Z30,IF(AE30&lt;&gt;"",AE30,""))</f>
        <v/>
      </c>
      <c r="AL30" s="159" t="str">
        <f>IF(AA30&lt;&gt;"",AA30,IF(AF30&lt;&gt;"",AF30,""))</f>
        <v/>
      </c>
      <c r="AM30" s="159" t="str">
        <f>IF(AB30&lt;&gt;"",AB30,IF(AG30&lt;&gt;"",AG30,""))</f>
        <v/>
      </c>
      <c r="AN30" s="159" t="str">
        <f>IF(AC30&lt;&gt;"",AC30,IF(AH30&lt;&gt;"",AH30,""))</f>
        <v/>
      </c>
    </row>
    <row r="31" spans="2:40" ht="20.100000000000001" customHeight="1">
      <c r="B31" s="729">
        <v>14</v>
      </c>
      <c r="C31" s="730" t="str">
        <f>IF(Ficha14!$D$21="","",IF(AND(Ficha14!$AK$13&lt;&gt;1,Ficha14!$AK$13&lt;&gt;5),Ficha14!$D$21,""))</f>
        <v/>
      </c>
      <c r="D31" s="714"/>
      <c r="E31" s="715"/>
      <c r="F31" s="714"/>
      <c r="G31" s="715"/>
      <c r="H31" s="714"/>
      <c r="I31" s="715"/>
      <c r="J31" s="714"/>
      <c r="K31" s="715"/>
      <c r="L31" s="714"/>
      <c r="M31" s="715"/>
      <c r="N31" s="714"/>
      <c r="O31" s="715"/>
      <c r="P31" s="714"/>
      <c r="Q31" s="715"/>
      <c r="R31" s="714"/>
      <c r="S31" s="715"/>
      <c r="T31" s="714"/>
      <c r="U31" s="715"/>
      <c r="V31" s="714"/>
      <c r="W31" s="715"/>
    </row>
    <row r="32" spans="2:40" ht="20.100000000000001" customHeight="1">
      <c r="B32" s="729"/>
      <c r="C32" s="731"/>
      <c r="D32" s="716"/>
      <c r="E32" s="717"/>
      <c r="F32" s="716"/>
      <c r="G32" s="717"/>
      <c r="H32" s="716"/>
      <c r="I32" s="717"/>
      <c r="J32" s="716"/>
      <c r="K32" s="717"/>
      <c r="L32" s="716"/>
      <c r="M32" s="717"/>
      <c r="N32" s="716"/>
      <c r="O32" s="717"/>
      <c r="P32" s="716"/>
      <c r="Q32" s="717"/>
      <c r="R32" s="716"/>
      <c r="S32" s="717"/>
      <c r="T32" s="716"/>
      <c r="U32" s="717"/>
      <c r="V32" s="716"/>
      <c r="W32" s="717"/>
      <c r="X32" s="180">
        <f>IF(D31="X",1,IF(F31="X",2,IF(H31="X",3,IF(J31="X",4,IF(L31="X",5,IF(N31="X",6,IF(P31="X",7,IF(R31="X",8,IF(T31="X",9,IF(V31="X",10,0))))))))))</f>
        <v>0</v>
      </c>
      <c r="Y32" s="160" t="str">
        <f>IF(X32=0,"",IF(X32=1,Datos!$Q$2,""))</f>
        <v/>
      </c>
      <c r="Z32" s="160" t="str">
        <f>IF(X32=0,"",IF(X32=5,Datos!$Q$3,""))</f>
        <v/>
      </c>
      <c r="AA32" s="160" t="str">
        <f>IF(X32=0,"",IF(X32=2,Datos!$Q$4,""))</f>
        <v/>
      </c>
      <c r="AB32" s="160" t="str">
        <f>IF(X32=0,"",IF(X32=3,Datos!$Q$5,""))</f>
        <v/>
      </c>
      <c r="AC32" s="160" t="str">
        <f>IF(X32=0,"",IF(X32=4,Datos!$Q$6,""))</f>
        <v/>
      </c>
      <c r="AD32" s="160" t="str">
        <f>IF(X32=0,"",IF(X32=6,Datos!$Q$2,""))</f>
        <v/>
      </c>
      <c r="AE32" s="160" t="str">
        <f>IF(X32=0,"",IF(X32=10,Datos!$Q$3,""))</f>
        <v/>
      </c>
      <c r="AF32" s="160" t="str">
        <f>IF(X32=0,"",IF(X32=7,Datos!$Q$4,""))</f>
        <v/>
      </c>
      <c r="AG32" s="160" t="str">
        <f>IF(X32=0,"",IF(X32=8,Datos!$Q$5,""))</f>
        <v/>
      </c>
      <c r="AH32" s="160" t="str">
        <f>IF(X32=0,"",IF(X32=9,Datos!$Q$6,""))</f>
        <v/>
      </c>
      <c r="AJ32" s="159" t="str">
        <f>IF(Y32&lt;&gt;"",Y32,IF(AD32&lt;&gt;"",AD32,""))</f>
        <v/>
      </c>
      <c r="AK32" s="159" t="str">
        <f>IF(Z32&lt;&gt;"",Z32,IF(AE32&lt;&gt;"",AE32,""))</f>
        <v/>
      </c>
      <c r="AL32" s="159" t="str">
        <f>IF(AA32&lt;&gt;"",AA32,IF(AF32&lt;&gt;"",AF32,""))</f>
        <v/>
      </c>
      <c r="AM32" s="159" t="str">
        <f>IF(AB32&lt;&gt;"",AB32,IF(AG32&lt;&gt;"",AG32,""))</f>
        <v/>
      </c>
      <c r="AN32" s="159" t="str">
        <f>IF(AC32&lt;&gt;"",AC32,IF(AH32&lt;&gt;"",AH32,""))</f>
        <v/>
      </c>
    </row>
    <row r="33" spans="2:40" ht="20.100000000000001" customHeight="1">
      <c r="B33" s="729">
        <v>15</v>
      </c>
      <c r="C33" s="730" t="str">
        <f>IF(Ficha15!$D$21="","",IF(AND(Ficha15!$AK$13&lt;&gt;1,Ficha15!$AK$13&lt;&gt;5),Ficha15!$D$21,""))</f>
        <v/>
      </c>
      <c r="D33" s="714"/>
      <c r="E33" s="715"/>
      <c r="F33" s="714"/>
      <c r="G33" s="715"/>
      <c r="H33" s="714"/>
      <c r="I33" s="715"/>
      <c r="J33" s="714"/>
      <c r="K33" s="715"/>
      <c r="L33" s="714"/>
      <c r="M33" s="715"/>
      <c r="N33" s="714"/>
      <c r="O33" s="715"/>
      <c r="P33" s="714"/>
      <c r="Q33" s="715"/>
      <c r="R33" s="714"/>
      <c r="S33" s="715"/>
      <c r="T33" s="714"/>
      <c r="U33" s="715"/>
      <c r="V33" s="714"/>
      <c r="W33" s="715"/>
    </row>
    <row r="34" spans="2:40" ht="20.100000000000001" customHeight="1">
      <c r="B34" s="729"/>
      <c r="C34" s="731"/>
      <c r="D34" s="716"/>
      <c r="E34" s="717"/>
      <c r="F34" s="716"/>
      <c r="G34" s="717"/>
      <c r="H34" s="716"/>
      <c r="I34" s="717"/>
      <c r="J34" s="716"/>
      <c r="K34" s="717"/>
      <c r="L34" s="716"/>
      <c r="M34" s="717"/>
      <c r="N34" s="716"/>
      <c r="O34" s="717"/>
      <c r="P34" s="716"/>
      <c r="Q34" s="717"/>
      <c r="R34" s="716"/>
      <c r="S34" s="717"/>
      <c r="T34" s="716"/>
      <c r="U34" s="717"/>
      <c r="V34" s="716"/>
      <c r="W34" s="717"/>
      <c r="X34" s="180">
        <f>IF(D33="X",1,IF(F33="X",2,IF(H33="X",3,IF(J33="X",4,IF(L33="X",5,IF(N33="X",6,IF(P33="X",7,IF(R33="X",8,IF(T33="X",9,IF(V33="X",10,0))))))))))</f>
        <v>0</v>
      </c>
      <c r="Y34" s="158" t="str">
        <f>IF(X34=0,"",IF(X34=1,Datos!$Q$2,""))</f>
        <v/>
      </c>
      <c r="Z34" s="158" t="str">
        <f>IF(X34=0,"",IF(X34=2,Datos!$Q$3,""))</f>
        <v/>
      </c>
      <c r="AA34" s="158" t="str">
        <f>IF(X34=0,"",IF(X34=3,Datos!$Q$4,""))</f>
        <v/>
      </c>
      <c r="AB34" s="158" t="str">
        <f>IF(X34=0,"",IF(X34=4,Datos!$Q$5,""))</f>
        <v/>
      </c>
      <c r="AC34" s="158" t="str">
        <f>IF(X34=0,"",IF(X34=5,Datos!$Q$6,""))</f>
        <v/>
      </c>
      <c r="AD34" s="158" t="str">
        <f>IF(X34=0,"",IF(X34=6,Datos!$Q$2,""))</f>
        <v/>
      </c>
      <c r="AE34" s="158" t="str">
        <f>IF(X34=0,"",IF(X34=7,Datos!$Q$3,""))</f>
        <v/>
      </c>
      <c r="AF34" s="158" t="str">
        <f>IF(X34=0,"",IF(X34=8,Datos!$Q$4,""))</f>
        <v/>
      </c>
      <c r="AG34" s="158" t="str">
        <f>IF(X34=0,"",IF(X34=9,Datos!$Q$5,""))</f>
        <v/>
      </c>
      <c r="AH34" s="158" t="str">
        <f>IF(X34=0,"",IF(X34=10,Datos!$Q$6,""))</f>
        <v/>
      </c>
      <c r="AJ34" s="159" t="str">
        <f>IF(Y34&lt;&gt;"",Y34,IF(AD34&lt;&gt;"",AD34,""))</f>
        <v/>
      </c>
      <c r="AK34" s="159" t="str">
        <f>IF(Z34&lt;&gt;"",Z34,IF(AE34&lt;&gt;"",AE34,""))</f>
        <v/>
      </c>
      <c r="AL34" s="159" t="str">
        <f>IF(AA34&lt;&gt;"",AA34,IF(AF34&lt;&gt;"",AF34,""))</f>
        <v/>
      </c>
      <c r="AM34" s="159" t="str">
        <f>IF(AB34&lt;&gt;"",AB34,IF(AG34&lt;&gt;"",AG34,""))</f>
        <v/>
      </c>
      <c r="AN34" s="159" t="str">
        <f>IF(AC34&lt;&gt;"",AC34,IF(AH34&lt;&gt;"",AH34,""))</f>
        <v/>
      </c>
    </row>
    <row r="35" spans="2:40" ht="20.100000000000001" customHeight="1">
      <c r="B35" s="729">
        <v>16</v>
      </c>
      <c r="C35" s="730" t="str">
        <f>IF(Ficha16!$D$21="","",IF(AND(Ficha16!$AK$13&lt;&gt;1,Ficha16!$AK$13&lt;&gt;5),Ficha16!$D$21,""))</f>
        <v/>
      </c>
      <c r="D35" s="714"/>
      <c r="E35" s="715"/>
      <c r="F35" s="714"/>
      <c r="G35" s="715"/>
      <c r="H35" s="714"/>
      <c r="I35" s="715"/>
      <c r="J35" s="714"/>
      <c r="K35" s="715"/>
      <c r="L35" s="714"/>
      <c r="M35" s="715"/>
      <c r="N35" s="714"/>
      <c r="O35" s="715"/>
      <c r="P35" s="714"/>
      <c r="Q35" s="715"/>
      <c r="R35" s="714"/>
      <c r="S35" s="715"/>
      <c r="T35" s="714"/>
      <c r="U35" s="715"/>
      <c r="V35" s="714"/>
      <c r="W35" s="715"/>
    </row>
    <row r="36" spans="2:40" ht="20.100000000000001" customHeight="1">
      <c r="B36" s="729"/>
      <c r="C36" s="731"/>
      <c r="D36" s="716"/>
      <c r="E36" s="717"/>
      <c r="F36" s="716"/>
      <c r="G36" s="717"/>
      <c r="H36" s="716"/>
      <c r="I36" s="717"/>
      <c r="J36" s="716"/>
      <c r="K36" s="717"/>
      <c r="L36" s="716"/>
      <c r="M36" s="717"/>
      <c r="N36" s="716"/>
      <c r="O36" s="717"/>
      <c r="P36" s="716"/>
      <c r="Q36" s="717"/>
      <c r="R36" s="716"/>
      <c r="S36" s="717"/>
      <c r="T36" s="716"/>
      <c r="U36" s="717"/>
      <c r="V36" s="716"/>
      <c r="W36" s="717"/>
      <c r="X36" s="180">
        <f>IF(D35="X",1,IF(F35="X",2,IF(H35="X",3,IF(J35="X",4,IF(L35="X",5,IF(N35="X",6,IF(P35="X",7,IF(R35="X",8,IF(T35="X",9,IF(V35="X",10,0))))))))))</f>
        <v>0</v>
      </c>
      <c r="Y36" s="158" t="str">
        <f>IF(X36=0,"",IF(X36=1,Datos!$Q$2,""))</f>
        <v/>
      </c>
      <c r="Z36" s="158" t="str">
        <f>IF(X36=0,"",IF(X36=2,Datos!$Q$3,""))</f>
        <v/>
      </c>
      <c r="AA36" s="158" t="str">
        <f>IF(X36=0,"",IF(X36=3,Datos!$Q$4,""))</f>
        <v/>
      </c>
      <c r="AB36" s="158" t="str">
        <f>IF(X36=0,"",IF(X36=4,Datos!$Q$5,""))</f>
        <v/>
      </c>
      <c r="AC36" s="158" t="str">
        <f>IF(X36=0,"",IF(X36=5,Datos!$Q$6,""))</f>
        <v/>
      </c>
      <c r="AD36" s="158" t="str">
        <f>IF(X36=0,"",IF(X36=6,Datos!$Q$2,""))</f>
        <v/>
      </c>
      <c r="AE36" s="158" t="str">
        <f>IF(X36=0,"",IF(X36=7,Datos!$Q$3,""))</f>
        <v/>
      </c>
      <c r="AF36" s="158" t="str">
        <f>IF(X36=0,"",IF(X36=8,Datos!$Q$4,""))</f>
        <v/>
      </c>
      <c r="AG36" s="158" t="str">
        <f>IF(X36=0,"",IF(X36=9,Datos!$Q$5,""))</f>
        <v/>
      </c>
      <c r="AH36" s="158" t="str">
        <f>IF(X36=0,"",IF(X36=10,Datos!$Q$6,""))</f>
        <v/>
      </c>
      <c r="AJ36" s="159" t="str">
        <f>IF(Y36&lt;&gt;"",Y36,IF(AD36&lt;&gt;"",AD36,""))</f>
        <v/>
      </c>
      <c r="AK36" s="159" t="str">
        <f>IF(Z36&lt;&gt;"",Z36,IF(AE36&lt;&gt;"",AE36,""))</f>
        <v/>
      </c>
      <c r="AL36" s="159" t="str">
        <f>IF(AA36&lt;&gt;"",AA36,IF(AF36&lt;&gt;"",AF36,""))</f>
        <v/>
      </c>
      <c r="AM36" s="159" t="str">
        <f>IF(AB36&lt;&gt;"",AB36,IF(AG36&lt;&gt;"",AG36,""))</f>
        <v/>
      </c>
      <c r="AN36" s="159" t="str">
        <f>IF(AC36&lt;&gt;"",AC36,IF(AH36&lt;&gt;"",AH36,""))</f>
        <v/>
      </c>
    </row>
    <row r="37" spans="2:40" ht="20.100000000000001" customHeight="1">
      <c r="B37" s="729">
        <v>17</v>
      </c>
      <c r="C37" s="730" t="str">
        <f>IF(Ficha17!$D$21="","",IF(AND(Ficha17!$AK$13&lt;&gt;1,Ficha17!$AK$13&lt;&gt;5),Ficha17!$D$21,""))</f>
        <v/>
      </c>
      <c r="D37" s="714"/>
      <c r="E37" s="715"/>
      <c r="F37" s="714"/>
      <c r="G37" s="715"/>
      <c r="H37" s="714"/>
      <c r="I37" s="715"/>
      <c r="J37" s="714"/>
      <c r="K37" s="715"/>
      <c r="L37" s="714"/>
      <c r="M37" s="715"/>
      <c r="N37" s="714"/>
      <c r="O37" s="715"/>
      <c r="P37" s="714"/>
      <c r="Q37" s="715"/>
      <c r="R37" s="714"/>
      <c r="S37" s="715"/>
      <c r="T37" s="714"/>
      <c r="U37" s="715"/>
      <c r="V37" s="714"/>
      <c r="W37" s="715"/>
    </row>
    <row r="38" spans="2:40" ht="20.100000000000001" customHeight="1">
      <c r="B38" s="729"/>
      <c r="C38" s="731"/>
      <c r="D38" s="716"/>
      <c r="E38" s="717"/>
      <c r="F38" s="716"/>
      <c r="G38" s="717"/>
      <c r="H38" s="716"/>
      <c r="I38" s="717"/>
      <c r="J38" s="716"/>
      <c r="K38" s="717"/>
      <c r="L38" s="716"/>
      <c r="M38" s="717"/>
      <c r="N38" s="716"/>
      <c r="O38" s="717"/>
      <c r="P38" s="716"/>
      <c r="Q38" s="717"/>
      <c r="R38" s="716"/>
      <c r="S38" s="717"/>
      <c r="T38" s="716"/>
      <c r="U38" s="717"/>
      <c r="V38" s="716"/>
      <c r="W38" s="717"/>
      <c r="X38" s="180">
        <f>IF(D37="X",1,IF(F37="X",2,IF(H37="X",3,IF(J37="X",4,IF(L37="X",5,IF(N37="X",6,IF(P37="X",7,IF(R37="X",8,IF(T37="X",9,IF(V37="X",10,0))))))))))</f>
        <v>0</v>
      </c>
      <c r="Y38" s="158" t="str">
        <f>IF(X38=0,"",IF(X38=1,Datos!$Q$2,""))</f>
        <v/>
      </c>
      <c r="Z38" s="158" t="str">
        <f>IF(X38=0,"",IF(X38=2,Datos!$Q$3,""))</f>
        <v/>
      </c>
      <c r="AA38" s="158" t="str">
        <f>IF(X38=0,"",IF(X38=3,Datos!$Q$4,""))</f>
        <v/>
      </c>
      <c r="AB38" s="158" t="str">
        <f>IF(X38=0,"",IF(X38=4,Datos!$Q$5,""))</f>
        <v/>
      </c>
      <c r="AC38" s="158" t="str">
        <f>IF(X38=0,"",IF(X38=5,Datos!$Q$6,""))</f>
        <v/>
      </c>
      <c r="AD38" s="158" t="str">
        <f>IF(X38=0,"",IF(X38=6,Datos!$Q$2,""))</f>
        <v/>
      </c>
      <c r="AE38" s="158" t="str">
        <f>IF(X38=0,"",IF(X38=7,Datos!$Q$3,""))</f>
        <v/>
      </c>
      <c r="AF38" s="158" t="str">
        <f>IF(X38=0,"",IF(X38=8,Datos!$Q$4,""))</f>
        <v/>
      </c>
      <c r="AG38" s="158" t="str">
        <f>IF(X38=0,"",IF(X38=9,Datos!$Q$5,""))</f>
        <v/>
      </c>
      <c r="AH38" s="158" t="str">
        <f>IF(X38=0,"",IF(X38=10,Datos!$Q$6,""))</f>
        <v/>
      </c>
      <c r="AJ38" s="159" t="str">
        <f>IF(Y38&lt;&gt;"",Y38,IF(AD38&lt;&gt;"",AD38,""))</f>
        <v/>
      </c>
      <c r="AK38" s="159" t="str">
        <f>IF(Z38&lt;&gt;"",Z38,IF(AE38&lt;&gt;"",AE38,""))</f>
        <v/>
      </c>
      <c r="AL38" s="159" t="str">
        <f>IF(AA38&lt;&gt;"",AA38,IF(AF38&lt;&gt;"",AF38,""))</f>
        <v/>
      </c>
      <c r="AM38" s="159" t="str">
        <f>IF(AB38&lt;&gt;"",AB38,IF(AG38&lt;&gt;"",AG38,""))</f>
        <v/>
      </c>
      <c r="AN38" s="159" t="str">
        <f>IF(AC38&lt;&gt;"",AC38,IF(AH38&lt;&gt;"",AH38,""))</f>
        <v/>
      </c>
    </row>
    <row r="39" spans="2:40" ht="20.100000000000001" customHeight="1">
      <c r="B39" s="729">
        <v>18</v>
      </c>
      <c r="C39" s="730" t="str">
        <f>IF(Ficha18!$D$21="","",IF(AND(Ficha18!$AK$13&lt;&gt;1,Ficha18!$AK$13&lt;&gt;5),Ficha18!$D$21,""))</f>
        <v/>
      </c>
      <c r="D39" s="714"/>
      <c r="E39" s="715"/>
      <c r="F39" s="714"/>
      <c r="G39" s="715"/>
      <c r="H39" s="714"/>
      <c r="I39" s="715"/>
      <c r="J39" s="714"/>
      <c r="K39" s="715"/>
      <c r="L39" s="714"/>
      <c r="M39" s="715"/>
      <c r="N39" s="714"/>
      <c r="O39" s="715"/>
      <c r="P39" s="714"/>
      <c r="Q39" s="715"/>
      <c r="R39" s="714"/>
      <c r="S39" s="715"/>
      <c r="T39" s="714"/>
      <c r="U39" s="715"/>
      <c r="V39" s="714"/>
      <c r="W39" s="715"/>
    </row>
    <row r="40" spans="2:40" ht="20.100000000000001" customHeight="1">
      <c r="B40" s="729"/>
      <c r="C40" s="731"/>
      <c r="D40" s="716"/>
      <c r="E40" s="717"/>
      <c r="F40" s="716"/>
      <c r="G40" s="717"/>
      <c r="H40" s="716"/>
      <c r="I40" s="717"/>
      <c r="J40" s="716"/>
      <c r="K40" s="717"/>
      <c r="L40" s="716"/>
      <c r="M40" s="717"/>
      <c r="N40" s="716"/>
      <c r="O40" s="717"/>
      <c r="P40" s="716"/>
      <c r="Q40" s="717"/>
      <c r="R40" s="716"/>
      <c r="S40" s="717"/>
      <c r="T40" s="716"/>
      <c r="U40" s="717"/>
      <c r="V40" s="716"/>
      <c r="W40" s="717"/>
      <c r="X40" s="180">
        <f>IF(D39="X",1,IF(F39="X",2,IF(H39="X",3,IF(J39="X",4,IF(L39="X",5,IF(N39="X",6,IF(P39="X",7,IF(R39="X",8,IF(T39="X",9,IF(V39="X",10,0))))))))))</f>
        <v>0</v>
      </c>
      <c r="Y40" s="158" t="str">
        <f>IF(X40=0,"",IF(X40=1,Datos!$Q$2,""))</f>
        <v/>
      </c>
      <c r="Z40" s="158" t="str">
        <f>IF(X40=0,"",IF(X40=2,Datos!$Q$3,""))</f>
        <v/>
      </c>
      <c r="AA40" s="158" t="str">
        <f>IF(X40=0,"",IF(X40=3,Datos!$Q$4,""))</f>
        <v/>
      </c>
      <c r="AB40" s="158" t="str">
        <f>IF(X40=0,"",IF(X40=4,Datos!$Q$5,""))</f>
        <v/>
      </c>
      <c r="AC40" s="158" t="str">
        <f>IF(X40=0,"",IF(X40=5,Datos!$Q$6,""))</f>
        <v/>
      </c>
      <c r="AD40" s="158" t="str">
        <f>IF(X40=0,"",IF(X40=6,Datos!$Q$2,""))</f>
        <v/>
      </c>
      <c r="AE40" s="158" t="str">
        <f>IF(X40=0,"",IF(X40=7,Datos!$Q$3,""))</f>
        <v/>
      </c>
      <c r="AF40" s="158" t="str">
        <f>IF(X40=0,"",IF(X40=8,Datos!$Q$4,""))</f>
        <v/>
      </c>
      <c r="AG40" s="158" t="str">
        <f>IF(X40=0,"",IF(X40=9,Datos!$Q$5,""))</f>
        <v/>
      </c>
      <c r="AH40" s="158" t="str">
        <f>IF(X40=0,"",IF(X40=10,Datos!$Q$6,""))</f>
        <v/>
      </c>
      <c r="AJ40" s="159" t="str">
        <f>IF(Y40&lt;&gt;"",Y40,IF(AD40&lt;&gt;"",AD40,""))</f>
        <v/>
      </c>
      <c r="AK40" s="159" t="str">
        <f>IF(Z40&lt;&gt;"",Z40,IF(AE40&lt;&gt;"",AE40,""))</f>
        <v/>
      </c>
      <c r="AL40" s="159" t="str">
        <f>IF(AA40&lt;&gt;"",AA40,IF(AF40&lt;&gt;"",AF40,""))</f>
        <v/>
      </c>
      <c r="AM40" s="159" t="str">
        <f>IF(AB40&lt;&gt;"",AB40,IF(AG40&lt;&gt;"",AG40,""))</f>
        <v/>
      </c>
      <c r="AN40" s="159" t="str">
        <f>IF(AC40&lt;&gt;"",AC40,IF(AH40&lt;&gt;"",AH40,""))</f>
        <v/>
      </c>
    </row>
    <row r="41" spans="2:40" ht="20.100000000000001" customHeight="1">
      <c r="B41" s="729">
        <v>19</v>
      </c>
      <c r="C41" s="730" t="str">
        <f>IF(Ficha19!$D$21="","",IF(AND(Ficha19!$AK$13&lt;&gt;1,Ficha19!$AK$13&lt;&gt;5),Ficha19!$D$21,""))</f>
        <v/>
      </c>
      <c r="D41" s="714"/>
      <c r="E41" s="715"/>
      <c r="F41" s="714"/>
      <c r="G41" s="715"/>
      <c r="H41" s="714"/>
      <c r="I41" s="715"/>
      <c r="J41" s="714"/>
      <c r="K41" s="715"/>
      <c r="L41" s="714"/>
      <c r="M41" s="715"/>
      <c r="N41" s="714"/>
      <c r="O41" s="715"/>
      <c r="P41" s="714"/>
      <c r="Q41" s="715"/>
      <c r="R41" s="714"/>
      <c r="S41" s="715"/>
      <c r="T41" s="714"/>
      <c r="U41" s="715"/>
      <c r="V41" s="714"/>
      <c r="W41" s="715"/>
    </row>
    <row r="42" spans="2:40" ht="20.100000000000001" customHeight="1">
      <c r="B42" s="729"/>
      <c r="C42" s="731"/>
      <c r="D42" s="716"/>
      <c r="E42" s="717"/>
      <c r="F42" s="716"/>
      <c r="G42" s="717"/>
      <c r="H42" s="716"/>
      <c r="I42" s="717"/>
      <c r="J42" s="716"/>
      <c r="K42" s="717"/>
      <c r="L42" s="716"/>
      <c r="M42" s="717"/>
      <c r="N42" s="716"/>
      <c r="O42" s="717"/>
      <c r="P42" s="716"/>
      <c r="Q42" s="717"/>
      <c r="R42" s="716"/>
      <c r="S42" s="717"/>
      <c r="T42" s="716"/>
      <c r="U42" s="717"/>
      <c r="V42" s="716"/>
      <c r="W42" s="717"/>
      <c r="X42" s="180">
        <f>IF(D41="X",1,IF(F41="X",2,IF(H41="X",3,IF(J41="X",4,IF(L41="X",5,IF(N41="X",6,IF(P41="X",7,IF(R41="X",8,IF(T41="X",9,IF(V41="X",10,0))))))))))</f>
        <v>0</v>
      </c>
      <c r="Y42" s="158" t="str">
        <f>IF(X42=0,"",IF(X42=1,Datos!$Q$2,""))</f>
        <v/>
      </c>
      <c r="Z42" s="158" t="str">
        <f>IF(X42=0,"",IF(X42=2,Datos!$Q$3,""))</f>
        <v/>
      </c>
      <c r="AA42" s="158" t="str">
        <f>IF(X42=0,"",IF(X42=3,Datos!$Q$4,""))</f>
        <v/>
      </c>
      <c r="AB42" s="158" t="str">
        <f>IF(X42=0,"",IF(X42=4,Datos!$Q$5,""))</f>
        <v/>
      </c>
      <c r="AC42" s="158" t="str">
        <f>IF(X42=0,"",IF(X42=5,Datos!$Q$6,""))</f>
        <v/>
      </c>
      <c r="AD42" s="158" t="str">
        <f>IF(X42=0,"",IF(X42=6,Datos!$Q$2,""))</f>
        <v/>
      </c>
      <c r="AE42" s="158" t="str">
        <f>IF(X42=0,"",IF(X42=7,Datos!$Q$3,""))</f>
        <v/>
      </c>
      <c r="AF42" s="158" t="str">
        <f>IF(X42=0,"",IF(X42=8,Datos!$Q$4,""))</f>
        <v/>
      </c>
      <c r="AG42" s="158" t="str">
        <f>IF(X42=0,"",IF(X42=9,Datos!$Q$5,""))</f>
        <v/>
      </c>
      <c r="AH42" s="158" t="str">
        <f>IF(X42=0,"",IF(X42=10,Datos!$Q$6,""))</f>
        <v/>
      </c>
      <c r="AJ42" s="159" t="str">
        <f>IF(Y42&lt;&gt;"",Y42,IF(AD42&lt;&gt;"",AD42,""))</f>
        <v/>
      </c>
      <c r="AK42" s="159" t="str">
        <f>IF(Z42&lt;&gt;"",Z42,IF(AE42&lt;&gt;"",AE42,""))</f>
        <v/>
      </c>
      <c r="AL42" s="159" t="str">
        <f>IF(AA42&lt;&gt;"",AA42,IF(AF42&lt;&gt;"",AF42,""))</f>
        <v/>
      </c>
      <c r="AM42" s="159" t="str">
        <f>IF(AB42&lt;&gt;"",AB42,IF(AG42&lt;&gt;"",AG42,""))</f>
        <v/>
      </c>
      <c r="AN42" s="159" t="str">
        <f>IF(AC42&lt;&gt;"",AC42,IF(AH42&lt;&gt;"",AH42,""))</f>
        <v/>
      </c>
    </row>
    <row r="43" spans="2:40" ht="20.100000000000001" customHeight="1">
      <c r="B43" s="729">
        <v>20</v>
      </c>
      <c r="C43" s="730" t="str">
        <f>IF(Ficha20!$D$21="","",IF(AND(Ficha20!$AK$13&lt;&gt;1,Ficha20!$AK$13&lt;&gt;5),Ficha20!$D$21,""))</f>
        <v/>
      </c>
      <c r="D43" s="714"/>
      <c r="E43" s="715"/>
      <c r="F43" s="714"/>
      <c r="G43" s="715"/>
      <c r="H43" s="714"/>
      <c r="I43" s="715"/>
      <c r="J43" s="714"/>
      <c r="K43" s="715"/>
      <c r="L43" s="714"/>
      <c r="M43" s="715"/>
      <c r="N43" s="714"/>
      <c r="O43" s="715"/>
      <c r="P43" s="714"/>
      <c r="Q43" s="715"/>
      <c r="R43" s="714"/>
      <c r="S43" s="715"/>
      <c r="T43" s="714"/>
      <c r="U43" s="715"/>
      <c r="V43" s="714"/>
      <c r="W43" s="715"/>
    </row>
    <row r="44" spans="2:40" ht="20.100000000000001" customHeight="1">
      <c r="B44" s="729"/>
      <c r="C44" s="731"/>
      <c r="D44" s="716"/>
      <c r="E44" s="717"/>
      <c r="F44" s="716"/>
      <c r="G44" s="717"/>
      <c r="H44" s="716"/>
      <c r="I44" s="717"/>
      <c r="J44" s="716"/>
      <c r="K44" s="717"/>
      <c r="L44" s="716"/>
      <c r="M44" s="717"/>
      <c r="N44" s="716"/>
      <c r="O44" s="717"/>
      <c r="P44" s="716"/>
      <c r="Q44" s="717"/>
      <c r="R44" s="716"/>
      <c r="S44" s="717"/>
      <c r="T44" s="716"/>
      <c r="U44" s="717"/>
      <c r="V44" s="716"/>
      <c r="W44" s="717"/>
      <c r="X44" s="180">
        <f>IF(D43="X",1,IF(F43="X",2,IF(H43="X",3,IF(J43="X",4,IF(L43="X",5,IF(N43="X",6,IF(P43="X",7,IF(R43="X",8,IF(T43="X",9,IF(V43="X",10,0))))))))))</f>
        <v>0</v>
      </c>
      <c r="Y44" s="158" t="str">
        <f>IF(X44=0,"",IF(X44=1,Datos!$Q$2,""))</f>
        <v/>
      </c>
      <c r="Z44" s="158" t="str">
        <f>IF(X44=0,"",IF(X44=2,Datos!$Q$3,""))</f>
        <v/>
      </c>
      <c r="AA44" s="158" t="str">
        <f>IF(X44=0,"",IF(X44=3,Datos!$Q$4,""))</f>
        <v/>
      </c>
      <c r="AB44" s="158" t="str">
        <f>IF(X44=0,"",IF(X44=4,Datos!$Q$5,""))</f>
        <v/>
      </c>
      <c r="AC44" s="158" t="str">
        <f>IF(X44=0,"",IF(X44=5,Datos!$Q$6,""))</f>
        <v/>
      </c>
      <c r="AD44" s="158" t="str">
        <f>IF(X44=0,"",IF(X44=6,Datos!$Q$2,""))</f>
        <v/>
      </c>
      <c r="AE44" s="158" t="str">
        <f>IF(X44=0,"",IF(X44=7,Datos!$Q$3,""))</f>
        <v/>
      </c>
      <c r="AF44" s="158" t="str">
        <f>IF(X44=0,"",IF(X44=8,Datos!$Q$4,""))</f>
        <v/>
      </c>
      <c r="AG44" s="158" t="str">
        <f>IF(X44=0,"",IF(X44=9,Datos!$Q$5,""))</f>
        <v/>
      </c>
      <c r="AH44" s="158" t="str">
        <f>IF(X44=0,"",IF(X44=10,Datos!$Q$6,""))</f>
        <v/>
      </c>
      <c r="AJ44" s="159" t="str">
        <f>IF(Y44&lt;&gt;"",Y44,IF(AD44&lt;&gt;"",AD44,""))</f>
        <v/>
      </c>
      <c r="AK44" s="159" t="str">
        <f>IF(Z44&lt;&gt;"",Z44,IF(AE44&lt;&gt;"",AE44,""))</f>
        <v/>
      </c>
      <c r="AL44" s="159" t="str">
        <f>IF(AA44&lt;&gt;"",AA44,IF(AF44&lt;&gt;"",AF44,""))</f>
        <v/>
      </c>
      <c r="AM44" s="159" t="str">
        <f>IF(AB44&lt;&gt;"",AB44,IF(AG44&lt;&gt;"",AG44,""))</f>
        <v/>
      </c>
      <c r="AN44" s="159" t="str">
        <f>IF(AC44&lt;&gt;"",AC44,IF(AH44&lt;&gt;"",AH44,""))</f>
        <v/>
      </c>
    </row>
  </sheetData>
  <sheetProtection password="A10A" sheet="1" objects="1" scenarios="1" formatRows="0"/>
  <mergeCells count="254">
    <mergeCell ref="V43:W44"/>
    <mergeCell ref="N39:O40"/>
    <mergeCell ref="P39:Q40"/>
    <mergeCell ref="R39:S40"/>
    <mergeCell ref="T39:U40"/>
    <mergeCell ref="V39:W40"/>
    <mergeCell ref="V41:W42"/>
    <mergeCell ref="L41:M42"/>
    <mergeCell ref="N41:O42"/>
    <mergeCell ref="P41:Q42"/>
    <mergeCell ref="R41:S42"/>
    <mergeCell ref="T41:U42"/>
    <mergeCell ref="N43:O44"/>
    <mergeCell ref="P43:Q44"/>
    <mergeCell ref="R43:S44"/>
    <mergeCell ref="T43:U44"/>
    <mergeCell ref="L39:M40"/>
    <mergeCell ref="L43:M44"/>
    <mergeCell ref="T35:U36"/>
    <mergeCell ref="V35:W36"/>
    <mergeCell ref="D37:E38"/>
    <mergeCell ref="F37:G38"/>
    <mergeCell ref="H37:I38"/>
    <mergeCell ref="J37:K38"/>
    <mergeCell ref="L37:M38"/>
    <mergeCell ref="N37:O38"/>
    <mergeCell ref="P37:Q38"/>
    <mergeCell ref="R37:S38"/>
    <mergeCell ref="T37:U38"/>
    <mergeCell ref="V37:W38"/>
    <mergeCell ref="L35:M36"/>
    <mergeCell ref="N35:O36"/>
    <mergeCell ref="P35:Q36"/>
    <mergeCell ref="R35:S36"/>
    <mergeCell ref="N17:O18"/>
    <mergeCell ref="P17:Q18"/>
    <mergeCell ref="R17:S18"/>
    <mergeCell ref="T17:U18"/>
    <mergeCell ref="V17:W18"/>
    <mergeCell ref="D19:E20"/>
    <mergeCell ref="F19:G20"/>
    <mergeCell ref="H19:I20"/>
    <mergeCell ref="J19:K20"/>
    <mergeCell ref="L19:M20"/>
    <mergeCell ref="N19:O20"/>
    <mergeCell ref="P19:Q20"/>
    <mergeCell ref="R19:S20"/>
    <mergeCell ref="T19:U20"/>
    <mergeCell ref="V19:W20"/>
    <mergeCell ref="D17:E18"/>
    <mergeCell ref="F17:G18"/>
    <mergeCell ref="N5:O6"/>
    <mergeCell ref="P5:Q6"/>
    <mergeCell ref="R5:S6"/>
    <mergeCell ref="T5:U6"/>
    <mergeCell ref="V5:W6"/>
    <mergeCell ref="D7:E8"/>
    <mergeCell ref="F7:G8"/>
    <mergeCell ref="H7:I8"/>
    <mergeCell ref="J7:K8"/>
    <mergeCell ref="L7:M8"/>
    <mergeCell ref="N7:O8"/>
    <mergeCell ref="P7:Q8"/>
    <mergeCell ref="R7:S8"/>
    <mergeCell ref="T7:U8"/>
    <mergeCell ref="V7:W8"/>
    <mergeCell ref="H5:I6"/>
    <mergeCell ref="J5:K6"/>
    <mergeCell ref="L5:M6"/>
    <mergeCell ref="B39:B40"/>
    <mergeCell ref="C39:C40"/>
    <mergeCell ref="B37:B38"/>
    <mergeCell ref="C37:C38"/>
    <mergeCell ref="B43:B44"/>
    <mergeCell ref="C43:C44"/>
    <mergeCell ref="B41:B42"/>
    <mergeCell ref="C41:C42"/>
    <mergeCell ref="D39:E40"/>
    <mergeCell ref="D41:E42"/>
    <mergeCell ref="D31:E32"/>
    <mergeCell ref="D33:E34"/>
    <mergeCell ref="D35:E36"/>
    <mergeCell ref="F39:G40"/>
    <mergeCell ref="H39:I40"/>
    <mergeCell ref="J39:K40"/>
    <mergeCell ref="D43:E44"/>
    <mergeCell ref="F43:G44"/>
    <mergeCell ref="H43:I44"/>
    <mergeCell ref="J43:K44"/>
    <mergeCell ref="F33:G34"/>
    <mergeCell ref="H33:I34"/>
    <mergeCell ref="J33:K34"/>
    <mergeCell ref="H35:I36"/>
    <mergeCell ref="J35:K36"/>
    <mergeCell ref="F41:G42"/>
    <mergeCell ref="H41:I42"/>
    <mergeCell ref="J41:K42"/>
    <mergeCell ref="F35:G36"/>
    <mergeCell ref="B27:B28"/>
    <mergeCell ref="C27:C28"/>
    <mergeCell ref="B25:B26"/>
    <mergeCell ref="C25:C26"/>
    <mergeCell ref="B29:B30"/>
    <mergeCell ref="C29:C30"/>
    <mergeCell ref="B35:B36"/>
    <mergeCell ref="C35:C36"/>
    <mergeCell ref="B33:B34"/>
    <mergeCell ref="C33:C34"/>
    <mergeCell ref="B31:B32"/>
    <mergeCell ref="C31:C32"/>
    <mergeCell ref="B15:B16"/>
    <mergeCell ref="C15:C16"/>
    <mergeCell ref="D9:E10"/>
    <mergeCell ref="D11:E12"/>
    <mergeCell ref="D13:E14"/>
    <mergeCell ref="D15:E16"/>
    <mergeCell ref="B23:B24"/>
    <mergeCell ref="C23:C24"/>
    <mergeCell ref="B21:B22"/>
    <mergeCell ref="C21:C22"/>
    <mergeCell ref="B19:B20"/>
    <mergeCell ref="C19:C20"/>
    <mergeCell ref="B17:B18"/>
    <mergeCell ref="C17:C18"/>
    <mergeCell ref="B9:B10"/>
    <mergeCell ref="C9:C10"/>
    <mergeCell ref="B11:B12"/>
    <mergeCell ref="C11:C12"/>
    <mergeCell ref="B13:B14"/>
    <mergeCell ref="C13:C14"/>
    <mergeCell ref="D21:E22"/>
    <mergeCell ref="D23:E24"/>
    <mergeCell ref="F9:G10"/>
    <mergeCell ref="H9:I10"/>
    <mergeCell ref="J9:K10"/>
    <mergeCell ref="L9:M10"/>
    <mergeCell ref="B1:W1"/>
    <mergeCell ref="N3:W3"/>
    <mergeCell ref="N4:O4"/>
    <mergeCell ref="P4:Q4"/>
    <mergeCell ref="R4:S4"/>
    <mergeCell ref="T4:U4"/>
    <mergeCell ref="V4:W4"/>
    <mergeCell ref="D4:E4"/>
    <mergeCell ref="F4:G4"/>
    <mergeCell ref="H4:I4"/>
    <mergeCell ref="J4:K4"/>
    <mergeCell ref="L4:M4"/>
    <mergeCell ref="C2:M2"/>
    <mergeCell ref="D3:M3"/>
    <mergeCell ref="B5:B6"/>
    <mergeCell ref="C5:C6"/>
    <mergeCell ref="B7:B8"/>
    <mergeCell ref="C7:C8"/>
    <mergeCell ref="D5:E6"/>
    <mergeCell ref="F5:G6"/>
    <mergeCell ref="N11:O12"/>
    <mergeCell ref="P11:Q12"/>
    <mergeCell ref="R11:S12"/>
    <mergeCell ref="T11:U12"/>
    <mergeCell ref="V11:W12"/>
    <mergeCell ref="N13:O14"/>
    <mergeCell ref="P13:Q14"/>
    <mergeCell ref="N9:O10"/>
    <mergeCell ref="P9:Q10"/>
    <mergeCell ref="R9:S10"/>
    <mergeCell ref="T9:U10"/>
    <mergeCell ref="V9:W10"/>
    <mergeCell ref="N15:O16"/>
    <mergeCell ref="P15:Q16"/>
    <mergeCell ref="R15:S16"/>
    <mergeCell ref="T15:U16"/>
    <mergeCell ref="V15:W16"/>
    <mergeCell ref="F13:G14"/>
    <mergeCell ref="H13:I14"/>
    <mergeCell ref="J13:K14"/>
    <mergeCell ref="L13:M14"/>
    <mergeCell ref="F15:G16"/>
    <mergeCell ref="H15:I16"/>
    <mergeCell ref="J15:K16"/>
    <mergeCell ref="L15:M16"/>
    <mergeCell ref="R13:S14"/>
    <mergeCell ref="T13:U14"/>
    <mergeCell ref="V13:W14"/>
    <mergeCell ref="F21:G22"/>
    <mergeCell ref="H21:I22"/>
    <mergeCell ref="J21:K22"/>
    <mergeCell ref="L21:M22"/>
    <mergeCell ref="F11:G12"/>
    <mergeCell ref="H11:I12"/>
    <mergeCell ref="J11:K12"/>
    <mergeCell ref="L11:M12"/>
    <mergeCell ref="H17:I18"/>
    <mergeCell ref="J17:K18"/>
    <mergeCell ref="L17:M18"/>
    <mergeCell ref="D27:E28"/>
    <mergeCell ref="F27:G28"/>
    <mergeCell ref="H27:I28"/>
    <mergeCell ref="J27:K28"/>
    <mergeCell ref="L27:M28"/>
    <mergeCell ref="N27:O28"/>
    <mergeCell ref="F29:G30"/>
    <mergeCell ref="H29:I30"/>
    <mergeCell ref="J29:K30"/>
    <mergeCell ref="L29:M30"/>
    <mergeCell ref="N29:O30"/>
    <mergeCell ref="D29:E30"/>
    <mergeCell ref="F23:G24"/>
    <mergeCell ref="H23:I24"/>
    <mergeCell ref="J23:K24"/>
    <mergeCell ref="L23:M24"/>
    <mergeCell ref="D25:E26"/>
    <mergeCell ref="F25:G26"/>
    <mergeCell ref="H25:I26"/>
    <mergeCell ref="J25:K26"/>
    <mergeCell ref="L25:M26"/>
    <mergeCell ref="V27:W28"/>
    <mergeCell ref="P29:Q30"/>
    <mergeCell ref="R29:S30"/>
    <mergeCell ref="T29:U30"/>
    <mergeCell ref="V29:W30"/>
    <mergeCell ref="F31:G32"/>
    <mergeCell ref="H31:I32"/>
    <mergeCell ref="J31:K32"/>
    <mergeCell ref="L31:M32"/>
    <mergeCell ref="N31:O32"/>
    <mergeCell ref="P31:Q32"/>
    <mergeCell ref="R31:S32"/>
    <mergeCell ref="T31:U32"/>
    <mergeCell ref="V31:W32"/>
    <mergeCell ref="N21:O22"/>
    <mergeCell ref="P21:Q22"/>
    <mergeCell ref="R21:S22"/>
    <mergeCell ref="T21:U22"/>
    <mergeCell ref="V21:W22"/>
    <mergeCell ref="L33:M34"/>
    <mergeCell ref="N33:O34"/>
    <mergeCell ref="P33:Q34"/>
    <mergeCell ref="R33:S34"/>
    <mergeCell ref="T33:U34"/>
    <mergeCell ref="V33:W34"/>
    <mergeCell ref="N23:O24"/>
    <mergeCell ref="P23:Q24"/>
    <mergeCell ref="R23:S24"/>
    <mergeCell ref="T23:U24"/>
    <mergeCell ref="V23:W24"/>
    <mergeCell ref="N25:O26"/>
    <mergeCell ref="P25:Q26"/>
    <mergeCell ref="R25:S26"/>
    <mergeCell ref="T25:U26"/>
    <mergeCell ref="V25:W26"/>
    <mergeCell ref="P27:Q28"/>
    <mergeCell ref="R27:S28"/>
    <mergeCell ref="T27:U28"/>
  </mergeCells>
  <conditionalFormatting sqref="C5:C44">
    <cfRule type="cellIs" dxfId="5" priority="1" operator="notEqual">
      <formula>$X$3</formula>
    </cfRule>
  </conditionalFormatting>
  <dataValidations count="20">
    <dataValidation type="list" allowBlank="1" showInputMessage="1" showErrorMessage="1" sqref="D43:W44" xr:uid="{00000000-0002-0000-1900-000000000000}">
      <formula1>IF($X$44=0,$X$1)</formula1>
    </dataValidation>
    <dataValidation type="list" allowBlank="1" showInputMessage="1" showErrorMessage="1" sqref="D41:W42" xr:uid="{00000000-0002-0000-1900-000001000000}">
      <formula1>IF($X$42=0,$X$1)</formula1>
    </dataValidation>
    <dataValidation type="list" allowBlank="1" showInputMessage="1" showErrorMessage="1" sqref="D39:W40" xr:uid="{00000000-0002-0000-1900-000002000000}">
      <formula1>IF($X$40=0,$X$1)</formula1>
    </dataValidation>
    <dataValidation type="list" allowBlank="1" showInputMessage="1" showErrorMessage="1" sqref="D37:W38" xr:uid="{00000000-0002-0000-1900-000003000000}">
      <formula1>IF($X$38=0,$X$1)</formula1>
    </dataValidation>
    <dataValidation type="list" allowBlank="1" showInputMessage="1" showErrorMessage="1" sqref="D35:W36" xr:uid="{00000000-0002-0000-1900-000004000000}">
      <formula1>IF($X$36=0,$X$1)</formula1>
    </dataValidation>
    <dataValidation type="list" allowBlank="1" showInputMessage="1" showErrorMessage="1" sqref="D33:W34" xr:uid="{00000000-0002-0000-1900-000005000000}">
      <formula1>IF($X$34=0,$X$1)</formula1>
    </dataValidation>
    <dataValidation type="list" allowBlank="1" showInputMessage="1" showErrorMessage="1" sqref="D31:W32" xr:uid="{00000000-0002-0000-1900-000006000000}">
      <formula1>IF($X$32=0,$X$1)</formula1>
    </dataValidation>
    <dataValidation type="list" allowBlank="1" showInputMessage="1" showErrorMessage="1" sqref="D29:W30" xr:uid="{00000000-0002-0000-1900-000007000000}">
      <formula1>IF($X$30=0,$X$1)</formula1>
    </dataValidation>
    <dataValidation type="list" allowBlank="1" showInputMessage="1" showErrorMessage="1" sqref="D27:W28" xr:uid="{00000000-0002-0000-1900-000008000000}">
      <formula1>IF($X$28=0,$X$1)</formula1>
    </dataValidation>
    <dataValidation type="list" allowBlank="1" showInputMessage="1" showErrorMessage="1" sqref="D25:W26" xr:uid="{00000000-0002-0000-1900-000009000000}">
      <formula1>IF($X$26=0,$X$1)</formula1>
    </dataValidation>
    <dataValidation type="list" allowBlank="1" showInputMessage="1" showErrorMessage="1" sqref="D23:W24" xr:uid="{00000000-0002-0000-1900-00000A000000}">
      <formula1>IF($X$24=0,$X$1)</formula1>
    </dataValidation>
    <dataValidation type="list" allowBlank="1" showInputMessage="1" showErrorMessage="1" sqref="D21:W22" xr:uid="{00000000-0002-0000-1900-00000B000000}">
      <formula1>IF($X$22=0,$X$1)</formula1>
    </dataValidation>
    <dataValidation type="list" allowBlank="1" showInputMessage="1" showErrorMessage="1" sqref="D19:W20" xr:uid="{00000000-0002-0000-1900-00000C000000}">
      <formula1>IF($X$20=0,$X$1)</formula1>
    </dataValidation>
    <dataValidation type="list" allowBlank="1" showInputMessage="1" showErrorMessage="1" sqref="D17:W18" xr:uid="{00000000-0002-0000-1900-00000D000000}">
      <formula1>IF($X$18=0,$X$1)</formula1>
    </dataValidation>
    <dataValidation type="list" allowBlank="1" showInputMessage="1" showErrorMessage="1" sqref="D15:W16" xr:uid="{00000000-0002-0000-1900-00000E000000}">
      <formula1>IF($X$16=0,$X$1)</formula1>
    </dataValidation>
    <dataValidation type="list" allowBlank="1" showInputMessage="1" showErrorMessage="1" sqref="D13:W14" xr:uid="{00000000-0002-0000-1900-00000F000000}">
      <formula1>IF($X$14=0,$X$1)</formula1>
    </dataValidation>
    <dataValidation type="list" allowBlank="1" showInputMessage="1" showErrorMessage="1" sqref="D11:W12" xr:uid="{00000000-0002-0000-1900-000010000000}">
      <formula1>IF($X$12=0,$X$1)</formula1>
    </dataValidation>
    <dataValidation type="list" allowBlank="1" showInputMessage="1" showErrorMessage="1" sqref="D9:W10" xr:uid="{00000000-0002-0000-1900-000011000000}">
      <formula1>IF($X$10=0,$X$1)</formula1>
    </dataValidation>
    <dataValidation type="list" allowBlank="1" showInputMessage="1" showErrorMessage="1" sqref="D7:W8" xr:uid="{00000000-0002-0000-1900-000012000000}">
      <formula1>IF($X$8=0,$X$1)</formula1>
    </dataValidation>
    <dataValidation type="list" allowBlank="1" showInputMessage="1" showErrorMessage="1" sqref="D5:W6" xr:uid="{00000000-0002-0000-1900-000013000000}">
      <formula1>IF($X$6=0,$X$1)</formula1>
    </dataValidation>
  </dataValidations>
  <hyperlinks>
    <hyperlink ref="C5" location="Ficha1!I64" display="Ficha1!I64" xr:uid="{00000000-0004-0000-1900-000000000000}"/>
    <hyperlink ref="C5:C6" location="Ficha1!J77" display="Ficha1!J77" xr:uid="{00000000-0004-0000-1900-000001000000}"/>
    <hyperlink ref="C7" location="Ficha1!I64" display="Ficha1!I64" xr:uid="{00000000-0004-0000-1900-000002000000}"/>
    <hyperlink ref="C7:C8" location="Ficha2!J77" display="Ficha2!J77" xr:uid="{00000000-0004-0000-1900-000003000000}"/>
    <hyperlink ref="C9" location="Ficha1!I64" display="Ficha1!I64" xr:uid="{00000000-0004-0000-1900-000004000000}"/>
    <hyperlink ref="C9:C10" location="Ficha3!J77" display="Ficha3!J77" xr:uid="{00000000-0004-0000-1900-000005000000}"/>
    <hyperlink ref="C11" location="Ficha1!I64" display="Ficha1!I64" xr:uid="{00000000-0004-0000-1900-000006000000}"/>
    <hyperlink ref="C11:C12" location="Ficha4!J77" display="Ficha4!J77" xr:uid="{00000000-0004-0000-1900-000007000000}"/>
    <hyperlink ref="C13" location="Ficha1!I64" display="Ficha1!I64" xr:uid="{00000000-0004-0000-1900-000008000000}"/>
    <hyperlink ref="C13:C14" location="Ficha5!J77" display="Ficha5!J77" xr:uid="{00000000-0004-0000-1900-000009000000}"/>
    <hyperlink ref="C15" location="Ficha1!I64" display="Ficha1!I64" xr:uid="{00000000-0004-0000-1900-00000A000000}"/>
    <hyperlink ref="C15:C16" location="Ficha6!J77" display="Ficha6!J77" xr:uid="{00000000-0004-0000-1900-00000B000000}"/>
    <hyperlink ref="C17" location="Ficha1!I64" display="Ficha1!I64" xr:uid="{00000000-0004-0000-1900-00000C000000}"/>
    <hyperlink ref="C17:C18" location="Ficha7!J77" display="Ficha7!J77" xr:uid="{00000000-0004-0000-1900-00000D000000}"/>
    <hyperlink ref="C19" location="Ficha1!I64" display="Ficha1!I64" xr:uid="{00000000-0004-0000-1900-00000E000000}"/>
    <hyperlink ref="C19:C20" location="Ficha8!J77" display="Ficha8!J77" xr:uid="{00000000-0004-0000-1900-00000F000000}"/>
    <hyperlink ref="C21" location="Ficha1!I64" display="Ficha1!I64" xr:uid="{00000000-0004-0000-1900-000010000000}"/>
    <hyperlink ref="C21:C22" location="Ficha9!J77" display="Ficha9!J77" xr:uid="{00000000-0004-0000-1900-000011000000}"/>
    <hyperlink ref="C23" location="Ficha1!I64" display="Ficha1!I64" xr:uid="{00000000-0004-0000-1900-000012000000}"/>
    <hyperlink ref="C23:C24" location="Ficha10!J77" display="Ficha10!J77" xr:uid="{00000000-0004-0000-1900-000013000000}"/>
    <hyperlink ref="C25" location="Ficha1!I64" display="Ficha1!I64" xr:uid="{00000000-0004-0000-1900-000014000000}"/>
    <hyperlink ref="C25:C26" location="Ficha11!J77" display="Ficha11!J77" xr:uid="{00000000-0004-0000-1900-000015000000}"/>
    <hyperlink ref="C27" location="Ficha1!I64" display="Ficha1!I64" xr:uid="{00000000-0004-0000-1900-000016000000}"/>
    <hyperlink ref="C27:C28" location="Ficha12!J77" display="Ficha12!J77" xr:uid="{00000000-0004-0000-1900-000017000000}"/>
    <hyperlink ref="C29" location="Ficha1!I64" display="Ficha1!I64" xr:uid="{00000000-0004-0000-1900-000018000000}"/>
    <hyperlink ref="C29:C30" location="Ficha13!J77" display="Ficha13!J77" xr:uid="{00000000-0004-0000-1900-000019000000}"/>
    <hyperlink ref="C31" location="Ficha1!I64" display="Ficha1!I64" xr:uid="{00000000-0004-0000-1900-00001A000000}"/>
    <hyperlink ref="C31:C32" location="Ficha14!J77" display="Ficha14!J77" xr:uid="{00000000-0004-0000-1900-00001B000000}"/>
    <hyperlink ref="C33" location="Ficha1!I64" display="Ficha1!I64" xr:uid="{00000000-0004-0000-1900-00001C000000}"/>
    <hyperlink ref="C33:C34" location="Ficha15!J77" display="Ficha15!J77" xr:uid="{00000000-0004-0000-1900-00001D000000}"/>
    <hyperlink ref="C35" location="Ficha1!I64" display="Ficha1!I64" xr:uid="{00000000-0004-0000-1900-00001E000000}"/>
    <hyperlink ref="C35:C36" location="Ficha16!J77" display="Ficha16!J77" xr:uid="{00000000-0004-0000-1900-00001F000000}"/>
    <hyperlink ref="C37" location="Ficha1!I64" display="Ficha1!I64" xr:uid="{00000000-0004-0000-1900-000020000000}"/>
    <hyperlink ref="C37:C38" location="Ficha17!J77" display="Ficha17!J77" xr:uid="{00000000-0004-0000-1900-000021000000}"/>
    <hyperlink ref="C39" location="Ficha1!I64" display="Ficha1!I64" xr:uid="{00000000-0004-0000-1900-000022000000}"/>
    <hyperlink ref="C39:C40" location="Ficha18!J77" display="Ficha18!J77" xr:uid="{00000000-0004-0000-1900-000023000000}"/>
    <hyperlink ref="C43" location="Ficha1!I64" display="Ficha1!I64" xr:uid="{00000000-0004-0000-1900-000024000000}"/>
    <hyperlink ref="C43:C44" location="Ficha20!J77" display="Ficha20!J77" xr:uid="{00000000-0004-0000-1900-000025000000}"/>
    <hyperlink ref="C41" location="Ficha1!I64" display="Ficha1!I64" xr:uid="{00000000-0004-0000-1900-000026000000}"/>
    <hyperlink ref="C41:C42" location="Ficha19!J77" display="Ficha19!J77" xr:uid="{00000000-0004-0000-1900-000027000000}"/>
  </hyperlinks>
  <pageMargins left="0.7" right="0.7" top="0.75" bottom="0.75" header="0.3" footer="0.3"/>
  <pageSetup scale="18" orientation="portrait" horizontalDpi="4294967294" verticalDpi="4294967294" r:id="rId1"/>
  <drawing r:id="rId2"/>
  <legacyDrawing r:id="rId3"/>
  <mc:AlternateContent xmlns:mc="http://schemas.openxmlformats.org/markup-compatibility/2006">
    <mc:Choice Requires="x14">
      <controls>
        <mc:AlternateContent xmlns:mc="http://schemas.openxmlformats.org/markup-compatibility/2006">
          <mc:Choice Requires="x14">
            <control shapeId="35005" r:id="rId4" name="Option Button 189">
              <controlPr defaultSize="0" autoFill="0" autoLine="0" autoPict="0">
                <anchor moveWithCells="1">
                  <from>
                    <xdr:col>60</xdr:col>
                    <xdr:colOff>390525</xdr:colOff>
                    <xdr:row>1</xdr:row>
                    <xdr:rowOff>57150</xdr:rowOff>
                  </from>
                  <to>
                    <xdr:col>60</xdr:col>
                    <xdr:colOff>714375</xdr:colOff>
                    <xdr:row>3</xdr:row>
                    <xdr:rowOff>104775</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25">
    <tabColor rgb="FF002060"/>
  </sheetPr>
  <dimension ref="B1:AP44"/>
  <sheetViews>
    <sheetView showGridLines="0" zoomScale="60" zoomScaleNormal="60" workbookViewId="0">
      <pane xSplit="3" ySplit="4" topLeftCell="D5" activePane="bottomRight" state="frozen"/>
      <selection pane="bottomRight" activeCell="F4" sqref="F4:G4"/>
      <selection pane="bottomLeft" activeCell="F4" sqref="F4:G4"/>
      <selection pane="topRight" activeCell="F4" sqref="F4:G4"/>
    </sheetView>
  </sheetViews>
  <sheetFormatPr defaultColWidth="11.5703125" defaultRowHeight="15.75"/>
  <cols>
    <col min="1" max="1" width="1" style="58" customWidth="1"/>
    <col min="2" max="2" width="6" style="58" customWidth="1"/>
    <col min="3" max="3" width="64.28515625" style="58" customWidth="1"/>
    <col min="4" max="4" width="41.5703125" style="58" customWidth="1"/>
    <col min="5" max="5" width="3" style="58" customWidth="1"/>
    <col min="6" max="6" width="39.28515625" style="58" customWidth="1"/>
    <col min="7" max="7" width="3.140625" style="58" customWidth="1"/>
    <col min="8" max="8" width="39.28515625" style="58" customWidth="1"/>
    <col min="9" max="9" width="3.140625" style="58" customWidth="1"/>
    <col min="10" max="10" width="39.28515625" style="58" customWidth="1"/>
    <col min="11" max="11" width="3.140625" style="58" customWidth="1"/>
    <col min="12" max="12" width="39.28515625" style="58" customWidth="1"/>
    <col min="13" max="13" width="43.5703125" style="58" customWidth="1"/>
    <col min="14" max="14" width="41.5703125" style="58" customWidth="1"/>
    <col min="15" max="15" width="3" style="58" customWidth="1"/>
    <col min="16" max="16" width="39.28515625" style="58" customWidth="1"/>
    <col min="17" max="17" width="3.140625" style="58" customWidth="1"/>
    <col min="18" max="18" width="39.28515625" style="58" customWidth="1"/>
    <col min="19" max="19" width="3.140625" style="58" customWidth="1"/>
    <col min="20" max="20" width="39.28515625" style="58" customWidth="1"/>
    <col min="21" max="21" width="3.140625" style="58" customWidth="1"/>
    <col min="22" max="22" width="39.28515625" style="58" customWidth="1"/>
    <col min="23" max="23" width="3.140625" style="58" customWidth="1"/>
    <col min="24" max="24" width="15.7109375" style="153" hidden="1" customWidth="1"/>
    <col min="25" max="25" width="12.7109375" style="58" hidden="1" customWidth="1"/>
    <col min="26" max="26" width="27.28515625" style="58" hidden="1" customWidth="1"/>
    <col min="27" max="27" width="27.7109375" style="58" hidden="1" customWidth="1"/>
    <col min="28" max="28" width="22.85546875" style="58" hidden="1" customWidth="1"/>
    <col min="29" max="34" width="21.5703125" style="58" hidden="1" customWidth="1"/>
    <col min="35" max="42" width="11.5703125" style="58" hidden="1" customWidth="1"/>
    <col min="43" max="48" width="11.5703125" style="58" customWidth="1"/>
    <col min="49" max="16384" width="11.5703125" style="58"/>
  </cols>
  <sheetData>
    <row r="1" spans="2:40" s="155" customFormat="1" ht="36" customHeight="1">
      <c r="B1" s="718" t="s">
        <v>1840</v>
      </c>
      <c r="C1" s="718"/>
      <c r="D1" s="718"/>
      <c r="E1" s="718"/>
      <c r="F1" s="718"/>
      <c r="G1" s="718"/>
      <c r="H1" s="718"/>
      <c r="I1" s="718"/>
      <c r="J1" s="718"/>
      <c r="K1" s="718"/>
      <c r="L1" s="718"/>
      <c r="M1" s="718"/>
      <c r="N1" s="718"/>
      <c r="O1" s="718"/>
      <c r="P1" s="718"/>
      <c r="Q1" s="718"/>
      <c r="R1" s="718"/>
      <c r="S1" s="718"/>
      <c r="T1" s="718"/>
      <c r="U1" s="718"/>
      <c r="V1" s="718"/>
      <c r="W1" s="718"/>
      <c r="X1" s="179" t="str">
        <f>Datos!V2</f>
        <v>X</v>
      </c>
      <c r="Y1" s="154"/>
      <c r="Z1" s="154"/>
    </row>
    <row r="2" spans="2:40" ht="4.9000000000000004" customHeight="1">
      <c r="C2" s="726"/>
      <c r="D2" s="727"/>
      <c r="E2" s="727"/>
      <c r="F2" s="727"/>
      <c r="G2" s="727"/>
      <c r="H2" s="727"/>
      <c r="I2" s="727"/>
      <c r="J2" s="727"/>
      <c r="K2" s="727"/>
      <c r="L2" s="727"/>
      <c r="M2" s="727"/>
      <c r="N2" s="178"/>
      <c r="O2" s="178"/>
      <c r="P2" s="178"/>
      <c r="Q2" s="178"/>
      <c r="R2" s="178"/>
      <c r="S2" s="178"/>
      <c r="T2" s="178"/>
      <c r="U2" s="178"/>
      <c r="V2" s="178"/>
      <c r="W2" s="178"/>
    </row>
    <row r="3" spans="2:40" ht="26.45" customHeight="1">
      <c r="D3" s="728" t="s">
        <v>1826</v>
      </c>
      <c r="E3" s="728"/>
      <c r="F3" s="728"/>
      <c r="G3" s="728"/>
      <c r="H3" s="728"/>
      <c r="I3" s="728"/>
      <c r="J3" s="728"/>
      <c r="K3" s="728"/>
      <c r="L3" s="728"/>
      <c r="M3" s="728"/>
      <c r="N3" s="719" t="s">
        <v>1827</v>
      </c>
      <c r="O3" s="719"/>
      <c r="P3" s="719"/>
      <c r="Q3" s="719"/>
      <c r="R3" s="719"/>
      <c r="S3" s="719"/>
      <c r="T3" s="719"/>
      <c r="U3" s="719"/>
      <c r="V3" s="719"/>
      <c r="W3" s="719"/>
      <c r="X3" s="156" t="str">
        <f>""</f>
        <v/>
      </c>
    </row>
    <row r="4" spans="2:40" ht="334.15" customHeight="1">
      <c r="B4" s="157" t="s">
        <v>1828</v>
      </c>
      <c r="C4" s="157" t="s">
        <v>1841</v>
      </c>
      <c r="D4" s="732" t="s">
        <v>1842</v>
      </c>
      <c r="E4" s="733"/>
      <c r="F4" s="732" t="s">
        <v>1843</v>
      </c>
      <c r="G4" s="733"/>
      <c r="H4" s="732" t="s">
        <v>1844</v>
      </c>
      <c r="I4" s="733"/>
      <c r="J4" s="732" t="s">
        <v>1845</v>
      </c>
      <c r="K4" s="733"/>
      <c r="L4" s="732" t="s">
        <v>1846</v>
      </c>
      <c r="M4" s="733"/>
      <c r="N4" s="720" t="s">
        <v>1847</v>
      </c>
      <c r="O4" s="721"/>
      <c r="P4" s="720" t="s">
        <v>1848</v>
      </c>
      <c r="Q4" s="721"/>
      <c r="R4" s="720" t="s">
        <v>1849</v>
      </c>
      <c r="S4" s="721"/>
      <c r="T4" s="720" t="s">
        <v>1850</v>
      </c>
      <c r="U4" s="721"/>
      <c r="V4" s="722" t="s">
        <v>1851</v>
      </c>
      <c r="W4" s="723"/>
    </row>
    <row r="5" spans="2:40" ht="20.100000000000001" customHeight="1">
      <c r="B5" s="729">
        <v>1</v>
      </c>
      <c r="C5" s="730" t="str">
        <f>IF(Ficha1!$D$21="","",IF(Ficha1!$AK$13=5,Ficha1!$D$21,""))</f>
        <v/>
      </c>
      <c r="D5" s="714"/>
      <c r="E5" s="715"/>
      <c r="F5" s="714"/>
      <c r="G5" s="715"/>
      <c r="H5" s="714"/>
      <c r="I5" s="715"/>
      <c r="J5" s="714"/>
      <c r="K5" s="715"/>
      <c r="L5" s="714"/>
      <c r="M5" s="715"/>
      <c r="N5" s="714"/>
      <c r="O5" s="715"/>
      <c r="P5" s="714"/>
      <c r="Q5" s="715"/>
      <c r="R5" s="714"/>
      <c r="S5" s="715"/>
      <c r="T5" s="714"/>
      <c r="U5" s="715"/>
      <c r="V5" s="714"/>
      <c r="W5" s="715"/>
    </row>
    <row r="6" spans="2:40" ht="20.100000000000001" customHeight="1">
      <c r="B6" s="729"/>
      <c r="C6" s="731"/>
      <c r="D6" s="716"/>
      <c r="E6" s="717"/>
      <c r="F6" s="716"/>
      <c r="G6" s="717"/>
      <c r="H6" s="716"/>
      <c r="I6" s="717"/>
      <c r="J6" s="716"/>
      <c r="K6" s="717"/>
      <c r="L6" s="716"/>
      <c r="M6" s="717"/>
      <c r="N6" s="716"/>
      <c r="O6" s="717"/>
      <c r="P6" s="716"/>
      <c r="Q6" s="717"/>
      <c r="R6" s="716"/>
      <c r="S6" s="717"/>
      <c r="T6" s="716"/>
      <c r="U6" s="717"/>
      <c r="V6" s="716"/>
      <c r="W6" s="717"/>
      <c r="X6" s="180">
        <f>IF(D5="X",1,IF(F5="X",2,IF(H5="X",3,IF(J5="X",4,IF(L5="X",5,IF(N5="X",6,IF(P5="X",7,IF(R5="X",8,IF(T5="X",9,IF(V5="X",10,0))))))))))</f>
        <v>0</v>
      </c>
      <c r="Y6" s="158" t="str">
        <f>IF(X6=0,"",IF(X6=1,Datos!$R$6,""))</f>
        <v/>
      </c>
      <c r="Z6" s="158" t="str">
        <f>IF(X6=0,"",IF(X6=2,Datos!$R$5,""))</f>
        <v/>
      </c>
      <c r="AA6" s="158" t="str">
        <f>IF(X6=0,"",IF(X6=3,Datos!$R$4,""))</f>
        <v/>
      </c>
      <c r="AB6" s="158" t="str">
        <f>IF(X6=0,"",IF(X6=4,Datos!$R$3,""))</f>
        <v/>
      </c>
      <c r="AC6" s="158" t="str">
        <f>IF(X6=0,"",IF(X6=5,Datos!$R$2,""))</f>
        <v/>
      </c>
      <c r="AD6" s="158" t="str">
        <f>IF(X6=0,"",IF(X6=6,Datos!$R$6,""))</f>
        <v/>
      </c>
      <c r="AE6" s="158" t="str">
        <f>IF(X6=0,"",IF(X6=7,Datos!$R$5,""))</f>
        <v/>
      </c>
      <c r="AF6" s="158" t="str">
        <f>IF(X6=0,"",IF(X6=8,Datos!$R$4,""))</f>
        <v/>
      </c>
      <c r="AG6" s="158" t="str">
        <f>IF(X6=0,"",IF(X6=9,Datos!$R$3,""))</f>
        <v/>
      </c>
      <c r="AH6" s="158" t="str">
        <f>IF(X6=0,"",IF(X6=10,Datos!$R$2,""))</f>
        <v/>
      </c>
      <c r="AJ6" s="159" t="str">
        <f>IF(Y6&lt;&gt;"",Y6,IF(AD6&lt;&gt;"",AD6,""))</f>
        <v/>
      </c>
      <c r="AK6" s="159" t="str">
        <f>IF(Z6&lt;&gt;"",Z6,IF(AE6&lt;&gt;"",AE6,""))</f>
        <v/>
      </c>
      <c r="AL6" s="159" t="str">
        <f>IF(AA6&lt;&gt;"",AA6,IF(AF6&lt;&gt;"",AF6,""))</f>
        <v/>
      </c>
      <c r="AM6" s="159" t="str">
        <f>IF(AB6&lt;&gt;"",AB6,IF(AG6&lt;&gt;"",AG6,""))</f>
        <v/>
      </c>
      <c r="AN6" s="159" t="str">
        <f>IF(AC6&lt;&gt;"",AC6,IF(AH6&lt;&gt;"",AH6,""))</f>
        <v/>
      </c>
    </row>
    <row r="7" spans="2:40" ht="20.100000000000001" customHeight="1">
      <c r="B7" s="729">
        <v>2</v>
      </c>
      <c r="C7" s="730" t="str">
        <f>IF(Ficha2!$D$21="","",IF(Ficha2!$AK$13=5,Ficha2!$D$21,""))</f>
        <v/>
      </c>
      <c r="D7" s="714"/>
      <c r="E7" s="715"/>
      <c r="F7" s="714"/>
      <c r="G7" s="715"/>
      <c r="H7" s="714"/>
      <c r="I7" s="715"/>
      <c r="J7" s="714"/>
      <c r="K7" s="715"/>
      <c r="L7" s="714"/>
      <c r="M7" s="715"/>
      <c r="N7" s="714"/>
      <c r="O7" s="715"/>
      <c r="P7" s="714"/>
      <c r="Q7" s="715"/>
      <c r="R7" s="714"/>
      <c r="S7" s="715"/>
      <c r="T7" s="714"/>
      <c r="U7" s="715"/>
      <c r="V7" s="714"/>
      <c r="W7" s="715"/>
    </row>
    <row r="8" spans="2:40" ht="20.100000000000001" customHeight="1">
      <c r="B8" s="729"/>
      <c r="C8" s="731"/>
      <c r="D8" s="716"/>
      <c r="E8" s="717"/>
      <c r="F8" s="716"/>
      <c r="G8" s="717"/>
      <c r="H8" s="716"/>
      <c r="I8" s="717"/>
      <c r="J8" s="716"/>
      <c r="K8" s="717"/>
      <c r="L8" s="716"/>
      <c r="M8" s="717"/>
      <c r="N8" s="716"/>
      <c r="O8" s="717"/>
      <c r="P8" s="716"/>
      <c r="Q8" s="717"/>
      <c r="R8" s="716"/>
      <c r="S8" s="717"/>
      <c r="T8" s="716"/>
      <c r="U8" s="717"/>
      <c r="V8" s="716"/>
      <c r="W8" s="717"/>
      <c r="X8" s="180">
        <f>IF(D7="X",1,IF(F7="X",2,IF(H7="X",3,IF(J7="X",4,IF(L7="X",5,IF(N7="X",6,IF(P7="X",7,IF(R7="X",8,IF(T7="X",9,IF(V7="X",10,0))))))))))</f>
        <v>0</v>
      </c>
      <c r="Y8" s="158" t="str">
        <f>IF(X8=0,"",IF(X8=1,Datos!$R$6,""))</f>
        <v/>
      </c>
      <c r="Z8" s="158" t="str">
        <f>IF(X8=0,"",IF(X8=2,Datos!$R$5,""))</f>
        <v/>
      </c>
      <c r="AA8" s="158" t="str">
        <f>IF(X8=0,"",IF(X8=3,Datos!$R$4,""))</f>
        <v/>
      </c>
      <c r="AB8" s="158" t="str">
        <f>IF(X8=0,"",IF(X8=4,Datos!$R$3,""))</f>
        <v/>
      </c>
      <c r="AC8" s="158" t="str">
        <f>IF(X8=0,"",IF(X8=5,Datos!$R$2,""))</f>
        <v/>
      </c>
      <c r="AD8" s="158" t="str">
        <f>IF(X8=0,"",IF(X8=6,Datos!$R$6,""))</f>
        <v/>
      </c>
      <c r="AE8" s="158" t="str">
        <f>IF(X8=0,"",IF(X8=7,Datos!$R$5,""))</f>
        <v/>
      </c>
      <c r="AF8" s="158" t="str">
        <f>IF(X8=0,"",IF(X8=8,Datos!$R$4,""))</f>
        <v/>
      </c>
      <c r="AG8" s="158" t="str">
        <f>IF(X8=0,"",IF(X8=9,Datos!$R$3,""))</f>
        <v/>
      </c>
      <c r="AH8" s="158" t="str">
        <f>IF(X8=0,"",IF(X8=10,Datos!$R$2,""))</f>
        <v/>
      </c>
      <c r="AJ8" s="159" t="str">
        <f>IF(Y8&lt;&gt;"",Y8,IF(AD8&lt;&gt;"",AD8,""))</f>
        <v/>
      </c>
      <c r="AK8" s="159" t="str">
        <f>IF(Z8&lt;&gt;"",Z8,IF(AE8&lt;&gt;"",AE8,""))</f>
        <v/>
      </c>
      <c r="AL8" s="159" t="str">
        <f>IF(AA8&lt;&gt;"",AA8,IF(AF8&lt;&gt;"",AF8,""))</f>
        <v/>
      </c>
      <c r="AM8" s="159" t="str">
        <f>IF(AB8&lt;&gt;"",AB8,IF(AG8&lt;&gt;"",AG8,""))</f>
        <v/>
      </c>
      <c r="AN8" s="159" t="str">
        <f>IF(AC8&lt;&gt;"",AC8,IF(AH8&lt;&gt;"",AH8,""))</f>
        <v/>
      </c>
    </row>
    <row r="9" spans="2:40" ht="20.100000000000001" customHeight="1">
      <c r="B9" s="729">
        <v>3</v>
      </c>
      <c r="C9" s="730" t="str">
        <f>IF(Ficha3!$D$21="","",IF(Ficha3!$AK$13=5,Ficha3!$D$21,""))</f>
        <v/>
      </c>
      <c r="D9" s="714"/>
      <c r="E9" s="715"/>
      <c r="F9" s="714"/>
      <c r="G9" s="715"/>
      <c r="H9" s="714"/>
      <c r="I9" s="715"/>
      <c r="J9" s="714"/>
      <c r="K9" s="715"/>
      <c r="L9" s="714"/>
      <c r="M9" s="715"/>
      <c r="N9" s="714"/>
      <c r="O9" s="715"/>
      <c r="P9" s="714"/>
      <c r="Q9" s="715"/>
      <c r="R9" s="714"/>
      <c r="S9" s="715"/>
      <c r="T9" s="714"/>
      <c r="U9" s="715"/>
      <c r="V9" s="714"/>
      <c r="W9" s="715"/>
    </row>
    <row r="10" spans="2:40" ht="20.100000000000001" customHeight="1">
      <c r="B10" s="729"/>
      <c r="C10" s="731"/>
      <c r="D10" s="716"/>
      <c r="E10" s="717"/>
      <c r="F10" s="716"/>
      <c r="G10" s="717"/>
      <c r="H10" s="716"/>
      <c r="I10" s="717"/>
      <c r="J10" s="716"/>
      <c r="K10" s="717"/>
      <c r="L10" s="716"/>
      <c r="M10" s="717"/>
      <c r="N10" s="716"/>
      <c r="O10" s="717"/>
      <c r="P10" s="716"/>
      <c r="Q10" s="717"/>
      <c r="R10" s="716"/>
      <c r="S10" s="717"/>
      <c r="T10" s="716"/>
      <c r="U10" s="717"/>
      <c r="V10" s="716"/>
      <c r="W10" s="717"/>
      <c r="X10" s="180">
        <f>IF(D9="X",1,IF(F9="X",2,IF(H9="X",3,IF(J9="X",4,IF(L9="X",5,IF(N9="X",6,IF(P9="X",7,IF(R9="X",8,IF(T9="X",9,IF(V9="X",10,0))))))))))</f>
        <v>0</v>
      </c>
      <c r="Y10" s="158" t="str">
        <f>IF(X10=0,"",IF(X10=1,Datos!$R$6,""))</f>
        <v/>
      </c>
      <c r="Z10" s="158" t="str">
        <f>IF(X10=0,"",IF(X10=2,Datos!$R$5,""))</f>
        <v/>
      </c>
      <c r="AA10" s="158" t="str">
        <f>IF(X10=0,"",IF(X10=3,Datos!$R$4,""))</f>
        <v/>
      </c>
      <c r="AB10" s="158" t="str">
        <f>IF(X10=0,"",IF(X10=4,Datos!$R$3,""))</f>
        <v/>
      </c>
      <c r="AC10" s="158" t="str">
        <f>IF(X10=0,"",IF(X10=5,Datos!$R$2,""))</f>
        <v/>
      </c>
      <c r="AD10" s="158" t="str">
        <f>IF(X10=0,"",IF(X10=6,Datos!$R$6,""))</f>
        <v/>
      </c>
      <c r="AE10" s="158" t="str">
        <f>IF(X10=0,"",IF(X10=7,Datos!$R$5,""))</f>
        <v/>
      </c>
      <c r="AF10" s="158" t="str">
        <f>IF(X10=0,"",IF(X10=8,Datos!$R$4,""))</f>
        <v/>
      </c>
      <c r="AG10" s="158" t="str">
        <f>IF(X10=0,"",IF(X10=9,Datos!$R$3,""))</f>
        <v/>
      </c>
      <c r="AH10" s="158" t="str">
        <f>IF(X10=0,"",IF(X10=10,Datos!$R$2,""))</f>
        <v/>
      </c>
      <c r="AJ10" s="159" t="str">
        <f>IF(Y10&lt;&gt;"",Y10,IF(AD10&lt;&gt;"",AD10,""))</f>
        <v/>
      </c>
      <c r="AK10" s="159" t="str">
        <f>IF(Z10&lt;&gt;"",Z10,IF(AE10&lt;&gt;"",AE10,""))</f>
        <v/>
      </c>
      <c r="AL10" s="159" t="str">
        <f>IF(AA10&lt;&gt;"",AA10,IF(AF10&lt;&gt;"",AF10,""))</f>
        <v/>
      </c>
      <c r="AM10" s="159" t="str">
        <f>IF(AB10&lt;&gt;"",AB10,IF(AG10&lt;&gt;"",AG10,""))</f>
        <v/>
      </c>
      <c r="AN10" s="159" t="str">
        <f>IF(AC10&lt;&gt;"",AC10,IF(AH10&lt;&gt;"",AH10,""))</f>
        <v/>
      </c>
    </row>
    <row r="11" spans="2:40" ht="20.100000000000001" customHeight="1">
      <c r="B11" s="729">
        <v>4</v>
      </c>
      <c r="C11" s="730" t="str">
        <f>IF(Ficha4!$D$21="","",IF(Ficha4!$AK$13=5,Ficha4!$D$21,""))</f>
        <v/>
      </c>
      <c r="D11" s="714"/>
      <c r="E11" s="715"/>
      <c r="F11" s="714"/>
      <c r="G11" s="715"/>
      <c r="H11" s="714"/>
      <c r="I11" s="715"/>
      <c r="J11" s="714"/>
      <c r="K11" s="715"/>
      <c r="L11" s="714"/>
      <c r="M11" s="715"/>
      <c r="N11" s="714"/>
      <c r="O11" s="715"/>
      <c r="P11" s="714"/>
      <c r="Q11" s="715"/>
      <c r="R11" s="714"/>
      <c r="S11" s="715"/>
      <c r="T11" s="714"/>
      <c r="U11" s="715"/>
      <c r="V11" s="714"/>
      <c r="W11" s="715"/>
    </row>
    <row r="12" spans="2:40" ht="20.100000000000001" customHeight="1">
      <c r="B12" s="729"/>
      <c r="C12" s="731"/>
      <c r="D12" s="716"/>
      <c r="E12" s="717"/>
      <c r="F12" s="716"/>
      <c r="G12" s="717"/>
      <c r="H12" s="716"/>
      <c r="I12" s="717"/>
      <c r="J12" s="716"/>
      <c r="K12" s="717"/>
      <c r="L12" s="716"/>
      <c r="M12" s="717"/>
      <c r="N12" s="716"/>
      <c r="O12" s="717"/>
      <c r="P12" s="716"/>
      <c r="Q12" s="717"/>
      <c r="R12" s="716"/>
      <c r="S12" s="717"/>
      <c r="T12" s="716"/>
      <c r="U12" s="717"/>
      <c r="V12" s="716"/>
      <c r="W12" s="717"/>
      <c r="X12" s="180">
        <f>IF(D11="X",1,IF(F11="X",2,IF(H11="X",3,IF(J11="X",4,IF(L11="X",5,IF(N11="X",6,IF(P11="X",7,IF(R11="X",8,IF(T11="X",9,IF(V11="X",10,0))))))))))</f>
        <v>0</v>
      </c>
      <c r="Y12" s="158" t="str">
        <f>IF(X12=0,"",IF(X12=1,Datos!$R$6,""))</f>
        <v/>
      </c>
      <c r="Z12" s="158" t="str">
        <f>IF(X12=0,"",IF(X12=2,Datos!$R$5,""))</f>
        <v/>
      </c>
      <c r="AA12" s="158" t="str">
        <f>IF(X12=0,"",IF(X12=3,Datos!$R$4,""))</f>
        <v/>
      </c>
      <c r="AB12" s="158" t="str">
        <f>IF(X12=0,"",IF(X12=4,Datos!$R$3,""))</f>
        <v/>
      </c>
      <c r="AC12" s="158" t="str">
        <f>IF(X12=0,"",IF(X12=5,Datos!$R$2,""))</f>
        <v/>
      </c>
      <c r="AD12" s="158" t="str">
        <f>IF(X12=0,"",IF(X12=6,Datos!$R$6,""))</f>
        <v/>
      </c>
      <c r="AE12" s="158" t="str">
        <f>IF(X12=0,"",IF(X12=7,Datos!$R$5,""))</f>
        <v/>
      </c>
      <c r="AF12" s="158" t="str">
        <f>IF(X12=0,"",IF(X12=8,Datos!$R$4,""))</f>
        <v/>
      </c>
      <c r="AG12" s="158" t="str">
        <f>IF(X12=0,"",IF(X12=9,Datos!$R$3,""))</f>
        <v/>
      </c>
      <c r="AH12" s="158" t="str">
        <f>IF(X12=0,"",IF(X12=10,Datos!$R$2,""))</f>
        <v/>
      </c>
      <c r="AJ12" s="159" t="str">
        <f>IF(Y12&lt;&gt;"",Y12,IF(AD12&lt;&gt;"",AD12,""))</f>
        <v/>
      </c>
      <c r="AK12" s="159" t="str">
        <f>IF(Z12&lt;&gt;"",Z12,IF(AE12&lt;&gt;"",AE12,""))</f>
        <v/>
      </c>
      <c r="AL12" s="159" t="str">
        <f>IF(AA12&lt;&gt;"",AA12,IF(AF12&lt;&gt;"",AF12,""))</f>
        <v/>
      </c>
      <c r="AM12" s="159" t="str">
        <f>IF(AB12&lt;&gt;"",AB12,IF(AG12&lt;&gt;"",AG12,""))</f>
        <v/>
      </c>
      <c r="AN12" s="159" t="str">
        <f>IF(AC12&lt;&gt;"",AC12,IF(AH12&lt;&gt;"",AH12,""))</f>
        <v/>
      </c>
    </row>
    <row r="13" spans="2:40" ht="20.100000000000001" customHeight="1">
      <c r="B13" s="729">
        <v>5</v>
      </c>
      <c r="C13" s="730" t="str">
        <f>IF(Ficha5!$D$21="","",IF(Ficha5!$AK$13=5,Ficha5!$D$21,""))</f>
        <v/>
      </c>
      <c r="D13" s="714"/>
      <c r="E13" s="715"/>
      <c r="F13" s="714"/>
      <c r="G13" s="715"/>
      <c r="H13" s="714"/>
      <c r="I13" s="715"/>
      <c r="J13" s="714"/>
      <c r="K13" s="715"/>
      <c r="L13" s="714"/>
      <c r="M13" s="715"/>
      <c r="N13" s="714"/>
      <c r="O13" s="715"/>
      <c r="P13" s="714"/>
      <c r="Q13" s="715"/>
      <c r="R13" s="714"/>
      <c r="S13" s="715"/>
      <c r="T13" s="714"/>
      <c r="U13" s="715"/>
      <c r="V13" s="714"/>
      <c r="W13" s="715"/>
    </row>
    <row r="14" spans="2:40" ht="20.100000000000001" customHeight="1">
      <c r="B14" s="729"/>
      <c r="C14" s="731"/>
      <c r="D14" s="716"/>
      <c r="E14" s="717"/>
      <c r="F14" s="716"/>
      <c r="G14" s="717"/>
      <c r="H14" s="716"/>
      <c r="I14" s="717"/>
      <c r="J14" s="716"/>
      <c r="K14" s="717"/>
      <c r="L14" s="716"/>
      <c r="M14" s="717"/>
      <c r="N14" s="716"/>
      <c r="O14" s="717"/>
      <c r="P14" s="716"/>
      <c r="Q14" s="717"/>
      <c r="R14" s="716"/>
      <c r="S14" s="717"/>
      <c r="T14" s="716"/>
      <c r="U14" s="717"/>
      <c r="V14" s="716"/>
      <c r="W14" s="717"/>
      <c r="X14" s="180">
        <f>IF(D13="X",1,IF(F13="X",2,IF(H13="X",3,IF(J13="X",4,IF(L13="X",5,IF(N13="X",6,IF(P13="X",7,IF(R13="X",8,IF(T13="X",9,IF(V13="X",10,0))))))))))</f>
        <v>0</v>
      </c>
      <c r="Y14" s="158" t="str">
        <f>IF(X14=0,"",IF(X14=1,Datos!$R$6,""))</f>
        <v/>
      </c>
      <c r="Z14" s="158" t="str">
        <f>IF(X14=0,"",IF(X14=2,Datos!$R$5,""))</f>
        <v/>
      </c>
      <c r="AA14" s="158" t="str">
        <f>IF(X14=0,"",IF(X14=3,Datos!$R$4,""))</f>
        <v/>
      </c>
      <c r="AB14" s="158" t="str">
        <f>IF(X14=0,"",IF(X14=4,Datos!$R$3,""))</f>
        <v/>
      </c>
      <c r="AC14" s="158" t="str">
        <f>IF(X14=0,"",IF(X14=5,Datos!$R$2,""))</f>
        <v/>
      </c>
      <c r="AD14" s="158" t="str">
        <f>IF(X14=0,"",IF(X14=6,Datos!$R$6,""))</f>
        <v/>
      </c>
      <c r="AE14" s="158" t="str">
        <f>IF(X14=0,"",IF(X14=7,Datos!$R$5,""))</f>
        <v/>
      </c>
      <c r="AF14" s="158" t="str">
        <f>IF(X14=0,"",IF(X14=8,Datos!$R$4,""))</f>
        <v/>
      </c>
      <c r="AG14" s="158" t="str">
        <f>IF(X14=0,"",IF(X14=9,Datos!$R$3,""))</f>
        <v/>
      </c>
      <c r="AH14" s="158" t="str">
        <f>IF(X14=0,"",IF(X14=10,Datos!$R$2,""))</f>
        <v/>
      </c>
      <c r="AJ14" s="159" t="str">
        <f>IF(Y14&lt;&gt;"",Y14,IF(AD14&lt;&gt;"",AD14,""))</f>
        <v/>
      </c>
      <c r="AK14" s="159" t="str">
        <f>IF(Z14&lt;&gt;"",Z14,IF(AE14&lt;&gt;"",AE14,""))</f>
        <v/>
      </c>
      <c r="AL14" s="159" t="str">
        <f>IF(AA14&lt;&gt;"",AA14,IF(AF14&lt;&gt;"",AF14,""))</f>
        <v/>
      </c>
      <c r="AM14" s="159" t="str">
        <f>IF(AB14&lt;&gt;"",AB14,IF(AG14&lt;&gt;"",AG14,""))</f>
        <v/>
      </c>
      <c r="AN14" s="159" t="str">
        <f>IF(AC14&lt;&gt;"",AC14,IF(AH14&lt;&gt;"",AH14,""))</f>
        <v/>
      </c>
    </row>
    <row r="15" spans="2:40" ht="20.100000000000001" customHeight="1">
      <c r="B15" s="729">
        <v>6</v>
      </c>
      <c r="C15" s="730" t="str">
        <f>IF(Ficha6!$D$21="","",IF(Ficha6!$AK$13=5,Ficha6!$D$21,""))</f>
        <v/>
      </c>
      <c r="D15" s="714"/>
      <c r="E15" s="715"/>
      <c r="F15" s="714"/>
      <c r="G15" s="715"/>
      <c r="H15" s="714"/>
      <c r="I15" s="715"/>
      <c r="J15" s="714"/>
      <c r="K15" s="715"/>
      <c r="L15" s="714"/>
      <c r="M15" s="715"/>
      <c r="N15" s="714"/>
      <c r="O15" s="715"/>
      <c r="P15" s="714"/>
      <c r="Q15" s="715"/>
      <c r="R15" s="714"/>
      <c r="S15" s="715"/>
      <c r="T15" s="714"/>
      <c r="U15" s="715"/>
      <c r="V15" s="714"/>
      <c r="W15" s="715"/>
    </row>
    <row r="16" spans="2:40" ht="20.100000000000001" customHeight="1">
      <c r="B16" s="729"/>
      <c r="C16" s="731"/>
      <c r="D16" s="716"/>
      <c r="E16" s="717"/>
      <c r="F16" s="716"/>
      <c r="G16" s="717"/>
      <c r="H16" s="716"/>
      <c r="I16" s="717"/>
      <c r="J16" s="716"/>
      <c r="K16" s="717"/>
      <c r="L16" s="716"/>
      <c r="M16" s="717"/>
      <c r="N16" s="716"/>
      <c r="O16" s="717"/>
      <c r="P16" s="716"/>
      <c r="Q16" s="717"/>
      <c r="R16" s="716"/>
      <c r="S16" s="717"/>
      <c r="T16" s="716"/>
      <c r="U16" s="717"/>
      <c r="V16" s="716"/>
      <c r="W16" s="717"/>
      <c r="X16" s="180">
        <f>IF(D15="X",1,IF(F15="X",2,IF(H15="X",3,IF(J15="X",4,IF(L15="X",5,IF(N15="X",6,IF(P15="X",7,IF(R15="X",8,IF(T15="X",9,IF(V15="X",10,0))))))))))</f>
        <v>0</v>
      </c>
      <c r="Y16" s="158" t="str">
        <f>IF(X16=0,"",IF(X16=1,Datos!$R$6,""))</f>
        <v/>
      </c>
      <c r="Z16" s="158" t="str">
        <f>IF(X16=0,"",IF(X16=2,Datos!$R$5,""))</f>
        <v/>
      </c>
      <c r="AA16" s="158" t="str">
        <f>IF(X16=0,"",IF(X16=3,Datos!$R$4,""))</f>
        <v/>
      </c>
      <c r="AB16" s="158" t="str">
        <f>IF(X16=0,"",IF(X16=4,Datos!$R$3,""))</f>
        <v/>
      </c>
      <c r="AC16" s="158" t="str">
        <f>IF(X16=0,"",IF(X16=5,Datos!$R$2,""))</f>
        <v/>
      </c>
      <c r="AD16" s="158" t="str">
        <f>IF(X16=0,"",IF(X16=6,Datos!$R$6,""))</f>
        <v/>
      </c>
      <c r="AE16" s="158" t="str">
        <f>IF(X16=0,"",IF(X16=7,Datos!$R$5,""))</f>
        <v/>
      </c>
      <c r="AF16" s="158" t="str">
        <f>IF(X16=0,"",IF(X16=8,Datos!$R$4,""))</f>
        <v/>
      </c>
      <c r="AG16" s="158" t="str">
        <f>IF(X16=0,"",IF(X16=9,Datos!$R$3,""))</f>
        <v/>
      </c>
      <c r="AH16" s="158" t="str">
        <f>IF(X16=0,"",IF(X16=10,Datos!$R$2,""))</f>
        <v/>
      </c>
      <c r="AJ16" s="159" t="str">
        <f>IF(Y16&lt;&gt;"",Y16,IF(AD16&lt;&gt;"",AD16,""))</f>
        <v/>
      </c>
      <c r="AK16" s="159" t="str">
        <f>IF(Z16&lt;&gt;"",Z16,IF(AE16&lt;&gt;"",AE16,""))</f>
        <v/>
      </c>
      <c r="AL16" s="159" t="str">
        <f>IF(AA16&lt;&gt;"",AA16,IF(AF16&lt;&gt;"",AF16,""))</f>
        <v/>
      </c>
      <c r="AM16" s="159" t="str">
        <f>IF(AB16&lt;&gt;"",AB16,IF(AG16&lt;&gt;"",AG16,""))</f>
        <v/>
      </c>
      <c r="AN16" s="159" t="str">
        <f>IF(AC16&lt;&gt;"",AC16,IF(AH16&lt;&gt;"",AH16,""))</f>
        <v/>
      </c>
    </row>
    <row r="17" spans="2:40" ht="20.100000000000001" customHeight="1">
      <c r="B17" s="729">
        <v>7</v>
      </c>
      <c r="C17" s="730" t="str">
        <f>IF(Ficha7!$D$21="","",IF(Ficha7!$AK$13=5,Ficha7!$D$21,""))</f>
        <v/>
      </c>
      <c r="D17" s="714"/>
      <c r="E17" s="715"/>
      <c r="F17" s="714"/>
      <c r="G17" s="715"/>
      <c r="H17" s="714"/>
      <c r="I17" s="715"/>
      <c r="J17" s="714"/>
      <c r="K17" s="715"/>
      <c r="L17" s="714"/>
      <c r="M17" s="715"/>
      <c r="N17" s="714"/>
      <c r="O17" s="715"/>
      <c r="P17" s="714"/>
      <c r="Q17" s="715"/>
      <c r="R17" s="714"/>
      <c r="S17" s="715"/>
      <c r="T17" s="714"/>
      <c r="U17" s="715"/>
      <c r="V17" s="714"/>
      <c r="W17" s="715"/>
    </row>
    <row r="18" spans="2:40" ht="20.100000000000001" customHeight="1">
      <c r="B18" s="729"/>
      <c r="C18" s="731"/>
      <c r="D18" s="716"/>
      <c r="E18" s="717"/>
      <c r="F18" s="716"/>
      <c r="G18" s="717"/>
      <c r="H18" s="716"/>
      <c r="I18" s="717"/>
      <c r="J18" s="716"/>
      <c r="K18" s="717"/>
      <c r="L18" s="716"/>
      <c r="M18" s="717"/>
      <c r="N18" s="716"/>
      <c r="O18" s="717"/>
      <c r="P18" s="716"/>
      <c r="Q18" s="717"/>
      <c r="R18" s="716"/>
      <c r="S18" s="717"/>
      <c r="T18" s="716"/>
      <c r="U18" s="717"/>
      <c r="V18" s="716"/>
      <c r="W18" s="717"/>
      <c r="X18" s="180">
        <f>IF(D17="X",1,IF(F17="X",2,IF(H17="X",3,IF(J17="X",4,IF(L17="X",5,IF(N17="X",6,IF(P17="X",7,IF(R17="X",8,IF(T17="X",9,IF(V17="X",10,0))))))))))</f>
        <v>0</v>
      </c>
      <c r="Y18" s="158" t="str">
        <f>IF(X18=0,"",IF(X18=1,Datos!$R$6,""))</f>
        <v/>
      </c>
      <c r="Z18" s="158" t="str">
        <f>IF(X18=0,"",IF(X18=2,Datos!$R$5,""))</f>
        <v/>
      </c>
      <c r="AA18" s="158" t="str">
        <f>IF(X18=0,"",IF(X18=3,Datos!$R$4,""))</f>
        <v/>
      </c>
      <c r="AB18" s="158" t="str">
        <f>IF(X18=0,"",IF(X18=4,Datos!$R$3,""))</f>
        <v/>
      </c>
      <c r="AC18" s="158" t="str">
        <f>IF(X18=0,"",IF(X18=5,Datos!$R$2,""))</f>
        <v/>
      </c>
      <c r="AD18" s="158" t="str">
        <f>IF(X18=0,"",IF(X18=6,Datos!$R$6,""))</f>
        <v/>
      </c>
      <c r="AE18" s="158" t="str">
        <f>IF(X18=0,"",IF(X18=7,Datos!$R$5,""))</f>
        <v/>
      </c>
      <c r="AF18" s="158" t="str">
        <f>IF(X18=0,"",IF(X18=8,Datos!$R$4,""))</f>
        <v/>
      </c>
      <c r="AG18" s="158" t="str">
        <f>IF(X18=0,"",IF(X18=9,Datos!$R$3,""))</f>
        <v/>
      </c>
      <c r="AH18" s="158" t="str">
        <f>IF(X18=0,"",IF(X18=10,Datos!$R$2,""))</f>
        <v/>
      </c>
      <c r="AJ18" s="159" t="str">
        <f>IF(Y18&lt;&gt;"",Y18,IF(AD18&lt;&gt;"",AD18,""))</f>
        <v/>
      </c>
      <c r="AK18" s="159" t="str">
        <f>IF(Z18&lt;&gt;"",Z18,IF(AE18&lt;&gt;"",AE18,""))</f>
        <v/>
      </c>
      <c r="AL18" s="159" t="str">
        <f>IF(AA18&lt;&gt;"",AA18,IF(AF18&lt;&gt;"",AF18,""))</f>
        <v/>
      </c>
      <c r="AM18" s="159" t="str">
        <f>IF(AB18&lt;&gt;"",AB18,IF(AG18&lt;&gt;"",AG18,""))</f>
        <v/>
      </c>
      <c r="AN18" s="159" t="str">
        <f>IF(AC18&lt;&gt;"",AC18,IF(AH18&lt;&gt;"",AH18,""))</f>
        <v/>
      </c>
    </row>
    <row r="19" spans="2:40" ht="20.100000000000001" customHeight="1">
      <c r="B19" s="729">
        <v>8</v>
      </c>
      <c r="C19" s="730" t="str">
        <f>IF(Ficha8!$D$21="","",IF(Ficha8!$AK$13=5,Ficha8!$D$21,""))</f>
        <v/>
      </c>
      <c r="D19" s="714"/>
      <c r="E19" s="715"/>
      <c r="F19" s="714"/>
      <c r="G19" s="715"/>
      <c r="H19" s="714"/>
      <c r="I19" s="715"/>
      <c r="J19" s="714"/>
      <c r="K19" s="715"/>
      <c r="L19" s="714"/>
      <c r="M19" s="715"/>
      <c r="N19" s="714"/>
      <c r="O19" s="715"/>
      <c r="P19" s="714"/>
      <c r="Q19" s="715"/>
      <c r="R19" s="714"/>
      <c r="S19" s="715"/>
      <c r="T19" s="714"/>
      <c r="U19" s="715"/>
      <c r="V19" s="714"/>
      <c r="W19" s="715"/>
    </row>
    <row r="20" spans="2:40" ht="20.100000000000001" customHeight="1">
      <c r="B20" s="729"/>
      <c r="C20" s="731"/>
      <c r="D20" s="716"/>
      <c r="E20" s="717"/>
      <c r="F20" s="716"/>
      <c r="G20" s="717"/>
      <c r="H20" s="716"/>
      <c r="I20" s="717"/>
      <c r="J20" s="716"/>
      <c r="K20" s="717"/>
      <c r="L20" s="716"/>
      <c r="M20" s="717"/>
      <c r="N20" s="716"/>
      <c r="O20" s="717"/>
      <c r="P20" s="716"/>
      <c r="Q20" s="717"/>
      <c r="R20" s="716"/>
      <c r="S20" s="717"/>
      <c r="T20" s="716"/>
      <c r="U20" s="717"/>
      <c r="V20" s="716"/>
      <c r="W20" s="717"/>
      <c r="X20" s="180">
        <f>IF(D19="X",1,IF(F19="X",2,IF(H19="X",3,IF(J19="X",4,IF(L19="X",5,IF(N19="X",6,IF(P19="X",7,IF(R19="X",8,IF(T19="X",9,IF(V19="X",10,0))))))))))</f>
        <v>0</v>
      </c>
      <c r="Y20" s="158" t="str">
        <f>IF(X20=0,"",IF(X20=1,Datos!$R$6,""))</f>
        <v/>
      </c>
      <c r="Z20" s="158" t="str">
        <f>IF(X20=0,"",IF(X20=2,Datos!$R$5,""))</f>
        <v/>
      </c>
      <c r="AA20" s="158" t="str">
        <f>IF(X20=0,"",IF(X20=3,Datos!$R$4,""))</f>
        <v/>
      </c>
      <c r="AB20" s="158" t="str">
        <f>IF(X20=0,"",IF(X20=4,Datos!$R$3,""))</f>
        <v/>
      </c>
      <c r="AC20" s="158" t="str">
        <f>IF(X20=0,"",IF(X20=5,Datos!$R$2,""))</f>
        <v/>
      </c>
      <c r="AD20" s="158" t="str">
        <f>IF(X20=0,"",IF(X20=6,Datos!$R$6,""))</f>
        <v/>
      </c>
      <c r="AE20" s="158" t="str">
        <f>IF(X20=0,"",IF(X20=7,Datos!$R$5,""))</f>
        <v/>
      </c>
      <c r="AF20" s="158" t="str">
        <f>IF(X20=0,"",IF(X20=8,Datos!$R$4,""))</f>
        <v/>
      </c>
      <c r="AG20" s="158" t="str">
        <f>IF(X20=0,"",IF(X20=9,Datos!$R$3,""))</f>
        <v/>
      </c>
      <c r="AH20" s="158" t="str">
        <f>IF(X20=0,"",IF(X20=10,Datos!$R$2,""))</f>
        <v/>
      </c>
      <c r="AJ20" s="159" t="str">
        <f>IF(Y20&lt;&gt;"",Y20,IF(AD20&lt;&gt;"",AD20,""))</f>
        <v/>
      </c>
      <c r="AK20" s="159" t="str">
        <f>IF(Z20&lt;&gt;"",Z20,IF(AE20&lt;&gt;"",AE20,""))</f>
        <v/>
      </c>
      <c r="AL20" s="159" t="str">
        <f>IF(AA20&lt;&gt;"",AA20,IF(AF20&lt;&gt;"",AF20,""))</f>
        <v/>
      </c>
      <c r="AM20" s="159" t="str">
        <f>IF(AB20&lt;&gt;"",AB20,IF(AG20&lt;&gt;"",AG20,""))</f>
        <v/>
      </c>
      <c r="AN20" s="159" t="str">
        <f>IF(AC20&lt;&gt;"",AC20,IF(AH20&lt;&gt;"",AH20,""))</f>
        <v/>
      </c>
    </row>
    <row r="21" spans="2:40" ht="20.100000000000001" customHeight="1">
      <c r="B21" s="729">
        <v>9</v>
      </c>
      <c r="C21" s="730" t="str">
        <f>IF(Ficha9!$D$21="","",IF(Ficha9!$AK$13=5,Ficha9!$D$21,""))</f>
        <v/>
      </c>
      <c r="D21" s="714"/>
      <c r="E21" s="715"/>
      <c r="F21" s="714"/>
      <c r="G21" s="715"/>
      <c r="H21" s="714"/>
      <c r="I21" s="715"/>
      <c r="J21" s="714"/>
      <c r="K21" s="715"/>
      <c r="L21" s="714"/>
      <c r="M21" s="715"/>
      <c r="N21" s="714"/>
      <c r="O21" s="715"/>
      <c r="P21" s="714"/>
      <c r="Q21" s="715"/>
      <c r="R21" s="714"/>
      <c r="S21" s="715"/>
      <c r="T21" s="714"/>
      <c r="U21" s="715"/>
      <c r="V21" s="714"/>
      <c r="W21" s="715"/>
    </row>
    <row r="22" spans="2:40" ht="20.100000000000001" customHeight="1">
      <c r="B22" s="729"/>
      <c r="C22" s="731"/>
      <c r="D22" s="716"/>
      <c r="E22" s="717"/>
      <c r="F22" s="716"/>
      <c r="G22" s="717"/>
      <c r="H22" s="716"/>
      <c r="I22" s="717"/>
      <c r="J22" s="716"/>
      <c r="K22" s="717"/>
      <c r="L22" s="716"/>
      <c r="M22" s="717"/>
      <c r="N22" s="716"/>
      <c r="O22" s="717"/>
      <c r="P22" s="716"/>
      <c r="Q22" s="717"/>
      <c r="R22" s="716"/>
      <c r="S22" s="717"/>
      <c r="T22" s="716"/>
      <c r="U22" s="717"/>
      <c r="V22" s="716"/>
      <c r="W22" s="717"/>
      <c r="X22" s="180">
        <f>IF(D21="X",1,IF(F21="X",2,IF(H21="X",3,IF(J21="X",4,IF(L21="X",5,IF(N21="X",6,IF(P21="X",7,IF(R21="X",8,IF(T21="X",9,IF(V21="X",10,0))))))))))</f>
        <v>0</v>
      </c>
      <c r="Y22" s="158" t="str">
        <f>IF(X22=0,"",IF(X22=1,Datos!$R$6,""))</f>
        <v/>
      </c>
      <c r="Z22" s="158" t="str">
        <f>IF(X22=0,"",IF(X22=2,Datos!$R$5,""))</f>
        <v/>
      </c>
      <c r="AA22" s="158" t="str">
        <f>IF(X22=0,"",IF(X22=3,Datos!$R$4,""))</f>
        <v/>
      </c>
      <c r="AB22" s="158" t="str">
        <f>IF(X22=0,"",IF(X22=4,Datos!$R$3,""))</f>
        <v/>
      </c>
      <c r="AC22" s="158" t="str">
        <f>IF(X22=0,"",IF(X22=5,Datos!$R$2,""))</f>
        <v/>
      </c>
      <c r="AD22" s="158" t="str">
        <f>IF(X22=0,"",IF(X22=6,Datos!$R$6,""))</f>
        <v/>
      </c>
      <c r="AE22" s="158" t="str">
        <f>IF(X22=0,"",IF(X22=7,Datos!$R$5,""))</f>
        <v/>
      </c>
      <c r="AF22" s="158" t="str">
        <f>IF(X22=0,"",IF(X22=8,Datos!$R$4,""))</f>
        <v/>
      </c>
      <c r="AG22" s="158" t="str">
        <f>IF(X22=0,"",IF(X22=9,Datos!$R$3,""))</f>
        <v/>
      </c>
      <c r="AH22" s="158" t="str">
        <f>IF(X22=0,"",IF(X22=10,Datos!$R$2,""))</f>
        <v/>
      </c>
      <c r="AJ22" s="159" t="str">
        <f>IF(Y22&lt;&gt;"",Y22,IF(AD22&lt;&gt;"",AD22,""))</f>
        <v/>
      </c>
      <c r="AK22" s="159" t="str">
        <f>IF(Z22&lt;&gt;"",Z22,IF(AE22&lt;&gt;"",AE22,""))</f>
        <v/>
      </c>
      <c r="AL22" s="159" t="str">
        <f>IF(AA22&lt;&gt;"",AA22,IF(AF22&lt;&gt;"",AF22,""))</f>
        <v/>
      </c>
      <c r="AM22" s="159" t="str">
        <f>IF(AB22&lt;&gt;"",AB22,IF(AG22&lt;&gt;"",AG22,""))</f>
        <v/>
      </c>
      <c r="AN22" s="159" t="str">
        <f>IF(AC22&lt;&gt;"",AC22,IF(AH22&lt;&gt;"",AH22,""))</f>
        <v/>
      </c>
    </row>
    <row r="23" spans="2:40" ht="20.100000000000001" customHeight="1">
      <c r="B23" s="729">
        <v>10</v>
      </c>
      <c r="C23" s="730" t="str">
        <f>IF(Ficha10!$D$21="","",IF(Ficha10!$AK$13=5,Ficha10!$D$21,""))</f>
        <v/>
      </c>
      <c r="D23" s="714"/>
      <c r="E23" s="715"/>
      <c r="F23" s="714"/>
      <c r="G23" s="715"/>
      <c r="H23" s="714"/>
      <c r="I23" s="715"/>
      <c r="J23" s="714"/>
      <c r="K23" s="715"/>
      <c r="L23" s="714"/>
      <c r="M23" s="715"/>
      <c r="N23" s="714"/>
      <c r="O23" s="715"/>
      <c r="P23" s="714"/>
      <c r="Q23" s="715"/>
      <c r="R23" s="714"/>
      <c r="S23" s="715"/>
      <c r="T23" s="714"/>
      <c r="U23" s="715"/>
      <c r="V23" s="714"/>
      <c r="W23" s="715"/>
    </row>
    <row r="24" spans="2:40" ht="20.100000000000001" customHeight="1">
      <c r="B24" s="729"/>
      <c r="C24" s="731"/>
      <c r="D24" s="716"/>
      <c r="E24" s="717"/>
      <c r="F24" s="716"/>
      <c r="G24" s="717"/>
      <c r="H24" s="716"/>
      <c r="I24" s="717"/>
      <c r="J24" s="716"/>
      <c r="K24" s="717"/>
      <c r="L24" s="716"/>
      <c r="M24" s="717"/>
      <c r="N24" s="716"/>
      <c r="O24" s="717"/>
      <c r="P24" s="716"/>
      <c r="Q24" s="717"/>
      <c r="R24" s="716"/>
      <c r="S24" s="717"/>
      <c r="T24" s="716"/>
      <c r="U24" s="717"/>
      <c r="V24" s="716"/>
      <c r="W24" s="717"/>
      <c r="X24" s="180">
        <f>IF(D23="X",1,IF(F23="X",2,IF(H23="X",3,IF(J23="X",4,IF(L23="X",5,IF(N23="X",6,IF(P23="X",7,IF(R23="X",8,IF(T23="X",9,IF(V23="X",10,0))))))))))</f>
        <v>0</v>
      </c>
      <c r="Y24" s="158" t="str">
        <f>IF(X24=0,"",IF(X24=1,Datos!$R$6,""))</f>
        <v/>
      </c>
      <c r="Z24" s="158" t="str">
        <f>IF(X24=0,"",IF(X24=2,Datos!$R$5,""))</f>
        <v/>
      </c>
      <c r="AA24" s="158" t="str">
        <f>IF(X24=0,"",IF(X24=3,Datos!$R$4,""))</f>
        <v/>
      </c>
      <c r="AB24" s="158" t="str">
        <f>IF(X24=0,"",IF(X24=4,Datos!$R$3,""))</f>
        <v/>
      </c>
      <c r="AC24" s="158" t="str">
        <f>IF(X24=0,"",IF(X24=5,Datos!$R$2,""))</f>
        <v/>
      </c>
      <c r="AD24" s="158" t="str">
        <f>IF(X24=0,"",IF(X24=6,Datos!$R$6,""))</f>
        <v/>
      </c>
      <c r="AE24" s="158" t="str">
        <f>IF(X24=0,"",IF(X24=7,Datos!$R$5,""))</f>
        <v/>
      </c>
      <c r="AF24" s="158" t="str">
        <f>IF(X24=0,"",IF(X24=8,Datos!$R$4,""))</f>
        <v/>
      </c>
      <c r="AG24" s="158" t="str">
        <f>IF(X24=0,"",IF(X24=9,Datos!$R$3,""))</f>
        <v/>
      </c>
      <c r="AH24" s="158" t="str">
        <f>IF(X24=0,"",IF(X24=10,Datos!$R$2,""))</f>
        <v/>
      </c>
      <c r="AJ24" s="159" t="str">
        <f>IF(Y24&lt;&gt;"",Y24,IF(AD24&lt;&gt;"",AD24,""))</f>
        <v/>
      </c>
      <c r="AK24" s="159" t="str">
        <f>IF(Z24&lt;&gt;"",Z24,IF(AE24&lt;&gt;"",AE24,""))</f>
        <v/>
      </c>
      <c r="AL24" s="159" t="str">
        <f>IF(AA24&lt;&gt;"",AA24,IF(AF24&lt;&gt;"",AF24,""))</f>
        <v/>
      </c>
      <c r="AM24" s="159" t="str">
        <f>IF(AB24&lt;&gt;"",AB24,IF(AG24&lt;&gt;"",AG24,""))</f>
        <v/>
      </c>
      <c r="AN24" s="159" t="str">
        <f>IF(AC24&lt;&gt;"",AC24,IF(AH24&lt;&gt;"",AH24,""))</f>
        <v/>
      </c>
    </row>
    <row r="25" spans="2:40" ht="20.100000000000001" customHeight="1">
      <c r="B25" s="729">
        <v>11</v>
      </c>
      <c r="C25" s="730" t="str">
        <f>IF(Ficha11!$D$21="","",IF(Ficha11!$AK$13=5,Ficha11!$D$21,""))</f>
        <v/>
      </c>
      <c r="D25" s="714"/>
      <c r="E25" s="715"/>
      <c r="F25" s="714"/>
      <c r="G25" s="715"/>
      <c r="H25" s="714"/>
      <c r="I25" s="715"/>
      <c r="J25" s="714"/>
      <c r="K25" s="715"/>
      <c r="L25" s="714"/>
      <c r="M25" s="715"/>
      <c r="N25" s="714"/>
      <c r="O25" s="715"/>
      <c r="P25" s="714"/>
      <c r="Q25" s="715"/>
      <c r="R25" s="714"/>
      <c r="S25" s="715"/>
      <c r="T25" s="714"/>
      <c r="U25" s="715"/>
      <c r="V25" s="714"/>
      <c r="W25" s="715"/>
    </row>
    <row r="26" spans="2:40" ht="20.100000000000001" customHeight="1">
      <c r="B26" s="729"/>
      <c r="C26" s="731"/>
      <c r="D26" s="716"/>
      <c r="E26" s="717"/>
      <c r="F26" s="716"/>
      <c r="G26" s="717"/>
      <c r="H26" s="716"/>
      <c r="I26" s="717"/>
      <c r="J26" s="716"/>
      <c r="K26" s="717"/>
      <c r="L26" s="716"/>
      <c r="M26" s="717"/>
      <c r="N26" s="716"/>
      <c r="O26" s="717"/>
      <c r="P26" s="716"/>
      <c r="Q26" s="717"/>
      <c r="R26" s="716"/>
      <c r="S26" s="717"/>
      <c r="T26" s="716"/>
      <c r="U26" s="717"/>
      <c r="V26" s="716"/>
      <c r="W26" s="717"/>
      <c r="X26" s="180">
        <f>IF(D25="X",1,IF(F25="X",2,IF(H25="X",3,IF(J25="X",4,IF(L25="X",5,IF(N25="X",6,IF(P25="X",7,IF(R25="X",8,IF(T25="X",9,IF(V25="X",10,0))))))))))</f>
        <v>0</v>
      </c>
      <c r="Y26" s="158" t="str">
        <f>IF(X26=0,"",IF(X26=1,Datos!$R$6,""))</f>
        <v/>
      </c>
      <c r="Z26" s="158" t="str">
        <f>IF(X26=0,"",IF(X26=2,Datos!$R$5,""))</f>
        <v/>
      </c>
      <c r="AA26" s="158" t="str">
        <f>IF(X26=0,"",IF(X26=3,Datos!$R$4,""))</f>
        <v/>
      </c>
      <c r="AB26" s="158" t="str">
        <f>IF(X26=0,"",IF(X26=4,Datos!$R$3,""))</f>
        <v/>
      </c>
      <c r="AC26" s="158" t="str">
        <f>IF(X26=0,"",IF(X26=5,Datos!$R$2,""))</f>
        <v/>
      </c>
      <c r="AD26" s="158" t="str">
        <f>IF(X26=0,"",IF(X26=6,Datos!$R$6,""))</f>
        <v/>
      </c>
      <c r="AE26" s="158" t="str">
        <f>IF(X26=0,"",IF(X26=7,Datos!$R$5,""))</f>
        <v/>
      </c>
      <c r="AF26" s="158" t="str">
        <f>IF(X26=0,"",IF(X26=8,Datos!$R$4,""))</f>
        <v/>
      </c>
      <c r="AG26" s="158" t="str">
        <f>IF(X26=0,"",IF(X26=9,Datos!$R$3,""))</f>
        <v/>
      </c>
      <c r="AH26" s="158" t="str">
        <f>IF(X26=0,"",IF(X26=10,Datos!$R$2,""))</f>
        <v/>
      </c>
      <c r="AJ26" s="159" t="str">
        <f>IF(Y26&lt;&gt;"",Y26,IF(AD26&lt;&gt;"",AD26,""))</f>
        <v/>
      </c>
      <c r="AK26" s="159" t="str">
        <f>IF(Z26&lt;&gt;"",Z26,IF(AE26&lt;&gt;"",AE26,""))</f>
        <v/>
      </c>
      <c r="AL26" s="159" t="str">
        <f>IF(AA26&lt;&gt;"",AA26,IF(AF26&lt;&gt;"",AF26,""))</f>
        <v/>
      </c>
      <c r="AM26" s="159" t="str">
        <f>IF(AB26&lt;&gt;"",AB26,IF(AG26&lt;&gt;"",AG26,""))</f>
        <v/>
      </c>
      <c r="AN26" s="159" t="str">
        <f>IF(AC26&lt;&gt;"",AC26,IF(AH26&lt;&gt;"",AH26,""))</f>
        <v/>
      </c>
    </row>
    <row r="27" spans="2:40" ht="20.100000000000001" customHeight="1">
      <c r="B27" s="729">
        <v>12</v>
      </c>
      <c r="C27" s="730" t="str">
        <f>IF(Ficha12!$D$21="","",IF(Ficha12!$AK$13=5,Ficha12!$D$21,""))</f>
        <v/>
      </c>
      <c r="D27" s="714"/>
      <c r="E27" s="715"/>
      <c r="F27" s="714"/>
      <c r="G27" s="715"/>
      <c r="H27" s="714"/>
      <c r="I27" s="715"/>
      <c r="J27" s="714"/>
      <c r="K27" s="715"/>
      <c r="L27" s="714"/>
      <c r="M27" s="715"/>
      <c r="N27" s="714"/>
      <c r="O27" s="715"/>
      <c r="P27" s="714"/>
      <c r="Q27" s="715"/>
      <c r="R27" s="714"/>
      <c r="S27" s="715"/>
      <c r="T27" s="714"/>
      <c r="U27" s="715"/>
      <c r="V27" s="714"/>
      <c r="W27" s="715"/>
    </row>
    <row r="28" spans="2:40" ht="20.100000000000001" customHeight="1">
      <c r="B28" s="729"/>
      <c r="C28" s="731"/>
      <c r="D28" s="716"/>
      <c r="E28" s="717"/>
      <c r="F28" s="716"/>
      <c r="G28" s="717"/>
      <c r="H28" s="716"/>
      <c r="I28" s="717"/>
      <c r="J28" s="716"/>
      <c r="K28" s="717"/>
      <c r="L28" s="716"/>
      <c r="M28" s="717"/>
      <c r="N28" s="716"/>
      <c r="O28" s="717"/>
      <c r="P28" s="716"/>
      <c r="Q28" s="717"/>
      <c r="R28" s="716"/>
      <c r="S28" s="717"/>
      <c r="T28" s="716"/>
      <c r="U28" s="717"/>
      <c r="V28" s="716"/>
      <c r="W28" s="717"/>
      <c r="X28" s="180">
        <f>IF(D27="X",1,IF(F27="X",2,IF(H27="X",3,IF(J27="X",4,IF(L27="X",5,IF(N27="X",6,IF(P27="X",7,IF(R27="X",8,IF(T27="X",9,IF(V27="X",10,0))))))))))</f>
        <v>0</v>
      </c>
      <c r="Y28" s="158" t="str">
        <f>IF(X28=0,"",IF(X28=1,Datos!$R$6,""))</f>
        <v/>
      </c>
      <c r="Z28" s="158" t="str">
        <f>IF(X28=0,"",IF(X28=2,Datos!$R$5,""))</f>
        <v/>
      </c>
      <c r="AA28" s="158" t="str">
        <f>IF(X28=0,"",IF(X28=3,Datos!$R$4,""))</f>
        <v/>
      </c>
      <c r="AB28" s="158" t="str">
        <f>IF(X28=0,"",IF(X28=4,Datos!$R$3,""))</f>
        <v/>
      </c>
      <c r="AC28" s="158" t="str">
        <f>IF(X28=0,"",IF(X28=5,Datos!$R$2,""))</f>
        <v/>
      </c>
      <c r="AD28" s="158" t="str">
        <f>IF(X28=0,"",IF(X28=6,Datos!$R$6,""))</f>
        <v/>
      </c>
      <c r="AE28" s="158" t="str">
        <f>IF(X28=0,"",IF(X28=7,Datos!$R$5,""))</f>
        <v/>
      </c>
      <c r="AF28" s="158" t="str">
        <f>IF(X28=0,"",IF(X28=8,Datos!$R$4,""))</f>
        <v/>
      </c>
      <c r="AG28" s="158" t="str">
        <f>IF(X28=0,"",IF(X28=9,Datos!$R$3,""))</f>
        <v/>
      </c>
      <c r="AH28" s="158" t="str">
        <f>IF(X28=0,"",IF(X28=10,Datos!$R$2,""))</f>
        <v/>
      </c>
      <c r="AJ28" s="159" t="str">
        <f>IF(Y28&lt;&gt;"",Y28,IF(AD28&lt;&gt;"",AD28,""))</f>
        <v/>
      </c>
      <c r="AK28" s="159" t="str">
        <f>IF(Z28&lt;&gt;"",Z28,IF(AE28&lt;&gt;"",AE28,""))</f>
        <v/>
      </c>
      <c r="AL28" s="159" t="str">
        <f>IF(AA28&lt;&gt;"",AA28,IF(AF28&lt;&gt;"",AF28,""))</f>
        <v/>
      </c>
      <c r="AM28" s="159" t="str">
        <f>IF(AB28&lt;&gt;"",AB28,IF(AG28&lt;&gt;"",AG28,""))</f>
        <v/>
      </c>
      <c r="AN28" s="159" t="str">
        <f>IF(AC28&lt;&gt;"",AC28,IF(AH28&lt;&gt;"",AH28,""))</f>
        <v/>
      </c>
    </row>
    <row r="29" spans="2:40" ht="20.100000000000001" customHeight="1">
      <c r="B29" s="729">
        <v>13</v>
      </c>
      <c r="C29" s="730" t="str">
        <f>IF(Ficha13!$D$21="","",IF(Ficha13!$AK$13=5,Ficha13!$D$21,""))</f>
        <v/>
      </c>
      <c r="D29" s="714"/>
      <c r="E29" s="715"/>
      <c r="F29" s="714"/>
      <c r="G29" s="715"/>
      <c r="H29" s="714"/>
      <c r="I29" s="715"/>
      <c r="J29" s="714"/>
      <c r="K29" s="715"/>
      <c r="L29" s="714"/>
      <c r="M29" s="715"/>
      <c r="N29" s="714"/>
      <c r="O29" s="715"/>
      <c r="P29" s="714"/>
      <c r="Q29" s="715"/>
      <c r="R29" s="714"/>
      <c r="S29" s="715"/>
      <c r="T29" s="714"/>
      <c r="U29" s="715"/>
      <c r="V29" s="714"/>
      <c r="W29" s="715"/>
    </row>
    <row r="30" spans="2:40" ht="20.100000000000001" customHeight="1">
      <c r="B30" s="729"/>
      <c r="C30" s="731"/>
      <c r="D30" s="716"/>
      <c r="E30" s="717"/>
      <c r="F30" s="716"/>
      <c r="G30" s="717"/>
      <c r="H30" s="716"/>
      <c r="I30" s="717"/>
      <c r="J30" s="716"/>
      <c r="K30" s="717"/>
      <c r="L30" s="716"/>
      <c r="M30" s="717"/>
      <c r="N30" s="716"/>
      <c r="O30" s="717"/>
      <c r="P30" s="716"/>
      <c r="Q30" s="717"/>
      <c r="R30" s="716"/>
      <c r="S30" s="717"/>
      <c r="T30" s="716"/>
      <c r="U30" s="717"/>
      <c r="V30" s="716"/>
      <c r="W30" s="717"/>
      <c r="X30" s="180">
        <f>IF(D29="X",1,IF(F29="X",2,IF(H29="X",3,IF(J29="X",4,IF(L29="X",5,IF(N29="X",6,IF(P29="X",7,IF(R29="X",8,IF(T29="X",9,IF(V29="X",10,0))))))))))</f>
        <v>0</v>
      </c>
      <c r="Y30" s="158" t="str">
        <f>IF(X30=0,"",IF(X30=1,Datos!$R$6,""))</f>
        <v/>
      </c>
      <c r="Z30" s="158" t="str">
        <f>IF(X30=0,"",IF(X30=2,Datos!$R$5,""))</f>
        <v/>
      </c>
      <c r="AA30" s="158" t="str">
        <f>IF(X30=0,"",IF(X30=3,Datos!$R$4,""))</f>
        <v/>
      </c>
      <c r="AB30" s="158" t="str">
        <f>IF(X30=0,"",IF(X30=4,Datos!$R$3,""))</f>
        <v/>
      </c>
      <c r="AC30" s="158" t="str">
        <f>IF(X30=0,"",IF(X30=5,Datos!$R$2,""))</f>
        <v/>
      </c>
      <c r="AD30" s="158" t="str">
        <f>IF(X30=0,"",IF(X30=6,Datos!$R$6,""))</f>
        <v/>
      </c>
      <c r="AE30" s="158" t="str">
        <f>IF(X30=0,"",IF(X30=7,Datos!$R$5,""))</f>
        <v/>
      </c>
      <c r="AF30" s="158" t="str">
        <f>IF(X30=0,"",IF(X30=8,Datos!$R$4,""))</f>
        <v/>
      </c>
      <c r="AG30" s="158" t="str">
        <f>IF(X30=0,"",IF(X30=9,Datos!$R$3,""))</f>
        <v/>
      </c>
      <c r="AH30" s="158" t="str">
        <f>IF(X30=0,"",IF(X30=10,Datos!$R$2,""))</f>
        <v/>
      </c>
      <c r="AJ30" s="159" t="str">
        <f>IF(Y30&lt;&gt;"",Y30,IF(AD30&lt;&gt;"",AD30,""))</f>
        <v/>
      </c>
      <c r="AK30" s="159" t="str">
        <f>IF(Z30&lt;&gt;"",Z30,IF(AE30&lt;&gt;"",AE30,""))</f>
        <v/>
      </c>
      <c r="AL30" s="159" t="str">
        <f>IF(AA30&lt;&gt;"",AA30,IF(AF30&lt;&gt;"",AF30,""))</f>
        <v/>
      </c>
      <c r="AM30" s="159" t="str">
        <f>IF(AB30&lt;&gt;"",AB30,IF(AG30&lt;&gt;"",AG30,""))</f>
        <v/>
      </c>
      <c r="AN30" s="159" t="str">
        <f>IF(AC30&lt;&gt;"",AC30,IF(AH30&lt;&gt;"",AH30,""))</f>
        <v/>
      </c>
    </row>
    <row r="31" spans="2:40" ht="20.100000000000001" customHeight="1">
      <c r="B31" s="729">
        <v>14</v>
      </c>
      <c r="C31" s="730" t="str">
        <f>IF(Ficha14!$D$21="","",IF(Ficha14!$AK$13=5,Ficha14!$D$21,""))</f>
        <v/>
      </c>
      <c r="D31" s="714"/>
      <c r="E31" s="715"/>
      <c r="F31" s="714"/>
      <c r="G31" s="715"/>
      <c r="H31" s="714"/>
      <c r="I31" s="715"/>
      <c r="J31" s="714"/>
      <c r="K31" s="715"/>
      <c r="L31" s="714"/>
      <c r="M31" s="715"/>
      <c r="N31" s="714"/>
      <c r="O31" s="715"/>
      <c r="P31" s="714"/>
      <c r="Q31" s="715"/>
      <c r="R31" s="714"/>
      <c r="S31" s="715"/>
      <c r="T31" s="714"/>
      <c r="U31" s="715"/>
      <c r="V31" s="714"/>
      <c r="W31" s="715"/>
    </row>
    <row r="32" spans="2:40" ht="20.100000000000001" customHeight="1">
      <c r="B32" s="729"/>
      <c r="C32" s="731"/>
      <c r="D32" s="716"/>
      <c r="E32" s="717"/>
      <c r="F32" s="716"/>
      <c r="G32" s="717"/>
      <c r="H32" s="716"/>
      <c r="I32" s="717"/>
      <c r="J32" s="716"/>
      <c r="K32" s="717"/>
      <c r="L32" s="716"/>
      <c r="M32" s="717"/>
      <c r="N32" s="716"/>
      <c r="O32" s="717"/>
      <c r="P32" s="716"/>
      <c r="Q32" s="717"/>
      <c r="R32" s="716"/>
      <c r="S32" s="717"/>
      <c r="T32" s="716"/>
      <c r="U32" s="717"/>
      <c r="V32" s="716"/>
      <c r="W32" s="717"/>
      <c r="X32" s="180">
        <f>IF(D31="X",1,IF(F31="X",2,IF(H31="X",3,IF(J31="X",4,IF(L31="X",5,IF(N31="X",6,IF(P31="X",7,IF(R31="X",8,IF(T31="X",9,IF(V31="X",10,0))))))))))</f>
        <v>0</v>
      </c>
      <c r="Y32" s="158" t="str">
        <f>IF(X32=0,"",IF(X32=1,Datos!$R$6,""))</f>
        <v/>
      </c>
      <c r="Z32" s="158" t="str">
        <f>IF(X32=0,"",IF(X32=2,Datos!$R$5,""))</f>
        <v/>
      </c>
      <c r="AA32" s="158" t="str">
        <f>IF(X32=0,"",IF(X32=3,Datos!$R$4,""))</f>
        <v/>
      </c>
      <c r="AB32" s="158" t="str">
        <f>IF(X32=0,"",IF(X32=4,Datos!$R$3,""))</f>
        <v/>
      </c>
      <c r="AC32" s="158" t="str">
        <f>IF(X32=0,"",IF(X32=5,Datos!$R$2,""))</f>
        <v/>
      </c>
      <c r="AD32" s="158" t="str">
        <f>IF(X32=0,"",IF(X32=6,Datos!$R$6,""))</f>
        <v/>
      </c>
      <c r="AE32" s="158" t="str">
        <f>IF(X32=0,"",IF(X32=7,Datos!$R$5,""))</f>
        <v/>
      </c>
      <c r="AF32" s="158" t="str">
        <f>IF(X32=0,"",IF(X32=8,Datos!$R$4,""))</f>
        <v/>
      </c>
      <c r="AG32" s="158" t="str">
        <f>IF(X32=0,"",IF(X32=9,Datos!$R$3,""))</f>
        <v/>
      </c>
      <c r="AH32" s="158" t="str">
        <f>IF(X32=0,"",IF(X32=10,Datos!$R$2,""))</f>
        <v/>
      </c>
      <c r="AJ32" s="159" t="str">
        <f>IF(Y32&lt;&gt;"",Y32,IF(AD32&lt;&gt;"",AD32,""))</f>
        <v/>
      </c>
      <c r="AK32" s="159" t="str">
        <f>IF(Z32&lt;&gt;"",Z32,IF(AE32&lt;&gt;"",AE32,""))</f>
        <v/>
      </c>
      <c r="AL32" s="159" t="str">
        <f>IF(AA32&lt;&gt;"",AA32,IF(AF32&lt;&gt;"",AF32,""))</f>
        <v/>
      </c>
      <c r="AM32" s="159" t="str">
        <f>IF(AB32&lt;&gt;"",AB32,IF(AG32&lt;&gt;"",AG32,""))</f>
        <v/>
      </c>
      <c r="AN32" s="159" t="str">
        <f>IF(AC32&lt;&gt;"",AC32,IF(AH32&lt;&gt;"",AH32,""))</f>
        <v/>
      </c>
    </row>
    <row r="33" spans="2:40" ht="20.100000000000001" customHeight="1">
      <c r="B33" s="729">
        <v>15</v>
      </c>
      <c r="C33" s="730" t="str">
        <f>IF(Ficha15!$D$21="","",IF(Ficha15!$AK$13=5,Ficha15!$D$21,""))</f>
        <v/>
      </c>
      <c r="D33" s="714"/>
      <c r="E33" s="715"/>
      <c r="F33" s="714"/>
      <c r="G33" s="715"/>
      <c r="H33" s="714"/>
      <c r="I33" s="715"/>
      <c r="J33" s="714"/>
      <c r="K33" s="715"/>
      <c r="L33" s="714"/>
      <c r="M33" s="715"/>
      <c r="N33" s="714"/>
      <c r="O33" s="715"/>
      <c r="P33" s="714"/>
      <c r="Q33" s="715"/>
      <c r="R33" s="714"/>
      <c r="S33" s="715"/>
      <c r="T33" s="714"/>
      <c r="U33" s="715"/>
      <c r="V33" s="714"/>
      <c r="W33" s="715"/>
    </row>
    <row r="34" spans="2:40" ht="20.100000000000001" customHeight="1">
      <c r="B34" s="729"/>
      <c r="C34" s="731"/>
      <c r="D34" s="716"/>
      <c r="E34" s="717"/>
      <c r="F34" s="716"/>
      <c r="G34" s="717"/>
      <c r="H34" s="716"/>
      <c r="I34" s="717"/>
      <c r="J34" s="716"/>
      <c r="K34" s="717"/>
      <c r="L34" s="716"/>
      <c r="M34" s="717"/>
      <c r="N34" s="716"/>
      <c r="O34" s="717"/>
      <c r="P34" s="716"/>
      <c r="Q34" s="717"/>
      <c r="R34" s="716"/>
      <c r="S34" s="717"/>
      <c r="T34" s="716"/>
      <c r="U34" s="717"/>
      <c r="V34" s="716"/>
      <c r="W34" s="717"/>
      <c r="X34" s="180">
        <f>IF(D33="X",1,IF(F33="X",2,IF(H33="X",3,IF(J33="X",4,IF(L33="X",5,IF(N33="X",6,IF(P33="X",7,IF(R33="X",8,IF(T33="X",9,IF(V33="X",10,0))))))))))</f>
        <v>0</v>
      </c>
      <c r="Y34" s="158" t="str">
        <f>IF(X34=0,"",IF(X34=1,Datos!$R$6,""))</f>
        <v/>
      </c>
      <c r="Z34" s="158" t="str">
        <f>IF(X34=0,"",IF(X34=2,Datos!$R$5,""))</f>
        <v/>
      </c>
      <c r="AA34" s="158" t="str">
        <f>IF(X34=0,"",IF(X34=3,Datos!$R$4,""))</f>
        <v/>
      </c>
      <c r="AB34" s="158" t="str">
        <f>IF(X34=0,"",IF(X34=4,Datos!$R$3,""))</f>
        <v/>
      </c>
      <c r="AC34" s="158" t="str">
        <f>IF(X34=0,"",IF(X34=5,Datos!$R$2,""))</f>
        <v/>
      </c>
      <c r="AD34" s="158" t="str">
        <f>IF(X34=0,"",IF(X34=6,Datos!$R$6,""))</f>
        <v/>
      </c>
      <c r="AE34" s="158" t="str">
        <f>IF(X34=0,"",IF(X34=7,Datos!$R$5,""))</f>
        <v/>
      </c>
      <c r="AF34" s="158" t="str">
        <f>IF(X34=0,"",IF(X34=8,Datos!$R$4,""))</f>
        <v/>
      </c>
      <c r="AG34" s="158" t="str">
        <f>IF(X34=0,"",IF(X34=9,Datos!$R$3,""))</f>
        <v/>
      </c>
      <c r="AH34" s="158" t="str">
        <f>IF(X34=0,"",IF(X34=10,Datos!$R$2,""))</f>
        <v/>
      </c>
      <c r="AJ34" s="159" t="str">
        <f>IF(Y34&lt;&gt;"",Y34,IF(AD34&lt;&gt;"",AD34,""))</f>
        <v/>
      </c>
      <c r="AK34" s="159" t="str">
        <f>IF(Z34&lt;&gt;"",Z34,IF(AE34&lt;&gt;"",AE34,""))</f>
        <v/>
      </c>
      <c r="AL34" s="159" t="str">
        <f>IF(AA34&lt;&gt;"",AA34,IF(AF34&lt;&gt;"",AF34,""))</f>
        <v/>
      </c>
      <c r="AM34" s="159" t="str">
        <f>IF(AB34&lt;&gt;"",AB34,IF(AG34&lt;&gt;"",AG34,""))</f>
        <v/>
      </c>
      <c r="AN34" s="159" t="str">
        <f>IF(AC34&lt;&gt;"",AC34,IF(AH34&lt;&gt;"",AH34,""))</f>
        <v/>
      </c>
    </row>
    <row r="35" spans="2:40" ht="20.100000000000001" customHeight="1">
      <c r="B35" s="729">
        <v>16</v>
      </c>
      <c r="C35" s="730" t="str">
        <f>IF(Ficha16!$D$21="","",IF(Ficha16!$AK$13=5,Ficha16!$D$21,""))</f>
        <v/>
      </c>
      <c r="D35" s="714"/>
      <c r="E35" s="715"/>
      <c r="F35" s="714"/>
      <c r="G35" s="715"/>
      <c r="H35" s="714"/>
      <c r="I35" s="715"/>
      <c r="J35" s="714"/>
      <c r="K35" s="715"/>
      <c r="L35" s="714"/>
      <c r="M35" s="715"/>
      <c r="N35" s="714"/>
      <c r="O35" s="715"/>
      <c r="P35" s="714"/>
      <c r="Q35" s="715"/>
      <c r="R35" s="714"/>
      <c r="S35" s="715"/>
      <c r="T35" s="714"/>
      <c r="U35" s="715"/>
      <c r="V35" s="714"/>
      <c r="W35" s="715"/>
    </row>
    <row r="36" spans="2:40" ht="20.100000000000001" customHeight="1">
      <c r="B36" s="729"/>
      <c r="C36" s="731"/>
      <c r="D36" s="716"/>
      <c r="E36" s="717"/>
      <c r="F36" s="716"/>
      <c r="G36" s="717"/>
      <c r="H36" s="716"/>
      <c r="I36" s="717"/>
      <c r="J36" s="716"/>
      <c r="K36" s="717"/>
      <c r="L36" s="716"/>
      <c r="M36" s="717"/>
      <c r="N36" s="716"/>
      <c r="O36" s="717"/>
      <c r="P36" s="716"/>
      <c r="Q36" s="717"/>
      <c r="R36" s="716"/>
      <c r="S36" s="717"/>
      <c r="T36" s="716"/>
      <c r="U36" s="717"/>
      <c r="V36" s="716"/>
      <c r="W36" s="717"/>
      <c r="X36" s="180">
        <f>IF(D35="X",1,IF(F35="X",2,IF(H35="X",3,IF(J35="X",4,IF(L35="X",5,IF(N35="X",6,IF(P35="X",7,IF(R35="X",8,IF(T35="X",9,IF(V35="X",10,0))))))))))</f>
        <v>0</v>
      </c>
      <c r="Y36" s="158" t="str">
        <f>IF(X36=0,"",IF(X36=1,Datos!$R$6,""))</f>
        <v/>
      </c>
      <c r="Z36" s="158" t="str">
        <f>IF(X36=0,"",IF(X36=2,Datos!$R$5,""))</f>
        <v/>
      </c>
      <c r="AA36" s="158" t="str">
        <f>IF(X36=0,"",IF(X36=3,Datos!$R$4,""))</f>
        <v/>
      </c>
      <c r="AB36" s="158" t="str">
        <f>IF(X36=0,"",IF(X36=4,Datos!$R$3,""))</f>
        <v/>
      </c>
      <c r="AC36" s="158" t="str">
        <f>IF(X36=0,"",IF(X36=5,Datos!$R$2,""))</f>
        <v/>
      </c>
      <c r="AD36" s="158" t="str">
        <f>IF(X36=0,"",IF(X36=6,Datos!$R$6,""))</f>
        <v/>
      </c>
      <c r="AE36" s="158" t="str">
        <f>IF(X36=0,"",IF(X36=7,Datos!$R$5,""))</f>
        <v/>
      </c>
      <c r="AF36" s="158" t="str">
        <f>IF(X36=0,"",IF(X36=8,Datos!$R$4,""))</f>
        <v/>
      </c>
      <c r="AG36" s="158" t="str">
        <f>IF(X36=0,"",IF(X36=9,Datos!$R$3,""))</f>
        <v/>
      </c>
      <c r="AH36" s="158" t="str">
        <f>IF(X36=0,"",IF(X36=10,Datos!$R$2,""))</f>
        <v/>
      </c>
      <c r="AJ36" s="159" t="str">
        <f>IF(Y36&lt;&gt;"",Y36,IF(AD36&lt;&gt;"",AD36,""))</f>
        <v/>
      </c>
      <c r="AK36" s="159" t="str">
        <f>IF(Z36&lt;&gt;"",Z36,IF(AE36&lt;&gt;"",AE36,""))</f>
        <v/>
      </c>
      <c r="AL36" s="159" t="str">
        <f>IF(AA36&lt;&gt;"",AA36,IF(AF36&lt;&gt;"",AF36,""))</f>
        <v/>
      </c>
      <c r="AM36" s="159" t="str">
        <f>IF(AB36&lt;&gt;"",AB36,IF(AG36&lt;&gt;"",AG36,""))</f>
        <v/>
      </c>
      <c r="AN36" s="159" t="str">
        <f>IF(AC36&lt;&gt;"",AC36,IF(AH36&lt;&gt;"",AH36,""))</f>
        <v/>
      </c>
    </row>
    <row r="37" spans="2:40" ht="20.100000000000001" customHeight="1">
      <c r="B37" s="729">
        <v>17</v>
      </c>
      <c r="C37" s="730" t="str">
        <f>IF(Ficha17!$D$21="","",IF(Ficha17!$AK$13=5,Ficha17!$D$21,""))</f>
        <v/>
      </c>
      <c r="D37" s="714"/>
      <c r="E37" s="715"/>
      <c r="F37" s="714"/>
      <c r="G37" s="715"/>
      <c r="H37" s="714"/>
      <c r="I37" s="715"/>
      <c r="J37" s="714"/>
      <c r="K37" s="715"/>
      <c r="L37" s="714"/>
      <c r="M37" s="715"/>
      <c r="N37" s="714"/>
      <c r="O37" s="715"/>
      <c r="P37" s="714"/>
      <c r="Q37" s="715"/>
      <c r="R37" s="714"/>
      <c r="S37" s="715"/>
      <c r="T37" s="714"/>
      <c r="U37" s="715"/>
      <c r="V37" s="714"/>
      <c r="W37" s="715"/>
    </row>
    <row r="38" spans="2:40" ht="20.100000000000001" customHeight="1">
      <c r="B38" s="729"/>
      <c r="C38" s="731"/>
      <c r="D38" s="716"/>
      <c r="E38" s="717"/>
      <c r="F38" s="716"/>
      <c r="G38" s="717"/>
      <c r="H38" s="716"/>
      <c r="I38" s="717"/>
      <c r="J38" s="716"/>
      <c r="K38" s="717"/>
      <c r="L38" s="716"/>
      <c r="M38" s="717"/>
      <c r="N38" s="716"/>
      <c r="O38" s="717"/>
      <c r="P38" s="716"/>
      <c r="Q38" s="717"/>
      <c r="R38" s="716"/>
      <c r="S38" s="717"/>
      <c r="T38" s="716"/>
      <c r="U38" s="717"/>
      <c r="V38" s="716"/>
      <c r="W38" s="717"/>
      <c r="X38" s="180">
        <f>IF(D37="X",1,IF(F37="X",2,IF(H37="X",3,IF(J37="X",4,IF(L37="X",5,IF(N37="X",6,IF(P37="X",7,IF(R37="X",8,IF(T37="X",9,IF(V37="X",10,0))))))))))</f>
        <v>0</v>
      </c>
      <c r="Y38" s="158" t="str">
        <f>IF(X38=0,"",IF(X38=1,Datos!$R$6,""))</f>
        <v/>
      </c>
      <c r="Z38" s="158" t="str">
        <f>IF(X38=0,"",IF(X38=2,Datos!$R$5,""))</f>
        <v/>
      </c>
      <c r="AA38" s="158" t="str">
        <f>IF(X38=0,"",IF(X38=3,Datos!$R$4,""))</f>
        <v/>
      </c>
      <c r="AB38" s="158" t="str">
        <f>IF(X38=0,"",IF(X38=4,Datos!$R$3,""))</f>
        <v/>
      </c>
      <c r="AC38" s="158" t="str">
        <f>IF(X38=0,"",IF(X38=5,Datos!$R$2,""))</f>
        <v/>
      </c>
      <c r="AD38" s="158" t="str">
        <f>IF(X38=0,"",IF(X38=6,Datos!$R$6,""))</f>
        <v/>
      </c>
      <c r="AE38" s="158" t="str">
        <f>IF(X38=0,"",IF(X38=7,Datos!$R$5,""))</f>
        <v/>
      </c>
      <c r="AF38" s="158" t="str">
        <f>IF(X38=0,"",IF(X38=8,Datos!$R$4,""))</f>
        <v/>
      </c>
      <c r="AG38" s="158" t="str">
        <f>IF(X38=0,"",IF(X38=9,Datos!$R$3,""))</f>
        <v/>
      </c>
      <c r="AH38" s="158" t="str">
        <f>IF(X38=0,"",IF(X38=10,Datos!$R$2,""))</f>
        <v/>
      </c>
      <c r="AJ38" s="159" t="str">
        <f>IF(Y38&lt;&gt;"",Y38,IF(AD38&lt;&gt;"",AD38,""))</f>
        <v/>
      </c>
      <c r="AK38" s="159" t="str">
        <f>IF(Z38&lt;&gt;"",Z38,IF(AE38&lt;&gt;"",AE38,""))</f>
        <v/>
      </c>
      <c r="AL38" s="159" t="str">
        <f>IF(AA38&lt;&gt;"",AA38,IF(AF38&lt;&gt;"",AF38,""))</f>
        <v/>
      </c>
      <c r="AM38" s="159" t="str">
        <f>IF(AB38&lt;&gt;"",AB38,IF(AG38&lt;&gt;"",AG38,""))</f>
        <v/>
      </c>
      <c r="AN38" s="159" t="str">
        <f>IF(AC38&lt;&gt;"",AC38,IF(AH38&lt;&gt;"",AH38,""))</f>
        <v/>
      </c>
    </row>
    <row r="39" spans="2:40" ht="20.100000000000001" customHeight="1">
      <c r="B39" s="729">
        <v>18</v>
      </c>
      <c r="C39" s="730" t="str">
        <f>IF(Ficha18!$D$21="","",IF(Ficha18!$AK$13=5,Ficha18!$D$21,""))</f>
        <v/>
      </c>
      <c r="D39" s="714"/>
      <c r="E39" s="715"/>
      <c r="F39" s="714"/>
      <c r="G39" s="715"/>
      <c r="H39" s="714"/>
      <c r="I39" s="715"/>
      <c r="J39" s="714"/>
      <c r="K39" s="715"/>
      <c r="L39" s="714"/>
      <c r="M39" s="715"/>
      <c r="N39" s="714"/>
      <c r="O39" s="715"/>
      <c r="P39" s="714"/>
      <c r="Q39" s="715"/>
      <c r="R39" s="714"/>
      <c r="S39" s="715"/>
      <c r="T39" s="714"/>
      <c r="U39" s="715"/>
      <c r="V39" s="714"/>
      <c r="W39" s="715"/>
    </row>
    <row r="40" spans="2:40" ht="20.100000000000001" customHeight="1">
      <c r="B40" s="729"/>
      <c r="C40" s="731"/>
      <c r="D40" s="716"/>
      <c r="E40" s="717"/>
      <c r="F40" s="716"/>
      <c r="G40" s="717"/>
      <c r="H40" s="716"/>
      <c r="I40" s="717"/>
      <c r="J40" s="716"/>
      <c r="K40" s="717"/>
      <c r="L40" s="716"/>
      <c r="M40" s="717"/>
      <c r="N40" s="716"/>
      <c r="O40" s="717"/>
      <c r="P40" s="716"/>
      <c r="Q40" s="717"/>
      <c r="R40" s="716"/>
      <c r="S40" s="717"/>
      <c r="T40" s="716"/>
      <c r="U40" s="717"/>
      <c r="V40" s="716"/>
      <c r="W40" s="717"/>
      <c r="X40" s="180">
        <f>IF(D39="X",1,IF(F39="X",2,IF(H39="X",3,IF(J39="X",4,IF(L39="X",5,IF(N39="X",6,IF(P39="X",7,IF(R39="X",8,IF(T39="X",9,IF(V39="X",10,0))))))))))</f>
        <v>0</v>
      </c>
      <c r="Y40" s="158" t="str">
        <f>IF(X40=0,"",IF(X40=1,Datos!$R$6,""))</f>
        <v/>
      </c>
      <c r="Z40" s="158" t="str">
        <f>IF(X40=0,"",IF(X40=2,Datos!$R$5,""))</f>
        <v/>
      </c>
      <c r="AA40" s="158" t="str">
        <f>IF(X40=0,"",IF(X40=3,Datos!$R$4,""))</f>
        <v/>
      </c>
      <c r="AB40" s="158" t="str">
        <f>IF(X40=0,"",IF(X40=4,Datos!$R$3,""))</f>
        <v/>
      </c>
      <c r="AC40" s="158" t="str">
        <f>IF(X40=0,"",IF(X40=5,Datos!$R$2,""))</f>
        <v/>
      </c>
      <c r="AD40" s="158" t="str">
        <f>IF(X40=0,"",IF(X40=6,Datos!$R$6,""))</f>
        <v/>
      </c>
      <c r="AE40" s="158" t="str">
        <f>IF(X40=0,"",IF(X40=7,Datos!$R$5,""))</f>
        <v/>
      </c>
      <c r="AF40" s="158" t="str">
        <f>IF(X40=0,"",IF(X40=8,Datos!$R$4,""))</f>
        <v/>
      </c>
      <c r="AG40" s="158" t="str">
        <f>IF(X40=0,"",IF(X40=9,Datos!$R$3,""))</f>
        <v/>
      </c>
      <c r="AH40" s="158" t="str">
        <f>IF(X40=0,"",IF(X40=10,Datos!$R$2,""))</f>
        <v/>
      </c>
      <c r="AJ40" s="159" t="str">
        <f>IF(Y40&lt;&gt;"",Y40,IF(AD40&lt;&gt;"",AD40,""))</f>
        <v/>
      </c>
      <c r="AK40" s="159" t="str">
        <f>IF(Z40&lt;&gt;"",Z40,IF(AE40&lt;&gt;"",AE40,""))</f>
        <v/>
      </c>
      <c r="AL40" s="159" t="str">
        <f>IF(AA40&lt;&gt;"",AA40,IF(AF40&lt;&gt;"",AF40,""))</f>
        <v/>
      </c>
      <c r="AM40" s="159" t="str">
        <f>IF(AB40&lt;&gt;"",AB40,IF(AG40&lt;&gt;"",AG40,""))</f>
        <v/>
      </c>
      <c r="AN40" s="159" t="str">
        <f>IF(AC40&lt;&gt;"",AC40,IF(AH40&lt;&gt;"",AH40,""))</f>
        <v/>
      </c>
    </row>
    <row r="41" spans="2:40" ht="20.100000000000001" customHeight="1">
      <c r="B41" s="729">
        <v>19</v>
      </c>
      <c r="C41" s="730" t="str">
        <f>IF(Ficha19!$D$21="","",IF(Ficha19!$AK$13=5,Ficha19!$D$21,""))</f>
        <v/>
      </c>
      <c r="D41" s="714"/>
      <c r="E41" s="715"/>
      <c r="F41" s="714"/>
      <c r="G41" s="715"/>
      <c r="H41" s="714"/>
      <c r="I41" s="715"/>
      <c r="J41" s="714"/>
      <c r="K41" s="715"/>
      <c r="L41" s="714"/>
      <c r="M41" s="715"/>
      <c r="N41" s="714"/>
      <c r="O41" s="715"/>
      <c r="P41" s="714"/>
      <c r="Q41" s="715"/>
      <c r="R41" s="714"/>
      <c r="S41" s="715"/>
      <c r="T41" s="714"/>
      <c r="U41" s="715"/>
      <c r="V41" s="714"/>
      <c r="W41" s="715"/>
    </row>
    <row r="42" spans="2:40" ht="20.100000000000001" customHeight="1">
      <c r="B42" s="729"/>
      <c r="C42" s="731"/>
      <c r="D42" s="716"/>
      <c r="E42" s="717"/>
      <c r="F42" s="716"/>
      <c r="G42" s="717"/>
      <c r="H42" s="716"/>
      <c r="I42" s="717"/>
      <c r="J42" s="716"/>
      <c r="K42" s="717"/>
      <c r="L42" s="716"/>
      <c r="M42" s="717"/>
      <c r="N42" s="716"/>
      <c r="O42" s="717"/>
      <c r="P42" s="716"/>
      <c r="Q42" s="717"/>
      <c r="R42" s="716"/>
      <c r="S42" s="717"/>
      <c r="T42" s="716"/>
      <c r="U42" s="717"/>
      <c r="V42" s="716"/>
      <c r="W42" s="717"/>
      <c r="X42" s="180">
        <f>IF(D41="X",1,IF(F41="X",2,IF(H41="X",3,IF(J41="X",4,IF(L41="X",5,IF(N41="X",6,IF(P41="X",7,IF(R41="X",8,IF(T41="X",9,IF(V41="X",10,0))))))))))</f>
        <v>0</v>
      </c>
      <c r="Y42" s="158" t="str">
        <f>IF(X42=0,"",IF(X42=1,Datos!$R$6,""))</f>
        <v/>
      </c>
      <c r="Z42" s="158" t="str">
        <f>IF(X42=0,"",IF(X42=2,Datos!$R$5,""))</f>
        <v/>
      </c>
      <c r="AA42" s="158" t="str">
        <f>IF(X42=0,"",IF(X42=3,Datos!$R$4,""))</f>
        <v/>
      </c>
      <c r="AB42" s="158" t="str">
        <f>IF(X42=0,"",IF(X42=4,Datos!$R$3,""))</f>
        <v/>
      </c>
      <c r="AC42" s="158" t="str">
        <f>IF(X42=0,"",IF(X42=5,Datos!$R$2,""))</f>
        <v/>
      </c>
      <c r="AD42" s="158" t="str">
        <f>IF(X42=0,"",IF(X42=6,Datos!$R$6,""))</f>
        <v/>
      </c>
      <c r="AE42" s="158" t="str">
        <f>IF(X42=0,"",IF(X42=7,Datos!$R$5,""))</f>
        <v/>
      </c>
      <c r="AF42" s="158" t="str">
        <f>IF(X42=0,"",IF(X42=8,Datos!$R$4,""))</f>
        <v/>
      </c>
      <c r="AG42" s="158" t="str">
        <f>IF(X42=0,"",IF(X42=9,Datos!$R$3,""))</f>
        <v/>
      </c>
      <c r="AH42" s="158" t="str">
        <f>IF(X42=0,"",IF(X42=10,Datos!$R$2,""))</f>
        <v/>
      </c>
      <c r="AJ42" s="159" t="str">
        <f>IF(Y42&lt;&gt;"",Y42,IF(AD42&lt;&gt;"",AD42,""))</f>
        <v/>
      </c>
      <c r="AK42" s="159" t="str">
        <f>IF(Z42&lt;&gt;"",Z42,IF(AE42&lt;&gt;"",AE42,""))</f>
        <v/>
      </c>
      <c r="AL42" s="159" t="str">
        <f>IF(AA42&lt;&gt;"",AA42,IF(AF42&lt;&gt;"",AF42,""))</f>
        <v/>
      </c>
      <c r="AM42" s="159" t="str">
        <f>IF(AB42&lt;&gt;"",AB42,IF(AG42&lt;&gt;"",AG42,""))</f>
        <v/>
      </c>
      <c r="AN42" s="159" t="str">
        <f>IF(AC42&lt;&gt;"",AC42,IF(AH42&lt;&gt;"",AH42,""))</f>
        <v/>
      </c>
    </row>
    <row r="43" spans="2:40" ht="20.100000000000001" customHeight="1">
      <c r="B43" s="729">
        <v>20</v>
      </c>
      <c r="C43" s="730" t="str">
        <f>IF(Ficha20!$D$21="","",IF(Ficha20!$AK$13=5,Ficha20!$D$21,""))</f>
        <v/>
      </c>
      <c r="D43" s="714"/>
      <c r="E43" s="715"/>
      <c r="F43" s="714"/>
      <c r="G43" s="715"/>
      <c r="H43" s="714"/>
      <c r="I43" s="715"/>
      <c r="J43" s="714"/>
      <c r="K43" s="715"/>
      <c r="L43" s="714"/>
      <c r="M43" s="715"/>
      <c r="N43" s="714"/>
      <c r="O43" s="715"/>
      <c r="P43" s="714"/>
      <c r="Q43" s="715"/>
      <c r="R43" s="714"/>
      <c r="S43" s="715"/>
      <c r="T43" s="714"/>
      <c r="U43" s="715"/>
      <c r="V43" s="714"/>
      <c r="W43" s="715"/>
    </row>
    <row r="44" spans="2:40" ht="20.100000000000001" customHeight="1">
      <c r="B44" s="729"/>
      <c r="C44" s="731"/>
      <c r="D44" s="716"/>
      <c r="E44" s="717"/>
      <c r="F44" s="716"/>
      <c r="G44" s="717"/>
      <c r="H44" s="716"/>
      <c r="I44" s="717"/>
      <c r="J44" s="716"/>
      <c r="K44" s="717"/>
      <c r="L44" s="716"/>
      <c r="M44" s="717"/>
      <c r="N44" s="716"/>
      <c r="O44" s="717"/>
      <c r="P44" s="716"/>
      <c r="Q44" s="717"/>
      <c r="R44" s="716"/>
      <c r="S44" s="717"/>
      <c r="T44" s="716"/>
      <c r="U44" s="717"/>
      <c r="V44" s="716"/>
      <c r="W44" s="717"/>
      <c r="X44" s="180">
        <f>IF(D43="X",1,IF(F43="X",2,IF(H43="X",3,IF(J43="X",4,IF(L43="X",5,IF(N43="X",6,IF(P43="X",7,IF(R43="X",8,IF(T43="X",9,IF(V43="X",10,0))))))))))</f>
        <v>0</v>
      </c>
      <c r="Y44" s="158" t="str">
        <f>IF(X44=0,"",IF(X44=1,Datos!$R$6,""))</f>
        <v/>
      </c>
      <c r="Z44" s="158" t="str">
        <f>IF(X44=0,"",IF(X44=2,Datos!$R$5,""))</f>
        <v/>
      </c>
      <c r="AA44" s="158" t="str">
        <f>IF(X44=0,"",IF(X44=3,Datos!$R$4,""))</f>
        <v/>
      </c>
      <c r="AB44" s="158" t="str">
        <f>IF(X44=0,"",IF(X44=4,Datos!$R$3,""))</f>
        <v/>
      </c>
      <c r="AC44" s="158" t="str">
        <f>IF(X44=0,"",IF(X44=5,Datos!$R$2,""))</f>
        <v/>
      </c>
      <c r="AD44" s="158" t="str">
        <f>IF(X44=0,"",IF(X44=6,Datos!$R$6,""))</f>
        <v/>
      </c>
      <c r="AE44" s="158" t="str">
        <f>IF(X44=0,"",IF(X44=7,Datos!$R$5,""))</f>
        <v/>
      </c>
      <c r="AF44" s="158" t="str">
        <f>IF(X44=0,"",IF(X44=8,Datos!$R$4,""))</f>
        <v/>
      </c>
      <c r="AG44" s="158" t="str">
        <f>IF(X44=0,"",IF(X44=9,Datos!$R$3,""))</f>
        <v/>
      </c>
      <c r="AH44" s="158" t="str">
        <f>IF(X44=0,"",IF(X44=10,Datos!$R$2,""))</f>
        <v/>
      </c>
      <c r="AJ44" s="159" t="str">
        <f>IF(Y44&lt;&gt;"",Y44,IF(AD44&lt;&gt;"",AD44,""))</f>
        <v/>
      </c>
      <c r="AK44" s="159" t="str">
        <f>IF(Z44&lt;&gt;"",Z44,IF(AE44&lt;&gt;"",AE44,""))</f>
        <v/>
      </c>
      <c r="AL44" s="159" t="str">
        <f>IF(AA44&lt;&gt;"",AA44,IF(AF44&lt;&gt;"",AF44,""))</f>
        <v/>
      </c>
      <c r="AM44" s="159" t="str">
        <f>IF(AB44&lt;&gt;"",AB44,IF(AG44&lt;&gt;"",AG44,""))</f>
        <v/>
      </c>
      <c r="AN44" s="159" t="str">
        <f>IF(AC44&lt;&gt;"",AC44,IF(AH44&lt;&gt;"",AH44,""))</f>
        <v/>
      </c>
    </row>
  </sheetData>
  <sheetProtection password="A10A" sheet="1" objects="1" scenarios="1" formatRows="0"/>
  <mergeCells count="254">
    <mergeCell ref="V7:W8"/>
    <mergeCell ref="D9:E10"/>
    <mergeCell ref="F9:G10"/>
    <mergeCell ref="H9:I10"/>
    <mergeCell ref="J9:K10"/>
    <mergeCell ref="L9:M10"/>
    <mergeCell ref="N9:O10"/>
    <mergeCell ref="P9:Q10"/>
    <mergeCell ref="R9:S10"/>
    <mergeCell ref="T9:U10"/>
    <mergeCell ref="V9:W10"/>
    <mergeCell ref="D7:E8"/>
    <mergeCell ref="F7:G8"/>
    <mergeCell ref="H7:I8"/>
    <mergeCell ref="J7:K8"/>
    <mergeCell ref="L7:M8"/>
    <mergeCell ref="N7:O8"/>
    <mergeCell ref="P7:Q8"/>
    <mergeCell ref="R7:S8"/>
    <mergeCell ref="T7:U8"/>
    <mergeCell ref="N3:W3"/>
    <mergeCell ref="D4:E4"/>
    <mergeCell ref="F4:G4"/>
    <mergeCell ref="H4:I4"/>
    <mergeCell ref="J4:K4"/>
    <mergeCell ref="L4:M4"/>
    <mergeCell ref="N4:O4"/>
    <mergeCell ref="B1:W1"/>
    <mergeCell ref="B5:B6"/>
    <mergeCell ref="C5:C6"/>
    <mergeCell ref="C2:M2"/>
    <mergeCell ref="D3:M3"/>
    <mergeCell ref="P4:Q4"/>
    <mergeCell ref="R4:S4"/>
    <mergeCell ref="T4:U4"/>
    <mergeCell ref="V4:W4"/>
    <mergeCell ref="R5:S6"/>
    <mergeCell ref="T5:U6"/>
    <mergeCell ref="V5:W6"/>
    <mergeCell ref="B7:B8"/>
    <mergeCell ref="C7:C8"/>
    <mergeCell ref="D5:E6"/>
    <mergeCell ref="F5:G6"/>
    <mergeCell ref="H5:I6"/>
    <mergeCell ref="J5:K6"/>
    <mergeCell ref="L5:M6"/>
    <mergeCell ref="N5:O6"/>
    <mergeCell ref="P5:Q6"/>
    <mergeCell ref="B9:B10"/>
    <mergeCell ref="C9:C10"/>
    <mergeCell ref="B11:B12"/>
    <mergeCell ref="C11:C12"/>
    <mergeCell ref="D11:E12"/>
    <mergeCell ref="F11:G12"/>
    <mergeCell ref="H11:I12"/>
    <mergeCell ref="J11:K12"/>
    <mergeCell ref="L11:M12"/>
    <mergeCell ref="N11:O12"/>
    <mergeCell ref="P11:Q12"/>
    <mergeCell ref="R11:S12"/>
    <mergeCell ref="T11:U12"/>
    <mergeCell ref="V11:W12"/>
    <mergeCell ref="B13:B14"/>
    <mergeCell ref="C13:C14"/>
    <mergeCell ref="D13:E14"/>
    <mergeCell ref="F13:G14"/>
    <mergeCell ref="H13:I14"/>
    <mergeCell ref="J13:K14"/>
    <mergeCell ref="L13:M14"/>
    <mergeCell ref="N13:O14"/>
    <mergeCell ref="P13:Q14"/>
    <mergeCell ref="R13:S14"/>
    <mergeCell ref="T13:U14"/>
    <mergeCell ref="V13:W14"/>
    <mergeCell ref="R15:S16"/>
    <mergeCell ref="T15:U16"/>
    <mergeCell ref="V15:W16"/>
    <mergeCell ref="B17:B18"/>
    <mergeCell ref="C17:C18"/>
    <mergeCell ref="D17:E18"/>
    <mergeCell ref="F17:G18"/>
    <mergeCell ref="H17:I18"/>
    <mergeCell ref="J17:K18"/>
    <mergeCell ref="L17:M18"/>
    <mergeCell ref="N17:O18"/>
    <mergeCell ref="P17:Q18"/>
    <mergeCell ref="R17:S18"/>
    <mergeCell ref="T17:U18"/>
    <mergeCell ref="V17:W18"/>
    <mergeCell ref="B15:B16"/>
    <mergeCell ref="C15:C16"/>
    <mergeCell ref="D15:E16"/>
    <mergeCell ref="F15:G16"/>
    <mergeCell ref="H15:I16"/>
    <mergeCell ref="J15:K16"/>
    <mergeCell ref="L15:M16"/>
    <mergeCell ref="N15:O16"/>
    <mergeCell ref="P15:Q16"/>
    <mergeCell ref="R19:S20"/>
    <mergeCell ref="T19:U20"/>
    <mergeCell ref="V19:W20"/>
    <mergeCell ref="B21:B22"/>
    <mergeCell ref="C21:C22"/>
    <mergeCell ref="D21:E22"/>
    <mergeCell ref="F21:G22"/>
    <mergeCell ref="H21:I22"/>
    <mergeCell ref="J21:K22"/>
    <mergeCell ref="L21:M22"/>
    <mergeCell ref="N21:O22"/>
    <mergeCell ref="P21:Q22"/>
    <mergeCell ref="R21:S22"/>
    <mergeCell ref="T21:U22"/>
    <mergeCell ref="V21:W22"/>
    <mergeCell ref="B19:B20"/>
    <mergeCell ref="C19:C20"/>
    <mergeCell ref="D19:E20"/>
    <mergeCell ref="F19:G20"/>
    <mergeCell ref="H19:I20"/>
    <mergeCell ref="J19:K20"/>
    <mergeCell ref="L19:M20"/>
    <mergeCell ref="N19:O20"/>
    <mergeCell ref="P19:Q20"/>
    <mergeCell ref="R23:S24"/>
    <mergeCell ref="T23:U24"/>
    <mergeCell ref="V23:W24"/>
    <mergeCell ref="B25:B26"/>
    <mergeCell ref="C25:C26"/>
    <mergeCell ref="D25:E26"/>
    <mergeCell ref="F25:G26"/>
    <mergeCell ref="H25:I26"/>
    <mergeCell ref="J25:K26"/>
    <mergeCell ref="L25:M26"/>
    <mergeCell ref="N25:O26"/>
    <mergeCell ref="P25:Q26"/>
    <mergeCell ref="R25:S26"/>
    <mergeCell ref="T25:U26"/>
    <mergeCell ref="V25:W26"/>
    <mergeCell ref="B23:B24"/>
    <mergeCell ref="C23:C24"/>
    <mergeCell ref="D23:E24"/>
    <mergeCell ref="F23:G24"/>
    <mergeCell ref="H23:I24"/>
    <mergeCell ref="J23:K24"/>
    <mergeCell ref="L23:M24"/>
    <mergeCell ref="N23:O24"/>
    <mergeCell ref="P23:Q24"/>
    <mergeCell ref="R27:S28"/>
    <mergeCell ref="T27:U28"/>
    <mergeCell ref="V27:W28"/>
    <mergeCell ref="B29:B30"/>
    <mergeCell ref="C29:C30"/>
    <mergeCell ref="D29:E30"/>
    <mergeCell ref="F29:G30"/>
    <mergeCell ref="H29:I30"/>
    <mergeCell ref="J29:K30"/>
    <mergeCell ref="L29:M30"/>
    <mergeCell ref="N29:O30"/>
    <mergeCell ref="P29:Q30"/>
    <mergeCell ref="R29:S30"/>
    <mergeCell ref="T29:U30"/>
    <mergeCell ref="V29:W30"/>
    <mergeCell ref="B27:B28"/>
    <mergeCell ref="C27:C28"/>
    <mergeCell ref="D27:E28"/>
    <mergeCell ref="F27:G28"/>
    <mergeCell ref="H27:I28"/>
    <mergeCell ref="J27:K28"/>
    <mergeCell ref="L27:M28"/>
    <mergeCell ref="N27:O28"/>
    <mergeCell ref="P27:Q28"/>
    <mergeCell ref="R31:S32"/>
    <mergeCell ref="T31:U32"/>
    <mergeCell ref="V31:W32"/>
    <mergeCell ref="B33:B34"/>
    <mergeCell ref="C33:C34"/>
    <mergeCell ref="D33:E34"/>
    <mergeCell ref="F33:G34"/>
    <mergeCell ref="H33:I34"/>
    <mergeCell ref="J33:K34"/>
    <mergeCell ref="L33:M34"/>
    <mergeCell ref="N33:O34"/>
    <mergeCell ref="P33:Q34"/>
    <mergeCell ref="R33:S34"/>
    <mergeCell ref="T33:U34"/>
    <mergeCell ref="V33:W34"/>
    <mergeCell ref="B31:B32"/>
    <mergeCell ref="C31:C32"/>
    <mergeCell ref="D31:E32"/>
    <mergeCell ref="F31:G32"/>
    <mergeCell ref="H31:I32"/>
    <mergeCell ref="J31:K32"/>
    <mergeCell ref="L31:M32"/>
    <mergeCell ref="N31:O32"/>
    <mergeCell ref="P31:Q32"/>
    <mergeCell ref="R35:S36"/>
    <mergeCell ref="T35:U36"/>
    <mergeCell ref="V35:W36"/>
    <mergeCell ref="B37:B38"/>
    <mergeCell ref="C37:C38"/>
    <mergeCell ref="D37:E38"/>
    <mergeCell ref="F37:G38"/>
    <mergeCell ref="H37:I38"/>
    <mergeCell ref="J37:K38"/>
    <mergeCell ref="L37:M38"/>
    <mergeCell ref="N37:O38"/>
    <mergeCell ref="P37:Q38"/>
    <mergeCell ref="R37:S38"/>
    <mergeCell ref="T37:U38"/>
    <mergeCell ref="V37:W38"/>
    <mergeCell ref="B35:B36"/>
    <mergeCell ref="C35:C36"/>
    <mergeCell ref="D35:E36"/>
    <mergeCell ref="F35:G36"/>
    <mergeCell ref="H35:I36"/>
    <mergeCell ref="J35:K36"/>
    <mergeCell ref="L35:M36"/>
    <mergeCell ref="N35:O36"/>
    <mergeCell ref="P35:Q36"/>
    <mergeCell ref="R39:S40"/>
    <mergeCell ref="T39:U40"/>
    <mergeCell ref="V39:W40"/>
    <mergeCell ref="B41:B42"/>
    <mergeCell ref="C41:C42"/>
    <mergeCell ref="D41:E42"/>
    <mergeCell ref="F41:G42"/>
    <mergeCell ref="H41:I42"/>
    <mergeCell ref="J41:K42"/>
    <mergeCell ref="L41:M42"/>
    <mergeCell ref="N41:O42"/>
    <mergeCell ref="P41:Q42"/>
    <mergeCell ref="R41:S42"/>
    <mergeCell ref="T41:U42"/>
    <mergeCell ref="V41:W42"/>
    <mergeCell ref="B39:B40"/>
    <mergeCell ref="C39:C40"/>
    <mergeCell ref="D39:E40"/>
    <mergeCell ref="F39:G40"/>
    <mergeCell ref="H39:I40"/>
    <mergeCell ref="J39:K40"/>
    <mergeCell ref="L39:M40"/>
    <mergeCell ref="N39:O40"/>
    <mergeCell ref="P39:Q40"/>
    <mergeCell ref="R43:S44"/>
    <mergeCell ref="T43:U44"/>
    <mergeCell ref="V43:W44"/>
    <mergeCell ref="B43:B44"/>
    <mergeCell ref="C43:C44"/>
    <mergeCell ref="D43:E44"/>
    <mergeCell ref="F43:G44"/>
    <mergeCell ref="H43:I44"/>
    <mergeCell ref="J43:K44"/>
    <mergeCell ref="L43:M44"/>
    <mergeCell ref="N43:O44"/>
    <mergeCell ref="P43:Q44"/>
  </mergeCells>
  <conditionalFormatting sqref="C5:C44">
    <cfRule type="cellIs" dxfId="4" priority="1" operator="notEqual">
      <formula>$X$3</formula>
    </cfRule>
  </conditionalFormatting>
  <dataValidations count="20">
    <dataValidation type="list" allowBlank="1" showInputMessage="1" showErrorMessage="1" sqref="D5:W6" xr:uid="{00000000-0002-0000-1A00-000000000000}">
      <formula1>IF($X$6=0,$X$1)</formula1>
    </dataValidation>
    <dataValidation type="list" allowBlank="1" showInputMessage="1" showErrorMessage="1" sqref="D7:W8" xr:uid="{00000000-0002-0000-1A00-000001000000}">
      <formula1>IF($X$8=0,$X$1)</formula1>
    </dataValidation>
    <dataValidation type="list" allowBlank="1" showInputMessage="1" showErrorMessage="1" sqref="D9:W10" xr:uid="{00000000-0002-0000-1A00-000002000000}">
      <formula1>IF($X$10=0,$X$1)</formula1>
    </dataValidation>
    <dataValidation type="list" allowBlank="1" showInputMessage="1" showErrorMessage="1" sqref="D11:W12" xr:uid="{00000000-0002-0000-1A00-000003000000}">
      <formula1>IF($X$12=0,$X$1)</formula1>
    </dataValidation>
    <dataValidation type="list" allowBlank="1" showInputMessage="1" showErrorMessage="1" sqref="D13:W14" xr:uid="{00000000-0002-0000-1A00-000004000000}">
      <formula1>IF($X$14=0,$X$1)</formula1>
    </dataValidation>
    <dataValidation type="list" allowBlank="1" showInputMessage="1" showErrorMessage="1" sqref="D15:W16" xr:uid="{00000000-0002-0000-1A00-000005000000}">
      <formula1>IF($X$16=0,$X$1)</formula1>
    </dataValidation>
    <dataValidation type="list" allowBlank="1" showInputMessage="1" showErrorMessage="1" sqref="D17:W18" xr:uid="{00000000-0002-0000-1A00-000006000000}">
      <formula1>IF($X$18=0,$X$1)</formula1>
    </dataValidation>
    <dataValidation type="list" allowBlank="1" showInputMessage="1" showErrorMessage="1" sqref="D19:W20" xr:uid="{00000000-0002-0000-1A00-000007000000}">
      <formula1>IF($X$20=0,$X$1)</formula1>
    </dataValidation>
    <dataValidation type="list" allowBlank="1" showInputMessage="1" showErrorMessage="1" sqref="D21:W22" xr:uid="{00000000-0002-0000-1A00-000008000000}">
      <formula1>IF($X$22=0,$X$1)</formula1>
    </dataValidation>
    <dataValidation type="list" allowBlank="1" showInputMessage="1" showErrorMessage="1" sqref="D23:W24" xr:uid="{00000000-0002-0000-1A00-000009000000}">
      <formula1>IF($X$24=0,$X$1)</formula1>
    </dataValidation>
    <dataValidation type="list" allowBlank="1" showInputMessage="1" showErrorMessage="1" sqref="D25:W26" xr:uid="{00000000-0002-0000-1A00-00000A000000}">
      <formula1>IF($X$26=0,$X$1)</formula1>
    </dataValidation>
    <dataValidation type="list" allowBlank="1" showInputMessage="1" showErrorMessage="1" sqref="D27:W28" xr:uid="{00000000-0002-0000-1A00-00000B000000}">
      <formula1>IF($X$28=0,$X$1)</formula1>
    </dataValidation>
    <dataValidation type="list" allowBlank="1" showInputMessage="1" showErrorMessage="1" sqref="D29:W30" xr:uid="{00000000-0002-0000-1A00-00000C000000}">
      <formula1>IF($X$30=0,$X$1)</formula1>
    </dataValidation>
    <dataValidation type="list" allowBlank="1" showInputMessage="1" showErrorMessage="1" sqref="D31:W32" xr:uid="{00000000-0002-0000-1A00-00000D000000}">
      <formula1>IF($X$32=0,$X$1)</formula1>
    </dataValidation>
    <dataValidation type="list" allowBlank="1" showInputMessage="1" showErrorMessage="1" sqref="D33:W34" xr:uid="{00000000-0002-0000-1A00-00000E000000}">
      <formula1>IF($X$34=0,$X$1)</formula1>
    </dataValidation>
    <dataValidation type="list" allowBlank="1" showInputMessage="1" showErrorMessage="1" sqref="D35:W36" xr:uid="{00000000-0002-0000-1A00-00000F000000}">
      <formula1>IF($X$36=0,$X$1)</formula1>
    </dataValidation>
    <dataValidation type="list" allowBlank="1" showInputMessage="1" showErrorMessage="1" sqref="D37:W38" xr:uid="{00000000-0002-0000-1A00-000010000000}">
      <formula1>IF($X$38=0,$X$1)</formula1>
    </dataValidation>
    <dataValidation type="list" allowBlank="1" showInputMessage="1" showErrorMessage="1" sqref="D39:W40" xr:uid="{00000000-0002-0000-1A00-000011000000}">
      <formula1>IF($X$40=0,$X$1)</formula1>
    </dataValidation>
    <dataValidation type="list" allowBlank="1" showInputMessage="1" showErrorMessage="1" sqref="D41:W42" xr:uid="{00000000-0002-0000-1A00-000012000000}">
      <formula1>IF($X$42=0,$X$1)</formula1>
    </dataValidation>
    <dataValidation type="list" allowBlank="1" showInputMessage="1" showErrorMessage="1" sqref="D43:W44" xr:uid="{00000000-0002-0000-1A00-000013000000}">
      <formula1>IF($X$44=0,$X$1)</formula1>
    </dataValidation>
  </dataValidations>
  <hyperlinks>
    <hyperlink ref="C7:C8" location="Ficha2!J77" display="Ficha2!J77" xr:uid="{00000000-0004-0000-1A00-000000000000}"/>
    <hyperlink ref="C9:C10" location="Ficha3!J77" display="Ficha3!J77" xr:uid="{00000000-0004-0000-1A00-000001000000}"/>
    <hyperlink ref="C11:C12" location="Ficha4!J77" display="Ficha4!J77" xr:uid="{00000000-0004-0000-1A00-000002000000}"/>
    <hyperlink ref="C13:C14" location="Ficha5!J77" display="Ficha5!J77" xr:uid="{00000000-0004-0000-1A00-000003000000}"/>
    <hyperlink ref="C15:C16" location="Ficha6!J77" display="Ficha6!J77" xr:uid="{00000000-0004-0000-1A00-000004000000}"/>
    <hyperlink ref="C17:C18" location="Ficha7!J77" display="Ficha7!J77" xr:uid="{00000000-0004-0000-1A00-000005000000}"/>
    <hyperlink ref="C19:C20" location="Ficha8!J77" display="Ficha8!J77" xr:uid="{00000000-0004-0000-1A00-000006000000}"/>
    <hyperlink ref="C21:C22" location="Ficha9!J77" display="Ficha9!J77" xr:uid="{00000000-0004-0000-1A00-000007000000}"/>
    <hyperlink ref="C23:C24" location="Ficha10!J77" display="Ficha10!J77" xr:uid="{00000000-0004-0000-1A00-000008000000}"/>
    <hyperlink ref="C25:C26" location="Ficha11!J77" display="Ficha11!J77" xr:uid="{00000000-0004-0000-1A00-000009000000}"/>
    <hyperlink ref="C27:C28" location="Ficha12!J77" display="Ficha12!J77" xr:uid="{00000000-0004-0000-1A00-00000A000000}"/>
    <hyperlink ref="C29:C30" location="Ficha13!J77" display="Ficha13!J77" xr:uid="{00000000-0004-0000-1A00-00000B000000}"/>
    <hyperlink ref="C31:C32" location="Ficha14!J77" display="Ficha14!J77" xr:uid="{00000000-0004-0000-1A00-00000C000000}"/>
    <hyperlink ref="C33:C34" location="Ficha15!J77" display="Ficha15!J77" xr:uid="{00000000-0004-0000-1A00-00000D000000}"/>
    <hyperlink ref="C35:C36" location="Ficha16!J77" display="Ficha16!J77" xr:uid="{00000000-0004-0000-1A00-00000E000000}"/>
    <hyperlink ref="C37:C38" location="Ficha17!J77" display="Ficha17!J77" xr:uid="{00000000-0004-0000-1A00-00000F000000}"/>
    <hyperlink ref="C39:C40" location="Ficha18!J77" display="Ficha18!J77" xr:uid="{00000000-0004-0000-1A00-000010000000}"/>
    <hyperlink ref="C41:C42" location="Ficha19!J77" display="Ficha19!J77" xr:uid="{00000000-0004-0000-1A00-000011000000}"/>
    <hyperlink ref="C43:C44" location="Ficha20!J77" display="Ficha20!J77" xr:uid="{00000000-0004-0000-1A00-000012000000}"/>
    <hyperlink ref="C5:C6" location="Ficha1!J77" display="Ficha1!J77" xr:uid="{00000000-0004-0000-1A00-000013000000}"/>
  </hyperlinks>
  <pageMargins left="0.7" right="0.7" top="0.75" bottom="0.75" header="0.3" footer="0.3"/>
  <pageSetup orientation="portrait" horizontalDpi="4294967294" verticalDpi="4294967294" r:id="rId1"/>
  <drawing r:id="rId2"/>
  <legacyDrawing r:id="rId3"/>
  <mc:AlternateContent xmlns:mc="http://schemas.openxmlformats.org/markup-compatibility/2006">
    <mc:Choice Requires="x14">
      <controls>
        <mc:AlternateContent xmlns:mc="http://schemas.openxmlformats.org/markup-compatibility/2006">
          <mc:Choice Requires="x14">
            <control shapeId="112691" r:id="rId4" name="Option Button 51">
              <controlPr defaultSize="0" autoFill="0" autoLine="0" autoPict="0">
                <anchor moveWithCells="1">
                  <from>
                    <xdr:col>60</xdr:col>
                    <xdr:colOff>390525</xdr:colOff>
                    <xdr:row>1</xdr:row>
                    <xdr:rowOff>57150</xdr:rowOff>
                  </from>
                  <to>
                    <xdr:col>60</xdr:col>
                    <xdr:colOff>714375</xdr:colOff>
                    <xdr:row>3</xdr:row>
                    <xdr:rowOff>114300</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26">
    <tabColor theme="7" tint="0.39997558519241921"/>
  </sheetPr>
  <dimension ref="B1:AV44"/>
  <sheetViews>
    <sheetView view="pageBreakPreview" topLeftCell="A5" zoomScale="85" zoomScaleNormal="40" zoomScaleSheetLayoutView="85" workbookViewId="0">
      <selection activeCell="F4" sqref="F4:G4"/>
    </sheetView>
  </sheetViews>
  <sheetFormatPr defaultColWidth="11.5703125" defaultRowHeight="15.75"/>
  <cols>
    <col min="1" max="1" width="1" style="58" customWidth="1"/>
    <col min="2" max="2" width="6" style="58" customWidth="1"/>
    <col min="3" max="3" width="64.28515625" style="11" customWidth="1"/>
    <col min="4" max="4" width="41.5703125" style="58" customWidth="1"/>
    <col min="5" max="5" width="3" style="58" customWidth="1"/>
    <col min="6" max="6" width="39.28515625" style="58" customWidth="1"/>
    <col min="7" max="7" width="3.140625" style="58" customWidth="1"/>
    <col min="8" max="8" width="39.28515625" style="58" customWidth="1"/>
    <col min="9" max="9" width="3.140625" style="58" customWidth="1"/>
    <col min="10" max="10" width="39.28515625" style="58" customWidth="1"/>
    <col min="11" max="11" width="3.140625" style="58" customWidth="1"/>
    <col min="12" max="12" width="39.28515625" style="58" customWidth="1"/>
    <col min="13" max="13" width="3.140625" style="58" customWidth="1"/>
    <col min="14" max="14" width="41.5703125" style="58" customWidth="1"/>
    <col min="15" max="15" width="3" style="58" customWidth="1"/>
    <col min="16" max="16" width="39.28515625" style="58" customWidth="1"/>
    <col min="17" max="17" width="3.140625" style="58" customWidth="1"/>
    <col min="18" max="18" width="40.42578125" style="58" customWidth="1"/>
    <col min="19" max="19" width="3.140625" style="58" customWidth="1"/>
    <col min="20" max="20" width="39.28515625" style="58" customWidth="1"/>
    <col min="21" max="21" width="3.140625" style="58" customWidth="1"/>
    <col min="22" max="22" width="39.28515625" style="58" customWidth="1"/>
    <col min="23" max="23" width="21.42578125" style="58" customWidth="1"/>
    <col min="24" max="24" width="3.28515625" style="153" hidden="1" customWidth="1"/>
    <col min="25" max="48" width="3.28515625" style="58" hidden="1" customWidth="1"/>
    <col min="49" max="54" width="21.42578125" style="58" customWidth="1"/>
    <col min="55" max="16384" width="11.5703125" style="58"/>
  </cols>
  <sheetData>
    <row r="1" spans="2:40" s="155" customFormat="1" ht="36" customHeight="1">
      <c r="B1" s="718" t="s">
        <v>1825</v>
      </c>
      <c r="C1" s="718"/>
      <c r="D1" s="718"/>
      <c r="E1" s="718"/>
      <c r="F1" s="718"/>
      <c r="G1" s="718"/>
      <c r="H1" s="718"/>
      <c r="I1" s="718"/>
      <c r="J1" s="718"/>
      <c r="K1" s="718"/>
      <c r="L1" s="718"/>
      <c r="M1" s="718"/>
      <c r="N1" s="718"/>
      <c r="O1" s="718"/>
      <c r="P1" s="718"/>
      <c r="Q1" s="718"/>
      <c r="R1" s="718"/>
      <c r="S1" s="718"/>
      <c r="T1" s="718"/>
      <c r="U1" s="718"/>
      <c r="V1" s="718"/>
      <c r="W1" s="718"/>
      <c r="X1" s="179" t="str">
        <f>Datos!V2</f>
        <v>X</v>
      </c>
      <c r="Y1" s="154"/>
      <c r="Z1" s="154"/>
    </row>
    <row r="2" spans="2:40" ht="4.9000000000000004" customHeight="1">
      <c r="C2" s="726"/>
      <c r="D2" s="727"/>
      <c r="E2" s="727"/>
      <c r="F2" s="727"/>
      <c r="G2" s="727"/>
      <c r="H2" s="727"/>
      <c r="I2" s="727"/>
      <c r="J2" s="727"/>
      <c r="K2" s="727"/>
      <c r="L2" s="727"/>
      <c r="M2" s="727"/>
      <c r="N2" s="178"/>
      <c r="O2" s="178"/>
      <c r="P2" s="178"/>
      <c r="Q2" s="178"/>
      <c r="R2" s="178"/>
      <c r="S2" s="178"/>
      <c r="T2" s="178"/>
      <c r="U2" s="178"/>
      <c r="V2" s="178"/>
      <c r="W2" s="178"/>
    </row>
    <row r="3" spans="2:40" ht="26.45" customHeight="1">
      <c r="D3" s="728" t="s">
        <v>1826</v>
      </c>
      <c r="E3" s="728"/>
      <c r="F3" s="728"/>
      <c r="G3" s="728"/>
      <c r="H3" s="728"/>
      <c r="I3" s="728"/>
      <c r="J3" s="728"/>
      <c r="K3" s="728"/>
      <c r="L3" s="728"/>
      <c r="M3" s="728"/>
      <c r="N3" s="719" t="s">
        <v>1827</v>
      </c>
      <c r="O3" s="719"/>
      <c r="P3" s="719"/>
      <c r="Q3" s="719"/>
      <c r="R3" s="719"/>
      <c r="S3" s="719"/>
      <c r="T3" s="719"/>
      <c r="U3" s="719"/>
      <c r="V3" s="719"/>
      <c r="W3" s="719"/>
      <c r="X3" s="156" t="str">
        <f>""</f>
        <v/>
      </c>
    </row>
    <row r="4" spans="2:40" ht="326.45" customHeight="1">
      <c r="B4" s="157" t="s">
        <v>1828</v>
      </c>
      <c r="C4" s="157" t="s">
        <v>1829</v>
      </c>
      <c r="D4" s="732" t="s">
        <v>1852</v>
      </c>
      <c r="E4" s="733"/>
      <c r="F4" s="732" t="s">
        <v>1853</v>
      </c>
      <c r="G4" s="733"/>
      <c r="H4" s="732" t="s">
        <v>1854</v>
      </c>
      <c r="I4" s="733"/>
      <c r="J4" s="732" t="s">
        <v>1855</v>
      </c>
      <c r="K4" s="733"/>
      <c r="L4" s="724" t="s">
        <v>1856</v>
      </c>
      <c r="M4" s="725"/>
      <c r="N4" s="720" t="s">
        <v>1857</v>
      </c>
      <c r="O4" s="721"/>
      <c r="P4" s="720" t="s">
        <v>1858</v>
      </c>
      <c r="Q4" s="721"/>
      <c r="R4" s="737" t="s">
        <v>1859</v>
      </c>
      <c r="S4" s="738"/>
      <c r="T4" s="737" t="s">
        <v>1860</v>
      </c>
      <c r="U4" s="738"/>
      <c r="V4" s="735" t="s">
        <v>1861</v>
      </c>
      <c r="W4" s="736"/>
    </row>
    <row r="5" spans="2:40" ht="20.100000000000001" customHeight="1">
      <c r="B5" s="729">
        <v>1</v>
      </c>
      <c r="C5" s="734" t="str">
        <f>IF(Ficha1!$D$21="","",IF(AND(Ficha1!$AK$13&lt;&gt;1,Ficha1!$AK$13&lt;&gt;5),Ficha1!$D$21,""))</f>
        <v>Inexactitud para generar o utilizar información documentada que no se ajuste a los requisitos del sistema de gestión integrado (requisitos del cliente, legales, normativos y del Instituto)</v>
      </c>
      <c r="D5" s="714"/>
      <c r="E5" s="715"/>
      <c r="F5" s="714"/>
      <c r="G5" s="715"/>
      <c r="H5" s="714"/>
      <c r="I5" s="715"/>
      <c r="J5" s="714"/>
      <c r="K5" s="715"/>
      <c r="L5" s="714"/>
      <c r="M5" s="715"/>
      <c r="N5" s="714"/>
      <c r="O5" s="715"/>
      <c r="P5" s="714"/>
      <c r="Q5" s="715"/>
      <c r="R5" s="714"/>
      <c r="S5" s="715"/>
      <c r="T5" s="714"/>
      <c r="U5" s="715"/>
      <c r="V5" s="714"/>
      <c r="W5" s="715"/>
    </row>
    <row r="6" spans="2:40" ht="20.100000000000001" customHeight="1">
      <c r="B6" s="729"/>
      <c r="C6" s="734"/>
      <c r="D6" s="716"/>
      <c r="E6" s="717"/>
      <c r="F6" s="716"/>
      <c r="G6" s="717"/>
      <c r="H6" s="716"/>
      <c r="I6" s="717"/>
      <c r="J6" s="716"/>
      <c r="K6" s="717"/>
      <c r="L6" s="716"/>
      <c r="M6" s="717"/>
      <c r="N6" s="716"/>
      <c r="O6" s="717"/>
      <c r="P6" s="716"/>
      <c r="Q6" s="717"/>
      <c r="R6" s="716"/>
      <c r="S6" s="717"/>
      <c r="T6" s="716"/>
      <c r="U6" s="717"/>
      <c r="V6" s="716"/>
      <c r="W6" s="717"/>
      <c r="X6" s="180">
        <f>IF(D5="X",1,IF(F5="X",2,IF(H5="X",3,IF(J5="X",4,IF(L5="X",5,IF(N5="X",6,IF(P5="X",7,IF(R5="X",8,IF(T5="X",9,IF(V5="X",10,0))))))))))</f>
        <v>0</v>
      </c>
      <c r="Y6" s="158" t="str">
        <f>IF(X6=0,"",IF(X6=1,Datos!$Q$2,""))</f>
        <v/>
      </c>
      <c r="Z6" s="158" t="str">
        <f>IF(X6=0,"",IF(X6=2,Datos!$Q$3,""))</f>
        <v/>
      </c>
      <c r="AA6" s="158" t="str">
        <f>IF(X6=0,"",IF(X6=3,Datos!$Q$4,""))</f>
        <v/>
      </c>
      <c r="AB6" s="158" t="str">
        <f>IF(X6=0,"",IF(X6=4,Datos!$Q$5,""))</f>
        <v/>
      </c>
      <c r="AC6" s="158" t="str">
        <f>IF(X6=0,"",IF(X6=5,Datos!$Q$6,""))</f>
        <v/>
      </c>
      <c r="AD6" s="158" t="str">
        <f>IF(X6=0,"",IF(X6=6,Datos!$Q$2,""))</f>
        <v/>
      </c>
      <c r="AE6" s="158" t="str">
        <f>IF(X6=0,"",IF(X6=7,Datos!$Q$3,""))</f>
        <v/>
      </c>
      <c r="AF6" s="158" t="str">
        <f>IF(X6=0,"",IF(X6=8,Datos!$Q$4,""))</f>
        <v/>
      </c>
      <c r="AG6" s="158" t="str">
        <f>IF(X6=0,"",IF(X6=9,Datos!$Q$5,""))</f>
        <v/>
      </c>
      <c r="AH6" s="158" t="str">
        <f>IF(X6=0,"",IF(X6=10,Datos!$Q$6,""))</f>
        <v/>
      </c>
      <c r="AJ6" s="159" t="str">
        <f>IF(Y6&lt;&gt;"",Y6,IF(AD6&lt;&gt;"",AD6,""))</f>
        <v/>
      </c>
      <c r="AK6" s="159" t="str">
        <f>IF(Z6&lt;&gt;"",Z6,IF(AE6&lt;&gt;"",AE6,""))</f>
        <v/>
      </c>
      <c r="AL6" s="159" t="str">
        <f>IF(AA6&lt;&gt;"",AA6,IF(AF6&lt;&gt;"",AF6,""))</f>
        <v/>
      </c>
      <c r="AM6" s="159" t="str">
        <f>IF(AB6&lt;&gt;"",AB6,IF(AG6&lt;&gt;"",AG6,""))</f>
        <v/>
      </c>
      <c r="AN6" s="159" t="str">
        <f>IF(AC6&lt;&gt;"",AC6,IF(AH6&lt;&gt;"",AH6,""))</f>
        <v/>
      </c>
    </row>
    <row r="7" spans="2:40" ht="20.100000000000001" customHeight="1">
      <c r="B7" s="729">
        <v>2</v>
      </c>
      <c r="C7" s="734" t="str">
        <f>IF(Ficha2!$D$21="","",IF(AND(Ficha2!$AK$13&lt;&gt;1,Ficha2!$AK$13&lt;&gt;5),Ficha2!$D$21,""))</f>
        <v>Pérdida de disponibilidad del activo de información durante la consulta de la información documentada</v>
      </c>
      <c r="D7" s="714"/>
      <c r="E7" s="715"/>
      <c r="F7" s="714"/>
      <c r="G7" s="715"/>
      <c r="H7" s="714"/>
      <c r="I7" s="715"/>
      <c r="J7" s="714"/>
      <c r="K7" s="715"/>
      <c r="L7" s="714"/>
      <c r="M7" s="715"/>
      <c r="N7" s="714" t="s">
        <v>66</v>
      </c>
      <c r="O7" s="715"/>
      <c r="P7" s="714"/>
      <c r="Q7" s="715"/>
      <c r="R7" s="714"/>
      <c r="S7" s="715"/>
      <c r="T7" s="714"/>
      <c r="U7" s="715"/>
      <c r="V7" s="714"/>
      <c r="W7" s="715"/>
    </row>
    <row r="8" spans="2:40" ht="20.100000000000001" customHeight="1">
      <c r="B8" s="729"/>
      <c r="C8" s="734"/>
      <c r="D8" s="716"/>
      <c r="E8" s="717"/>
      <c r="F8" s="716"/>
      <c r="G8" s="717"/>
      <c r="H8" s="716"/>
      <c r="I8" s="717"/>
      <c r="J8" s="716"/>
      <c r="K8" s="717"/>
      <c r="L8" s="716"/>
      <c r="M8" s="717"/>
      <c r="N8" s="716"/>
      <c r="O8" s="717"/>
      <c r="P8" s="716"/>
      <c r="Q8" s="717"/>
      <c r="R8" s="716"/>
      <c r="S8" s="717"/>
      <c r="T8" s="716"/>
      <c r="U8" s="717"/>
      <c r="V8" s="716"/>
      <c r="W8" s="717"/>
      <c r="X8" s="180">
        <f>IF(D7="X",1,IF(F7="X",2,IF(H7="X",3,IF(J7="X",4,IF(L7="X",5,IF(N7="X",6,IF(P7="X",7,IF(R7="X",8,IF(T7="X",9,IF(V7="X",10,0))))))))))</f>
        <v>6</v>
      </c>
      <c r="Y8" s="158" t="str">
        <f>IF(X8=0,"",IF(X8=1,Datos!$Q$2,""))</f>
        <v/>
      </c>
      <c r="Z8" s="158" t="str">
        <f>IF(X8=0,"",IF(X8=2,Datos!$Q$3,""))</f>
        <v/>
      </c>
      <c r="AA8" s="158" t="str">
        <f>IF(X8=0,"",IF(X8=3,Datos!$Q$4,""))</f>
        <v/>
      </c>
      <c r="AB8" s="158" t="str">
        <f>IF(X8=0,"",IF(X8=4,Datos!$Q$5,""))</f>
        <v/>
      </c>
      <c r="AC8" s="158" t="str">
        <f>IF(X8=0,"",IF(X8=5,Datos!$Q$6,""))</f>
        <v/>
      </c>
      <c r="AD8" s="158" t="str">
        <f>IF(X8=0,"",IF(X8=6,Datos!$Q$2,""))</f>
        <v>Insignificante   -  (1)</v>
      </c>
      <c r="AE8" s="158" t="str">
        <f>IF(X8=0,"",IF(X8=7,Datos!$Q$3,""))</f>
        <v/>
      </c>
      <c r="AF8" s="158" t="str">
        <f>IF(X8=0,"",IF(X8=8,Datos!$Q$4,""))</f>
        <v/>
      </c>
      <c r="AG8" s="158" t="str">
        <f>IF(X8=0,"",IF(X8=9,Datos!$Q$5,""))</f>
        <v/>
      </c>
      <c r="AH8" s="158" t="str">
        <f>IF(X8=0,"",IF(X8=10,Datos!$Q$6,""))</f>
        <v/>
      </c>
      <c r="AJ8" s="159" t="str">
        <f>IF(Y8&lt;&gt;"",Y8,IF(AD8&lt;&gt;"",AD8,""))</f>
        <v>Insignificante   -  (1)</v>
      </c>
      <c r="AK8" s="159" t="str">
        <f>IF(Z8&lt;&gt;"",Z8,IF(AE8&lt;&gt;"",AE8,""))</f>
        <v/>
      </c>
      <c r="AL8" s="159" t="str">
        <f>IF(AA8&lt;&gt;"",AA8,IF(AF8&lt;&gt;"",AF8,""))</f>
        <v/>
      </c>
      <c r="AM8" s="159" t="str">
        <f>IF(AB8&lt;&gt;"",AB8,IF(AG8&lt;&gt;"",AG8,""))</f>
        <v/>
      </c>
      <c r="AN8" s="159" t="str">
        <f>IF(AC8&lt;&gt;"",AC8,IF(AH8&lt;&gt;"",AH8,""))</f>
        <v/>
      </c>
    </row>
    <row r="9" spans="2:40" ht="20.100000000000001" customHeight="1">
      <c r="B9" s="729">
        <v>3</v>
      </c>
      <c r="C9" s="734" t="str">
        <f>IF(Ficha3!$D$21="","",IF(AND(Ficha3!$AK$13&lt;&gt;1,Ficha3!$AK$13&lt;&gt;5),Ficha3!$D$21,""))</f>
        <v>Pérdida de Integridad de la Información durante la gestión de la información documentada (actualización, modificación, eliminación, creación o consulta de la información controlada por el SGI)</v>
      </c>
      <c r="D9" s="714"/>
      <c r="E9" s="715"/>
      <c r="F9" s="714"/>
      <c r="G9" s="715"/>
      <c r="H9" s="714"/>
      <c r="I9" s="715"/>
      <c r="J9" s="714"/>
      <c r="K9" s="715"/>
      <c r="L9" s="714"/>
      <c r="M9" s="715"/>
      <c r="N9" s="714" t="s">
        <v>66</v>
      </c>
      <c r="O9" s="715"/>
      <c r="P9" s="714"/>
      <c r="Q9" s="715"/>
      <c r="R9" s="714"/>
      <c r="S9" s="715"/>
      <c r="T9" s="714"/>
      <c r="U9" s="715"/>
      <c r="V9" s="714"/>
      <c r="W9" s="715"/>
    </row>
    <row r="10" spans="2:40" ht="20.100000000000001" customHeight="1">
      <c r="B10" s="729"/>
      <c r="C10" s="734"/>
      <c r="D10" s="716"/>
      <c r="E10" s="717"/>
      <c r="F10" s="716"/>
      <c r="G10" s="717"/>
      <c r="H10" s="716"/>
      <c r="I10" s="717"/>
      <c r="J10" s="716"/>
      <c r="K10" s="717"/>
      <c r="L10" s="716"/>
      <c r="M10" s="717"/>
      <c r="N10" s="716"/>
      <c r="O10" s="717"/>
      <c r="P10" s="716"/>
      <c r="Q10" s="717"/>
      <c r="R10" s="716"/>
      <c r="S10" s="717"/>
      <c r="T10" s="716"/>
      <c r="U10" s="717"/>
      <c r="V10" s="716"/>
      <c r="W10" s="717"/>
      <c r="X10" s="180">
        <f>IF(D9="X",1,IF(F9="X",2,IF(H9="X",3,IF(J9="X",4,IF(L9="X",5,IF(N9="X",6,IF(P9="X",7,IF(R9="X",8,IF(T9="X",9,IF(V9="X",10,0))))))))))</f>
        <v>6</v>
      </c>
      <c r="Y10" s="158" t="str">
        <f>IF(X10=0,"",IF(X10=1,Datos!$Q$2,""))</f>
        <v/>
      </c>
      <c r="Z10" s="158" t="str">
        <f>IF(X10=0,"",IF(X10=2,Datos!$Q$3,""))</f>
        <v/>
      </c>
      <c r="AA10" s="158" t="str">
        <f>IF(X10=0,"",IF(X10=3,Datos!$Q$4,""))</f>
        <v/>
      </c>
      <c r="AB10" s="158" t="str">
        <f>IF(X10=0,"",IF(X10=4,Datos!$Q$5,""))</f>
        <v/>
      </c>
      <c r="AC10" s="158" t="str">
        <f>IF(X10=0,"",IF(X10=5,Datos!$Q$6,""))</f>
        <v/>
      </c>
      <c r="AD10" s="158" t="str">
        <f>IF(X10=0,"",IF(X10=6,Datos!$Q$2,""))</f>
        <v>Insignificante   -  (1)</v>
      </c>
      <c r="AE10" s="158" t="str">
        <f>IF(X10=0,"",IF(X10=7,Datos!$Q$3,""))</f>
        <v/>
      </c>
      <c r="AF10" s="158" t="str">
        <f>IF(X10=0,"",IF(X10=8,Datos!$Q$4,""))</f>
        <v/>
      </c>
      <c r="AG10" s="158" t="str">
        <f>IF(X10=0,"",IF(X10=9,Datos!$Q$5,""))</f>
        <v/>
      </c>
      <c r="AH10" s="158" t="str">
        <f>IF(X10=0,"",IF(X10=10,Datos!$Q$6,""))</f>
        <v/>
      </c>
      <c r="AJ10" s="159" t="str">
        <f>IF(Y10&lt;&gt;"",Y10,IF(AD10&lt;&gt;"",AD10,""))</f>
        <v>Insignificante   -  (1)</v>
      </c>
      <c r="AK10" s="159" t="str">
        <f>IF(Z10&lt;&gt;"",Z10,IF(AE10&lt;&gt;"",AE10,""))</f>
        <v/>
      </c>
      <c r="AL10" s="159" t="str">
        <f>IF(AA10&lt;&gt;"",AA10,IF(AF10&lt;&gt;"",AF10,""))</f>
        <v/>
      </c>
      <c r="AM10" s="159" t="str">
        <f>IF(AB10&lt;&gt;"",AB10,IF(AG10&lt;&gt;"",AG10,""))</f>
        <v/>
      </c>
      <c r="AN10" s="159" t="str">
        <f>IF(AC10&lt;&gt;"",AC10,IF(AH10&lt;&gt;"",AH10,""))</f>
        <v/>
      </c>
    </row>
    <row r="11" spans="2:40" ht="20.100000000000001" customHeight="1">
      <c r="B11" s="729">
        <v>4</v>
      </c>
      <c r="C11" s="734" t="str">
        <f>IF(Ficha4!$D$21="","",IF(AND(Ficha4!$AK$13&lt;&gt;1,Ficha4!$AK$13&lt;&gt;5),Ficha4!$D$21,""))</f>
        <v/>
      </c>
      <c r="D11" s="714"/>
      <c r="E11" s="715"/>
      <c r="F11" s="714"/>
      <c r="G11" s="715"/>
      <c r="H11" s="714"/>
      <c r="I11" s="715"/>
      <c r="J11" s="714"/>
      <c r="K11" s="715"/>
      <c r="L11" s="714"/>
      <c r="M11" s="715"/>
      <c r="N11" s="714"/>
      <c r="O11" s="715"/>
      <c r="P11" s="714"/>
      <c r="Q11" s="715"/>
      <c r="R11" s="714"/>
      <c r="S11" s="715"/>
      <c r="T11" s="714" t="s">
        <v>66</v>
      </c>
      <c r="U11" s="715"/>
      <c r="V11" s="714"/>
      <c r="W11" s="715"/>
    </row>
    <row r="12" spans="2:40" ht="20.100000000000001" customHeight="1">
      <c r="B12" s="729"/>
      <c r="C12" s="734"/>
      <c r="D12" s="716"/>
      <c r="E12" s="717"/>
      <c r="F12" s="716"/>
      <c r="G12" s="717"/>
      <c r="H12" s="716"/>
      <c r="I12" s="717"/>
      <c r="J12" s="716"/>
      <c r="K12" s="717"/>
      <c r="L12" s="716"/>
      <c r="M12" s="717"/>
      <c r="N12" s="716"/>
      <c r="O12" s="717"/>
      <c r="P12" s="716"/>
      <c r="Q12" s="717"/>
      <c r="R12" s="716"/>
      <c r="S12" s="717"/>
      <c r="T12" s="716"/>
      <c r="U12" s="717"/>
      <c r="V12" s="716"/>
      <c r="W12" s="717"/>
      <c r="X12" s="180">
        <f>IF(D11="X",1,IF(F11="X",2,IF(H11="X",3,IF(J11="X",4,IF(L11="X",5,IF(N11="X",6,IF(P11="X",7,IF(R11="X",8,IF(T11="X",9,IF(V11="X",10,0))))))))))</f>
        <v>9</v>
      </c>
      <c r="Y12" s="160" t="str">
        <f>IF(X12=0,"",IF(X12=1,Datos!$Q$2,""))</f>
        <v/>
      </c>
      <c r="Z12" s="160" t="str">
        <f>IF(X12=0,"",IF(X12=5,Datos!$Q$3,""))</f>
        <v/>
      </c>
      <c r="AA12" s="160" t="str">
        <f>IF(X12=0,"",IF(X12=2,Datos!$Q$4,""))</f>
        <v/>
      </c>
      <c r="AB12" s="160" t="str">
        <f>IF(X12=0,"",IF(X12=3,Datos!$Q$5,""))</f>
        <v/>
      </c>
      <c r="AC12" s="160" t="str">
        <f>IF(X12=0,"",IF(X12=4,Datos!$Q$6,""))</f>
        <v/>
      </c>
      <c r="AD12" s="160" t="str">
        <f>IF(X12=0,"",IF(X12=6,Datos!$Q$2,""))</f>
        <v/>
      </c>
      <c r="AE12" s="160" t="str">
        <f>IF(X12=0,"",IF(X12=10,Datos!$Q$3,""))</f>
        <v/>
      </c>
      <c r="AF12" s="160" t="str">
        <f>IF(X12=0,"",IF(X12=7,Datos!$Q$4,""))</f>
        <v/>
      </c>
      <c r="AG12" s="160" t="str">
        <f>IF(X12=0,"",IF(X12=8,Datos!$Q$5,""))</f>
        <v/>
      </c>
      <c r="AH12" s="160" t="str">
        <f>IF(X12=0,"",IF(X12=9,Datos!$Q$6,""))</f>
        <v>Catastrófico   -  (5)</v>
      </c>
      <c r="AJ12" s="159" t="str">
        <f>IF(Y12&lt;&gt;"",Y12,IF(AD12&lt;&gt;"",AD12,""))</f>
        <v/>
      </c>
      <c r="AK12" s="159" t="str">
        <f>IF(Z12&lt;&gt;"",Z12,IF(AE12&lt;&gt;"",AE12,""))</f>
        <v/>
      </c>
      <c r="AL12" s="159" t="str">
        <f>IF(AA12&lt;&gt;"",AA12,IF(AF12&lt;&gt;"",AF12,""))</f>
        <v/>
      </c>
      <c r="AM12" s="159" t="str">
        <f>IF(AB12&lt;&gt;"",AB12,IF(AG12&lt;&gt;"",AG12,""))</f>
        <v/>
      </c>
      <c r="AN12" s="159" t="str">
        <f>IF(AC12&lt;&gt;"",AC12,IF(AH12&lt;&gt;"",AH12,""))</f>
        <v>Catastrófico   -  (5)</v>
      </c>
    </row>
    <row r="13" spans="2:40" ht="20.100000000000001" customHeight="1">
      <c r="B13" s="729">
        <v>5</v>
      </c>
      <c r="C13" s="734" t="str">
        <f>IF(Ficha5!$D$21="","",IF(AND(Ficha5!$AK$13&lt;&gt;1,Ficha5!$AK$13&lt;&gt;5),Ficha5!$D$21,""))</f>
        <v/>
      </c>
      <c r="D13" s="714"/>
      <c r="E13" s="715"/>
      <c r="F13" s="714"/>
      <c r="G13" s="715"/>
      <c r="H13" s="714"/>
      <c r="I13" s="715"/>
      <c r="J13" s="714"/>
      <c r="K13" s="715"/>
      <c r="L13" s="714"/>
      <c r="M13" s="715"/>
      <c r="N13" s="714"/>
      <c r="O13" s="715"/>
      <c r="P13" s="714"/>
      <c r="Q13" s="715"/>
      <c r="R13" s="714"/>
      <c r="S13" s="715"/>
      <c r="T13" s="714"/>
      <c r="U13" s="715"/>
      <c r="V13" s="714"/>
      <c r="W13" s="715"/>
    </row>
    <row r="14" spans="2:40" ht="20.100000000000001" customHeight="1">
      <c r="B14" s="729"/>
      <c r="C14" s="734"/>
      <c r="D14" s="716"/>
      <c r="E14" s="717"/>
      <c r="F14" s="716"/>
      <c r="G14" s="717"/>
      <c r="H14" s="716"/>
      <c r="I14" s="717"/>
      <c r="J14" s="716"/>
      <c r="K14" s="717"/>
      <c r="L14" s="716"/>
      <c r="M14" s="717"/>
      <c r="N14" s="716"/>
      <c r="O14" s="717"/>
      <c r="P14" s="716"/>
      <c r="Q14" s="717"/>
      <c r="R14" s="716"/>
      <c r="S14" s="717"/>
      <c r="T14" s="716"/>
      <c r="U14" s="717"/>
      <c r="V14" s="716"/>
      <c r="W14" s="717"/>
      <c r="X14" s="180">
        <f>IF(D13="X",1,IF(F13="X",2,IF(H13="X",3,IF(J13="X",4,IF(L13="X",5,IF(N13="X",6,IF(P13="X",7,IF(R13="X",8,IF(T13="X",9,IF(V13="X",10,0))))))))))</f>
        <v>0</v>
      </c>
      <c r="Y14" s="158" t="str">
        <f>IF(X14=0,"",IF(X14=1,Datos!$Q$2,""))</f>
        <v/>
      </c>
      <c r="Z14" s="158" t="str">
        <f>IF(X14=0,"",IF(X14=2,Datos!$Q$3,""))</f>
        <v/>
      </c>
      <c r="AA14" s="158" t="str">
        <f>IF(X14=0,"",IF(X14=3,Datos!$Q$4,""))</f>
        <v/>
      </c>
      <c r="AB14" s="158" t="str">
        <f>IF(X14=0,"",IF(X14=4,Datos!$Q$5,""))</f>
        <v/>
      </c>
      <c r="AC14" s="158" t="str">
        <f>IF(X14=0,"",IF(X14=5,Datos!$Q$6,""))</f>
        <v/>
      </c>
      <c r="AD14" s="158" t="str">
        <f>IF(X14=0,"",IF(X14=6,Datos!$Q$2,""))</f>
        <v/>
      </c>
      <c r="AE14" s="158" t="str">
        <f>IF(X14=0,"",IF(X14=7,Datos!$Q$3,""))</f>
        <v/>
      </c>
      <c r="AF14" s="158" t="str">
        <f>IF(X14=0,"",IF(X14=8,Datos!$Q$4,""))</f>
        <v/>
      </c>
      <c r="AG14" s="158" t="str">
        <f>IF(X14=0,"",IF(X14=9,Datos!$Q$5,""))</f>
        <v/>
      </c>
      <c r="AH14" s="158" t="str">
        <f>IF(X14=0,"",IF(X14=10,Datos!$Q$6,""))</f>
        <v/>
      </c>
      <c r="AJ14" s="159" t="str">
        <f>IF(Y14&lt;&gt;"",Y14,IF(AD14&lt;&gt;"",AD14,""))</f>
        <v/>
      </c>
      <c r="AK14" s="159" t="str">
        <f>IF(Z14&lt;&gt;"",Z14,IF(AE14&lt;&gt;"",AE14,""))</f>
        <v/>
      </c>
      <c r="AL14" s="159" t="str">
        <f>IF(AA14&lt;&gt;"",AA14,IF(AF14&lt;&gt;"",AF14,""))</f>
        <v/>
      </c>
      <c r="AM14" s="159" t="str">
        <f>IF(AB14&lt;&gt;"",AB14,IF(AG14&lt;&gt;"",AG14,""))</f>
        <v/>
      </c>
      <c r="AN14" s="159" t="str">
        <f>IF(AC14&lt;&gt;"",AC14,IF(AH14&lt;&gt;"",AH14,""))</f>
        <v/>
      </c>
    </row>
    <row r="15" spans="2:40" ht="20.100000000000001" customHeight="1">
      <c r="B15" s="729">
        <v>6</v>
      </c>
      <c r="C15" s="734" t="str">
        <f>IF(Ficha6!$D$21="","",IF(AND(Ficha6!$AK$13&lt;&gt;1,Ficha6!$AK$13&lt;&gt;5),Ficha6!$D$21,""))</f>
        <v/>
      </c>
      <c r="D15" s="714"/>
      <c r="E15" s="715"/>
      <c r="F15" s="714"/>
      <c r="G15" s="715"/>
      <c r="H15" s="714"/>
      <c r="I15" s="715"/>
      <c r="J15" s="714"/>
      <c r="K15" s="715"/>
      <c r="L15" s="714"/>
      <c r="M15" s="715"/>
      <c r="N15" s="714"/>
      <c r="O15" s="715"/>
      <c r="P15" s="714"/>
      <c r="Q15" s="715"/>
      <c r="R15" s="714"/>
      <c r="S15" s="715"/>
      <c r="T15" s="714"/>
      <c r="U15" s="715"/>
      <c r="V15" s="714"/>
      <c r="W15" s="715"/>
    </row>
    <row r="16" spans="2:40" ht="20.100000000000001" customHeight="1">
      <c r="B16" s="729"/>
      <c r="C16" s="734"/>
      <c r="D16" s="716"/>
      <c r="E16" s="717"/>
      <c r="F16" s="716"/>
      <c r="G16" s="717"/>
      <c r="H16" s="716"/>
      <c r="I16" s="717"/>
      <c r="J16" s="716"/>
      <c r="K16" s="717"/>
      <c r="L16" s="716"/>
      <c r="M16" s="717"/>
      <c r="N16" s="716"/>
      <c r="O16" s="717"/>
      <c r="P16" s="716"/>
      <c r="Q16" s="717"/>
      <c r="R16" s="716"/>
      <c r="S16" s="717"/>
      <c r="T16" s="716"/>
      <c r="U16" s="717"/>
      <c r="V16" s="716"/>
      <c r="W16" s="717"/>
      <c r="X16" s="180">
        <f>IF(D15="X",1,IF(F15="X",2,IF(H15="X",3,IF(J15="X",4,IF(L15="X",5,IF(N15="X",6,IF(P15="X",7,IF(R15="X",8,IF(T15="X",9,IF(V15="X",10,0))))))))))</f>
        <v>0</v>
      </c>
      <c r="Y16" s="158" t="str">
        <f>IF(X16=0,"",IF(X16=1,Datos!$Q$2,""))</f>
        <v/>
      </c>
      <c r="Z16" s="158" t="str">
        <f>IF(X16=0,"",IF(X16=2,Datos!$Q$3,""))</f>
        <v/>
      </c>
      <c r="AA16" s="158" t="str">
        <f>IF(X16=0,"",IF(X16=3,Datos!$Q$4,""))</f>
        <v/>
      </c>
      <c r="AB16" s="158" t="str">
        <f>IF(X16=0,"",IF(X16=4,Datos!$Q$5,""))</f>
        <v/>
      </c>
      <c r="AC16" s="158" t="str">
        <f>IF(X16=0,"",IF(X16=5,Datos!$Q$6,""))</f>
        <v/>
      </c>
      <c r="AD16" s="158" t="str">
        <f>IF(X16=0,"",IF(X16=6,Datos!$Q$2,""))</f>
        <v/>
      </c>
      <c r="AE16" s="158" t="str">
        <f>IF(X16=0,"",IF(X16=7,Datos!$Q$3,""))</f>
        <v/>
      </c>
      <c r="AF16" s="158" t="str">
        <f>IF(X16=0,"",IF(X16=8,Datos!$Q$4,""))</f>
        <v/>
      </c>
      <c r="AG16" s="158" t="str">
        <f>IF(X16=0,"",IF(X16=9,Datos!$Q$5,""))</f>
        <v/>
      </c>
      <c r="AH16" s="158" t="str">
        <f>IF(X16=0,"",IF(X16=10,Datos!$Q$6,""))</f>
        <v/>
      </c>
      <c r="AJ16" s="159" t="str">
        <f>IF(Y16&lt;&gt;"",Y16,IF(AD16&lt;&gt;"",AD16,""))</f>
        <v/>
      </c>
      <c r="AK16" s="159" t="str">
        <f>IF(Z16&lt;&gt;"",Z16,IF(AE16&lt;&gt;"",AE16,""))</f>
        <v/>
      </c>
      <c r="AL16" s="159" t="str">
        <f>IF(AA16&lt;&gt;"",AA16,IF(AF16&lt;&gt;"",AF16,""))</f>
        <v/>
      </c>
      <c r="AM16" s="159" t="str">
        <f>IF(AB16&lt;&gt;"",AB16,IF(AG16&lt;&gt;"",AG16,""))</f>
        <v/>
      </c>
      <c r="AN16" s="159" t="str">
        <f>IF(AC16&lt;&gt;"",AC16,IF(AH16&lt;&gt;"",AH16,""))</f>
        <v/>
      </c>
    </row>
    <row r="17" spans="2:40" ht="20.100000000000001" customHeight="1">
      <c r="B17" s="729">
        <v>7</v>
      </c>
      <c r="C17" s="734" t="str">
        <f>IF(Ficha7!$D$21="","",IF(AND(Ficha7!$AK$13&lt;&gt;1,Ficha7!$AK$13&lt;&gt;5),Ficha7!$D$21,""))</f>
        <v/>
      </c>
      <c r="D17" s="714"/>
      <c r="E17" s="715"/>
      <c r="F17" s="714"/>
      <c r="G17" s="715"/>
      <c r="H17" s="714"/>
      <c r="I17" s="715"/>
      <c r="J17" s="714"/>
      <c r="K17" s="715"/>
      <c r="L17" s="714"/>
      <c r="M17" s="715"/>
      <c r="N17" s="714"/>
      <c r="O17" s="715"/>
      <c r="P17" s="714"/>
      <c r="Q17" s="715"/>
      <c r="R17" s="714"/>
      <c r="S17" s="715"/>
      <c r="T17" s="714"/>
      <c r="U17" s="715"/>
      <c r="V17" s="714"/>
      <c r="W17" s="715"/>
    </row>
    <row r="18" spans="2:40" ht="20.100000000000001" customHeight="1">
      <c r="B18" s="729"/>
      <c r="C18" s="734"/>
      <c r="D18" s="716"/>
      <c r="E18" s="717"/>
      <c r="F18" s="716"/>
      <c r="G18" s="717"/>
      <c r="H18" s="716"/>
      <c r="I18" s="717"/>
      <c r="J18" s="716"/>
      <c r="K18" s="717"/>
      <c r="L18" s="716"/>
      <c r="M18" s="717"/>
      <c r="N18" s="716"/>
      <c r="O18" s="717"/>
      <c r="P18" s="716"/>
      <c r="Q18" s="717"/>
      <c r="R18" s="716"/>
      <c r="S18" s="717"/>
      <c r="T18" s="716"/>
      <c r="U18" s="717"/>
      <c r="V18" s="716"/>
      <c r="W18" s="717"/>
      <c r="X18" s="180">
        <f>IF(D17="X",1,IF(F17="X",2,IF(H17="X",3,IF(J17="X",4,IF(L17="X",5,IF(N17="X",6,IF(P17="X",7,IF(R17="X",8,IF(T17="X",9,IF(V17="X",10,0))))))))))</f>
        <v>0</v>
      </c>
      <c r="Y18" s="158" t="str">
        <f>IF(X18=0,"",IF(X18=1,Datos!$Q$2,""))</f>
        <v/>
      </c>
      <c r="Z18" s="158" t="str">
        <f>IF(X18=0,"",IF(X18=2,Datos!$Q$3,""))</f>
        <v/>
      </c>
      <c r="AA18" s="158" t="str">
        <f>IF(X18=0,"",IF(X18=3,Datos!$Q$4,""))</f>
        <v/>
      </c>
      <c r="AB18" s="158" t="str">
        <f>IF(X18=0,"",IF(X18=4,Datos!$Q$5,""))</f>
        <v/>
      </c>
      <c r="AC18" s="158" t="str">
        <f>IF(X18=0,"",IF(X18=5,Datos!$Q$6,""))</f>
        <v/>
      </c>
      <c r="AD18" s="158" t="str">
        <f>IF(X18=0,"",IF(X18=6,Datos!$Q$2,""))</f>
        <v/>
      </c>
      <c r="AE18" s="158" t="str">
        <f>IF(X18=0,"",IF(X18=7,Datos!$Q$3,""))</f>
        <v/>
      </c>
      <c r="AF18" s="158" t="str">
        <f>IF(X18=0,"",IF(X18=8,Datos!$Q$4,""))</f>
        <v/>
      </c>
      <c r="AG18" s="158" t="str">
        <f>IF(X18=0,"",IF(X18=9,Datos!$Q$5,""))</f>
        <v/>
      </c>
      <c r="AH18" s="158" t="str">
        <f>IF(X18=0,"",IF(X18=10,Datos!$Q$6,""))</f>
        <v/>
      </c>
      <c r="AJ18" s="159" t="str">
        <f>IF(Y18&lt;&gt;"",Y18,IF(AD18&lt;&gt;"",AD18,""))</f>
        <v/>
      </c>
      <c r="AK18" s="159" t="str">
        <f>IF(Z18&lt;&gt;"",Z18,IF(AE18&lt;&gt;"",AE18,""))</f>
        <v/>
      </c>
      <c r="AL18" s="159" t="str">
        <f>IF(AA18&lt;&gt;"",AA18,IF(AF18&lt;&gt;"",AF18,""))</f>
        <v/>
      </c>
      <c r="AM18" s="159" t="str">
        <f>IF(AB18&lt;&gt;"",AB18,IF(AG18&lt;&gt;"",AG18,""))</f>
        <v/>
      </c>
      <c r="AN18" s="159" t="str">
        <f>IF(AC18&lt;&gt;"",AC18,IF(AH18&lt;&gt;"",AH18,""))</f>
        <v/>
      </c>
    </row>
    <row r="19" spans="2:40" ht="20.100000000000001" customHeight="1">
      <c r="B19" s="729">
        <v>8</v>
      </c>
      <c r="C19" s="734" t="str">
        <f>IF(Ficha8!$D$21="","",IF(AND(Ficha8!$AK$13&lt;&gt;1,Ficha8!$AK$13&lt;&gt;5),Ficha8!$D$21,""))</f>
        <v/>
      </c>
      <c r="D19" s="714"/>
      <c r="E19" s="715"/>
      <c r="F19" s="714"/>
      <c r="G19" s="715"/>
      <c r="H19" s="714"/>
      <c r="I19" s="715"/>
      <c r="J19" s="714"/>
      <c r="K19" s="715"/>
      <c r="L19" s="714"/>
      <c r="M19" s="715"/>
      <c r="N19" s="714"/>
      <c r="O19" s="715"/>
      <c r="P19" s="714"/>
      <c r="Q19" s="715"/>
      <c r="R19" s="714"/>
      <c r="S19" s="715"/>
      <c r="T19" s="714"/>
      <c r="U19" s="715"/>
      <c r="V19" s="714"/>
      <c r="W19" s="715"/>
    </row>
    <row r="20" spans="2:40" ht="20.100000000000001" customHeight="1">
      <c r="B20" s="729"/>
      <c r="C20" s="734"/>
      <c r="D20" s="716"/>
      <c r="E20" s="717"/>
      <c r="F20" s="716"/>
      <c r="G20" s="717"/>
      <c r="H20" s="716"/>
      <c r="I20" s="717"/>
      <c r="J20" s="716"/>
      <c r="K20" s="717"/>
      <c r="L20" s="716"/>
      <c r="M20" s="717"/>
      <c r="N20" s="716"/>
      <c r="O20" s="717"/>
      <c r="P20" s="716"/>
      <c r="Q20" s="717"/>
      <c r="R20" s="716"/>
      <c r="S20" s="717"/>
      <c r="T20" s="716"/>
      <c r="U20" s="717"/>
      <c r="V20" s="716"/>
      <c r="W20" s="717"/>
      <c r="X20" s="180">
        <f>IF(D19="X",1,IF(F19="X",2,IF(H19="X",3,IF(J19="X",4,IF(L19="X",5,IF(N19="X",6,IF(P19="X",7,IF(R19="X",8,IF(T19="X",9,IF(V19="X",10,0))))))))))</f>
        <v>0</v>
      </c>
      <c r="Y20" s="158" t="str">
        <f>IF(X20=0,"",IF(X20=1,Datos!$Q$2,""))</f>
        <v/>
      </c>
      <c r="Z20" s="158" t="str">
        <f>IF(X20=0,"",IF(X20=2,Datos!$Q$3,""))</f>
        <v/>
      </c>
      <c r="AA20" s="158" t="str">
        <f>IF(X20=0,"",IF(X20=3,Datos!$Q$4,""))</f>
        <v/>
      </c>
      <c r="AB20" s="158" t="str">
        <f>IF(X20=0,"",IF(X20=4,Datos!$Q$5,""))</f>
        <v/>
      </c>
      <c r="AC20" s="158" t="str">
        <f>IF(X20=0,"",IF(X20=5,Datos!$Q$6,""))</f>
        <v/>
      </c>
      <c r="AD20" s="158" t="str">
        <f>IF(X20=0,"",IF(X20=6,Datos!$Q$2,""))</f>
        <v/>
      </c>
      <c r="AE20" s="158" t="str">
        <f>IF(X20=0,"",IF(X20=7,Datos!$Q$3,""))</f>
        <v/>
      </c>
      <c r="AF20" s="158" t="str">
        <f>IF(X20=0,"",IF(X20=8,Datos!$Q$4,""))</f>
        <v/>
      </c>
      <c r="AG20" s="158" t="str">
        <f>IF(X20=0,"",IF(X20=9,Datos!$Q$5,""))</f>
        <v/>
      </c>
      <c r="AH20" s="158" t="str">
        <f>IF(X20=0,"",IF(X20=10,Datos!$Q$6,""))</f>
        <v/>
      </c>
      <c r="AJ20" s="159" t="str">
        <f>IF(Y20&lt;&gt;"",Y20,IF(AD20&lt;&gt;"",AD20,""))</f>
        <v/>
      </c>
      <c r="AK20" s="159" t="str">
        <f>IF(Z20&lt;&gt;"",Z20,IF(AE20&lt;&gt;"",AE20,""))</f>
        <v/>
      </c>
      <c r="AL20" s="159" t="str">
        <f>IF(AA20&lt;&gt;"",AA20,IF(AF20&lt;&gt;"",AF20,""))</f>
        <v/>
      </c>
      <c r="AM20" s="159" t="str">
        <f>IF(AB20&lt;&gt;"",AB20,IF(AG20&lt;&gt;"",AG20,""))</f>
        <v/>
      </c>
      <c r="AN20" s="159" t="str">
        <f>IF(AC20&lt;&gt;"",AC20,IF(AH20&lt;&gt;"",AH20,""))</f>
        <v/>
      </c>
    </row>
    <row r="21" spans="2:40" ht="20.100000000000001" customHeight="1">
      <c r="B21" s="729">
        <v>9</v>
      </c>
      <c r="C21" s="734" t="str">
        <f>IF(Ficha9!$D$21="","",IF(AND(Ficha9!$AK$13&lt;&gt;1,Ficha9!$AK$13&lt;&gt;5),Ficha9!$D$21,""))</f>
        <v/>
      </c>
      <c r="D21" s="714"/>
      <c r="E21" s="715"/>
      <c r="F21" s="714"/>
      <c r="G21" s="715"/>
      <c r="H21" s="714"/>
      <c r="I21" s="715"/>
      <c r="J21" s="714"/>
      <c r="K21" s="715"/>
      <c r="L21" s="714"/>
      <c r="M21" s="715"/>
      <c r="N21" s="714"/>
      <c r="O21" s="715"/>
      <c r="P21" s="714"/>
      <c r="Q21" s="715"/>
      <c r="R21" s="714"/>
      <c r="S21" s="715"/>
      <c r="T21" s="714"/>
      <c r="U21" s="715"/>
      <c r="V21" s="714"/>
      <c r="W21" s="715"/>
    </row>
    <row r="22" spans="2:40" ht="20.100000000000001" customHeight="1">
      <c r="B22" s="729"/>
      <c r="C22" s="734"/>
      <c r="D22" s="716"/>
      <c r="E22" s="717"/>
      <c r="F22" s="716"/>
      <c r="G22" s="717"/>
      <c r="H22" s="716"/>
      <c r="I22" s="717"/>
      <c r="J22" s="716"/>
      <c r="K22" s="717"/>
      <c r="L22" s="716"/>
      <c r="M22" s="717"/>
      <c r="N22" s="716"/>
      <c r="O22" s="717"/>
      <c r="P22" s="716"/>
      <c r="Q22" s="717"/>
      <c r="R22" s="716"/>
      <c r="S22" s="717"/>
      <c r="T22" s="716"/>
      <c r="U22" s="717"/>
      <c r="V22" s="716"/>
      <c r="W22" s="717"/>
      <c r="X22" s="180">
        <f>IF(D21="X",1,IF(F21="X",2,IF(H21="X",3,IF(J21="X",4,IF(L21="X",5,IF(N21="X",6,IF(P21="X",7,IF(R21="X",8,IF(T21="X",9,IF(V21="X",10,0))))))))))</f>
        <v>0</v>
      </c>
      <c r="Y22" s="158" t="str">
        <f>IF(X22=0,"",IF(X22=1,Datos!$Q$2,""))</f>
        <v/>
      </c>
      <c r="Z22" s="158" t="str">
        <f>IF(X22=0,"",IF(X22=2,Datos!$Q$3,""))</f>
        <v/>
      </c>
      <c r="AA22" s="158" t="str">
        <f>IF(X22=0,"",IF(X22=3,Datos!$Q$4,""))</f>
        <v/>
      </c>
      <c r="AB22" s="158" t="str">
        <f>IF(X22=0,"",IF(X22=4,Datos!$Q$5,""))</f>
        <v/>
      </c>
      <c r="AC22" s="158" t="str">
        <f>IF(X22=0,"",IF(X22=5,Datos!$Q$6,""))</f>
        <v/>
      </c>
      <c r="AD22" s="158" t="str">
        <f>IF(X22=0,"",IF(X22=6,Datos!$Q$2,""))</f>
        <v/>
      </c>
      <c r="AE22" s="158" t="str">
        <f>IF(X22=0,"",IF(X22=7,Datos!$Q$3,""))</f>
        <v/>
      </c>
      <c r="AF22" s="158" t="str">
        <f>IF(X22=0,"",IF(X22=8,Datos!$Q$4,""))</f>
        <v/>
      </c>
      <c r="AG22" s="158" t="str">
        <f>IF(X22=0,"",IF(X22=9,Datos!$Q$5,""))</f>
        <v/>
      </c>
      <c r="AH22" s="158" t="str">
        <f>IF(X22=0,"",IF(X22=10,Datos!$Q$6,""))</f>
        <v/>
      </c>
      <c r="AJ22" s="159" t="str">
        <f>IF(Y22&lt;&gt;"",Y22,IF(AD22&lt;&gt;"",AD22,""))</f>
        <v/>
      </c>
      <c r="AK22" s="159" t="str">
        <f>IF(Z22&lt;&gt;"",Z22,IF(AE22&lt;&gt;"",AE22,""))</f>
        <v/>
      </c>
      <c r="AL22" s="159" t="str">
        <f>IF(AA22&lt;&gt;"",AA22,IF(AF22&lt;&gt;"",AF22,""))</f>
        <v/>
      </c>
      <c r="AM22" s="159" t="str">
        <f>IF(AB22&lt;&gt;"",AB22,IF(AG22&lt;&gt;"",AG22,""))</f>
        <v/>
      </c>
      <c r="AN22" s="159" t="str">
        <f>IF(AC22&lt;&gt;"",AC22,IF(AH22&lt;&gt;"",AH22,""))</f>
        <v/>
      </c>
    </row>
    <row r="23" spans="2:40" ht="20.100000000000001" customHeight="1">
      <c r="B23" s="729">
        <v>10</v>
      </c>
      <c r="C23" s="739" t="str">
        <f>IF(Ficha10!$D$21="","",IF(AND(Ficha10!$AK$13&lt;&gt;1,Ficha10!$AK$13&lt;&gt;5),Ficha10!$D$21,""))</f>
        <v/>
      </c>
      <c r="D23" s="714"/>
      <c r="E23" s="715"/>
      <c r="F23" s="714"/>
      <c r="G23" s="715"/>
      <c r="H23" s="714"/>
      <c r="I23" s="715"/>
      <c r="J23" s="714"/>
      <c r="K23" s="715"/>
      <c r="L23" s="714"/>
      <c r="M23" s="715"/>
      <c r="N23" s="714"/>
      <c r="O23" s="715"/>
      <c r="P23" s="714"/>
      <c r="Q23" s="715"/>
      <c r="R23" s="714"/>
      <c r="S23" s="715"/>
      <c r="T23" s="714"/>
      <c r="U23" s="715"/>
      <c r="V23" s="714"/>
      <c r="W23" s="715"/>
    </row>
    <row r="24" spans="2:40" ht="20.100000000000001" customHeight="1">
      <c r="B24" s="729"/>
      <c r="C24" s="739"/>
      <c r="D24" s="716"/>
      <c r="E24" s="717"/>
      <c r="F24" s="716"/>
      <c r="G24" s="717"/>
      <c r="H24" s="716"/>
      <c r="I24" s="717"/>
      <c r="J24" s="716"/>
      <c r="K24" s="717"/>
      <c r="L24" s="716"/>
      <c r="M24" s="717"/>
      <c r="N24" s="716"/>
      <c r="O24" s="717"/>
      <c r="P24" s="716"/>
      <c r="Q24" s="717"/>
      <c r="R24" s="716"/>
      <c r="S24" s="717"/>
      <c r="T24" s="716"/>
      <c r="U24" s="717"/>
      <c r="V24" s="716"/>
      <c r="W24" s="717"/>
      <c r="X24" s="180">
        <f>IF(D23="X",1,IF(F23="X",2,IF(H23="X",3,IF(J23="X",4,IF(L23="X",5,IF(N23="X",6,IF(P23="X",7,IF(R23="X",8,IF(T23="X",9,IF(V23="X",10,0))))))))))</f>
        <v>0</v>
      </c>
      <c r="Y24" s="158" t="str">
        <f>IF(X24=0,"",IF(X24=1,Datos!$Q$2,""))</f>
        <v/>
      </c>
      <c r="Z24" s="158" t="str">
        <f>IF(X24=0,"",IF(X24=2,Datos!$Q$3,""))</f>
        <v/>
      </c>
      <c r="AA24" s="158" t="str">
        <f>IF(X24=0,"",IF(X24=3,Datos!$Q$4,""))</f>
        <v/>
      </c>
      <c r="AB24" s="158" t="str">
        <f>IF(X24=0,"",IF(X24=4,Datos!$Q$5,""))</f>
        <v/>
      </c>
      <c r="AC24" s="158" t="str">
        <f>IF(X24=0,"",IF(X24=5,Datos!$Q$6,""))</f>
        <v/>
      </c>
      <c r="AD24" s="158" t="str">
        <f>IF(X24=0,"",IF(X24=6,Datos!$Q$2,""))</f>
        <v/>
      </c>
      <c r="AE24" s="158" t="str">
        <f>IF(X24=0,"",IF(X24=7,Datos!$Q$3,""))</f>
        <v/>
      </c>
      <c r="AF24" s="158" t="str">
        <f>IF(X24=0,"",IF(X24=8,Datos!$Q$4,""))</f>
        <v/>
      </c>
      <c r="AG24" s="158" t="str">
        <f>IF(X24=0,"",IF(X24=9,Datos!$Q$5,""))</f>
        <v/>
      </c>
      <c r="AH24" s="158" t="str">
        <f>IF(X24=0,"",IF(X24=10,Datos!$Q$6,""))</f>
        <v/>
      </c>
      <c r="AJ24" s="159" t="str">
        <f>IF(Y24&lt;&gt;"",Y24,IF(AD24&lt;&gt;"",AD24,""))</f>
        <v/>
      </c>
      <c r="AK24" s="159" t="str">
        <f>IF(Z24&lt;&gt;"",Z24,IF(AE24&lt;&gt;"",AE24,""))</f>
        <v/>
      </c>
      <c r="AL24" s="159" t="str">
        <f>IF(AA24&lt;&gt;"",AA24,IF(AF24&lt;&gt;"",AF24,""))</f>
        <v/>
      </c>
      <c r="AM24" s="159" t="str">
        <f>IF(AB24&lt;&gt;"",AB24,IF(AG24&lt;&gt;"",AG24,""))</f>
        <v/>
      </c>
      <c r="AN24" s="159" t="str">
        <f>IF(AC24&lt;&gt;"",AC24,IF(AH24&lt;&gt;"",AH24,""))</f>
        <v/>
      </c>
    </row>
    <row r="25" spans="2:40" ht="20.100000000000001" customHeight="1">
      <c r="B25" s="729">
        <v>11</v>
      </c>
      <c r="C25" s="739" t="str">
        <f>IF(Ficha11!$D$21="","",IF(AND(Ficha11!$AK$13&lt;&gt;1,Ficha11!$AK$13&lt;&gt;5),Ficha11!$D$21,""))</f>
        <v/>
      </c>
      <c r="D25" s="714"/>
      <c r="E25" s="715"/>
      <c r="F25" s="714"/>
      <c r="G25" s="715"/>
      <c r="H25" s="714"/>
      <c r="I25" s="715"/>
      <c r="J25" s="714"/>
      <c r="K25" s="715"/>
      <c r="L25" s="714"/>
      <c r="M25" s="715"/>
      <c r="N25" s="714"/>
      <c r="O25" s="715"/>
      <c r="P25" s="714"/>
      <c r="Q25" s="715"/>
      <c r="R25" s="714"/>
      <c r="S25" s="715"/>
      <c r="T25" s="714"/>
      <c r="U25" s="715"/>
      <c r="V25" s="714"/>
      <c r="W25" s="715"/>
    </row>
    <row r="26" spans="2:40" ht="20.100000000000001" customHeight="1">
      <c r="B26" s="729"/>
      <c r="C26" s="739"/>
      <c r="D26" s="716"/>
      <c r="E26" s="717"/>
      <c r="F26" s="716"/>
      <c r="G26" s="717"/>
      <c r="H26" s="716"/>
      <c r="I26" s="717"/>
      <c r="J26" s="716"/>
      <c r="K26" s="717"/>
      <c r="L26" s="716"/>
      <c r="M26" s="717"/>
      <c r="N26" s="716"/>
      <c r="O26" s="717"/>
      <c r="P26" s="716"/>
      <c r="Q26" s="717"/>
      <c r="R26" s="716"/>
      <c r="S26" s="717"/>
      <c r="T26" s="716"/>
      <c r="U26" s="717"/>
      <c r="V26" s="716"/>
      <c r="W26" s="717"/>
      <c r="X26" s="180">
        <f>IF(D25="X",1,IF(F25="X",2,IF(H25="X",3,IF(J25="X",4,IF(L25="X",5,IF(N25="X",6,IF(P25="X",7,IF(R25="X",8,IF(T25="X",9,IF(V25="X",10,0))))))))))</f>
        <v>0</v>
      </c>
      <c r="Y26" s="158" t="str">
        <f>IF(X26=0,"",IF(X26=1,Datos!$Q$2,""))</f>
        <v/>
      </c>
      <c r="Z26" s="158" t="str">
        <f>IF(X26=0,"",IF(X26=2,Datos!$Q$3,""))</f>
        <v/>
      </c>
      <c r="AA26" s="158" t="str">
        <f>IF(X26=0,"",IF(X26=3,Datos!$Q$4,""))</f>
        <v/>
      </c>
      <c r="AB26" s="158" t="str">
        <f>IF(X26=0,"",IF(X26=4,Datos!$Q$5,""))</f>
        <v/>
      </c>
      <c r="AC26" s="158" t="str">
        <f>IF(X26=0,"",IF(X26=5,Datos!$Q$6,""))</f>
        <v/>
      </c>
      <c r="AD26" s="158" t="str">
        <f>IF(X26=0,"",IF(X26=6,Datos!$Q$2,""))</f>
        <v/>
      </c>
      <c r="AE26" s="158" t="str">
        <f>IF(X26=0,"",IF(X26=7,Datos!$Q$3,""))</f>
        <v/>
      </c>
      <c r="AF26" s="158" t="str">
        <f>IF(X26=0,"",IF(X26=8,Datos!$Q$4,""))</f>
        <v/>
      </c>
      <c r="AG26" s="158" t="str">
        <f>IF(X26=0,"",IF(X26=9,Datos!$Q$5,""))</f>
        <v/>
      </c>
      <c r="AH26" s="158" t="str">
        <f>IF(X26=0,"",IF(X26=10,Datos!$Q$6,""))</f>
        <v/>
      </c>
      <c r="AJ26" s="159" t="str">
        <f>IF(Y26&lt;&gt;"",Y26,IF(AD26&lt;&gt;"",AD26,""))</f>
        <v/>
      </c>
      <c r="AK26" s="159" t="str">
        <f>IF(Z26&lt;&gt;"",Z26,IF(AE26&lt;&gt;"",AE26,""))</f>
        <v/>
      </c>
      <c r="AL26" s="159" t="str">
        <f>IF(AA26&lt;&gt;"",AA26,IF(AF26&lt;&gt;"",AF26,""))</f>
        <v/>
      </c>
      <c r="AM26" s="159" t="str">
        <f>IF(AB26&lt;&gt;"",AB26,IF(AG26&lt;&gt;"",AG26,""))</f>
        <v/>
      </c>
      <c r="AN26" s="159" t="str">
        <f>IF(AC26&lt;&gt;"",AC26,IF(AH26&lt;&gt;"",AH26,""))</f>
        <v/>
      </c>
    </row>
    <row r="27" spans="2:40" ht="20.100000000000001" customHeight="1">
      <c r="B27" s="729">
        <v>12</v>
      </c>
      <c r="C27" s="739" t="str">
        <f>IF(Ficha12!$D$21="","",IF(AND(Ficha12!$AK$13&lt;&gt;1,Ficha12!$AK$13&lt;&gt;5),Ficha12!$D$21,""))</f>
        <v/>
      </c>
      <c r="D27" s="714"/>
      <c r="E27" s="715"/>
      <c r="F27" s="714"/>
      <c r="G27" s="715"/>
      <c r="H27" s="714"/>
      <c r="I27" s="715"/>
      <c r="J27" s="714"/>
      <c r="K27" s="715"/>
      <c r="L27" s="714"/>
      <c r="M27" s="715"/>
      <c r="N27" s="714"/>
      <c r="O27" s="715"/>
      <c r="P27" s="714"/>
      <c r="Q27" s="715"/>
      <c r="R27" s="714"/>
      <c r="S27" s="715"/>
      <c r="T27" s="714"/>
      <c r="U27" s="715"/>
      <c r="V27" s="714"/>
      <c r="W27" s="715"/>
    </row>
    <row r="28" spans="2:40" ht="20.100000000000001" customHeight="1">
      <c r="B28" s="729"/>
      <c r="C28" s="739"/>
      <c r="D28" s="716"/>
      <c r="E28" s="717"/>
      <c r="F28" s="716"/>
      <c r="G28" s="717"/>
      <c r="H28" s="716"/>
      <c r="I28" s="717"/>
      <c r="J28" s="716"/>
      <c r="K28" s="717"/>
      <c r="L28" s="716"/>
      <c r="M28" s="717"/>
      <c r="N28" s="716"/>
      <c r="O28" s="717"/>
      <c r="P28" s="716"/>
      <c r="Q28" s="717"/>
      <c r="R28" s="716"/>
      <c r="S28" s="717"/>
      <c r="T28" s="716"/>
      <c r="U28" s="717"/>
      <c r="V28" s="716"/>
      <c r="W28" s="717"/>
      <c r="X28" s="180">
        <f>IF(D27="X",1,IF(F27="X",2,IF(H27="X",3,IF(J27="X",4,IF(L27="X",5,IF(N27="X",6,IF(P27="X",7,IF(R27="X",8,IF(T27="X",9,IF(V27="X",10,0))))))))))</f>
        <v>0</v>
      </c>
      <c r="Y28" s="158" t="str">
        <f>IF(X28=0,"",IF(X28=1,Datos!$Q$2,""))</f>
        <v/>
      </c>
      <c r="Z28" s="158" t="str">
        <f>IF(X28=0,"",IF(X28=2,Datos!$Q$3,""))</f>
        <v/>
      </c>
      <c r="AA28" s="158" t="str">
        <f>IF(X28=0,"",IF(X28=3,Datos!$Q$4,""))</f>
        <v/>
      </c>
      <c r="AB28" s="158" t="str">
        <f>IF(X28=0,"",IF(X28=4,Datos!$Q$5,""))</f>
        <v/>
      </c>
      <c r="AC28" s="158" t="str">
        <f>IF(X28=0,"",IF(X28=5,Datos!$Q$6,""))</f>
        <v/>
      </c>
      <c r="AD28" s="158" t="str">
        <f>IF(X28=0,"",IF(X28=6,Datos!$Q$2,""))</f>
        <v/>
      </c>
      <c r="AE28" s="158" t="str">
        <f>IF(X28=0,"",IF(X28=7,Datos!$Q$3,""))</f>
        <v/>
      </c>
      <c r="AF28" s="158" t="str">
        <f>IF(X28=0,"",IF(X28=8,Datos!$Q$4,""))</f>
        <v/>
      </c>
      <c r="AG28" s="158" t="str">
        <f>IF(X28=0,"",IF(X28=9,Datos!$Q$5,""))</f>
        <v/>
      </c>
      <c r="AH28" s="158" t="str">
        <f>IF(X28=0,"",IF(X28=10,Datos!$Q$6,""))</f>
        <v/>
      </c>
      <c r="AJ28" s="159" t="str">
        <f>IF(Y28&lt;&gt;"",Y28,IF(AD28&lt;&gt;"",AD28,""))</f>
        <v/>
      </c>
      <c r="AK28" s="159" t="str">
        <f>IF(Z28&lt;&gt;"",Z28,IF(AE28&lt;&gt;"",AE28,""))</f>
        <v/>
      </c>
      <c r="AL28" s="159" t="str">
        <f>IF(AA28&lt;&gt;"",AA28,IF(AF28&lt;&gt;"",AF28,""))</f>
        <v/>
      </c>
      <c r="AM28" s="159" t="str">
        <f>IF(AB28&lt;&gt;"",AB28,IF(AG28&lt;&gt;"",AG28,""))</f>
        <v/>
      </c>
      <c r="AN28" s="159" t="str">
        <f>IF(AC28&lt;&gt;"",AC28,IF(AH28&lt;&gt;"",AH28,""))</f>
        <v/>
      </c>
    </row>
    <row r="29" spans="2:40" ht="20.100000000000001" customHeight="1">
      <c r="B29" s="729">
        <v>13</v>
      </c>
      <c r="C29" s="739" t="str">
        <f>IF(Ficha13!$D$21="","",IF(AND(Ficha13!$AK$13&lt;&gt;1,Ficha13!$AK$13&lt;&gt;5),Ficha13!$D$21,""))</f>
        <v/>
      </c>
      <c r="D29" s="714"/>
      <c r="E29" s="715"/>
      <c r="F29" s="714"/>
      <c r="G29" s="715"/>
      <c r="H29" s="714"/>
      <c r="I29" s="715"/>
      <c r="J29" s="714"/>
      <c r="K29" s="715"/>
      <c r="L29" s="714"/>
      <c r="M29" s="715"/>
      <c r="N29" s="714"/>
      <c r="O29" s="715"/>
      <c r="P29" s="714"/>
      <c r="Q29" s="715"/>
      <c r="R29" s="714"/>
      <c r="S29" s="715"/>
      <c r="T29" s="714"/>
      <c r="U29" s="715"/>
      <c r="V29" s="714"/>
      <c r="W29" s="715"/>
    </row>
    <row r="30" spans="2:40" ht="20.100000000000001" customHeight="1">
      <c r="B30" s="729"/>
      <c r="C30" s="739"/>
      <c r="D30" s="716"/>
      <c r="E30" s="717"/>
      <c r="F30" s="716"/>
      <c r="G30" s="717"/>
      <c r="H30" s="716"/>
      <c r="I30" s="717"/>
      <c r="J30" s="716"/>
      <c r="K30" s="717"/>
      <c r="L30" s="716"/>
      <c r="M30" s="717"/>
      <c r="N30" s="716"/>
      <c r="O30" s="717"/>
      <c r="P30" s="716"/>
      <c r="Q30" s="717"/>
      <c r="R30" s="716"/>
      <c r="S30" s="717"/>
      <c r="T30" s="716"/>
      <c r="U30" s="717"/>
      <c r="V30" s="716"/>
      <c r="W30" s="717"/>
      <c r="X30" s="180">
        <f>IF(D29="X",1,IF(F29="X",2,IF(H29="X",3,IF(J29="X",4,IF(L29="X",5,IF(N29="X",6,IF(P29="X",7,IF(R29="X",8,IF(T29="X",9,IF(V29="X",10,0))))))))))</f>
        <v>0</v>
      </c>
      <c r="Y30" s="158" t="str">
        <f>IF(X30=0,"",IF(X30=1,Datos!$Q$2,""))</f>
        <v/>
      </c>
      <c r="Z30" s="158" t="str">
        <f>IF(X30=0,"",IF(X30=2,Datos!$Q$3,""))</f>
        <v/>
      </c>
      <c r="AA30" s="158" t="str">
        <f>IF(X30=0,"",IF(X30=3,Datos!$Q$4,""))</f>
        <v/>
      </c>
      <c r="AB30" s="158" t="str">
        <f>IF(X30=0,"",IF(X30=4,Datos!$Q$5,""))</f>
        <v/>
      </c>
      <c r="AC30" s="158" t="str">
        <f>IF(X30=0,"",IF(X30=5,Datos!$Q$6,""))</f>
        <v/>
      </c>
      <c r="AD30" s="158" t="str">
        <f>IF(X30=0,"",IF(X30=6,Datos!$Q$2,""))</f>
        <v/>
      </c>
      <c r="AE30" s="158" t="str">
        <f>IF(X30=0,"",IF(X30=7,Datos!$Q$3,""))</f>
        <v/>
      </c>
      <c r="AF30" s="158" t="str">
        <f>IF(X30=0,"",IF(X30=8,Datos!$Q$4,""))</f>
        <v/>
      </c>
      <c r="AG30" s="158" t="str">
        <f>IF(X30=0,"",IF(X30=9,Datos!$Q$5,""))</f>
        <v/>
      </c>
      <c r="AH30" s="158" t="str">
        <f>IF(X30=0,"",IF(X30=10,Datos!$Q$6,""))</f>
        <v/>
      </c>
      <c r="AJ30" s="159" t="str">
        <f>IF(Y30&lt;&gt;"",Y30,IF(AD30&lt;&gt;"",AD30,""))</f>
        <v/>
      </c>
      <c r="AK30" s="159" t="str">
        <f>IF(Z30&lt;&gt;"",Z30,IF(AE30&lt;&gt;"",AE30,""))</f>
        <v/>
      </c>
      <c r="AL30" s="159" t="str">
        <f>IF(AA30&lt;&gt;"",AA30,IF(AF30&lt;&gt;"",AF30,""))</f>
        <v/>
      </c>
      <c r="AM30" s="159" t="str">
        <f>IF(AB30&lt;&gt;"",AB30,IF(AG30&lt;&gt;"",AG30,""))</f>
        <v/>
      </c>
      <c r="AN30" s="159" t="str">
        <f>IF(AC30&lt;&gt;"",AC30,IF(AH30&lt;&gt;"",AH30,""))</f>
        <v/>
      </c>
    </row>
    <row r="31" spans="2:40" ht="20.100000000000001" customHeight="1">
      <c r="B31" s="729">
        <v>14</v>
      </c>
      <c r="C31" s="739" t="str">
        <f>IF(Ficha14!$D$21="","",IF(AND(Ficha14!$AK$13&lt;&gt;1,Ficha14!$AK$13&lt;&gt;5),Ficha14!$D$21,""))</f>
        <v/>
      </c>
      <c r="D31" s="714"/>
      <c r="E31" s="715"/>
      <c r="F31" s="714"/>
      <c r="G31" s="715"/>
      <c r="H31" s="714"/>
      <c r="I31" s="715"/>
      <c r="J31" s="714"/>
      <c r="K31" s="715"/>
      <c r="L31" s="714"/>
      <c r="M31" s="715"/>
      <c r="N31" s="714"/>
      <c r="O31" s="715"/>
      <c r="P31" s="714"/>
      <c r="Q31" s="715"/>
      <c r="R31" s="714"/>
      <c r="S31" s="715"/>
      <c r="T31" s="714"/>
      <c r="U31" s="715"/>
      <c r="V31" s="714"/>
      <c r="W31" s="715"/>
    </row>
    <row r="32" spans="2:40" ht="20.100000000000001" customHeight="1">
      <c r="B32" s="729"/>
      <c r="C32" s="739"/>
      <c r="D32" s="716"/>
      <c r="E32" s="717"/>
      <c r="F32" s="716"/>
      <c r="G32" s="717"/>
      <c r="H32" s="716"/>
      <c r="I32" s="717"/>
      <c r="J32" s="716"/>
      <c r="K32" s="717"/>
      <c r="L32" s="716"/>
      <c r="M32" s="717"/>
      <c r="N32" s="716"/>
      <c r="O32" s="717"/>
      <c r="P32" s="716"/>
      <c r="Q32" s="717"/>
      <c r="R32" s="716"/>
      <c r="S32" s="717"/>
      <c r="T32" s="716"/>
      <c r="U32" s="717"/>
      <c r="V32" s="716"/>
      <c r="W32" s="717"/>
      <c r="X32" s="180">
        <f>IF(D31="X",1,IF(F31="X",2,IF(H31="X",3,IF(J31="X",4,IF(L31="X",5,IF(N31="X",6,IF(P31="X",7,IF(R31="X",8,IF(T31="X",9,IF(V31="X",10,0))))))))))</f>
        <v>0</v>
      </c>
      <c r="Y32" s="160" t="str">
        <f>IF(X32=0,"",IF(X32=1,Datos!$Q$2,""))</f>
        <v/>
      </c>
      <c r="Z32" s="160" t="str">
        <f>IF(X32=0,"",IF(X32=5,Datos!$Q$3,""))</f>
        <v/>
      </c>
      <c r="AA32" s="160" t="str">
        <f>IF(X32=0,"",IF(X32=2,Datos!$Q$4,""))</f>
        <v/>
      </c>
      <c r="AB32" s="160" t="str">
        <f>IF(X32=0,"",IF(X32=3,Datos!$Q$5,""))</f>
        <v/>
      </c>
      <c r="AC32" s="160" t="str">
        <f>IF(X32=0,"",IF(X32=4,Datos!$Q$6,""))</f>
        <v/>
      </c>
      <c r="AD32" s="160" t="str">
        <f>IF(X32=0,"",IF(X32=6,Datos!$Q$2,""))</f>
        <v/>
      </c>
      <c r="AE32" s="160" t="str">
        <f>IF(X32=0,"",IF(X32=10,Datos!$Q$3,""))</f>
        <v/>
      </c>
      <c r="AF32" s="160" t="str">
        <f>IF(X32=0,"",IF(X32=7,Datos!$Q$4,""))</f>
        <v/>
      </c>
      <c r="AG32" s="160" t="str">
        <f>IF(X32=0,"",IF(X32=8,Datos!$Q$5,""))</f>
        <v/>
      </c>
      <c r="AH32" s="160" t="str">
        <f>IF(X32=0,"",IF(X32=9,Datos!$Q$6,""))</f>
        <v/>
      </c>
      <c r="AJ32" s="159" t="str">
        <f>IF(Y32&lt;&gt;"",Y32,IF(AD32&lt;&gt;"",AD32,""))</f>
        <v/>
      </c>
      <c r="AK32" s="159" t="str">
        <f>IF(Z32&lt;&gt;"",Z32,IF(AE32&lt;&gt;"",AE32,""))</f>
        <v/>
      </c>
      <c r="AL32" s="159" t="str">
        <f>IF(AA32&lt;&gt;"",AA32,IF(AF32&lt;&gt;"",AF32,""))</f>
        <v/>
      </c>
      <c r="AM32" s="159" t="str">
        <f>IF(AB32&lt;&gt;"",AB32,IF(AG32&lt;&gt;"",AG32,""))</f>
        <v/>
      </c>
      <c r="AN32" s="159" t="str">
        <f>IF(AC32&lt;&gt;"",AC32,IF(AH32&lt;&gt;"",AH32,""))</f>
        <v/>
      </c>
    </row>
    <row r="33" spans="2:40" ht="20.100000000000001" customHeight="1">
      <c r="B33" s="729">
        <v>15</v>
      </c>
      <c r="C33" s="739" t="str">
        <f>IF(Ficha15!$D$21="","",IF(AND(Ficha15!$AK$13&lt;&gt;1,Ficha15!$AK$13&lt;&gt;5),Ficha15!$D$21,""))</f>
        <v/>
      </c>
      <c r="D33" s="714"/>
      <c r="E33" s="715"/>
      <c r="F33" s="714"/>
      <c r="G33" s="715"/>
      <c r="H33" s="714"/>
      <c r="I33" s="715"/>
      <c r="J33" s="714"/>
      <c r="K33" s="715"/>
      <c r="L33" s="714"/>
      <c r="M33" s="715"/>
      <c r="N33" s="714"/>
      <c r="O33" s="715"/>
      <c r="P33" s="714"/>
      <c r="Q33" s="715"/>
      <c r="R33" s="714"/>
      <c r="S33" s="715"/>
      <c r="T33" s="714"/>
      <c r="U33" s="715"/>
      <c r="V33" s="714"/>
      <c r="W33" s="715"/>
    </row>
    <row r="34" spans="2:40" ht="20.100000000000001" customHeight="1">
      <c r="B34" s="729"/>
      <c r="C34" s="739"/>
      <c r="D34" s="716"/>
      <c r="E34" s="717"/>
      <c r="F34" s="716"/>
      <c r="G34" s="717"/>
      <c r="H34" s="716"/>
      <c r="I34" s="717"/>
      <c r="J34" s="716"/>
      <c r="K34" s="717"/>
      <c r="L34" s="716"/>
      <c r="M34" s="717"/>
      <c r="N34" s="716"/>
      <c r="O34" s="717"/>
      <c r="P34" s="716"/>
      <c r="Q34" s="717"/>
      <c r="R34" s="716"/>
      <c r="S34" s="717"/>
      <c r="T34" s="716"/>
      <c r="U34" s="717"/>
      <c r="V34" s="716"/>
      <c r="W34" s="717"/>
      <c r="X34" s="180">
        <f>IF(D33="X",1,IF(F33="X",2,IF(H33="X",3,IF(J33="X",4,IF(L33="X",5,IF(N33="X",6,IF(P33="X",7,IF(R33="X",8,IF(T33="X",9,IF(V33="X",10,0))))))))))</f>
        <v>0</v>
      </c>
      <c r="Y34" s="158" t="str">
        <f>IF(X34=0,"",IF(X34=1,Datos!$Q$2,""))</f>
        <v/>
      </c>
      <c r="Z34" s="158" t="str">
        <f>IF(X34=0,"",IF(X34=2,Datos!$Q$3,""))</f>
        <v/>
      </c>
      <c r="AA34" s="158" t="str">
        <f>IF(X34=0,"",IF(X34=3,Datos!$Q$4,""))</f>
        <v/>
      </c>
      <c r="AB34" s="158" t="str">
        <f>IF(X34=0,"",IF(X34=4,Datos!$Q$5,""))</f>
        <v/>
      </c>
      <c r="AC34" s="158" t="str">
        <f>IF(X34=0,"",IF(X34=5,Datos!$Q$6,""))</f>
        <v/>
      </c>
      <c r="AD34" s="158" t="str">
        <f>IF(X34=0,"",IF(X34=6,Datos!$Q$2,""))</f>
        <v/>
      </c>
      <c r="AE34" s="158" t="str">
        <f>IF(X34=0,"",IF(X34=7,Datos!$Q$3,""))</f>
        <v/>
      </c>
      <c r="AF34" s="158" t="str">
        <f>IF(X34=0,"",IF(X34=8,Datos!$Q$4,""))</f>
        <v/>
      </c>
      <c r="AG34" s="158" t="str">
        <f>IF(X34=0,"",IF(X34=9,Datos!$Q$5,""))</f>
        <v/>
      </c>
      <c r="AH34" s="158" t="str">
        <f>IF(X34=0,"",IF(X34=10,Datos!$Q$6,""))</f>
        <v/>
      </c>
      <c r="AJ34" s="159" t="str">
        <f>IF(Y34&lt;&gt;"",Y34,IF(AD34&lt;&gt;"",AD34,""))</f>
        <v/>
      </c>
      <c r="AK34" s="159" t="str">
        <f>IF(Z34&lt;&gt;"",Z34,IF(AE34&lt;&gt;"",AE34,""))</f>
        <v/>
      </c>
      <c r="AL34" s="159" t="str">
        <f>IF(AA34&lt;&gt;"",AA34,IF(AF34&lt;&gt;"",AF34,""))</f>
        <v/>
      </c>
      <c r="AM34" s="159" t="str">
        <f>IF(AB34&lt;&gt;"",AB34,IF(AG34&lt;&gt;"",AG34,""))</f>
        <v/>
      </c>
      <c r="AN34" s="159" t="str">
        <f>IF(AC34&lt;&gt;"",AC34,IF(AH34&lt;&gt;"",AH34,""))</f>
        <v/>
      </c>
    </row>
    <row r="35" spans="2:40" ht="20.100000000000001" customHeight="1">
      <c r="B35" s="729">
        <v>16</v>
      </c>
      <c r="C35" s="739" t="str">
        <f>IF(Ficha16!$D$21="","",IF(AND(Ficha16!$AK$13&lt;&gt;1,Ficha16!$AK$13&lt;&gt;5),Ficha16!$D$21,""))</f>
        <v/>
      </c>
      <c r="D35" s="714"/>
      <c r="E35" s="715"/>
      <c r="F35" s="714"/>
      <c r="G35" s="715"/>
      <c r="H35" s="714"/>
      <c r="I35" s="715"/>
      <c r="J35" s="714"/>
      <c r="K35" s="715"/>
      <c r="L35" s="714"/>
      <c r="M35" s="715"/>
      <c r="N35" s="714"/>
      <c r="O35" s="715"/>
      <c r="P35" s="714"/>
      <c r="Q35" s="715"/>
      <c r="R35" s="714"/>
      <c r="S35" s="715"/>
      <c r="T35" s="714"/>
      <c r="U35" s="715"/>
      <c r="V35" s="714"/>
      <c r="W35" s="715"/>
    </row>
    <row r="36" spans="2:40" ht="20.100000000000001" customHeight="1">
      <c r="B36" s="729"/>
      <c r="C36" s="739"/>
      <c r="D36" s="716"/>
      <c r="E36" s="717"/>
      <c r="F36" s="716"/>
      <c r="G36" s="717"/>
      <c r="H36" s="716"/>
      <c r="I36" s="717"/>
      <c r="J36" s="716"/>
      <c r="K36" s="717"/>
      <c r="L36" s="716"/>
      <c r="M36" s="717"/>
      <c r="N36" s="716"/>
      <c r="O36" s="717"/>
      <c r="P36" s="716"/>
      <c r="Q36" s="717"/>
      <c r="R36" s="716"/>
      <c r="S36" s="717"/>
      <c r="T36" s="716"/>
      <c r="U36" s="717"/>
      <c r="V36" s="716"/>
      <c r="W36" s="717"/>
      <c r="X36" s="180">
        <f>IF(D35="X",1,IF(F35="X",2,IF(H35="X",3,IF(J35="X",4,IF(L35="X",5,IF(N35="X",6,IF(P35="X",7,IF(R35="X",8,IF(T35="X",9,IF(V35="X",10,0))))))))))</f>
        <v>0</v>
      </c>
      <c r="Y36" s="158" t="str">
        <f>IF(X36=0,"",IF(X36=1,Datos!$Q$2,""))</f>
        <v/>
      </c>
      <c r="Z36" s="158" t="str">
        <f>IF(X36=0,"",IF(X36=2,Datos!$Q$3,""))</f>
        <v/>
      </c>
      <c r="AA36" s="158" t="str">
        <f>IF(X36=0,"",IF(X36=3,Datos!$Q$4,""))</f>
        <v/>
      </c>
      <c r="AB36" s="158" t="str">
        <f>IF(X36=0,"",IF(X36=4,Datos!$Q$5,""))</f>
        <v/>
      </c>
      <c r="AC36" s="158" t="str">
        <f>IF(X36=0,"",IF(X36=5,Datos!$Q$6,""))</f>
        <v/>
      </c>
      <c r="AD36" s="158" t="str">
        <f>IF(X36=0,"",IF(X36=6,Datos!$Q$2,""))</f>
        <v/>
      </c>
      <c r="AE36" s="158" t="str">
        <f>IF(X36=0,"",IF(X36=7,Datos!$Q$3,""))</f>
        <v/>
      </c>
      <c r="AF36" s="158" t="str">
        <f>IF(X36=0,"",IF(X36=8,Datos!$Q$4,""))</f>
        <v/>
      </c>
      <c r="AG36" s="158" t="str">
        <f>IF(X36=0,"",IF(X36=9,Datos!$Q$5,""))</f>
        <v/>
      </c>
      <c r="AH36" s="158" t="str">
        <f>IF(X36=0,"",IF(X36=10,Datos!$Q$6,""))</f>
        <v/>
      </c>
      <c r="AJ36" s="159" t="str">
        <f>IF(Y36&lt;&gt;"",Y36,IF(AD36&lt;&gt;"",AD36,""))</f>
        <v/>
      </c>
      <c r="AK36" s="159" t="str">
        <f>IF(Z36&lt;&gt;"",Z36,IF(AE36&lt;&gt;"",AE36,""))</f>
        <v/>
      </c>
      <c r="AL36" s="159" t="str">
        <f>IF(AA36&lt;&gt;"",AA36,IF(AF36&lt;&gt;"",AF36,""))</f>
        <v/>
      </c>
      <c r="AM36" s="159" t="str">
        <f>IF(AB36&lt;&gt;"",AB36,IF(AG36&lt;&gt;"",AG36,""))</f>
        <v/>
      </c>
      <c r="AN36" s="159" t="str">
        <f>IF(AC36&lt;&gt;"",AC36,IF(AH36&lt;&gt;"",AH36,""))</f>
        <v/>
      </c>
    </row>
    <row r="37" spans="2:40" ht="20.100000000000001" customHeight="1">
      <c r="B37" s="729">
        <v>17</v>
      </c>
      <c r="C37" s="739" t="str">
        <f>IF(Ficha17!$D$21="","",IF(AND(Ficha17!$AK$13&lt;&gt;1,Ficha17!$AK$13&lt;&gt;5),Ficha17!$D$21,""))</f>
        <v/>
      </c>
      <c r="D37" s="714"/>
      <c r="E37" s="715"/>
      <c r="F37" s="714"/>
      <c r="G37" s="715"/>
      <c r="H37" s="714"/>
      <c r="I37" s="715"/>
      <c r="J37" s="714"/>
      <c r="K37" s="715"/>
      <c r="L37" s="714"/>
      <c r="M37" s="715"/>
      <c r="N37" s="714"/>
      <c r="O37" s="715"/>
      <c r="P37" s="714"/>
      <c r="Q37" s="715"/>
      <c r="R37" s="714"/>
      <c r="S37" s="715"/>
      <c r="T37" s="714"/>
      <c r="U37" s="715"/>
      <c r="V37" s="714"/>
      <c r="W37" s="715"/>
    </row>
    <row r="38" spans="2:40" ht="20.100000000000001" customHeight="1">
      <c r="B38" s="729"/>
      <c r="C38" s="739"/>
      <c r="D38" s="716"/>
      <c r="E38" s="717"/>
      <c r="F38" s="716"/>
      <c r="G38" s="717"/>
      <c r="H38" s="716"/>
      <c r="I38" s="717"/>
      <c r="J38" s="716"/>
      <c r="K38" s="717"/>
      <c r="L38" s="716"/>
      <c r="M38" s="717"/>
      <c r="N38" s="716"/>
      <c r="O38" s="717"/>
      <c r="P38" s="716"/>
      <c r="Q38" s="717"/>
      <c r="R38" s="716"/>
      <c r="S38" s="717"/>
      <c r="T38" s="716"/>
      <c r="U38" s="717"/>
      <c r="V38" s="716"/>
      <c r="W38" s="717"/>
      <c r="X38" s="180">
        <f>IF(D37="X",1,IF(F37="X",2,IF(H37="X",3,IF(J37="X",4,IF(L37="X",5,IF(N37="X",6,IF(P37="X",7,IF(R37="X",8,IF(T37="X",9,IF(V37="X",10,0))))))))))</f>
        <v>0</v>
      </c>
      <c r="Y38" s="158" t="str">
        <f>IF(X38=0,"",IF(X38=1,Datos!$Q$2,""))</f>
        <v/>
      </c>
      <c r="Z38" s="158" t="str">
        <f>IF(X38=0,"",IF(X38=2,Datos!$Q$3,""))</f>
        <v/>
      </c>
      <c r="AA38" s="158" t="str">
        <f>IF(X38=0,"",IF(X38=3,Datos!$Q$4,""))</f>
        <v/>
      </c>
      <c r="AB38" s="158" t="str">
        <f>IF(X38=0,"",IF(X38=4,Datos!$Q$5,""))</f>
        <v/>
      </c>
      <c r="AC38" s="158" t="str">
        <f>IF(X38=0,"",IF(X38=5,Datos!$Q$6,""))</f>
        <v/>
      </c>
      <c r="AD38" s="158" t="str">
        <f>IF(X38=0,"",IF(X38=6,Datos!$Q$2,""))</f>
        <v/>
      </c>
      <c r="AE38" s="158" t="str">
        <f>IF(X38=0,"",IF(X38=7,Datos!$Q$3,""))</f>
        <v/>
      </c>
      <c r="AF38" s="158" t="str">
        <f>IF(X38=0,"",IF(X38=8,Datos!$Q$4,""))</f>
        <v/>
      </c>
      <c r="AG38" s="158" t="str">
        <f>IF(X38=0,"",IF(X38=9,Datos!$Q$5,""))</f>
        <v/>
      </c>
      <c r="AH38" s="158" t="str">
        <f>IF(X38=0,"",IF(X38=10,Datos!$Q$6,""))</f>
        <v/>
      </c>
      <c r="AJ38" s="159" t="str">
        <f>IF(Y38&lt;&gt;"",Y38,IF(AD38&lt;&gt;"",AD38,""))</f>
        <v/>
      </c>
      <c r="AK38" s="159" t="str">
        <f>IF(Z38&lt;&gt;"",Z38,IF(AE38&lt;&gt;"",AE38,""))</f>
        <v/>
      </c>
      <c r="AL38" s="159" t="str">
        <f>IF(AA38&lt;&gt;"",AA38,IF(AF38&lt;&gt;"",AF38,""))</f>
        <v/>
      </c>
      <c r="AM38" s="159" t="str">
        <f>IF(AB38&lt;&gt;"",AB38,IF(AG38&lt;&gt;"",AG38,""))</f>
        <v/>
      </c>
      <c r="AN38" s="159" t="str">
        <f>IF(AC38&lt;&gt;"",AC38,IF(AH38&lt;&gt;"",AH38,""))</f>
        <v/>
      </c>
    </row>
    <row r="39" spans="2:40" ht="20.100000000000001" customHeight="1">
      <c r="B39" s="729">
        <v>18</v>
      </c>
      <c r="C39" s="739" t="str">
        <f>IF(Ficha18!$D$21="","",IF(AND(Ficha18!$AK$13&lt;&gt;1,Ficha18!$AK$13&lt;&gt;5),Ficha18!$D$21,""))</f>
        <v/>
      </c>
      <c r="D39" s="714"/>
      <c r="E39" s="715"/>
      <c r="F39" s="714"/>
      <c r="G39" s="715"/>
      <c r="H39" s="714"/>
      <c r="I39" s="715"/>
      <c r="J39" s="714"/>
      <c r="K39" s="715"/>
      <c r="L39" s="714"/>
      <c r="M39" s="715"/>
      <c r="N39" s="714"/>
      <c r="O39" s="715"/>
      <c r="P39" s="714"/>
      <c r="Q39" s="715"/>
      <c r="R39" s="714"/>
      <c r="S39" s="715"/>
      <c r="T39" s="714"/>
      <c r="U39" s="715"/>
      <c r="V39" s="714"/>
      <c r="W39" s="715"/>
    </row>
    <row r="40" spans="2:40" ht="20.100000000000001" customHeight="1">
      <c r="B40" s="729"/>
      <c r="C40" s="739"/>
      <c r="D40" s="716"/>
      <c r="E40" s="717"/>
      <c r="F40" s="716"/>
      <c r="G40" s="717"/>
      <c r="H40" s="716"/>
      <c r="I40" s="717"/>
      <c r="J40" s="716"/>
      <c r="K40" s="717"/>
      <c r="L40" s="716"/>
      <c r="M40" s="717"/>
      <c r="N40" s="716"/>
      <c r="O40" s="717"/>
      <c r="P40" s="716"/>
      <c r="Q40" s="717"/>
      <c r="R40" s="716"/>
      <c r="S40" s="717"/>
      <c r="T40" s="716"/>
      <c r="U40" s="717"/>
      <c r="V40" s="716"/>
      <c r="W40" s="717"/>
      <c r="X40" s="180">
        <f>IF(D39="X",1,IF(F39="X",2,IF(H39="X",3,IF(J39="X",4,IF(L39="X",5,IF(N39="X",6,IF(P39="X",7,IF(R39="X",8,IF(T39="X",9,IF(V39="X",10,0))))))))))</f>
        <v>0</v>
      </c>
      <c r="Y40" s="158" t="str">
        <f>IF(X40=0,"",IF(X40=1,Datos!$Q$2,""))</f>
        <v/>
      </c>
      <c r="Z40" s="158" t="str">
        <f>IF(X40=0,"",IF(X40=2,Datos!$Q$3,""))</f>
        <v/>
      </c>
      <c r="AA40" s="158" t="str">
        <f>IF(X40=0,"",IF(X40=3,Datos!$Q$4,""))</f>
        <v/>
      </c>
      <c r="AB40" s="158" t="str">
        <f>IF(X40=0,"",IF(X40=4,Datos!$Q$5,""))</f>
        <v/>
      </c>
      <c r="AC40" s="158" t="str">
        <f>IF(X40=0,"",IF(X40=5,Datos!$Q$6,""))</f>
        <v/>
      </c>
      <c r="AD40" s="158" t="str">
        <f>IF(X40=0,"",IF(X40=6,Datos!$Q$2,""))</f>
        <v/>
      </c>
      <c r="AE40" s="158" t="str">
        <f>IF(X40=0,"",IF(X40=7,Datos!$Q$3,""))</f>
        <v/>
      </c>
      <c r="AF40" s="158" t="str">
        <f>IF(X40=0,"",IF(X40=8,Datos!$Q$4,""))</f>
        <v/>
      </c>
      <c r="AG40" s="158" t="str">
        <f>IF(X40=0,"",IF(X40=9,Datos!$Q$5,""))</f>
        <v/>
      </c>
      <c r="AH40" s="158" t="str">
        <f>IF(X40=0,"",IF(X40=10,Datos!$Q$6,""))</f>
        <v/>
      </c>
      <c r="AJ40" s="159" t="str">
        <f>IF(Y40&lt;&gt;"",Y40,IF(AD40&lt;&gt;"",AD40,""))</f>
        <v/>
      </c>
      <c r="AK40" s="159" t="str">
        <f>IF(Z40&lt;&gt;"",Z40,IF(AE40&lt;&gt;"",AE40,""))</f>
        <v/>
      </c>
      <c r="AL40" s="159" t="str">
        <f>IF(AA40&lt;&gt;"",AA40,IF(AF40&lt;&gt;"",AF40,""))</f>
        <v/>
      </c>
      <c r="AM40" s="159" t="str">
        <f>IF(AB40&lt;&gt;"",AB40,IF(AG40&lt;&gt;"",AG40,""))</f>
        <v/>
      </c>
      <c r="AN40" s="159" t="str">
        <f>IF(AC40&lt;&gt;"",AC40,IF(AH40&lt;&gt;"",AH40,""))</f>
        <v/>
      </c>
    </row>
    <row r="41" spans="2:40" ht="20.100000000000001" customHeight="1">
      <c r="B41" s="729">
        <v>19</v>
      </c>
      <c r="C41" s="739" t="str">
        <f>IF(Ficha19!$D$21="","",IF(AND(Ficha19!$AK$13&lt;&gt;1,Ficha19!$AK$13&lt;&gt;5),Ficha19!$D$21,""))</f>
        <v/>
      </c>
      <c r="D41" s="714"/>
      <c r="E41" s="715"/>
      <c r="F41" s="714"/>
      <c r="G41" s="715"/>
      <c r="H41" s="714"/>
      <c r="I41" s="715"/>
      <c r="J41" s="714"/>
      <c r="K41" s="715"/>
      <c r="L41" s="714"/>
      <c r="M41" s="715"/>
      <c r="N41" s="714"/>
      <c r="O41" s="715"/>
      <c r="P41" s="714"/>
      <c r="Q41" s="715"/>
      <c r="R41" s="714"/>
      <c r="S41" s="715"/>
      <c r="T41" s="714"/>
      <c r="U41" s="715"/>
      <c r="V41" s="714"/>
      <c r="W41" s="715"/>
    </row>
    <row r="42" spans="2:40" ht="20.100000000000001" customHeight="1">
      <c r="B42" s="729"/>
      <c r="C42" s="739"/>
      <c r="D42" s="716"/>
      <c r="E42" s="717"/>
      <c r="F42" s="716"/>
      <c r="G42" s="717"/>
      <c r="H42" s="716"/>
      <c r="I42" s="717"/>
      <c r="J42" s="716"/>
      <c r="K42" s="717"/>
      <c r="L42" s="716"/>
      <c r="M42" s="717"/>
      <c r="N42" s="716"/>
      <c r="O42" s="717"/>
      <c r="P42" s="716"/>
      <c r="Q42" s="717"/>
      <c r="R42" s="716"/>
      <c r="S42" s="717"/>
      <c r="T42" s="716"/>
      <c r="U42" s="717"/>
      <c r="V42" s="716"/>
      <c r="W42" s="717"/>
      <c r="X42" s="180">
        <f>IF(D41="X",1,IF(F41="X",2,IF(H41="X",3,IF(J41="X",4,IF(L41="X",5,IF(N41="X",6,IF(P41="X",7,IF(R41="X",8,IF(T41="X",9,IF(V41="X",10,0))))))))))</f>
        <v>0</v>
      </c>
      <c r="Y42" s="158" t="str">
        <f>IF(X42=0,"",IF(X42=1,Datos!$Q$2,""))</f>
        <v/>
      </c>
      <c r="Z42" s="158" t="str">
        <f>IF(X42=0,"",IF(X42=2,Datos!$Q$3,""))</f>
        <v/>
      </c>
      <c r="AA42" s="158" t="str">
        <f>IF(X42=0,"",IF(X42=3,Datos!$Q$4,""))</f>
        <v/>
      </c>
      <c r="AB42" s="158" t="str">
        <f>IF(X42=0,"",IF(X42=4,Datos!$Q$5,""))</f>
        <v/>
      </c>
      <c r="AC42" s="158" t="str">
        <f>IF(X42=0,"",IF(X42=5,Datos!$Q$6,""))</f>
        <v/>
      </c>
      <c r="AD42" s="158" t="str">
        <f>IF(X42=0,"",IF(X42=6,Datos!$Q$2,""))</f>
        <v/>
      </c>
      <c r="AE42" s="158" t="str">
        <f>IF(X42=0,"",IF(X42=7,Datos!$Q$3,""))</f>
        <v/>
      </c>
      <c r="AF42" s="158" t="str">
        <f>IF(X42=0,"",IF(X42=8,Datos!$Q$4,""))</f>
        <v/>
      </c>
      <c r="AG42" s="158" t="str">
        <f>IF(X42=0,"",IF(X42=9,Datos!$Q$5,""))</f>
        <v/>
      </c>
      <c r="AH42" s="158" t="str">
        <f>IF(X42=0,"",IF(X42=10,Datos!$Q$6,""))</f>
        <v/>
      </c>
      <c r="AJ42" s="159" t="str">
        <f>IF(Y42&lt;&gt;"",Y42,IF(AD42&lt;&gt;"",AD42,""))</f>
        <v/>
      </c>
      <c r="AK42" s="159" t="str">
        <f>IF(Z42&lt;&gt;"",Z42,IF(AE42&lt;&gt;"",AE42,""))</f>
        <v/>
      </c>
      <c r="AL42" s="159" t="str">
        <f>IF(AA42&lt;&gt;"",AA42,IF(AF42&lt;&gt;"",AF42,""))</f>
        <v/>
      </c>
      <c r="AM42" s="159" t="str">
        <f>IF(AB42&lt;&gt;"",AB42,IF(AG42&lt;&gt;"",AG42,""))</f>
        <v/>
      </c>
      <c r="AN42" s="159" t="str">
        <f>IF(AC42&lt;&gt;"",AC42,IF(AH42&lt;&gt;"",AH42,""))</f>
        <v/>
      </c>
    </row>
    <row r="43" spans="2:40" ht="20.100000000000001" customHeight="1">
      <c r="B43" s="729">
        <v>20</v>
      </c>
      <c r="C43" s="739" t="str">
        <f>IF(Ficha20!$D$21="","",IF(AND(Ficha20!$AK$13&lt;&gt;1,Ficha20!$AK$13&lt;&gt;5),Ficha20!$D$21,""))</f>
        <v/>
      </c>
      <c r="D43" s="714"/>
      <c r="E43" s="715"/>
      <c r="F43" s="714"/>
      <c r="G43" s="715"/>
      <c r="H43" s="714"/>
      <c r="I43" s="715"/>
      <c r="J43" s="714"/>
      <c r="K43" s="715"/>
      <c r="L43" s="714"/>
      <c r="M43" s="715"/>
      <c r="N43" s="714"/>
      <c r="O43" s="715"/>
      <c r="P43" s="714"/>
      <c r="Q43" s="715"/>
      <c r="R43" s="714"/>
      <c r="S43" s="715"/>
      <c r="T43" s="714"/>
      <c r="U43" s="715"/>
      <c r="V43" s="714"/>
      <c r="W43" s="715"/>
    </row>
    <row r="44" spans="2:40" ht="20.100000000000001" customHeight="1">
      <c r="B44" s="729"/>
      <c r="C44" s="739"/>
      <c r="D44" s="716"/>
      <c r="E44" s="717"/>
      <c r="F44" s="716"/>
      <c r="G44" s="717"/>
      <c r="H44" s="716"/>
      <c r="I44" s="717"/>
      <c r="J44" s="716"/>
      <c r="K44" s="717"/>
      <c r="L44" s="716"/>
      <c r="M44" s="717"/>
      <c r="N44" s="716"/>
      <c r="O44" s="717"/>
      <c r="P44" s="716"/>
      <c r="Q44" s="717"/>
      <c r="R44" s="716"/>
      <c r="S44" s="717"/>
      <c r="T44" s="716"/>
      <c r="U44" s="717"/>
      <c r="V44" s="716"/>
      <c r="W44" s="717"/>
      <c r="X44" s="180">
        <f>IF(D43="X",1,IF(F43="X",2,IF(H43="X",3,IF(J43="X",4,IF(L43="X",5,IF(N43="X",6,IF(P43="X",7,IF(R43="X",8,IF(T43="X",9,IF(V43="X",10,0))))))))))</f>
        <v>0</v>
      </c>
      <c r="Y44" s="158" t="str">
        <f>IF(X44=0,"",IF(X44=1,Datos!$Q$2,""))</f>
        <v/>
      </c>
      <c r="Z44" s="158" t="str">
        <f>IF(X44=0,"",IF(X44=2,Datos!$Q$3,""))</f>
        <v/>
      </c>
      <c r="AA44" s="158" t="str">
        <f>IF(X44=0,"",IF(X44=3,Datos!$Q$4,""))</f>
        <v/>
      </c>
      <c r="AB44" s="158" t="str">
        <f>IF(X44=0,"",IF(X44=4,Datos!$Q$5,""))</f>
        <v/>
      </c>
      <c r="AC44" s="158" t="str">
        <f>IF(X44=0,"",IF(X44=5,Datos!$Q$6,""))</f>
        <v/>
      </c>
      <c r="AD44" s="158" t="str">
        <f>IF(X44=0,"",IF(X44=6,Datos!$Q$2,""))</f>
        <v/>
      </c>
      <c r="AE44" s="158" t="str">
        <f>IF(X44=0,"",IF(X44=7,Datos!$Q$3,""))</f>
        <v/>
      </c>
      <c r="AF44" s="158" t="str">
        <f>IF(X44=0,"",IF(X44=8,Datos!$Q$4,""))</f>
        <v/>
      </c>
      <c r="AG44" s="158" t="str">
        <f>IF(X44=0,"",IF(X44=9,Datos!$Q$5,""))</f>
        <v/>
      </c>
      <c r="AH44" s="158" t="str">
        <f>IF(X44=0,"",IF(X44=10,Datos!$Q$6,""))</f>
        <v/>
      </c>
      <c r="AJ44" s="159" t="str">
        <f>IF(Y44&lt;&gt;"",Y44,IF(AD44&lt;&gt;"",AD44,""))</f>
        <v/>
      </c>
      <c r="AK44" s="159" t="str">
        <f>IF(Z44&lt;&gt;"",Z44,IF(AE44&lt;&gt;"",AE44,""))</f>
        <v/>
      </c>
      <c r="AL44" s="159" t="str">
        <f>IF(AA44&lt;&gt;"",AA44,IF(AF44&lt;&gt;"",AF44,""))</f>
        <v/>
      </c>
      <c r="AM44" s="159" t="str">
        <f>IF(AB44&lt;&gt;"",AB44,IF(AG44&lt;&gt;"",AG44,""))</f>
        <v/>
      </c>
      <c r="AN44" s="159" t="str">
        <f>IF(AC44&lt;&gt;"",AC44,IF(AH44&lt;&gt;"",AH44,""))</f>
        <v/>
      </c>
    </row>
  </sheetData>
  <sheetProtection password="A10A" sheet="1" objects="1" scenarios="1"/>
  <mergeCells count="254">
    <mergeCell ref="B43:B44"/>
    <mergeCell ref="C43:C44"/>
    <mergeCell ref="D43:E44"/>
    <mergeCell ref="F43:G44"/>
    <mergeCell ref="H43:I44"/>
    <mergeCell ref="F39:G40"/>
    <mergeCell ref="H39:I40"/>
    <mergeCell ref="T43:U44"/>
    <mergeCell ref="V43:W44"/>
    <mergeCell ref="J43:K44"/>
    <mergeCell ref="L43:M44"/>
    <mergeCell ref="N43:O44"/>
    <mergeCell ref="P43:Q44"/>
    <mergeCell ref="R43:S44"/>
    <mergeCell ref="F35:G36"/>
    <mergeCell ref="H35:I36"/>
    <mergeCell ref="T39:U40"/>
    <mergeCell ref="V39:W40"/>
    <mergeCell ref="B41:B42"/>
    <mergeCell ref="C41:C42"/>
    <mergeCell ref="D41:E42"/>
    <mergeCell ref="F41:G42"/>
    <mergeCell ref="H41:I42"/>
    <mergeCell ref="J41:K42"/>
    <mergeCell ref="L41:M42"/>
    <mergeCell ref="N41:O42"/>
    <mergeCell ref="P41:Q42"/>
    <mergeCell ref="R41:S42"/>
    <mergeCell ref="T41:U42"/>
    <mergeCell ref="V41:W42"/>
    <mergeCell ref="J39:K40"/>
    <mergeCell ref="L39:M40"/>
    <mergeCell ref="N39:O40"/>
    <mergeCell ref="P39:Q40"/>
    <mergeCell ref="R39:S40"/>
    <mergeCell ref="B39:B40"/>
    <mergeCell ref="C39:C40"/>
    <mergeCell ref="D39:E40"/>
    <mergeCell ref="F31:G32"/>
    <mergeCell ref="H31:I32"/>
    <mergeCell ref="T35:U36"/>
    <mergeCell ref="V35:W36"/>
    <mergeCell ref="B37:B38"/>
    <mergeCell ref="C37:C38"/>
    <mergeCell ref="D37:E38"/>
    <mergeCell ref="F37:G38"/>
    <mergeCell ref="H37:I38"/>
    <mergeCell ref="J37:K38"/>
    <mergeCell ref="L37:M38"/>
    <mergeCell ref="N37:O38"/>
    <mergeCell ref="P37:Q38"/>
    <mergeCell ref="R37:S38"/>
    <mergeCell ref="T37:U38"/>
    <mergeCell ref="V37:W38"/>
    <mergeCell ref="J35:K36"/>
    <mergeCell ref="L35:M36"/>
    <mergeCell ref="N35:O36"/>
    <mergeCell ref="P35:Q36"/>
    <mergeCell ref="R35:S36"/>
    <mergeCell ref="B35:B36"/>
    <mergeCell ref="C35:C36"/>
    <mergeCell ref="D35:E36"/>
    <mergeCell ref="F27:G28"/>
    <mergeCell ref="H27:I28"/>
    <mergeCell ref="T31:U32"/>
    <mergeCell ref="V31:W32"/>
    <mergeCell ref="B33:B34"/>
    <mergeCell ref="C33:C34"/>
    <mergeCell ref="D33:E34"/>
    <mergeCell ref="F33:G34"/>
    <mergeCell ref="H33:I34"/>
    <mergeCell ref="J33:K34"/>
    <mergeCell ref="L33:M34"/>
    <mergeCell ref="N33:O34"/>
    <mergeCell ref="P33:Q34"/>
    <mergeCell ref="R33:S34"/>
    <mergeCell ref="T33:U34"/>
    <mergeCell ref="V33:W34"/>
    <mergeCell ref="J31:K32"/>
    <mergeCell ref="L31:M32"/>
    <mergeCell ref="N31:O32"/>
    <mergeCell ref="P31:Q32"/>
    <mergeCell ref="R31:S32"/>
    <mergeCell ref="B31:B32"/>
    <mergeCell ref="C31:C32"/>
    <mergeCell ref="D31:E32"/>
    <mergeCell ref="F23:G24"/>
    <mergeCell ref="H23:I24"/>
    <mergeCell ref="T27:U28"/>
    <mergeCell ref="V27:W28"/>
    <mergeCell ref="B29:B30"/>
    <mergeCell ref="C29:C30"/>
    <mergeCell ref="D29:E30"/>
    <mergeCell ref="F29:G30"/>
    <mergeCell ref="H29:I30"/>
    <mergeCell ref="J29:K30"/>
    <mergeCell ref="L29:M30"/>
    <mergeCell ref="N29:O30"/>
    <mergeCell ref="P29:Q30"/>
    <mergeCell ref="R29:S30"/>
    <mergeCell ref="T29:U30"/>
    <mergeCell ref="V29:W30"/>
    <mergeCell ref="J27:K28"/>
    <mergeCell ref="L27:M28"/>
    <mergeCell ref="N27:O28"/>
    <mergeCell ref="P27:Q28"/>
    <mergeCell ref="R27:S28"/>
    <mergeCell ref="B27:B28"/>
    <mergeCell ref="C27:C28"/>
    <mergeCell ref="D27:E28"/>
    <mergeCell ref="F19:G20"/>
    <mergeCell ref="H19:I20"/>
    <mergeCell ref="T23:U24"/>
    <mergeCell ref="V23:W24"/>
    <mergeCell ref="B25:B26"/>
    <mergeCell ref="C25:C26"/>
    <mergeCell ref="D25:E26"/>
    <mergeCell ref="F25:G26"/>
    <mergeCell ref="H25:I26"/>
    <mergeCell ref="J25:K26"/>
    <mergeCell ref="L25:M26"/>
    <mergeCell ref="N25:O26"/>
    <mergeCell ref="P25:Q26"/>
    <mergeCell ref="R25:S26"/>
    <mergeCell ref="T25:U26"/>
    <mergeCell ref="V25:W26"/>
    <mergeCell ref="J23:K24"/>
    <mergeCell ref="L23:M24"/>
    <mergeCell ref="N23:O24"/>
    <mergeCell ref="P23:Q24"/>
    <mergeCell ref="R23:S24"/>
    <mergeCell ref="B23:B24"/>
    <mergeCell ref="C23:C24"/>
    <mergeCell ref="D23:E24"/>
    <mergeCell ref="F15:G16"/>
    <mergeCell ref="H15:I16"/>
    <mergeCell ref="T19:U20"/>
    <mergeCell ref="V19:W20"/>
    <mergeCell ref="B21:B22"/>
    <mergeCell ref="C21:C22"/>
    <mergeCell ref="D21:E22"/>
    <mergeCell ref="F21:G22"/>
    <mergeCell ref="H21:I22"/>
    <mergeCell ref="J21:K22"/>
    <mergeCell ref="L21:M22"/>
    <mergeCell ref="N21:O22"/>
    <mergeCell ref="P21:Q22"/>
    <mergeCell ref="R21:S22"/>
    <mergeCell ref="T21:U22"/>
    <mergeCell ref="V21:W22"/>
    <mergeCell ref="J19:K20"/>
    <mergeCell ref="L19:M20"/>
    <mergeCell ref="N19:O20"/>
    <mergeCell ref="P19:Q20"/>
    <mergeCell ref="R19:S20"/>
    <mergeCell ref="B19:B20"/>
    <mergeCell ref="C19:C20"/>
    <mergeCell ref="D19:E20"/>
    <mergeCell ref="F11:G12"/>
    <mergeCell ref="H11:I12"/>
    <mergeCell ref="T15:U16"/>
    <mergeCell ref="V15:W16"/>
    <mergeCell ref="B17:B18"/>
    <mergeCell ref="C17:C18"/>
    <mergeCell ref="D17:E18"/>
    <mergeCell ref="F17:G18"/>
    <mergeCell ref="H17:I18"/>
    <mergeCell ref="J17:K18"/>
    <mergeCell ref="L17:M18"/>
    <mergeCell ref="N17:O18"/>
    <mergeCell ref="P17:Q18"/>
    <mergeCell ref="R17:S18"/>
    <mergeCell ref="T17:U18"/>
    <mergeCell ref="V17:W18"/>
    <mergeCell ref="J15:K16"/>
    <mergeCell ref="L15:M16"/>
    <mergeCell ref="N15:O16"/>
    <mergeCell ref="P15:Q16"/>
    <mergeCell ref="R15:S16"/>
    <mergeCell ref="B15:B16"/>
    <mergeCell ref="C15:C16"/>
    <mergeCell ref="D15:E16"/>
    <mergeCell ref="F7:G8"/>
    <mergeCell ref="H7:I8"/>
    <mergeCell ref="T11:U12"/>
    <mergeCell ref="V11:W12"/>
    <mergeCell ref="B13:B14"/>
    <mergeCell ref="C13:C14"/>
    <mergeCell ref="D13:E14"/>
    <mergeCell ref="F13:G14"/>
    <mergeCell ref="H13:I14"/>
    <mergeCell ref="J13:K14"/>
    <mergeCell ref="L13:M14"/>
    <mergeCell ref="N13:O14"/>
    <mergeCell ref="P13:Q14"/>
    <mergeCell ref="R13:S14"/>
    <mergeCell ref="T13:U14"/>
    <mergeCell ref="V13:W14"/>
    <mergeCell ref="J11:K12"/>
    <mergeCell ref="L11:M12"/>
    <mergeCell ref="N11:O12"/>
    <mergeCell ref="P11:Q12"/>
    <mergeCell ref="R11:S12"/>
    <mergeCell ref="B11:B12"/>
    <mergeCell ref="C11:C12"/>
    <mergeCell ref="D11:E12"/>
    <mergeCell ref="R4:S4"/>
    <mergeCell ref="T4:U4"/>
    <mergeCell ref="T7:U8"/>
    <mergeCell ref="V7:W8"/>
    <mergeCell ref="B9:B10"/>
    <mergeCell ref="C9:C10"/>
    <mergeCell ref="D9:E10"/>
    <mergeCell ref="F9:G10"/>
    <mergeCell ref="H9:I10"/>
    <mergeCell ref="J9:K10"/>
    <mergeCell ref="L9:M10"/>
    <mergeCell ref="N9:O10"/>
    <mergeCell ref="P9:Q10"/>
    <mergeCell ref="R9:S10"/>
    <mergeCell ref="T9:U10"/>
    <mergeCell ref="V9:W10"/>
    <mergeCell ref="J7:K8"/>
    <mergeCell ref="L7:M8"/>
    <mergeCell ref="N7:O8"/>
    <mergeCell ref="P7:Q8"/>
    <mergeCell ref="R7:S8"/>
    <mergeCell ref="B7:B8"/>
    <mergeCell ref="C7:C8"/>
    <mergeCell ref="D7:E8"/>
    <mergeCell ref="B1:W1"/>
    <mergeCell ref="C2:M2"/>
    <mergeCell ref="D3:M3"/>
    <mergeCell ref="N3:W3"/>
    <mergeCell ref="D4:E4"/>
    <mergeCell ref="F4:G4"/>
    <mergeCell ref="H4:I4"/>
    <mergeCell ref="J4:K4"/>
    <mergeCell ref="B5:B6"/>
    <mergeCell ref="C5:C6"/>
    <mergeCell ref="V4:W4"/>
    <mergeCell ref="D5:E6"/>
    <mergeCell ref="F5:G6"/>
    <mergeCell ref="H5:I6"/>
    <mergeCell ref="J5:K6"/>
    <mergeCell ref="L5:M6"/>
    <mergeCell ref="N5:O6"/>
    <mergeCell ref="P5:Q6"/>
    <mergeCell ref="R5:S6"/>
    <mergeCell ref="T5:U6"/>
    <mergeCell ref="V5:W6"/>
    <mergeCell ref="L4:M4"/>
    <mergeCell ref="N4:O4"/>
    <mergeCell ref="P4:Q4"/>
  </mergeCells>
  <conditionalFormatting sqref="C5:C44">
    <cfRule type="cellIs" dxfId="3" priority="1" operator="notEqual">
      <formula>$X$3</formula>
    </cfRule>
  </conditionalFormatting>
  <dataValidations count="20">
    <dataValidation type="list" allowBlank="1" showInputMessage="1" showErrorMessage="1" sqref="D5:W6" xr:uid="{00000000-0002-0000-1B00-000000000000}">
      <formula1>IF($X$6=0,$X$1)</formula1>
    </dataValidation>
    <dataValidation type="list" allowBlank="1" showInputMessage="1" showErrorMessage="1" sqref="D7:W8" xr:uid="{00000000-0002-0000-1B00-000001000000}">
      <formula1>IF($X$8=0,$X$1)</formula1>
    </dataValidation>
    <dataValidation type="list" allowBlank="1" showInputMessage="1" showErrorMessage="1" sqref="D9:W10" xr:uid="{00000000-0002-0000-1B00-000002000000}">
      <formula1>IF($X$10=0,$X$1)</formula1>
    </dataValidation>
    <dataValidation type="list" allowBlank="1" showInputMessage="1" showErrorMessage="1" sqref="D11:W12" xr:uid="{00000000-0002-0000-1B00-000003000000}">
      <formula1>IF($X$12=0,$X$1)</formula1>
    </dataValidation>
    <dataValidation type="list" allowBlank="1" showInputMessage="1" showErrorMessage="1" sqref="D13:W14" xr:uid="{00000000-0002-0000-1B00-000004000000}">
      <formula1>IF($X$14=0,$X$1)</formula1>
    </dataValidation>
    <dataValidation type="list" allowBlank="1" showInputMessage="1" showErrorMessage="1" sqref="D15:W16" xr:uid="{00000000-0002-0000-1B00-000005000000}">
      <formula1>IF($X$16=0,$X$1)</formula1>
    </dataValidation>
    <dataValidation type="list" allowBlank="1" showInputMessage="1" showErrorMessage="1" sqref="D17:W18" xr:uid="{00000000-0002-0000-1B00-000006000000}">
      <formula1>IF($X$18=0,$X$1)</formula1>
    </dataValidation>
    <dataValidation type="list" allowBlank="1" showInputMessage="1" showErrorMessage="1" sqref="D19:W20" xr:uid="{00000000-0002-0000-1B00-000007000000}">
      <formula1>IF($X$20=0,$X$1)</formula1>
    </dataValidation>
    <dataValidation type="list" allowBlank="1" showInputMessage="1" showErrorMessage="1" sqref="D21:W22" xr:uid="{00000000-0002-0000-1B00-000008000000}">
      <formula1>IF($X$22=0,$X$1)</formula1>
    </dataValidation>
    <dataValidation type="list" allowBlank="1" showInputMessage="1" showErrorMessage="1" sqref="D23:W24" xr:uid="{00000000-0002-0000-1B00-000009000000}">
      <formula1>IF($X$24=0,$X$1)</formula1>
    </dataValidation>
    <dataValidation type="list" allowBlank="1" showInputMessage="1" showErrorMessage="1" sqref="D25:W26" xr:uid="{00000000-0002-0000-1B00-00000A000000}">
      <formula1>IF($X$26=0,$X$1)</formula1>
    </dataValidation>
    <dataValidation type="list" allowBlank="1" showInputMessage="1" showErrorMessage="1" sqref="D27:W28" xr:uid="{00000000-0002-0000-1B00-00000B000000}">
      <formula1>IF($X$28=0,$X$1)</formula1>
    </dataValidation>
    <dataValidation type="list" allowBlank="1" showInputMessage="1" showErrorMessage="1" sqref="D29:W30" xr:uid="{00000000-0002-0000-1B00-00000C000000}">
      <formula1>IF($X$30=0,$X$1)</formula1>
    </dataValidation>
    <dataValidation type="list" allowBlank="1" showInputMessage="1" showErrorMessage="1" sqref="D31:W32" xr:uid="{00000000-0002-0000-1B00-00000D000000}">
      <formula1>IF($X$32=0,$X$1)</formula1>
    </dataValidation>
    <dataValidation type="list" allowBlank="1" showInputMessage="1" showErrorMessage="1" sqref="D33:W34" xr:uid="{00000000-0002-0000-1B00-00000E000000}">
      <formula1>IF($X$34=0,$X$1)</formula1>
    </dataValidation>
    <dataValidation type="list" allowBlank="1" showInputMessage="1" showErrorMessage="1" sqref="D35:W36" xr:uid="{00000000-0002-0000-1B00-00000F000000}">
      <formula1>IF($X$36=0,$X$1)</formula1>
    </dataValidation>
    <dataValidation type="list" allowBlank="1" showInputMessage="1" showErrorMessage="1" sqref="D37:W38" xr:uid="{00000000-0002-0000-1B00-000010000000}">
      <formula1>IF($X$38=0,$X$1)</formula1>
    </dataValidation>
    <dataValidation type="list" allowBlank="1" showInputMessage="1" showErrorMessage="1" sqref="D39:W40" xr:uid="{00000000-0002-0000-1B00-000011000000}">
      <formula1>IF($X$40=0,$X$1)</formula1>
    </dataValidation>
    <dataValidation type="list" allowBlank="1" showInputMessage="1" showErrorMessage="1" sqref="D41:W42" xr:uid="{00000000-0002-0000-1B00-000012000000}">
      <formula1>IF($X$42=0,$X$1)</formula1>
    </dataValidation>
    <dataValidation type="list" allowBlank="1" showInputMessage="1" showErrorMessage="1" sqref="D43:W44" xr:uid="{00000000-0002-0000-1B00-000013000000}">
      <formula1>IF($X$44=0,$X$1)</formula1>
    </dataValidation>
  </dataValidations>
  <hyperlinks>
    <hyperlink ref="C41:C42" location="Ficha19!J77" display="Ficha19!J77" xr:uid="{00000000-0004-0000-1B00-000000000000}"/>
    <hyperlink ref="C43:C44" location="Ficha20!J77" display="Ficha20!J77" xr:uid="{00000000-0004-0000-1B00-000001000000}"/>
    <hyperlink ref="C39:C40" location="Ficha18!J77" display="Ficha18!J77" xr:uid="{00000000-0004-0000-1B00-000002000000}"/>
    <hyperlink ref="C37:C38" location="Ficha17!J77" display="Ficha17!J77" xr:uid="{00000000-0004-0000-1B00-000003000000}"/>
    <hyperlink ref="C35:C36" location="Ficha16!J77" display="Ficha16!J77" xr:uid="{00000000-0004-0000-1B00-000004000000}"/>
    <hyperlink ref="C33:C34" location="Ficha15!J77" display="Ficha15!J77" xr:uid="{00000000-0004-0000-1B00-000005000000}"/>
    <hyperlink ref="C31:C32" location="Ficha14!J77" display="Ficha14!J77" xr:uid="{00000000-0004-0000-1B00-000006000000}"/>
    <hyperlink ref="C29:C30" location="Ficha13!J77" display="Ficha13!J77" xr:uid="{00000000-0004-0000-1B00-000007000000}"/>
    <hyperlink ref="C27:C28" location="Ficha12!J77" display="Ficha12!J77" xr:uid="{00000000-0004-0000-1B00-000008000000}"/>
    <hyperlink ref="C25:C26" location="Ficha11!J77" display="Ficha11!J77" xr:uid="{00000000-0004-0000-1B00-000009000000}"/>
    <hyperlink ref="C23:C24" location="Ficha10!J77" display="Ficha10!J77" xr:uid="{00000000-0004-0000-1B00-00000A000000}"/>
    <hyperlink ref="C21:C22" location="Ficha9!J77" display="Ficha9!J77" xr:uid="{00000000-0004-0000-1B00-00000B000000}"/>
    <hyperlink ref="C19:C20" location="Ficha8!J77" display="Ficha8!J77" xr:uid="{00000000-0004-0000-1B00-00000C000000}"/>
    <hyperlink ref="C17:C18" location="Ficha7!J77" display="Ficha7!J77" xr:uid="{00000000-0004-0000-1B00-00000D000000}"/>
    <hyperlink ref="C15:C16" location="Ficha6!J77" display="Ficha6!J77" xr:uid="{00000000-0004-0000-1B00-00000E000000}"/>
    <hyperlink ref="C13:C14" location="Ficha5!J77" display="Ficha5!J77" xr:uid="{00000000-0004-0000-1B00-00000F000000}"/>
    <hyperlink ref="C11:C12" location="Ficha4!J77" display="Ficha4!J77" xr:uid="{00000000-0004-0000-1B00-000010000000}"/>
    <hyperlink ref="C9:C10" location="Ficha3!J77" display="Ficha3!J77" xr:uid="{00000000-0004-0000-1B00-000011000000}"/>
    <hyperlink ref="C7:C8" location="Ficha2!J77" display="Ficha2!J77" xr:uid="{00000000-0004-0000-1B00-000012000000}"/>
    <hyperlink ref="C5:C6" location="Ficha1!J77" display="Ficha1!J77" xr:uid="{00000000-0004-0000-1B00-000013000000}"/>
  </hyperlinks>
  <pageMargins left="0.70866141732283472" right="0.70866141732283472" top="0.74803149606299213" bottom="0.74803149606299213" header="0.31496062992125984" footer="0.31496062992125984"/>
  <pageSetup scale="13" orientation="portrait" r:id="rId1"/>
  <headerFooter>
    <oddFooter>&amp;R&amp;"Arial Narrow,Normal"&amp;7Fecha de versión: 08 de abril de 2019</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3667" r:id="rId4" name="Option Button 3">
              <controlPr defaultSize="0" autoFill="0" autoLine="0" autoPict="0">
                <anchor moveWithCells="1">
                  <from>
                    <xdr:col>60</xdr:col>
                    <xdr:colOff>390525</xdr:colOff>
                    <xdr:row>2</xdr:row>
                    <xdr:rowOff>0</xdr:rowOff>
                  </from>
                  <to>
                    <xdr:col>60</xdr:col>
                    <xdr:colOff>714375</xdr:colOff>
                    <xdr:row>3</xdr:row>
                    <xdr:rowOff>123825</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28"/>
  <dimension ref="B1:Q31"/>
  <sheetViews>
    <sheetView showGridLines="0" view="pageBreakPreview" zoomScaleNormal="60" zoomScaleSheetLayoutView="100" workbookViewId="0">
      <pane xSplit="1" ySplit="11" topLeftCell="B12" activePane="bottomRight" state="frozen"/>
      <selection pane="bottomRight" activeCell="F4" sqref="F4:G4"/>
      <selection pane="bottomLeft" activeCell="F4" sqref="F4:G4"/>
      <selection pane="topRight" activeCell="F4" sqref="F4:G4"/>
    </sheetView>
  </sheetViews>
  <sheetFormatPr defaultColWidth="17.28515625" defaultRowHeight="25.5" customHeight="1"/>
  <cols>
    <col min="1" max="1" width="4.28515625" style="155" customWidth="1"/>
    <col min="2" max="2" width="8.7109375" style="155" customWidth="1"/>
    <col min="3" max="3" width="64.42578125" style="155" customWidth="1"/>
    <col min="4" max="13" width="7.28515625" style="155" customWidth="1"/>
    <col min="14" max="14" width="17.28515625" style="155"/>
    <col min="15" max="15" width="22.7109375" style="155" customWidth="1"/>
    <col min="16" max="16" width="46.42578125" style="155" customWidth="1"/>
    <col min="17" max="16384" width="17.28515625" style="155"/>
  </cols>
  <sheetData>
    <row r="1" spans="2:17" ht="36" customHeight="1">
      <c r="B1" s="718" t="s">
        <v>1862</v>
      </c>
      <c r="C1" s="718"/>
      <c r="D1" s="718"/>
      <c r="E1" s="718"/>
      <c r="F1" s="718"/>
      <c r="G1" s="718"/>
      <c r="H1" s="718"/>
      <c r="I1" s="718"/>
      <c r="J1" s="718"/>
      <c r="K1" s="718"/>
      <c r="L1" s="718"/>
      <c r="M1" s="718"/>
      <c r="N1" s="718"/>
      <c r="O1" s="718"/>
      <c r="P1" s="718"/>
    </row>
    <row r="2" spans="2:17" ht="13.5" customHeight="1"/>
    <row r="3" spans="2:17" ht="23.25" customHeight="1">
      <c r="D3" s="740" t="s">
        <v>1863</v>
      </c>
      <c r="E3" s="740"/>
      <c r="F3" s="740"/>
      <c r="G3" s="740"/>
      <c r="H3" s="740"/>
      <c r="I3" s="740"/>
      <c r="J3" s="740"/>
      <c r="K3" s="740"/>
      <c r="L3" s="740"/>
      <c r="M3" s="740"/>
      <c r="N3" s="161"/>
      <c r="O3" s="162"/>
    </row>
    <row r="4" spans="2:17" ht="19.5" customHeight="1">
      <c r="D4" s="163">
        <v>1</v>
      </c>
      <c r="E4" s="741" t="str">
        <f>IF(Datos!N2="","",Datos!N2)</f>
        <v>Excepcionalmente ocurriría   -  (1)</v>
      </c>
      <c r="F4" s="741"/>
      <c r="G4" s="741"/>
      <c r="H4" s="741"/>
      <c r="I4" s="741"/>
      <c r="J4" s="741"/>
      <c r="K4" s="741"/>
      <c r="L4" s="741"/>
      <c r="M4" s="741"/>
      <c r="N4" s="164"/>
      <c r="O4" s="155" t="str">
        <f>""</f>
        <v/>
      </c>
    </row>
    <row r="5" spans="2:17" ht="19.5" customHeight="1">
      <c r="D5" s="163">
        <v>2</v>
      </c>
      <c r="E5" s="741" t="str">
        <f>IF(Datos!N3="","",Datos!N3)</f>
        <v>Alguna vez podría ocurrir   -  (2)</v>
      </c>
      <c r="F5" s="741"/>
      <c r="G5" s="741"/>
      <c r="H5" s="741"/>
      <c r="I5" s="741"/>
      <c r="J5" s="741"/>
      <c r="K5" s="741"/>
      <c r="L5" s="741"/>
      <c r="M5" s="741"/>
      <c r="N5" s="164"/>
    </row>
    <row r="6" spans="2:17" ht="19.5" customHeight="1">
      <c r="D6" s="163">
        <v>3</v>
      </c>
      <c r="E6" s="741" t="str">
        <f>IF(Datos!N4="","",Datos!N4)</f>
        <v>Existe una posibilidad media que suceda   -  (3)</v>
      </c>
      <c r="F6" s="741"/>
      <c r="G6" s="741"/>
      <c r="H6" s="741"/>
      <c r="I6" s="741"/>
      <c r="J6" s="741"/>
      <c r="K6" s="741"/>
      <c r="L6" s="741"/>
      <c r="M6" s="741"/>
      <c r="N6" s="164"/>
    </row>
    <row r="7" spans="2:17" ht="19.5" customHeight="1">
      <c r="D7" s="163">
        <v>4</v>
      </c>
      <c r="E7" s="741" t="str">
        <f>IF(Datos!N5="","",Datos!N5)</f>
        <v>Existe una alta posibilidad que suceda   -  (4)</v>
      </c>
      <c r="F7" s="741"/>
      <c r="G7" s="741"/>
      <c r="H7" s="741"/>
      <c r="I7" s="741"/>
      <c r="J7" s="741"/>
      <c r="K7" s="741"/>
      <c r="L7" s="741"/>
      <c r="M7" s="741"/>
      <c r="N7" s="164"/>
    </row>
    <row r="8" spans="2:17" ht="19.5" customHeight="1">
      <c r="D8" s="163">
        <v>5</v>
      </c>
      <c r="E8" s="741" t="str">
        <f>IF(Datos!N6="","",Datos!N6)</f>
        <v>Es seguro que suceda   -  (5)</v>
      </c>
      <c r="F8" s="741"/>
      <c r="G8" s="741"/>
      <c r="H8" s="741"/>
      <c r="I8" s="741"/>
      <c r="J8" s="741"/>
      <c r="K8" s="741"/>
      <c r="L8" s="741"/>
      <c r="M8" s="741"/>
      <c r="N8" s="164"/>
    </row>
    <row r="9" spans="2:17" ht="13.5" customHeight="1"/>
    <row r="10" spans="2:17" ht="45.75" customHeight="1">
      <c r="D10" s="740" t="s">
        <v>1864</v>
      </c>
      <c r="E10" s="740"/>
      <c r="F10" s="740"/>
      <c r="G10" s="740"/>
      <c r="H10" s="740"/>
      <c r="I10" s="740"/>
      <c r="J10" s="740"/>
      <c r="K10" s="740"/>
      <c r="L10" s="740"/>
      <c r="M10" s="740"/>
    </row>
    <row r="11" spans="2:17" ht="42">
      <c r="B11" s="165" t="s">
        <v>1828</v>
      </c>
      <c r="C11" s="165" t="s">
        <v>1865</v>
      </c>
      <c r="D11" s="166" t="s">
        <v>1866</v>
      </c>
      <c r="E11" s="166" t="s">
        <v>1867</v>
      </c>
      <c r="F11" s="166" t="s">
        <v>1868</v>
      </c>
      <c r="G11" s="166" t="s">
        <v>1869</v>
      </c>
      <c r="H11" s="166" t="s">
        <v>1870</v>
      </c>
      <c r="I11" s="166" t="s">
        <v>1871</v>
      </c>
      <c r="J11" s="166" t="s">
        <v>1872</v>
      </c>
      <c r="K11" s="166" t="s">
        <v>1873</v>
      </c>
      <c r="L11" s="166" t="s">
        <v>1874</v>
      </c>
      <c r="M11" s="166" t="s">
        <v>1875</v>
      </c>
      <c r="N11" s="167" t="s">
        <v>531</v>
      </c>
      <c r="O11" s="167" t="s">
        <v>1876</v>
      </c>
      <c r="P11" s="168" t="s">
        <v>371</v>
      </c>
    </row>
    <row r="12" spans="2:17" ht="36" customHeight="1">
      <c r="B12" s="169">
        <v>1</v>
      </c>
      <c r="C12" s="170" t="str">
        <f>IF(Ficha1!$D$21="","",Ficha1!$D$21)</f>
        <v>Inexactitud para generar o utilizar información documentada que no se ajuste a los requisitos del sistema de gestión integrado (requisitos del cliente, legales, normativos y del Instituto)</v>
      </c>
      <c r="D12" s="106"/>
      <c r="E12" s="106"/>
      <c r="F12" s="106"/>
      <c r="G12" s="106"/>
      <c r="H12" s="106"/>
      <c r="I12" s="106"/>
      <c r="J12" s="106"/>
      <c r="K12" s="106"/>
      <c r="L12" s="106"/>
      <c r="M12" s="106"/>
      <c r="N12" s="171">
        <f>IF(C12=$O$4,"",SUM(D12:M12))</f>
        <v>0</v>
      </c>
      <c r="O12" s="172" t="str">
        <f>IF(D12="","",ROUND(AVERAGE(D12:M12),0))</f>
        <v/>
      </c>
      <c r="P12" s="171" t="str">
        <f>IF(O12&lt;=1.4,$E$4,IF(O12&lt;=2.4,$E$5,IF(O12&lt;=3.4,$E$6,IF(O12&lt;=4.4,$E$7,IF(O12&lt;=5,$E$8,"")))))</f>
        <v/>
      </c>
      <c r="Q12" s="173"/>
    </row>
    <row r="13" spans="2:17" ht="36" customHeight="1">
      <c r="B13" s="169">
        <v>2</v>
      </c>
      <c r="C13" s="170" t="str">
        <f>IF(Ficha2!$D$21="","",Ficha2!$D$21)</f>
        <v>Pérdida de disponibilidad del activo de información durante la consulta de la información documentada</v>
      </c>
      <c r="D13" s="106"/>
      <c r="E13" s="106"/>
      <c r="F13" s="106"/>
      <c r="G13" s="106"/>
      <c r="H13" s="106"/>
      <c r="I13" s="106"/>
      <c r="J13" s="106"/>
      <c r="K13" s="106"/>
      <c r="L13" s="106"/>
      <c r="M13" s="106"/>
      <c r="N13" s="171">
        <f t="shared" ref="N13:N31" si="0">IF(C13=$O$4,"",SUM(D13:M13))</f>
        <v>0</v>
      </c>
      <c r="O13" s="172" t="str">
        <f t="shared" ref="O13:O31" si="1">IF(D13="","",ROUND(AVERAGE(D13:M13),0))</f>
        <v/>
      </c>
      <c r="P13" s="171" t="str">
        <f>IF(O13&lt;=1.4,$E$4,IF(O13&lt;=2.4,$E$5,IF(O13&lt;=3.4,$E$6,IF(O13&lt;=4.4,$E$7,IF(O13&lt;=5,$E$8,"")))))</f>
        <v/>
      </c>
      <c r="Q13" s="174"/>
    </row>
    <row r="14" spans="2:17" ht="36" customHeight="1">
      <c r="B14" s="169">
        <v>3</v>
      </c>
      <c r="C14" s="170" t="str">
        <f>IF(Ficha3!$D$21="","",Ficha3!$D$21)</f>
        <v>Pérdida de Integridad de la Información durante la gestión de la información documentada (actualización, modificación, eliminación, creación o consulta de la información controlada por el SGI)</v>
      </c>
      <c r="D14" s="106"/>
      <c r="E14" s="106"/>
      <c r="F14" s="106"/>
      <c r="G14" s="106"/>
      <c r="H14" s="106"/>
      <c r="I14" s="106"/>
      <c r="J14" s="106"/>
      <c r="K14" s="106"/>
      <c r="L14" s="106"/>
      <c r="M14" s="106"/>
      <c r="N14" s="171">
        <f t="shared" si="0"/>
        <v>0</v>
      </c>
      <c r="O14" s="172" t="str">
        <f t="shared" si="1"/>
        <v/>
      </c>
      <c r="P14" s="171" t="str">
        <f t="shared" ref="P14:P31" si="2">IF(O14&lt;=1.4,$E$4,IF(O14&lt;=2.4,$E$5,IF(O14&lt;=3.4,$E$6,IF(O14&lt;=4.4,$E$7,IF(O14&lt;=5,$E$8,"")))))</f>
        <v/>
      </c>
      <c r="Q14" s="174"/>
    </row>
    <row r="15" spans="2:17" ht="36" customHeight="1">
      <c r="B15" s="169">
        <v>4</v>
      </c>
      <c r="C15" s="170" t="str">
        <f>IF(Ficha4!$D$21="","",Ficha4!$D$21)</f>
        <v/>
      </c>
      <c r="D15" s="106"/>
      <c r="E15" s="106"/>
      <c r="F15" s="106"/>
      <c r="G15" s="106"/>
      <c r="H15" s="106"/>
      <c r="I15" s="106"/>
      <c r="J15" s="106"/>
      <c r="K15" s="106"/>
      <c r="L15" s="106"/>
      <c r="M15" s="106"/>
      <c r="N15" s="171" t="str">
        <f t="shared" si="0"/>
        <v/>
      </c>
      <c r="O15" s="172" t="str">
        <f t="shared" si="1"/>
        <v/>
      </c>
      <c r="P15" s="171" t="str">
        <f t="shared" si="2"/>
        <v/>
      </c>
      <c r="Q15" s="174"/>
    </row>
    <row r="16" spans="2:17" ht="36" customHeight="1">
      <c r="B16" s="169">
        <v>5</v>
      </c>
      <c r="C16" s="170" t="str">
        <f>IF(Ficha5!$D$21="","",Ficha5!$D$21)</f>
        <v/>
      </c>
      <c r="D16" s="106"/>
      <c r="E16" s="106"/>
      <c r="F16" s="106"/>
      <c r="G16" s="106"/>
      <c r="H16" s="106"/>
      <c r="I16" s="106"/>
      <c r="J16" s="106"/>
      <c r="K16" s="106"/>
      <c r="L16" s="106"/>
      <c r="M16" s="106"/>
      <c r="N16" s="171" t="str">
        <f t="shared" si="0"/>
        <v/>
      </c>
      <c r="O16" s="172" t="str">
        <f t="shared" si="1"/>
        <v/>
      </c>
      <c r="P16" s="171" t="str">
        <f t="shared" si="2"/>
        <v/>
      </c>
      <c r="Q16" s="174"/>
    </row>
    <row r="17" spans="2:17" ht="36" customHeight="1">
      <c r="B17" s="169">
        <v>6</v>
      </c>
      <c r="C17" s="170" t="str">
        <f>IF(Ficha6!$D$21="","",Ficha6!$D$21)</f>
        <v/>
      </c>
      <c r="D17" s="106"/>
      <c r="E17" s="106"/>
      <c r="F17" s="106"/>
      <c r="G17" s="106"/>
      <c r="H17" s="106"/>
      <c r="I17" s="106"/>
      <c r="J17" s="106"/>
      <c r="K17" s="106"/>
      <c r="L17" s="106"/>
      <c r="M17" s="106"/>
      <c r="N17" s="171" t="str">
        <f t="shared" si="0"/>
        <v/>
      </c>
      <c r="O17" s="172" t="str">
        <f t="shared" si="1"/>
        <v/>
      </c>
      <c r="P17" s="171" t="str">
        <f t="shared" si="2"/>
        <v/>
      </c>
      <c r="Q17" s="174"/>
    </row>
    <row r="18" spans="2:17" ht="36" customHeight="1">
      <c r="B18" s="169">
        <v>7</v>
      </c>
      <c r="C18" s="170" t="str">
        <f>IF(Ficha7!$D$21="","",Ficha7!$D$21)</f>
        <v/>
      </c>
      <c r="D18" s="106"/>
      <c r="E18" s="106"/>
      <c r="F18" s="106"/>
      <c r="G18" s="106"/>
      <c r="H18" s="106"/>
      <c r="I18" s="106"/>
      <c r="J18" s="106"/>
      <c r="K18" s="106"/>
      <c r="L18" s="106"/>
      <c r="M18" s="106"/>
      <c r="N18" s="171" t="str">
        <f t="shared" si="0"/>
        <v/>
      </c>
      <c r="O18" s="172" t="str">
        <f t="shared" si="1"/>
        <v/>
      </c>
      <c r="P18" s="171" t="str">
        <f t="shared" si="2"/>
        <v/>
      </c>
      <c r="Q18" s="174"/>
    </row>
    <row r="19" spans="2:17" ht="36" customHeight="1">
      <c r="B19" s="169">
        <v>8</v>
      </c>
      <c r="C19" s="170" t="str">
        <f>IF(Ficha8!$D$21="","",Ficha8!$D$21)</f>
        <v/>
      </c>
      <c r="D19" s="106"/>
      <c r="E19" s="106"/>
      <c r="F19" s="106"/>
      <c r="G19" s="106"/>
      <c r="H19" s="106"/>
      <c r="I19" s="106"/>
      <c r="J19" s="106"/>
      <c r="K19" s="106"/>
      <c r="L19" s="106"/>
      <c r="M19" s="106"/>
      <c r="N19" s="171" t="str">
        <f t="shared" si="0"/>
        <v/>
      </c>
      <c r="O19" s="172" t="str">
        <f t="shared" si="1"/>
        <v/>
      </c>
      <c r="P19" s="171" t="str">
        <f t="shared" si="2"/>
        <v/>
      </c>
      <c r="Q19" s="174"/>
    </row>
    <row r="20" spans="2:17" ht="36" customHeight="1">
      <c r="B20" s="169">
        <v>9</v>
      </c>
      <c r="C20" s="170" t="str">
        <f>IF(Ficha9!$D$21="","",Ficha9!$D$21)</f>
        <v/>
      </c>
      <c r="D20" s="106"/>
      <c r="E20" s="106"/>
      <c r="F20" s="106"/>
      <c r="G20" s="106"/>
      <c r="H20" s="106"/>
      <c r="I20" s="106"/>
      <c r="J20" s="106"/>
      <c r="K20" s="106"/>
      <c r="L20" s="106"/>
      <c r="M20" s="106"/>
      <c r="N20" s="171" t="str">
        <f t="shared" si="0"/>
        <v/>
      </c>
      <c r="O20" s="172" t="str">
        <f t="shared" si="1"/>
        <v/>
      </c>
      <c r="P20" s="171" t="str">
        <f t="shared" si="2"/>
        <v/>
      </c>
      <c r="Q20" s="174"/>
    </row>
    <row r="21" spans="2:17" ht="36" customHeight="1">
      <c r="B21" s="169">
        <v>10</v>
      </c>
      <c r="C21" s="170" t="str">
        <f>IF(Ficha10!$D$21="","",Ficha10!$D$21)</f>
        <v/>
      </c>
      <c r="D21" s="106"/>
      <c r="E21" s="106"/>
      <c r="F21" s="106"/>
      <c r="G21" s="106"/>
      <c r="H21" s="106"/>
      <c r="I21" s="106"/>
      <c r="J21" s="106"/>
      <c r="K21" s="106"/>
      <c r="L21" s="106"/>
      <c r="M21" s="106"/>
      <c r="N21" s="171" t="str">
        <f t="shared" si="0"/>
        <v/>
      </c>
      <c r="O21" s="172" t="str">
        <f t="shared" si="1"/>
        <v/>
      </c>
      <c r="P21" s="171" t="str">
        <f t="shared" si="2"/>
        <v/>
      </c>
      <c r="Q21" s="174"/>
    </row>
    <row r="22" spans="2:17" ht="36" customHeight="1">
      <c r="B22" s="169">
        <v>11</v>
      </c>
      <c r="C22" s="170" t="str">
        <f>IF(Ficha11!$D$21="","",Ficha11!$D$21)</f>
        <v/>
      </c>
      <c r="D22" s="106"/>
      <c r="E22" s="106"/>
      <c r="F22" s="106"/>
      <c r="G22" s="106"/>
      <c r="H22" s="106"/>
      <c r="I22" s="106"/>
      <c r="J22" s="106"/>
      <c r="K22" s="106"/>
      <c r="L22" s="106"/>
      <c r="M22" s="106"/>
      <c r="N22" s="171" t="str">
        <f t="shared" si="0"/>
        <v/>
      </c>
      <c r="O22" s="172" t="str">
        <f t="shared" si="1"/>
        <v/>
      </c>
      <c r="P22" s="171" t="str">
        <f t="shared" si="2"/>
        <v/>
      </c>
      <c r="Q22" s="174"/>
    </row>
    <row r="23" spans="2:17" ht="36" customHeight="1">
      <c r="B23" s="169">
        <v>12</v>
      </c>
      <c r="C23" s="170" t="str">
        <f>IF(Ficha12!$D$21="","",Ficha12!$D$21)</f>
        <v/>
      </c>
      <c r="D23" s="106"/>
      <c r="E23" s="106"/>
      <c r="F23" s="106"/>
      <c r="G23" s="106"/>
      <c r="H23" s="106"/>
      <c r="I23" s="106"/>
      <c r="J23" s="106"/>
      <c r="K23" s="106"/>
      <c r="L23" s="106"/>
      <c r="M23" s="106"/>
      <c r="N23" s="171" t="str">
        <f t="shared" si="0"/>
        <v/>
      </c>
      <c r="O23" s="172" t="str">
        <f t="shared" si="1"/>
        <v/>
      </c>
      <c r="P23" s="171" t="str">
        <f t="shared" si="2"/>
        <v/>
      </c>
      <c r="Q23" s="174"/>
    </row>
    <row r="24" spans="2:17" ht="36" customHeight="1">
      <c r="B24" s="169">
        <v>13</v>
      </c>
      <c r="C24" s="170" t="str">
        <f>IF(Ficha13!$D$21="","",Ficha13!$D$21)</f>
        <v/>
      </c>
      <c r="D24" s="106"/>
      <c r="E24" s="106"/>
      <c r="F24" s="106"/>
      <c r="G24" s="106"/>
      <c r="H24" s="106"/>
      <c r="I24" s="106"/>
      <c r="J24" s="106"/>
      <c r="K24" s="106"/>
      <c r="L24" s="106"/>
      <c r="M24" s="106"/>
      <c r="N24" s="171" t="str">
        <f t="shared" si="0"/>
        <v/>
      </c>
      <c r="O24" s="172" t="str">
        <f t="shared" si="1"/>
        <v/>
      </c>
      <c r="P24" s="171" t="str">
        <f t="shared" si="2"/>
        <v/>
      </c>
      <c r="Q24" s="174"/>
    </row>
    <row r="25" spans="2:17" ht="36" customHeight="1">
      <c r="B25" s="169">
        <v>14</v>
      </c>
      <c r="C25" s="170" t="str">
        <f>IF(Ficha14!$D$21="","",Ficha14!$D$21)</f>
        <v/>
      </c>
      <c r="D25" s="106"/>
      <c r="E25" s="106"/>
      <c r="F25" s="106"/>
      <c r="G25" s="106"/>
      <c r="H25" s="106"/>
      <c r="I25" s="106"/>
      <c r="J25" s="106"/>
      <c r="K25" s="106"/>
      <c r="L25" s="106"/>
      <c r="M25" s="106"/>
      <c r="N25" s="171" t="str">
        <f t="shared" si="0"/>
        <v/>
      </c>
      <c r="O25" s="172" t="str">
        <f t="shared" si="1"/>
        <v/>
      </c>
      <c r="P25" s="171" t="str">
        <f t="shared" si="2"/>
        <v/>
      </c>
      <c r="Q25" s="174"/>
    </row>
    <row r="26" spans="2:17" ht="36" customHeight="1">
      <c r="B26" s="169">
        <v>15</v>
      </c>
      <c r="C26" s="170" t="str">
        <f>IF(Ficha15!$D$21="","",Ficha15!$D$21)</f>
        <v/>
      </c>
      <c r="D26" s="106"/>
      <c r="E26" s="106"/>
      <c r="F26" s="106"/>
      <c r="G26" s="106"/>
      <c r="H26" s="106"/>
      <c r="I26" s="106"/>
      <c r="J26" s="106"/>
      <c r="K26" s="106"/>
      <c r="L26" s="106"/>
      <c r="M26" s="106"/>
      <c r="N26" s="171" t="str">
        <f t="shared" si="0"/>
        <v/>
      </c>
      <c r="O26" s="172" t="str">
        <f t="shared" si="1"/>
        <v/>
      </c>
      <c r="P26" s="171" t="str">
        <f t="shared" si="2"/>
        <v/>
      </c>
      <c r="Q26" s="174"/>
    </row>
    <row r="27" spans="2:17" ht="36" customHeight="1">
      <c r="B27" s="169">
        <v>16</v>
      </c>
      <c r="C27" s="170" t="str">
        <f>IF(Ficha16!$D$21="","",Ficha16!$D$21)</f>
        <v/>
      </c>
      <c r="D27" s="106"/>
      <c r="E27" s="106"/>
      <c r="F27" s="106"/>
      <c r="G27" s="106"/>
      <c r="H27" s="106"/>
      <c r="I27" s="106"/>
      <c r="J27" s="106"/>
      <c r="K27" s="106"/>
      <c r="L27" s="106"/>
      <c r="M27" s="106"/>
      <c r="N27" s="171" t="str">
        <f t="shared" si="0"/>
        <v/>
      </c>
      <c r="O27" s="172" t="str">
        <f t="shared" si="1"/>
        <v/>
      </c>
      <c r="P27" s="171" t="str">
        <f t="shared" si="2"/>
        <v/>
      </c>
      <c r="Q27" s="174"/>
    </row>
    <row r="28" spans="2:17" ht="36" customHeight="1">
      <c r="B28" s="169">
        <v>17</v>
      </c>
      <c r="C28" s="170" t="str">
        <f>IF(Ficha17!$D$21="","",Ficha17!$D$21)</f>
        <v/>
      </c>
      <c r="D28" s="106"/>
      <c r="E28" s="106"/>
      <c r="F28" s="106"/>
      <c r="G28" s="106"/>
      <c r="H28" s="106"/>
      <c r="I28" s="106"/>
      <c r="J28" s="106"/>
      <c r="K28" s="106"/>
      <c r="L28" s="106"/>
      <c r="M28" s="106"/>
      <c r="N28" s="171" t="str">
        <f t="shared" si="0"/>
        <v/>
      </c>
      <c r="O28" s="172" t="str">
        <f t="shared" si="1"/>
        <v/>
      </c>
      <c r="P28" s="171" t="str">
        <f t="shared" si="2"/>
        <v/>
      </c>
      <c r="Q28" s="174"/>
    </row>
    <row r="29" spans="2:17" ht="36" customHeight="1">
      <c r="B29" s="169">
        <v>18</v>
      </c>
      <c r="C29" s="170" t="str">
        <f>IF(Ficha18!$D$21="","",Ficha18!$D$21)</f>
        <v/>
      </c>
      <c r="D29" s="106"/>
      <c r="E29" s="106"/>
      <c r="F29" s="106"/>
      <c r="G29" s="106"/>
      <c r="H29" s="106"/>
      <c r="I29" s="106"/>
      <c r="J29" s="106"/>
      <c r="K29" s="106"/>
      <c r="L29" s="106"/>
      <c r="M29" s="106"/>
      <c r="N29" s="171" t="str">
        <f t="shared" si="0"/>
        <v/>
      </c>
      <c r="O29" s="172" t="str">
        <f t="shared" si="1"/>
        <v/>
      </c>
      <c r="P29" s="171" t="str">
        <f t="shared" si="2"/>
        <v/>
      </c>
      <c r="Q29" s="174"/>
    </row>
    <row r="30" spans="2:17" ht="36" customHeight="1">
      <c r="B30" s="169">
        <v>19</v>
      </c>
      <c r="C30" s="170" t="str">
        <f>IF(Ficha19!$D$21="","",Ficha19!$D$21)</f>
        <v/>
      </c>
      <c r="D30" s="106"/>
      <c r="E30" s="106"/>
      <c r="F30" s="106"/>
      <c r="G30" s="106"/>
      <c r="H30" s="106"/>
      <c r="I30" s="106"/>
      <c r="J30" s="106"/>
      <c r="K30" s="106"/>
      <c r="L30" s="106"/>
      <c r="M30" s="106"/>
      <c r="N30" s="171" t="str">
        <f t="shared" si="0"/>
        <v/>
      </c>
      <c r="O30" s="172" t="str">
        <f t="shared" si="1"/>
        <v/>
      </c>
      <c r="P30" s="171" t="str">
        <f t="shared" si="2"/>
        <v/>
      </c>
      <c r="Q30" s="174"/>
    </row>
    <row r="31" spans="2:17" ht="36" customHeight="1">
      <c r="B31" s="169">
        <v>20</v>
      </c>
      <c r="C31" s="170" t="str">
        <f>IF(Ficha20!$D$21="","",Ficha20!$D$21)</f>
        <v/>
      </c>
      <c r="D31" s="106"/>
      <c r="E31" s="106"/>
      <c r="F31" s="106"/>
      <c r="G31" s="106"/>
      <c r="H31" s="106"/>
      <c r="I31" s="106"/>
      <c r="J31" s="106"/>
      <c r="K31" s="106"/>
      <c r="L31" s="106"/>
      <c r="M31" s="106"/>
      <c r="N31" s="171" t="str">
        <f t="shared" si="0"/>
        <v/>
      </c>
      <c r="O31" s="172" t="str">
        <f t="shared" si="1"/>
        <v/>
      </c>
      <c r="P31" s="171" t="str">
        <f t="shared" si="2"/>
        <v/>
      </c>
      <c r="Q31" s="174"/>
    </row>
  </sheetData>
  <sheetProtection algorithmName="SHA-512" hashValue="JF3khFQ455SZm86S666HNxtXSrvFzNTyPBOy/crg/WAcfElv3NKQNS88tdl5R5P5FxrOeROOSHuVcbrUj+0ZWg==" saltValue="XIxiZlHSoMCgcY5WJIiLSA==" spinCount="100000" sheet="1" objects="1" scenarios="1"/>
  <mergeCells count="8">
    <mergeCell ref="D3:M3"/>
    <mergeCell ref="B1:P1"/>
    <mergeCell ref="D10:M10"/>
    <mergeCell ref="E4:M4"/>
    <mergeCell ref="E5:M5"/>
    <mergeCell ref="E6:M6"/>
    <mergeCell ref="E7:M7"/>
    <mergeCell ref="E8:M8"/>
  </mergeCells>
  <conditionalFormatting sqref="P12:P31">
    <cfRule type="cellIs" dxfId="2" priority="3" operator="notEqual">
      <formula>$O$4</formula>
    </cfRule>
  </conditionalFormatting>
  <conditionalFormatting sqref="C12:C31">
    <cfRule type="cellIs" dxfId="1" priority="1" operator="notEqual">
      <formula>$O$4</formula>
    </cfRule>
  </conditionalFormatting>
  <dataValidations count="1">
    <dataValidation type="list" allowBlank="1" showInputMessage="1" showErrorMessage="1" sqref="D12:M31" xr:uid="{00000000-0002-0000-1C00-000000000000}">
      <formula1>$D$4:$D$8</formula1>
    </dataValidation>
  </dataValidations>
  <hyperlinks>
    <hyperlink ref="C12" location="Ficha1!I65" display="Ficha1!I65" xr:uid="{00000000-0004-0000-1C00-000000000000}"/>
    <hyperlink ref="C13" location="Ficha2!I65" display="Ficha2!I65" xr:uid="{00000000-0004-0000-1C00-000001000000}"/>
    <hyperlink ref="C14" location="Ficha3!I65" display="Ficha3!I65" xr:uid="{00000000-0004-0000-1C00-000002000000}"/>
    <hyperlink ref="C15" location="Ficha4!I65" display="Ficha4!I65" xr:uid="{00000000-0004-0000-1C00-000003000000}"/>
    <hyperlink ref="C16" location="Ficha5!I65" display="Ficha5!I65" xr:uid="{00000000-0004-0000-1C00-000004000000}"/>
    <hyperlink ref="C17" location="Ficha6!I65" display="Ficha6!I65" xr:uid="{00000000-0004-0000-1C00-000005000000}"/>
    <hyperlink ref="C18" location="Ficha7!I65" display="Ficha7!I65" xr:uid="{00000000-0004-0000-1C00-000006000000}"/>
    <hyperlink ref="C19" location="Ficha8!I65" display="Ficha8!I65" xr:uid="{00000000-0004-0000-1C00-000007000000}"/>
    <hyperlink ref="C20" location="Ficha9!I65" display="Ficha9!I65" xr:uid="{00000000-0004-0000-1C00-000008000000}"/>
    <hyperlink ref="C21" location="Ficha10!I65" display="Ficha10!I65" xr:uid="{00000000-0004-0000-1C00-000009000000}"/>
    <hyperlink ref="C22" location="Ficha11!I65" display="Ficha11!I65" xr:uid="{00000000-0004-0000-1C00-00000A000000}"/>
    <hyperlink ref="C23" location="Ficha12!I65" display="Ficha12!I65" xr:uid="{00000000-0004-0000-1C00-00000B000000}"/>
    <hyperlink ref="C24" location="Ficha13!I65" display="Ficha13!I65" xr:uid="{00000000-0004-0000-1C00-00000C000000}"/>
    <hyperlink ref="C25" location="Ficha14!I65" display="Ficha14!I65" xr:uid="{00000000-0004-0000-1C00-00000D000000}"/>
    <hyperlink ref="C26" location="Ficha15!I65" display="Ficha15!I65" xr:uid="{00000000-0004-0000-1C00-00000E000000}"/>
    <hyperlink ref="C27" location="Ficha16!I65" display="Ficha16!I65" xr:uid="{00000000-0004-0000-1C00-00000F000000}"/>
    <hyperlink ref="C28" location="Ficha17!I65" display="Ficha17!I65" xr:uid="{00000000-0004-0000-1C00-000010000000}"/>
    <hyperlink ref="C29" location="Ficha18!I65" display="Ficha18!I65" xr:uid="{00000000-0004-0000-1C00-000011000000}"/>
    <hyperlink ref="C30" location="Ficha19!I65" display="Ficha19!I65" xr:uid="{00000000-0004-0000-1C00-000012000000}"/>
    <hyperlink ref="C31" location="Ficha20!I65" display="Ficha20!I65" xr:uid="{00000000-0004-0000-1C00-000013000000}"/>
  </hyperlinks>
  <pageMargins left="0.7" right="0.7" top="0.75" bottom="0.75" header="0.3" footer="0.3"/>
  <pageSetup scale="3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9">
    <tabColor theme="6" tint="-0.249977111117893"/>
  </sheetPr>
  <dimension ref="A2:F102"/>
  <sheetViews>
    <sheetView showGridLines="0" view="pageBreakPreview" zoomScale="60" zoomScaleNormal="10" workbookViewId="0">
      <selection activeCell="Y2" sqref="Y2:Y5"/>
    </sheetView>
  </sheetViews>
  <sheetFormatPr defaultColWidth="11.5703125" defaultRowHeight="15"/>
  <cols>
    <col min="1" max="1" width="26.28515625" style="130" customWidth="1"/>
    <col min="2" max="2" width="4.7109375" style="130" customWidth="1"/>
    <col min="3" max="3" width="105.7109375" style="130" customWidth="1"/>
    <col min="4" max="4" width="7.140625" style="130" customWidth="1"/>
    <col min="5" max="5" width="4.7109375" style="130" customWidth="1"/>
    <col min="6" max="6" width="105.7109375" style="130" customWidth="1"/>
    <col min="7" max="16384" width="11.5703125" style="130"/>
  </cols>
  <sheetData>
    <row r="2" spans="1:6" ht="30" customHeight="1">
      <c r="A2" s="129" t="s">
        <v>350</v>
      </c>
      <c r="B2" s="340" t="s">
        <v>294</v>
      </c>
      <c r="C2" s="340"/>
      <c r="D2" s="340"/>
      <c r="E2" s="340"/>
      <c r="F2" s="340"/>
    </row>
    <row r="3" spans="1:6" ht="16.149999999999999" customHeight="1"/>
    <row r="4" spans="1:6" ht="37.5" customHeight="1">
      <c r="A4" s="131" t="s">
        <v>351</v>
      </c>
      <c r="B4" s="341" t="s">
        <v>352</v>
      </c>
      <c r="C4" s="341"/>
      <c r="D4" s="341"/>
      <c r="E4" s="341"/>
      <c r="F4" s="341"/>
    </row>
    <row r="5" spans="1:6" ht="51" customHeight="1">
      <c r="A5" s="132" t="s">
        <v>353</v>
      </c>
      <c r="B5" s="342" t="s">
        <v>246</v>
      </c>
      <c r="C5" s="342"/>
      <c r="D5" s="342"/>
      <c r="E5" s="342"/>
      <c r="F5" s="342"/>
    </row>
    <row r="6" spans="1:6" ht="33.75" customHeight="1">
      <c r="A6" s="133" t="s">
        <v>354</v>
      </c>
      <c r="B6" s="343" t="s">
        <v>355</v>
      </c>
      <c r="C6" s="343"/>
      <c r="D6" s="343"/>
      <c r="E6" s="343"/>
      <c r="F6" s="343"/>
    </row>
    <row r="7" spans="1:6" ht="53.25" customHeight="1">
      <c r="A7" s="132" t="s">
        <v>356</v>
      </c>
      <c r="B7" s="342" t="s">
        <v>357</v>
      </c>
      <c r="C7" s="342"/>
      <c r="D7" s="342"/>
      <c r="E7" s="342"/>
      <c r="F7" s="342"/>
    </row>
    <row r="8" spans="1:6" ht="33.75" customHeight="1">
      <c r="A8" s="134" t="s">
        <v>358</v>
      </c>
      <c r="B8" s="352" t="s">
        <v>359</v>
      </c>
      <c r="C8" s="352"/>
      <c r="D8" s="352"/>
      <c r="E8" s="352"/>
      <c r="F8" s="352"/>
    </row>
    <row r="9" spans="1:6">
      <c r="A9" s="135"/>
    </row>
    <row r="10" spans="1:6" ht="45.75" customHeight="1">
      <c r="A10" s="136" t="s">
        <v>360</v>
      </c>
      <c r="B10" s="353" t="str">
        <f>CONCATENATE(B4," ",B5," ",B6,", ",B7," ",B8)</f>
        <v>Realizar una adecuada planeación del sistema de gestión integrado mediante la identificación de requisitos de las normas de calidad y medio ambiente necesarios para el establecidmiento de la información documentada requerida, con el fin de contribuir con la eficacia y efectividad institucional</v>
      </c>
      <c r="C10" s="353"/>
      <c r="D10" s="353"/>
      <c r="E10" s="353"/>
      <c r="F10" s="353"/>
    </row>
    <row r="11" spans="1:6" ht="27" customHeight="1" thickBot="1">
      <c r="A11" s="137"/>
      <c r="B11" s="135"/>
      <c r="C11" s="135"/>
      <c r="D11" s="135"/>
      <c r="E11" s="135"/>
      <c r="F11" s="135"/>
    </row>
    <row r="12" spans="1:6" ht="28.9" customHeight="1" thickBot="1">
      <c r="B12" s="357" t="s">
        <v>361</v>
      </c>
      <c r="C12" s="358"/>
      <c r="D12" s="358"/>
      <c r="E12" s="358"/>
      <c r="F12" s="359"/>
    </row>
    <row r="13" spans="1:6" ht="15.75" thickBot="1"/>
    <row r="14" spans="1:6" ht="28.15" customHeight="1" thickBot="1">
      <c r="B14" s="344" t="s">
        <v>362</v>
      </c>
      <c r="C14" s="345"/>
      <c r="D14" s="345"/>
      <c r="E14" s="345"/>
      <c r="F14" s="346"/>
    </row>
    <row r="15" spans="1:6" ht="6" customHeight="1" thickBot="1"/>
    <row r="16" spans="1:6">
      <c r="B16" s="360" t="s">
        <v>342</v>
      </c>
      <c r="C16" s="361"/>
      <c r="D16" s="135"/>
      <c r="E16" s="362" t="s">
        <v>345</v>
      </c>
      <c r="F16" s="363"/>
    </row>
    <row r="17" spans="2:6">
      <c r="B17" s="138">
        <v>1</v>
      </c>
      <c r="C17" s="187" t="s">
        <v>363</v>
      </c>
      <c r="D17" s="82"/>
      <c r="E17" s="138">
        <v>1</v>
      </c>
      <c r="F17" s="187" t="s">
        <v>364</v>
      </c>
    </row>
    <row r="18" spans="2:6">
      <c r="B18" s="138">
        <v>2</v>
      </c>
      <c r="C18" s="187" t="s">
        <v>365</v>
      </c>
      <c r="D18" s="82"/>
      <c r="E18" s="138">
        <v>2</v>
      </c>
      <c r="F18" s="187" t="s">
        <v>366</v>
      </c>
    </row>
    <row r="19" spans="2:6">
      <c r="B19" s="138">
        <v>3</v>
      </c>
      <c r="C19" s="187" t="s">
        <v>367</v>
      </c>
      <c r="D19" s="82"/>
      <c r="E19" s="138">
        <v>3</v>
      </c>
      <c r="F19" s="187" t="s">
        <v>368</v>
      </c>
    </row>
    <row r="20" spans="2:6">
      <c r="B20" s="138">
        <v>4</v>
      </c>
      <c r="C20" s="187" t="s">
        <v>369</v>
      </c>
      <c r="D20" s="82"/>
      <c r="E20" s="138">
        <v>4</v>
      </c>
      <c r="F20" s="187" t="s">
        <v>370</v>
      </c>
    </row>
    <row r="21" spans="2:6">
      <c r="B21" s="138">
        <v>5</v>
      </c>
      <c r="C21" s="187"/>
      <c r="D21" s="82"/>
      <c r="E21" s="138">
        <v>5</v>
      </c>
      <c r="F21" s="187"/>
    </row>
    <row r="22" spans="2:6">
      <c r="B22" s="138">
        <v>6</v>
      </c>
      <c r="C22" s="187"/>
      <c r="D22" s="82"/>
      <c r="E22" s="138">
        <v>6</v>
      </c>
      <c r="F22" s="187"/>
    </row>
    <row r="23" spans="2:6">
      <c r="B23" s="138">
        <v>7</v>
      </c>
      <c r="C23" s="187"/>
      <c r="D23" s="82"/>
      <c r="E23" s="138">
        <v>7</v>
      </c>
      <c r="F23" s="187"/>
    </row>
    <row r="24" spans="2:6">
      <c r="B24" s="138">
        <v>8</v>
      </c>
      <c r="C24" s="187"/>
      <c r="D24" s="82"/>
      <c r="E24" s="138">
        <v>8</v>
      </c>
      <c r="F24" s="187"/>
    </row>
    <row r="25" spans="2:6">
      <c r="B25" s="138">
        <v>9</v>
      </c>
      <c r="C25" s="187"/>
      <c r="D25" s="82"/>
      <c r="E25" s="138">
        <v>9</v>
      </c>
      <c r="F25" s="187"/>
    </row>
    <row r="26" spans="2:6">
      <c r="B26" s="138">
        <v>10</v>
      </c>
      <c r="C26" s="187"/>
      <c r="D26" s="82"/>
      <c r="E26" s="138">
        <v>10</v>
      </c>
      <c r="F26" s="187"/>
    </row>
    <row r="27" spans="2:6">
      <c r="B27" s="138">
        <v>11</v>
      </c>
      <c r="C27" s="187"/>
      <c r="D27" s="82"/>
      <c r="E27" s="138">
        <v>11</v>
      </c>
      <c r="F27" s="187"/>
    </row>
    <row r="28" spans="2:6">
      <c r="B28" s="138">
        <v>12</v>
      </c>
      <c r="C28" s="187"/>
      <c r="D28" s="82"/>
      <c r="E28" s="138">
        <v>12</v>
      </c>
      <c r="F28" s="187"/>
    </row>
    <row r="29" spans="2:6">
      <c r="B29" s="138">
        <v>13</v>
      </c>
      <c r="C29" s="187"/>
      <c r="D29" s="82"/>
      <c r="E29" s="138">
        <v>13</v>
      </c>
      <c r="F29" s="187"/>
    </row>
    <row r="30" spans="2:6">
      <c r="B30" s="138">
        <v>14</v>
      </c>
      <c r="C30" s="187"/>
      <c r="D30" s="82"/>
      <c r="E30" s="138">
        <v>14</v>
      </c>
      <c r="F30" s="187"/>
    </row>
    <row r="31" spans="2:6">
      <c r="B31" s="138">
        <v>15</v>
      </c>
      <c r="C31" s="187"/>
      <c r="D31" s="82"/>
      <c r="E31" s="138">
        <v>15</v>
      </c>
      <c r="F31" s="187"/>
    </row>
    <row r="32" spans="2:6">
      <c r="B32" s="138">
        <v>16</v>
      </c>
      <c r="C32" s="187"/>
      <c r="D32" s="82"/>
      <c r="E32" s="138">
        <v>16</v>
      </c>
      <c r="F32" s="187"/>
    </row>
    <row r="33" spans="2:6">
      <c r="B33" s="138">
        <v>17</v>
      </c>
      <c r="C33" s="187"/>
      <c r="D33" s="82"/>
      <c r="E33" s="138">
        <v>17</v>
      </c>
      <c r="F33" s="187"/>
    </row>
    <row r="34" spans="2:6">
      <c r="B34" s="138">
        <v>18</v>
      </c>
      <c r="C34" s="187"/>
      <c r="D34" s="82"/>
      <c r="E34" s="138">
        <v>18</v>
      </c>
      <c r="F34" s="187"/>
    </row>
    <row r="35" spans="2:6">
      <c r="B35" s="138">
        <v>19</v>
      </c>
      <c r="C35" s="187"/>
      <c r="D35" s="82"/>
      <c r="E35" s="138">
        <v>19</v>
      </c>
      <c r="F35" s="187"/>
    </row>
    <row r="36" spans="2:6" ht="15.75" thickBot="1">
      <c r="B36" s="139">
        <v>20</v>
      </c>
      <c r="C36" s="188"/>
      <c r="D36" s="82"/>
      <c r="E36" s="139">
        <v>20</v>
      </c>
      <c r="F36" s="188"/>
    </row>
    <row r="37" spans="2:6" ht="17.45" customHeight="1" thickBot="1"/>
    <row r="38" spans="2:6" ht="28.15" customHeight="1" thickBot="1">
      <c r="B38" s="344" t="s">
        <v>371</v>
      </c>
      <c r="C38" s="345"/>
      <c r="D38" s="345"/>
      <c r="E38" s="345"/>
      <c r="F38" s="346"/>
    </row>
    <row r="39" spans="2:6" ht="14.45" customHeight="1" thickBot="1"/>
    <row r="40" spans="2:6">
      <c r="B40" s="354" t="s">
        <v>342</v>
      </c>
      <c r="C40" s="355"/>
      <c r="D40" s="355"/>
      <c r="E40" s="355"/>
      <c r="F40" s="356"/>
    </row>
    <row r="41" spans="2:6" ht="21" customHeight="1">
      <c r="B41" s="138">
        <v>1</v>
      </c>
      <c r="C41" s="347" t="s">
        <v>363</v>
      </c>
      <c r="D41" s="348"/>
      <c r="E41" s="348"/>
      <c r="F41" s="349"/>
    </row>
    <row r="42" spans="2:6">
      <c r="B42" s="138">
        <v>2</v>
      </c>
      <c r="C42" s="347" t="s">
        <v>365</v>
      </c>
      <c r="D42" s="348"/>
      <c r="E42" s="348"/>
      <c r="F42" s="349"/>
    </row>
    <row r="43" spans="2:6">
      <c r="B43" s="138">
        <v>3</v>
      </c>
      <c r="C43" s="347" t="s">
        <v>367</v>
      </c>
      <c r="D43" s="348"/>
      <c r="E43" s="348"/>
      <c r="F43" s="349"/>
    </row>
    <row r="44" spans="2:6">
      <c r="B44" s="138">
        <v>4</v>
      </c>
      <c r="C44" s="347" t="s">
        <v>369</v>
      </c>
      <c r="D44" s="348"/>
      <c r="E44" s="348"/>
      <c r="F44" s="349"/>
    </row>
    <row r="45" spans="2:6">
      <c r="B45" s="138">
        <v>5</v>
      </c>
      <c r="C45" s="347"/>
      <c r="D45" s="348"/>
      <c r="E45" s="348"/>
      <c r="F45" s="349"/>
    </row>
    <row r="46" spans="2:6">
      <c r="B46" s="138">
        <v>6</v>
      </c>
      <c r="C46" s="347"/>
      <c r="D46" s="348"/>
      <c r="E46" s="348"/>
      <c r="F46" s="349"/>
    </row>
    <row r="47" spans="2:6">
      <c r="B47" s="138">
        <v>7</v>
      </c>
      <c r="C47" s="347"/>
      <c r="D47" s="348"/>
      <c r="E47" s="348"/>
      <c r="F47" s="349"/>
    </row>
    <row r="48" spans="2:6">
      <c r="B48" s="138">
        <v>8</v>
      </c>
      <c r="C48" s="347"/>
      <c r="D48" s="348"/>
      <c r="E48" s="348"/>
      <c r="F48" s="349"/>
    </row>
    <row r="49" spans="1:6">
      <c r="B49" s="138">
        <v>9</v>
      </c>
      <c r="C49" s="347"/>
      <c r="D49" s="348"/>
      <c r="E49" s="348"/>
      <c r="F49" s="349"/>
    </row>
    <row r="50" spans="1:6">
      <c r="B50" s="138">
        <v>10</v>
      </c>
      <c r="C50" s="347"/>
      <c r="D50" s="348"/>
      <c r="E50" s="348"/>
      <c r="F50" s="349"/>
    </row>
    <row r="51" spans="1:6">
      <c r="B51" s="369" t="s">
        <v>345</v>
      </c>
      <c r="C51" s="370"/>
      <c r="D51" s="370"/>
      <c r="E51" s="370"/>
      <c r="F51" s="371"/>
    </row>
    <row r="52" spans="1:6">
      <c r="B52" s="138">
        <v>1</v>
      </c>
      <c r="C52" s="350" t="s">
        <v>364</v>
      </c>
      <c r="D52" s="350"/>
      <c r="E52" s="350"/>
      <c r="F52" s="351"/>
    </row>
    <row r="53" spans="1:6">
      <c r="B53" s="138">
        <v>2</v>
      </c>
      <c r="C53" s="350" t="s">
        <v>366</v>
      </c>
      <c r="D53" s="350"/>
      <c r="E53" s="350"/>
      <c r="F53" s="351"/>
    </row>
    <row r="54" spans="1:6">
      <c r="B54" s="138">
        <v>3</v>
      </c>
      <c r="C54" s="350" t="s">
        <v>368</v>
      </c>
      <c r="D54" s="350"/>
      <c r="E54" s="350"/>
      <c r="F54" s="351"/>
    </row>
    <row r="55" spans="1:6">
      <c r="B55" s="138">
        <v>4</v>
      </c>
      <c r="C55" s="350" t="s">
        <v>370</v>
      </c>
      <c r="D55" s="350"/>
      <c r="E55" s="350"/>
      <c r="F55" s="351"/>
    </row>
    <row r="56" spans="1:6">
      <c r="B56" s="138">
        <v>5</v>
      </c>
      <c r="C56" s="350"/>
      <c r="D56" s="350"/>
      <c r="E56" s="350"/>
      <c r="F56" s="351"/>
    </row>
    <row r="57" spans="1:6">
      <c r="B57" s="138">
        <v>6</v>
      </c>
      <c r="C57" s="350"/>
      <c r="D57" s="350"/>
      <c r="E57" s="350"/>
      <c r="F57" s="351"/>
    </row>
    <row r="58" spans="1:6">
      <c r="B58" s="138">
        <v>7</v>
      </c>
      <c r="C58" s="350"/>
      <c r="D58" s="350"/>
      <c r="E58" s="350"/>
      <c r="F58" s="351"/>
    </row>
    <row r="59" spans="1:6">
      <c r="B59" s="138">
        <v>8</v>
      </c>
      <c r="C59" s="350"/>
      <c r="D59" s="350"/>
      <c r="E59" s="350"/>
      <c r="F59" s="351"/>
    </row>
    <row r="60" spans="1:6">
      <c r="B60" s="138">
        <v>9</v>
      </c>
      <c r="C60" s="350"/>
      <c r="D60" s="350"/>
      <c r="E60" s="350"/>
      <c r="F60" s="351"/>
    </row>
    <row r="61" spans="1:6" ht="15.75" thickBot="1">
      <c r="B61" s="139">
        <v>10</v>
      </c>
      <c r="C61" s="367"/>
      <c r="D61" s="367"/>
      <c r="E61" s="367"/>
      <c r="F61" s="368"/>
    </row>
    <row r="62" spans="1:6" ht="34.5" customHeight="1"/>
    <row r="63" spans="1:6" ht="15.75" thickBot="1"/>
    <row r="64" spans="1:6" ht="30" customHeight="1">
      <c r="A64" s="337" t="s">
        <v>372</v>
      </c>
      <c r="B64" s="338"/>
      <c r="C64" s="338"/>
      <c r="D64" s="338"/>
      <c r="E64" s="338"/>
      <c r="F64" s="339"/>
    </row>
    <row r="65" spans="1:6">
      <c r="A65" s="327"/>
      <c r="B65" s="328"/>
      <c r="C65" s="328"/>
      <c r="D65" s="328"/>
      <c r="E65" s="328"/>
      <c r="F65" s="329"/>
    </row>
    <row r="66" spans="1:6">
      <c r="A66" s="330" t="s">
        <v>373</v>
      </c>
      <c r="B66" s="331"/>
      <c r="C66" s="332"/>
      <c r="D66" s="193"/>
      <c r="E66" s="193"/>
      <c r="F66" s="192"/>
    </row>
    <row r="67" spans="1:6" ht="60" customHeight="1">
      <c r="A67" s="323" t="s">
        <v>51</v>
      </c>
      <c r="B67" s="324"/>
      <c r="C67" s="325" t="s">
        <v>374</v>
      </c>
      <c r="D67" s="325"/>
      <c r="E67" s="325"/>
      <c r="F67" s="326"/>
    </row>
    <row r="68" spans="1:6" ht="60" customHeight="1">
      <c r="A68" s="323" t="s">
        <v>89</v>
      </c>
      <c r="B68" s="324"/>
      <c r="C68" s="325" t="s">
        <v>375</v>
      </c>
      <c r="D68" s="325"/>
      <c r="E68" s="325"/>
      <c r="F68" s="326"/>
    </row>
    <row r="69" spans="1:6" ht="60" customHeight="1">
      <c r="A69" s="323" t="s">
        <v>126</v>
      </c>
      <c r="B69" s="324"/>
      <c r="C69" s="325" t="s">
        <v>376</v>
      </c>
      <c r="D69" s="325"/>
      <c r="E69" s="325"/>
      <c r="F69" s="326"/>
    </row>
    <row r="70" spans="1:6" ht="60" customHeight="1">
      <c r="A70" s="323" t="s">
        <v>152</v>
      </c>
      <c r="B70" s="324"/>
      <c r="C70" s="325" t="s">
        <v>377</v>
      </c>
      <c r="D70" s="325"/>
      <c r="E70" s="325"/>
      <c r="F70" s="326"/>
    </row>
    <row r="71" spans="1:6" ht="60" customHeight="1">
      <c r="A71" s="323" t="s">
        <v>174</v>
      </c>
      <c r="B71" s="324"/>
      <c r="C71" s="325" t="s">
        <v>378</v>
      </c>
      <c r="D71" s="325"/>
      <c r="E71" s="325"/>
      <c r="F71" s="326"/>
    </row>
    <row r="72" spans="1:6" ht="60" customHeight="1">
      <c r="A72" s="323" t="s">
        <v>192</v>
      </c>
      <c r="B72" s="324"/>
      <c r="C72" s="325" t="s">
        <v>379</v>
      </c>
      <c r="D72" s="325"/>
      <c r="E72" s="325"/>
      <c r="F72" s="326"/>
    </row>
    <row r="73" spans="1:6" ht="60" customHeight="1">
      <c r="A73" s="323" t="s">
        <v>203</v>
      </c>
      <c r="B73" s="324"/>
      <c r="C73" s="325" t="s">
        <v>380</v>
      </c>
      <c r="D73" s="325"/>
      <c r="E73" s="325"/>
      <c r="F73" s="326"/>
    </row>
    <row r="74" spans="1:6" ht="60" customHeight="1">
      <c r="A74" s="323" t="s">
        <v>213</v>
      </c>
      <c r="B74" s="324"/>
      <c r="C74" s="364" t="s">
        <v>381</v>
      </c>
      <c r="D74" s="365"/>
      <c r="E74" s="365"/>
      <c r="F74" s="366"/>
    </row>
    <row r="75" spans="1:6" ht="60" customHeight="1">
      <c r="A75" s="323" t="s">
        <v>219</v>
      </c>
      <c r="B75" s="324"/>
      <c r="C75" s="335" t="s">
        <v>382</v>
      </c>
      <c r="D75" s="335"/>
      <c r="E75" s="335"/>
      <c r="F75" s="336"/>
    </row>
    <row r="76" spans="1:6" ht="60" customHeight="1">
      <c r="A76" s="323" t="s">
        <v>225</v>
      </c>
      <c r="B76" s="324"/>
      <c r="C76" s="325" t="s">
        <v>383</v>
      </c>
      <c r="D76" s="325"/>
      <c r="E76" s="325"/>
      <c r="F76" s="326"/>
    </row>
    <row r="77" spans="1:6" ht="60" customHeight="1">
      <c r="A77" s="333" t="s">
        <v>231</v>
      </c>
      <c r="B77" s="334"/>
      <c r="C77" s="325" t="s">
        <v>384</v>
      </c>
      <c r="D77" s="325"/>
      <c r="E77" s="325"/>
      <c r="F77" s="326"/>
    </row>
    <row r="78" spans="1:6" ht="60" customHeight="1">
      <c r="A78" s="333" t="s">
        <v>237</v>
      </c>
      <c r="B78" s="334"/>
      <c r="C78" s="325" t="s">
        <v>385</v>
      </c>
      <c r="D78" s="325"/>
      <c r="E78" s="325"/>
      <c r="F78" s="326"/>
    </row>
    <row r="79" spans="1:6" ht="60" customHeight="1">
      <c r="A79" s="333" t="s">
        <v>241</v>
      </c>
      <c r="B79" s="334"/>
      <c r="C79" s="325" t="s">
        <v>386</v>
      </c>
      <c r="D79" s="325"/>
      <c r="E79" s="325"/>
      <c r="F79" s="326"/>
    </row>
    <row r="80" spans="1:6" ht="60" customHeight="1">
      <c r="A80" s="333" t="s">
        <v>245</v>
      </c>
      <c r="B80" s="334"/>
      <c r="C80" s="325" t="s">
        <v>387</v>
      </c>
      <c r="D80" s="325"/>
      <c r="E80" s="325"/>
      <c r="F80" s="326"/>
    </row>
    <row r="81" spans="1:6" ht="60" customHeight="1">
      <c r="A81" s="333" t="s">
        <v>249</v>
      </c>
      <c r="B81" s="334"/>
      <c r="C81" s="325" t="s">
        <v>388</v>
      </c>
      <c r="D81" s="325"/>
      <c r="E81" s="325"/>
      <c r="F81" s="326"/>
    </row>
    <row r="82" spans="1:6">
      <c r="A82" s="327"/>
      <c r="B82" s="328"/>
      <c r="C82" s="328"/>
      <c r="D82" s="328"/>
      <c r="E82" s="328"/>
      <c r="F82" s="329"/>
    </row>
    <row r="83" spans="1:6">
      <c r="A83" s="330" t="s">
        <v>389</v>
      </c>
      <c r="B83" s="331"/>
      <c r="C83" s="332"/>
      <c r="D83" s="193"/>
      <c r="E83" s="193"/>
      <c r="F83" s="192"/>
    </row>
    <row r="84" spans="1:6" ht="47.25" customHeight="1">
      <c r="A84" s="323" t="s">
        <v>390</v>
      </c>
      <c r="B84" s="324"/>
      <c r="C84" s="325" t="s">
        <v>391</v>
      </c>
      <c r="D84" s="325"/>
      <c r="E84" s="325"/>
      <c r="F84" s="326"/>
    </row>
    <row r="85" spans="1:6" ht="30" customHeight="1">
      <c r="A85" s="323" t="s">
        <v>392</v>
      </c>
      <c r="B85" s="324"/>
      <c r="C85" s="325" t="s">
        <v>393</v>
      </c>
      <c r="D85" s="325"/>
      <c r="E85" s="325"/>
      <c r="F85" s="326"/>
    </row>
    <row r="86" spans="1:6" ht="34.5" customHeight="1">
      <c r="A86" s="323" t="s">
        <v>394</v>
      </c>
      <c r="B86" s="324"/>
      <c r="C86" s="325" t="s">
        <v>395</v>
      </c>
      <c r="D86" s="325"/>
      <c r="E86" s="325"/>
      <c r="F86" s="326"/>
    </row>
    <row r="87" spans="1:6" ht="35.25" customHeight="1">
      <c r="A87" s="323" t="s">
        <v>396</v>
      </c>
      <c r="B87" s="324"/>
      <c r="C87" s="325" t="s">
        <v>397</v>
      </c>
      <c r="D87" s="325"/>
      <c r="E87" s="325"/>
      <c r="F87" s="326"/>
    </row>
    <row r="88" spans="1:6">
      <c r="A88" s="323" t="s">
        <v>398</v>
      </c>
      <c r="B88" s="324"/>
      <c r="C88" s="325" t="s">
        <v>399</v>
      </c>
      <c r="D88" s="325"/>
      <c r="E88" s="325"/>
      <c r="F88" s="326"/>
    </row>
    <row r="89" spans="1:6" ht="32.25" customHeight="1">
      <c r="A89" s="323" t="s">
        <v>400</v>
      </c>
      <c r="B89" s="324"/>
      <c r="C89" s="325" t="s">
        <v>401</v>
      </c>
      <c r="D89" s="325"/>
      <c r="E89" s="325"/>
      <c r="F89" s="326"/>
    </row>
    <row r="90" spans="1:6">
      <c r="A90" s="327"/>
      <c r="B90" s="328"/>
      <c r="C90" s="328"/>
      <c r="D90" s="328"/>
      <c r="E90" s="328"/>
      <c r="F90" s="329"/>
    </row>
    <row r="91" spans="1:6">
      <c r="A91" s="330" t="s">
        <v>402</v>
      </c>
      <c r="B91" s="331"/>
      <c r="C91" s="332"/>
      <c r="D91" s="193"/>
      <c r="E91" s="193"/>
      <c r="F91" s="192"/>
    </row>
    <row r="92" spans="1:6" ht="47.25" customHeight="1">
      <c r="A92" s="323" t="s">
        <v>403</v>
      </c>
      <c r="B92" s="324"/>
      <c r="C92" s="325" t="s">
        <v>404</v>
      </c>
      <c r="D92" s="325"/>
      <c r="E92" s="325"/>
      <c r="F92" s="326"/>
    </row>
    <row r="93" spans="1:6" ht="30" customHeight="1">
      <c r="A93" s="323" t="s">
        <v>405</v>
      </c>
      <c r="B93" s="324"/>
      <c r="C93" s="325" t="s">
        <v>406</v>
      </c>
      <c r="D93" s="325"/>
      <c r="E93" s="325"/>
      <c r="F93" s="326"/>
    </row>
    <row r="94" spans="1:6" ht="34.5" customHeight="1">
      <c r="A94" s="323" t="s">
        <v>407</v>
      </c>
      <c r="B94" s="324"/>
      <c r="C94" s="325" t="s">
        <v>408</v>
      </c>
      <c r="D94" s="325"/>
      <c r="E94" s="325"/>
      <c r="F94" s="326"/>
    </row>
    <row r="95" spans="1:6" ht="35.25" customHeight="1">
      <c r="A95" s="323" t="s">
        <v>409</v>
      </c>
      <c r="B95" s="324"/>
      <c r="C95" s="325" t="s">
        <v>410</v>
      </c>
      <c r="D95" s="325"/>
      <c r="E95" s="325"/>
      <c r="F95" s="326"/>
    </row>
    <row r="96" spans="1:6">
      <c r="A96" s="327"/>
      <c r="B96" s="328"/>
      <c r="C96" s="328"/>
      <c r="D96" s="328"/>
      <c r="E96" s="328"/>
      <c r="F96" s="329"/>
    </row>
    <row r="97" spans="1:6">
      <c r="A97" s="330" t="s">
        <v>411</v>
      </c>
      <c r="B97" s="331"/>
      <c r="C97" s="332"/>
      <c r="D97" s="193"/>
      <c r="E97" s="193"/>
      <c r="F97" s="192"/>
    </row>
    <row r="98" spans="1:6" ht="47.25" customHeight="1">
      <c r="A98" s="323" t="s">
        <v>412</v>
      </c>
      <c r="B98" s="324"/>
      <c r="C98" s="325" t="s">
        <v>413</v>
      </c>
      <c r="D98" s="325"/>
      <c r="E98" s="325"/>
      <c r="F98" s="326"/>
    </row>
    <row r="99" spans="1:6" ht="30" customHeight="1">
      <c r="A99" s="323" t="s">
        <v>414</v>
      </c>
      <c r="B99" s="324"/>
      <c r="C99" s="325" t="s">
        <v>415</v>
      </c>
      <c r="D99" s="325"/>
      <c r="E99" s="325"/>
      <c r="F99" s="326"/>
    </row>
    <row r="100" spans="1:6" ht="34.5" customHeight="1">
      <c r="A100" s="323" t="s">
        <v>416</v>
      </c>
      <c r="B100" s="324"/>
      <c r="C100" s="325" t="s">
        <v>417</v>
      </c>
      <c r="D100" s="325"/>
      <c r="E100" s="325"/>
      <c r="F100" s="326"/>
    </row>
    <row r="101" spans="1:6" ht="35.25" customHeight="1">
      <c r="A101" s="323" t="s">
        <v>418</v>
      </c>
      <c r="B101" s="324"/>
      <c r="C101" s="325" t="s">
        <v>419</v>
      </c>
      <c r="D101" s="325"/>
      <c r="E101" s="325"/>
      <c r="F101" s="326"/>
    </row>
    <row r="102" spans="1:6" ht="35.25" customHeight="1" thickBot="1">
      <c r="A102" s="319" t="s">
        <v>420</v>
      </c>
      <c r="B102" s="320"/>
      <c r="C102" s="321" t="s">
        <v>421</v>
      </c>
      <c r="D102" s="321"/>
      <c r="E102" s="321"/>
      <c r="F102" s="322"/>
    </row>
  </sheetData>
  <sheetProtection algorithmName="SHA-512" hashValue="gNEFf8+G0UZOp3rpENhLvjY2uZs7daSkpLOV8Z2caOJIADH1z1PsOkGNNA8iQKixPLHv+YjSaIhabXcqoD+7ig==" saltValue="Fcm8mReIhSOHRAPDmON73Q==" spinCount="100000" sheet="1" objects="1" scenarios="1" formatRows="0"/>
  <mergeCells count="103">
    <mergeCell ref="B38:F38"/>
    <mergeCell ref="C74:F74"/>
    <mergeCell ref="A74:B74"/>
    <mergeCell ref="A70:B70"/>
    <mergeCell ref="A71:B71"/>
    <mergeCell ref="A72:B72"/>
    <mergeCell ref="A73:B73"/>
    <mergeCell ref="C70:F70"/>
    <mergeCell ref="C71:F71"/>
    <mergeCell ref="C72:F72"/>
    <mergeCell ref="C73:F73"/>
    <mergeCell ref="C43:F43"/>
    <mergeCell ref="C60:F60"/>
    <mergeCell ref="C61:F61"/>
    <mergeCell ref="C50:F50"/>
    <mergeCell ref="C52:F52"/>
    <mergeCell ref="C53:F53"/>
    <mergeCell ref="C54:F54"/>
    <mergeCell ref="C55:F55"/>
    <mergeCell ref="C56:F56"/>
    <mergeCell ref="B51:F51"/>
    <mergeCell ref="C57:F57"/>
    <mergeCell ref="C58:F58"/>
    <mergeCell ref="B2:F2"/>
    <mergeCell ref="B4:F4"/>
    <mergeCell ref="B5:F5"/>
    <mergeCell ref="B6:F6"/>
    <mergeCell ref="B7:F7"/>
    <mergeCell ref="B14:F14"/>
    <mergeCell ref="A66:C66"/>
    <mergeCell ref="C67:F67"/>
    <mergeCell ref="C68:F68"/>
    <mergeCell ref="C42:F42"/>
    <mergeCell ref="C59:F59"/>
    <mergeCell ref="C49:F49"/>
    <mergeCell ref="B8:F8"/>
    <mergeCell ref="B10:F10"/>
    <mergeCell ref="C44:F44"/>
    <mergeCell ref="C45:F45"/>
    <mergeCell ref="C46:F46"/>
    <mergeCell ref="C47:F47"/>
    <mergeCell ref="C48:F48"/>
    <mergeCell ref="B40:F40"/>
    <mergeCell ref="C41:F41"/>
    <mergeCell ref="B12:F12"/>
    <mergeCell ref="B16:C16"/>
    <mergeCell ref="E16:F16"/>
    <mergeCell ref="C75:F75"/>
    <mergeCell ref="C81:F81"/>
    <mergeCell ref="A83:C83"/>
    <mergeCell ref="C84:F84"/>
    <mergeCell ref="C85:F85"/>
    <mergeCell ref="A64:F64"/>
    <mergeCell ref="C86:F86"/>
    <mergeCell ref="C87:F87"/>
    <mergeCell ref="C88:F88"/>
    <mergeCell ref="A67:B67"/>
    <mergeCell ref="A68:B68"/>
    <mergeCell ref="A69:B69"/>
    <mergeCell ref="A84:B84"/>
    <mergeCell ref="A85:B85"/>
    <mergeCell ref="A65:F65"/>
    <mergeCell ref="A82:F82"/>
    <mergeCell ref="A75:B75"/>
    <mergeCell ref="A81:B81"/>
    <mergeCell ref="C69:F69"/>
    <mergeCell ref="A80:B80"/>
    <mergeCell ref="C77:F77"/>
    <mergeCell ref="A76:B76"/>
    <mergeCell ref="C76:F76"/>
    <mergeCell ref="A77:B77"/>
    <mergeCell ref="A89:B89"/>
    <mergeCell ref="C89:F89"/>
    <mergeCell ref="C78:F78"/>
    <mergeCell ref="C79:F79"/>
    <mergeCell ref="C80:F80"/>
    <mergeCell ref="A86:B86"/>
    <mergeCell ref="A88:B88"/>
    <mergeCell ref="A87:B87"/>
    <mergeCell ref="A78:B78"/>
    <mergeCell ref="A79:B79"/>
    <mergeCell ref="A102:B102"/>
    <mergeCell ref="C102:F102"/>
    <mergeCell ref="A100:B100"/>
    <mergeCell ref="C100:F100"/>
    <mergeCell ref="A101:B101"/>
    <mergeCell ref="C101:F101"/>
    <mergeCell ref="A90:F90"/>
    <mergeCell ref="A96:F96"/>
    <mergeCell ref="A99:B99"/>
    <mergeCell ref="C99:F99"/>
    <mergeCell ref="A97:C97"/>
    <mergeCell ref="A98:B98"/>
    <mergeCell ref="C98:F98"/>
    <mergeCell ref="A94:B94"/>
    <mergeCell ref="A95:B95"/>
    <mergeCell ref="C95:F95"/>
    <mergeCell ref="A92:B92"/>
    <mergeCell ref="C92:F92"/>
    <mergeCell ref="C94:F94"/>
    <mergeCell ref="A91:C91"/>
    <mergeCell ref="A93:B93"/>
    <mergeCell ref="C93:F93"/>
  </mergeCells>
  <dataValidations count="1">
    <dataValidation type="list" allowBlank="1" showInputMessage="1" showErrorMessage="1" sqref="B2:F2" xr:uid="{00000000-0002-0000-0200-000000000000}">
      <formula1>Proceso</formula1>
    </dataValidation>
  </dataValidations>
  <pageMargins left="0.7" right="0.7" top="0.75" bottom="0.75" header="0.3" footer="0.3"/>
  <pageSetup scale="25"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30">
    <tabColor rgb="FF002060"/>
  </sheetPr>
  <dimension ref="B1:X44"/>
  <sheetViews>
    <sheetView showGridLines="0" view="pageBreakPreview" zoomScale="85" zoomScaleNormal="40" zoomScaleSheetLayoutView="85" workbookViewId="0">
      <pane xSplit="3" ySplit="4" topLeftCell="D5" activePane="bottomRight" state="frozen"/>
      <selection pane="bottomRight" activeCell="F4" sqref="F4:G4"/>
      <selection pane="bottomLeft" activeCell="F4" sqref="F4"/>
      <selection pane="topRight" activeCell="F4" sqref="F4"/>
    </sheetView>
  </sheetViews>
  <sheetFormatPr defaultColWidth="11.5703125" defaultRowHeight="15.75"/>
  <cols>
    <col min="1" max="1" width="1" style="58" customWidth="1"/>
    <col min="2" max="2" width="5.5703125" style="58" customWidth="1"/>
    <col min="3" max="3" width="64.28515625" style="58" customWidth="1"/>
    <col min="4" max="4" width="20.5703125" style="58" customWidth="1"/>
    <col min="5" max="5" width="3" style="58" customWidth="1"/>
    <col min="6" max="6" width="23.5703125" style="58" customWidth="1"/>
    <col min="7" max="7" width="3.140625" style="58" customWidth="1"/>
    <col min="8" max="8" width="22.7109375" style="58" customWidth="1"/>
    <col min="9" max="9" width="3.140625" style="58" customWidth="1"/>
    <col min="10" max="10" width="20.5703125" style="58" customWidth="1"/>
    <col min="11" max="11" width="3.140625" style="58" customWidth="1"/>
    <col min="12" max="12" width="20.5703125" style="58" customWidth="1"/>
    <col min="13" max="13" width="3.140625" style="58" customWidth="1"/>
    <col min="14" max="14" width="54.42578125" style="58" customWidth="1"/>
    <col min="15" max="15" width="15.7109375" style="153" hidden="1" customWidth="1"/>
    <col min="16" max="16" width="12.7109375" style="58" hidden="1" customWidth="1"/>
    <col min="17" max="17" width="27.28515625" style="58" hidden="1" customWidth="1"/>
    <col min="18" max="18" width="27.7109375" style="58" hidden="1" customWidth="1"/>
    <col min="19" max="19" width="22.85546875" style="58" hidden="1" customWidth="1"/>
    <col min="20" max="20" width="21.5703125" style="58" hidden="1" customWidth="1"/>
    <col min="21" max="24" width="11.5703125" style="58" hidden="1" customWidth="1"/>
    <col min="25" max="25" width="11.5703125" style="58" customWidth="1"/>
    <col min="26" max="16384" width="11.5703125" style="58"/>
  </cols>
  <sheetData>
    <row r="1" spans="2:22" s="155" customFormat="1" ht="36" customHeight="1">
      <c r="B1" s="718" t="s">
        <v>1877</v>
      </c>
      <c r="C1" s="718"/>
      <c r="D1" s="718"/>
      <c r="E1" s="718"/>
      <c r="F1" s="718"/>
      <c r="G1" s="718"/>
      <c r="H1" s="718"/>
      <c r="I1" s="718"/>
      <c r="J1" s="718"/>
      <c r="K1" s="718"/>
      <c r="L1" s="718"/>
      <c r="M1" s="718"/>
      <c r="N1" s="749"/>
      <c r="O1" s="179" t="str">
        <f>Datos!V2</f>
        <v>X</v>
      </c>
      <c r="P1" s="154"/>
      <c r="Q1" s="154"/>
    </row>
    <row r="2" spans="2:22" ht="37.15" customHeight="1">
      <c r="C2" s="726"/>
      <c r="D2" s="727"/>
      <c r="E2" s="727"/>
      <c r="F2" s="727"/>
      <c r="G2" s="727"/>
      <c r="H2" s="727"/>
      <c r="I2" s="727"/>
      <c r="J2" s="727"/>
      <c r="K2" s="727"/>
      <c r="L2" s="727"/>
      <c r="M2" s="727"/>
    </row>
    <row r="3" spans="2:22" ht="26.45" customHeight="1">
      <c r="D3" s="742" t="s">
        <v>1878</v>
      </c>
      <c r="E3" s="742"/>
      <c r="F3" s="742"/>
      <c r="G3" s="742"/>
      <c r="H3" s="742"/>
      <c r="I3" s="742"/>
      <c r="J3" s="742"/>
      <c r="K3" s="742"/>
      <c r="L3" s="742"/>
      <c r="M3" s="742"/>
      <c r="N3" s="746" t="s">
        <v>1879</v>
      </c>
      <c r="O3" s="156" t="str">
        <f>""</f>
        <v/>
      </c>
    </row>
    <row r="4" spans="2:22" ht="46.5" customHeight="1">
      <c r="B4" s="157" t="s">
        <v>1828</v>
      </c>
      <c r="C4" s="157" t="s">
        <v>1865</v>
      </c>
      <c r="D4" s="743" t="str">
        <f>Datos!M2</f>
        <v>No se ha presentado en los últimos 5 años   -  (1)</v>
      </c>
      <c r="E4" s="744"/>
      <c r="F4" s="743" t="str">
        <f>Datos!M3</f>
        <v>Se presentó al menos una vez en los últimos 5 años   -  (2)</v>
      </c>
      <c r="G4" s="744"/>
      <c r="H4" s="743" t="str">
        <f>Datos!M4</f>
        <v>Se presentó al menos una vez en los últimos 2 años   -  (3)</v>
      </c>
      <c r="I4" s="744"/>
      <c r="J4" s="743" t="str">
        <f>Datos!M5</f>
        <v>Se presentó una vez en el último año   -  (4)</v>
      </c>
      <c r="K4" s="744"/>
      <c r="L4" s="743" t="str">
        <f>Datos!M6</f>
        <v>Se ha presentado más de una vez al año   -  (5)</v>
      </c>
      <c r="M4" s="745"/>
      <c r="N4" s="746"/>
    </row>
    <row r="5" spans="2:22" ht="20.100000000000001" customHeight="1">
      <c r="B5" s="729">
        <v>1</v>
      </c>
      <c r="C5" s="730" t="str">
        <f>IF(Ficha1!$D$21="","",Ficha1!$D$21)</f>
        <v>Inexactitud para generar o utilizar información documentada que no se ajuste a los requisitos del sistema de gestión integrado (requisitos del cliente, legales, normativos y del Instituto)</v>
      </c>
      <c r="D5" s="714"/>
      <c r="E5" s="715"/>
      <c r="F5" s="714"/>
      <c r="G5" s="715"/>
      <c r="H5" s="714"/>
      <c r="I5" s="715"/>
      <c r="J5" s="714" t="s">
        <v>66</v>
      </c>
      <c r="K5" s="715"/>
      <c r="L5" s="714"/>
      <c r="M5" s="715"/>
      <c r="N5" s="350"/>
    </row>
    <row r="6" spans="2:22" ht="20.100000000000001" customHeight="1">
      <c r="B6" s="729"/>
      <c r="C6" s="731"/>
      <c r="D6" s="716"/>
      <c r="E6" s="717"/>
      <c r="F6" s="716"/>
      <c r="G6" s="717"/>
      <c r="H6" s="716"/>
      <c r="I6" s="717"/>
      <c r="J6" s="716"/>
      <c r="K6" s="717"/>
      <c r="L6" s="716"/>
      <c r="M6" s="717"/>
      <c r="N6" s="350"/>
      <c r="O6" s="180">
        <f>IF(D5="X",1,IF(F5="X",2,IF(H5="X",3,IF(J5="X",4,IF(L5="X",5,0)))))</f>
        <v>4</v>
      </c>
      <c r="P6" s="158" t="str">
        <f>IF(O6=0,"",IF(O6=1,$D$4,""))</f>
        <v/>
      </c>
      <c r="Q6" s="158" t="str">
        <f>IF(O6=0,"",IF(O6=2,$F$4,""))</f>
        <v/>
      </c>
      <c r="R6" s="158" t="str">
        <f>IF(O6=0,"",IF(O6=3,$H$4,""))</f>
        <v/>
      </c>
      <c r="S6" s="158" t="str">
        <f>IF(O6=0,"",IF(O6=4,$J$4,""))</f>
        <v>Se presentó una vez en el último año   -  (4)</v>
      </c>
      <c r="T6" s="158" t="str">
        <f>IF(O6=0,"",IF(O6=5,$L$4,""))</f>
        <v/>
      </c>
      <c r="V6" s="158" t="str">
        <f>IF(P6&lt;&gt;"",P6,IF(Q6&lt;&gt;"",Q6,IF(R6&lt;&gt;"",R6,IF(S6&lt;&gt;"",S6,IF(T6&lt;&gt;"",T6,"")))))</f>
        <v>Se presentó una vez en el último año   -  (4)</v>
      </c>
    </row>
    <row r="7" spans="2:22" ht="20.100000000000001" customHeight="1">
      <c r="B7" s="729">
        <v>2</v>
      </c>
      <c r="C7" s="730" t="str">
        <f>IF(Ficha2!$D$21="","",Ficha2!$D$21)</f>
        <v>Pérdida de disponibilidad del activo de información durante la consulta de la información documentada</v>
      </c>
      <c r="D7" s="714"/>
      <c r="E7" s="715"/>
      <c r="F7" s="714"/>
      <c r="G7" s="715"/>
      <c r="H7" s="714"/>
      <c r="I7" s="715"/>
      <c r="J7" s="714"/>
      <c r="K7" s="715"/>
      <c r="L7" s="714" t="s">
        <v>66</v>
      </c>
      <c r="M7" s="715"/>
      <c r="N7" s="350"/>
    </row>
    <row r="8" spans="2:22" ht="20.100000000000001" customHeight="1">
      <c r="B8" s="729"/>
      <c r="C8" s="731"/>
      <c r="D8" s="716"/>
      <c r="E8" s="717"/>
      <c r="F8" s="716"/>
      <c r="G8" s="717"/>
      <c r="H8" s="716"/>
      <c r="I8" s="717"/>
      <c r="J8" s="716"/>
      <c r="K8" s="717"/>
      <c r="L8" s="716"/>
      <c r="M8" s="717"/>
      <c r="N8" s="350"/>
      <c r="O8" s="180">
        <f>IF(D7="X",1,IF(F7="X",2,IF(H7="X",3,IF(J7="X",4,IF(L7="X",5,0)))))</f>
        <v>5</v>
      </c>
      <c r="P8" s="158" t="str">
        <f>IF(O8=0,"",IF(O8=1,$D$4,""))</f>
        <v/>
      </c>
      <c r="Q8" s="158" t="str">
        <f>IF(O8=0,"",IF(O8=2,$F$4,""))</f>
        <v/>
      </c>
      <c r="R8" s="158" t="str">
        <f>IF(O8=0,"",IF(O8=3,$H$4,""))</f>
        <v/>
      </c>
      <c r="S8" s="158" t="str">
        <f>IF(O8=0,"",IF(O8=4,$J$4,""))</f>
        <v/>
      </c>
      <c r="T8" s="158" t="str">
        <f>IF(O8=0,"",IF(O8=5,$L$4,""))</f>
        <v>Se ha presentado más de una vez al año   -  (5)</v>
      </c>
      <c r="V8" s="158" t="str">
        <f>IF(P8&lt;&gt;"",P8,IF(Q8&lt;&gt;"",Q8,IF(R8&lt;&gt;"",R8,IF(S8&lt;&gt;"",S8,IF(T8&lt;&gt;"",T8,"")))))</f>
        <v>Se ha presentado más de una vez al año   -  (5)</v>
      </c>
    </row>
    <row r="9" spans="2:22" ht="20.100000000000001" customHeight="1">
      <c r="B9" s="729">
        <v>3</v>
      </c>
      <c r="C9" s="730" t="str">
        <f>IF(Ficha3!$D$21="","",Ficha3!$D$21)</f>
        <v>Pérdida de Integridad de la Información durante la gestión de la información documentada (actualización, modificación, eliminación, creación o consulta de la información controlada por el SGI)</v>
      </c>
      <c r="D9" s="714" t="s">
        <v>66</v>
      </c>
      <c r="E9" s="715"/>
      <c r="F9" s="714"/>
      <c r="G9" s="715"/>
      <c r="H9" s="714"/>
      <c r="I9" s="715"/>
      <c r="J9" s="714"/>
      <c r="K9" s="715"/>
      <c r="L9" s="714"/>
      <c r="M9" s="715"/>
      <c r="N9" s="747"/>
    </row>
    <row r="10" spans="2:22" ht="20.100000000000001" customHeight="1">
      <c r="B10" s="729"/>
      <c r="C10" s="731"/>
      <c r="D10" s="716"/>
      <c r="E10" s="717"/>
      <c r="F10" s="716"/>
      <c r="G10" s="717"/>
      <c r="H10" s="716"/>
      <c r="I10" s="717"/>
      <c r="J10" s="716"/>
      <c r="K10" s="717"/>
      <c r="L10" s="716"/>
      <c r="M10" s="717"/>
      <c r="N10" s="748"/>
      <c r="O10" s="180">
        <f>IF(D9="X",1,IF(F9="X",2,IF(H9="X",3,IF(J9="X",4,IF(L9="X",5,0)))))</f>
        <v>1</v>
      </c>
      <c r="P10" s="158" t="str">
        <f>IF(O10=0,"",IF(O10=1,$D$4,""))</f>
        <v>No se ha presentado en los últimos 5 años   -  (1)</v>
      </c>
      <c r="Q10" s="158" t="str">
        <f>IF(O10=0,"",IF(O10=2,$F$4,""))</f>
        <v/>
      </c>
      <c r="R10" s="158" t="str">
        <f>IF(O10=0,"",IF(O10=3,$H$4,""))</f>
        <v/>
      </c>
      <c r="S10" s="158" t="str">
        <f>IF(O10=0,"",IF(O10=4,$J$4,""))</f>
        <v/>
      </c>
      <c r="T10" s="158" t="str">
        <f>IF(O10=0,"",IF(O10=5,$L$4,""))</f>
        <v/>
      </c>
      <c r="V10" s="158" t="str">
        <f>IF(P10&lt;&gt;"",P10,IF(Q10&lt;&gt;"",Q10,IF(R10&lt;&gt;"",R10,IF(S10&lt;&gt;"",S10,IF(T10&lt;&gt;"",T10,"")))))</f>
        <v>No se ha presentado en los últimos 5 años   -  (1)</v>
      </c>
    </row>
    <row r="11" spans="2:22" ht="20.100000000000001" customHeight="1">
      <c r="B11" s="729">
        <v>4</v>
      </c>
      <c r="C11" s="730" t="str">
        <f>IF(Ficha4!$D$21="","",Ficha4!$D$21)</f>
        <v/>
      </c>
      <c r="D11" s="714"/>
      <c r="E11" s="715"/>
      <c r="F11" s="714"/>
      <c r="G11" s="715"/>
      <c r="H11" s="714"/>
      <c r="I11" s="715"/>
      <c r="J11" s="714"/>
      <c r="K11" s="715"/>
      <c r="L11" s="714"/>
      <c r="M11" s="715"/>
      <c r="N11" s="350"/>
    </row>
    <row r="12" spans="2:22" ht="20.100000000000001" customHeight="1">
      <c r="B12" s="729"/>
      <c r="C12" s="731"/>
      <c r="D12" s="716"/>
      <c r="E12" s="717"/>
      <c r="F12" s="716"/>
      <c r="G12" s="717"/>
      <c r="H12" s="716"/>
      <c r="I12" s="717"/>
      <c r="J12" s="716"/>
      <c r="K12" s="717"/>
      <c r="L12" s="716"/>
      <c r="M12" s="717"/>
      <c r="N12" s="350"/>
      <c r="O12" s="180">
        <f>IF(D11="X",1,IF(F11="X",2,IF(H11="X",3,IF(J11="X",4,IF(L11="X",5,0)))))</f>
        <v>0</v>
      </c>
      <c r="P12" s="158" t="str">
        <f>IF(O12=0,"",IF(O12=1,$D$4,""))</f>
        <v/>
      </c>
      <c r="Q12" s="158" t="str">
        <f>IF(O12=0,"",IF(O12=2,$F$4,""))</f>
        <v/>
      </c>
      <c r="R12" s="158" t="str">
        <f>IF(O12=0,"",IF(O12=3,$H$4,""))</f>
        <v/>
      </c>
      <c r="S12" s="158" t="str">
        <f>IF(O12=0,"",IF(O12=4,$J$4,""))</f>
        <v/>
      </c>
      <c r="T12" s="158" t="str">
        <f>IF(O12=0,"",IF(O12=5,$L$4,""))</f>
        <v/>
      </c>
      <c r="V12" s="158" t="str">
        <f>IF(P12&lt;&gt;"",P12,IF(Q12&lt;&gt;"",Q12,IF(R12&lt;&gt;"",R12,IF(S12&lt;&gt;"",S12,IF(T12&lt;&gt;"",T12,"")))))</f>
        <v/>
      </c>
    </row>
    <row r="13" spans="2:22" ht="20.100000000000001" customHeight="1">
      <c r="B13" s="729">
        <v>5</v>
      </c>
      <c r="C13" s="730" t="str">
        <f>IF(Ficha5!$D$21="","",Ficha5!$D$21)</f>
        <v/>
      </c>
      <c r="D13" s="714"/>
      <c r="E13" s="715"/>
      <c r="F13" s="714"/>
      <c r="G13" s="715"/>
      <c r="H13" s="714"/>
      <c r="I13" s="715"/>
      <c r="J13" s="714"/>
      <c r="K13" s="715"/>
      <c r="L13" s="714"/>
      <c r="M13" s="715"/>
      <c r="N13" s="350"/>
    </row>
    <row r="14" spans="2:22" ht="20.100000000000001" customHeight="1">
      <c r="B14" s="729"/>
      <c r="C14" s="731"/>
      <c r="D14" s="716"/>
      <c r="E14" s="717"/>
      <c r="F14" s="716"/>
      <c r="G14" s="717"/>
      <c r="H14" s="716"/>
      <c r="I14" s="717"/>
      <c r="J14" s="716"/>
      <c r="K14" s="717"/>
      <c r="L14" s="716"/>
      <c r="M14" s="717"/>
      <c r="N14" s="350"/>
      <c r="O14" s="180">
        <f>IF(D13="X",1,IF(F13="X",2,IF(H13="X",3,IF(J13="X",4,IF(L13="X",5,0)))))</f>
        <v>0</v>
      </c>
      <c r="P14" s="158" t="str">
        <f>IF(O14=0,"",IF(O14=1,$D$4,""))</f>
        <v/>
      </c>
      <c r="Q14" s="158" t="str">
        <f>IF(O14=0,"",IF(O14=2,$F$4,""))</f>
        <v/>
      </c>
      <c r="R14" s="158" t="str">
        <f>IF(O14=0,"",IF(O14=3,$H$4,""))</f>
        <v/>
      </c>
      <c r="S14" s="158" t="str">
        <f>IF(O14=0,"",IF(O14=4,$J$4,""))</f>
        <v/>
      </c>
      <c r="T14" s="158" t="str">
        <f>IF(O14=0,"",IF(O14=5,$L$4,""))</f>
        <v/>
      </c>
      <c r="V14" s="158" t="str">
        <f>IF(P14&lt;&gt;"",P14,IF(Q14&lt;&gt;"",Q14,IF(R14&lt;&gt;"",R14,IF(S14&lt;&gt;"",S14,IF(T14&lt;&gt;"",T14,"")))))</f>
        <v/>
      </c>
    </row>
    <row r="15" spans="2:22" ht="20.100000000000001" customHeight="1">
      <c r="B15" s="729">
        <v>6</v>
      </c>
      <c r="C15" s="730" t="str">
        <f>IF(Ficha6!$D$21="","",Ficha6!$D$21)</f>
        <v/>
      </c>
      <c r="D15" s="714"/>
      <c r="E15" s="715"/>
      <c r="F15" s="714"/>
      <c r="G15" s="715"/>
      <c r="H15" s="714"/>
      <c r="I15" s="715"/>
      <c r="J15" s="714"/>
      <c r="K15" s="715"/>
      <c r="L15" s="714"/>
      <c r="M15" s="715"/>
      <c r="N15" s="350"/>
    </row>
    <row r="16" spans="2:22" ht="20.100000000000001" customHeight="1">
      <c r="B16" s="729"/>
      <c r="C16" s="731"/>
      <c r="D16" s="716"/>
      <c r="E16" s="717"/>
      <c r="F16" s="716"/>
      <c r="G16" s="717"/>
      <c r="H16" s="716"/>
      <c r="I16" s="717"/>
      <c r="J16" s="716"/>
      <c r="K16" s="717"/>
      <c r="L16" s="716"/>
      <c r="M16" s="717"/>
      <c r="N16" s="350"/>
      <c r="O16" s="180">
        <f>IF(D15="X",1,IF(F15="X",2,IF(H15="X",3,IF(J15="X",4,IF(L15="X",5,0)))))</f>
        <v>0</v>
      </c>
      <c r="P16" s="158" t="str">
        <f>IF(O16=0,"",IF(O16=1,$D$4,""))</f>
        <v/>
      </c>
      <c r="Q16" s="158" t="str">
        <f>IF(O16=0,"",IF(O16=2,$F$4,""))</f>
        <v/>
      </c>
      <c r="R16" s="158" t="str">
        <f>IF(O16=0,"",IF(O16=3,$H$4,""))</f>
        <v/>
      </c>
      <c r="S16" s="158" t="str">
        <f>IF(O16=0,"",IF(O16=4,$J$4,""))</f>
        <v/>
      </c>
      <c r="T16" s="158" t="str">
        <f>IF(O16=0,"",IF(O16=5,$L$4,""))</f>
        <v/>
      </c>
      <c r="V16" s="158" t="str">
        <f>IF(P16&lt;&gt;"",P16,IF(Q16&lt;&gt;"",Q16,IF(R16&lt;&gt;"",R16,IF(S16&lt;&gt;"",S16,IF(T16&lt;&gt;"",T16,"")))))</f>
        <v/>
      </c>
    </row>
    <row r="17" spans="2:22" ht="20.100000000000001" customHeight="1">
      <c r="B17" s="729">
        <v>7</v>
      </c>
      <c r="C17" s="730" t="str">
        <f>IF(Ficha7!$D$21="","",Ficha7!$D$21)</f>
        <v/>
      </c>
      <c r="D17" s="714"/>
      <c r="E17" s="715"/>
      <c r="F17" s="714"/>
      <c r="G17" s="715"/>
      <c r="H17" s="714"/>
      <c r="I17" s="715"/>
      <c r="J17" s="714"/>
      <c r="K17" s="715"/>
      <c r="L17" s="714"/>
      <c r="M17" s="715"/>
      <c r="N17" s="350"/>
    </row>
    <row r="18" spans="2:22" ht="20.100000000000001" customHeight="1">
      <c r="B18" s="729"/>
      <c r="C18" s="731"/>
      <c r="D18" s="716"/>
      <c r="E18" s="717"/>
      <c r="F18" s="716"/>
      <c r="G18" s="717"/>
      <c r="H18" s="716"/>
      <c r="I18" s="717"/>
      <c r="J18" s="716"/>
      <c r="K18" s="717"/>
      <c r="L18" s="716"/>
      <c r="M18" s="717"/>
      <c r="N18" s="350"/>
      <c r="O18" s="180">
        <f>IF(D17="X",1,IF(F17="X",2,IF(H17="X",3,IF(J17="X",4,IF(L17="X",5,0)))))</f>
        <v>0</v>
      </c>
      <c r="P18" s="158" t="str">
        <f>IF(O18=0,"",IF(O18=1,$D$4,""))</f>
        <v/>
      </c>
      <c r="Q18" s="158" t="str">
        <f>IF(O18=0,"",IF(O18=2,$F$4,""))</f>
        <v/>
      </c>
      <c r="R18" s="158" t="str">
        <f>IF(O18=0,"",IF(O18=3,$H$4,""))</f>
        <v/>
      </c>
      <c r="S18" s="158" t="str">
        <f>IF(O18=0,"",IF(O18=4,$J$4,""))</f>
        <v/>
      </c>
      <c r="T18" s="158" t="str">
        <f>IF(O18=0,"",IF(O18=5,$L$4,""))</f>
        <v/>
      </c>
      <c r="V18" s="158" t="str">
        <f>IF(P18&lt;&gt;"",P18,IF(Q18&lt;&gt;"",Q18,IF(R18&lt;&gt;"",R18,IF(S18&lt;&gt;"",S18,IF(T18&lt;&gt;"",T18,"")))))</f>
        <v/>
      </c>
    </row>
    <row r="19" spans="2:22" ht="20.100000000000001" customHeight="1">
      <c r="B19" s="729">
        <v>8</v>
      </c>
      <c r="C19" s="730" t="str">
        <f>IF(Ficha8!$D$21="","",Ficha8!$D$21)</f>
        <v/>
      </c>
      <c r="D19" s="714"/>
      <c r="E19" s="715"/>
      <c r="F19" s="714"/>
      <c r="G19" s="715"/>
      <c r="H19" s="714"/>
      <c r="I19" s="715"/>
      <c r="J19" s="714"/>
      <c r="K19" s="715"/>
      <c r="L19" s="714"/>
      <c r="M19" s="715"/>
      <c r="N19" s="350"/>
    </row>
    <row r="20" spans="2:22" ht="20.100000000000001" customHeight="1">
      <c r="B20" s="729"/>
      <c r="C20" s="731"/>
      <c r="D20" s="716"/>
      <c r="E20" s="717"/>
      <c r="F20" s="716"/>
      <c r="G20" s="717"/>
      <c r="H20" s="716"/>
      <c r="I20" s="717"/>
      <c r="J20" s="716"/>
      <c r="K20" s="717"/>
      <c r="L20" s="716"/>
      <c r="M20" s="717"/>
      <c r="N20" s="350"/>
      <c r="O20" s="180">
        <f>IF(D19="X",1,IF(F19="X",2,IF(H19="X",3,IF(J19="X",4,IF(L19="X",5,0)))))</f>
        <v>0</v>
      </c>
      <c r="P20" s="158" t="str">
        <f>IF(O20=0,"",IF(O20=1,$D$4,""))</f>
        <v/>
      </c>
      <c r="Q20" s="158" t="str">
        <f>IF(O20=0,"",IF(O20=2,$F$4,""))</f>
        <v/>
      </c>
      <c r="R20" s="158" t="str">
        <f>IF(O20=0,"",IF(O20=3,$H$4,""))</f>
        <v/>
      </c>
      <c r="S20" s="158" t="str">
        <f>IF(O20=0,"",IF(O20=4,$J$4,""))</f>
        <v/>
      </c>
      <c r="T20" s="158" t="str">
        <f>IF(O20=0,"",IF(O20=5,$L$4,""))</f>
        <v/>
      </c>
      <c r="V20" s="158" t="str">
        <f>IF(P20&lt;&gt;"",P20,IF(Q20&lt;&gt;"",Q20,IF(R20&lt;&gt;"",R20,IF(S20&lt;&gt;"",S20,IF(T20&lt;&gt;"",T20,"")))))</f>
        <v/>
      </c>
    </row>
    <row r="21" spans="2:22" ht="20.100000000000001" customHeight="1">
      <c r="B21" s="729">
        <v>9</v>
      </c>
      <c r="C21" s="730" t="str">
        <f>IF(Ficha9!$D$21="","",Ficha9!$D$21)</f>
        <v/>
      </c>
      <c r="D21" s="714"/>
      <c r="E21" s="715"/>
      <c r="F21" s="714"/>
      <c r="G21" s="715"/>
      <c r="H21" s="714"/>
      <c r="I21" s="715"/>
      <c r="J21" s="714"/>
      <c r="K21" s="715"/>
      <c r="L21" s="714"/>
      <c r="M21" s="715"/>
      <c r="N21" s="350"/>
    </row>
    <row r="22" spans="2:22" ht="20.100000000000001" customHeight="1">
      <c r="B22" s="729"/>
      <c r="C22" s="731"/>
      <c r="D22" s="716"/>
      <c r="E22" s="717"/>
      <c r="F22" s="716"/>
      <c r="G22" s="717"/>
      <c r="H22" s="716"/>
      <c r="I22" s="717"/>
      <c r="J22" s="716"/>
      <c r="K22" s="717"/>
      <c r="L22" s="716"/>
      <c r="M22" s="717"/>
      <c r="N22" s="350"/>
      <c r="O22" s="180">
        <f>IF(D21="X",1,IF(F21="X",2,IF(H21="X",3,IF(J21="X",4,IF(L21="X",5,0)))))</f>
        <v>0</v>
      </c>
      <c r="P22" s="158" t="str">
        <f>IF(O22=0,"",IF(O22=1,$D$4,""))</f>
        <v/>
      </c>
      <c r="Q22" s="158" t="str">
        <f>IF(O22=0,"",IF(O22=2,$F$4,""))</f>
        <v/>
      </c>
      <c r="R22" s="158" t="str">
        <f>IF(O22=0,"",IF(O22=3,$H$4,""))</f>
        <v/>
      </c>
      <c r="S22" s="158" t="str">
        <f>IF(O22=0,"",IF(O22=4,$J$4,""))</f>
        <v/>
      </c>
      <c r="T22" s="158" t="str">
        <f>IF(O22=0,"",IF(O22=5,$L$4,""))</f>
        <v/>
      </c>
      <c r="V22" s="158" t="str">
        <f>IF(P22&lt;&gt;"",P22,IF(Q22&lt;&gt;"",Q22,IF(R22&lt;&gt;"",R22,IF(S22&lt;&gt;"",S22,IF(T22&lt;&gt;"",T22,"")))))</f>
        <v/>
      </c>
    </row>
    <row r="23" spans="2:22" ht="20.100000000000001" customHeight="1">
      <c r="B23" s="729">
        <v>10</v>
      </c>
      <c r="C23" s="730" t="str">
        <f>IF(Ficha10!$D$21="","",Ficha10!$D$21)</f>
        <v/>
      </c>
      <c r="D23" s="714"/>
      <c r="E23" s="715"/>
      <c r="F23" s="714"/>
      <c r="G23" s="715"/>
      <c r="H23" s="714"/>
      <c r="I23" s="715"/>
      <c r="J23" s="714"/>
      <c r="K23" s="715"/>
      <c r="L23" s="714"/>
      <c r="M23" s="715"/>
      <c r="N23" s="350"/>
    </row>
    <row r="24" spans="2:22" ht="20.100000000000001" customHeight="1">
      <c r="B24" s="729"/>
      <c r="C24" s="731"/>
      <c r="D24" s="716"/>
      <c r="E24" s="717"/>
      <c r="F24" s="716"/>
      <c r="G24" s="717"/>
      <c r="H24" s="716"/>
      <c r="I24" s="717"/>
      <c r="J24" s="716"/>
      <c r="K24" s="717"/>
      <c r="L24" s="716"/>
      <c r="M24" s="717"/>
      <c r="N24" s="350"/>
      <c r="O24" s="180">
        <f>IF(D23="X",1,IF(F23="X",2,IF(H23="X",3,IF(J23="X",4,IF(L23="X",5,0)))))</f>
        <v>0</v>
      </c>
      <c r="P24" s="158" t="str">
        <f>IF(O24=0,"",IF(O24=1,$D$4,""))</f>
        <v/>
      </c>
      <c r="Q24" s="158" t="str">
        <f>IF(O24=0,"",IF(O24=2,$F$4,""))</f>
        <v/>
      </c>
      <c r="R24" s="158" t="str">
        <f>IF(O24=0,"",IF(O24=3,$H$4,""))</f>
        <v/>
      </c>
      <c r="S24" s="158" t="str">
        <f>IF(O24=0,"",IF(O24=4,$J$4,""))</f>
        <v/>
      </c>
      <c r="T24" s="158" t="str">
        <f>IF(O24=0,"",IF(O24=5,$L$4,""))</f>
        <v/>
      </c>
      <c r="V24" s="158" t="str">
        <f>IF(P24&lt;&gt;"",P24,IF(Q24&lt;&gt;"",Q24,IF(R24&lt;&gt;"",R24,IF(S24&lt;&gt;"",S24,IF(T24&lt;&gt;"",T24,"")))))</f>
        <v/>
      </c>
    </row>
    <row r="25" spans="2:22" ht="20.100000000000001" customHeight="1">
      <c r="B25" s="729">
        <v>11</v>
      </c>
      <c r="C25" s="730" t="str">
        <f>IF(Ficha11!$D$21="","",Ficha11!$D$21)</f>
        <v/>
      </c>
      <c r="D25" s="714"/>
      <c r="E25" s="715"/>
      <c r="F25" s="714"/>
      <c r="G25" s="715"/>
      <c r="H25" s="714"/>
      <c r="I25" s="715"/>
      <c r="J25" s="714"/>
      <c r="K25" s="715"/>
      <c r="L25" s="714"/>
      <c r="M25" s="715"/>
      <c r="N25" s="350"/>
    </row>
    <row r="26" spans="2:22" ht="20.100000000000001" customHeight="1">
      <c r="B26" s="729"/>
      <c r="C26" s="731"/>
      <c r="D26" s="716"/>
      <c r="E26" s="717"/>
      <c r="F26" s="716"/>
      <c r="G26" s="717"/>
      <c r="H26" s="716"/>
      <c r="I26" s="717"/>
      <c r="J26" s="716"/>
      <c r="K26" s="717"/>
      <c r="L26" s="716"/>
      <c r="M26" s="717"/>
      <c r="N26" s="350"/>
      <c r="O26" s="180">
        <f>IF(D25="X",1,IF(F25="X",2,IF(H25="X",3,IF(J25="X",4,IF(L25="X",5,0)))))</f>
        <v>0</v>
      </c>
      <c r="P26" s="158" t="str">
        <f>IF(O26=0,"",IF(O26=1,$D$4,""))</f>
        <v/>
      </c>
      <c r="Q26" s="158" t="str">
        <f>IF(O26=0,"",IF(O26=2,$F$4,""))</f>
        <v/>
      </c>
      <c r="R26" s="158" t="str">
        <f>IF(O26=0,"",IF(O26=3,$H$4,""))</f>
        <v/>
      </c>
      <c r="S26" s="158" t="str">
        <f>IF(O26=0,"",IF(O26=4,$J$4,""))</f>
        <v/>
      </c>
      <c r="T26" s="158" t="str">
        <f>IF(O26=0,"",IF(O26=5,$L$4,""))</f>
        <v/>
      </c>
      <c r="V26" s="158" t="str">
        <f>IF(P26&lt;&gt;"",P26,IF(Q26&lt;&gt;"",Q26,IF(R26&lt;&gt;"",R26,IF(S26&lt;&gt;"",S26,IF(T26&lt;&gt;"",T26,"")))))</f>
        <v/>
      </c>
    </row>
    <row r="27" spans="2:22" ht="20.100000000000001" customHeight="1">
      <c r="B27" s="729">
        <v>12</v>
      </c>
      <c r="C27" s="730" t="str">
        <f>IF(Ficha12!$D$21="","",Ficha12!$D$21)</f>
        <v/>
      </c>
      <c r="D27" s="714"/>
      <c r="E27" s="715"/>
      <c r="F27" s="714"/>
      <c r="G27" s="715"/>
      <c r="H27" s="714"/>
      <c r="I27" s="715"/>
      <c r="J27" s="714"/>
      <c r="K27" s="715"/>
      <c r="L27" s="714"/>
      <c r="M27" s="715"/>
      <c r="N27" s="350"/>
    </row>
    <row r="28" spans="2:22" ht="20.100000000000001" customHeight="1">
      <c r="B28" s="729"/>
      <c r="C28" s="731"/>
      <c r="D28" s="716"/>
      <c r="E28" s="717"/>
      <c r="F28" s="716"/>
      <c r="G28" s="717"/>
      <c r="H28" s="716"/>
      <c r="I28" s="717"/>
      <c r="J28" s="716"/>
      <c r="K28" s="717"/>
      <c r="L28" s="716"/>
      <c r="M28" s="717"/>
      <c r="N28" s="350"/>
      <c r="O28" s="180">
        <f>IF(D27="X",1,IF(F27="X",2,IF(H27="X",3,IF(J27="X",4,IF(L27="X",5,0)))))</f>
        <v>0</v>
      </c>
      <c r="P28" s="158" t="str">
        <f>IF(O28=0,"",IF(O28=1,$D$4,""))</f>
        <v/>
      </c>
      <c r="Q28" s="158" t="str">
        <f>IF(O28=0,"",IF(O28=2,$F$4,""))</f>
        <v/>
      </c>
      <c r="R28" s="158" t="str">
        <f>IF(O28=0,"",IF(O28=3,$H$4,""))</f>
        <v/>
      </c>
      <c r="S28" s="158" t="str">
        <f>IF(O28=0,"",IF(O28=4,$J$4,""))</f>
        <v/>
      </c>
      <c r="T28" s="158" t="str">
        <f>IF(O28=0,"",IF(O28=5,$L$4,""))</f>
        <v/>
      </c>
      <c r="V28" s="158" t="str">
        <f>IF(P28&lt;&gt;"",P28,IF(Q28&lt;&gt;"",Q28,IF(R28&lt;&gt;"",R28,IF(S28&lt;&gt;"",S28,IF(T28&lt;&gt;"",T28,"")))))</f>
        <v/>
      </c>
    </row>
    <row r="29" spans="2:22" ht="20.100000000000001" customHeight="1">
      <c r="B29" s="729">
        <v>13</v>
      </c>
      <c r="C29" s="730" t="str">
        <f>IF(Ficha13!$D$21="","",Ficha13!$D$21)</f>
        <v/>
      </c>
      <c r="D29" s="714"/>
      <c r="E29" s="715"/>
      <c r="F29" s="714"/>
      <c r="G29" s="715"/>
      <c r="H29" s="714"/>
      <c r="I29" s="715"/>
      <c r="J29" s="714"/>
      <c r="K29" s="715"/>
      <c r="L29" s="714"/>
      <c r="M29" s="715"/>
      <c r="N29" s="350"/>
    </row>
    <row r="30" spans="2:22" ht="20.100000000000001" customHeight="1">
      <c r="B30" s="729"/>
      <c r="C30" s="731"/>
      <c r="D30" s="716"/>
      <c r="E30" s="717"/>
      <c r="F30" s="716"/>
      <c r="G30" s="717"/>
      <c r="H30" s="716"/>
      <c r="I30" s="717"/>
      <c r="J30" s="716"/>
      <c r="K30" s="717"/>
      <c r="L30" s="716"/>
      <c r="M30" s="717"/>
      <c r="N30" s="350"/>
      <c r="O30" s="180">
        <f>IF(D29="X",1,IF(F29="X",2,IF(H29="X",3,IF(J29="X",4,IF(L29="X",5,0)))))</f>
        <v>0</v>
      </c>
      <c r="P30" s="158" t="str">
        <f>IF(O30=0,"",IF(O30=1,$D$4,""))</f>
        <v/>
      </c>
      <c r="Q30" s="158" t="str">
        <f>IF(O30=0,"",IF(O30=2,$F$4,""))</f>
        <v/>
      </c>
      <c r="R30" s="158" t="str">
        <f>IF(O30=0,"",IF(O30=3,$H$4,""))</f>
        <v/>
      </c>
      <c r="S30" s="158" t="str">
        <f>IF(O30=0,"",IF(O30=4,$J$4,""))</f>
        <v/>
      </c>
      <c r="T30" s="158" t="str">
        <f>IF(O30=0,"",IF(O30=5,$L$4,""))</f>
        <v/>
      </c>
      <c r="V30" s="158" t="str">
        <f>IF(P30&lt;&gt;"",P30,IF(Q30&lt;&gt;"",Q30,IF(R30&lt;&gt;"",R30,IF(S30&lt;&gt;"",S30,IF(T30&lt;&gt;"",T30,"")))))</f>
        <v/>
      </c>
    </row>
    <row r="31" spans="2:22" ht="20.100000000000001" customHeight="1">
      <c r="B31" s="729">
        <v>14</v>
      </c>
      <c r="C31" s="730" t="str">
        <f>IF(Ficha14!$D$21="","",Ficha14!$D$21)</f>
        <v/>
      </c>
      <c r="D31" s="714"/>
      <c r="E31" s="715"/>
      <c r="F31" s="714"/>
      <c r="G31" s="715"/>
      <c r="H31" s="714"/>
      <c r="I31" s="715"/>
      <c r="J31" s="714"/>
      <c r="K31" s="715"/>
      <c r="L31" s="714"/>
      <c r="M31" s="715"/>
      <c r="N31" s="350"/>
    </row>
    <row r="32" spans="2:22" ht="20.100000000000001" customHeight="1">
      <c r="B32" s="729"/>
      <c r="C32" s="731"/>
      <c r="D32" s="716"/>
      <c r="E32" s="717"/>
      <c r="F32" s="716"/>
      <c r="G32" s="717"/>
      <c r="H32" s="716"/>
      <c r="I32" s="717"/>
      <c r="J32" s="716"/>
      <c r="K32" s="717"/>
      <c r="L32" s="716"/>
      <c r="M32" s="717"/>
      <c r="N32" s="350"/>
      <c r="O32" s="180">
        <f>IF(D31="X",1,IF(F31="X",2,IF(H31="X",3,IF(J31="X",4,IF(L31="X",5,0)))))</f>
        <v>0</v>
      </c>
      <c r="P32" s="158" t="str">
        <f>IF(O32=0,"",IF(O32=1,$D$4,""))</f>
        <v/>
      </c>
      <c r="Q32" s="158" t="str">
        <f>IF(O32=0,"",IF(O32=2,$F$4,""))</f>
        <v/>
      </c>
      <c r="R32" s="158" t="str">
        <f>IF(O32=0,"",IF(O32=3,$H$4,""))</f>
        <v/>
      </c>
      <c r="S32" s="158" t="str">
        <f>IF(O32=0,"",IF(O32=4,$J$4,""))</f>
        <v/>
      </c>
      <c r="T32" s="158" t="str">
        <f>IF(O32=0,"",IF(O32=5,$L$4,""))</f>
        <v/>
      </c>
      <c r="V32" s="158" t="str">
        <f>IF(P32&lt;&gt;"",P32,IF(Q32&lt;&gt;"",Q32,IF(R32&lt;&gt;"",R32,IF(S32&lt;&gt;"",S32,IF(T32&lt;&gt;"",T32,"")))))</f>
        <v/>
      </c>
    </row>
    <row r="33" spans="2:22" ht="20.100000000000001" customHeight="1">
      <c r="B33" s="729">
        <v>15</v>
      </c>
      <c r="C33" s="730" t="str">
        <f>IF(Ficha15!$D$21="","",Ficha15!$D$21)</f>
        <v/>
      </c>
      <c r="D33" s="714"/>
      <c r="E33" s="715"/>
      <c r="F33" s="714"/>
      <c r="G33" s="715"/>
      <c r="H33" s="714"/>
      <c r="I33" s="715"/>
      <c r="J33" s="714"/>
      <c r="K33" s="715"/>
      <c r="L33" s="714"/>
      <c r="M33" s="715"/>
      <c r="N33" s="350"/>
    </row>
    <row r="34" spans="2:22" ht="20.100000000000001" customHeight="1">
      <c r="B34" s="729"/>
      <c r="C34" s="731"/>
      <c r="D34" s="716"/>
      <c r="E34" s="717"/>
      <c r="F34" s="716"/>
      <c r="G34" s="717"/>
      <c r="H34" s="716"/>
      <c r="I34" s="717"/>
      <c r="J34" s="716"/>
      <c r="K34" s="717"/>
      <c r="L34" s="716"/>
      <c r="M34" s="717"/>
      <c r="N34" s="350"/>
      <c r="O34" s="180">
        <f>IF(D33="X",1,IF(F33="X",2,IF(H33="X",3,IF(J33="X",4,IF(L33="X",5,0)))))</f>
        <v>0</v>
      </c>
      <c r="P34" s="158" t="str">
        <f>IF(O34=0,"",IF(O34=1,$D$4,""))</f>
        <v/>
      </c>
      <c r="Q34" s="158" t="str">
        <f>IF(O34=0,"",IF(O34=2,$F$4,""))</f>
        <v/>
      </c>
      <c r="R34" s="158" t="str">
        <f>IF(O34=0,"",IF(O34=3,$H$4,""))</f>
        <v/>
      </c>
      <c r="S34" s="158" t="str">
        <f>IF(O34=0,"",IF(O34=4,$J$4,""))</f>
        <v/>
      </c>
      <c r="T34" s="158" t="str">
        <f>IF(O34=0,"",IF(O34=5,$L$4,""))</f>
        <v/>
      </c>
      <c r="V34" s="158" t="str">
        <f>IF(P34&lt;&gt;"",P34,IF(Q34&lt;&gt;"",Q34,IF(R34&lt;&gt;"",R34,IF(S34&lt;&gt;"",S34,IF(T34&lt;&gt;"",T34,"")))))</f>
        <v/>
      </c>
    </row>
    <row r="35" spans="2:22" ht="20.100000000000001" customHeight="1">
      <c r="B35" s="729">
        <v>16</v>
      </c>
      <c r="C35" s="730" t="str">
        <f>IF(Ficha16!$D$21="","",Ficha16!$D$21)</f>
        <v/>
      </c>
      <c r="D35" s="714"/>
      <c r="E35" s="715"/>
      <c r="F35" s="714"/>
      <c r="G35" s="715"/>
      <c r="H35" s="714"/>
      <c r="I35" s="715"/>
      <c r="J35" s="714"/>
      <c r="K35" s="715"/>
      <c r="L35" s="714"/>
      <c r="M35" s="715"/>
      <c r="N35" s="350"/>
    </row>
    <row r="36" spans="2:22" ht="20.100000000000001" customHeight="1">
      <c r="B36" s="729"/>
      <c r="C36" s="731"/>
      <c r="D36" s="716"/>
      <c r="E36" s="717"/>
      <c r="F36" s="716"/>
      <c r="G36" s="717"/>
      <c r="H36" s="716"/>
      <c r="I36" s="717"/>
      <c r="J36" s="716"/>
      <c r="K36" s="717"/>
      <c r="L36" s="716"/>
      <c r="M36" s="717"/>
      <c r="N36" s="350"/>
      <c r="O36" s="180">
        <f>IF(D35="X",1,IF(F35="X",2,IF(H35="X",3,IF(J35="X",4,IF(L35="X",5,0)))))</f>
        <v>0</v>
      </c>
      <c r="P36" s="158" t="str">
        <f>IF(O36=0,"",IF(O36=1,$D$4,""))</f>
        <v/>
      </c>
      <c r="Q36" s="158" t="str">
        <f>IF(O36=0,"",IF(O36=2,$F$4,""))</f>
        <v/>
      </c>
      <c r="R36" s="158" t="str">
        <f>IF(O36=0,"",IF(O36=3,$H$4,""))</f>
        <v/>
      </c>
      <c r="S36" s="158" t="str">
        <f>IF(O36=0,"",IF(O36=4,$J$4,""))</f>
        <v/>
      </c>
      <c r="T36" s="158" t="str">
        <f>IF(O36=0,"",IF(O36=5,$L$4,""))</f>
        <v/>
      </c>
      <c r="V36" s="158" t="str">
        <f>IF(P36&lt;&gt;"",P36,IF(Q36&lt;&gt;"",Q36,IF(R36&lt;&gt;"",R36,IF(S36&lt;&gt;"",S36,IF(T36&lt;&gt;"",T36,"")))))</f>
        <v/>
      </c>
    </row>
    <row r="37" spans="2:22" ht="20.100000000000001" customHeight="1">
      <c r="B37" s="729">
        <v>17</v>
      </c>
      <c r="C37" s="730" t="str">
        <f>IF(Ficha17!$D$21="","",Ficha17!$D$21)</f>
        <v/>
      </c>
      <c r="D37" s="714"/>
      <c r="E37" s="715"/>
      <c r="F37" s="714"/>
      <c r="G37" s="715"/>
      <c r="H37" s="714"/>
      <c r="I37" s="715"/>
      <c r="J37" s="714"/>
      <c r="K37" s="715"/>
      <c r="L37" s="714"/>
      <c r="M37" s="715"/>
      <c r="N37" s="350"/>
    </row>
    <row r="38" spans="2:22" ht="20.100000000000001" customHeight="1">
      <c r="B38" s="729"/>
      <c r="C38" s="731"/>
      <c r="D38" s="716"/>
      <c r="E38" s="717"/>
      <c r="F38" s="716"/>
      <c r="G38" s="717"/>
      <c r="H38" s="716"/>
      <c r="I38" s="717"/>
      <c r="J38" s="716"/>
      <c r="K38" s="717"/>
      <c r="L38" s="716"/>
      <c r="M38" s="717"/>
      <c r="N38" s="350"/>
      <c r="O38" s="180">
        <f>IF(D37="X",1,IF(F37="X",2,IF(H37="X",3,IF(J37="X",4,IF(L37="X",5,0)))))</f>
        <v>0</v>
      </c>
      <c r="P38" s="158" t="str">
        <f>IF(O38=0,"",IF(O38=1,$D$4,""))</f>
        <v/>
      </c>
      <c r="Q38" s="158" t="str">
        <f>IF(O38=0,"",IF(O38=2,$F$4,""))</f>
        <v/>
      </c>
      <c r="R38" s="158" t="str">
        <f>IF(O38=0,"",IF(O38=3,$H$4,""))</f>
        <v/>
      </c>
      <c r="S38" s="158" t="str">
        <f>IF(O38=0,"",IF(O38=4,$J$4,""))</f>
        <v/>
      </c>
      <c r="T38" s="158" t="str">
        <f>IF(O38=0,"",IF(O38=5,$L$4,""))</f>
        <v/>
      </c>
      <c r="V38" s="158" t="str">
        <f>IF(P38&lt;&gt;"",P38,IF(Q38&lt;&gt;"",Q38,IF(R38&lt;&gt;"",R38,IF(S38&lt;&gt;"",S38,IF(T38&lt;&gt;"",T38,"")))))</f>
        <v/>
      </c>
    </row>
    <row r="39" spans="2:22" ht="20.100000000000001" customHeight="1">
      <c r="B39" s="729">
        <v>18</v>
      </c>
      <c r="C39" s="730" t="str">
        <f>IF(Ficha18!$D$21="","",Ficha18!$D$21)</f>
        <v/>
      </c>
      <c r="D39" s="714"/>
      <c r="E39" s="715"/>
      <c r="F39" s="714"/>
      <c r="G39" s="715"/>
      <c r="H39" s="714"/>
      <c r="I39" s="715"/>
      <c r="J39" s="714"/>
      <c r="K39" s="715"/>
      <c r="L39" s="714"/>
      <c r="M39" s="715"/>
      <c r="N39" s="350"/>
    </row>
    <row r="40" spans="2:22" ht="20.100000000000001" customHeight="1">
      <c r="B40" s="729"/>
      <c r="C40" s="731"/>
      <c r="D40" s="716"/>
      <c r="E40" s="717"/>
      <c r="F40" s="716"/>
      <c r="G40" s="717"/>
      <c r="H40" s="716"/>
      <c r="I40" s="717"/>
      <c r="J40" s="716"/>
      <c r="K40" s="717"/>
      <c r="L40" s="716"/>
      <c r="M40" s="717"/>
      <c r="N40" s="350"/>
      <c r="O40" s="180">
        <f>IF(D39="X",1,IF(F39="X",2,IF(H39="X",3,IF(J39="X",4,IF(L39="X",5,0)))))</f>
        <v>0</v>
      </c>
      <c r="P40" s="158" t="str">
        <f>IF(O40=0,"",IF(O40=1,$D$4,""))</f>
        <v/>
      </c>
      <c r="Q40" s="158" t="str">
        <f>IF(O40=0,"",IF(O40=2,$F$4,""))</f>
        <v/>
      </c>
      <c r="R40" s="158" t="str">
        <f>IF(O40=0,"",IF(O40=3,$H$4,""))</f>
        <v/>
      </c>
      <c r="S40" s="158" t="str">
        <f>IF(O40=0,"",IF(O40=4,$J$4,""))</f>
        <v/>
      </c>
      <c r="T40" s="158" t="str">
        <f>IF(O40=0,"",IF(O40=5,$L$4,""))</f>
        <v/>
      </c>
      <c r="V40" s="158" t="str">
        <f>IF(P40&lt;&gt;"",P40,IF(Q40&lt;&gt;"",Q40,IF(R40&lt;&gt;"",R40,IF(S40&lt;&gt;"",S40,IF(T40&lt;&gt;"",T40,"")))))</f>
        <v/>
      </c>
    </row>
    <row r="41" spans="2:22" ht="20.100000000000001" customHeight="1">
      <c r="B41" s="729">
        <v>19</v>
      </c>
      <c r="C41" s="730" t="str">
        <f>IF(Ficha19!$D$21="","",Ficha19!$D$21)</f>
        <v/>
      </c>
      <c r="D41" s="714"/>
      <c r="E41" s="715"/>
      <c r="F41" s="714"/>
      <c r="G41" s="715"/>
      <c r="H41" s="714"/>
      <c r="I41" s="715"/>
      <c r="J41" s="714"/>
      <c r="K41" s="715"/>
      <c r="L41" s="714"/>
      <c r="M41" s="715"/>
      <c r="N41" s="350"/>
    </row>
    <row r="42" spans="2:22" ht="20.100000000000001" customHeight="1">
      <c r="B42" s="729"/>
      <c r="C42" s="731"/>
      <c r="D42" s="716"/>
      <c r="E42" s="717"/>
      <c r="F42" s="716"/>
      <c r="G42" s="717"/>
      <c r="H42" s="716"/>
      <c r="I42" s="717"/>
      <c r="J42" s="716"/>
      <c r="K42" s="717"/>
      <c r="L42" s="716"/>
      <c r="M42" s="717"/>
      <c r="N42" s="350"/>
      <c r="O42" s="180">
        <f>IF(D41="X",1,IF(F41="X",2,IF(H41="X",3,IF(J41="X",4,IF(L41="X",5,0)))))</f>
        <v>0</v>
      </c>
      <c r="P42" s="158" t="str">
        <f>IF(O42=0,"",IF(O42=1,$D$4,""))</f>
        <v/>
      </c>
      <c r="Q42" s="158" t="str">
        <f>IF(O42=0,"",IF(O42=2,$F$4,""))</f>
        <v/>
      </c>
      <c r="R42" s="158" t="str">
        <f>IF(O42=0,"",IF(O42=3,$H$4,""))</f>
        <v/>
      </c>
      <c r="S42" s="158" t="str">
        <f>IF(O42=0,"",IF(O42=4,$J$4,""))</f>
        <v/>
      </c>
      <c r="T42" s="158" t="str">
        <f>IF(O42=0,"",IF(O42=5,$L$4,""))</f>
        <v/>
      </c>
      <c r="V42" s="158" t="str">
        <f>IF(P42&lt;&gt;"",P42,IF(Q42&lt;&gt;"",Q42,IF(R42&lt;&gt;"",R42,IF(S42&lt;&gt;"",S42,IF(T42&lt;&gt;"",T42,"")))))</f>
        <v/>
      </c>
    </row>
    <row r="43" spans="2:22" ht="20.100000000000001" customHeight="1">
      <c r="B43" s="729">
        <v>20</v>
      </c>
      <c r="C43" s="730" t="str">
        <f>IF(Ficha20!$D$21="","",Ficha20!$D$21)</f>
        <v/>
      </c>
      <c r="D43" s="714"/>
      <c r="E43" s="715"/>
      <c r="F43" s="714"/>
      <c r="G43" s="715"/>
      <c r="H43" s="714"/>
      <c r="I43" s="715"/>
      <c r="J43" s="714"/>
      <c r="K43" s="715"/>
      <c r="L43" s="714"/>
      <c r="M43" s="715"/>
      <c r="N43" s="350"/>
    </row>
    <row r="44" spans="2:22" ht="20.100000000000001" customHeight="1">
      <c r="B44" s="729"/>
      <c r="C44" s="731"/>
      <c r="D44" s="716"/>
      <c r="E44" s="717"/>
      <c r="F44" s="716"/>
      <c r="G44" s="717"/>
      <c r="H44" s="716"/>
      <c r="I44" s="717"/>
      <c r="J44" s="716"/>
      <c r="K44" s="717"/>
      <c r="L44" s="716"/>
      <c r="M44" s="717"/>
      <c r="N44" s="350"/>
      <c r="O44" s="180">
        <f>IF(D43="X",1,IF(F43="X",2,IF(H43="X",3,IF(J43="X",4,IF(L43="X",5,0)))))</f>
        <v>0</v>
      </c>
      <c r="P44" s="158" t="str">
        <f>IF(O44=0,"",IF(O44=1,$D$4,""))</f>
        <v/>
      </c>
      <c r="Q44" s="158" t="str">
        <f>IF(O44=0,"",IF(O44=2,$F$4,""))</f>
        <v/>
      </c>
      <c r="R44" s="158" t="str">
        <f>IF(O44=0,"",IF(O44=3,$H$4,""))</f>
        <v/>
      </c>
      <c r="S44" s="158" t="str">
        <f>IF(O44=0,"",IF(O44=4,$J$4,""))</f>
        <v/>
      </c>
      <c r="T44" s="158" t="str">
        <f>IF(O44=0,"",IF(O44=5,$L$4,""))</f>
        <v/>
      </c>
      <c r="V44" s="158" t="str">
        <f>IF(P44&lt;&gt;"",P44,IF(Q44&lt;&gt;"",Q44,IF(R44&lt;&gt;"",R44,IF(S44&lt;&gt;"",S44,IF(T44&lt;&gt;"",T44,"")))))</f>
        <v/>
      </c>
    </row>
  </sheetData>
  <sheetProtection password="A10A" sheet="1" objects="1" scenarios="1" formatRows="0"/>
  <mergeCells count="169">
    <mergeCell ref="D43:E44"/>
    <mergeCell ref="F43:G44"/>
    <mergeCell ref="H43:I44"/>
    <mergeCell ref="J43:K44"/>
    <mergeCell ref="L43:M44"/>
    <mergeCell ref="B1:N1"/>
    <mergeCell ref="D39:E40"/>
    <mergeCell ref="F39:G40"/>
    <mergeCell ref="H39:I40"/>
    <mergeCell ref="J39:K40"/>
    <mergeCell ref="L39:M40"/>
    <mergeCell ref="D41:E42"/>
    <mergeCell ref="F41:G42"/>
    <mergeCell ref="H41:I42"/>
    <mergeCell ref="J41:K42"/>
    <mergeCell ref="L41:M42"/>
    <mergeCell ref="F27:G28"/>
    <mergeCell ref="H27:I28"/>
    <mergeCell ref="J27:K28"/>
    <mergeCell ref="L27:M28"/>
    <mergeCell ref="D29:E30"/>
    <mergeCell ref="F29:G30"/>
    <mergeCell ref="H29:I30"/>
    <mergeCell ref="J29:K30"/>
    <mergeCell ref="L29:M30"/>
    <mergeCell ref="D9:E10"/>
    <mergeCell ref="F9:G10"/>
    <mergeCell ref="H9:I10"/>
    <mergeCell ref="J9:K10"/>
    <mergeCell ref="L9:M10"/>
    <mergeCell ref="D11:E12"/>
    <mergeCell ref="F11:G12"/>
    <mergeCell ref="H11:I12"/>
    <mergeCell ref="J11:K12"/>
    <mergeCell ref="L11:M12"/>
    <mergeCell ref="F25:G26"/>
    <mergeCell ref="H25:I26"/>
    <mergeCell ref="J25:K26"/>
    <mergeCell ref="L25:M26"/>
    <mergeCell ref="F21:G22"/>
    <mergeCell ref="H21:I22"/>
    <mergeCell ref="J21:K22"/>
    <mergeCell ref="L21:M22"/>
    <mergeCell ref="F23:G24"/>
    <mergeCell ref="H23:I24"/>
    <mergeCell ref="J23:K24"/>
    <mergeCell ref="L23:M24"/>
    <mergeCell ref="F17:G18"/>
    <mergeCell ref="N41:N42"/>
    <mergeCell ref="N43:N44"/>
    <mergeCell ref="N29:N30"/>
    <mergeCell ref="N31:N32"/>
    <mergeCell ref="N33:N34"/>
    <mergeCell ref="N35:N36"/>
    <mergeCell ref="N37:N38"/>
    <mergeCell ref="N39:N40"/>
    <mergeCell ref="N15:N16"/>
    <mergeCell ref="N17:N18"/>
    <mergeCell ref="N19:N20"/>
    <mergeCell ref="N21:N22"/>
    <mergeCell ref="N23:N24"/>
    <mergeCell ref="N27:N28"/>
    <mergeCell ref="N25:N26"/>
    <mergeCell ref="B41:B42"/>
    <mergeCell ref="B43:B44"/>
    <mergeCell ref="C7:C8"/>
    <mergeCell ref="C27:C28"/>
    <mergeCell ref="N3:N4"/>
    <mergeCell ref="N7:N8"/>
    <mergeCell ref="N9:N10"/>
    <mergeCell ref="N11:N12"/>
    <mergeCell ref="N13:N14"/>
    <mergeCell ref="B29:B30"/>
    <mergeCell ref="B31:B32"/>
    <mergeCell ref="B33:B34"/>
    <mergeCell ref="B35:B36"/>
    <mergeCell ref="B37:B38"/>
    <mergeCell ref="B39:B40"/>
    <mergeCell ref="B17:B18"/>
    <mergeCell ref="B19:B20"/>
    <mergeCell ref="B21:B22"/>
    <mergeCell ref="B23:B24"/>
    <mergeCell ref="B25:B26"/>
    <mergeCell ref="B27:B28"/>
    <mergeCell ref="B5:B6"/>
    <mergeCell ref="B7:B8"/>
    <mergeCell ref="B9:B10"/>
    <mergeCell ref="B11:B12"/>
    <mergeCell ref="B13:B14"/>
    <mergeCell ref="B15:B16"/>
    <mergeCell ref="C43:C44"/>
    <mergeCell ref="C41:C42"/>
    <mergeCell ref="C39:C40"/>
    <mergeCell ref="C37:C38"/>
    <mergeCell ref="C35:C36"/>
    <mergeCell ref="D35:E36"/>
    <mergeCell ref="C33:C34"/>
    <mergeCell ref="C31:C32"/>
    <mergeCell ref="D31:E32"/>
    <mergeCell ref="C29:C30"/>
    <mergeCell ref="C25:C26"/>
    <mergeCell ref="D25:E26"/>
    <mergeCell ref="D27:E28"/>
    <mergeCell ref="C23:C24"/>
    <mergeCell ref="C21:C22"/>
    <mergeCell ref="D21:E22"/>
    <mergeCell ref="D23:E24"/>
    <mergeCell ref="C19:C20"/>
    <mergeCell ref="C17:C18"/>
    <mergeCell ref="D17:E18"/>
    <mergeCell ref="C13:C14"/>
    <mergeCell ref="F35:G36"/>
    <mergeCell ref="H35:I36"/>
    <mergeCell ref="J35:K36"/>
    <mergeCell ref="L35:M36"/>
    <mergeCell ref="D37:E38"/>
    <mergeCell ref="F37:G38"/>
    <mergeCell ref="H37:I38"/>
    <mergeCell ref="J37:K38"/>
    <mergeCell ref="L37:M38"/>
    <mergeCell ref="F31:G32"/>
    <mergeCell ref="H31:I32"/>
    <mergeCell ref="J31:K32"/>
    <mergeCell ref="L31:M32"/>
    <mergeCell ref="D33:E34"/>
    <mergeCell ref="F33:G34"/>
    <mergeCell ref="H33:I34"/>
    <mergeCell ref="J33:K34"/>
    <mergeCell ref="L33:M34"/>
    <mergeCell ref="H17:I18"/>
    <mergeCell ref="J17:K18"/>
    <mergeCell ref="L17:M18"/>
    <mergeCell ref="D19:E20"/>
    <mergeCell ref="F19:G20"/>
    <mergeCell ref="H19:I20"/>
    <mergeCell ref="J19:K20"/>
    <mergeCell ref="L19:M20"/>
    <mergeCell ref="C15:C16"/>
    <mergeCell ref="D13:E14"/>
    <mergeCell ref="F13:G14"/>
    <mergeCell ref="H13:I14"/>
    <mergeCell ref="J13:K14"/>
    <mergeCell ref="L13:M14"/>
    <mergeCell ref="D15:E16"/>
    <mergeCell ref="F15:G16"/>
    <mergeCell ref="H15:I16"/>
    <mergeCell ref="J15:K16"/>
    <mergeCell ref="L15:M16"/>
    <mergeCell ref="C2:M2"/>
    <mergeCell ref="D3:M3"/>
    <mergeCell ref="D4:E4"/>
    <mergeCell ref="F4:G4"/>
    <mergeCell ref="H4:I4"/>
    <mergeCell ref="J4:K4"/>
    <mergeCell ref="L4:M4"/>
    <mergeCell ref="N5:N6"/>
    <mergeCell ref="C11:C12"/>
    <mergeCell ref="C9:C10"/>
    <mergeCell ref="C5:C6"/>
    <mergeCell ref="D5:E6"/>
    <mergeCell ref="F5:G6"/>
    <mergeCell ref="H5:I6"/>
    <mergeCell ref="J5:K6"/>
    <mergeCell ref="L5:M6"/>
    <mergeCell ref="D7:E8"/>
    <mergeCell ref="F7:G8"/>
    <mergeCell ref="H7:I8"/>
    <mergeCell ref="J7:K8"/>
    <mergeCell ref="L7:M8"/>
  </mergeCells>
  <conditionalFormatting sqref="C5:C44">
    <cfRule type="cellIs" dxfId="0" priority="1" operator="notEqual">
      <formula>$O$3</formula>
    </cfRule>
  </conditionalFormatting>
  <dataValidations count="20">
    <dataValidation type="list" allowBlank="1" showInputMessage="1" showErrorMessage="1" sqref="F5:M6" xr:uid="{00000000-0002-0000-1D00-000000000000}">
      <formula1>IF($O$6=0,x)</formula1>
    </dataValidation>
    <dataValidation type="list" allowBlank="1" showInputMessage="1" showErrorMessage="1" sqref="F7:M8" xr:uid="{00000000-0002-0000-1D00-000001000000}">
      <formula1>IF($O$8=0,x)</formula1>
    </dataValidation>
    <dataValidation type="list" allowBlank="1" showInputMessage="1" showErrorMessage="1" sqref="F11:M12" xr:uid="{00000000-0002-0000-1D00-000002000000}">
      <formula1>IF($O$12=0,x)</formula1>
    </dataValidation>
    <dataValidation type="list" allowBlank="1" showInputMessage="1" showErrorMessage="1" sqref="F9:M10" xr:uid="{00000000-0002-0000-1D00-000003000000}">
      <formula1>IF($O$10=0,x)</formula1>
    </dataValidation>
    <dataValidation type="list" allowBlank="1" showInputMessage="1" showErrorMessage="1" sqref="F13:M14" xr:uid="{00000000-0002-0000-1D00-000004000000}">
      <formula1>IF($O$14=0,x)</formula1>
    </dataValidation>
    <dataValidation type="list" allowBlank="1" showInputMessage="1" showErrorMessage="1" sqref="F15:M16" xr:uid="{00000000-0002-0000-1D00-000005000000}">
      <formula1>IF($O$16=0,x)</formula1>
    </dataValidation>
    <dataValidation type="list" allowBlank="1" showInputMessage="1" showErrorMessage="1" sqref="D17:M18" xr:uid="{00000000-0002-0000-1D00-000006000000}">
      <formula1>IF($O$18=0,x)</formula1>
    </dataValidation>
    <dataValidation type="list" allowBlank="1" showInputMessage="1" showErrorMessage="1" sqref="F19:M20" xr:uid="{00000000-0002-0000-1D00-000007000000}">
      <formula1>IF($O$20=0,x)</formula1>
    </dataValidation>
    <dataValidation type="list" allowBlank="1" showInputMessage="1" showErrorMessage="1" sqref="D21:M22 D5:E16 D19:E20" xr:uid="{00000000-0002-0000-1D00-000008000000}">
      <formula1>IF($O$22=0,x)</formula1>
    </dataValidation>
    <dataValidation type="list" allowBlank="1" showInputMessage="1" showErrorMessage="1" sqref="D23:M24 D25:E44" xr:uid="{00000000-0002-0000-1D00-000009000000}">
      <formula1>IF($O$24=0,x)</formula1>
    </dataValidation>
    <dataValidation type="list" allowBlank="1" showInputMessage="1" showErrorMessage="1" sqref="F25:M26" xr:uid="{00000000-0002-0000-1D00-00000A000000}">
      <formula1>IF($O$26=0,x)</formula1>
    </dataValidation>
    <dataValidation type="list" allowBlank="1" showInputMessage="1" showErrorMessage="1" sqref="F27:M28" xr:uid="{00000000-0002-0000-1D00-00000B000000}">
      <formula1>IF($O$28=0,x)</formula1>
    </dataValidation>
    <dataValidation type="list" allowBlank="1" showInputMessage="1" showErrorMessage="1" sqref="F29:M30" xr:uid="{00000000-0002-0000-1D00-00000C000000}">
      <formula1>IF($O$30=0,x)</formula1>
    </dataValidation>
    <dataValidation type="list" allowBlank="1" showInputMessage="1" showErrorMessage="1" sqref="F31:M32" xr:uid="{00000000-0002-0000-1D00-00000D000000}">
      <formula1>IF($O$32=0,x)</formula1>
    </dataValidation>
    <dataValidation type="list" allowBlank="1" showInputMessage="1" showErrorMessage="1" sqref="F33:M34" xr:uid="{00000000-0002-0000-1D00-00000E000000}">
      <formula1>IF($O$34=0,x)</formula1>
    </dataValidation>
    <dataValidation type="list" allowBlank="1" showInputMessage="1" showErrorMessage="1" sqref="F35:M36" xr:uid="{00000000-0002-0000-1D00-00000F000000}">
      <formula1>IF($O$36=0,x)</formula1>
    </dataValidation>
    <dataValidation type="list" allowBlank="1" showInputMessage="1" showErrorMessage="1" sqref="F37:M38" xr:uid="{00000000-0002-0000-1D00-000010000000}">
      <formula1>IF($O$38=0,x)</formula1>
    </dataValidation>
    <dataValidation type="list" allowBlank="1" showInputMessage="1" showErrorMessage="1" sqref="F39:M40" xr:uid="{00000000-0002-0000-1D00-000011000000}">
      <formula1>IF($O$40=0,x)</formula1>
    </dataValidation>
    <dataValidation type="list" allowBlank="1" showInputMessage="1" showErrorMessage="1" sqref="F41:M42" xr:uid="{00000000-0002-0000-1D00-000012000000}">
      <formula1>IF($O$42=0,x)</formula1>
    </dataValidation>
    <dataValidation type="list" allowBlank="1" showInputMessage="1" showErrorMessage="1" sqref="F43:M44" xr:uid="{00000000-0002-0000-1D00-000013000000}">
      <formula1>IF($O$44=0,x)</formula1>
    </dataValidation>
  </dataValidations>
  <hyperlinks>
    <hyperlink ref="C5" location="Ficha1!I64" display="Ficha1!I64" xr:uid="{00000000-0004-0000-1D00-000000000000}"/>
    <hyperlink ref="C7" location="Ficha1!I64" display="Ficha1!I64" xr:uid="{00000000-0004-0000-1D00-000001000000}"/>
    <hyperlink ref="C9" location="Ficha1!I64" display="Ficha1!I64" xr:uid="{00000000-0004-0000-1D00-000002000000}"/>
    <hyperlink ref="C11" location="Ficha1!I64" display="Ficha1!I64" xr:uid="{00000000-0004-0000-1D00-000003000000}"/>
    <hyperlink ref="C13" location="Ficha1!I64" display="Ficha1!I64" xr:uid="{00000000-0004-0000-1D00-000004000000}"/>
    <hyperlink ref="C15" location="Ficha1!I64" display="Ficha1!I64" xr:uid="{00000000-0004-0000-1D00-000005000000}"/>
    <hyperlink ref="C17" location="Ficha1!I64" display="Ficha1!I64" xr:uid="{00000000-0004-0000-1D00-000006000000}"/>
    <hyperlink ref="C19" location="Ficha1!I64" display="Ficha1!I64" xr:uid="{00000000-0004-0000-1D00-000007000000}"/>
    <hyperlink ref="C21" location="Ficha1!I64" display="Ficha1!I64" xr:uid="{00000000-0004-0000-1D00-000008000000}"/>
    <hyperlink ref="C23" location="Ficha1!I64" display="Ficha1!I64" xr:uid="{00000000-0004-0000-1D00-000009000000}"/>
    <hyperlink ref="C25" location="Ficha1!I64" display="Ficha1!I64" xr:uid="{00000000-0004-0000-1D00-00000A000000}"/>
    <hyperlink ref="C27" location="Ficha1!I64" display="Ficha1!I64" xr:uid="{00000000-0004-0000-1D00-00000B000000}"/>
    <hyperlink ref="C29" location="Ficha1!I64" display="Ficha1!I64" xr:uid="{00000000-0004-0000-1D00-00000C000000}"/>
    <hyperlink ref="C31" location="Ficha1!I64" display="Ficha1!I64" xr:uid="{00000000-0004-0000-1D00-00000D000000}"/>
    <hyperlink ref="C33" location="Ficha1!I64" display="Ficha1!I64" xr:uid="{00000000-0004-0000-1D00-00000E000000}"/>
    <hyperlink ref="C35" location="Ficha1!I64" display="Ficha1!I64" xr:uid="{00000000-0004-0000-1D00-00000F000000}"/>
    <hyperlink ref="C37" location="Ficha1!I64" display="Ficha1!I64" xr:uid="{00000000-0004-0000-1D00-000010000000}"/>
    <hyperlink ref="C39" location="Ficha1!I64" display="Ficha1!I64" xr:uid="{00000000-0004-0000-1D00-000011000000}"/>
    <hyperlink ref="C41" location="Ficha1!I64" display="Ficha1!I64" xr:uid="{00000000-0004-0000-1D00-000012000000}"/>
    <hyperlink ref="C43" location="Ficha1!I64" display="Ficha1!I64" xr:uid="{00000000-0004-0000-1D00-000013000000}"/>
    <hyperlink ref="C5:C6" location="Ficha1!I64" display="Ficha1!I64" xr:uid="{00000000-0004-0000-1D00-000014000000}"/>
    <hyperlink ref="C7:C8" location="Ficha2!I64" display="Ficha2!I64" xr:uid="{00000000-0004-0000-1D00-000015000000}"/>
    <hyperlink ref="C9:C10" location="Ficha3!I64" display="Ficha3!I64" xr:uid="{00000000-0004-0000-1D00-000016000000}"/>
    <hyperlink ref="C11:C12" location="Ficha4!I64" display="Ficha4!I64" xr:uid="{00000000-0004-0000-1D00-000017000000}"/>
    <hyperlink ref="C13:C14" location="Ficha5!I64" display="Ficha5!I64" xr:uid="{00000000-0004-0000-1D00-000018000000}"/>
    <hyperlink ref="C15:C16" location="Ficha6!I64" display="Ficha6!I64" xr:uid="{00000000-0004-0000-1D00-000019000000}"/>
    <hyperlink ref="C17:C18" location="Ficha7!I64" display="Ficha7!I64" xr:uid="{00000000-0004-0000-1D00-00001A000000}"/>
    <hyperlink ref="C19:C20" location="Ficha8!I64" display="Ficha8!I64" xr:uid="{00000000-0004-0000-1D00-00001B000000}"/>
    <hyperlink ref="C21:C22" location="Ficha9!I64" display="Ficha9!I64" xr:uid="{00000000-0004-0000-1D00-00001C000000}"/>
    <hyperlink ref="C23:C24" location="Ficha10!I64" display="Ficha10!I64" xr:uid="{00000000-0004-0000-1D00-00001D000000}"/>
    <hyperlink ref="C25:C26" location="Ficha11!I64" display="Ficha11!I64" xr:uid="{00000000-0004-0000-1D00-00001E000000}"/>
    <hyperlink ref="C27:C28" location="Ficha12!I64" display="Ficha12!I64" xr:uid="{00000000-0004-0000-1D00-00001F000000}"/>
    <hyperlink ref="C29:C30" location="Ficha13!I64" display="Ficha13!I64" xr:uid="{00000000-0004-0000-1D00-000020000000}"/>
    <hyperlink ref="C31:C32" location="Ficha14!I64" display="Ficha14!I64" xr:uid="{00000000-0004-0000-1D00-000021000000}"/>
    <hyperlink ref="C33:C34" location="Ficha15!I64" display="Ficha15!I64" xr:uid="{00000000-0004-0000-1D00-000022000000}"/>
    <hyperlink ref="C35:C36" location="Ficha16!I64" display="Ficha16!I64" xr:uid="{00000000-0004-0000-1D00-000023000000}"/>
    <hyperlink ref="C37:C38" location="Ficha17!I64" display="Ficha17!I64" xr:uid="{00000000-0004-0000-1D00-000024000000}"/>
    <hyperlink ref="C39:C40" location="Ficha18!I64" display="Ficha18!I64" xr:uid="{00000000-0004-0000-1D00-000025000000}"/>
    <hyperlink ref="C41:C42" location="Ficha19!I64" display="Ficha19!I64" xr:uid="{00000000-0004-0000-1D00-000026000000}"/>
    <hyperlink ref="C43:C44" location="Ficha20!I64" display="Ficha20!I64" xr:uid="{00000000-0004-0000-1D00-000027000000}"/>
  </hyperlinks>
  <pageMargins left="0.7" right="0.7" top="0.75" bottom="0.75" header="0.3" footer="0.3"/>
  <pageSetup scale="37" orientation="portrait" horizontalDpi="4294967294" verticalDpi="4294967294"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rgb="FF0070C0"/>
  </sheetPr>
  <dimension ref="A1:CM232"/>
  <sheetViews>
    <sheetView showGridLines="0" view="pageBreakPreview" topLeftCell="C1" zoomScale="70" zoomScaleNormal="100" zoomScaleSheetLayoutView="70" workbookViewId="0">
      <selection activeCell="Y2" sqref="Y2:Y5"/>
    </sheetView>
  </sheetViews>
  <sheetFormatPr defaultColWidth="11.5703125" defaultRowHeight="15"/>
  <cols>
    <col min="1" max="6" width="2.7109375" style="11" customWidth="1"/>
    <col min="7" max="8" width="4.42578125" style="11" customWidth="1"/>
    <col min="9" max="9" width="3.7109375" style="11" customWidth="1"/>
    <col min="10" max="11" width="2.7109375" style="11" customWidth="1"/>
    <col min="12" max="12" width="3.42578125" style="11" customWidth="1"/>
    <col min="13" max="15" width="2.7109375" style="11" customWidth="1"/>
    <col min="16" max="17" width="4.7109375" style="11" customWidth="1"/>
    <col min="18" max="18" width="4.5703125" style="11" customWidth="1"/>
    <col min="19" max="20" width="2.7109375" style="11" customWidth="1"/>
    <col min="21" max="21" width="4.28515625" style="11" customWidth="1"/>
    <col min="22" max="22" width="7.42578125" style="11" customWidth="1"/>
    <col min="23" max="23" width="5.28515625" style="11" customWidth="1"/>
    <col min="24" max="25" width="5" style="11" customWidth="1"/>
    <col min="26" max="26" width="6.28515625" style="11" customWidth="1"/>
    <col min="27" max="27" width="5" style="11" customWidth="1"/>
    <col min="28" max="34" width="5.42578125" style="11" customWidth="1"/>
    <col min="35" max="35" width="4.28515625" style="11" customWidth="1"/>
    <col min="36" max="37" width="5.42578125" style="11" customWidth="1"/>
    <col min="38" max="38" width="3.5703125" style="11" customWidth="1"/>
    <col min="39" max="39" width="5.28515625" style="11" customWidth="1"/>
    <col min="40" max="44" width="2.7109375" style="11" customWidth="1"/>
    <col min="45" max="45" width="6.85546875" style="11" customWidth="1"/>
    <col min="46" max="47" width="2.7109375" style="11" customWidth="1"/>
    <col min="48" max="48" width="4.7109375" style="11" customWidth="1"/>
    <col min="49" max="50" width="2.7109375" style="11" customWidth="1"/>
    <col min="51" max="51" width="4" style="11" customWidth="1"/>
    <col min="52" max="53" width="2.7109375" style="11" customWidth="1"/>
    <col min="54" max="54" width="7.42578125" style="11" customWidth="1"/>
    <col min="55" max="58" width="2.7109375" style="11" customWidth="1"/>
    <col min="59" max="59" width="43.7109375" style="11" customWidth="1"/>
    <col min="60" max="62" width="2.7109375" style="11" hidden="1" customWidth="1"/>
    <col min="63" max="63" width="31.140625" style="11" hidden="1" customWidth="1"/>
    <col min="64" max="68" width="27.85546875" style="11" hidden="1" customWidth="1"/>
    <col min="69" max="69" width="37.5703125" style="11" hidden="1" customWidth="1"/>
    <col min="70" max="70" width="11.5703125" style="11" hidden="1" customWidth="1"/>
    <col min="71" max="71" width="33.7109375" style="11" hidden="1" customWidth="1"/>
    <col min="72" max="72" width="24.5703125" style="11" hidden="1" customWidth="1"/>
    <col min="73" max="73" width="22" style="11" hidden="1" customWidth="1"/>
    <col min="74" max="74" width="22.42578125" style="11" hidden="1" customWidth="1"/>
    <col min="75" max="76" width="11.5703125" style="11" hidden="1" customWidth="1"/>
    <col min="77" max="77" width="40.42578125" style="11" hidden="1" customWidth="1"/>
    <col min="78" max="78" width="13.140625" style="11" hidden="1" customWidth="1"/>
    <col min="79" max="84" width="11.5703125" style="11" hidden="1" customWidth="1"/>
    <col min="85" max="85" width="36.7109375" style="11" hidden="1" customWidth="1"/>
    <col min="86" max="91" width="11.5703125" style="11" hidden="1" customWidth="1"/>
    <col min="92" max="97" width="0" style="11" hidden="1" customWidth="1"/>
    <col min="98" max="16384" width="11.5703125" style="11"/>
  </cols>
  <sheetData>
    <row r="1" spans="1:64" ht="15.6" customHeight="1">
      <c r="A1" s="440"/>
      <c r="B1" s="441"/>
      <c r="C1" s="441"/>
      <c r="D1" s="441"/>
      <c r="E1" s="441"/>
      <c r="F1" s="441"/>
      <c r="G1" s="441"/>
      <c r="H1" s="441"/>
      <c r="I1" s="441"/>
      <c r="J1" s="441"/>
      <c r="K1" s="9"/>
      <c r="L1" s="9"/>
      <c r="M1" s="9"/>
      <c r="N1" s="9"/>
      <c r="O1" s="10"/>
      <c r="P1" s="446" t="s">
        <v>350</v>
      </c>
      <c r="Q1" s="447"/>
      <c r="R1" s="447"/>
      <c r="S1" s="447"/>
      <c r="T1" s="447"/>
      <c r="U1" s="448"/>
      <c r="V1" s="580" t="s">
        <v>422</v>
      </c>
      <c r="W1" s="581"/>
      <c r="X1" s="581"/>
      <c r="Y1" s="581"/>
      <c r="Z1" s="581"/>
      <c r="AA1" s="581"/>
      <c r="AB1" s="581"/>
      <c r="AC1" s="581"/>
      <c r="AD1" s="581"/>
      <c r="AE1" s="581"/>
      <c r="AF1" s="581"/>
      <c r="AG1" s="581"/>
      <c r="AH1" s="581"/>
      <c r="AI1" s="581"/>
      <c r="AJ1" s="581"/>
      <c r="AK1" s="581"/>
      <c r="AL1" s="581"/>
      <c r="AM1" s="581"/>
      <c r="AN1" s="581"/>
      <c r="AO1" s="581"/>
      <c r="AP1" s="581"/>
      <c r="AQ1" s="581"/>
      <c r="AR1" s="581"/>
      <c r="AS1" s="581"/>
      <c r="AT1" s="581"/>
      <c r="AU1" s="581"/>
      <c r="AV1" s="581"/>
      <c r="AW1" s="581"/>
      <c r="AX1" s="581"/>
      <c r="AY1" s="581"/>
      <c r="AZ1" s="582"/>
      <c r="BA1" s="568" t="s">
        <v>423</v>
      </c>
      <c r="BB1" s="569"/>
      <c r="BC1" s="569"/>
      <c r="BD1" s="569"/>
      <c r="BE1" s="569"/>
      <c r="BF1" s="570"/>
      <c r="BG1" s="565" t="s">
        <v>424</v>
      </c>
    </row>
    <row r="2" spans="1:64" ht="15.6" customHeight="1">
      <c r="A2" s="442"/>
      <c r="B2" s="443"/>
      <c r="C2" s="443"/>
      <c r="D2" s="443"/>
      <c r="E2" s="443"/>
      <c r="F2" s="443"/>
      <c r="G2" s="443"/>
      <c r="H2" s="443"/>
      <c r="I2" s="443"/>
      <c r="J2" s="443"/>
      <c r="K2" s="12"/>
      <c r="L2" s="12"/>
      <c r="M2" s="12"/>
      <c r="N2" s="12"/>
      <c r="O2" s="13"/>
      <c r="P2" s="449"/>
      <c r="Q2" s="450"/>
      <c r="R2" s="450"/>
      <c r="S2" s="450"/>
      <c r="T2" s="450"/>
      <c r="U2" s="451"/>
      <c r="V2" s="583"/>
      <c r="W2" s="584"/>
      <c r="X2" s="584"/>
      <c r="Y2" s="584"/>
      <c r="Z2" s="584"/>
      <c r="AA2" s="584"/>
      <c r="AB2" s="584"/>
      <c r="AC2" s="584"/>
      <c r="AD2" s="584"/>
      <c r="AE2" s="584"/>
      <c r="AF2" s="584"/>
      <c r="AG2" s="584"/>
      <c r="AH2" s="584"/>
      <c r="AI2" s="584"/>
      <c r="AJ2" s="584"/>
      <c r="AK2" s="584"/>
      <c r="AL2" s="584"/>
      <c r="AM2" s="584"/>
      <c r="AN2" s="584"/>
      <c r="AO2" s="584"/>
      <c r="AP2" s="584"/>
      <c r="AQ2" s="584"/>
      <c r="AR2" s="584"/>
      <c r="AS2" s="584"/>
      <c r="AT2" s="584"/>
      <c r="AU2" s="584"/>
      <c r="AV2" s="584"/>
      <c r="AW2" s="584"/>
      <c r="AX2" s="584"/>
      <c r="AY2" s="584"/>
      <c r="AZ2" s="585"/>
      <c r="BA2" s="571"/>
      <c r="BB2" s="572"/>
      <c r="BC2" s="572"/>
      <c r="BD2" s="572"/>
      <c r="BE2" s="572"/>
      <c r="BF2" s="573"/>
      <c r="BG2" s="566"/>
    </row>
    <row r="3" spans="1:64" ht="15.6" customHeight="1">
      <c r="A3" s="442"/>
      <c r="B3" s="443"/>
      <c r="C3" s="443"/>
      <c r="D3" s="443"/>
      <c r="E3" s="443"/>
      <c r="F3" s="443"/>
      <c r="G3" s="443"/>
      <c r="H3" s="443"/>
      <c r="I3" s="443"/>
      <c r="J3" s="443"/>
      <c r="K3" s="12"/>
      <c r="L3" s="12"/>
      <c r="M3" s="12"/>
      <c r="N3" s="12"/>
      <c r="O3" s="13"/>
      <c r="P3" s="449" t="s">
        <v>425</v>
      </c>
      <c r="Q3" s="450"/>
      <c r="R3" s="450"/>
      <c r="S3" s="450"/>
      <c r="T3" s="450"/>
      <c r="U3" s="451"/>
      <c r="V3" s="586" t="s">
        <v>426</v>
      </c>
      <c r="W3" s="587"/>
      <c r="X3" s="587"/>
      <c r="Y3" s="587"/>
      <c r="Z3" s="587"/>
      <c r="AA3" s="587"/>
      <c r="AB3" s="587"/>
      <c r="AC3" s="587"/>
      <c r="AD3" s="587"/>
      <c r="AE3" s="587"/>
      <c r="AF3" s="587"/>
      <c r="AG3" s="587"/>
      <c r="AH3" s="587"/>
      <c r="AI3" s="587"/>
      <c r="AJ3" s="587"/>
      <c r="AK3" s="587"/>
      <c r="AL3" s="587"/>
      <c r="AM3" s="587"/>
      <c r="AN3" s="587"/>
      <c r="AO3" s="587"/>
      <c r="AP3" s="587"/>
      <c r="AQ3" s="587"/>
      <c r="AR3" s="587"/>
      <c r="AS3" s="587"/>
      <c r="AT3" s="587"/>
      <c r="AU3" s="587"/>
      <c r="AV3" s="587"/>
      <c r="AW3" s="587"/>
      <c r="AX3" s="587"/>
      <c r="AY3" s="587"/>
      <c r="AZ3" s="588"/>
      <c r="BA3" s="574" t="s">
        <v>427</v>
      </c>
      <c r="BB3" s="575"/>
      <c r="BC3" s="575"/>
      <c r="BD3" s="575"/>
      <c r="BE3" s="575"/>
      <c r="BF3" s="576"/>
      <c r="BG3" s="566" t="str">
        <f>+"06"</f>
        <v>06</v>
      </c>
    </row>
    <row r="4" spans="1:64" ht="15.6" customHeight="1" thickBot="1">
      <c r="A4" s="444"/>
      <c r="B4" s="445"/>
      <c r="C4" s="445"/>
      <c r="D4" s="445"/>
      <c r="E4" s="445"/>
      <c r="F4" s="445"/>
      <c r="G4" s="445"/>
      <c r="H4" s="445"/>
      <c r="I4" s="445"/>
      <c r="J4" s="445"/>
      <c r="K4" s="14"/>
      <c r="L4" s="14"/>
      <c r="M4" s="14"/>
      <c r="N4" s="14"/>
      <c r="O4" s="15"/>
      <c r="P4" s="452"/>
      <c r="Q4" s="453"/>
      <c r="R4" s="453"/>
      <c r="S4" s="453"/>
      <c r="T4" s="453"/>
      <c r="U4" s="454"/>
      <c r="V4" s="589"/>
      <c r="W4" s="590"/>
      <c r="X4" s="590"/>
      <c r="Y4" s="590"/>
      <c r="Z4" s="590"/>
      <c r="AA4" s="590"/>
      <c r="AB4" s="590"/>
      <c r="AC4" s="590"/>
      <c r="AD4" s="590"/>
      <c r="AE4" s="590"/>
      <c r="AF4" s="590"/>
      <c r="AG4" s="590"/>
      <c r="AH4" s="590"/>
      <c r="AI4" s="590"/>
      <c r="AJ4" s="590"/>
      <c r="AK4" s="590"/>
      <c r="AL4" s="590"/>
      <c r="AM4" s="590"/>
      <c r="AN4" s="590"/>
      <c r="AO4" s="590"/>
      <c r="AP4" s="590"/>
      <c r="AQ4" s="590"/>
      <c r="AR4" s="590"/>
      <c r="AS4" s="590"/>
      <c r="AT4" s="590"/>
      <c r="AU4" s="590"/>
      <c r="AV4" s="590"/>
      <c r="AW4" s="590"/>
      <c r="AX4" s="590"/>
      <c r="AY4" s="590"/>
      <c r="AZ4" s="591"/>
      <c r="BA4" s="577"/>
      <c r="BB4" s="578"/>
      <c r="BC4" s="578"/>
      <c r="BD4" s="578"/>
      <c r="BE4" s="578"/>
      <c r="BF4" s="579"/>
      <c r="BG4" s="567"/>
    </row>
    <row r="5" spans="1:64" ht="15.6" customHeight="1">
      <c r="A5" s="18"/>
      <c r="BG5" s="20"/>
    </row>
    <row r="6" spans="1:64" ht="31.15" customHeight="1">
      <c r="A6" s="18"/>
      <c r="C6" s="19"/>
      <c r="D6" s="488" t="s">
        <v>2</v>
      </c>
      <c r="E6" s="488"/>
      <c r="F6" s="488"/>
      <c r="G6" s="488"/>
      <c r="J6" s="19"/>
      <c r="K6" s="596" t="str">
        <f>IF('Contexto Proceso'!$B$2="","",'Contexto Proceso'!$B$2)</f>
        <v>Planeación del Sistema de Gestión Integrado</v>
      </c>
      <c r="L6" s="596"/>
      <c r="M6" s="596"/>
      <c r="N6" s="596"/>
      <c r="O6" s="596"/>
      <c r="P6" s="596"/>
      <c r="Q6" s="596"/>
      <c r="R6" s="596"/>
      <c r="S6" s="596"/>
      <c r="T6" s="596"/>
      <c r="U6" s="596"/>
      <c r="V6" s="596"/>
      <c r="W6" s="596"/>
      <c r="X6" s="596"/>
      <c r="Y6" s="596"/>
      <c r="Z6" s="596"/>
      <c r="AA6" s="596"/>
      <c r="AB6" s="596"/>
      <c r="AC6" s="596"/>
      <c r="AD6" s="596"/>
      <c r="AE6" s="596"/>
      <c r="AF6" s="596"/>
      <c r="AG6" s="596"/>
      <c r="AH6" s="596"/>
      <c r="AI6" s="596"/>
      <c r="AJ6" s="596"/>
      <c r="AK6" s="596"/>
      <c r="AL6" s="596"/>
      <c r="AM6" s="596"/>
      <c r="AN6" s="596"/>
      <c r="AO6" s="596"/>
      <c r="AP6" s="596"/>
      <c r="AQ6" s="596"/>
      <c r="AR6" s="596"/>
      <c r="AS6" s="596"/>
      <c r="AT6" s="596"/>
      <c r="AU6" s="596"/>
      <c r="AV6" s="596"/>
      <c r="AW6" s="596"/>
      <c r="AX6" s="596"/>
      <c r="AY6" s="596"/>
      <c r="AZ6" s="596"/>
      <c r="BA6" s="596"/>
      <c r="BB6" s="596"/>
      <c r="BC6" s="596"/>
      <c r="BD6" s="596"/>
      <c r="BE6" s="596"/>
      <c r="BF6" s="596"/>
      <c r="BG6" s="20"/>
    </row>
    <row r="7" spans="1:64" ht="11.45" customHeight="1">
      <c r="A7" s="18"/>
      <c r="C7" s="19"/>
      <c r="D7" s="19"/>
      <c r="E7" s="19"/>
      <c r="F7" s="19"/>
      <c r="H7" s="19"/>
      <c r="I7" s="19"/>
      <c r="J7" s="19"/>
      <c r="O7" s="19"/>
      <c r="P7" s="176"/>
      <c r="Q7" s="176"/>
      <c r="R7" s="176"/>
      <c r="S7" s="176"/>
      <c r="T7" s="19"/>
      <c r="U7" s="19"/>
      <c r="V7" s="21"/>
      <c r="W7" s="21"/>
      <c r="X7" s="21"/>
      <c r="Y7" s="21"/>
      <c r="Z7" s="21"/>
      <c r="AA7" s="21"/>
      <c r="AB7" s="21"/>
      <c r="AC7" s="21"/>
      <c r="AD7" s="21"/>
      <c r="AE7" s="21"/>
      <c r="AF7" s="21"/>
      <c r="AG7" s="21"/>
      <c r="AH7" s="21"/>
      <c r="AI7" s="21"/>
      <c r="AJ7" s="21"/>
      <c r="AK7" s="21"/>
      <c r="AL7" s="21"/>
      <c r="AM7" s="21"/>
      <c r="AN7" s="21"/>
      <c r="AO7" s="21"/>
      <c r="AP7" s="21"/>
      <c r="BG7" s="20"/>
    </row>
    <row r="8" spans="1:64" ht="31.15" customHeight="1">
      <c r="A8" s="18"/>
      <c r="C8" s="19"/>
      <c r="D8" s="488" t="s">
        <v>360</v>
      </c>
      <c r="E8" s="488"/>
      <c r="F8" s="488"/>
      <c r="G8" s="488"/>
      <c r="J8" s="22"/>
      <c r="K8" s="596" t="str">
        <f>IF('Contexto Proceso'!$B$10="","",'Contexto Proceso'!$B$10)</f>
        <v>Realizar una adecuada planeación del sistema de gestión integrado mediante la identificación de requisitos de las normas de calidad y medio ambiente necesarios para el establecidmiento de la información documentada requerida, con el fin de contribuir con la eficacia y efectividad institucional</v>
      </c>
      <c r="L8" s="596"/>
      <c r="M8" s="596"/>
      <c r="N8" s="596"/>
      <c r="O8" s="596"/>
      <c r="P8" s="596"/>
      <c r="Q8" s="596"/>
      <c r="R8" s="596"/>
      <c r="S8" s="596"/>
      <c r="T8" s="596"/>
      <c r="U8" s="596"/>
      <c r="V8" s="596"/>
      <c r="W8" s="596"/>
      <c r="X8" s="596"/>
      <c r="Y8" s="596"/>
      <c r="Z8" s="596"/>
      <c r="AA8" s="596"/>
      <c r="AB8" s="596"/>
      <c r="AC8" s="596"/>
      <c r="AD8" s="596"/>
      <c r="AE8" s="596"/>
      <c r="AF8" s="596"/>
      <c r="AG8" s="596"/>
      <c r="AH8" s="596"/>
      <c r="AI8" s="596"/>
      <c r="AJ8" s="596"/>
      <c r="AK8" s="596"/>
      <c r="AL8" s="596"/>
      <c r="AM8" s="596"/>
      <c r="AN8" s="596"/>
      <c r="AO8" s="596"/>
      <c r="AP8" s="596"/>
      <c r="AQ8" s="596"/>
      <c r="AR8" s="596"/>
      <c r="AS8" s="596"/>
      <c r="AT8" s="596"/>
      <c r="AU8" s="596"/>
      <c r="AV8" s="596"/>
      <c r="AW8" s="596"/>
      <c r="AX8" s="596"/>
      <c r="AY8" s="596"/>
      <c r="AZ8" s="596"/>
      <c r="BA8" s="596"/>
      <c r="BB8" s="596"/>
      <c r="BC8" s="596"/>
      <c r="BD8" s="596"/>
      <c r="BE8" s="596"/>
      <c r="BF8" s="596"/>
      <c r="BG8" s="20"/>
    </row>
    <row r="9" spans="1:64" ht="11.45" customHeight="1">
      <c r="A9" s="18"/>
      <c r="C9" s="19"/>
      <c r="D9" s="176"/>
      <c r="E9" s="176"/>
      <c r="F9" s="176"/>
      <c r="G9" s="176"/>
      <c r="J9" s="22"/>
      <c r="K9" s="177"/>
      <c r="L9" s="177"/>
      <c r="M9" s="177"/>
      <c r="N9" s="177"/>
      <c r="O9" s="177"/>
      <c r="P9" s="177"/>
      <c r="Q9" s="177"/>
      <c r="R9" s="177"/>
      <c r="S9" s="177"/>
      <c r="T9" s="177"/>
      <c r="U9" s="177"/>
      <c r="V9" s="177"/>
      <c r="W9" s="177"/>
      <c r="X9" s="177"/>
      <c r="Y9" s="177"/>
      <c r="Z9" s="177"/>
      <c r="AA9" s="177"/>
      <c r="AB9" s="177"/>
      <c r="AC9" s="177"/>
      <c r="AD9" s="177"/>
      <c r="AE9" s="177"/>
      <c r="AF9" s="177"/>
      <c r="AG9" s="177"/>
      <c r="AH9" s="177"/>
      <c r="AI9" s="177"/>
      <c r="AJ9" s="177"/>
      <c r="AK9" s="177"/>
      <c r="AL9" s="177"/>
      <c r="AM9" s="177"/>
      <c r="AN9" s="177"/>
      <c r="AO9" s="177"/>
      <c r="AP9" s="177"/>
      <c r="AQ9" s="177"/>
      <c r="AR9" s="177"/>
      <c r="AS9" s="177"/>
      <c r="AT9" s="177"/>
      <c r="AU9" s="177"/>
      <c r="AV9" s="177"/>
      <c r="AW9" s="177"/>
      <c r="AX9" s="177"/>
      <c r="AY9" s="177"/>
      <c r="AZ9" s="177"/>
      <c r="BA9" s="177"/>
      <c r="BB9" s="177"/>
      <c r="BG9" s="20"/>
    </row>
    <row r="10" spans="1:64" ht="31.15" customHeight="1">
      <c r="A10" s="18"/>
      <c r="C10" s="19"/>
      <c r="D10" s="488" t="s">
        <v>428</v>
      </c>
      <c r="E10" s="488"/>
      <c r="F10" s="488"/>
      <c r="G10" s="488"/>
      <c r="H10" s="488"/>
      <c r="I10" s="488"/>
      <c r="J10" s="22"/>
      <c r="K10" s="497" t="s">
        <v>429</v>
      </c>
      <c r="L10" s="498"/>
      <c r="M10" s="498"/>
      <c r="N10" s="498"/>
      <c r="O10" s="498"/>
      <c r="P10" s="498"/>
      <c r="Q10" s="498"/>
      <c r="R10" s="498"/>
      <c r="S10" s="498"/>
      <c r="T10" s="498"/>
      <c r="U10" s="498"/>
      <c r="V10" s="498"/>
      <c r="W10" s="498"/>
      <c r="X10" s="498"/>
      <c r="Y10" s="498"/>
      <c r="Z10" s="498"/>
      <c r="AA10" s="498"/>
      <c r="AB10" s="498"/>
      <c r="AC10" s="498"/>
      <c r="AD10" s="498"/>
      <c r="AE10" s="498"/>
      <c r="AF10" s="498"/>
      <c r="AG10" s="498"/>
      <c r="AH10" s="498"/>
      <c r="AI10" s="498"/>
      <c r="AJ10" s="499"/>
      <c r="AK10" s="101"/>
      <c r="AL10" s="22"/>
      <c r="AM10" s="22"/>
      <c r="AN10" s="22"/>
      <c r="AO10" s="22"/>
      <c r="AP10" s="22"/>
      <c r="AQ10" s="500" t="s">
        <v>430</v>
      </c>
      <c r="AR10" s="500"/>
      <c r="AS10" s="500"/>
      <c r="AT10" s="500"/>
      <c r="AU10" s="500"/>
      <c r="AV10" s="500"/>
      <c r="AW10" s="595"/>
      <c r="AX10" s="592">
        <v>43578</v>
      </c>
      <c r="AY10" s="593"/>
      <c r="AZ10" s="593"/>
      <c r="BA10" s="593"/>
      <c r="BB10" s="593"/>
      <c r="BC10" s="593"/>
      <c r="BD10" s="593"/>
      <c r="BE10" s="593"/>
      <c r="BF10" s="594"/>
      <c r="BG10" s="20"/>
    </row>
    <row r="11" spans="1:64" ht="27" customHeight="1">
      <c r="A11" s="18"/>
      <c r="C11" s="19"/>
      <c r="D11" s="19"/>
      <c r="E11" s="19"/>
      <c r="F11" s="176"/>
      <c r="G11" s="176"/>
      <c r="H11" s="176"/>
      <c r="I11" s="176"/>
      <c r="J11" s="22"/>
      <c r="K11" s="177"/>
      <c r="L11" s="177"/>
      <c r="M11" s="177"/>
      <c r="N11" s="177"/>
      <c r="O11" s="177"/>
      <c r="P11" s="177"/>
      <c r="Q11" s="177"/>
      <c r="R11" s="177"/>
      <c r="S11" s="177"/>
      <c r="T11" s="177"/>
      <c r="U11" s="177"/>
      <c r="V11" s="177"/>
      <c r="W11" s="177"/>
      <c r="X11" s="177"/>
      <c r="Y11" s="177"/>
      <c r="Z11" s="177"/>
      <c r="AA11" s="177"/>
      <c r="AB11" s="177"/>
      <c r="AC11" s="177"/>
      <c r="AD11" s="177"/>
      <c r="AE11" s="177"/>
      <c r="AF11" s="177"/>
      <c r="AG11" s="177"/>
      <c r="AH11" s="177"/>
      <c r="AI11" s="177"/>
      <c r="AJ11" s="177"/>
      <c r="AK11" s="177"/>
      <c r="AL11" s="177"/>
      <c r="AM11" s="177"/>
      <c r="AN11" s="177"/>
      <c r="AO11" s="177"/>
      <c r="AP11" s="177"/>
      <c r="AQ11" s="177"/>
      <c r="AR11" s="177"/>
      <c r="AS11" s="177"/>
      <c r="AT11" s="495" t="s">
        <v>431</v>
      </c>
      <c r="AU11" s="495"/>
      <c r="AV11" s="495"/>
      <c r="AW11" s="495"/>
      <c r="AX11" s="495"/>
      <c r="AY11" s="495"/>
      <c r="AZ11" s="495"/>
      <c r="BA11" s="495"/>
      <c r="BB11" s="495"/>
      <c r="BC11" s="495"/>
      <c r="BG11" s="20"/>
    </row>
    <row r="12" spans="1:64" ht="23.45" customHeight="1">
      <c r="A12" s="18"/>
      <c r="C12" s="19"/>
      <c r="D12" s="19"/>
      <c r="E12" s="19"/>
      <c r="F12" s="176"/>
      <c r="G12" s="176"/>
      <c r="H12" s="176"/>
      <c r="I12" s="176"/>
      <c r="J12" s="22"/>
      <c r="K12" s="177"/>
      <c r="L12" s="177"/>
      <c r="M12" s="177"/>
      <c r="N12" s="177"/>
      <c r="O12" s="177"/>
      <c r="P12" s="177"/>
      <c r="Q12" s="177"/>
      <c r="R12" s="177"/>
      <c r="S12" s="177"/>
      <c r="T12" s="177"/>
      <c r="U12" s="177"/>
      <c r="V12" s="177"/>
      <c r="W12" s="177"/>
      <c r="X12" s="177"/>
      <c r="Y12" s="177"/>
      <c r="Z12" s="177"/>
      <c r="AA12" s="177"/>
      <c r="AB12" s="177"/>
      <c r="AC12" s="177"/>
      <c r="AD12" s="177"/>
      <c r="AE12" s="177"/>
      <c r="AF12" s="177"/>
      <c r="AG12" s="177"/>
      <c r="AH12" s="177"/>
      <c r="AI12" s="177"/>
      <c r="AJ12" s="177"/>
      <c r="AK12" s="257"/>
      <c r="AL12" s="177"/>
      <c r="AM12" s="177"/>
      <c r="AN12" s="177"/>
      <c r="AO12" s="177"/>
      <c r="AP12" s="177"/>
      <c r="AQ12" s="177"/>
      <c r="AR12" s="177"/>
      <c r="AS12" s="177"/>
      <c r="AT12" s="23"/>
      <c r="AU12" s="23"/>
      <c r="AV12" s="23"/>
      <c r="AW12" s="23"/>
      <c r="AX12" s="23"/>
      <c r="AY12" s="23"/>
      <c r="AZ12" s="23"/>
      <c r="BA12" s="23"/>
      <c r="BB12" s="23"/>
      <c r="BC12" s="23"/>
      <c r="BG12" s="20"/>
      <c r="BJ12" s="104" t="s">
        <v>0</v>
      </c>
      <c r="BK12" s="24" t="s">
        <v>432</v>
      </c>
    </row>
    <row r="13" spans="1:64" ht="31.15" customHeight="1">
      <c r="A13" s="18"/>
      <c r="C13" s="19"/>
      <c r="E13" s="22"/>
      <c r="F13" s="22"/>
      <c r="G13" s="22"/>
      <c r="H13" s="22"/>
      <c r="I13" s="22"/>
      <c r="J13" s="22"/>
      <c r="L13" s="22"/>
      <c r="M13" s="500" t="s">
        <v>1</v>
      </c>
      <c r="N13" s="500"/>
      <c r="O13" s="500"/>
      <c r="P13" s="500"/>
      <c r="Q13" s="500"/>
      <c r="R13" s="500"/>
      <c r="S13" s="500"/>
      <c r="T13" s="500"/>
      <c r="U13" s="22"/>
      <c r="V13" s="497" t="s">
        <v>123</v>
      </c>
      <c r="W13" s="498"/>
      <c r="X13" s="498"/>
      <c r="Y13" s="498"/>
      <c r="Z13" s="498"/>
      <c r="AA13" s="498"/>
      <c r="AB13" s="498"/>
      <c r="AC13" s="498"/>
      <c r="AD13" s="498"/>
      <c r="AE13" s="498"/>
      <c r="AF13" s="498"/>
      <c r="AG13" s="498"/>
      <c r="AH13" s="498"/>
      <c r="AI13" s="498"/>
      <c r="AJ13" s="499"/>
      <c r="AK13" s="256">
        <f>IF(V13=Datos!B2,1,IF(V13=Datos!B3,2,IF(V13=Datos!B4,3,IF(V13=Datos!B5,4,IF(V13=Datos!B6,5,"")))))</f>
        <v>3</v>
      </c>
      <c r="AU13" s="177"/>
      <c r="AV13" s="177"/>
      <c r="AW13" s="177"/>
      <c r="AX13" s="177"/>
      <c r="AY13" s="177"/>
      <c r="AZ13" s="177"/>
      <c r="BA13" s="177"/>
      <c r="BB13" s="177"/>
      <c r="BG13" s="20"/>
      <c r="BJ13" s="26">
        <v>1</v>
      </c>
      <c r="BK13" s="26" t="s">
        <v>433</v>
      </c>
      <c r="BL13" s="11" t="s">
        <v>434</v>
      </c>
    </row>
    <row r="14" spans="1:64" ht="30" customHeight="1" thickBot="1">
      <c r="A14" s="34"/>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K14" s="225"/>
      <c r="BG14" s="20"/>
      <c r="BJ14" s="26">
        <v>2</v>
      </c>
      <c r="BK14" s="26" t="s">
        <v>156</v>
      </c>
      <c r="BL14" s="11" t="s">
        <v>435</v>
      </c>
    </row>
    <row r="15" spans="1:64" ht="32.450000000000003" customHeight="1" thickBot="1">
      <c r="A15" s="380" t="str">
        <f>IF(AK13=Datos!$A$6,"IDENTIFICACIÓN DE LA OPORTUNIDAD","IDENTIFICACIÓN DEL RIESGO")</f>
        <v>IDENTIFICACIÓN DEL RIESGO</v>
      </c>
      <c r="B15" s="381"/>
      <c r="C15" s="381"/>
      <c r="D15" s="381"/>
      <c r="E15" s="381"/>
      <c r="F15" s="381"/>
      <c r="G15" s="381"/>
      <c r="H15" s="381"/>
      <c r="I15" s="381"/>
      <c r="J15" s="382"/>
      <c r="K15" s="27"/>
      <c r="L15" s="27"/>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7"/>
      <c r="BJ15" s="26">
        <v>3</v>
      </c>
      <c r="BK15" s="26" t="s">
        <v>436</v>
      </c>
      <c r="BL15" s="11" t="s">
        <v>437</v>
      </c>
    </row>
    <row r="16" spans="1:64" ht="15.6" customHeight="1">
      <c r="A16" s="18"/>
      <c r="B16" s="28"/>
      <c r="C16" s="28"/>
      <c r="D16" s="28"/>
      <c r="E16" s="28"/>
      <c r="F16" s="28"/>
      <c r="G16" s="28"/>
      <c r="H16" s="28"/>
      <c r="I16" s="28"/>
      <c r="J16" s="28"/>
      <c r="BG16" s="20"/>
      <c r="BJ16" s="26">
        <v>4</v>
      </c>
      <c r="BK16" s="26" t="s">
        <v>438</v>
      </c>
      <c r="BL16" s="11" t="s">
        <v>439</v>
      </c>
    </row>
    <row r="17" spans="1:85" ht="15.6" customHeight="1">
      <c r="A17" s="18"/>
      <c r="B17" s="28"/>
      <c r="C17" s="28"/>
      <c r="D17" s="455" t="s">
        <v>440</v>
      </c>
      <c r="E17" s="455"/>
      <c r="F17" s="455"/>
      <c r="G17" s="455"/>
      <c r="H17" s="455"/>
      <c r="I17" s="455"/>
      <c r="J17" s="455"/>
      <c r="K17" s="455"/>
      <c r="L17" s="455"/>
      <c r="M17" s="455"/>
      <c r="N17" s="455"/>
      <c r="O17" s="455"/>
      <c r="P17" s="455"/>
      <c r="Q17" s="455"/>
      <c r="S17" s="455" t="s">
        <v>441</v>
      </c>
      <c r="T17" s="455"/>
      <c r="U17" s="455"/>
      <c r="V17" s="455"/>
      <c r="X17" s="455" t="s">
        <v>442</v>
      </c>
      <c r="Y17" s="455"/>
      <c r="Z17" s="455"/>
      <c r="AA17" s="455"/>
      <c r="AB17" s="455"/>
      <c r="AC17" s="455"/>
      <c r="AD17" s="455"/>
      <c r="AE17" s="455"/>
      <c r="AF17" s="455"/>
      <c r="AG17" s="455"/>
      <c r="AH17" s="455"/>
      <c r="AI17" s="455"/>
      <c r="AJ17" s="455"/>
      <c r="AK17" s="455"/>
      <c r="AL17" s="455"/>
      <c r="AM17" s="455"/>
      <c r="AN17" s="455"/>
      <c r="AO17" s="455"/>
      <c r="AP17" s="455"/>
      <c r="AQ17" s="455"/>
      <c r="AR17" s="455"/>
      <c r="AS17" s="455"/>
      <c r="AT17" s="455"/>
      <c r="AU17" s="455"/>
      <c r="AV17" s="455"/>
      <c r="AW17" s="455"/>
      <c r="AX17" s="455"/>
      <c r="AY17" s="455"/>
      <c r="AZ17" s="455"/>
      <c r="BA17" s="455"/>
      <c r="BB17" s="455"/>
      <c r="BG17" s="20"/>
      <c r="BJ17" s="26">
        <v>5</v>
      </c>
      <c r="BK17" s="26" t="s">
        <v>171</v>
      </c>
      <c r="BL17" s="11" t="s">
        <v>443</v>
      </c>
    </row>
    <row r="18" spans="1:85" ht="31.15" customHeight="1">
      <c r="A18" s="18"/>
      <c r="D18" s="456" t="s">
        <v>249</v>
      </c>
      <c r="E18" s="456"/>
      <c r="F18" s="456"/>
      <c r="G18" s="456"/>
      <c r="H18" s="456"/>
      <c r="I18" s="456"/>
      <c r="J18" s="456"/>
      <c r="K18" s="456"/>
      <c r="L18" s="456"/>
      <c r="M18" s="456"/>
      <c r="N18" s="456"/>
      <c r="O18" s="456"/>
      <c r="P18" s="456"/>
      <c r="Q18" s="456"/>
      <c r="S18" s="456" t="s">
        <v>250</v>
      </c>
      <c r="T18" s="456"/>
      <c r="U18" s="456"/>
      <c r="V18" s="456"/>
      <c r="X18" s="456" t="s">
        <v>444</v>
      </c>
      <c r="Y18" s="456"/>
      <c r="Z18" s="456"/>
      <c r="AA18" s="456"/>
      <c r="AB18" s="456"/>
      <c r="AC18" s="456"/>
      <c r="AD18" s="456"/>
      <c r="AE18" s="456"/>
      <c r="AF18" s="456"/>
      <c r="AG18" s="456"/>
      <c r="AH18" s="456"/>
      <c r="AI18" s="456"/>
      <c r="AJ18" s="456"/>
      <c r="AK18" s="456"/>
      <c r="AL18" s="456"/>
      <c r="AM18" s="456"/>
      <c r="AN18" s="456"/>
      <c r="AO18" s="456"/>
      <c r="AP18" s="456"/>
      <c r="AQ18" s="456"/>
      <c r="AR18" s="456"/>
      <c r="AS18" s="456"/>
      <c r="AT18" s="456"/>
      <c r="AU18" s="456"/>
      <c r="AV18" s="456"/>
      <c r="AW18" s="456"/>
      <c r="AX18" s="456"/>
      <c r="AY18" s="456"/>
      <c r="AZ18" s="456"/>
      <c r="BA18" s="456"/>
      <c r="BB18" s="456"/>
      <c r="BC18" s="456"/>
      <c r="BD18" s="456"/>
      <c r="BE18" s="456"/>
      <c r="BF18" s="456"/>
      <c r="BG18" s="20"/>
    </row>
    <row r="19" spans="1:85" ht="15.6" customHeight="1">
      <c r="A19" s="18"/>
      <c r="B19" s="39"/>
      <c r="C19" s="39"/>
      <c r="D19" s="39"/>
      <c r="E19" s="39"/>
      <c r="BF19" s="140"/>
      <c r="BG19" s="102" t="s">
        <v>22</v>
      </c>
      <c r="BK19" s="11" t="s">
        <v>445</v>
      </c>
      <c r="BL19" s="11" t="s">
        <v>446</v>
      </c>
      <c r="BM19" s="11" t="s">
        <v>447</v>
      </c>
      <c r="BN19" s="11" t="s">
        <v>448</v>
      </c>
      <c r="BO19" s="11" t="s">
        <v>449</v>
      </c>
      <c r="BP19" s="11" t="s">
        <v>450</v>
      </c>
      <c r="BQ19" s="11" t="s">
        <v>451</v>
      </c>
      <c r="BS19" s="11" t="s">
        <v>452</v>
      </c>
      <c r="BT19" s="11" t="s">
        <v>453</v>
      </c>
      <c r="BU19" s="11" t="s">
        <v>454</v>
      </c>
      <c r="BV19" s="11" t="s">
        <v>455</v>
      </c>
      <c r="BW19" s="11" t="s">
        <v>456</v>
      </c>
      <c r="BX19" s="11" t="s">
        <v>457</v>
      </c>
      <c r="BY19" s="11" t="s">
        <v>458</v>
      </c>
      <c r="CA19" s="11" t="s">
        <v>459</v>
      </c>
      <c r="CB19" s="11" t="s">
        <v>460</v>
      </c>
      <c r="CC19" s="11" t="s">
        <v>461</v>
      </c>
      <c r="CD19" s="11" t="s">
        <v>462</v>
      </c>
      <c r="CE19" s="11" t="s">
        <v>463</v>
      </c>
      <c r="CF19" s="11" t="s">
        <v>464</v>
      </c>
      <c r="CG19" s="11" t="s">
        <v>465</v>
      </c>
    </row>
    <row r="20" spans="1:85" ht="15.6" customHeight="1">
      <c r="A20" s="18"/>
      <c r="B20" s="39"/>
      <c r="C20" s="39"/>
      <c r="D20" s="496" t="str">
        <f>IF(AK13=Datos!$A$6,"Nombre de la oportunidad","Nombre del riesgo")</f>
        <v>Nombre del riesgo</v>
      </c>
      <c r="E20" s="496"/>
      <c r="F20" s="496"/>
      <c r="G20" s="496"/>
      <c r="H20" s="496"/>
      <c r="I20" s="496"/>
      <c r="J20" s="496"/>
      <c r="K20" s="496"/>
      <c r="L20" s="496"/>
      <c r="M20" s="496"/>
      <c r="N20" s="496"/>
      <c r="O20" s="496"/>
      <c r="P20" s="496"/>
      <c r="Q20" s="496"/>
      <c r="R20" s="496"/>
      <c r="S20" s="496"/>
      <c r="T20" s="496"/>
      <c r="U20" s="496"/>
      <c r="V20" s="496"/>
      <c r="W20" s="496"/>
      <c r="X20" s="496"/>
      <c r="Y20" s="496"/>
      <c r="Z20" s="496"/>
      <c r="AA20" s="496"/>
      <c r="AB20" s="496"/>
      <c r="AC20" s="496"/>
      <c r="AD20" s="496"/>
      <c r="AE20" s="496"/>
      <c r="AF20" s="496"/>
      <c r="AG20" s="496"/>
      <c r="AH20" s="496"/>
      <c r="AI20" s="496"/>
      <c r="AJ20" s="496"/>
      <c r="AK20" s="496"/>
      <c r="AL20" s="496"/>
      <c r="AM20" s="496"/>
      <c r="AN20" s="496"/>
      <c r="AO20" s="496"/>
      <c r="AP20" s="496"/>
      <c r="AQ20" s="496"/>
      <c r="AR20" s="496"/>
      <c r="AS20" s="496"/>
      <c r="AT20" s="496"/>
      <c r="AU20" s="496"/>
      <c r="AV20" s="496"/>
      <c r="AW20" s="496"/>
      <c r="AX20" s="496"/>
      <c r="AY20" s="496"/>
      <c r="AZ20" s="496"/>
      <c r="BA20" s="496"/>
      <c r="BB20" s="496"/>
      <c r="BC20" s="496"/>
      <c r="BG20" s="20"/>
      <c r="BK20" s="26" t="str">
        <f>IF('Contexto Estrat. Ins'!$C$7&lt;&gt;"",'Contexto Estrat. Ins'!$C$6,"")</f>
        <v>Planta de personal autorizada insuficiente frente al crecimiento de requerimientos por parte de las partes interesadas</v>
      </c>
      <c r="BL20" s="26" t="str">
        <f>IF('Contexto Estrat. Ins'!$C$8&lt;&gt;"",'Contexto Estrat. Ins'!$C$6,"")</f>
        <v>Planta de personal autorizada insuficiente frente al crecimiento de requerimientos por parte de las partes interesadas</v>
      </c>
      <c r="BM20" s="26" t="str">
        <f>IF('Contexto Estrat. Ins'!$C$9&lt;&gt;"",'Contexto Estrat. Ins'!$C$6,"")</f>
        <v>Planta de personal autorizada insuficiente frente al crecimiento de requerimientos por parte de las partes interesadas</v>
      </c>
      <c r="BN20" s="26" t="str">
        <f>IF('Contexto Estrat. Ins'!$C$10&lt;&gt;"",'Contexto Estrat. Ins'!$C$6,"")</f>
        <v>Planta de personal autorizada insuficiente frente al crecimiento de requerimientos por parte de las partes interesadas</v>
      </c>
      <c r="BO20" s="26" t="str">
        <f>IF('Contexto Estrat. Ins'!$C$11&lt;&gt;"",'Contexto Estrat. Ins'!$C$6,"")</f>
        <v/>
      </c>
      <c r="BP20" s="26" t="str">
        <f>IF('Contexto Estrat. Ins'!$C$12&lt;&gt;"",'Contexto Estrat. Ins'!$C$6,"")</f>
        <v/>
      </c>
      <c r="BQ20" s="26" t="str">
        <f>IF($D$29='Contexto Estrat. Ins'!$B$7,BK20,IF($D$29='Contexto Estrat. Ins'!$B$8,BL20,IF($D$29='Contexto Estrat. Ins'!$B$9,BM20,IF($D$29='Contexto Estrat. Ins'!$B$10,BN20,IF($D$29='Contexto Estrat. Ins'!$B$11,BO20,IF($D$29='Contexto Estrat. Ins'!$B$12,BP20,""))))))</f>
        <v/>
      </c>
      <c r="BS20" s="26" t="str">
        <f>IF('Contexto Estrat. Ins'!$C$37&lt;&gt;"",'Contexto Estrat. Ins'!$C$36,"")</f>
        <v>Definición y aplicación de los modelos de riesgo sanitario IVC-SOA e IVC-SOA PAPF</v>
      </c>
      <c r="BT20" s="26" t="str">
        <f>IF('Contexto Estrat. Ins'!$C$38&lt;&gt;"",'Contexto Estrat. Ins'!$C$36,"")</f>
        <v/>
      </c>
      <c r="BU20" s="26" t="str">
        <f>IF('Contexto Estrat. Ins'!$C$39&lt;&gt;"",'Contexto Estrat. Ins'!$C$36,"")</f>
        <v/>
      </c>
      <c r="BV20" s="26" t="str">
        <f>IF('Contexto Estrat. Ins'!$C$40&lt;&gt;"",'Contexto Estrat. Ins'!$C$36,"")</f>
        <v>Definición y aplicación de los modelos de riesgo sanitario IVC-SOA e IVC-SOA PAPF</v>
      </c>
      <c r="BW20" s="26" t="str">
        <f>IF('Contexto Estrat. Ins'!$C$41&lt;&gt;"",'Contexto Estrat. Ins'!$C$36,"")</f>
        <v/>
      </c>
      <c r="BX20" s="26" t="str">
        <f>IF('Contexto Estrat. Ins'!$C$42&lt;&gt;"",'Contexto Estrat. Ins'!$C$36,"")</f>
        <v/>
      </c>
      <c r="BY20" s="26" t="str">
        <f>IF($D$29='Contexto Estrat. Ins'!$B$37,BS20,IF($D$29='Contexto Estrat. Ins'!$B$38,BT20,IF($D$29='Contexto Estrat. Ins'!$B$39,BU20,IF($D$29='Contexto Estrat. Ins'!$B$40,BV20,IF($D$29='Contexto Estrat. Ins'!$B$41,BW20,IF($D$29='Contexto Estrat. Ins'!$B$42,BX20,""))))))</f>
        <v/>
      </c>
      <c r="CA20" s="26" t="str">
        <f>IF('Contexto Estrat. Ins'!$C$17&lt;&gt;"",'Contexto Estrat. Ins'!$C$16,"")</f>
        <v>Aprobación de presupuesto inferior a las necesidades del Invima</v>
      </c>
      <c r="CB20" s="26" t="str">
        <f>IF('Contexto Estrat. Ins'!$C$18&lt;&gt;"",'Contexto Estrat. Ins'!$C$16,"")</f>
        <v>Aprobación de presupuesto inferior a las necesidades del Invima</v>
      </c>
      <c r="CC20" s="26" t="str">
        <f>IF('Contexto Estrat. Ins'!$C$19&lt;&gt;"",'Contexto Estrat. Ins'!$C$16,"")</f>
        <v>Aprobación de presupuesto inferior a las necesidades del Invima</v>
      </c>
      <c r="CD20" s="26" t="str">
        <f>IF('Contexto Estrat. Ins'!$C$20&lt;&gt;"",'Contexto Estrat. Ins'!$C$16,"")</f>
        <v>Aprobación de presupuesto inferior a las necesidades del Invima</v>
      </c>
      <c r="CE20" s="26" t="str">
        <f>IF('Contexto Estrat. Ins'!$C$21&lt;&gt;"",'Contexto Estrat. Ins'!$C$16,"")</f>
        <v/>
      </c>
      <c r="CF20" s="26" t="str">
        <f>IF('Contexto Estrat. Ins'!$C$22&lt;&gt;"",'Contexto Estrat. Ins'!$C$16,"")</f>
        <v/>
      </c>
      <c r="CG20" s="26" t="str">
        <f>IF($D$29='Contexto Estrat. Ins'!$B$17,CA20,IF($D$29='Contexto Estrat. Ins'!$B$18,CB20,IF($D$29='Contexto Estrat. Ins'!$B$19,CC20,IF($D$29='Contexto Estrat. Ins'!$B$20,CD20,IF($D$29='Contexto Estrat. Ins'!$B$21,CE20,IF($D$29='Contexto Estrat. Ins'!$B$22,CF20,""))))))</f>
        <v/>
      </c>
    </row>
    <row r="21" spans="1:85" ht="31.9" customHeight="1">
      <c r="A21" s="18"/>
      <c r="B21" s="39"/>
      <c r="C21" s="39"/>
      <c r="D21" s="489" t="str">
        <f>IF(X18="","",CONCATENATE(D18," ",S18," ",X18))</f>
        <v>Inexactitud para generar o utilizar información documentada que no se ajuste a los requisitos del sistema de gestión integrado (requisitos del cliente, legales, normativos y del Instituto)</v>
      </c>
      <c r="E21" s="489"/>
      <c r="F21" s="489"/>
      <c r="G21" s="489"/>
      <c r="H21" s="489"/>
      <c r="I21" s="489"/>
      <c r="J21" s="489"/>
      <c r="K21" s="489"/>
      <c r="L21" s="489"/>
      <c r="M21" s="489"/>
      <c r="N21" s="489"/>
      <c r="O21" s="489"/>
      <c r="P21" s="489"/>
      <c r="Q21" s="489"/>
      <c r="R21" s="489"/>
      <c r="S21" s="489"/>
      <c r="T21" s="489"/>
      <c r="U21" s="489"/>
      <c r="V21" s="489"/>
      <c r="W21" s="489"/>
      <c r="X21" s="489"/>
      <c r="Y21" s="489"/>
      <c r="Z21" s="489"/>
      <c r="AA21" s="489"/>
      <c r="AB21" s="489"/>
      <c r="AC21" s="489"/>
      <c r="AD21" s="489"/>
      <c r="AE21" s="489"/>
      <c r="AF21" s="489"/>
      <c r="AG21" s="489"/>
      <c r="AH21" s="489"/>
      <c r="AI21" s="489"/>
      <c r="AJ21" s="489"/>
      <c r="AK21" s="489"/>
      <c r="AL21" s="489"/>
      <c r="AM21" s="489"/>
      <c r="AN21" s="489"/>
      <c r="AO21" s="489"/>
      <c r="AP21" s="489"/>
      <c r="AQ21" s="489"/>
      <c r="AR21" s="489"/>
      <c r="AS21" s="489"/>
      <c r="AT21" s="489"/>
      <c r="AU21" s="489"/>
      <c r="AV21" s="489"/>
      <c r="AW21" s="489"/>
      <c r="AX21" s="489"/>
      <c r="AY21" s="489"/>
      <c r="AZ21" s="489"/>
      <c r="BA21" s="489"/>
      <c r="BB21" s="489"/>
      <c r="BC21" s="489"/>
      <c r="BD21" s="489"/>
      <c r="BE21" s="489"/>
      <c r="BF21" s="489"/>
      <c r="BG21" s="20"/>
      <c r="BK21" s="26" t="str">
        <f>IF('Contexto Estrat. Ins'!$D$7&lt;&gt;"",'Contexto Estrat. Ins'!$D$6,"")</f>
        <v>Rotación de personal</v>
      </c>
      <c r="BL21" s="26" t="str">
        <f>IF('Contexto Estrat. Ins'!$D$8&lt;&gt;"",'Contexto Estrat. Ins'!$D$6,"")</f>
        <v>Rotación de personal</v>
      </c>
      <c r="BM21" s="26" t="str">
        <f>IF('Contexto Estrat. Ins'!$D$9&lt;&gt;"",'Contexto Estrat. Ins'!$D$6,"")</f>
        <v>Rotación de personal</v>
      </c>
      <c r="BN21" s="26" t="str">
        <f>IF('Contexto Estrat. Ins'!$D$10&lt;&gt;"",'Contexto Estrat. Ins'!$D$6,"")</f>
        <v/>
      </c>
      <c r="BO21" s="26" t="str">
        <f>IF('Contexto Estrat. Ins'!$D$11&lt;&gt;"",'Contexto Estrat. Ins'!$D$6,"")</f>
        <v/>
      </c>
      <c r="BP21" s="26" t="str">
        <f>IF('Contexto Estrat. Ins'!$D$12&lt;&gt;"",'Contexto Estrat. Ins'!$D$6,"")</f>
        <v/>
      </c>
      <c r="BQ21" s="26" t="str">
        <f>IF($D$29='Contexto Estrat. Ins'!$B$7,BK21,IF($D$29='Contexto Estrat. Ins'!$B$8,BL21,IF($D$29='Contexto Estrat. Ins'!$B$9,BM21,IF($D$29='Contexto Estrat. Ins'!$B$10,BN21,IF($D$29='Contexto Estrat. Ins'!$B$11,BO21,IF($D$29='Contexto Estrat. Ins'!$B$12,BP21,""))))))</f>
        <v/>
      </c>
      <c r="BS21" s="26" t="str">
        <f>IF('Contexto Estrat. Ins'!$D$37&lt;&gt;"",'Contexto Estrat. Ins'!$D$36,"")</f>
        <v>Conocimiento técnico del personal del Instituto</v>
      </c>
      <c r="BT21" s="26" t="str">
        <f>IF('Contexto Estrat. Ins'!$D$38&lt;&gt;"",'Contexto Estrat. Ins'!$D$36,"")</f>
        <v>Conocimiento técnico del personal del Instituto</v>
      </c>
      <c r="BU21" s="26" t="str">
        <f>IF('Contexto Estrat. Ins'!$D$39&lt;&gt;"",'Contexto Estrat. Ins'!$D$36,"")</f>
        <v>Conocimiento técnico del personal del Instituto</v>
      </c>
      <c r="BV21" s="26" t="str">
        <f>IF('Contexto Estrat. Ins'!$D$40&lt;&gt;"",'Contexto Estrat. Ins'!$D$36,"")</f>
        <v>Conocimiento técnico del personal del Instituto</v>
      </c>
      <c r="BW21" s="26" t="str">
        <f>IF('Contexto Estrat. Ins'!$D$41&lt;&gt;"",'Contexto Estrat. Ins'!$D$36,"")</f>
        <v/>
      </c>
      <c r="BX21" s="26" t="str">
        <f>IF('Contexto Estrat. Ins'!$D$42&lt;&gt;"",'Contexto Estrat. Ins'!$D$36,"")</f>
        <v/>
      </c>
      <c r="BY21" s="26" t="str">
        <f>IF($D$29='Contexto Estrat. Ins'!$B$37,BS21,IF($D$29='Contexto Estrat. Ins'!$B$38,BT21,IF($D$29='Contexto Estrat. Ins'!$B$39,BU21,IF($D$29='Contexto Estrat. Ins'!$B$40,BV21,IF($D$29='Contexto Estrat. Ins'!$B$41,BW21,IF($D$29='Contexto Estrat. Ins'!$B$42,BX21,""))))))</f>
        <v/>
      </c>
      <c r="CA21" s="26" t="str">
        <f>IF('Contexto Estrat. Ins'!$D$17&lt;&gt;"",'Contexto Estrat. Ins'!$D$16,"")</f>
        <v>Exceso de legislación sanitaria vigente y cambios continuos en la misma</v>
      </c>
      <c r="CB21" s="26" t="str">
        <f>IF('Contexto Estrat. Ins'!$D$18&lt;&gt;"",'Contexto Estrat. Ins'!$D$16,"")</f>
        <v/>
      </c>
      <c r="CC21" s="26" t="str">
        <f>IF('Contexto Estrat. Ins'!$D$19&lt;&gt;"",'Contexto Estrat. Ins'!$D$16,"")</f>
        <v/>
      </c>
      <c r="CD21" s="26" t="str">
        <f>IF('Contexto Estrat. Ins'!$D$20&lt;&gt;"",'Contexto Estrat. Ins'!$D$16,"")</f>
        <v/>
      </c>
      <c r="CE21" s="26" t="str">
        <f>IF('Contexto Estrat. Ins'!$D$21&lt;&gt;"",'Contexto Estrat. Ins'!$D$16,"")</f>
        <v/>
      </c>
      <c r="CF21" s="26" t="str">
        <f>IF('Contexto Estrat. Ins'!$D$22&lt;&gt;"",'Contexto Estrat. Ins'!$D$16,"")</f>
        <v/>
      </c>
      <c r="CG21" s="26" t="str">
        <f>IF($D$29='Contexto Estrat. Ins'!$B$17,CA21,IF($D$29='Contexto Estrat. Ins'!$B$18,CB21,IF($D$29='Contexto Estrat. Ins'!$B$19,CC21,IF($D$29='Contexto Estrat. Ins'!$B$20,CD21,IF($D$29='Contexto Estrat. Ins'!$B$21,CE21,IF($D$29='Contexto Estrat. Ins'!$B$22,CF21,""))))))</f>
        <v/>
      </c>
    </row>
    <row r="22" spans="1:85" ht="15" customHeight="1">
      <c r="A22" s="18"/>
      <c r="D22" s="492" t="s">
        <v>466</v>
      </c>
      <c r="E22" s="492"/>
      <c r="F22" s="492"/>
      <c r="G22" s="492"/>
      <c r="H22" s="492"/>
      <c r="I22" s="492"/>
      <c r="J22" s="492"/>
      <c r="K22" s="492"/>
      <c r="L22" s="492"/>
      <c r="M22" s="492"/>
      <c r="N22" s="492"/>
      <c r="O22" s="492"/>
      <c r="P22" s="492"/>
      <c r="Q22" s="492"/>
      <c r="R22" s="492"/>
      <c r="S22" s="492"/>
      <c r="T22" s="492"/>
      <c r="U22" s="492"/>
      <c r="V22" s="492"/>
      <c r="W22" s="492"/>
      <c r="X22" s="492"/>
      <c r="Y22" s="492"/>
      <c r="Z22" s="492"/>
      <c r="AA22" s="492"/>
      <c r="AB22" s="492"/>
      <c r="AC22" s="492"/>
      <c r="AD22" s="492"/>
      <c r="AE22" s="492"/>
      <c r="AF22" s="492"/>
      <c r="AG22" s="492"/>
      <c r="AH22" s="492"/>
      <c r="AI22" s="492"/>
      <c r="AJ22" s="492"/>
      <c r="AK22" s="492"/>
      <c r="AL22" s="492"/>
      <c r="AM22" s="492"/>
      <c r="AN22" s="492"/>
      <c r="AO22" s="492"/>
      <c r="AP22" s="492"/>
      <c r="AQ22" s="492"/>
      <c r="AR22" s="492"/>
      <c r="AS22" s="492"/>
      <c r="AT22" s="492"/>
      <c r="AU22" s="492"/>
      <c r="AV22" s="492"/>
      <c r="AW22" s="492"/>
      <c r="AX22" s="492"/>
      <c r="AY22" s="492"/>
      <c r="AZ22" s="492"/>
      <c r="BA22" s="492"/>
      <c r="BB22" s="492"/>
      <c r="BC22" s="492"/>
      <c r="BD22" s="492"/>
      <c r="BE22" s="492"/>
      <c r="BF22" s="492"/>
      <c r="BG22" s="20"/>
      <c r="BK22" s="26" t="str">
        <f>IF('Contexto Estrat. Ins'!$E$7&lt;&gt;"",'Contexto Estrat. Ins'!$E$6,"")</f>
        <v>Sistemas de información y plataforma tecnológica obsoleta y vulnerable</v>
      </c>
      <c r="BL22" s="26" t="str">
        <f>IF('Contexto Estrat. Ins'!$E$8&lt;&gt;"",'Contexto Estrat. Ins'!$E$6,"")</f>
        <v>Sistemas de información y plataforma tecnológica obsoleta y vulnerable</v>
      </c>
      <c r="BM22" s="26" t="str">
        <f>IF('Contexto Estrat. Ins'!$E$9&lt;&gt;"",'Contexto Estrat. Ins'!$E$6,"")</f>
        <v>Sistemas de información y plataforma tecnológica obsoleta y vulnerable</v>
      </c>
      <c r="BN22" s="26" t="str">
        <f>IF('Contexto Estrat. Ins'!$E$10&lt;&gt;"",'Contexto Estrat. Ins'!$E$6,"")</f>
        <v>Sistemas de información y plataforma tecnológica obsoleta y vulnerable</v>
      </c>
      <c r="BO22" s="26" t="str">
        <f>IF('Contexto Estrat. Ins'!$E$11&lt;&gt;"",'Contexto Estrat. Ins'!$E$6,"")</f>
        <v/>
      </c>
      <c r="BP22" s="26" t="str">
        <f>IF('Contexto Estrat. Ins'!$E$12&lt;&gt;"",'Contexto Estrat. Ins'!$E$6,"")</f>
        <v/>
      </c>
      <c r="BQ22" s="26" t="str">
        <f>IF($D$29='Contexto Estrat. Ins'!$B$7,BK22,IF($D$29='Contexto Estrat. Ins'!$B$8,BL22,IF($D$29='Contexto Estrat. Ins'!$B$9,BM22,IF($D$29='Contexto Estrat. Ins'!$B$10,BN22,IF($D$29='Contexto Estrat. Ins'!$B$11,BO22,IF($D$29='Contexto Estrat. Ins'!$B$12,BP22,""))))))</f>
        <v/>
      </c>
      <c r="BS22" s="26" t="str">
        <f>IF('Contexto Estrat. Ins'!$E$37&lt;&gt;"",'Contexto Estrat. Ins'!$E$36,"")</f>
        <v/>
      </c>
      <c r="BT22" s="26" t="str">
        <f>IF('Contexto Estrat. Ins'!$E$38&lt;&gt;"",'Contexto Estrat. Ins'!$E$36,"")</f>
        <v>Racionalización de trámites de acuerdo a la normatividad vigente</v>
      </c>
      <c r="BU22" s="26" t="str">
        <f>IF('Contexto Estrat. Ins'!$E$39&lt;&gt;"",'Contexto Estrat. Ins'!$E$36,"")</f>
        <v/>
      </c>
      <c r="BV22" s="26" t="str">
        <f>IF('Contexto Estrat. Ins'!$E$40&lt;&gt;"",'Contexto Estrat. Ins'!$E$36,"")</f>
        <v>Racionalización de trámites de acuerdo a la normatividad vigente</v>
      </c>
      <c r="BW22" s="26" t="str">
        <f>IF('Contexto Estrat. Ins'!$E$41&lt;&gt;"",'Contexto Estrat. Ins'!$E$36,"")</f>
        <v/>
      </c>
      <c r="BX22" s="26" t="str">
        <f>IF('Contexto Estrat. Ins'!$E$42&lt;&gt;"",'Contexto Estrat. Ins'!$E$36,"")</f>
        <v/>
      </c>
      <c r="BY22" s="26" t="str">
        <f>IF($D$29='Contexto Estrat. Ins'!$B$37,BS22,IF($D$29='Contexto Estrat. Ins'!$B$38,BT22,IF($D$29='Contexto Estrat. Ins'!$B$39,BU22,IF($D$29='Contexto Estrat. Ins'!$B$40,BV22,IF($D$29='Contexto Estrat. Ins'!$B$41,BW22,IF($D$29='Contexto Estrat. Ins'!$B$42,BX22,""))))))</f>
        <v/>
      </c>
      <c r="CA22" s="26" t="str">
        <f>IF('Contexto Estrat. Ins'!$E$17&lt;&gt;"",'Contexto Estrat. Ins'!$E$16,"")</f>
        <v>Capacidad de respuesta limitada en la Red Nacional de Laboratorios</v>
      </c>
      <c r="CB22" s="26" t="str">
        <f>IF('Contexto Estrat. Ins'!$E$18&lt;&gt;"",'Contexto Estrat. Ins'!$E$16,"")</f>
        <v/>
      </c>
      <c r="CC22" s="26" t="str">
        <f>IF('Contexto Estrat. Ins'!$E$19&lt;&gt;"",'Contexto Estrat. Ins'!$E$16,"")</f>
        <v/>
      </c>
      <c r="CD22" s="26" t="str">
        <f>IF('Contexto Estrat. Ins'!$E$20&lt;&gt;"",'Contexto Estrat. Ins'!$E$16,"")</f>
        <v/>
      </c>
      <c r="CE22" s="26" t="str">
        <f>IF('Contexto Estrat. Ins'!$E$21&lt;&gt;"",'Contexto Estrat. Ins'!$E$16,"")</f>
        <v/>
      </c>
      <c r="CF22" s="26" t="str">
        <f>IF('Contexto Estrat. Ins'!$E$22&lt;&gt;"",'Contexto Estrat. Ins'!$E$16,"")</f>
        <v/>
      </c>
      <c r="CG22" s="26" t="str">
        <f>IF($D$29='Contexto Estrat. Ins'!$B$17,CA22,IF($D$29='Contexto Estrat. Ins'!$B$18,CB22,IF($D$29='Contexto Estrat. Ins'!$B$19,CC22,IF($D$29='Contexto Estrat. Ins'!$B$20,CD22,IF($D$29='Contexto Estrat. Ins'!$B$21,CE22,IF($D$29='Contexto Estrat. Ins'!$B$22,CF22,""))))))</f>
        <v/>
      </c>
    </row>
    <row r="23" spans="1:85" ht="15" customHeight="1">
      <c r="A23" s="18"/>
      <c r="D23" s="496" t="str">
        <f>IF(AK13=Datos!$A$6,"Explicación de la oportunidad","Explicación del riesgo")</f>
        <v>Explicación del riesgo</v>
      </c>
      <c r="E23" s="496"/>
      <c r="F23" s="496"/>
      <c r="G23" s="496"/>
      <c r="H23" s="496"/>
      <c r="I23" s="496"/>
      <c r="J23" s="496"/>
      <c r="K23" s="496"/>
      <c r="L23" s="496"/>
      <c r="M23" s="496"/>
      <c r="N23" s="496"/>
      <c r="O23" s="496"/>
      <c r="P23" s="496"/>
      <c r="Q23" s="496"/>
      <c r="R23" s="496"/>
      <c r="S23" s="496"/>
      <c r="T23" s="496"/>
      <c r="U23" s="496"/>
      <c r="V23" s="496"/>
      <c r="W23" s="496"/>
      <c r="X23" s="496"/>
      <c r="Y23" s="496"/>
      <c r="Z23" s="496"/>
      <c r="AA23" s="496"/>
      <c r="AB23" s="496"/>
      <c r="AC23" s="496"/>
      <c r="AD23" s="496"/>
      <c r="AE23" s="496"/>
      <c r="AF23" s="496"/>
      <c r="AG23" s="496"/>
      <c r="AH23" s="496"/>
      <c r="AI23" s="496"/>
      <c r="AJ23" s="496"/>
      <c r="AK23" s="496"/>
      <c r="AL23" s="496"/>
      <c r="AM23" s="496"/>
      <c r="AN23" s="496"/>
      <c r="AO23" s="496"/>
      <c r="AP23" s="496"/>
      <c r="AQ23" s="496"/>
      <c r="AR23" s="496"/>
      <c r="AS23" s="30"/>
      <c r="AT23" s="30"/>
      <c r="AU23" s="30"/>
      <c r="AV23" s="30"/>
      <c r="AW23" s="30"/>
      <c r="AX23" s="30"/>
      <c r="AY23" s="490" t="str">
        <f>IF(AK13=Datos!$A$6,"Clase de oportunidad","Clase de riesgo")</f>
        <v>Clase de riesgo</v>
      </c>
      <c r="AZ23" s="490"/>
      <c r="BA23" s="490"/>
      <c r="BB23" s="490"/>
      <c r="BC23" s="490"/>
      <c r="BD23" s="490"/>
      <c r="BE23" s="490"/>
      <c r="BF23" s="490"/>
      <c r="BG23" s="20"/>
      <c r="BK23" s="26" t="str">
        <f>IF('Contexto Estrat. Ins'!$F$7&lt;&gt;"",'Contexto Estrat. Ins'!$F$6,"")</f>
        <v>Información sujeta a divulgación o modificación no autorizada</v>
      </c>
      <c r="BL23" s="26" t="str">
        <f>IF('Contexto Estrat. Ins'!$F$8&lt;&gt;"",'Contexto Estrat. Ins'!$F$6,"")</f>
        <v>Información sujeta a divulgación o modificación no autorizada</v>
      </c>
      <c r="BM23" s="26" t="str">
        <f>IF('Contexto Estrat. Ins'!$F$9&lt;&gt;"",'Contexto Estrat. Ins'!$F$6,"")</f>
        <v>Información sujeta a divulgación o modificación no autorizada</v>
      </c>
      <c r="BN23" s="26" t="str">
        <f>IF('Contexto Estrat. Ins'!$F$10&lt;&gt;"",'Contexto Estrat. Ins'!$F$6,"")</f>
        <v>Información sujeta a divulgación o modificación no autorizada</v>
      </c>
      <c r="BO23" s="26" t="str">
        <f>IF('Contexto Estrat. Ins'!$F$11&lt;&gt;"",'Contexto Estrat. Ins'!$F$6,"")</f>
        <v/>
      </c>
      <c r="BP23" s="26" t="str">
        <f>IF('Contexto Estrat. Ins'!$F$12&lt;&gt;"",'Contexto Estrat. Ins'!$F$6,"")</f>
        <v/>
      </c>
      <c r="BQ23" s="26" t="str">
        <f>IF($D$29='Contexto Estrat. Ins'!$B$7,BK23,IF($D$29='Contexto Estrat. Ins'!$B$8,BL23,IF($D$29='Contexto Estrat. Ins'!$B$9,BM23,IF($D$29='Contexto Estrat. Ins'!$B$10,BN23,IF($D$29='Contexto Estrat. Ins'!$B$11,BO23,IF($D$29='Contexto Estrat. Ins'!$B$12,BP23,""))))))</f>
        <v/>
      </c>
      <c r="BS23" s="26" t="str">
        <f>IF('Contexto Estrat. Ins'!$F$37&lt;&gt;"",'Contexto Estrat. Ins'!$F$36,"")</f>
        <v/>
      </c>
      <c r="BT23" s="26" t="str">
        <f>IF('Contexto Estrat. Ins'!$F$38&lt;&gt;"",'Contexto Estrat. Ins'!$F$36,"")</f>
        <v>Generación de recursos propios por concepto de tarifas y sanciones</v>
      </c>
      <c r="BU23" s="26" t="str">
        <f>IF('Contexto Estrat. Ins'!$F$39&lt;&gt;"",'Contexto Estrat. Ins'!$F$36,"")</f>
        <v/>
      </c>
      <c r="BV23" s="26" t="str">
        <f>IF('Contexto Estrat. Ins'!$F$40&lt;&gt;"",'Contexto Estrat. Ins'!$F$36,"")</f>
        <v/>
      </c>
      <c r="BW23" s="26" t="str">
        <f>IF('Contexto Estrat. Ins'!$F$41&lt;&gt;"",'Contexto Estrat. Ins'!$F$36,"")</f>
        <v/>
      </c>
      <c r="BX23" s="26" t="str">
        <f>IF('Contexto Estrat. Ins'!$F$42&lt;&gt;"",'Contexto Estrat. Ins'!$F$36,"")</f>
        <v/>
      </c>
      <c r="BY23" s="26" t="str">
        <f>IF($D$29='Contexto Estrat. Ins'!$B$37,BS23,IF($D$29='Contexto Estrat. Ins'!$B$38,BT23,IF($D$29='Contexto Estrat. Ins'!$B$39,BU23,IF($D$29='Contexto Estrat. Ins'!$B$40,BV23,IF($D$29='Contexto Estrat. Ins'!$B$41,BW23,IF($D$29='Contexto Estrat. Ins'!$B$42,BX23,""))))))</f>
        <v/>
      </c>
      <c r="CA23" s="26" t="str">
        <f>IF('Contexto Estrat. Ins'!$F$17&lt;&gt;"",'Contexto Estrat. Ins'!$F$16,"")</f>
        <v>Opinión neutral de los ciudadanos con respecto al Invima</v>
      </c>
      <c r="CB23" s="26" t="str">
        <f>IF('Contexto Estrat. Ins'!$F$18&lt;&gt;"",'Contexto Estrat. Ins'!$F$16,"")</f>
        <v>Opinión neutral de los ciudadanos con respecto al Invima</v>
      </c>
      <c r="CC23" s="26" t="str">
        <f>IF('Contexto Estrat. Ins'!$F$19&lt;&gt;"",'Contexto Estrat. Ins'!$F$16,"")</f>
        <v/>
      </c>
      <c r="CD23" s="26" t="str">
        <f>IF('Contexto Estrat. Ins'!$F$20&lt;&gt;"",'Contexto Estrat. Ins'!$F$16,"")</f>
        <v>Opinión neutral de los ciudadanos con respecto al Invima</v>
      </c>
      <c r="CE23" s="26" t="str">
        <f>IF('Contexto Estrat. Ins'!$F$21&lt;&gt;"",'Contexto Estrat. Ins'!$F$16,"")</f>
        <v/>
      </c>
      <c r="CF23" s="26" t="str">
        <f>IF('Contexto Estrat. Ins'!$F$22&lt;&gt;"",'Contexto Estrat. Ins'!$F$16,"")</f>
        <v/>
      </c>
      <c r="CG23" s="26" t="str">
        <f>IF($D$29='Contexto Estrat. Ins'!$B$17,CA23,IF($D$29='Contexto Estrat. Ins'!$B$18,CB23,IF($D$29='Contexto Estrat. Ins'!$B$19,CC23,IF($D$29='Contexto Estrat. Ins'!$B$20,CD23,IF($D$29='Contexto Estrat. Ins'!$B$21,CE23,IF($D$29='Contexto Estrat. Ins'!$B$22,CF23,""))))))</f>
        <v/>
      </c>
    </row>
    <row r="24" spans="1:85" ht="31.15" customHeight="1">
      <c r="A24" s="18"/>
      <c r="D24" s="491" t="s">
        <v>467</v>
      </c>
      <c r="E24" s="491"/>
      <c r="F24" s="491"/>
      <c r="G24" s="491"/>
      <c r="H24" s="491"/>
      <c r="I24" s="491"/>
      <c r="J24" s="491"/>
      <c r="K24" s="491"/>
      <c r="L24" s="491"/>
      <c r="M24" s="491"/>
      <c r="N24" s="491"/>
      <c r="O24" s="491"/>
      <c r="P24" s="491"/>
      <c r="Q24" s="491"/>
      <c r="R24" s="491"/>
      <c r="S24" s="491"/>
      <c r="T24" s="491"/>
      <c r="U24" s="491"/>
      <c r="V24" s="491"/>
      <c r="W24" s="491"/>
      <c r="X24" s="491"/>
      <c r="Y24" s="491"/>
      <c r="Z24" s="491"/>
      <c r="AA24" s="491"/>
      <c r="AB24" s="491"/>
      <c r="AC24" s="491"/>
      <c r="AD24" s="491"/>
      <c r="AE24" s="491"/>
      <c r="AF24" s="491"/>
      <c r="AG24" s="491"/>
      <c r="AH24" s="491"/>
      <c r="AI24" s="491"/>
      <c r="AJ24" s="491"/>
      <c r="AK24" s="491"/>
      <c r="AL24" s="491"/>
      <c r="AM24" s="491"/>
      <c r="AN24" s="491"/>
      <c r="AO24" s="491"/>
      <c r="AP24" s="491"/>
      <c r="AQ24" s="491"/>
      <c r="AR24" s="491"/>
      <c r="AS24" s="491"/>
      <c r="AT24" s="491"/>
      <c r="AU24" s="491"/>
      <c r="AV24" s="491"/>
      <c r="AW24" s="141"/>
      <c r="AX24" s="141"/>
      <c r="AY24" s="456" t="s">
        <v>194</v>
      </c>
      <c r="AZ24" s="456"/>
      <c r="BA24" s="456"/>
      <c r="BB24" s="456"/>
      <c r="BC24" s="456"/>
      <c r="BD24" s="456"/>
      <c r="BE24" s="456"/>
      <c r="BF24" s="456"/>
      <c r="BG24" s="20"/>
      <c r="BK24" s="26" t="str">
        <f>IF('Contexto Estrat. Ins'!$G$7&lt;&gt;"",'Contexto Estrat. Ins'!$G$6,"")</f>
        <v>Inoportunidad en la respuesta a trámites y capacidad de respuesta limitada en los laboratorios del Invima</v>
      </c>
      <c r="BL24" s="26" t="str">
        <f>IF('Contexto Estrat. Ins'!$G$8&lt;&gt;"",'Contexto Estrat. Ins'!$G$6,"")</f>
        <v>Inoportunidad en la respuesta a trámites y capacidad de respuesta limitada en los laboratorios del Invima</v>
      </c>
      <c r="BM24" s="26" t="str">
        <f>IF('Contexto Estrat. Ins'!$G$9&lt;&gt;"",'Contexto Estrat. Ins'!$G$6,"")</f>
        <v/>
      </c>
      <c r="BN24" s="26" t="str">
        <f>IF('Contexto Estrat. Ins'!$G$10&lt;&gt;"",'Contexto Estrat. Ins'!$G$6,"")</f>
        <v>Inoportunidad en la respuesta a trámites y capacidad de respuesta limitada en los laboratorios del Invima</v>
      </c>
      <c r="BO24" s="26" t="str">
        <f>IF('Contexto Estrat. Ins'!$G$11&lt;&gt;"",'Contexto Estrat. Ins'!$G$6,"")</f>
        <v/>
      </c>
      <c r="BP24" s="26" t="str">
        <f>IF('Contexto Estrat. Ins'!$G$12&lt;&gt;"",'Contexto Estrat. Ins'!$G$6,"")</f>
        <v/>
      </c>
      <c r="BQ24" s="26" t="str">
        <f>IF($D$29='Contexto Estrat. Ins'!$B$7,BK24,IF($D$29='Contexto Estrat. Ins'!$B$8,BL24,IF($D$29='Contexto Estrat. Ins'!$B$9,BM24,IF($D$29='Contexto Estrat. Ins'!$B$10,BN24,IF($D$29='Contexto Estrat. Ins'!$B$11,BO24,IF($D$29='Contexto Estrat. Ins'!$B$12,BP24,""))))))</f>
        <v/>
      </c>
      <c r="BS24" s="26" t="str">
        <f>IF('Contexto Estrat. Ins'!$G$37&lt;&gt;"",'Contexto Estrat. Ins'!$G$36,"")</f>
        <v>Mantenimiento del Sistema de Gestión Integrado</v>
      </c>
      <c r="BT24" s="26" t="str">
        <f>IF('Contexto Estrat. Ins'!$G$38&lt;&gt;"",'Contexto Estrat. Ins'!$G$36,"")</f>
        <v>Mantenimiento del Sistema de Gestión Integrado</v>
      </c>
      <c r="BU24" s="26" t="str">
        <f>IF('Contexto Estrat. Ins'!$G$39&lt;&gt;"",'Contexto Estrat. Ins'!$G$36,"")</f>
        <v>Mantenimiento del Sistema de Gestión Integrado</v>
      </c>
      <c r="BV24" s="26" t="str">
        <f>IF('Contexto Estrat. Ins'!$G$40&lt;&gt;"",'Contexto Estrat. Ins'!$G$36,"")</f>
        <v>Mantenimiento del Sistema de Gestión Integrado</v>
      </c>
      <c r="BW24" s="26" t="str">
        <f>IF('Contexto Estrat. Ins'!$G$41&lt;&gt;"",'Contexto Estrat. Ins'!$G$36,"")</f>
        <v/>
      </c>
      <c r="BX24" s="26" t="str">
        <f>IF('Contexto Estrat. Ins'!$G$42&lt;&gt;"",'Contexto Estrat. Ins'!$G$36,"")</f>
        <v/>
      </c>
      <c r="BY24" s="26" t="str">
        <f>IF($D$29='Contexto Estrat. Ins'!$B$37,BS24,IF($D$29='Contexto Estrat. Ins'!$B$38,BT24,IF($D$29='Contexto Estrat. Ins'!$B$39,BU24,IF($D$29='Contexto Estrat. Ins'!$B$40,BV24,IF($D$29='Contexto Estrat. Ins'!$B$41,BW24,IF($D$29='Contexto Estrat. Ins'!$B$42,BX24,""))))))</f>
        <v/>
      </c>
      <c r="CA24" s="26" t="str">
        <f>IF('Contexto Estrat. Ins'!$G$17&lt;&gt;"",'Contexto Estrat. Ins'!$G$16,"")</f>
        <v/>
      </c>
      <c r="CB24" s="26" t="str">
        <f>IF('Contexto Estrat. Ins'!$G$18&lt;&gt;"",'Contexto Estrat. Ins'!$G$16,"")</f>
        <v/>
      </c>
      <c r="CC24" s="26" t="str">
        <f>IF('Contexto Estrat. Ins'!$G$19&lt;&gt;"",'Contexto Estrat. Ins'!$G$16,"")</f>
        <v/>
      </c>
      <c r="CD24" s="26" t="str">
        <f>IF('Contexto Estrat. Ins'!$G$20&lt;&gt;"",'Contexto Estrat. Ins'!$G$16,"")</f>
        <v>Percepción negativa por parte de las partes interesadas con respecto a la transparencia de la Entidad</v>
      </c>
      <c r="CE24" s="26" t="str">
        <f>IF('Contexto Estrat. Ins'!$G$21&lt;&gt;"",'Contexto Estrat. Ins'!$G$16,"")</f>
        <v/>
      </c>
      <c r="CF24" s="26" t="str">
        <f>IF('Contexto Estrat. Ins'!$G$22&lt;&gt;"",'Contexto Estrat. Ins'!$G$16,"")</f>
        <v/>
      </c>
      <c r="CG24" s="26" t="str">
        <f>IF($D$29='Contexto Estrat. Ins'!$B$17,CA24,IF($D$29='Contexto Estrat. Ins'!$B$18,CB24,IF($D$29='Contexto Estrat. Ins'!$B$19,CC24,IF($D$29='Contexto Estrat. Ins'!$B$20,CD24,IF($D$29='Contexto Estrat. Ins'!$B$21,CE24,IF($D$29='Contexto Estrat. Ins'!$B$22,CF24,""))))))</f>
        <v/>
      </c>
    </row>
    <row r="25" spans="1:85" s="239" customFormat="1" ht="20.25" customHeight="1">
      <c r="A25" s="241"/>
      <c r="D25" s="240"/>
      <c r="E25" s="240"/>
      <c r="F25" s="240"/>
      <c r="G25" s="240"/>
      <c r="H25" s="240"/>
      <c r="I25" s="240"/>
      <c r="J25" s="240"/>
      <c r="K25" s="240"/>
      <c r="L25" s="240"/>
      <c r="M25" s="240"/>
      <c r="N25" s="240"/>
      <c r="O25" s="240"/>
      <c r="P25" s="240"/>
      <c r="Q25" s="236"/>
      <c r="R25" s="240"/>
      <c r="S25" s="236"/>
      <c r="T25" s="236"/>
      <c r="U25" s="236"/>
      <c r="V25" s="236"/>
      <c r="W25" s="240"/>
      <c r="X25" s="240"/>
      <c r="Y25" s="240"/>
      <c r="Z25" s="240"/>
      <c r="AA25" s="240"/>
      <c r="AB25" s="240"/>
      <c r="AC25" s="240"/>
      <c r="AD25" s="240"/>
      <c r="AE25" s="236"/>
      <c r="AF25" s="240"/>
      <c r="AG25" s="236"/>
      <c r="AH25" s="240"/>
      <c r="AI25" s="240"/>
      <c r="AJ25" s="240"/>
      <c r="AK25" s="240"/>
      <c r="AL25" s="240"/>
      <c r="AM25" s="240"/>
      <c r="AN25" s="240"/>
      <c r="AO25" s="240"/>
      <c r="AP25" s="240"/>
      <c r="AQ25" s="240"/>
      <c r="AR25" s="240"/>
      <c r="AS25" s="240"/>
      <c r="AT25" s="236"/>
      <c r="AU25" s="240"/>
      <c r="AV25" s="240"/>
      <c r="AW25" s="237"/>
      <c r="AX25" s="237"/>
      <c r="AY25" s="238"/>
      <c r="AZ25" s="238"/>
      <c r="BA25" s="238"/>
      <c r="BB25" s="238"/>
      <c r="BC25" s="238"/>
      <c r="BD25" s="238"/>
      <c r="BE25" s="238"/>
      <c r="BF25" s="238"/>
      <c r="BG25" s="242"/>
      <c r="BK25" s="243"/>
      <c r="BL25" s="243"/>
      <c r="BM25" s="243"/>
      <c r="BN25" s="243"/>
      <c r="BO25" s="243"/>
      <c r="BP25" s="243"/>
      <c r="BQ25" s="243"/>
      <c r="BS25" s="243"/>
      <c r="BT25" s="243"/>
      <c r="BU25" s="243"/>
      <c r="BV25" s="243"/>
      <c r="BW25" s="243"/>
      <c r="BX25" s="243"/>
      <c r="BY25" s="243"/>
      <c r="CA25" s="243"/>
      <c r="CB25" s="243"/>
      <c r="CC25" s="243"/>
      <c r="CD25" s="243"/>
      <c r="CE25" s="243"/>
      <c r="CF25" s="243"/>
      <c r="CG25" s="243"/>
    </row>
    <row r="26" spans="1:85" ht="31.15" customHeight="1">
      <c r="A26" s="18"/>
      <c r="C26" s="239"/>
      <c r="D26" s="647" t="s">
        <v>468</v>
      </c>
      <c r="E26" s="648"/>
      <c r="F26" s="648"/>
      <c r="G26" s="648"/>
      <c r="H26" s="648"/>
      <c r="I26" s="648"/>
      <c r="J26" s="648"/>
      <c r="K26" s="648"/>
      <c r="L26" s="648"/>
      <c r="M26" s="648"/>
      <c r="N26" s="648"/>
      <c r="O26" s="648"/>
      <c r="P26" s="249" t="s">
        <v>469</v>
      </c>
      <c r="Q26" s="245"/>
      <c r="R26" s="646" t="s">
        <v>470</v>
      </c>
      <c r="S26" s="646"/>
      <c r="T26" s="245"/>
      <c r="U26" s="246"/>
      <c r="V26" s="236"/>
      <c r="W26" s="647" t="s">
        <v>471</v>
      </c>
      <c r="X26" s="648"/>
      <c r="Y26" s="648"/>
      <c r="Z26" s="648"/>
      <c r="AA26" s="648"/>
      <c r="AB26" s="648"/>
      <c r="AC26" s="648"/>
      <c r="AD26" s="244" t="s">
        <v>469</v>
      </c>
      <c r="AE26" s="245"/>
      <c r="AF26" s="244" t="s">
        <v>470</v>
      </c>
      <c r="AG26" s="246"/>
      <c r="AH26" s="30"/>
      <c r="AI26" s="647" t="s">
        <v>472</v>
      </c>
      <c r="AJ26" s="648"/>
      <c r="AK26" s="648"/>
      <c r="AL26" s="648"/>
      <c r="AM26" s="648"/>
      <c r="AN26" s="648"/>
      <c r="AO26" s="648"/>
      <c r="AP26" s="648"/>
      <c r="AQ26" s="648"/>
      <c r="AR26" s="648"/>
      <c r="AS26" s="244" t="s">
        <v>469</v>
      </c>
      <c r="AT26" s="245"/>
      <c r="AU26" s="645" t="s">
        <v>470</v>
      </c>
      <c r="AV26" s="645"/>
      <c r="AW26" s="247"/>
      <c r="AX26" s="248"/>
      <c r="AY26" s="238"/>
      <c r="AZ26" s="238"/>
      <c r="BA26" s="238"/>
      <c r="BB26" s="238"/>
      <c r="BC26" s="238"/>
      <c r="BD26" s="238"/>
      <c r="BE26" s="238"/>
      <c r="BF26" s="238"/>
      <c r="BG26" s="20"/>
      <c r="BK26" s="26"/>
      <c r="BL26" s="26"/>
      <c r="BM26" s="26"/>
      <c r="BN26" s="26"/>
      <c r="BO26" s="26"/>
      <c r="BP26" s="26"/>
      <c r="BQ26" s="26"/>
      <c r="BS26" s="26"/>
      <c r="BT26" s="26"/>
      <c r="BU26" s="26"/>
      <c r="BV26" s="26"/>
      <c r="BW26" s="26"/>
      <c r="BX26" s="26"/>
      <c r="BY26" s="26"/>
      <c r="CA26" s="26"/>
      <c r="CB26" s="26"/>
      <c r="CC26" s="26"/>
      <c r="CD26" s="26"/>
      <c r="CE26" s="26"/>
      <c r="CF26" s="26"/>
      <c r="CG26" s="26"/>
    </row>
    <row r="27" spans="1:85" ht="21" customHeight="1">
      <c r="A27" s="18"/>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29"/>
      <c r="AT27" s="32"/>
      <c r="AU27" s="32"/>
      <c r="AV27" s="32"/>
      <c r="AW27" s="32"/>
      <c r="AX27" s="32"/>
      <c r="AY27" s="32"/>
      <c r="AZ27" s="32"/>
      <c r="BA27" s="32"/>
      <c r="BB27" s="32"/>
      <c r="BG27" s="20"/>
      <c r="BK27" s="26" t="str">
        <f>IF('Contexto Estrat. Ins'!$H$7&lt;&gt;"",'Contexto Estrat. Ins'!$H$6,"")</f>
        <v>Cultura de servicio y herramientas de atención al ciudadano limitadas</v>
      </c>
      <c r="BL27" s="26" t="str">
        <f>IF('Contexto Estrat. Ins'!$H$8&lt;&gt;"",'Contexto Estrat. Ins'!$H$6,"")</f>
        <v>Cultura de servicio y herramientas de atención al ciudadano limitadas</v>
      </c>
      <c r="BM27" s="26" t="str">
        <f>IF('Contexto Estrat. Ins'!$H$9&lt;&gt;"",'Contexto Estrat. Ins'!$H$6,"")</f>
        <v/>
      </c>
      <c r="BN27" s="26" t="str">
        <f>IF('Contexto Estrat. Ins'!$H$10&lt;&gt;"",'Contexto Estrat. Ins'!$H$6,"")</f>
        <v/>
      </c>
      <c r="BO27" s="26" t="str">
        <f>IF('Contexto Estrat. Ins'!$H$11&lt;&gt;"",'Contexto Estrat. Ins'!$H$6,"")</f>
        <v/>
      </c>
      <c r="BP27" s="26" t="str">
        <f>IF('Contexto Estrat. Ins'!$H$12&lt;&gt;"",'Contexto Estrat. Ins'!$H$6,"")</f>
        <v/>
      </c>
      <c r="BQ27" s="26" t="str">
        <f>IF($D$29='Contexto Estrat. Ins'!$B$7,BK27,IF($D$29='Contexto Estrat. Ins'!$B$8,BL27,IF($D$29='Contexto Estrat. Ins'!$B$9,BM27,IF($D$29='Contexto Estrat. Ins'!$B$10,BN27,IF($D$29='Contexto Estrat. Ins'!$B$11,BO27,IF($D$29='Contexto Estrat. Ins'!$B$12,BP27,""))))))</f>
        <v/>
      </c>
      <c r="BS27" s="26" t="str">
        <f>IF('Contexto Estrat. Ins'!$H$37&lt;&gt;"",'Contexto Estrat. Ins'!$H$36,"")</f>
        <v>Enfoque de mejoramiento continuo para el cumplimiento de requisitos legales en seguridad y salud en el trabajo y gestión ambiental</v>
      </c>
      <c r="BT27" s="26" t="str">
        <f>IF('Contexto Estrat. Ins'!$H$38&lt;&gt;"",'Contexto Estrat. Ins'!$H$36,"")</f>
        <v>Enfoque de mejoramiento continuo para el cumplimiento de requisitos legales en seguridad y salud en el trabajo y gestión ambiental</v>
      </c>
      <c r="BU27" s="26" t="str">
        <f>IF('Contexto Estrat. Ins'!$H$39&lt;&gt;"",'Contexto Estrat. Ins'!$H$36,"")</f>
        <v>Enfoque de mejoramiento continuo para el cumplimiento de requisitos legales en seguridad y salud en el trabajo y gestión ambiental</v>
      </c>
      <c r="BV27" s="26" t="str">
        <f>IF('Contexto Estrat. Ins'!$H$40&lt;&gt;"",'Contexto Estrat. Ins'!$H$36,"")</f>
        <v>Enfoque de mejoramiento continuo para el cumplimiento de requisitos legales en seguridad y salud en el trabajo y gestión ambiental</v>
      </c>
      <c r="BW27" s="26" t="str">
        <f>IF('Contexto Estrat. Ins'!$H$41&lt;&gt;"",'Contexto Estrat. Ins'!$H$36,"")</f>
        <v/>
      </c>
      <c r="BX27" s="26" t="str">
        <f>IF('Contexto Estrat. Ins'!$H$42&lt;&gt;"",'Contexto Estrat. Ins'!$H$36,"")</f>
        <v/>
      </c>
      <c r="BY27" s="26" t="str">
        <f>IF($D$29='Contexto Estrat. Ins'!$B$37,BS27,IF($D$29='Contexto Estrat. Ins'!$B$38,BT27,IF($D$29='Contexto Estrat. Ins'!$B$39,BU27,IF($D$29='Contexto Estrat. Ins'!$B$40,BV27,IF($D$29='Contexto Estrat. Ins'!$B$41,BW27,IF($D$29='Contexto Estrat. Ins'!$B$42,BX27,""))))))</f>
        <v/>
      </c>
      <c r="CA27" s="26" t="str">
        <f>IF('Contexto Estrat. Ins'!$H$17&lt;&gt;"",'Contexto Estrat. Ins'!$H$16,"")</f>
        <v>Actos de corrupción e ilegalidad o presión de los diferentes grupos de interés como gremios, actores políticos, usuarios, entidades gubernamentales e internacionales</v>
      </c>
      <c r="CB27" s="26" t="str">
        <f>IF('Contexto Estrat. Ins'!$H$18&lt;&gt;"",'Contexto Estrat. Ins'!$H$16,"")</f>
        <v>Actos de corrupción e ilegalidad o presión de los diferentes grupos de interés como gremios, actores políticos, usuarios, entidades gubernamentales e internacionales</v>
      </c>
      <c r="CC27" s="26" t="str">
        <f>IF('Contexto Estrat. Ins'!$H$19&lt;&gt;"",'Contexto Estrat. Ins'!$H$16,"")</f>
        <v/>
      </c>
      <c r="CD27" s="26" t="str">
        <f>IF('Contexto Estrat. Ins'!$H$20&lt;&gt;"",'Contexto Estrat. Ins'!$H$16,"")</f>
        <v>Actos de corrupción e ilegalidad o presión de los diferentes grupos de interés como gremios, actores políticos, usuarios, entidades gubernamentales e internacionales</v>
      </c>
      <c r="CE27" s="26" t="str">
        <f>IF('Contexto Estrat. Ins'!$H$21&lt;&gt;"",'Contexto Estrat. Ins'!$H$16,"")</f>
        <v/>
      </c>
      <c r="CF27" s="26" t="str">
        <f>IF('Contexto Estrat. Ins'!$H$22&lt;&gt;"",'Contexto Estrat. Ins'!$H$16,"")</f>
        <v/>
      </c>
      <c r="CG27" s="26" t="str">
        <f>IF($D$29='Contexto Estrat. Ins'!$B$17,CA27,IF($D$29='Contexto Estrat. Ins'!$B$18,CB27,IF($D$29='Contexto Estrat. Ins'!$B$19,CC27,IF($D$29='Contexto Estrat. Ins'!$B$20,CD27,IF($D$29='Contexto Estrat. Ins'!$B$21,CE27,IF($D$29='Contexto Estrat. Ins'!$B$22,CF27,""))))))</f>
        <v/>
      </c>
    </row>
    <row r="28" spans="1:85" ht="34.9" customHeight="1">
      <c r="A28" s="18"/>
      <c r="D28" s="376" t="str">
        <f>IF(OR(AK13=Datos!A2,AK13=Datos!A4,AK13=Datos!A5),"Seleccione los Trámites y OPA's posiblemente afectados",IF(AK13=Datos!A3,"Seleccione los Objetivos Estratégicos posiblemente afectados, inciando por el directamente relacionado",IF(AK13=Datos!A6,"Seleccione los Objetivos Estratégicos posiblemente favorecidos, iniciando por el directamente relacionado","")))</f>
        <v>Seleccione los Trámites y OPA's posiblemente afectados</v>
      </c>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0"/>
      <c r="AD28" s="493" t="str">
        <f>IF(OR(AK13=Datos!A2,AK13=Datos!A3,AK13=Datos!A4,AK13=Datos!A5),"Seleccione o mencione otros procesos del SIG posiblemente afectados",IF(AK13=Datos!A6,"Seleccione o mencione otros procesos del SIG posiblemente favorecidos",""))</f>
        <v>Seleccione o mencione otros procesos del SIG posiblemente afectados</v>
      </c>
      <c r="AE28" s="493"/>
      <c r="AF28" s="493"/>
      <c r="AG28" s="493"/>
      <c r="AH28" s="493"/>
      <c r="AI28" s="493"/>
      <c r="AJ28" s="493"/>
      <c r="AK28" s="493"/>
      <c r="AL28" s="493"/>
      <c r="AM28" s="493"/>
      <c r="AN28" s="493"/>
      <c r="AO28" s="493"/>
      <c r="AP28" s="493"/>
      <c r="AQ28" s="493"/>
      <c r="AR28" s="493"/>
      <c r="AS28" s="493"/>
      <c r="AT28" s="493"/>
      <c r="AU28" s="493"/>
      <c r="AV28" s="493"/>
      <c r="AW28" s="493"/>
      <c r="AX28" s="493"/>
      <c r="AY28" s="493"/>
      <c r="AZ28" s="493"/>
      <c r="BA28" s="493"/>
      <c r="BB28" s="493"/>
      <c r="BC28" s="493"/>
      <c r="BD28" s="493"/>
      <c r="BE28" s="493"/>
      <c r="BF28" s="493"/>
      <c r="BG28" s="20"/>
      <c r="BK28" s="26" t="str">
        <f>IF('Contexto Estrat. Ins'!$I$7&lt;&gt;"",'Contexto Estrat. Ins'!$I$6,"")</f>
        <v/>
      </c>
      <c r="BL28" s="26" t="str">
        <f>IF('Contexto Estrat. Ins'!$I$8&lt;&gt;"",'Contexto Estrat. Ins'!$I$6,"")</f>
        <v/>
      </c>
      <c r="BM28" s="26" t="str">
        <f>IF('Contexto Estrat. Ins'!$I$9&lt;&gt;"",'Contexto Estrat. Ins'!$I$6,"")</f>
        <v>Divulgación de la plataforma estratégica y otros temas de interés inoportuna y que no cubre a la totalidad de los funcionarios y contratistas</v>
      </c>
      <c r="BN28" s="26" t="str">
        <f>IF('Contexto Estrat. Ins'!$I$10&lt;&gt;"",'Contexto Estrat. Ins'!$I$6,"")</f>
        <v/>
      </c>
      <c r="BO28" s="26" t="str">
        <f>IF('Contexto Estrat. Ins'!$I$11&lt;&gt;"",'Contexto Estrat. Ins'!$I$6,"")</f>
        <v/>
      </c>
      <c r="BP28" s="26" t="str">
        <f>IF('Contexto Estrat. Ins'!$I$12&lt;&gt;"",'Contexto Estrat. Ins'!$I$6,"")</f>
        <v/>
      </c>
      <c r="BQ28" s="26" t="str">
        <f>IF($D$29='Contexto Estrat. Ins'!$B$7,BK28,IF($D$29='Contexto Estrat. Ins'!$B$8,BL28,IF($D$29='Contexto Estrat. Ins'!$B$9,BM28,IF($D$29='Contexto Estrat. Ins'!$B$10,BN28,IF($D$29='Contexto Estrat. Ins'!$B$11,BO28,IF($D$29='Contexto Estrat. Ins'!$B$12,BP28,""))))))</f>
        <v/>
      </c>
      <c r="BS28" s="26" t="str">
        <f>IF('Contexto Estrat. Ins'!$I$37&lt;&gt;"",'Contexto Estrat. Ins'!$I$36,"")</f>
        <v>Implementación de nuevos mecanismos de atención a las partes interesadas</v>
      </c>
      <c r="BT28" s="26" t="str">
        <f>IF('Contexto Estrat. Ins'!$I$38&lt;&gt;"",'Contexto Estrat. Ins'!$I$36,"")</f>
        <v>Implementación de nuevos mecanismos de atención a las partes interesadas</v>
      </c>
      <c r="BU28" s="26" t="str">
        <f>IF('Contexto Estrat. Ins'!$I$39&lt;&gt;"",'Contexto Estrat. Ins'!$I$36,"")</f>
        <v/>
      </c>
      <c r="BV28" s="26" t="str">
        <f>IF('Contexto Estrat. Ins'!$I$40&lt;&gt;"",'Contexto Estrat. Ins'!$I$36,"")</f>
        <v>Implementación de nuevos mecanismos de atención a las partes interesadas</v>
      </c>
      <c r="BW28" s="26" t="str">
        <f>IF('Contexto Estrat. Ins'!$I$41&lt;&gt;"",'Contexto Estrat. Ins'!$I$36,"")</f>
        <v/>
      </c>
      <c r="BX28" s="26" t="str">
        <f>IF('Contexto Estrat. Ins'!$I$42&lt;&gt;"",'Contexto Estrat. Ins'!$I$36,"")</f>
        <v/>
      </c>
      <c r="BY28" s="26" t="str">
        <f>IF($D$29='Contexto Estrat. Ins'!$B$37,BS28,IF($D$29='Contexto Estrat. Ins'!$B$38,BT28,IF($D$29='Contexto Estrat. Ins'!$B$39,BU28,IF($D$29='Contexto Estrat. Ins'!$B$40,BV28,IF($D$29='Contexto Estrat. Ins'!$B$41,BW28,IF($D$29='Contexto Estrat. Ins'!$B$42,BX28,""))))))</f>
        <v/>
      </c>
      <c r="CA28" s="26" t="str">
        <f>IF('Contexto Estrat. Ins'!$I$17&lt;&gt;"",'Contexto Estrat. Ins'!$I$16,"")</f>
        <v/>
      </c>
      <c r="CB28" s="26" t="str">
        <f>IF('Contexto Estrat. Ins'!$I$18&lt;&gt;"",'Contexto Estrat. Ins'!$I$16,"")</f>
        <v/>
      </c>
      <c r="CC28" s="26" t="str">
        <f>IF('Contexto Estrat. Ins'!$I$19&lt;&gt;"",'Contexto Estrat. Ins'!$I$16,"")</f>
        <v/>
      </c>
      <c r="CD28" s="26" t="str">
        <f>IF('Contexto Estrat. Ins'!$I$20&lt;&gt;"",'Contexto Estrat. Ins'!$I$16,"")</f>
        <v/>
      </c>
      <c r="CE28" s="26" t="str">
        <f>IF('Contexto Estrat. Ins'!$I$21&lt;&gt;"",'Contexto Estrat. Ins'!$I$16,"")</f>
        <v/>
      </c>
      <c r="CF28" s="26" t="str">
        <f>IF('Contexto Estrat. Ins'!$I$22&lt;&gt;"",'Contexto Estrat. Ins'!$I$16,"")</f>
        <v/>
      </c>
      <c r="CG28" s="26" t="str">
        <f>IF($D$29='Contexto Estrat. Ins'!$B$17,CA28,IF($D$29='Contexto Estrat. Ins'!$B$18,CB28,IF($D$29='Contexto Estrat. Ins'!$B$19,CC28,IF($D$29='Contexto Estrat. Ins'!$B$20,CD28,IF($D$29='Contexto Estrat. Ins'!$B$21,CE28,IF($D$29='Contexto Estrat. Ins'!$B$22,CF28,""))))))</f>
        <v/>
      </c>
    </row>
    <row r="29" spans="1:85" ht="31.15" customHeight="1">
      <c r="A29" s="18"/>
      <c r="D29" s="373" t="s">
        <v>72</v>
      </c>
      <c r="E29" s="374"/>
      <c r="F29" s="374"/>
      <c r="G29" s="374"/>
      <c r="H29" s="374"/>
      <c r="I29" s="374"/>
      <c r="J29" s="374"/>
      <c r="K29" s="374"/>
      <c r="L29" s="374"/>
      <c r="M29" s="374"/>
      <c r="N29" s="374"/>
      <c r="O29" s="374"/>
      <c r="P29" s="374"/>
      <c r="Q29" s="374"/>
      <c r="R29" s="374"/>
      <c r="S29" s="374"/>
      <c r="T29" s="374"/>
      <c r="U29" s="374"/>
      <c r="V29" s="374"/>
      <c r="W29" s="374"/>
      <c r="X29" s="374"/>
      <c r="Y29" s="374"/>
      <c r="Z29" s="374"/>
      <c r="AA29" s="374"/>
      <c r="AB29" s="375"/>
      <c r="AC29" s="33"/>
      <c r="AD29" s="494" t="s">
        <v>73</v>
      </c>
      <c r="AE29" s="494"/>
      <c r="AF29" s="494"/>
      <c r="AG29" s="494"/>
      <c r="AH29" s="494"/>
      <c r="AI29" s="494"/>
      <c r="AJ29" s="494"/>
      <c r="AK29" s="494"/>
      <c r="AL29" s="494"/>
      <c r="AM29" s="494"/>
      <c r="AN29" s="494"/>
      <c r="AO29" s="494"/>
      <c r="AP29" s="494"/>
      <c r="AQ29" s="494"/>
      <c r="AR29" s="494"/>
      <c r="AS29" s="494"/>
      <c r="AT29" s="494"/>
      <c r="AU29" s="494"/>
      <c r="AV29" s="494"/>
      <c r="AW29" s="494"/>
      <c r="AX29" s="494"/>
      <c r="AY29" s="494"/>
      <c r="AZ29" s="494"/>
      <c r="BA29" s="494"/>
      <c r="BB29" s="494"/>
      <c r="BC29" s="494"/>
      <c r="BD29" s="494"/>
      <c r="BE29" s="494"/>
      <c r="BF29" s="494"/>
      <c r="BG29" s="20"/>
      <c r="BK29" s="26" t="str">
        <f>IF('Contexto Estrat. Ins'!$J$7&lt;&gt;"",'Contexto Estrat. Ins'!$J$6,"")</f>
        <v/>
      </c>
      <c r="BL29" s="26" t="str">
        <f>IF('Contexto Estrat. Ins'!$J$8&lt;&gt;"",'Contexto Estrat. Ins'!$J$6,"")</f>
        <v/>
      </c>
      <c r="BM29" s="26" t="str">
        <f>IF('Contexto Estrat. Ins'!$J$9&lt;&gt;"",'Contexto Estrat. Ins'!$J$6,"")</f>
        <v>Desconocimiento de los funcionarios de las herramientas de gestión y evaluación</v>
      </c>
      <c r="BN29" s="26" t="str">
        <f>IF('Contexto Estrat. Ins'!$J$10&lt;&gt;"",'Contexto Estrat. Ins'!$J$6,"")</f>
        <v>Desconocimiento de los funcionarios de las herramientas de gestión y evaluación</v>
      </c>
      <c r="BO29" s="26" t="str">
        <f>IF('Contexto Estrat. Ins'!$J$11&lt;&gt;"",'Contexto Estrat. Ins'!$J$6,"")</f>
        <v/>
      </c>
      <c r="BP29" s="26" t="str">
        <f>IF('Contexto Estrat. Ins'!$J$12&lt;&gt;"",'Contexto Estrat. Ins'!$J$6,"")</f>
        <v/>
      </c>
      <c r="BQ29" s="26" t="str">
        <f>IF($D$29='Contexto Estrat. Ins'!$B$7,BK29,IF($D$29='Contexto Estrat. Ins'!$B$8,BL29,IF($D$29='Contexto Estrat. Ins'!$B$9,BM29,IF($D$29='Contexto Estrat. Ins'!$B$10,BN29,IF($D$29='Contexto Estrat. Ins'!$B$11,BO29,IF($D$29='Contexto Estrat. Ins'!$B$12,BP29,""))))))</f>
        <v/>
      </c>
      <c r="BS29" s="26" t="str">
        <f>IF('Contexto Estrat. Ins'!$J$37&lt;&gt;"",'Contexto Estrat. Ins'!$J$36,"")</f>
        <v>Reconocimiento como autoridad sanitaria de referencia a nivel nacional e internacional</v>
      </c>
      <c r="BT29" s="26" t="str">
        <f>IF('Contexto Estrat. Ins'!$J$38&lt;&gt;"",'Contexto Estrat. Ins'!$J$36,"")</f>
        <v/>
      </c>
      <c r="BU29" s="26" t="str">
        <f>IF('Contexto Estrat. Ins'!$J$39&lt;&gt;"",'Contexto Estrat. Ins'!$J$36,"")</f>
        <v/>
      </c>
      <c r="BV29" s="26" t="str">
        <f>IF('Contexto Estrat. Ins'!$J$40&lt;&gt;"",'Contexto Estrat. Ins'!$J$36,"")</f>
        <v/>
      </c>
      <c r="BW29" s="26" t="str">
        <f>IF('Contexto Estrat. Ins'!$J$41&lt;&gt;"",'Contexto Estrat. Ins'!$J$36,"")</f>
        <v/>
      </c>
      <c r="BX29" s="26" t="str">
        <f>IF('Contexto Estrat. Ins'!$J$42&lt;&gt;"",'Contexto Estrat. Ins'!$J$36,"")</f>
        <v/>
      </c>
      <c r="BY29" s="26" t="str">
        <f>IF($D$29='Contexto Estrat. Ins'!$B$37,BS29,IF($D$29='Contexto Estrat. Ins'!$B$38,BT29,IF($D$29='Contexto Estrat. Ins'!$B$39,BU29,IF($D$29='Contexto Estrat. Ins'!$B$40,BV29,IF($D$29='Contexto Estrat. Ins'!$B$41,BW29,IF($D$29='Contexto Estrat. Ins'!$B$42,BX29,""))))))</f>
        <v/>
      </c>
      <c r="CA29" s="26" t="str">
        <f>IF('Contexto Estrat. Ins'!$J$17&lt;&gt;"",'Contexto Estrat. Ins'!$J$16,"")</f>
        <v/>
      </c>
      <c r="CB29" s="26" t="str">
        <f>IF('Contexto Estrat. Ins'!$J$18&lt;&gt;"",'Contexto Estrat. Ins'!$J$16,"")</f>
        <v/>
      </c>
      <c r="CC29" s="26" t="str">
        <f>IF('Contexto Estrat. Ins'!$J$19&lt;&gt;"",'Contexto Estrat. Ins'!$J$16,"")</f>
        <v/>
      </c>
      <c r="CD29" s="26" t="str">
        <f>IF('Contexto Estrat. Ins'!$J$20&lt;&gt;"",'Contexto Estrat. Ins'!$J$16,"")</f>
        <v/>
      </c>
      <c r="CE29" s="26" t="str">
        <f>IF('Contexto Estrat. Ins'!$J$21&lt;&gt;"",'Contexto Estrat. Ins'!$J$16,"")</f>
        <v/>
      </c>
      <c r="CF29" s="26" t="str">
        <f>IF('Contexto Estrat. Ins'!$J$22&lt;&gt;"",'Contexto Estrat. Ins'!$J$16,"")</f>
        <v/>
      </c>
      <c r="CG29" s="26" t="str">
        <f>IF($D$29='Contexto Estrat. Ins'!$B$17,CA29,IF($D$29='Contexto Estrat. Ins'!$B$18,CB29,IF($D$29='Contexto Estrat. Ins'!$B$19,CC29,IF($D$29='Contexto Estrat. Ins'!$B$20,CD29,IF($D$29='Contexto Estrat. Ins'!$B$21,CE29,IF($D$29='Contexto Estrat. Ins'!$B$22,CF29,""))))))</f>
        <v/>
      </c>
    </row>
    <row r="30" spans="1:85" ht="31.15" customHeight="1">
      <c r="A30" s="18"/>
      <c r="D30" s="373"/>
      <c r="E30" s="374"/>
      <c r="F30" s="374"/>
      <c r="G30" s="374"/>
      <c r="H30" s="374"/>
      <c r="I30" s="374"/>
      <c r="J30" s="374"/>
      <c r="K30" s="374"/>
      <c r="L30" s="374"/>
      <c r="M30" s="374"/>
      <c r="N30" s="374"/>
      <c r="O30" s="374"/>
      <c r="P30" s="374"/>
      <c r="Q30" s="374"/>
      <c r="R30" s="374"/>
      <c r="S30" s="374"/>
      <c r="T30" s="374"/>
      <c r="U30" s="374"/>
      <c r="V30" s="374"/>
      <c r="W30" s="374"/>
      <c r="X30" s="374"/>
      <c r="Y30" s="374"/>
      <c r="Z30" s="374"/>
      <c r="AA30" s="374"/>
      <c r="AB30" s="375"/>
      <c r="AC30" s="33"/>
      <c r="AD30" s="494"/>
      <c r="AE30" s="494"/>
      <c r="AF30" s="494"/>
      <c r="AG30" s="494"/>
      <c r="AH30" s="494"/>
      <c r="AI30" s="494"/>
      <c r="AJ30" s="494"/>
      <c r="AK30" s="494"/>
      <c r="AL30" s="494"/>
      <c r="AM30" s="494"/>
      <c r="AN30" s="494"/>
      <c r="AO30" s="494"/>
      <c r="AP30" s="494"/>
      <c r="AQ30" s="494"/>
      <c r="AR30" s="494"/>
      <c r="AS30" s="494"/>
      <c r="AT30" s="494"/>
      <c r="AU30" s="494"/>
      <c r="AV30" s="494"/>
      <c r="AW30" s="494"/>
      <c r="AX30" s="494"/>
      <c r="AY30" s="494"/>
      <c r="AZ30" s="494"/>
      <c r="BA30" s="494"/>
      <c r="BB30" s="494"/>
      <c r="BC30" s="494"/>
      <c r="BD30" s="494"/>
      <c r="BE30" s="494"/>
      <c r="BF30" s="494"/>
      <c r="BG30" s="20"/>
      <c r="BK30" s="26" t="str">
        <f>IF('Contexto Estrat. Ins'!$K$7&lt;&gt;"",'Contexto Estrat. Ins'!$K$6,"")</f>
        <v>Modelo de gestión documental poco eficiente</v>
      </c>
      <c r="BL30" s="26" t="str">
        <f>IF('Contexto Estrat. Ins'!$K$8&lt;&gt;"",'Contexto Estrat. Ins'!$K$6,"")</f>
        <v>Modelo de gestión documental poco eficiente</v>
      </c>
      <c r="BM30" s="26" t="str">
        <f>IF('Contexto Estrat. Ins'!$K$9&lt;&gt;"",'Contexto Estrat. Ins'!$K$6,"")</f>
        <v>Modelo de gestión documental poco eficiente</v>
      </c>
      <c r="BN30" s="26" t="str">
        <f>IF('Contexto Estrat. Ins'!$K$10&lt;&gt;"",'Contexto Estrat. Ins'!$K$6,"")</f>
        <v>Modelo de gestión documental poco eficiente</v>
      </c>
      <c r="BO30" s="26" t="str">
        <f>IF('Contexto Estrat. Ins'!$K$11&lt;&gt;"",'Contexto Estrat. Ins'!$K$6,"")</f>
        <v/>
      </c>
      <c r="BP30" s="26" t="str">
        <f>IF('Contexto Estrat. Ins'!$K$12&lt;&gt;"",'Contexto Estrat. Ins'!$K$6,"")</f>
        <v/>
      </c>
      <c r="BQ30" s="26" t="str">
        <f>IF($D$29='Contexto Estrat. Ins'!$B$7,BK30,IF($D$29='Contexto Estrat. Ins'!$B$8,BL30,IF($D$29='Contexto Estrat. Ins'!$B$9,BM30,IF($D$29='Contexto Estrat. Ins'!$B$10,BN30,IF($D$29='Contexto Estrat. Ins'!$B$11,BO30,IF($D$29='Contexto Estrat. Ins'!$B$12,BP30,""))))))</f>
        <v/>
      </c>
      <c r="BS30" s="26" t="str">
        <f>IF('Contexto Estrat. Ins'!$K$37&lt;&gt;"",'Contexto Estrat. Ins'!$K$36,"")</f>
        <v>Acuerdos de cooperación con otros países</v>
      </c>
      <c r="BT30" s="26" t="str">
        <f>IF('Contexto Estrat. Ins'!$K$38&lt;&gt;"",'Contexto Estrat. Ins'!$K$36,"")</f>
        <v/>
      </c>
      <c r="BU30" s="26" t="str">
        <f>IF('Contexto Estrat. Ins'!$K$39&lt;&gt;"",'Contexto Estrat. Ins'!$K$36,"")</f>
        <v/>
      </c>
      <c r="BV30" s="26" t="str">
        <f>IF('Contexto Estrat. Ins'!$K$40&lt;&gt;"",'Contexto Estrat. Ins'!$K$36,"")</f>
        <v/>
      </c>
      <c r="BW30" s="26" t="str">
        <f>IF('Contexto Estrat. Ins'!$K$41&lt;&gt;"",'Contexto Estrat. Ins'!$K$36,"")</f>
        <v/>
      </c>
      <c r="BX30" s="26" t="str">
        <f>IF('Contexto Estrat. Ins'!$K$42&lt;&gt;"",'Contexto Estrat. Ins'!$K$36,"")</f>
        <v/>
      </c>
      <c r="BY30" s="26" t="str">
        <f>IF($D$29='Contexto Estrat. Ins'!$B$37,BS30,IF($D$29='Contexto Estrat. Ins'!$B$38,BT30,IF($D$29='Contexto Estrat. Ins'!$B$39,BU30,IF($D$29='Contexto Estrat. Ins'!$B$40,BV30,IF($D$29='Contexto Estrat. Ins'!$B$41,BW30,IF($D$29='Contexto Estrat. Ins'!$B$42,BX30,""))))))</f>
        <v/>
      </c>
      <c r="CA30" s="26" t="str">
        <f>IF('Contexto Estrat. Ins'!$K$17&lt;&gt;"",'Contexto Estrat. Ins'!$K$16,"")</f>
        <v/>
      </c>
      <c r="CB30" s="26" t="str">
        <f>IF('Contexto Estrat. Ins'!$K$18&lt;&gt;"",'Contexto Estrat. Ins'!$K$16,"")</f>
        <v/>
      </c>
      <c r="CC30" s="26" t="str">
        <f>IF('Contexto Estrat. Ins'!$K$19&lt;&gt;"",'Contexto Estrat. Ins'!$K$16,"")</f>
        <v/>
      </c>
      <c r="CD30" s="26" t="str">
        <f>IF('Contexto Estrat. Ins'!$K$20&lt;&gt;"",'Contexto Estrat. Ins'!$K$16,"")</f>
        <v/>
      </c>
      <c r="CE30" s="26" t="str">
        <f>IF('Contexto Estrat. Ins'!$K$21&lt;&gt;"",'Contexto Estrat. Ins'!$K$16,"")</f>
        <v/>
      </c>
      <c r="CF30" s="26" t="str">
        <f>IF('Contexto Estrat. Ins'!$K$22&lt;&gt;"",'Contexto Estrat. Ins'!$K$16,"")</f>
        <v/>
      </c>
      <c r="CG30" s="26" t="str">
        <f>IF($D$29='Contexto Estrat. Ins'!$B$17,CA30,IF($D$29='Contexto Estrat. Ins'!$B$18,CB30,IF($D$29='Contexto Estrat. Ins'!$B$19,CC30,IF($D$29='Contexto Estrat. Ins'!$B$20,CD30,IF($D$29='Contexto Estrat. Ins'!$B$21,CE30,IF($D$29='Contexto Estrat. Ins'!$B$22,CF30,""))))))</f>
        <v/>
      </c>
    </row>
    <row r="31" spans="1:85" ht="31.15" customHeight="1">
      <c r="A31" s="18"/>
      <c r="D31" s="373"/>
      <c r="E31" s="374"/>
      <c r="F31" s="374"/>
      <c r="G31" s="374"/>
      <c r="H31" s="374"/>
      <c r="I31" s="374"/>
      <c r="J31" s="374"/>
      <c r="K31" s="374"/>
      <c r="L31" s="374"/>
      <c r="M31" s="374"/>
      <c r="N31" s="374"/>
      <c r="O31" s="374"/>
      <c r="P31" s="374"/>
      <c r="Q31" s="374"/>
      <c r="R31" s="374"/>
      <c r="S31" s="374"/>
      <c r="T31" s="374"/>
      <c r="U31" s="374"/>
      <c r="V31" s="374"/>
      <c r="W31" s="374"/>
      <c r="X31" s="374"/>
      <c r="Y31" s="374"/>
      <c r="Z31" s="374"/>
      <c r="AA31" s="374"/>
      <c r="AB31" s="375"/>
      <c r="AC31" s="33"/>
      <c r="AD31" s="494"/>
      <c r="AE31" s="494"/>
      <c r="AF31" s="494"/>
      <c r="AG31" s="494"/>
      <c r="AH31" s="494"/>
      <c r="AI31" s="494"/>
      <c r="AJ31" s="494"/>
      <c r="AK31" s="494"/>
      <c r="AL31" s="494"/>
      <c r="AM31" s="494"/>
      <c r="AN31" s="494"/>
      <c r="AO31" s="494"/>
      <c r="AP31" s="494"/>
      <c r="AQ31" s="494"/>
      <c r="AR31" s="494"/>
      <c r="AS31" s="494"/>
      <c r="AT31" s="494"/>
      <c r="AU31" s="494"/>
      <c r="AV31" s="494"/>
      <c r="AW31" s="494"/>
      <c r="AX31" s="494"/>
      <c r="AY31" s="494"/>
      <c r="AZ31" s="494"/>
      <c r="BA31" s="494"/>
      <c r="BB31" s="494"/>
      <c r="BC31" s="494"/>
      <c r="BD31" s="494"/>
      <c r="BE31" s="494"/>
      <c r="BF31" s="494"/>
      <c r="BG31" s="20"/>
      <c r="BK31" s="26" t="str">
        <f>IF('Contexto Estrat. Ins'!$L$7&lt;&gt;"",'Contexto Estrat. Ins'!$L$6,"")</f>
        <v>Deficiencia en la identificación de controles para mitigación de los riesgos institucionales</v>
      </c>
      <c r="BL31" s="26" t="str">
        <f>IF('Contexto Estrat. Ins'!$L$8&lt;&gt;"",'Contexto Estrat. Ins'!$L$6,"")</f>
        <v>Deficiencia en la identificación de controles para mitigación de los riesgos institucionales</v>
      </c>
      <c r="BM31" s="26" t="str">
        <f>IF('Contexto Estrat. Ins'!$L$9&lt;&gt;"",'Contexto Estrat. Ins'!$L$6,"")</f>
        <v>Deficiencia en la identificación de controles para mitigación de los riesgos institucionales</v>
      </c>
      <c r="BN31" s="26" t="str">
        <f>IF('Contexto Estrat. Ins'!$L$10&lt;&gt;"",'Contexto Estrat. Ins'!$L$6,"")</f>
        <v>Deficiencia en la identificación de controles para mitigación de los riesgos institucionales</v>
      </c>
      <c r="BO31" s="26" t="str">
        <f>IF('Contexto Estrat. Ins'!$L$11&lt;&gt;"",'Contexto Estrat. Ins'!$L$6,"")</f>
        <v/>
      </c>
      <c r="BP31" s="26" t="str">
        <f>IF('Contexto Estrat. Ins'!$L$12&lt;&gt;"",'Contexto Estrat. Ins'!$L$6,"")</f>
        <v/>
      </c>
      <c r="BQ31" s="26" t="str">
        <f>IF($D$29='Contexto Estrat. Ins'!$B$7,BK31,IF($D$29='Contexto Estrat. Ins'!$B$8,BL31,IF($D$29='Contexto Estrat. Ins'!$B$9,BM31,IF($D$29='Contexto Estrat. Ins'!$B$10,BN31,IF($D$29='Contexto Estrat. Ins'!$B$11,BO31,IF($D$29='Contexto Estrat. Ins'!$B$12,BP31,""))))))</f>
        <v/>
      </c>
      <c r="BS31" s="26" t="str">
        <f>IF('Contexto Estrat. Ins'!$L$37&lt;&gt;"",'Contexto Estrat. Ins'!$L$36,"")</f>
        <v>Planeación en los programas y proyectos institucionales</v>
      </c>
      <c r="BT31" s="26" t="str">
        <f>IF('Contexto Estrat. Ins'!$L$38&lt;&gt;"",'Contexto Estrat. Ins'!$L$36,"")</f>
        <v>Planeación en los programas y proyectos institucionales</v>
      </c>
      <c r="BU31" s="26" t="str">
        <f>IF('Contexto Estrat. Ins'!$L$39&lt;&gt;"",'Contexto Estrat. Ins'!$L$36,"")</f>
        <v>Planeación en los programas y proyectos institucionales</v>
      </c>
      <c r="BV31" s="26" t="str">
        <f>IF('Contexto Estrat. Ins'!$L$40&lt;&gt;"",'Contexto Estrat. Ins'!$L$36,"")</f>
        <v>Planeación en los programas y proyectos institucionales</v>
      </c>
      <c r="BW31" s="26" t="str">
        <f>IF('Contexto Estrat. Ins'!$L$41&lt;&gt;"",'Contexto Estrat. Ins'!$L$36,"")</f>
        <v/>
      </c>
      <c r="BX31" s="26" t="str">
        <f>IF('Contexto Estrat. Ins'!$L$42&lt;&gt;"",'Contexto Estrat. Ins'!$L$36,"")</f>
        <v/>
      </c>
      <c r="BY31" s="26" t="str">
        <f>IF($D$29='Contexto Estrat. Ins'!$B$37,BS31,IF($D$29='Contexto Estrat. Ins'!$B$38,BT31,IF($D$29='Contexto Estrat. Ins'!$B$39,BU31,IF($D$29='Contexto Estrat. Ins'!$B$40,BV31,IF($D$29='Contexto Estrat. Ins'!$B$41,BW31,IF($D$29='Contexto Estrat. Ins'!$B$42,BX31,""))))))</f>
        <v/>
      </c>
      <c r="CA31" s="26" t="str">
        <f>IF('Contexto Estrat. Ins'!$L$17&lt;&gt;"",'Contexto Estrat. Ins'!$L$16,"")</f>
        <v/>
      </c>
      <c r="CB31" s="26" t="str">
        <f>IF('Contexto Estrat. Ins'!$L$18&lt;&gt;"",'Contexto Estrat. Ins'!$L$16,"")</f>
        <v/>
      </c>
      <c r="CC31" s="26" t="str">
        <f>IF('Contexto Estrat. Ins'!$L$19&lt;&gt;"",'Contexto Estrat. Ins'!$L$16,"")</f>
        <v/>
      </c>
      <c r="CD31" s="26" t="str">
        <f>IF('Contexto Estrat. Ins'!$L$20&lt;&gt;"",'Contexto Estrat. Ins'!$L$16,"")</f>
        <v/>
      </c>
      <c r="CE31" s="26" t="str">
        <f>IF('Contexto Estrat. Ins'!$L$21&lt;&gt;"",'Contexto Estrat. Ins'!$L$16,"")</f>
        <v/>
      </c>
      <c r="CF31" s="26" t="str">
        <f>IF('Contexto Estrat. Ins'!$L$22&lt;&gt;"",'Contexto Estrat. Ins'!$L$16,"")</f>
        <v/>
      </c>
      <c r="CG31" s="26" t="str">
        <f>IF($D$29='Contexto Estrat. Ins'!$B$17,CA31,IF($D$29='Contexto Estrat. Ins'!$B$18,CB31,IF($D$29='Contexto Estrat. Ins'!$B$19,CC31,IF($D$29='Contexto Estrat. Ins'!$B$20,CD31,IF($D$29='Contexto Estrat. Ins'!$B$21,CE31,IF($D$29='Contexto Estrat. Ins'!$B$22,CF31,""))))))</f>
        <v/>
      </c>
    </row>
    <row r="32" spans="1:85" ht="31.15" customHeight="1">
      <c r="A32" s="18"/>
      <c r="D32" s="373"/>
      <c r="E32" s="374"/>
      <c r="F32" s="374"/>
      <c r="G32" s="374"/>
      <c r="H32" s="374"/>
      <c r="I32" s="374"/>
      <c r="J32" s="374"/>
      <c r="K32" s="374"/>
      <c r="L32" s="374"/>
      <c r="M32" s="374"/>
      <c r="N32" s="374"/>
      <c r="O32" s="374"/>
      <c r="P32" s="374"/>
      <c r="Q32" s="374"/>
      <c r="R32" s="374"/>
      <c r="S32" s="374"/>
      <c r="T32" s="374"/>
      <c r="U32" s="374"/>
      <c r="V32" s="374"/>
      <c r="W32" s="374"/>
      <c r="X32" s="374"/>
      <c r="Y32" s="374"/>
      <c r="Z32" s="374"/>
      <c r="AA32" s="374"/>
      <c r="AB32" s="375"/>
      <c r="AC32" s="33"/>
      <c r="AD32" s="494"/>
      <c r="AE32" s="494"/>
      <c r="AF32" s="494"/>
      <c r="AG32" s="494"/>
      <c r="AH32" s="494"/>
      <c r="AI32" s="494"/>
      <c r="AJ32" s="494"/>
      <c r="AK32" s="494"/>
      <c r="AL32" s="494"/>
      <c r="AM32" s="494"/>
      <c r="AN32" s="494"/>
      <c r="AO32" s="494"/>
      <c r="AP32" s="494"/>
      <c r="AQ32" s="494"/>
      <c r="AR32" s="494"/>
      <c r="AS32" s="494"/>
      <c r="AT32" s="494"/>
      <c r="AU32" s="494"/>
      <c r="AV32" s="494"/>
      <c r="AW32" s="494"/>
      <c r="AX32" s="494"/>
      <c r="AY32" s="494"/>
      <c r="AZ32" s="494"/>
      <c r="BA32" s="494"/>
      <c r="BB32" s="494"/>
      <c r="BC32" s="494"/>
      <c r="BD32" s="494"/>
      <c r="BE32" s="494"/>
      <c r="BF32" s="494"/>
      <c r="BG32" s="20"/>
      <c r="BK32" s="26" t="str">
        <f>IF('Contexto Estrat. Ins'!$M$7&lt;&gt;"",'Contexto Estrat. Ins'!$M$6,"")</f>
        <v>Insuficiente unificación de criterios técnico y legal</v>
      </c>
      <c r="BL32" s="26" t="str">
        <f>IF('Contexto Estrat. Ins'!$M$8&lt;&gt;"",'Contexto Estrat. Ins'!$M$6,"")</f>
        <v>Insuficiente unificación de criterios técnico y legal</v>
      </c>
      <c r="BM32" s="26" t="str">
        <f>IF('Contexto Estrat. Ins'!$M$9&lt;&gt;"",'Contexto Estrat. Ins'!$M$6,"")</f>
        <v>Insuficiente unificación de criterios técnico y legal</v>
      </c>
      <c r="BN32" s="26" t="str">
        <f>IF('Contexto Estrat. Ins'!$M$10&lt;&gt;"",'Contexto Estrat. Ins'!$M$6,"")</f>
        <v>Insuficiente unificación de criterios técnico y legal</v>
      </c>
      <c r="BO32" s="26" t="str">
        <f>IF('Contexto Estrat. Ins'!$M$11&lt;&gt;"",'Contexto Estrat. Ins'!$M$6,"")</f>
        <v/>
      </c>
      <c r="BP32" s="26" t="str">
        <f>IF('Contexto Estrat. Ins'!$M$12&lt;&gt;"",'Contexto Estrat. Ins'!$M$6,"")</f>
        <v/>
      </c>
      <c r="BQ32" s="26" t="str">
        <f>IF($D$29='Contexto Estrat. Ins'!$B$7,BK32,IF($D$29='Contexto Estrat. Ins'!$B$8,BL32,IF($D$29='Contexto Estrat. Ins'!$B$9,BM32,IF($D$29='Contexto Estrat. Ins'!$B$10,BN32,IF($D$29='Contexto Estrat. Ins'!$B$11,BO32,IF($D$29='Contexto Estrat. Ins'!$B$12,BP32,""))))))</f>
        <v/>
      </c>
      <c r="BS32" s="26" t="str">
        <f>IF('Contexto Estrat. Ins'!$M$37&lt;&gt;"",'Contexto Estrat. Ins'!$M$36,"")</f>
        <v>Adecuada divulgación de la plataforma estratégica y otros temas de interés</v>
      </c>
      <c r="BT32" s="26" t="str">
        <f>IF('Contexto Estrat. Ins'!$M$38&lt;&gt;"",'Contexto Estrat. Ins'!$M$36,"")</f>
        <v/>
      </c>
      <c r="BU32" s="26" t="str">
        <f>IF('Contexto Estrat. Ins'!$M$39&lt;&gt;"",'Contexto Estrat. Ins'!$M$36,"")</f>
        <v/>
      </c>
      <c r="BV32" s="26" t="str">
        <f>IF('Contexto Estrat. Ins'!$M$40&lt;&gt;"",'Contexto Estrat. Ins'!$M$36,"")</f>
        <v>Adecuada divulgación de la plataforma estratégica y otros temas de interés</v>
      </c>
      <c r="BW32" s="26" t="str">
        <f>IF('Contexto Estrat. Ins'!$M$41&lt;&gt;"",'Contexto Estrat. Ins'!$M$36,"")</f>
        <v/>
      </c>
      <c r="BX32" s="26" t="str">
        <f>IF('Contexto Estrat. Ins'!$M$42&lt;&gt;"",'Contexto Estrat. Ins'!$M$36,"")</f>
        <v/>
      </c>
      <c r="BY32" s="26" t="str">
        <f>IF($D$29='Contexto Estrat. Ins'!$B$37,BS32,IF($D$29='Contexto Estrat. Ins'!$B$38,BT32,IF($D$29='Contexto Estrat. Ins'!$B$39,BU32,IF($D$29='Contexto Estrat. Ins'!$B$40,BV32,IF($D$29='Contexto Estrat. Ins'!$B$41,BW32,IF($D$29='Contexto Estrat. Ins'!$B$42,BX32,""))))))</f>
        <v/>
      </c>
      <c r="CA32" s="26" t="str">
        <f>IF('Contexto Estrat. Ins'!$M$17&lt;&gt;"",'Contexto Estrat. Ins'!$M$16,"")</f>
        <v/>
      </c>
      <c r="CB32" s="26" t="str">
        <f>IF('Contexto Estrat. Ins'!$M$18&lt;&gt;"",'Contexto Estrat. Ins'!$M$16,"")</f>
        <v/>
      </c>
      <c r="CC32" s="26" t="str">
        <f>IF('Contexto Estrat. Ins'!$M$19&lt;&gt;"",'Contexto Estrat. Ins'!$M$16,"")</f>
        <v/>
      </c>
      <c r="CD32" s="26" t="str">
        <f>IF('Contexto Estrat. Ins'!$M$20&lt;&gt;"",'Contexto Estrat. Ins'!$M$16,"")</f>
        <v/>
      </c>
      <c r="CE32" s="26" t="str">
        <f>IF('Contexto Estrat. Ins'!$M$21&lt;&gt;"",'Contexto Estrat. Ins'!$M$16,"")</f>
        <v/>
      </c>
      <c r="CF32" s="26" t="str">
        <f>IF('Contexto Estrat. Ins'!$M$22&lt;&gt;"",'Contexto Estrat. Ins'!$M$16,"")</f>
        <v/>
      </c>
      <c r="CG32" s="26" t="str">
        <f>IF($D$29='Contexto Estrat. Ins'!$B$17,CA32,IF($D$29='Contexto Estrat. Ins'!$B$18,CB32,IF($D$29='Contexto Estrat. Ins'!$B$19,CC32,IF($D$29='Contexto Estrat. Ins'!$B$20,CD32,IF($D$29='Contexto Estrat. Ins'!$B$21,CE32,IF($D$29='Contexto Estrat. Ins'!$B$22,CF32,""))))))</f>
        <v/>
      </c>
    </row>
    <row r="33" spans="1:86" ht="31.15" customHeight="1">
      <c r="A33" s="18"/>
      <c r="D33" s="373"/>
      <c r="E33" s="374"/>
      <c r="F33" s="374"/>
      <c r="G33" s="374"/>
      <c r="H33" s="374"/>
      <c r="I33" s="374"/>
      <c r="J33" s="374"/>
      <c r="K33" s="374"/>
      <c r="L33" s="374"/>
      <c r="M33" s="374"/>
      <c r="N33" s="374"/>
      <c r="O33" s="374"/>
      <c r="P33" s="374"/>
      <c r="Q33" s="374"/>
      <c r="R33" s="374"/>
      <c r="S33" s="374"/>
      <c r="T33" s="374"/>
      <c r="U33" s="374"/>
      <c r="V33" s="374"/>
      <c r="W33" s="374"/>
      <c r="X33" s="374"/>
      <c r="Y33" s="374"/>
      <c r="Z33" s="374"/>
      <c r="AA33" s="374"/>
      <c r="AB33" s="375"/>
      <c r="AC33" s="33"/>
      <c r="AD33" s="494"/>
      <c r="AE33" s="494"/>
      <c r="AF33" s="494"/>
      <c r="AG33" s="494"/>
      <c r="AH33" s="494"/>
      <c r="AI33" s="494"/>
      <c r="AJ33" s="494"/>
      <c r="AK33" s="494"/>
      <c r="AL33" s="494"/>
      <c r="AM33" s="494"/>
      <c r="AN33" s="494"/>
      <c r="AO33" s="494"/>
      <c r="AP33" s="494"/>
      <c r="AQ33" s="494"/>
      <c r="AR33" s="494"/>
      <c r="AS33" s="494"/>
      <c r="AT33" s="494"/>
      <c r="AU33" s="494"/>
      <c r="AV33" s="494"/>
      <c r="AW33" s="494"/>
      <c r="AX33" s="494"/>
      <c r="AY33" s="494"/>
      <c r="AZ33" s="494"/>
      <c r="BA33" s="494"/>
      <c r="BB33" s="494"/>
      <c r="BC33" s="494"/>
      <c r="BD33" s="494"/>
      <c r="BE33" s="494"/>
      <c r="BF33" s="494"/>
      <c r="BG33" s="20"/>
      <c r="BK33" s="26" t="str">
        <f>IF('Contexto Estrat. Ins'!$N$7&lt;&gt;"",'Contexto Estrat. Ins'!$N$6,"")</f>
        <v/>
      </c>
      <c r="BL33" s="26" t="str">
        <f>IF('Contexto Estrat. Ins'!$N$8&lt;&gt;"",'Contexto Estrat. Ins'!$N$6,"")</f>
        <v/>
      </c>
      <c r="BM33" s="26" t="str">
        <f>IF('Contexto Estrat. Ins'!$N$9&lt;&gt;"",'Contexto Estrat. Ins'!$N$6,"")</f>
        <v/>
      </c>
      <c r="BN33" s="26" t="str">
        <f>IF('Contexto Estrat. Ins'!$N$10&lt;&gt;"",'Contexto Estrat. Ins'!$N$6,"")</f>
        <v/>
      </c>
      <c r="BO33" s="26" t="str">
        <f>IF('Contexto Estrat. Ins'!$N$11&lt;&gt;"",'Contexto Estrat. Ins'!$N$6,"")</f>
        <v/>
      </c>
      <c r="BP33" s="26" t="str">
        <f>IF('Contexto Estrat. Ins'!$N$12&lt;&gt;"",'Contexto Estrat. Ins'!$N$6,"")</f>
        <v/>
      </c>
      <c r="BQ33" s="26" t="str">
        <f>IF($D$29='Contexto Estrat. Ins'!$B$7,BK33,IF($D$29='Contexto Estrat. Ins'!$B$8,BL33,IF($D$29='Contexto Estrat. Ins'!$B$9,BM33,IF($D$29='Contexto Estrat. Ins'!$B$10,BN33,IF($D$29='Contexto Estrat. Ins'!$B$11,BO33,IF($D$29='Contexto Estrat. Ins'!$B$12,BP33,""))))))</f>
        <v/>
      </c>
      <c r="BS33" s="26" t="str">
        <f>IF('Contexto Estrat. Ins'!$N$37&lt;&gt;"",'Contexto Estrat. Ins'!$N$36,"")</f>
        <v/>
      </c>
      <c r="BT33" s="26" t="str">
        <f>IF('Contexto Estrat. Ins'!$N$38&lt;&gt;"",'Contexto Estrat. Ins'!$N$36,"")</f>
        <v/>
      </c>
      <c r="BU33" s="26" t="str">
        <f>IF('Contexto Estrat. Ins'!$N$39&lt;&gt;"",'Contexto Estrat. Ins'!$N$36,"")</f>
        <v/>
      </c>
      <c r="BV33" s="26" t="str">
        <f>IF('Contexto Estrat. Ins'!$N$40&lt;&gt;"",'Contexto Estrat. Ins'!$N$36,"")</f>
        <v/>
      </c>
      <c r="BW33" s="26" t="str">
        <f>IF('Contexto Estrat. Ins'!$N$41&lt;&gt;"",'Contexto Estrat. Ins'!$N$36,"")</f>
        <v/>
      </c>
      <c r="BX33" s="26" t="str">
        <f>IF('Contexto Estrat. Ins'!$N$42&lt;&gt;"",'Contexto Estrat. Ins'!$N$36,"")</f>
        <v/>
      </c>
      <c r="BY33" s="26" t="str">
        <f>IF($D$29='Contexto Estrat. Ins'!$B$37,BS33,IF($D$29='Contexto Estrat. Ins'!$B$38,BT33,IF($D$29='Contexto Estrat. Ins'!$B$39,BU33,IF($D$29='Contexto Estrat. Ins'!$B$40,BV33,IF($D$29='Contexto Estrat. Ins'!$B$41,BW33,IF($D$29='Contexto Estrat. Ins'!$B$42,BX33,""))))))</f>
        <v/>
      </c>
      <c r="CA33" s="26" t="str">
        <f>IF('Contexto Estrat. Ins'!$N$17&lt;&gt;"",'Contexto Estrat. Ins'!$N$16,"")</f>
        <v/>
      </c>
      <c r="CB33" s="26" t="str">
        <f>IF('Contexto Estrat. Ins'!$N$18&lt;&gt;"",'Contexto Estrat. Ins'!$N$16,"")</f>
        <v/>
      </c>
      <c r="CC33" s="26" t="str">
        <f>IF('Contexto Estrat. Ins'!$N$19&lt;&gt;"",'Contexto Estrat. Ins'!$N$16,"")</f>
        <v/>
      </c>
      <c r="CD33" s="26" t="str">
        <f>IF('Contexto Estrat. Ins'!$N$20&lt;&gt;"",'Contexto Estrat. Ins'!$N$16,"")</f>
        <v/>
      </c>
      <c r="CE33" s="26" t="str">
        <f>IF('Contexto Estrat. Ins'!$N$21&lt;&gt;"",'Contexto Estrat. Ins'!$N$16,"")</f>
        <v/>
      </c>
      <c r="CF33" s="26" t="str">
        <f>IF('Contexto Estrat. Ins'!$N$22&lt;&gt;"",'Contexto Estrat. Ins'!$N$16,"")</f>
        <v/>
      </c>
      <c r="CG33" s="26" t="str">
        <f>IF($D$29='Contexto Estrat. Ins'!$B$17,CA33,IF($D$29='Contexto Estrat. Ins'!$B$18,CB33,IF($D$29='Contexto Estrat. Ins'!$B$19,CC33,IF($D$29='Contexto Estrat. Ins'!$B$20,CD33,IF($D$29='Contexto Estrat. Ins'!$B$21,CE33,IF($D$29='Contexto Estrat. Ins'!$B$22,CF33,""))))))</f>
        <v/>
      </c>
    </row>
    <row r="34" spans="1:86" ht="31.15" customHeight="1">
      <c r="A34" s="18"/>
      <c r="D34" s="373"/>
      <c r="E34" s="374"/>
      <c r="F34" s="374"/>
      <c r="G34" s="374"/>
      <c r="H34" s="374"/>
      <c r="I34" s="374"/>
      <c r="J34" s="374"/>
      <c r="K34" s="374"/>
      <c r="L34" s="374"/>
      <c r="M34" s="374"/>
      <c r="N34" s="374"/>
      <c r="O34" s="374"/>
      <c r="P34" s="374"/>
      <c r="Q34" s="374"/>
      <c r="R34" s="374"/>
      <c r="S34" s="374"/>
      <c r="T34" s="374"/>
      <c r="U34" s="374"/>
      <c r="V34" s="374"/>
      <c r="W34" s="374"/>
      <c r="X34" s="374"/>
      <c r="Y34" s="374"/>
      <c r="Z34" s="374"/>
      <c r="AA34" s="374"/>
      <c r="AB34" s="375"/>
      <c r="AC34" s="33"/>
      <c r="AD34" s="494"/>
      <c r="AE34" s="494"/>
      <c r="AF34" s="494"/>
      <c r="AG34" s="494"/>
      <c r="AH34" s="494"/>
      <c r="AI34" s="494"/>
      <c r="AJ34" s="494"/>
      <c r="AK34" s="494"/>
      <c r="AL34" s="494"/>
      <c r="AM34" s="494"/>
      <c r="AN34" s="494"/>
      <c r="AO34" s="494"/>
      <c r="AP34" s="494"/>
      <c r="AQ34" s="494"/>
      <c r="AR34" s="494"/>
      <c r="AS34" s="494"/>
      <c r="AT34" s="494"/>
      <c r="AU34" s="494"/>
      <c r="AV34" s="494"/>
      <c r="AW34" s="494"/>
      <c r="AX34" s="494"/>
      <c r="AY34" s="494"/>
      <c r="AZ34" s="494"/>
      <c r="BA34" s="494"/>
      <c r="BB34" s="494"/>
      <c r="BC34" s="494"/>
      <c r="BD34" s="494"/>
      <c r="BE34" s="494"/>
      <c r="BF34" s="494"/>
      <c r="BG34" s="20"/>
      <c r="BK34" s="26" t="str">
        <f>IF('Contexto Estrat. Ins'!$O$7&lt;&gt;"",'Contexto Estrat. Ins'!$O$6,"")</f>
        <v/>
      </c>
      <c r="BL34" s="26" t="str">
        <f>IF('Contexto Estrat. Ins'!$O$8&lt;&gt;"",'Contexto Estrat. Ins'!$O$6,"")</f>
        <v/>
      </c>
      <c r="BM34" s="26" t="str">
        <f>IF('Contexto Estrat. Ins'!$O$9&lt;&gt;"",'Contexto Estrat. Ins'!$O$6,"")</f>
        <v/>
      </c>
      <c r="BN34" s="26" t="str">
        <f>IF('Contexto Estrat. Ins'!$O$10&lt;&gt;"",'Contexto Estrat. Ins'!$O$6,"")</f>
        <v/>
      </c>
      <c r="BO34" s="26" t="str">
        <f>IF('Contexto Estrat. Ins'!$O$11&lt;&gt;"",'Contexto Estrat. Ins'!$O$6,"")</f>
        <v/>
      </c>
      <c r="BP34" s="26" t="str">
        <f>IF('Contexto Estrat. Ins'!$O$12&lt;&gt;"",'Contexto Estrat. Ins'!$O$6,"")</f>
        <v/>
      </c>
      <c r="BQ34" s="26" t="str">
        <f>IF($D$29='Contexto Estrat. Ins'!$B$7,BK34,IF($D$29='Contexto Estrat. Ins'!$B$8,BL34,IF($D$29='Contexto Estrat. Ins'!$B$9,BM34,IF($D$29='Contexto Estrat. Ins'!$B$10,BN34,IF($D$29='Contexto Estrat. Ins'!$B$11,BO34,IF($D$29='Contexto Estrat. Ins'!$B$12,BP34,""))))))</f>
        <v/>
      </c>
      <c r="BS34" s="26" t="str">
        <f>IF('Contexto Estrat. Ins'!$O$37&lt;&gt;"",'Contexto Estrat. Ins'!$O$36,"")</f>
        <v/>
      </c>
      <c r="BT34" s="26" t="str">
        <f>IF('Contexto Estrat. Ins'!$O$38&lt;&gt;"",'Contexto Estrat. Ins'!$O$36,"")</f>
        <v/>
      </c>
      <c r="BU34" s="26" t="str">
        <f>IF('Contexto Estrat. Ins'!$O$39&lt;&gt;"",'Contexto Estrat. Ins'!$O$36,"")</f>
        <v/>
      </c>
      <c r="BV34" s="26" t="str">
        <f>IF('Contexto Estrat. Ins'!$O$40&lt;&gt;"",'Contexto Estrat. Ins'!$O$36,"")</f>
        <v/>
      </c>
      <c r="BW34" s="26" t="str">
        <f>IF('Contexto Estrat. Ins'!$O$41&lt;&gt;"",'Contexto Estrat. Ins'!$O$36,"")</f>
        <v/>
      </c>
      <c r="BX34" s="26" t="str">
        <f>IF('Contexto Estrat. Ins'!$O$42&lt;&gt;"",'Contexto Estrat. Ins'!$O$36,"")</f>
        <v/>
      </c>
      <c r="BY34" s="26" t="str">
        <f>IF($D$29='Contexto Estrat. Ins'!$B$37,BS34,IF($D$29='Contexto Estrat. Ins'!$B$38,BT34,IF($D$29='Contexto Estrat. Ins'!$B$39,BU34,IF($D$29='Contexto Estrat. Ins'!$B$40,BV34,IF($D$29='Contexto Estrat. Ins'!$B$41,BW34,IF($D$29='Contexto Estrat. Ins'!$B$42,BX34,""))))))</f>
        <v/>
      </c>
      <c r="CA34" s="26" t="str">
        <f>IF('Contexto Estrat. Ins'!$O$17&lt;&gt;"",'Contexto Estrat. Ins'!$O$16,"")</f>
        <v/>
      </c>
      <c r="CB34" s="26" t="str">
        <f>IF('Contexto Estrat. Ins'!$O$18&lt;&gt;"",'Contexto Estrat. Ins'!$O$16,"")</f>
        <v/>
      </c>
      <c r="CC34" s="26" t="str">
        <f>IF('Contexto Estrat. Ins'!$O$19&lt;&gt;"",'Contexto Estrat. Ins'!$O$16,"")</f>
        <v/>
      </c>
      <c r="CD34" s="26" t="str">
        <f>IF('Contexto Estrat. Ins'!$O$20&lt;&gt;"",'Contexto Estrat. Ins'!$O$16,"")</f>
        <v/>
      </c>
      <c r="CE34" s="26" t="str">
        <f>IF('Contexto Estrat. Ins'!$O$21&lt;&gt;"",'Contexto Estrat. Ins'!$O$16,"")</f>
        <v/>
      </c>
      <c r="CF34" s="26" t="str">
        <f>IF('Contexto Estrat. Ins'!$O$22&lt;&gt;"",'Contexto Estrat. Ins'!$O$16,"")</f>
        <v/>
      </c>
      <c r="CG34" s="26" t="str">
        <f>IF($D$29='Contexto Estrat. Ins'!$B$17,CA34,IF($D$29='Contexto Estrat. Ins'!$B$18,CB34,IF($D$29='Contexto Estrat. Ins'!$B$19,CC34,IF($D$29='Contexto Estrat. Ins'!$B$20,CD34,IF($D$29='Contexto Estrat. Ins'!$B$21,CE34,IF($D$29='Contexto Estrat. Ins'!$B$22,CF34,""))))))</f>
        <v/>
      </c>
    </row>
    <row r="35" spans="1:86" ht="15.6" customHeight="1">
      <c r="A35" s="34"/>
      <c r="B35" s="35"/>
      <c r="C35" s="35"/>
      <c r="BG35" s="20"/>
      <c r="BK35" s="26" t="str">
        <f>IF('Contexto Estrat. Ins'!$P$7&lt;&gt;"",'Contexto Estrat. Ins'!$P$6,"")</f>
        <v/>
      </c>
      <c r="BL35" s="26" t="str">
        <f>IF('Contexto Estrat. Ins'!$P$8&lt;&gt;"",'Contexto Estrat. Ins'!$P$6,"")</f>
        <v/>
      </c>
      <c r="BM35" s="26" t="str">
        <f>IF('Contexto Estrat. Ins'!$P$9&lt;&gt;"",'Contexto Estrat. Ins'!$P$6,"")</f>
        <v/>
      </c>
      <c r="BN35" s="26" t="str">
        <f>IF('Contexto Estrat. Ins'!$P$10&lt;&gt;"",'Contexto Estrat. Ins'!$P$6,"")</f>
        <v/>
      </c>
      <c r="BO35" s="26" t="str">
        <f>IF('Contexto Estrat. Ins'!$P$11&lt;&gt;"",'Contexto Estrat. Ins'!$P$6,"")</f>
        <v/>
      </c>
      <c r="BP35" s="26" t="str">
        <f>IF('Contexto Estrat. Ins'!$P$12&lt;&gt;"",'Contexto Estrat. Ins'!$P$6,"")</f>
        <v/>
      </c>
      <c r="BQ35" s="26" t="str">
        <f>IF($D$29='Contexto Estrat. Ins'!$B$7,BK35,IF($D$29='Contexto Estrat. Ins'!$B$8,BL35,IF($D$29='Contexto Estrat. Ins'!$B$9,BM35,IF($D$29='Contexto Estrat. Ins'!$B$10,BN35,IF($D$29='Contexto Estrat. Ins'!$B$11,BO35,IF($D$29='Contexto Estrat. Ins'!$B$12,BP35,""))))))</f>
        <v/>
      </c>
      <c r="BS35" s="26" t="str">
        <f>IF('Contexto Estrat. Ins'!$P$37&lt;&gt;"",'Contexto Estrat. Ins'!$P$36,"")</f>
        <v/>
      </c>
      <c r="BT35" s="26" t="str">
        <f>IF('Contexto Estrat. Ins'!$P$38&lt;&gt;"",'Contexto Estrat. Ins'!$P$36,"")</f>
        <v/>
      </c>
      <c r="BU35" s="26" t="str">
        <f>IF('Contexto Estrat. Ins'!$P$39&lt;&gt;"",'Contexto Estrat. Ins'!$P$36,"")</f>
        <v/>
      </c>
      <c r="BV35" s="26" t="str">
        <f>IF('Contexto Estrat. Ins'!$P$40&lt;&gt;"",'Contexto Estrat. Ins'!$P$36,"")</f>
        <v/>
      </c>
      <c r="BW35" s="26" t="str">
        <f>IF('Contexto Estrat. Ins'!$P$41&lt;&gt;"",'Contexto Estrat. Ins'!$P$36,"")</f>
        <v/>
      </c>
      <c r="BX35" s="26" t="str">
        <f>IF('Contexto Estrat. Ins'!$P$42&lt;&gt;"",'Contexto Estrat. Ins'!$P$36,"")</f>
        <v/>
      </c>
      <c r="BY35" s="26" t="str">
        <f>IF($D$29='Contexto Estrat. Ins'!$B$37,BS35,IF($D$29='Contexto Estrat. Ins'!$B$38,BT35,IF($D$29='Contexto Estrat. Ins'!$B$39,BU35,IF($D$29='Contexto Estrat. Ins'!$B$40,BV35,IF($D$29='Contexto Estrat. Ins'!$B$41,BW35,IF($D$29='Contexto Estrat. Ins'!$B$42,BX35,""))))))</f>
        <v/>
      </c>
      <c r="CA35" s="26" t="str">
        <f>IF('Contexto Estrat. Ins'!$P$17&lt;&gt;"",'Contexto Estrat. Ins'!$P$16,"")</f>
        <v/>
      </c>
      <c r="CB35" s="26" t="str">
        <f>IF('Contexto Estrat. Ins'!$P$18&lt;&gt;"",'Contexto Estrat. Ins'!$P$16,"")</f>
        <v/>
      </c>
      <c r="CC35" s="26" t="str">
        <f>IF('Contexto Estrat. Ins'!$P$19&lt;&gt;"",'Contexto Estrat. Ins'!$P$16,"")</f>
        <v/>
      </c>
      <c r="CD35" s="26" t="str">
        <f>IF('Contexto Estrat. Ins'!$P$20&lt;&gt;"",'Contexto Estrat. Ins'!$P$16,"")</f>
        <v/>
      </c>
      <c r="CE35" s="26" t="str">
        <f>IF('Contexto Estrat. Ins'!$P$21&lt;&gt;"",'Contexto Estrat. Ins'!$P$16,"")</f>
        <v/>
      </c>
      <c r="CF35" s="26" t="str">
        <f>IF('Contexto Estrat. Ins'!$P$22&lt;&gt;"",'Contexto Estrat. Ins'!$P$16,"")</f>
        <v/>
      </c>
      <c r="CG35" s="26" t="str">
        <f>IF($D$29='Contexto Estrat. Ins'!$B$17,CA35,IF($D$29='Contexto Estrat. Ins'!$B$18,CB35,IF($D$29='Contexto Estrat. Ins'!$B$19,CC35,IF($D$29='Contexto Estrat. Ins'!$B$20,CD35,IF($D$29='Contexto Estrat. Ins'!$B$21,CE35,IF($D$29='Contexto Estrat. Ins'!$B$22,CF35,""))))))</f>
        <v/>
      </c>
    </row>
    <row r="36" spans="1:86" ht="15.6" customHeight="1">
      <c r="A36" s="18"/>
      <c r="D36" s="484" t="str">
        <f>IF(AK13=Datos!$A$6,"Causas de la oportunidad (factores de la oportunidad)","Causas del riesgo (factores del riesgo)")</f>
        <v>Causas del riesgo (factores del riesgo)</v>
      </c>
      <c r="E36" s="484"/>
      <c r="F36" s="484"/>
      <c r="G36" s="484"/>
      <c r="H36" s="484"/>
      <c r="I36" s="484"/>
      <c r="J36" s="484"/>
      <c r="K36" s="484"/>
      <c r="L36" s="484"/>
      <c r="M36" s="484"/>
      <c r="N36" s="484"/>
      <c r="O36" s="484"/>
      <c r="P36" s="484"/>
      <c r="Q36" s="484"/>
      <c r="R36" s="484"/>
      <c r="S36" s="484"/>
      <c r="T36" s="484"/>
      <c r="U36" s="484"/>
      <c r="V36" s="484"/>
      <c r="W36" s="484"/>
      <c r="X36" s="484"/>
      <c r="Y36" s="484"/>
      <c r="Z36" s="484"/>
      <c r="AA36" s="484"/>
      <c r="AB36" s="484"/>
      <c r="AC36" s="36"/>
      <c r="AD36" s="484" t="str">
        <f>IF(AK13=Datos!$A$6,"Consecuencias (efectos de la oportunidad)","Consecuencias (efectos del riesgo)")</f>
        <v>Consecuencias (efectos del riesgo)</v>
      </c>
      <c r="AE36" s="484"/>
      <c r="AF36" s="484"/>
      <c r="AG36" s="484"/>
      <c r="AH36" s="484"/>
      <c r="AI36" s="484"/>
      <c r="AJ36" s="484"/>
      <c r="AK36" s="484"/>
      <c r="AL36" s="484"/>
      <c r="AM36" s="484"/>
      <c r="AN36" s="484"/>
      <c r="AO36" s="484"/>
      <c r="AP36" s="484"/>
      <c r="AQ36" s="484"/>
      <c r="AR36" s="484"/>
      <c r="AS36" s="484"/>
      <c r="AT36" s="484"/>
      <c r="AU36" s="484"/>
      <c r="AV36" s="484"/>
      <c r="AW36" s="484"/>
      <c r="AX36" s="484"/>
      <c r="AY36" s="484"/>
      <c r="AZ36" s="484"/>
      <c r="BA36" s="484"/>
      <c r="BB36" s="484"/>
      <c r="BC36" s="484"/>
      <c r="BD36" s="484"/>
      <c r="BE36" s="484"/>
      <c r="BF36" s="484"/>
      <c r="BG36" s="20"/>
      <c r="BK36" s="26" t="str">
        <f>IF('Contexto Estrat. Ins'!$Q$7&lt;&gt;"",'Contexto Estrat. Ins'!$Q$6,"")</f>
        <v/>
      </c>
      <c r="BL36" s="26" t="str">
        <f>IF('Contexto Estrat. Ins'!$Q$8&lt;&gt;"",'Contexto Estrat. Ins'!$Q$6,"")</f>
        <v/>
      </c>
      <c r="BM36" s="26" t="str">
        <f>IF('Contexto Estrat. Ins'!$Q$9&lt;&gt;"",'Contexto Estrat. Ins'!$Q$6,"")</f>
        <v/>
      </c>
      <c r="BN36" s="26" t="str">
        <f>IF('Contexto Estrat. Ins'!$Q$10&lt;&gt;"",'Contexto Estrat. Ins'!$Q$6,"")</f>
        <v/>
      </c>
      <c r="BO36" s="26" t="str">
        <f>IF('Contexto Estrat. Ins'!$Q$11&lt;&gt;"",'Contexto Estrat. Ins'!$Q$6,"")</f>
        <v/>
      </c>
      <c r="BP36" s="26" t="str">
        <f>IF('Contexto Estrat. Ins'!$Q$12&lt;&gt;"",'Contexto Estrat. Ins'!$Q$6,"")</f>
        <v/>
      </c>
      <c r="BQ36" s="26" t="str">
        <f>IF($D$29='Contexto Estrat. Ins'!$B$7,BK36,IF($D$29='Contexto Estrat. Ins'!$B$8,BL36,IF($D$29='Contexto Estrat. Ins'!$B$9,BM36,IF($D$29='Contexto Estrat. Ins'!$B$10,BN36,IF($D$29='Contexto Estrat. Ins'!$B$11,BO36,IF($D$29='Contexto Estrat. Ins'!$B$12,BP36,""))))))</f>
        <v/>
      </c>
      <c r="BS36" s="26" t="str">
        <f>IF('Contexto Estrat. Ins'!$Q$37&lt;&gt;"",'Contexto Estrat. Ins'!$Q$36,"")</f>
        <v/>
      </c>
      <c r="BT36" s="26" t="str">
        <f>IF('Contexto Estrat. Ins'!$Q$38&lt;&gt;"",'Contexto Estrat. Ins'!$Q$36,"")</f>
        <v/>
      </c>
      <c r="BU36" s="26" t="str">
        <f>IF('Contexto Estrat. Ins'!$Q$39&lt;&gt;"",'Contexto Estrat. Ins'!$Q$36,"")</f>
        <v/>
      </c>
      <c r="BV36" s="26" t="str">
        <f>IF('Contexto Estrat. Ins'!$Q$40&lt;&gt;"",'Contexto Estrat. Ins'!$Q$36,"")</f>
        <v/>
      </c>
      <c r="BW36" s="26" t="str">
        <f>IF('Contexto Estrat. Ins'!$Q$41&lt;&gt;"",'Contexto Estrat. Ins'!$Q$36,"")</f>
        <v/>
      </c>
      <c r="BX36" s="26" t="str">
        <f>IF('Contexto Estrat. Ins'!$Q$42&lt;&gt;"",'Contexto Estrat. Ins'!$Q$36,"")</f>
        <v/>
      </c>
      <c r="BY36" s="26" t="str">
        <f>IF($D$29='Contexto Estrat. Ins'!$B$37,BS36,IF($D$29='Contexto Estrat. Ins'!$B$38,BT36,IF($D$29='Contexto Estrat. Ins'!$B$39,BU36,IF($D$29='Contexto Estrat. Ins'!$B$40,BV36,IF($D$29='Contexto Estrat. Ins'!$B$41,BW36,IF($D$29='Contexto Estrat. Ins'!$B$42,BX36,""))))))</f>
        <v/>
      </c>
      <c r="CA36" s="26" t="str">
        <f>IF('Contexto Estrat. Ins'!$Q$17&lt;&gt;"",'Contexto Estrat. Ins'!$Q$16,"")</f>
        <v/>
      </c>
      <c r="CB36" s="26" t="str">
        <f>IF('Contexto Estrat. Ins'!$Q$18&lt;&gt;"",'Contexto Estrat. Ins'!$Q$16,"")</f>
        <v/>
      </c>
      <c r="CC36" s="26" t="str">
        <f>IF('Contexto Estrat. Ins'!$Q$19&lt;&gt;"",'Contexto Estrat. Ins'!$Q$16,"")</f>
        <v/>
      </c>
      <c r="CD36" s="26" t="str">
        <f>IF('Contexto Estrat. Ins'!$Q$20&lt;&gt;"",'Contexto Estrat. Ins'!$Q$16,"")</f>
        <v/>
      </c>
      <c r="CE36" s="26" t="str">
        <f>IF('Contexto Estrat. Ins'!$Q$21&lt;&gt;"",'Contexto Estrat. Ins'!$Q$16,"")</f>
        <v/>
      </c>
      <c r="CF36" s="26" t="str">
        <f>IF('Contexto Estrat. Ins'!$Q$22&lt;&gt;"",'Contexto Estrat. Ins'!$Q$16,"")</f>
        <v/>
      </c>
      <c r="CG36" s="26" t="str">
        <f>IF($D$29='Contexto Estrat. Ins'!$B$17,CA36,IF($D$29='Contexto Estrat. Ins'!$B$18,CB36,IF($D$29='Contexto Estrat. Ins'!$B$19,CC36,IF($D$29='Contexto Estrat. Ins'!$B$20,CD36,IF($D$29='Contexto Estrat. Ins'!$B$21,CE36,IF($D$29='Contexto Estrat. Ins'!$B$22,CF36,""))))))</f>
        <v/>
      </c>
    </row>
    <row r="37" spans="1:86" ht="15.6" customHeight="1">
      <c r="A37" s="18"/>
      <c r="D37" s="483" t="s">
        <v>473</v>
      </c>
      <c r="E37" s="483"/>
      <c r="F37" s="483"/>
      <c r="G37" s="483"/>
      <c r="H37" s="483"/>
      <c r="I37" s="483"/>
      <c r="J37" s="483"/>
      <c r="K37" s="483"/>
      <c r="L37" s="483"/>
      <c r="M37" s="483"/>
      <c r="N37" s="483"/>
      <c r="O37" s="483"/>
      <c r="P37" s="483"/>
      <c r="Q37" s="483"/>
      <c r="R37" s="483"/>
      <c r="S37" s="483"/>
      <c r="T37" s="483"/>
      <c r="U37" s="483"/>
      <c r="V37" s="483"/>
      <c r="W37" s="483"/>
      <c r="X37" s="483"/>
      <c r="Y37" s="483"/>
      <c r="Z37" s="483"/>
      <c r="AA37" s="483"/>
      <c r="AB37" s="483"/>
      <c r="AD37" s="484"/>
      <c r="AE37" s="484"/>
      <c r="AF37" s="484"/>
      <c r="AG37" s="484"/>
      <c r="AH37" s="484"/>
      <c r="AI37" s="484"/>
      <c r="AJ37" s="484"/>
      <c r="AK37" s="484"/>
      <c r="AL37" s="484"/>
      <c r="AM37" s="484"/>
      <c r="AN37" s="484"/>
      <c r="AO37" s="484"/>
      <c r="AP37" s="484"/>
      <c r="AQ37" s="484"/>
      <c r="AR37" s="484"/>
      <c r="AS37" s="484"/>
      <c r="AT37" s="484"/>
      <c r="AU37" s="484"/>
      <c r="AV37" s="484"/>
      <c r="AW37" s="484"/>
      <c r="AX37" s="484"/>
      <c r="AY37" s="484"/>
      <c r="AZ37" s="484"/>
      <c r="BA37" s="484"/>
      <c r="BB37" s="484"/>
      <c r="BC37" s="484"/>
      <c r="BD37" s="484"/>
      <c r="BE37" s="484"/>
      <c r="BF37" s="484"/>
      <c r="BG37" s="20"/>
      <c r="BK37" s="26" t="str">
        <f>IF('Contexto Estrat. Ins'!$R$7&lt;&gt;"",'Contexto Estrat. Ins'!$R$6,"")</f>
        <v/>
      </c>
      <c r="BL37" s="26" t="str">
        <f>IF('Contexto Estrat. Ins'!$R$8&lt;&gt;"",'Contexto Estrat. Ins'!$R$6,"")</f>
        <v/>
      </c>
      <c r="BM37" s="26" t="str">
        <f>IF('Contexto Estrat. Ins'!$R$9&lt;&gt;"",'Contexto Estrat. Ins'!$R$6,"")</f>
        <v/>
      </c>
      <c r="BN37" s="26" t="str">
        <f>IF('Contexto Estrat. Ins'!$R$10&lt;&gt;"",'Contexto Estrat. Ins'!$R$6,"")</f>
        <v/>
      </c>
      <c r="BO37" s="26" t="str">
        <f>IF('Contexto Estrat. Ins'!$R$11&lt;&gt;"",'Contexto Estrat. Ins'!$R$6,"")</f>
        <v/>
      </c>
      <c r="BP37" s="26" t="str">
        <f>IF('Contexto Estrat. Ins'!$R$12&lt;&gt;"",'Contexto Estrat. Ins'!$R$6,"")</f>
        <v/>
      </c>
      <c r="BQ37" s="26" t="str">
        <f>IF($D$29='Contexto Estrat. Ins'!$B$7,BK37,IF($D$29='Contexto Estrat. Ins'!$B$8,BL37,IF($D$29='Contexto Estrat. Ins'!$B$9,BM37,IF($D$29='Contexto Estrat. Ins'!$B$10,BN37,IF($D$29='Contexto Estrat. Ins'!$B$11,BO37,IF($D$29='Contexto Estrat. Ins'!$B$12,BP37,""))))))</f>
        <v/>
      </c>
      <c r="BS37" s="26" t="str">
        <f>IF('Contexto Estrat. Ins'!$R$37&lt;&gt;"",'Contexto Estrat. Ins'!$R$36,"")</f>
        <v/>
      </c>
      <c r="BT37" s="26" t="str">
        <f>IF('Contexto Estrat. Ins'!$R$38&lt;&gt;"",'Contexto Estrat. Ins'!$R$36,"")</f>
        <v/>
      </c>
      <c r="BU37" s="26" t="str">
        <f>IF('Contexto Estrat. Ins'!$R$39&lt;&gt;"",'Contexto Estrat. Ins'!$R$36,"")</f>
        <v/>
      </c>
      <c r="BV37" s="26" t="str">
        <f>IF('Contexto Estrat. Ins'!$R$40&lt;&gt;"",'Contexto Estrat. Ins'!$R$36,"")</f>
        <v/>
      </c>
      <c r="BW37" s="26" t="str">
        <f>IF('Contexto Estrat. Ins'!$R$41&lt;&gt;"",'Contexto Estrat. Ins'!$R$36,"")</f>
        <v/>
      </c>
      <c r="BX37" s="26" t="str">
        <f>IF('Contexto Estrat. Ins'!$R$42&lt;&gt;"",'Contexto Estrat. Ins'!$R$36,"")</f>
        <v/>
      </c>
      <c r="BY37" s="26" t="str">
        <f>IF($D$29='Contexto Estrat. Ins'!$B$37,BS37,IF($D$29='Contexto Estrat. Ins'!$B$38,BT37,IF($D$29='Contexto Estrat. Ins'!$B$39,BU37,IF($D$29='Contexto Estrat. Ins'!$B$40,BV37,IF($D$29='Contexto Estrat. Ins'!$B$41,BW37,IF($D$29='Contexto Estrat. Ins'!$B$42,BX37,""))))))</f>
        <v/>
      </c>
      <c r="CA37" s="26" t="str">
        <f>IF('Contexto Estrat. Ins'!$R$17&lt;&gt;"",'Contexto Estrat. Ins'!$R$16,"")</f>
        <v/>
      </c>
      <c r="CB37" s="26" t="str">
        <f>IF('Contexto Estrat. Ins'!$R$18&lt;&gt;"",'Contexto Estrat. Ins'!$R$16,"")</f>
        <v/>
      </c>
      <c r="CC37" s="26" t="str">
        <f>IF('Contexto Estrat. Ins'!$R$19&lt;&gt;"",'Contexto Estrat. Ins'!$R$16,"")</f>
        <v/>
      </c>
      <c r="CD37" s="26" t="str">
        <f>IF('Contexto Estrat. Ins'!$R$20&lt;&gt;"",'Contexto Estrat. Ins'!$R$16,"")</f>
        <v/>
      </c>
      <c r="CE37" s="26" t="str">
        <f>IF('Contexto Estrat. Ins'!$R$21&lt;&gt;"",'Contexto Estrat. Ins'!$R$16,"")</f>
        <v/>
      </c>
      <c r="CF37" s="26" t="str">
        <f>IF('Contexto Estrat. Ins'!$R$22&lt;&gt;"",'Contexto Estrat. Ins'!$R$16,"")</f>
        <v/>
      </c>
      <c r="CG37" s="26" t="str">
        <f>IF($D$29='Contexto Estrat. Ins'!$B$17,CA37,IF($D$29='Contexto Estrat. Ins'!$B$18,CB37,IF($D$29='Contexto Estrat. Ins'!$B$19,CC37,IF($D$29='Contexto Estrat. Ins'!$B$20,CD37,IF($D$29='Contexto Estrat. Ins'!$B$21,CE37,IF($D$29='Contexto Estrat. Ins'!$B$22,CF37,""))))))</f>
        <v/>
      </c>
    </row>
    <row r="38" spans="1:86" ht="15.6" customHeight="1">
      <c r="A38" s="18"/>
      <c r="D38" s="483" t="s">
        <v>474</v>
      </c>
      <c r="E38" s="483"/>
      <c r="F38" s="483"/>
      <c r="G38" s="483"/>
      <c r="H38" s="483"/>
      <c r="I38" s="483"/>
      <c r="J38" s="483" t="s">
        <v>475</v>
      </c>
      <c r="K38" s="483"/>
      <c r="L38" s="483"/>
      <c r="M38" s="483"/>
      <c r="N38" s="483"/>
      <c r="O38" s="483"/>
      <c r="P38" s="483"/>
      <c r="Q38" s="483"/>
      <c r="R38" s="483"/>
      <c r="S38" s="483"/>
      <c r="T38" s="483"/>
      <c r="U38" s="483"/>
      <c r="V38" s="483"/>
      <c r="W38" s="483"/>
      <c r="X38" s="483"/>
      <c r="Y38" s="483"/>
      <c r="Z38" s="483"/>
      <c r="AA38" s="483"/>
      <c r="AB38" s="483"/>
      <c r="AD38" s="483" t="str">
        <f>IF(AK13=Datos!$A$6,"Puede presentarse la oportunidad, lo que generaría…","Puede presentarse el riesgo, lo que generaría…")</f>
        <v>Puede presentarse el riesgo, lo que generaría…</v>
      </c>
      <c r="AE38" s="483"/>
      <c r="AF38" s="483"/>
      <c r="AG38" s="483"/>
      <c r="AH38" s="483"/>
      <c r="AI38" s="483"/>
      <c r="AJ38" s="483"/>
      <c r="AK38" s="483"/>
      <c r="AL38" s="483"/>
      <c r="AM38" s="483"/>
      <c r="AN38" s="483"/>
      <c r="AO38" s="483"/>
      <c r="AP38" s="483"/>
      <c r="AQ38" s="483"/>
      <c r="AR38" s="483"/>
      <c r="AS38" s="483"/>
      <c r="AT38" s="483"/>
      <c r="AU38" s="483"/>
      <c r="AV38" s="483"/>
      <c r="AW38" s="483"/>
      <c r="AX38" s="483"/>
      <c r="AY38" s="483"/>
      <c r="AZ38" s="483"/>
      <c r="BA38" s="483"/>
      <c r="BB38" s="483"/>
      <c r="BC38" s="483"/>
      <c r="BD38" s="483"/>
      <c r="BE38" s="483"/>
      <c r="BF38" s="483"/>
      <c r="BG38" s="20"/>
      <c r="BK38" s="26" t="str">
        <f>IF('Contexto Estrat. Ins'!$S$7&lt;&gt;"",'Contexto Estrat. Ins'!$S$6,"")</f>
        <v/>
      </c>
      <c r="BL38" s="26" t="str">
        <f>IF('Contexto Estrat. Ins'!$S$8&lt;&gt;"",'Contexto Estrat. Ins'!$S$6,"")</f>
        <v/>
      </c>
      <c r="BM38" s="26" t="str">
        <f>IF('Contexto Estrat. Ins'!$S$9&lt;&gt;"",'Contexto Estrat. Ins'!$S$6,"")</f>
        <v/>
      </c>
      <c r="BN38" s="26" t="str">
        <f>IF('Contexto Estrat. Ins'!$S$10&lt;&gt;"",'Contexto Estrat. Ins'!$S$6,"")</f>
        <v/>
      </c>
      <c r="BO38" s="26" t="str">
        <f>IF('Contexto Estrat. Ins'!$S$11&lt;&gt;"",'Contexto Estrat. Ins'!$S$6,"")</f>
        <v/>
      </c>
      <c r="BP38" s="26" t="str">
        <f>IF('Contexto Estrat. Ins'!$S$12&lt;&gt;"",'Contexto Estrat. Ins'!$S$6,"")</f>
        <v/>
      </c>
      <c r="BQ38" s="26" t="str">
        <f>IF($D$29='Contexto Estrat. Ins'!$B$7,BK38,IF($D$29='Contexto Estrat. Ins'!$B$8,BL38,IF($D$29='Contexto Estrat. Ins'!$B$9,BM38,IF($D$29='Contexto Estrat. Ins'!$B$10,BN38,IF($D$29='Contexto Estrat. Ins'!$B$11,BO38,IF($D$29='Contexto Estrat. Ins'!$B$12,BP38,""))))))</f>
        <v/>
      </c>
      <c r="BS38" s="26" t="str">
        <f>IF('Contexto Estrat. Ins'!$S$37&lt;&gt;"",'Contexto Estrat. Ins'!$S$36,"")</f>
        <v/>
      </c>
      <c r="BT38" s="26" t="str">
        <f>IF('Contexto Estrat. Ins'!$S$38&lt;&gt;"",'Contexto Estrat. Ins'!$S$36,"")</f>
        <v/>
      </c>
      <c r="BU38" s="26" t="str">
        <f>IF('Contexto Estrat. Ins'!$S$39&lt;&gt;"",'Contexto Estrat. Ins'!$S$36,"")</f>
        <v/>
      </c>
      <c r="BV38" s="26" t="str">
        <f>IF('Contexto Estrat. Ins'!$S$40&lt;&gt;"",'Contexto Estrat. Ins'!$S$36,"")</f>
        <v/>
      </c>
      <c r="BW38" s="26" t="str">
        <f>IF('Contexto Estrat. Ins'!$S$41&lt;&gt;"",'Contexto Estrat. Ins'!$S$36,"")</f>
        <v/>
      </c>
      <c r="BX38" s="26" t="str">
        <f>IF('Contexto Estrat. Ins'!$S$42&lt;&gt;"",'Contexto Estrat. Ins'!$S$36,"")</f>
        <v/>
      </c>
      <c r="BY38" s="26" t="str">
        <f>IF($D$29='Contexto Estrat. Ins'!$B$37,BS38,IF($D$29='Contexto Estrat. Ins'!$B$38,BT38,IF($D$29='Contexto Estrat. Ins'!$B$39,BU38,IF($D$29='Contexto Estrat. Ins'!$B$40,BV38,IF($D$29='Contexto Estrat. Ins'!$B$41,BW38,IF($D$29='Contexto Estrat. Ins'!$B$42,BX38,""))))))</f>
        <v/>
      </c>
      <c r="CA38" s="26" t="str">
        <f>IF('Contexto Estrat. Ins'!$S$17&lt;&gt;"",'Contexto Estrat. Ins'!$S$16,"")</f>
        <v/>
      </c>
      <c r="CB38" s="26" t="str">
        <f>IF('Contexto Estrat. Ins'!$S$18&lt;&gt;"",'Contexto Estrat. Ins'!$S$16,"")</f>
        <v/>
      </c>
      <c r="CC38" s="26" t="str">
        <f>IF('Contexto Estrat. Ins'!$S$19&lt;&gt;"",'Contexto Estrat. Ins'!$S$16,"")</f>
        <v/>
      </c>
      <c r="CD38" s="26" t="str">
        <f>IF('Contexto Estrat. Ins'!$S$20&lt;&gt;"",'Contexto Estrat. Ins'!$S$16,"")</f>
        <v/>
      </c>
      <c r="CE38" s="26" t="str">
        <f>IF('Contexto Estrat. Ins'!$S$21&lt;&gt;"",'Contexto Estrat. Ins'!$S$16,"")</f>
        <v/>
      </c>
      <c r="CF38" s="26" t="str">
        <f>IF('Contexto Estrat. Ins'!$S$22&lt;&gt;"",'Contexto Estrat. Ins'!$S$16,"")</f>
        <v/>
      </c>
      <c r="CG38" s="26" t="str">
        <f>IF($D$29='Contexto Estrat. Ins'!$B$17,CA38,IF($D$29='Contexto Estrat. Ins'!$B$18,CB38,IF($D$29='Contexto Estrat. Ins'!$B$19,CC38,IF($D$29='Contexto Estrat. Ins'!$B$20,CD38,IF($D$29='Contexto Estrat. Ins'!$B$21,CE38,IF($D$29='Contexto Estrat. Ins'!$B$22,CF38,""))))))</f>
        <v/>
      </c>
    </row>
    <row r="39" spans="1:86" ht="15.6" customHeight="1">
      <c r="A39" s="18"/>
      <c r="D39" s="485" t="s">
        <v>131</v>
      </c>
      <c r="E39" s="486"/>
      <c r="F39" s="486"/>
      <c r="G39" s="486"/>
      <c r="H39" s="486"/>
      <c r="I39" s="487"/>
      <c r="J39" s="405" t="s">
        <v>363</v>
      </c>
      <c r="K39" s="406"/>
      <c r="L39" s="406"/>
      <c r="M39" s="406"/>
      <c r="N39" s="406"/>
      <c r="O39" s="406"/>
      <c r="P39" s="406"/>
      <c r="Q39" s="406"/>
      <c r="R39" s="406"/>
      <c r="S39" s="406"/>
      <c r="T39" s="406"/>
      <c r="U39" s="406"/>
      <c r="V39" s="406"/>
      <c r="W39" s="406"/>
      <c r="X39" s="406"/>
      <c r="Y39" s="406"/>
      <c r="Z39" s="406"/>
      <c r="AA39" s="406"/>
      <c r="AB39" s="428"/>
      <c r="AD39" s="400" t="s">
        <v>476</v>
      </c>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20"/>
      <c r="BK39" s="26" t="str">
        <f>IF('Contexto Estrat. Ins'!$T$7&lt;&gt;"",'Contexto Estrat. Ins'!$T$6,"")</f>
        <v/>
      </c>
      <c r="BL39" s="26" t="str">
        <f>IF('Contexto Estrat. Ins'!$T$8&lt;&gt;"",'Contexto Estrat. Ins'!$T$6,"")</f>
        <v/>
      </c>
      <c r="BM39" s="26" t="str">
        <f>IF('Contexto Estrat. Ins'!$T$9&lt;&gt;"",'Contexto Estrat. Ins'!$T$6,"")</f>
        <v/>
      </c>
      <c r="BN39" s="26" t="str">
        <f>IF('Contexto Estrat. Ins'!$T$10&lt;&gt;"",'Contexto Estrat. Ins'!$T$6,"")</f>
        <v/>
      </c>
      <c r="BO39" s="26" t="str">
        <f>IF('Contexto Estrat. Ins'!$T$11&lt;&gt;"",'Contexto Estrat. Ins'!$T$6,"")</f>
        <v/>
      </c>
      <c r="BP39" s="26" t="str">
        <f>IF('Contexto Estrat. Ins'!$T$12&lt;&gt;"",'Contexto Estrat. Ins'!$T$6,"")</f>
        <v/>
      </c>
      <c r="BQ39" s="26" t="str">
        <f>IF($D$29='Contexto Estrat. Ins'!$B$7,BK39,IF($D$29='Contexto Estrat. Ins'!$B$8,BL39,IF($D$29='Contexto Estrat. Ins'!$B$9,BM39,IF($D$29='Contexto Estrat. Ins'!$B$10,BN39,IF($D$29='Contexto Estrat. Ins'!$B$11,BO39,IF($D$29='Contexto Estrat. Ins'!$B$12,BP39,""))))))</f>
        <v/>
      </c>
      <c r="BR39" s="142"/>
      <c r="BS39" s="26" t="str">
        <f>IF('Contexto Estrat. Ins'!$T$37&lt;&gt;"",'Contexto Estrat. Ins'!$T$36,"")</f>
        <v/>
      </c>
      <c r="BT39" s="26" t="str">
        <f>IF('Contexto Estrat. Ins'!$T$38&lt;&gt;"",'Contexto Estrat. Ins'!$T$36,"")</f>
        <v/>
      </c>
      <c r="BU39" s="26" t="str">
        <f>IF('Contexto Estrat. Ins'!$T$39&lt;&gt;"",'Contexto Estrat. Ins'!$T$36,"")</f>
        <v/>
      </c>
      <c r="BV39" s="26" t="str">
        <f>IF('Contexto Estrat. Ins'!$T$40&lt;&gt;"",'Contexto Estrat. Ins'!$T$36,"")</f>
        <v/>
      </c>
      <c r="BW39" s="26" t="str">
        <f>IF('Contexto Estrat. Ins'!$T$41&lt;&gt;"",'Contexto Estrat. Ins'!$T$36,"")</f>
        <v/>
      </c>
      <c r="BX39" s="26" t="str">
        <f>IF('Contexto Estrat. Ins'!$T$42&lt;&gt;"",'Contexto Estrat. Ins'!$T$36,"")</f>
        <v/>
      </c>
      <c r="BY39" s="26" t="str">
        <f>IF($D$29='Contexto Estrat. Ins'!$B$37,BS39,IF($D$29='Contexto Estrat. Ins'!$B$38,BT39,IF($D$29='Contexto Estrat. Ins'!$B$39,BU39,IF($D$29='Contexto Estrat. Ins'!$B$40,BV39,IF($D$29='Contexto Estrat. Ins'!$B$41,BW39,IF($D$29='Contexto Estrat. Ins'!$B$42,BX39,""))))))</f>
        <v/>
      </c>
      <c r="BZ39" s="142"/>
      <c r="CA39" s="26" t="str">
        <f>IF('Contexto Estrat. Ins'!$T$17&lt;&gt;"",'Contexto Estrat. Ins'!$T$16,"")</f>
        <v/>
      </c>
      <c r="CB39" s="26" t="str">
        <f>IF('Contexto Estrat. Ins'!$T$18&lt;&gt;"",'Contexto Estrat. Ins'!$T$16,"")</f>
        <v/>
      </c>
      <c r="CC39" s="26" t="str">
        <f>IF('Contexto Estrat. Ins'!$T$19&lt;&gt;"",'Contexto Estrat. Ins'!$T$16,"")</f>
        <v/>
      </c>
      <c r="CD39" s="26" t="str">
        <f>IF('Contexto Estrat. Ins'!$T$20&lt;&gt;"",'Contexto Estrat. Ins'!$T$16,"")</f>
        <v/>
      </c>
      <c r="CE39" s="26" t="str">
        <f>IF('Contexto Estrat. Ins'!$T$21&lt;&gt;"",'Contexto Estrat. Ins'!$T$16,"")</f>
        <v/>
      </c>
      <c r="CF39" s="26" t="str">
        <f>IF('Contexto Estrat. Ins'!$T$22&lt;&gt;"",'Contexto Estrat. Ins'!$T$16,"")</f>
        <v/>
      </c>
      <c r="CG39" s="26" t="str">
        <f>IF($D$29='Contexto Estrat. Ins'!$B$17,CA39,IF($D$29='Contexto Estrat. Ins'!$B$18,CB39,IF($D$29='Contexto Estrat. Ins'!$B$19,CC39,IF($D$29='Contexto Estrat. Ins'!$B$20,CD39,IF($D$29='Contexto Estrat. Ins'!$B$21,CE39,IF($D$29='Contexto Estrat. Ins'!$B$22,CF39,""))))))</f>
        <v/>
      </c>
      <c r="CH39" s="142"/>
    </row>
    <row r="40" spans="1:86" ht="15.6" customHeight="1">
      <c r="A40" s="18"/>
      <c r="D40" s="456" t="s">
        <v>94</v>
      </c>
      <c r="E40" s="456"/>
      <c r="F40" s="456"/>
      <c r="G40" s="456"/>
      <c r="H40" s="456"/>
      <c r="I40" s="456"/>
      <c r="J40" s="400" t="s">
        <v>365</v>
      </c>
      <c r="K40" s="400"/>
      <c r="L40" s="400"/>
      <c r="M40" s="400"/>
      <c r="N40" s="400"/>
      <c r="O40" s="400"/>
      <c r="P40" s="400"/>
      <c r="Q40" s="400"/>
      <c r="R40" s="400"/>
      <c r="S40" s="400"/>
      <c r="T40" s="400"/>
      <c r="U40" s="400"/>
      <c r="V40" s="400"/>
      <c r="W40" s="400"/>
      <c r="X40" s="400"/>
      <c r="Y40" s="400"/>
      <c r="Z40" s="400"/>
      <c r="AA40" s="400"/>
      <c r="AB40" s="400"/>
      <c r="AD40" s="400" t="s">
        <v>477</v>
      </c>
      <c r="AE40" s="400"/>
      <c r="AF40" s="400"/>
      <c r="AG40" s="400"/>
      <c r="AH40" s="400"/>
      <c r="AI40" s="400"/>
      <c r="AJ40" s="400"/>
      <c r="AK40" s="400"/>
      <c r="AL40" s="400"/>
      <c r="AM40" s="400"/>
      <c r="AN40" s="400"/>
      <c r="AO40" s="400"/>
      <c r="AP40" s="400"/>
      <c r="AQ40" s="400"/>
      <c r="AR40" s="400"/>
      <c r="AS40" s="400"/>
      <c r="AT40" s="400"/>
      <c r="AU40" s="400"/>
      <c r="AV40" s="400"/>
      <c r="AW40" s="400"/>
      <c r="AX40" s="400"/>
      <c r="AY40" s="400"/>
      <c r="AZ40" s="400"/>
      <c r="BA40" s="400"/>
      <c r="BB40" s="400"/>
      <c r="BC40" s="400"/>
      <c r="BD40" s="400"/>
      <c r="BE40" s="400"/>
      <c r="BF40" s="400"/>
      <c r="BG40" s="20"/>
      <c r="BK40" s="26" t="str">
        <f>IF('Contexto Estrat. Ins'!$U$7&lt;&gt;"",'Contexto Estrat. Ins'!$U$6,"")</f>
        <v/>
      </c>
      <c r="BL40" s="26" t="str">
        <f>IF('Contexto Estrat. Ins'!$U$8&lt;&gt;"",'Contexto Estrat. Ins'!$U$6,"")</f>
        <v/>
      </c>
      <c r="BM40" s="26" t="str">
        <f>IF('Contexto Estrat. Ins'!$U$9&lt;&gt;"",'Contexto Estrat. Ins'!$U$6,"")</f>
        <v/>
      </c>
      <c r="BN40" s="26" t="str">
        <f>IF('Contexto Estrat. Ins'!$U$10&lt;&gt;"",'Contexto Estrat. Ins'!$U$6,"")</f>
        <v/>
      </c>
      <c r="BO40" s="26" t="str">
        <f>IF('Contexto Estrat. Ins'!$U$11&lt;&gt;"",'Contexto Estrat. Ins'!$U$6,"")</f>
        <v/>
      </c>
      <c r="BP40" s="26" t="str">
        <f>IF('Contexto Estrat. Ins'!$U$12&lt;&gt;"",'Contexto Estrat. Ins'!$U$6,"")</f>
        <v/>
      </c>
      <c r="BQ40" s="26" t="str">
        <f>IF($D$29='Contexto Estrat. Ins'!$B$7,BK40,IF($D$29='Contexto Estrat. Ins'!$B$8,BL40,IF($D$29='Contexto Estrat. Ins'!$B$9,BM40,IF($D$29='Contexto Estrat. Ins'!$B$10,BN40,IF($D$29='Contexto Estrat. Ins'!$B$11,BO40,IF($D$29='Contexto Estrat. Ins'!$B$12,BP40,""))))))</f>
        <v/>
      </c>
      <c r="BR40" s="142"/>
      <c r="BS40" s="26" t="str">
        <f>IF('Contexto Estrat. Ins'!$U$37&lt;&gt;"",'Contexto Estrat. Ins'!$U$36,"")</f>
        <v/>
      </c>
      <c r="BT40" s="26" t="str">
        <f>IF('Contexto Estrat. Ins'!$U$38&lt;&gt;"",'Contexto Estrat. Ins'!$U$36,"")</f>
        <v/>
      </c>
      <c r="BU40" s="26" t="str">
        <f>IF('Contexto Estrat. Ins'!$U$39&lt;&gt;"",'Contexto Estrat. Ins'!$U$36,"")</f>
        <v/>
      </c>
      <c r="BV40" s="26" t="str">
        <f>IF('Contexto Estrat. Ins'!$U$40&lt;&gt;"",'Contexto Estrat. Ins'!$U$36,"")</f>
        <v/>
      </c>
      <c r="BW40" s="26" t="str">
        <f>IF('Contexto Estrat. Ins'!$U$41&lt;&gt;"",'Contexto Estrat. Ins'!$U$36,"")</f>
        <v/>
      </c>
      <c r="BX40" s="26" t="str">
        <f>IF('Contexto Estrat. Ins'!$U$42&lt;&gt;"",'Contexto Estrat. Ins'!$U$36,"")</f>
        <v/>
      </c>
      <c r="BY40" s="26" t="str">
        <f>IF($D$29='Contexto Estrat. Ins'!$B$37,BS40,IF($D$29='Contexto Estrat. Ins'!$B$38,BT40,IF($D$29='Contexto Estrat. Ins'!$B$39,BU40,IF($D$29='Contexto Estrat. Ins'!$B$40,BV40,IF($D$29='Contexto Estrat. Ins'!$B$41,BW40,IF($D$29='Contexto Estrat. Ins'!$B$42,BX40,""))))))</f>
        <v/>
      </c>
      <c r="BZ40" s="142"/>
      <c r="CA40" s="26" t="str">
        <f>IF('Contexto Estrat. Ins'!$U$17&lt;&gt;"",'Contexto Estrat. Ins'!$U$16,"")</f>
        <v/>
      </c>
      <c r="CB40" s="26" t="str">
        <f>IF('Contexto Estrat. Ins'!$U$18&lt;&gt;"",'Contexto Estrat. Ins'!$U$16,"")</f>
        <v/>
      </c>
      <c r="CC40" s="26" t="str">
        <f>IF('Contexto Estrat. Ins'!$U$19&lt;&gt;"",'Contexto Estrat. Ins'!$U$16,"")</f>
        <v/>
      </c>
      <c r="CD40" s="26" t="str">
        <f>IF('Contexto Estrat. Ins'!$U$20&lt;&gt;"",'Contexto Estrat. Ins'!$U$16,"")</f>
        <v/>
      </c>
      <c r="CE40" s="26" t="str">
        <f>IF('Contexto Estrat. Ins'!$U$21&lt;&gt;"",'Contexto Estrat. Ins'!$U$16,"")</f>
        <v/>
      </c>
      <c r="CF40" s="26" t="str">
        <f>IF('Contexto Estrat. Ins'!$U$22&lt;&gt;"",'Contexto Estrat. Ins'!$U$16,"")</f>
        <v/>
      </c>
      <c r="CG40" s="26" t="str">
        <f>IF($D$29='Contexto Estrat. Ins'!$B$17,CA40,IF($D$29='Contexto Estrat. Ins'!$B$18,CB40,IF($D$29='Contexto Estrat. Ins'!$B$19,CC40,IF($D$29='Contexto Estrat. Ins'!$B$20,CD40,IF($D$29='Contexto Estrat. Ins'!$B$21,CE40,IF($D$29='Contexto Estrat. Ins'!$B$22,CF40,""))))))</f>
        <v/>
      </c>
      <c r="CH40" s="142"/>
    </row>
    <row r="41" spans="1:86" ht="15.6" customHeight="1">
      <c r="A41" s="18"/>
      <c r="D41" s="456" t="s">
        <v>94</v>
      </c>
      <c r="E41" s="456"/>
      <c r="F41" s="456"/>
      <c r="G41" s="456"/>
      <c r="H41" s="456"/>
      <c r="I41" s="456"/>
      <c r="J41" s="400" t="s">
        <v>367</v>
      </c>
      <c r="K41" s="400"/>
      <c r="L41" s="400"/>
      <c r="M41" s="400"/>
      <c r="N41" s="400"/>
      <c r="O41" s="400"/>
      <c r="P41" s="400"/>
      <c r="Q41" s="400"/>
      <c r="R41" s="400"/>
      <c r="S41" s="400"/>
      <c r="T41" s="400"/>
      <c r="U41" s="400"/>
      <c r="V41" s="400"/>
      <c r="W41" s="400"/>
      <c r="X41" s="400"/>
      <c r="Y41" s="400"/>
      <c r="Z41" s="400"/>
      <c r="AA41" s="400"/>
      <c r="AB41" s="400"/>
      <c r="AD41" s="400" t="s">
        <v>478</v>
      </c>
      <c r="AE41" s="400"/>
      <c r="AF41" s="400"/>
      <c r="AG41" s="400"/>
      <c r="AH41" s="400"/>
      <c r="AI41" s="400"/>
      <c r="AJ41" s="400"/>
      <c r="AK41" s="400"/>
      <c r="AL41" s="400"/>
      <c r="AM41" s="400"/>
      <c r="AN41" s="400"/>
      <c r="AO41" s="400"/>
      <c r="AP41" s="400"/>
      <c r="AQ41" s="400"/>
      <c r="AR41" s="400"/>
      <c r="AS41" s="400"/>
      <c r="AT41" s="400"/>
      <c r="AU41" s="400"/>
      <c r="AV41" s="400"/>
      <c r="AW41" s="400"/>
      <c r="AX41" s="400"/>
      <c r="AY41" s="400"/>
      <c r="AZ41" s="400"/>
      <c r="BA41" s="400"/>
      <c r="BB41" s="400"/>
      <c r="BC41" s="400"/>
      <c r="BD41" s="400"/>
      <c r="BE41" s="400"/>
      <c r="BF41" s="400"/>
      <c r="BG41" s="20"/>
      <c r="BK41" s="26" t="str">
        <f>IF('Contexto Estrat. Ins'!$V$7&lt;&gt;"",'Contexto Estrat. Ins'!$V$6,"")</f>
        <v/>
      </c>
      <c r="BL41" s="26" t="str">
        <f>IF('Contexto Estrat. Ins'!$V$8&lt;&gt;"",'Contexto Estrat. Ins'!$V$6,"")</f>
        <v/>
      </c>
      <c r="BM41" s="26" t="str">
        <f>IF('Contexto Estrat. Ins'!$V$9&lt;&gt;"",'Contexto Estrat. Ins'!$V$6,"")</f>
        <v/>
      </c>
      <c r="BN41" s="26" t="str">
        <f>IF('Contexto Estrat. Ins'!$V$10&lt;&gt;"",'Contexto Estrat. Ins'!$V$6,"")</f>
        <v/>
      </c>
      <c r="BO41" s="26" t="str">
        <f>IF('Contexto Estrat. Ins'!$V$11&lt;&gt;"",'Contexto Estrat. Ins'!$V$6,"")</f>
        <v/>
      </c>
      <c r="BP41" s="26" t="str">
        <f>IF('Contexto Estrat. Ins'!$V$12&lt;&gt;"",'Contexto Estrat. Ins'!$V$6,"")</f>
        <v/>
      </c>
      <c r="BQ41" s="26" t="str">
        <f>IF($D$29='Contexto Estrat. Ins'!$B$7,BK41,IF($D$29='Contexto Estrat. Ins'!$B$8,BL41,IF($D$29='Contexto Estrat. Ins'!$B$9,BM41,IF($D$29='Contexto Estrat. Ins'!$B$10,BN41,IF($D$29='Contexto Estrat. Ins'!$B$11,BO41,IF($D$29='Contexto Estrat. Ins'!$B$12,BP41,""))))))</f>
        <v/>
      </c>
      <c r="BR41" s="142"/>
      <c r="BS41" s="26" t="str">
        <f>IF('Contexto Estrat. Ins'!$V$37&lt;&gt;"",'Contexto Estrat. Ins'!$V$36,"")</f>
        <v/>
      </c>
      <c r="BT41" s="26" t="str">
        <f>IF('Contexto Estrat. Ins'!$V$38&lt;&gt;"",'Contexto Estrat. Ins'!$V$36,"")</f>
        <v/>
      </c>
      <c r="BU41" s="26" t="str">
        <f>IF('Contexto Estrat. Ins'!$V$39&lt;&gt;"",'Contexto Estrat. Ins'!$V$36,"")</f>
        <v/>
      </c>
      <c r="BV41" s="26" t="str">
        <f>IF('Contexto Estrat. Ins'!$V$40&lt;&gt;"",'Contexto Estrat. Ins'!$V$36,"")</f>
        <v/>
      </c>
      <c r="BW41" s="26" t="str">
        <f>IF('Contexto Estrat. Ins'!$V$41&lt;&gt;"",'Contexto Estrat. Ins'!$V$36,"")</f>
        <v/>
      </c>
      <c r="BX41" s="26" t="str">
        <f>IF('Contexto Estrat. Ins'!$V$42&lt;&gt;"",'Contexto Estrat. Ins'!$V$36,"")</f>
        <v/>
      </c>
      <c r="BY41" s="26" t="str">
        <f>IF($D$29='Contexto Estrat. Ins'!$B$37,BS41,IF($D$29='Contexto Estrat. Ins'!$B$38,BT41,IF($D$29='Contexto Estrat. Ins'!$B$39,BU41,IF($D$29='Contexto Estrat. Ins'!$B$40,BV41,IF($D$29='Contexto Estrat. Ins'!$B$41,BW41,IF($D$29='Contexto Estrat. Ins'!$B$42,BX41,""))))))</f>
        <v/>
      </c>
      <c r="BZ41" s="142"/>
      <c r="CA41" s="26" t="str">
        <f>IF('Contexto Estrat. Ins'!$V$17&lt;&gt;"",'Contexto Estrat. Ins'!$V$16,"")</f>
        <v/>
      </c>
      <c r="CB41" s="26" t="str">
        <f>IF('Contexto Estrat. Ins'!$V$18&lt;&gt;"",'Contexto Estrat. Ins'!$V$16,"")</f>
        <v/>
      </c>
      <c r="CC41" s="26" t="str">
        <f>IF('Contexto Estrat. Ins'!$V$19&lt;&gt;"",'Contexto Estrat. Ins'!$V$16,"")</f>
        <v/>
      </c>
      <c r="CD41" s="26" t="str">
        <f>IF('Contexto Estrat. Ins'!$V$20&lt;&gt;"",'Contexto Estrat. Ins'!$V$16,"")</f>
        <v/>
      </c>
      <c r="CE41" s="26" t="str">
        <f>IF('Contexto Estrat. Ins'!$V$21&lt;&gt;"",'Contexto Estrat. Ins'!$V$16,"")</f>
        <v/>
      </c>
      <c r="CF41" s="26" t="str">
        <f>IF('Contexto Estrat. Ins'!$V$22&lt;&gt;"",'Contexto Estrat. Ins'!$V$16,"")</f>
        <v/>
      </c>
      <c r="CG41" s="26" t="str">
        <f>IF($D$29='Contexto Estrat. Ins'!$B$17,CA41,IF($D$29='Contexto Estrat. Ins'!$B$18,CB41,IF($D$29='Contexto Estrat. Ins'!$B$19,CC41,IF($D$29='Contexto Estrat. Ins'!$B$20,CD41,IF($D$29='Contexto Estrat. Ins'!$B$21,CE41,IF($D$29='Contexto Estrat. Ins'!$B$22,CF41,""))))))</f>
        <v/>
      </c>
      <c r="CH41" s="142"/>
    </row>
    <row r="42" spans="1:86" ht="15.6" customHeight="1">
      <c r="A42" s="18"/>
      <c r="D42" s="456" t="s">
        <v>131</v>
      </c>
      <c r="E42" s="456"/>
      <c r="F42" s="456"/>
      <c r="G42" s="456"/>
      <c r="H42" s="456"/>
      <c r="I42" s="456"/>
      <c r="J42" s="400" t="s">
        <v>369</v>
      </c>
      <c r="K42" s="400"/>
      <c r="L42" s="400"/>
      <c r="M42" s="400"/>
      <c r="N42" s="400"/>
      <c r="O42" s="400"/>
      <c r="P42" s="400"/>
      <c r="Q42" s="400"/>
      <c r="R42" s="400"/>
      <c r="S42" s="400"/>
      <c r="T42" s="400"/>
      <c r="U42" s="400"/>
      <c r="V42" s="400"/>
      <c r="W42" s="400"/>
      <c r="X42" s="400"/>
      <c r="Y42" s="400"/>
      <c r="Z42" s="400"/>
      <c r="AA42" s="400"/>
      <c r="AB42" s="400"/>
      <c r="AD42" s="400" t="s">
        <v>479</v>
      </c>
      <c r="AE42" s="400"/>
      <c r="AF42" s="400"/>
      <c r="AG42" s="400"/>
      <c r="AH42" s="400"/>
      <c r="AI42" s="400"/>
      <c r="AJ42" s="400"/>
      <c r="AK42" s="400"/>
      <c r="AL42" s="400"/>
      <c r="AM42" s="400"/>
      <c r="AN42" s="400"/>
      <c r="AO42" s="400"/>
      <c r="AP42" s="400"/>
      <c r="AQ42" s="400"/>
      <c r="AR42" s="400"/>
      <c r="AS42" s="400"/>
      <c r="AT42" s="400"/>
      <c r="AU42" s="400"/>
      <c r="AV42" s="400"/>
      <c r="AW42" s="400"/>
      <c r="AX42" s="400"/>
      <c r="AY42" s="400"/>
      <c r="AZ42" s="400"/>
      <c r="BA42" s="400"/>
      <c r="BB42" s="400"/>
      <c r="BC42" s="400"/>
      <c r="BD42" s="400"/>
      <c r="BE42" s="400"/>
      <c r="BF42" s="400"/>
      <c r="BG42" s="20"/>
      <c r="BK42" s="142"/>
      <c r="BL42" s="142"/>
      <c r="BM42" s="142"/>
      <c r="BN42" s="142"/>
      <c r="BO42" s="142"/>
      <c r="BP42" s="142"/>
      <c r="BQ42" s="142"/>
      <c r="BR42" s="142"/>
      <c r="BS42" s="142"/>
      <c r="BT42" s="142"/>
      <c r="BU42" s="142"/>
      <c r="BV42" s="142"/>
      <c r="BW42" s="142"/>
      <c r="BX42" s="142"/>
      <c r="BY42" s="142"/>
      <c r="BZ42" s="142"/>
      <c r="CA42" s="142"/>
      <c r="CB42" s="142"/>
      <c r="CC42" s="142"/>
      <c r="CD42" s="142"/>
    </row>
    <row r="43" spans="1:86">
      <c r="A43" s="18"/>
      <c r="D43" s="456"/>
      <c r="E43" s="456"/>
      <c r="F43" s="456"/>
      <c r="G43" s="456"/>
      <c r="H43" s="456"/>
      <c r="I43" s="456"/>
      <c r="J43" s="400"/>
      <c r="K43" s="400"/>
      <c r="L43" s="400"/>
      <c r="M43" s="400"/>
      <c r="N43" s="400"/>
      <c r="O43" s="400"/>
      <c r="P43" s="400"/>
      <c r="Q43" s="400"/>
      <c r="R43" s="400"/>
      <c r="S43" s="400"/>
      <c r="T43" s="400"/>
      <c r="U43" s="400"/>
      <c r="V43" s="400"/>
      <c r="W43" s="400"/>
      <c r="X43" s="400"/>
      <c r="Y43" s="400"/>
      <c r="Z43" s="400"/>
      <c r="AA43" s="400"/>
      <c r="AB43" s="400"/>
      <c r="AD43" s="400"/>
      <c r="AE43" s="400"/>
      <c r="AF43" s="400"/>
      <c r="AG43" s="400"/>
      <c r="AH43" s="400"/>
      <c r="AI43" s="400"/>
      <c r="AJ43" s="400"/>
      <c r="AK43" s="400"/>
      <c r="AL43" s="400"/>
      <c r="AM43" s="400"/>
      <c r="AN43" s="400"/>
      <c r="AO43" s="400"/>
      <c r="AP43" s="400"/>
      <c r="AQ43" s="400"/>
      <c r="AR43" s="400"/>
      <c r="AS43" s="400"/>
      <c r="AT43" s="400"/>
      <c r="AU43" s="400"/>
      <c r="AV43" s="400"/>
      <c r="AW43" s="400"/>
      <c r="AX43" s="400"/>
      <c r="AY43" s="400"/>
      <c r="AZ43" s="400"/>
      <c r="BA43" s="400"/>
      <c r="BB43" s="400"/>
      <c r="BC43" s="400"/>
      <c r="BD43" s="400"/>
      <c r="BE43" s="400"/>
      <c r="BF43" s="400"/>
      <c r="BG43" s="20"/>
      <c r="BK43" s="142"/>
      <c r="BL43" s="142"/>
      <c r="BM43" s="142"/>
      <c r="BN43" s="142"/>
      <c r="BO43" s="142"/>
      <c r="BP43" s="142"/>
      <c r="BQ43" s="142"/>
      <c r="BR43" s="142"/>
      <c r="BS43" s="142"/>
      <c r="BT43" s="142"/>
      <c r="BU43" s="142"/>
      <c r="BV43" s="142"/>
      <c r="BW43" s="142"/>
      <c r="BX43" s="142"/>
      <c r="BY43" s="142"/>
      <c r="BZ43" s="142"/>
      <c r="CA43" s="142"/>
      <c r="CB43" s="142"/>
      <c r="CC43" s="142"/>
      <c r="CD43" s="142"/>
    </row>
    <row r="44" spans="1:86" ht="15.6" customHeight="1">
      <c r="A44" s="18"/>
      <c r="D44" s="456"/>
      <c r="E44" s="456"/>
      <c r="F44" s="456"/>
      <c r="G44" s="456"/>
      <c r="H44" s="456"/>
      <c r="I44" s="456"/>
      <c r="J44" s="400"/>
      <c r="K44" s="400"/>
      <c r="L44" s="400"/>
      <c r="M44" s="400"/>
      <c r="N44" s="400"/>
      <c r="O44" s="400"/>
      <c r="P44" s="400"/>
      <c r="Q44" s="400"/>
      <c r="R44" s="400"/>
      <c r="S44" s="400"/>
      <c r="T44" s="400"/>
      <c r="U44" s="400"/>
      <c r="V44" s="400"/>
      <c r="W44" s="400"/>
      <c r="X44" s="400"/>
      <c r="Y44" s="400"/>
      <c r="Z44" s="400"/>
      <c r="AA44" s="400"/>
      <c r="AB44" s="400"/>
      <c r="AD44" s="400"/>
      <c r="AE44" s="400"/>
      <c r="AF44" s="400"/>
      <c r="AG44" s="400"/>
      <c r="AH44" s="400"/>
      <c r="AI44" s="400"/>
      <c r="AJ44" s="400"/>
      <c r="AK44" s="400"/>
      <c r="AL44" s="400"/>
      <c r="AM44" s="400"/>
      <c r="AN44" s="400"/>
      <c r="AO44" s="400"/>
      <c r="AP44" s="400"/>
      <c r="AQ44" s="400"/>
      <c r="AR44" s="400"/>
      <c r="AS44" s="400"/>
      <c r="AT44" s="400"/>
      <c r="AU44" s="400"/>
      <c r="AV44" s="400"/>
      <c r="AW44" s="400"/>
      <c r="AX44" s="400"/>
      <c r="AY44" s="400"/>
      <c r="AZ44" s="400"/>
      <c r="BA44" s="400"/>
      <c r="BB44" s="400"/>
      <c r="BC44" s="400"/>
      <c r="BD44" s="400"/>
      <c r="BE44" s="400"/>
      <c r="BF44" s="400"/>
      <c r="BG44" s="20"/>
      <c r="BK44" s="142"/>
      <c r="BL44" s="142"/>
      <c r="BM44" s="142"/>
      <c r="BN44" s="142"/>
      <c r="BO44" s="142"/>
      <c r="BP44" s="142"/>
      <c r="BQ44" s="142"/>
      <c r="BR44" s="142"/>
      <c r="BS44" s="142"/>
      <c r="BT44" s="142"/>
      <c r="BU44" s="142"/>
      <c r="BV44" s="142"/>
      <c r="BW44" s="142"/>
      <c r="BX44" s="142"/>
      <c r="BY44" s="142"/>
      <c r="BZ44" s="142"/>
      <c r="CA44" s="142"/>
      <c r="CB44" s="142"/>
      <c r="CC44" s="142"/>
      <c r="CD44" s="142"/>
    </row>
    <row r="45" spans="1:86" ht="15.6" customHeight="1">
      <c r="A45" s="18"/>
      <c r="D45" s="456"/>
      <c r="E45" s="456"/>
      <c r="F45" s="456"/>
      <c r="G45" s="456"/>
      <c r="H45" s="456"/>
      <c r="I45" s="456"/>
      <c r="J45" s="400"/>
      <c r="K45" s="400"/>
      <c r="L45" s="400"/>
      <c r="M45" s="400"/>
      <c r="N45" s="400"/>
      <c r="O45" s="400"/>
      <c r="P45" s="400"/>
      <c r="Q45" s="400"/>
      <c r="R45" s="400"/>
      <c r="S45" s="400"/>
      <c r="T45" s="400"/>
      <c r="U45" s="400"/>
      <c r="V45" s="400"/>
      <c r="W45" s="400"/>
      <c r="X45" s="400"/>
      <c r="Y45" s="400"/>
      <c r="Z45" s="400"/>
      <c r="AA45" s="400"/>
      <c r="AB45" s="400"/>
      <c r="AD45" s="400"/>
      <c r="AE45" s="400"/>
      <c r="AF45" s="400"/>
      <c r="AG45" s="400"/>
      <c r="AH45" s="400"/>
      <c r="AI45" s="400"/>
      <c r="AJ45" s="400"/>
      <c r="AK45" s="400"/>
      <c r="AL45" s="400"/>
      <c r="AM45" s="400"/>
      <c r="AN45" s="400"/>
      <c r="AO45" s="400"/>
      <c r="AP45" s="400"/>
      <c r="AQ45" s="400"/>
      <c r="AR45" s="400"/>
      <c r="AS45" s="400"/>
      <c r="AT45" s="400"/>
      <c r="AU45" s="400"/>
      <c r="AV45" s="400"/>
      <c r="AW45" s="400"/>
      <c r="AX45" s="400"/>
      <c r="AY45" s="400"/>
      <c r="AZ45" s="400"/>
      <c r="BA45" s="400"/>
      <c r="BB45" s="400"/>
      <c r="BC45" s="400"/>
      <c r="BD45" s="400"/>
      <c r="BE45" s="400"/>
      <c r="BF45" s="400"/>
      <c r="BG45" s="20"/>
    </row>
    <row r="46" spans="1:86" ht="15.6" customHeight="1">
      <c r="A46" s="18"/>
      <c r="D46" s="456"/>
      <c r="E46" s="456"/>
      <c r="F46" s="456"/>
      <c r="G46" s="456"/>
      <c r="H46" s="456"/>
      <c r="I46" s="456"/>
      <c r="J46" s="400"/>
      <c r="K46" s="400"/>
      <c r="L46" s="400"/>
      <c r="M46" s="400"/>
      <c r="N46" s="400"/>
      <c r="O46" s="400"/>
      <c r="P46" s="400"/>
      <c r="Q46" s="400"/>
      <c r="R46" s="400"/>
      <c r="S46" s="400"/>
      <c r="T46" s="400"/>
      <c r="U46" s="400"/>
      <c r="V46" s="400"/>
      <c r="W46" s="400"/>
      <c r="X46" s="400"/>
      <c r="Y46" s="400"/>
      <c r="Z46" s="400"/>
      <c r="AA46" s="400"/>
      <c r="AB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c r="BA46" s="400"/>
      <c r="BB46" s="400"/>
      <c r="BC46" s="400"/>
      <c r="BD46" s="400"/>
      <c r="BE46" s="400"/>
      <c r="BF46" s="400"/>
      <c r="BG46" s="20"/>
    </row>
    <row r="47" spans="1:86" ht="15.6" customHeight="1">
      <c r="A47" s="18"/>
      <c r="D47" s="456"/>
      <c r="E47" s="456"/>
      <c r="F47" s="456"/>
      <c r="G47" s="456"/>
      <c r="H47" s="456"/>
      <c r="I47" s="456"/>
      <c r="J47" s="400"/>
      <c r="K47" s="400"/>
      <c r="L47" s="400"/>
      <c r="M47" s="400"/>
      <c r="N47" s="400"/>
      <c r="O47" s="400"/>
      <c r="P47" s="400"/>
      <c r="Q47" s="400"/>
      <c r="R47" s="400"/>
      <c r="S47" s="400"/>
      <c r="T47" s="400"/>
      <c r="U47" s="400"/>
      <c r="V47" s="400"/>
      <c r="W47" s="400"/>
      <c r="X47" s="400"/>
      <c r="Y47" s="400"/>
      <c r="Z47" s="400"/>
      <c r="AA47" s="400"/>
      <c r="AB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20"/>
    </row>
    <row r="48" spans="1:86" ht="15.6" customHeight="1">
      <c r="A48" s="18"/>
      <c r="D48" s="456"/>
      <c r="E48" s="456"/>
      <c r="F48" s="456"/>
      <c r="G48" s="456"/>
      <c r="H48" s="456"/>
      <c r="I48" s="456"/>
      <c r="J48" s="400"/>
      <c r="K48" s="400"/>
      <c r="L48" s="400"/>
      <c r="M48" s="400"/>
      <c r="N48" s="400"/>
      <c r="O48" s="400"/>
      <c r="P48" s="400"/>
      <c r="Q48" s="400"/>
      <c r="R48" s="400"/>
      <c r="S48" s="400"/>
      <c r="T48" s="400"/>
      <c r="U48" s="400"/>
      <c r="V48" s="400"/>
      <c r="W48" s="400"/>
      <c r="X48" s="400"/>
      <c r="Y48" s="400"/>
      <c r="Z48" s="400"/>
      <c r="AA48" s="400"/>
      <c r="AB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20"/>
    </row>
    <row r="49" spans="1:73" ht="15.6" customHeight="1">
      <c r="A49" s="18"/>
      <c r="D49" s="482" t="s">
        <v>480</v>
      </c>
      <c r="E49" s="482"/>
      <c r="F49" s="482"/>
      <c r="G49" s="482"/>
      <c r="H49" s="482"/>
      <c r="I49" s="482"/>
      <c r="J49" s="482"/>
      <c r="K49" s="482"/>
      <c r="L49" s="482"/>
      <c r="M49" s="482"/>
      <c r="N49" s="482"/>
      <c r="O49" s="482"/>
      <c r="P49" s="482"/>
      <c r="Q49" s="482"/>
      <c r="R49" s="482"/>
      <c r="S49" s="482"/>
      <c r="T49" s="482"/>
      <c r="U49" s="482"/>
      <c r="V49" s="482"/>
      <c r="W49" s="482"/>
      <c r="X49" s="482"/>
      <c r="Y49" s="482"/>
      <c r="Z49" s="482"/>
      <c r="AA49" s="482"/>
      <c r="AB49" s="482"/>
      <c r="AD49" s="400"/>
      <c r="AE49" s="400"/>
      <c r="AF49" s="400"/>
      <c r="AG49" s="400"/>
      <c r="AH49" s="400"/>
      <c r="AI49" s="400"/>
      <c r="AJ49" s="400"/>
      <c r="AK49" s="400"/>
      <c r="AL49" s="400"/>
      <c r="AM49" s="400"/>
      <c r="AN49" s="400"/>
      <c r="AO49" s="400"/>
      <c r="AP49" s="400"/>
      <c r="AQ49" s="400"/>
      <c r="AR49" s="400"/>
      <c r="AS49" s="400"/>
      <c r="AT49" s="400"/>
      <c r="AU49" s="400"/>
      <c r="AV49" s="400"/>
      <c r="AW49" s="400"/>
      <c r="AX49" s="400"/>
      <c r="AY49" s="400"/>
      <c r="AZ49" s="400"/>
      <c r="BA49" s="400"/>
      <c r="BB49" s="400"/>
      <c r="BC49" s="400"/>
      <c r="BD49" s="400"/>
      <c r="BE49" s="400"/>
      <c r="BF49" s="400"/>
      <c r="BG49" s="20"/>
    </row>
    <row r="50" spans="1:73" ht="15.6" customHeight="1">
      <c r="A50" s="18"/>
      <c r="D50" s="483" t="s">
        <v>474</v>
      </c>
      <c r="E50" s="483"/>
      <c r="F50" s="483"/>
      <c r="G50" s="483"/>
      <c r="H50" s="483"/>
      <c r="I50" s="483"/>
      <c r="J50" s="483" t="s">
        <v>475</v>
      </c>
      <c r="K50" s="483"/>
      <c r="L50" s="483"/>
      <c r="M50" s="483"/>
      <c r="N50" s="483"/>
      <c r="O50" s="483"/>
      <c r="P50" s="483"/>
      <c r="Q50" s="483"/>
      <c r="R50" s="483"/>
      <c r="S50" s="483"/>
      <c r="T50" s="483"/>
      <c r="U50" s="483"/>
      <c r="V50" s="483"/>
      <c r="W50" s="483"/>
      <c r="X50" s="483"/>
      <c r="Y50" s="483"/>
      <c r="Z50" s="483"/>
      <c r="AA50" s="483"/>
      <c r="AB50" s="483"/>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20"/>
    </row>
    <row r="51" spans="1:73" ht="15.6" customHeight="1">
      <c r="A51" s="18"/>
      <c r="D51" s="456" t="s">
        <v>179</v>
      </c>
      <c r="E51" s="456"/>
      <c r="F51" s="456"/>
      <c r="G51" s="456"/>
      <c r="H51" s="456"/>
      <c r="I51" s="456"/>
      <c r="J51" s="400" t="s">
        <v>370</v>
      </c>
      <c r="K51" s="400"/>
      <c r="L51" s="400"/>
      <c r="M51" s="400"/>
      <c r="N51" s="400"/>
      <c r="O51" s="400"/>
      <c r="P51" s="400"/>
      <c r="Q51" s="400"/>
      <c r="R51" s="400"/>
      <c r="S51" s="400"/>
      <c r="T51" s="400"/>
      <c r="U51" s="400"/>
      <c r="V51" s="400"/>
      <c r="W51" s="400"/>
      <c r="X51" s="400"/>
      <c r="Y51" s="400"/>
      <c r="Z51" s="400"/>
      <c r="AA51" s="400"/>
      <c r="AB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20"/>
    </row>
    <row r="52" spans="1:73" ht="15.6" customHeight="1">
      <c r="A52" s="18"/>
      <c r="D52" s="456"/>
      <c r="E52" s="456"/>
      <c r="F52" s="456"/>
      <c r="G52" s="456"/>
      <c r="H52" s="456"/>
      <c r="I52" s="456"/>
      <c r="J52" s="400"/>
      <c r="K52" s="400"/>
      <c r="L52" s="400"/>
      <c r="M52" s="400"/>
      <c r="N52" s="400"/>
      <c r="O52" s="400"/>
      <c r="P52" s="400"/>
      <c r="Q52" s="400"/>
      <c r="R52" s="400"/>
      <c r="S52" s="400"/>
      <c r="T52" s="400"/>
      <c r="U52" s="400"/>
      <c r="V52" s="400"/>
      <c r="W52" s="400"/>
      <c r="X52" s="400"/>
      <c r="Y52" s="400"/>
      <c r="Z52" s="400"/>
      <c r="AA52" s="400"/>
      <c r="AB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20"/>
    </row>
    <row r="53" spans="1:73" ht="15.6" customHeight="1">
      <c r="A53" s="18"/>
      <c r="D53" s="456"/>
      <c r="E53" s="456"/>
      <c r="F53" s="456"/>
      <c r="G53" s="456"/>
      <c r="H53" s="456"/>
      <c r="I53" s="456"/>
      <c r="J53" s="400"/>
      <c r="K53" s="400"/>
      <c r="L53" s="400"/>
      <c r="M53" s="400"/>
      <c r="N53" s="400"/>
      <c r="O53" s="400"/>
      <c r="P53" s="400"/>
      <c r="Q53" s="400"/>
      <c r="R53" s="400"/>
      <c r="S53" s="400"/>
      <c r="T53" s="400"/>
      <c r="U53" s="400"/>
      <c r="V53" s="400"/>
      <c r="W53" s="400"/>
      <c r="X53" s="400"/>
      <c r="Y53" s="400"/>
      <c r="Z53" s="400"/>
      <c r="AA53" s="400"/>
      <c r="AB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20"/>
    </row>
    <row r="54" spans="1:73" ht="15.6" customHeight="1">
      <c r="A54" s="18"/>
      <c r="D54" s="456"/>
      <c r="E54" s="456"/>
      <c r="F54" s="456"/>
      <c r="G54" s="456"/>
      <c r="H54" s="456"/>
      <c r="I54" s="456"/>
      <c r="J54" s="400"/>
      <c r="K54" s="400"/>
      <c r="L54" s="400"/>
      <c r="M54" s="400"/>
      <c r="N54" s="400"/>
      <c r="O54" s="400"/>
      <c r="P54" s="400"/>
      <c r="Q54" s="400"/>
      <c r="R54" s="400"/>
      <c r="S54" s="400"/>
      <c r="T54" s="400"/>
      <c r="U54" s="400"/>
      <c r="V54" s="400"/>
      <c r="W54" s="400"/>
      <c r="X54" s="400"/>
      <c r="Y54" s="400"/>
      <c r="Z54" s="400"/>
      <c r="AA54" s="400"/>
      <c r="AB54" s="400"/>
      <c r="AD54" s="400"/>
      <c r="AE54" s="400"/>
      <c r="AF54" s="400"/>
      <c r="AG54" s="400"/>
      <c r="AH54" s="400"/>
      <c r="AI54" s="400"/>
      <c r="AJ54" s="400"/>
      <c r="AK54" s="400"/>
      <c r="AL54" s="400"/>
      <c r="AM54" s="400"/>
      <c r="AN54" s="400"/>
      <c r="AO54" s="400"/>
      <c r="AP54" s="400"/>
      <c r="AQ54" s="400"/>
      <c r="AR54" s="400"/>
      <c r="AS54" s="400"/>
      <c r="AT54" s="400"/>
      <c r="AU54" s="400"/>
      <c r="AV54" s="400"/>
      <c r="AW54" s="400"/>
      <c r="AX54" s="400"/>
      <c r="AY54" s="400"/>
      <c r="AZ54" s="400"/>
      <c r="BA54" s="400"/>
      <c r="BB54" s="400"/>
      <c r="BC54" s="400"/>
      <c r="BD54" s="400"/>
      <c r="BE54" s="400"/>
      <c r="BF54" s="400"/>
      <c r="BG54" s="20"/>
    </row>
    <row r="55" spans="1:73" ht="15" customHeight="1">
      <c r="A55" s="18"/>
      <c r="D55" s="456"/>
      <c r="E55" s="456"/>
      <c r="F55" s="456"/>
      <c r="G55" s="456"/>
      <c r="H55" s="456"/>
      <c r="I55" s="456"/>
      <c r="J55" s="400"/>
      <c r="K55" s="400"/>
      <c r="L55" s="400"/>
      <c r="M55" s="400"/>
      <c r="N55" s="400"/>
      <c r="O55" s="400"/>
      <c r="P55" s="400"/>
      <c r="Q55" s="400"/>
      <c r="R55" s="400"/>
      <c r="S55" s="400"/>
      <c r="T55" s="400"/>
      <c r="U55" s="400"/>
      <c r="V55" s="400"/>
      <c r="W55" s="400"/>
      <c r="X55" s="400"/>
      <c r="Y55" s="400"/>
      <c r="Z55" s="400"/>
      <c r="AA55" s="400"/>
      <c r="AB55" s="400"/>
      <c r="AD55" s="400"/>
      <c r="AE55" s="400"/>
      <c r="AF55" s="400"/>
      <c r="AG55" s="400"/>
      <c r="AH55" s="400"/>
      <c r="AI55" s="400"/>
      <c r="AJ55" s="400"/>
      <c r="AK55" s="400"/>
      <c r="AL55" s="400"/>
      <c r="AM55" s="400"/>
      <c r="AN55" s="400"/>
      <c r="AO55" s="400"/>
      <c r="AP55" s="400"/>
      <c r="AQ55" s="400"/>
      <c r="AR55" s="400"/>
      <c r="AS55" s="400"/>
      <c r="AT55" s="400"/>
      <c r="AU55" s="400"/>
      <c r="AV55" s="400"/>
      <c r="AW55" s="400"/>
      <c r="AX55" s="400"/>
      <c r="AY55" s="400"/>
      <c r="AZ55" s="400"/>
      <c r="BA55" s="400"/>
      <c r="BB55" s="400"/>
      <c r="BC55" s="400"/>
      <c r="BD55" s="400"/>
      <c r="BE55" s="400"/>
      <c r="BF55" s="400"/>
      <c r="BG55" s="20"/>
    </row>
    <row r="56" spans="1:73" ht="15" customHeight="1">
      <c r="A56" s="18"/>
      <c r="D56" s="456"/>
      <c r="E56" s="456"/>
      <c r="F56" s="456"/>
      <c r="G56" s="456"/>
      <c r="H56" s="456"/>
      <c r="I56" s="456"/>
      <c r="J56" s="400"/>
      <c r="K56" s="400"/>
      <c r="L56" s="400"/>
      <c r="M56" s="400"/>
      <c r="N56" s="400"/>
      <c r="O56" s="400"/>
      <c r="P56" s="400"/>
      <c r="Q56" s="400"/>
      <c r="R56" s="400"/>
      <c r="S56" s="400"/>
      <c r="T56" s="400"/>
      <c r="U56" s="400"/>
      <c r="V56" s="400"/>
      <c r="W56" s="400"/>
      <c r="X56" s="400"/>
      <c r="Y56" s="400"/>
      <c r="Z56" s="400"/>
      <c r="AA56" s="400"/>
      <c r="AB56" s="400"/>
      <c r="AD56" s="400"/>
      <c r="AE56" s="400"/>
      <c r="AF56" s="400"/>
      <c r="AG56" s="400"/>
      <c r="AH56" s="400"/>
      <c r="AI56" s="400"/>
      <c r="AJ56" s="400"/>
      <c r="AK56" s="400"/>
      <c r="AL56" s="400"/>
      <c r="AM56" s="400"/>
      <c r="AN56" s="400"/>
      <c r="AO56" s="400"/>
      <c r="AP56" s="400"/>
      <c r="AQ56" s="400"/>
      <c r="AR56" s="400"/>
      <c r="AS56" s="400"/>
      <c r="AT56" s="400"/>
      <c r="AU56" s="400"/>
      <c r="AV56" s="400"/>
      <c r="AW56" s="400"/>
      <c r="AX56" s="400"/>
      <c r="AY56" s="400"/>
      <c r="AZ56" s="400"/>
      <c r="BA56" s="400"/>
      <c r="BB56" s="400"/>
      <c r="BC56" s="400"/>
      <c r="BD56" s="400"/>
      <c r="BE56" s="400"/>
      <c r="BF56" s="400"/>
      <c r="BG56" s="20"/>
    </row>
    <row r="57" spans="1:73" ht="15" customHeight="1">
      <c r="A57" s="18"/>
      <c r="D57" s="456"/>
      <c r="E57" s="456"/>
      <c r="F57" s="456"/>
      <c r="G57" s="456"/>
      <c r="H57" s="456"/>
      <c r="I57" s="456"/>
      <c r="J57" s="400"/>
      <c r="K57" s="400"/>
      <c r="L57" s="400"/>
      <c r="M57" s="400"/>
      <c r="N57" s="400"/>
      <c r="O57" s="400"/>
      <c r="P57" s="400"/>
      <c r="Q57" s="400"/>
      <c r="R57" s="400"/>
      <c r="S57" s="400"/>
      <c r="T57" s="400"/>
      <c r="U57" s="400"/>
      <c r="V57" s="400"/>
      <c r="W57" s="400"/>
      <c r="X57" s="400"/>
      <c r="Y57" s="400"/>
      <c r="Z57" s="400"/>
      <c r="AA57" s="400"/>
      <c r="AB57" s="400"/>
      <c r="AD57" s="400"/>
      <c r="AE57" s="400"/>
      <c r="AF57" s="400"/>
      <c r="AG57" s="400"/>
      <c r="AH57" s="400"/>
      <c r="AI57" s="400"/>
      <c r="AJ57" s="400"/>
      <c r="AK57" s="400"/>
      <c r="AL57" s="400"/>
      <c r="AM57" s="400"/>
      <c r="AN57" s="400"/>
      <c r="AO57" s="400"/>
      <c r="AP57" s="400"/>
      <c r="AQ57" s="400"/>
      <c r="AR57" s="400"/>
      <c r="AS57" s="400"/>
      <c r="AT57" s="400"/>
      <c r="AU57" s="400"/>
      <c r="AV57" s="400"/>
      <c r="AW57" s="400"/>
      <c r="AX57" s="400"/>
      <c r="AY57" s="400"/>
      <c r="AZ57" s="400"/>
      <c r="BA57" s="400"/>
      <c r="BB57" s="400"/>
      <c r="BC57" s="400"/>
      <c r="BD57" s="400"/>
      <c r="BE57" s="400"/>
      <c r="BF57" s="400"/>
      <c r="BG57" s="20"/>
    </row>
    <row r="58" spans="1:73" ht="15" customHeight="1">
      <c r="A58" s="18"/>
      <c r="D58" s="456"/>
      <c r="E58" s="456"/>
      <c r="F58" s="456"/>
      <c r="G58" s="456"/>
      <c r="H58" s="456"/>
      <c r="I58" s="456"/>
      <c r="J58" s="400"/>
      <c r="K58" s="400"/>
      <c r="L58" s="400"/>
      <c r="M58" s="400"/>
      <c r="N58" s="400"/>
      <c r="O58" s="400"/>
      <c r="P58" s="400"/>
      <c r="Q58" s="400"/>
      <c r="R58" s="400"/>
      <c r="S58" s="400"/>
      <c r="T58" s="400"/>
      <c r="U58" s="400"/>
      <c r="V58" s="400"/>
      <c r="W58" s="400"/>
      <c r="X58" s="400"/>
      <c r="Y58" s="400"/>
      <c r="Z58" s="400"/>
      <c r="AA58" s="400"/>
      <c r="AB58" s="400"/>
      <c r="AD58" s="400"/>
      <c r="AE58" s="400"/>
      <c r="AF58" s="400"/>
      <c r="AG58" s="400"/>
      <c r="AH58" s="400"/>
      <c r="AI58" s="400"/>
      <c r="AJ58" s="400"/>
      <c r="AK58" s="400"/>
      <c r="AL58" s="400"/>
      <c r="AM58" s="400"/>
      <c r="AN58" s="400"/>
      <c r="AO58" s="400"/>
      <c r="AP58" s="400"/>
      <c r="AQ58" s="400"/>
      <c r="AR58" s="400"/>
      <c r="AS58" s="400"/>
      <c r="AT58" s="400"/>
      <c r="AU58" s="400"/>
      <c r="AV58" s="400"/>
      <c r="AW58" s="400"/>
      <c r="AX58" s="400"/>
      <c r="AY58" s="400"/>
      <c r="AZ58" s="400"/>
      <c r="BA58" s="400"/>
      <c r="BB58" s="400"/>
      <c r="BC58" s="400"/>
      <c r="BD58" s="400"/>
      <c r="BE58" s="400"/>
      <c r="BF58" s="400"/>
      <c r="BG58" s="20"/>
    </row>
    <row r="59" spans="1:73">
      <c r="A59" s="18"/>
      <c r="D59" s="456"/>
      <c r="E59" s="456"/>
      <c r="F59" s="456"/>
      <c r="G59" s="456"/>
      <c r="H59" s="456"/>
      <c r="I59" s="456"/>
      <c r="J59" s="400"/>
      <c r="K59" s="400"/>
      <c r="L59" s="400"/>
      <c r="M59" s="400"/>
      <c r="N59" s="400"/>
      <c r="O59" s="400"/>
      <c r="P59" s="400"/>
      <c r="Q59" s="400"/>
      <c r="R59" s="400"/>
      <c r="S59" s="400"/>
      <c r="T59" s="400"/>
      <c r="U59" s="400"/>
      <c r="V59" s="400"/>
      <c r="W59" s="400"/>
      <c r="X59" s="400"/>
      <c r="Y59" s="400"/>
      <c r="Z59" s="400"/>
      <c r="AA59" s="400"/>
      <c r="AB59" s="400"/>
      <c r="AD59" s="400"/>
      <c r="AE59" s="400"/>
      <c r="AF59" s="400"/>
      <c r="AG59" s="400"/>
      <c r="AH59" s="400"/>
      <c r="AI59" s="400"/>
      <c r="AJ59" s="400"/>
      <c r="AK59" s="400"/>
      <c r="AL59" s="400"/>
      <c r="AM59" s="400"/>
      <c r="AN59" s="400"/>
      <c r="AO59" s="400"/>
      <c r="AP59" s="400"/>
      <c r="AQ59" s="400"/>
      <c r="AR59" s="400"/>
      <c r="AS59" s="400"/>
      <c r="AT59" s="400"/>
      <c r="AU59" s="400"/>
      <c r="AV59" s="400"/>
      <c r="AW59" s="400"/>
      <c r="AX59" s="400"/>
      <c r="AY59" s="400"/>
      <c r="AZ59" s="400"/>
      <c r="BA59" s="400"/>
      <c r="BB59" s="400"/>
      <c r="BC59" s="400"/>
      <c r="BD59" s="400"/>
      <c r="BE59" s="400"/>
      <c r="BF59" s="400"/>
      <c r="BG59" s="20"/>
      <c r="BL59" s="39"/>
      <c r="BM59" s="39"/>
      <c r="BN59" s="39"/>
      <c r="BO59" s="39"/>
    </row>
    <row r="60" spans="1:73">
      <c r="A60" s="18"/>
      <c r="D60" s="456"/>
      <c r="E60" s="456"/>
      <c r="F60" s="456"/>
      <c r="G60" s="456"/>
      <c r="H60" s="456"/>
      <c r="I60" s="456"/>
      <c r="J60" s="400"/>
      <c r="K60" s="400"/>
      <c r="L60" s="400"/>
      <c r="M60" s="400"/>
      <c r="N60" s="400"/>
      <c r="O60" s="400"/>
      <c r="P60" s="400"/>
      <c r="Q60" s="400"/>
      <c r="R60" s="400"/>
      <c r="S60" s="400"/>
      <c r="T60" s="400"/>
      <c r="U60" s="400"/>
      <c r="V60" s="400"/>
      <c r="W60" s="400"/>
      <c r="X60" s="400"/>
      <c r="Y60" s="400"/>
      <c r="Z60" s="400"/>
      <c r="AA60" s="400"/>
      <c r="AB60" s="400"/>
      <c r="AD60" s="400"/>
      <c r="AE60" s="400"/>
      <c r="AF60" s="400"/>
      <c r="AG60" s="400"/>
      <c r="AH60" s="400"/>
      <c r="AI60" s="400"/>
      <c r="AJ60" s="400"/>
      <c r="AK60" s="400"/>
      <c r="AL60" s="400"/>
      <c r="AM60" s="400"/>
      <c r="AN60" s="400"/>
      <c r="AO60" s="400"/>
      <c r="AP60" s="400"/>
      <c r="AQ60" s="400"/>
      <c r="AR60" s="400"/>
      <c r="AS60" s="400"/>
      <c r="AT60" s="400"/>
      <c r="AU60" s="400"/>
      <c r="AV60" s="400"/>
      <c r="AW60" s="400"/>
      <c r="AX60" s="400"/>
      <c r="AY60" s="400"/>
      <c r="AZ60" s="400"/>
      <c r="BA60" s="400"/>
      <c r="BB60" s="400"/>
      <c r="BC60" s="400"/>
      <c r="BD60" s="400"/>
      <c r="BE60" s="400"/>
      <c r="BF60" s="400"/>
      <c r="BG60" s="20"/>
      <c r="BK60" s="378" t="s">
        <v>481</v>
      </c>
      <c r="BL60" s="378"/>
      <c r="BM60" s="378"/>
      <c r="BN60" s="39"/>
      <c r="BO60" s="39"/>
    </row>
    <row r="61" spans="1:73" ht="30" customHeight="1" thickBot="1">
      <c r="A61" s="51"/>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c r="AM61" s="52"/>
      <c r="AN61" s="52"/>
      <c r="AO61" s="52"/>
      <c r="AP61" s="52"/>
      <c r="AQ61" s="52"/>
      <c r="AR61" s="52"/>
      <c r="AS61" s="52"/>
      <c r="AT61" s="52"/>
      <c r="AU61" s="52"/>
      <c r="AV61" s="52"/>
      <c r="AW61" s="52"/>
      <c r="AX61" s="52"/>
      <c r="AY61" s="52"/>
      <c r="AZ61" s="52"/>
      <c r="BA61" s="52"/>
      <c r="BB61" s="52"/>
      <c r="BC61" s="52"/>
      <c r="BD61" s="52"/>
      <c r="BE61" s="52"/>
      <c r="BF61" s="52"/>
      <c r="BG61" s="54"/>
      <c r="BK61" s="378"/>
      <c r="BL61" s="378"/>
      <c r="BM61" s="378"/>
      <c r="BN61" s="39"/>
      <c r="BO61" s="85"/>
      <c r="BP61" s="378" t="s">
        <v>482</v>
      </c>
      <c r="BQ61" s="378" t="s">
        <v>483</v>
      </c>
      <c r="BR61" s="85"/>
      <c r="BS61" s="85" t="s">
        <v>484</v>
      </c>
    </row>
    <row r="62" spans="1:73" ht="32.25" customHeight="1" thickBot="1">
      <c r="A62" s="380" t="str">
        <f>IF(AK13=Datos!$A$6,"ANÁLISIS DE LA OPORTUNIDAD","ANÁLISIS DEL RIESGO")</f>
        <v>ANÁLISIS DEL RIESGO</v>
      </c>
      <c r="B62" s="381"/>
      <c r="C62" s="381"/>
      <c r="D62" s="381"/>
      <c r="E62" s="381"/>
      <c r="F62" s="381"/>
      <c r="G62" s="381"/>
      <c r="H62" s="381"/>
      <c r="I62" s="381"/>
      <c r="J62" s="382"/>
      <c r="K62" s="27"/>
      <c r="L62" s="27"/>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7"/>
      <c r="BK62" s="85" t="s">
        <v>485</v>
      </c>
      <c r="BL62" s="86">
        <f>BS77</f>
        <v>4</v>
      </c>
      <c r="BM62" s="86" t="str">
        <f>IF(AND(I66="",I67=""),"",INDEX($R$69:$R$73,$BL$62,1))</f>
        <v>Probable   -  (4)</v>
      </c>
      <c r="BO62" s="85"/>
      <c r="BP62" s="379"/>
      <c r="BQ62" s="379"/>
      <c r="BR62" s="85"/>
      <c r="BS62" s="85" t="s">
        <v>485</v>
      </c>
      <c r="BT62" s="86">
        <f>IF($AK$13&lt;&gt;"",BL62,"")</f>
        <v>4</v>
      </c>
      <c r="BU62" s="86" t="str">
        <f>IF($AK$13&lt;&gt;"",$BM$62,"")</f>
        <v>Probable   -  (4)</v>
      </c>
    </row>
    <row r="63" spans="1:73" ht="14.45" customHeight="1">
      <c r="A63" s="18"/>
      <c r="Z63" s="401" t="s">
        <v>486</v>
      </c>
      <c r="AA63" s="401"/>
      <c r="AB63" s="401"/>
      <c r="AC63" s="401"/>
      <c r="AD63" s="401"/>
      <c r="AE63" s="401"/>
      <c r="AF63" s="401"/>
      <c r="AG63" s="401"/>
      <c r="AH63" s="401"/>
      <c r="AI63" s="401"/>
      <c r="AJ63" s="401"/>
      <c r="AK63" s="401"/>
      <c r="BG63" s="20"/>
      <c r="BK63" s="85" t="s">
        <v>487</v>
      </c>
      <c r="BL63" s="86">
        <f>H82</f>
        <v>2</v>
      </c>
      <c r="BM63" s="86" t="str">
        <f>INDEX($R$76:$R$80,$BL$63,1)</f>
        <v>Menor   -  (2)</v>
      </c>
      <c r="BO63" s="85" t="s">
        <v>488</v>
      </c>
      <c r="BP63" s="86">
        <f>BL63-1</f>
        <v>1</v>
      </c>
      <c r="BQ63" s="86" t="str">
        <f>BM63</f>
        <v>Menor   -  (2)</v>
      </c>
      <c r="BR63" s="85"/>
      <c r="BS63" s="85" t="s">
        <v>487</v>
      </c>
      <c r="BT63" s="86">
        <f>IF($AK$13="","",IF($AK$13=1,$BP$63,$BL$63))</f>
        <v>2</v>
      </c>
      <c r="BU63" s="86" t="str">
        <f>IF($AK$13="","",IF($AK$13=1,$BQ$63,$BM$63))</f>
        <v>Menor   -  (2)</v>
      </c>
    </row>
    <row r="64" spans="1:73" ht="14.45" customHeight="1">
      <c r="A64" s="18"/>
      <c r="D64" s="455" t="s">
        <v>489</v>
      </c>
      <c r="E64" s="455"/>
      <c r="F64" s="455"/>
      <c r="G64" s="455"/>
      <c r="Z64" s="28"/>
      <c r="BG64" s="20"/>
    </row>
    <row r="65" spans="1:73" ht="14.45" customHeight="1">
      <c r="A65" s="18"/>
      <c r="E65" s="455" t="str">
        <f>IF(AK13=Datos!$A$6,"Seleccione la factibilidad o frecuencia de presencia de la oportunidad","Seleccione la factibilidad o frecuencia de presencia del riesgo")</f>
        <v>Seleccione la factibilidad o frecuencia de presencia del riesgo</v>
      </c>
      <c r="F65" s="455"/>
      <c r="G65" s="455"/>
      <c r="H65" s="455"/>
      <c r="I65" s="455"/>
      <c r="J65" s="455"/>
      <c r="K65" s="455"/>
      <c r="L65" s="455"/>
      <c r="M65" s="455"/>
      <c r="N65" s="455"/>
      <c r="O65" s="455"/>
      <c r="P65" s="455"/>
      <c r="Q65" s="455"/>
      <c r="R65" s="455"/>
      <c r="S65" s="455"/>
      <c r="T65" s="455"/>
      <c r="U65" s="455"/>
      <c r="V65" s="455"/>
      <c r="W65" s="455"/>
      <c r="X65" s="455"/>
      <c r="Y65" s="455"/>
      <c r="Z65" s="455"/>
      <c r="AB65" s="519" t="str">
        <f>IF(AK13=Datos!$A$6,"Escala de impacto-beneficio resultante","Escala de impacto resultante")</f>
        <v>Escala de impacto resultante</v>
      </c>
      <c r="AC65" s="432"/>
      <c r="AD65" s="432"/>
      <c r="AE65" s="432"/>
      <c r="AF65" s="432"/>
      <c r="AG65" s="432"/>
      <c r="AH65" s="432"/>
      <c r="AI65" s="432"/>
      <c r="AJ65" s="432"/>
      <c r="AK65" s="520"/>
      <c r="BG65" s="20"/>
      <c r="BK65" s="86"/>
      <c r="BL65" s="86" t="str">
        <f>IF($AK$13=1,Datos!$P$2,IF(OR($AK$13=2,$AK$13=3,$AK$13=4),Datos!$Q$2,IF($AK$13=5,Datos!$R$2,"")))</f>
        <v>Insignificante   -  (1)</v>
      </c>
      <c r="BM65" s="86" t="str">
        <f>IF($AK$13=1,Datos!$P$3,IF(OR($AK$13=2,$AK$13=3,$AK$13=4),Datos!$Q$3,IF($AK$13=5,Datos!$R$3,"")))</f>
        <v>Menor   -  (2)</v>
      </c>
      <c r="BN65" s="86" t="str">
        <f>IF($AK$13=1,Datos!$P$4,IF(OR($AK$13=2,$AK$13=3,$AK$13=4),Datos!$Q$4,IF($AK$13=5,Datos!$R$4,"")))</f>
        <v>Moderado   -  (3)</v>
      </c>
      <c r="BO65" s="86" t="str">
        <f>IF($AK$13=1,Datos!$P$5,IF(OR($AK$13=2,$AK$13=3,$AK$13=4),Datos!$Q$5,IF($AK$13=5,Datos!$R$5,"")))</f>
        <v>Mayor   -  (4)</v>
      </c>
      <c r="BP65" s="86" t="str">
        <f>IF($AK$13=1,Datos!$P$6,IF(OR($AK$13=2,$AK$13=3,$AK$13=4),Datos!$Q$6,IF($AK$13=5,Datos!$R$6,"")))</f>
        <v>Catastrófico   -  (5)</v>
      </c>
    </row>
    <row r="66" spans="1:73" ht="22.5" customHeight="1">
      <c r="A66" s="18"/>
      <c r="E66" s="477" t="s">
        <v>490</v>
      </c>
      <c r="F66" s="477"/>
      <c r="G66" s="477"/>
      <c r="H66" s="478"/>
      <c r="I66" s="517" t="str">
        <f>IF(Frecuencia!V6="","",Frecuencia!V6)</f>
        <v>Se presentó una vez en el último año   -  (4)</v>
      </c>
      <c r="J66" s="518"/>
      <c r="K66" s="518"/>
      <c r="L66" s="518"/>
      <c r="M66" s="518"/>
      <c r="N66" s="518"/>
      <c r="O66" s="518"/>
      <c r="P66" s="518"/>
      <c r="Q66" s="518"/>
      <c r="R66" s="518"/>
      <c r="S66" s="518"/>
      <c r="T66" s="518"/>
      <c r="U66" s="518"/>
      <c r="V66" s="518"/>
      <c r="W66" s="37"/>
      <c r="AB66" s="399">
        <f>IF($AK$13=1,"",IF($AK$13=5,5,1))</f>
        <v>1</v>
      </c>
      <c r="AC66" s="399"/>
      <c r="AD66" s="399">
        <f>IF($AK$13=1,"",IF($AK$13=5,4,2))</f>
        <v>2</v>
      </c>
      <c r="AE66" s="399"/>
      <c r="AF66" s="399">
        <f>IF($AK$13=1,1,IF($AK$13=5,3,3))</f>
        <v>3</v>
      </c>
      <c r="AG66" s="399"/>
      <c r="AH66" s="399">
        <f>IF($AK$13=1,2,IF($AK$13=5,2,4))</f>
        <v>4</v>
      </c>
      <c r="AI66" s="399"/>
      <c r="AJ66" s="399">
        <f>IF($AK$13=1,3,IF($AK$13=5,1,5))</f>
        <v>5</v>
      </c>
      <c r="AK66" s="399"/>
      <c r="BG66" s="20"/>
      <c r="BK66" s="86" t="str">
        <f>IF(OR($AK$13=1,$AK$13=2,$AK$13=3,$AK$13=4),Datos!O2,IF($AK$13=5,Datos!O6,""))</f>
        <v>Rara vez   -  (1)</v>
      </c>
      <c r="BL66" s="86" t="str">
        <f>IF($AK$13=Datos!A2,"",IF($AK$13=Datos!A6,Datos!T5,Datos!$S$5))</f>
        <v>Baja</v>
      </c>
      <c r="BM66" s="86" t="str">
        <f>IF($AK$13=Datos!A2,"",IF($AK$13=Datos!A6,Datos!T5,Datos!$S$5))</f>
        <v>Baja</v>
      </c>
      <c r="BN66" s="86" t="str">
        <f>IF($AK$13=Datos!A6,Datos!T4,Datos!S4)</f>
        <v>Moderada</v>
      </c>
      <c r="BO66" s="86" t="str">
        <f>IF($AK$13=Datos!A6,Datos!T3,Datos!S3)</f>
        <v>Alta</v>
      </c>
      <c r="BP66" s="86" t="str">
        <f>IF($AK$13=Datos!A6,Datos!T2,Datos!S2)</f>
        <v>Extrema</v>
      </c>
    </row>
    <row r="67" spans="1:73" ht="14.45" customHeight="1">
      <c r="A67" s="18"/>
      <c r="E67" s="477" t="s">
        <v>491</v>
      </c>
      <c r="F67" s="477"/>
      <c r="G67" s="477"/>
      <c r="H67" s="478"/>
      <c r="I67" s="517" t="str">
        <f>IF(Factibilidad!P12="","",Factibilidad!P12)</f>
        <v/>
      </c>
      <c r="J67" s="518"/>
      <c r="K67" s="518"/>
      <c r="L67" s="518"/>
      <c r="M67" s="518"/>
      <c r="N67" s="518"/>
      <c r="O67" s="518"/>
      <c r="P67" s="518"/>
      <c r="Q67" s="518"/>
      <c r="R67" s="518"/>
      <c r="S67" s="518"/>
      <c r="T67" s="518"/>
      <c r="U67" s="518"/>
      <c r="V67" s="518"/>
      <c r="W67" s="37"/>
      <c r="Z67" s="402" t="s">
        <v>492</v>
      </c>
      <c r="AA67" s="479">
        <f>IF($AK$13=5,5,1)</f>
        <v>1</v>
      </c>
      <c r="AB67" s="383" t="str">
        <f>IF(ISERROR(BL72=TRUE),"",IF(BL72="","",BL72))</f>
        <v/>
      </c>
      <c r="AC67" s="384"/>
      <c r="AD67" s="383" t="str">
        <f>IF(ISERROR(BM72=TRUE),"",IF(BM72="","",BM72))</f>
        <v/>
      </c>
      <c r="AE67" s="384"/>
      <c r="AF67" s="387" t="str">
        <f>IF(ISERROR(BN72=TRUE),"",IF(BN72="","",BN72))</f>
        <v/>
      </c>
      <c r="AG67" s="388"/>
      <c r="AH67" s="391" t="str">
        <f>IF(ISERROR(BO72=TRUE),"",IF(BO72="","",BO72))</f>
        <v/>
      </c>
      <c r="AI67" s="392"/>
      <c r="AJ67" s="395" t="str">
        <f>IF(ISERROR(BP72=TRUE),"",IF(BP72="","",BP72))</f>
        <v/>
      </c>
      <c r="AK67" s="396"/>
      <c r="AP67" s="484" t="str">
        <f>IF(AK13=Datos!$A$6,"Zona de ubicación de la oportunidad","Zona de ubicación del riesgo")</f>
        <v>Zona de ubicación del riesgo</v>
      </c>
      <c r="AQ67" s="484"/>
      <c r="AR67" s="484"/>
      <c r="AS67" s="484"/>
      <c r="AT67" s="484"/>
      <c r="AU67" s="484"/>
      <c r="AV67" s="484"/>
      <c r="AW67" s="484"/>
      <c r="AX67" s="484"/>
      <c r="AY67" s="484"/>
      <c r="AZ67" s="484"/>
      <c r="BA67" s="484"/>
      <c r="BB67" s="484"/>
      <c r="BC67" s="484"/>
      <c r="BD67" s="484"/>
      <c r="BE67" s="484"/>
      <c r="BF67" s="484"/>
      <c r="BG67" s="20"/>
      <c r="BK67" s="86" t="str">
        <f>IF(OR($AK$13=1,$AK$13=2,$AK$13=3,$AK$13=4),Datos!O3,IF($AK$13=5,Datos!O5,""))</f>
        <v>Improbable   -  (2)</v>
      </c>
      <c r="BL67" s="86" t="str">
        <f>IF($AK$13=Datos!A2,"",IF($AK$13=Datos!A6,Datos!T5,Datos!$S$5))</f>
        <v>Baja</v>
      </c>
      <c r="BM67" s="86" t="str">
        <f>IF($AK$13=Datos!A2,"",IF($AK$13=Datos!A6,Datos!T5,Datos!$S$5))</f>
        <v>Baja</v>
      </c>
      <c r="BN67" s="86" t="str">
        <f>IF($AK$13=Datos!A6,Datos!T4,Datos!S4)</f>
        <v>Moderada</v>
      </c>
      <c r="BO67" s="86" t="str">
        <f>IF($AK$13=Datos!A6,Datos!T3,Datos!S3)</f>
        <v>Alta</v>
      </c>
      <c r="BP67" s="86" t="str">
        <f>IF($AK$13=Datos!A6,Datos!T2,Datos!S2)</f>
        <v>Extrema</v>
      </c>
      <c r="BQ67" s="85">
        <v>1</v>
      </c>
    </row>
    <row r="68" spans="1:73" ht="28.5" customHeight="1">
      <c r="A68" s="18"/>
      <c r="E68" s="225"/>
      <c r="F68" s="225"/>
      <c r="G68" s="225"/>
      <c r="H68" s="225"/>
      <c r="I68" s="225"/>
      <c r="J68" s="225"/>
      <c r="K68" s="225"/>
      <c r="L68" s="225"/>
      <c r="M68" s="225"/>
      <c r="N68" s="225"/>
      <c r="O68" s="225"/>
      <c r="P68" s="225"/>
      <c r="Q68" s="225"/>
      <c r="R68" s="225"/>
      <c r="S68" s="225"/>
      <c r="T68" s="225"/>
      <c r="U68" s="225"/>
      <c r="V68" s="225"/>
      <c r="W68" s="225"/>
      <c r="X68" s="225"/>
      <c r="Y68" s="225"/>
      <c r="Z68" s="403"/>
      <c r="AA68" s="479"/>
      <c r="AB68" s="385"/>
      <c r="AC68" s="386"/>
      <c r="AD68" s="385"/>
      <c r="AE68" s="386"/>
      <c r="AF68" s="389"/>
      <c r="AG68" s="390"/>
      <c r="AH68" s="393"/>
      <c r="AI68" s="394"/>
      <c r="AJ68" s="397"/>
      <c r="AK68" s="398"/>
      <c r="AP68" s="516" t="str">
        <f>IF(OR(J72="",J79=""),"",INDEX($BK$65:$BP$70,MATCH($BM$62,$BK$65:$BK$70,0),MATCH($BM$63,$BK$65:$BP$65,0)))</f>
        <v>Alta</v>
      </c>
      <c r="AQ68" s="516"/>
      <c r="AR68" s="516"/>
      <c r="AS68" s="516"/>
      <c r="AT68" s="516"/>
      <c r="AU68" s="516"/>
      <c r="AV68" s="516"/>
      <c r="AW68" s="516"/>
      <c r="AX68" s="516"/>
      <c r="AY68" s="516"/>
      <c r="AZ68" s="516"/>
      <c r="BA68" s="516"/>
      <c r="BB68" s="516"/>
      <c r="BC68" s="516"/>
      <c r="BD68" s="516"/>
      <c r="BE68" s="516"/>
      <c r="BF68" s="516"/>
      <c r="BG68" s="20"/>
      <c r="BK68" s="86" t="str">
        <f>IF(OR($AK$13=1,$AK$13=2,$AK$13=3,$AK$13=4),Datos!O4,IF($AK$13=5,Datos!O4,""))</f>
        <v>Posible   -  (3)</v>
      </c>
      <c r="BL68" s="86" t="str">
        <f>IF($AK$13=Datos!A2,"",IF($AK$13=Datos!A6,Datos!T5,Datos!$S$5))</f>
        <v>Baja</v>
      </c>
      <c r="BM68" s="86" t="str">
        <f>IF($AK$13=Datos!A2,"",IF($AK$13=Datos!A6,Datos!T4,Datos!S4))</f>
        <v>Moderada</v>
      </c>
      <c r="BN68" s="86" t="str">
        <f>IF($AK$13=Datos!A6,Datos!T3,Datos!S3)</f>
        <v>Alta</v>
      </c>
      <c r="BO68" s="86" t="str">
        <f>IF($AK$13=Datos!A6,Datos!T2,Datos!S2)</f>
        <v>Extrema</v>
      </c>
      <c r="BP68" s="86" t="str">
        <f>IF($AK$13=Datos!A6,Datos!T2,Datos!S2)</f>
        <v>Extrema</v>
      </c>
    </row>
    <row r="69" spans="1:73" ht="28.5" customHeight="1">
      <c r="A69" s="18"/>
      <c r="E69" s="225"/>
      <c r="F69" s="225"/>
      <c r="G69" s="225"/>
      <c r="H69" s="225"/>
      <c r="I69" s="225"/>
      <c r="J69" s="225"/>
      <c r="K69" s="225"/>
      <c r="L69" s="225"/>
      <c r="M69" s="225"/>
      <c r="N69" s="225"/>
      <c r="O69" s="225"/>
      <c r="P69" s="225"/>
      <c r="Q69" s="225"/>
      <c r="R69" s="480" t="str">
        <f>IF(OR($AK$13=1,$AK$13=2,$AK$13=3,$AK$13=4),Datos!O2,IF($AK$13=5,Datos!O6,""))</f>
        <v>Rara vez   -  (1)</v>
      </c>
      <c r="S69" s="480"/>
      <c r="T69" s="480"/>
      <c r="U69" s="480"/>
      <c r="V69" s="480"/>
      <c r="W69" s="480"/>
      <c r="X69" s="225"/>
      <c r="Y69" s="225"/>
      <c r="Z69" s="403"/>
      <c r="AA69" s="479">
        <f>IF($AK$13=5,4,2)</f>
        <v>2</v>
      </c>
      <c r="AB69" s="383" t="str">
        <f>IF(ISERROR(BL73=TRUE),"",IF(BL73="","",BL73))</f>
        <v/>
      </c>
      <c r="AC69" s="384"/>
      <c r="AD69" s="383" t="str">
        <f>IF(ISERROR(BM73=TRUE),"",IF(BM73="","",BM73))</f>
        <v/>
      </c>
      <c r="AE69" s="384"/>
      <c r="AF69" s="387" t="str">
        <f>IF(ISERROR(BN73=TRUE),"",IF(BN73="","",BN73))</f>
        <v/>
      </c>
      <c r="AG69" s="388"/>
      <c r="AH69" s="391" t="str">
        <f>IF(ISERROR(BO73=TRUE),"",IF(BO73="","",BO73))</f>
        <v/>
      </c>
      <c r="AI69" s="392"/>
      <c r="AJ69" s="395" t="str">
        <f>IF(ISERROR(BP73=TRUE),"",IF(BP73="","",BP73))</f>
        <v/>
      </c>
      <c r="AK69" s="396"/>
      <c r="AP69" s="516"/>
      <c r="AQ69" s="516"/>
      <c r="AR69" s="516"/>
      <c r="AS69" s="516"/>
      <c r="AT69" s="516"/>
      <c r="AU69" s="516"/>
      <c r="AV69" s="516"/>
      <c r="AW69" s="516"/>
      <c r="AX69" s="516"/>
      <c r="AY69" s="516"/>
      <c r="AZ69" s="516"/>
      <c r="BA69" s="516"/>
      <c r="BB69" s="516"/>
      <c r="BC69" s="516"/>
      <c r="BD69" s="516"/>
      <c r="BE69" s="516"/>
      <c r="BF69" s="516"/>
      <c r="BG69" s="20"/>
      <c r="BK69" s="86" t="str">
        <f>IF(OR($AK$13=1,$AK$13=2,$AK$13=3,$AK$13=4),Datos!O5,IF($AK$13=5,Datos!O3,""))</f>
        <v>Probable   -  (4)</v>
      </c>
      <c r="BL69" s="86" t="str">
        <f>IF($AK$13=Datos!A2,"",IF($AK$13=Datos!A6,Datos!T4,Datos!S4))</f>
        <v>Moderada</v>
      </c>
      <c r="BM69" s="86" t="str">
        <f>IF($AK$13=Datos!A2,"",IF($AK$13=Datos!A6,Datos!T3,Datos!S3))</f>
        <v>Alta</v>
      </c>
      <c r="BN69" s="86" t="str">
        <f>IF($AK$13=Datos!A6,Datos!T3,Datos!S3)</f>
        <v>Alta</v>
      </c>
      <c r="BO69" s="86" t="str">
        <f>IF($AK$13=Datos!A6,Datos!T2,Datos!S2)</f>
        <v>Extrema</v>
      </c>
      <c r="BP69" s="86" t="str">
        <f>IF($AK$13=Datos!A6,Datos!T2,Datos!S2)</f>
        <v>Extrema</v>
      </c>
    </row>
    <row r="70" spans="1:73" ht="14.45" customHeight="1">
      <c r="A70" s="18"/>
      <c r="E70" s="467" t="s">
        <v>492</v>
      </c>
      <c r="F70" s="467"/>
      <c r="G70" s="467"/>
      <c r="H70" s="467"/>
      <c r="I70" s="467"/>
      <c r="J70" s="467"/>
      <c r="K70" s="467"/>
      <c r="L70" s="467"/>
      <c r="M70" s="467"/>
      <c r="N70" s="467"/>
      <c r="O70" s="467"/>
      <c r="P70" s="467"/>
      <c r="Q70" s="225"/>
      <c r="R70" s="480" t="str">
        <f>IF(OR($AK$13=1,$AK$13=2,$AK$13=3,$AK$13=4),Datos!O3,IF($AK$13=5,Datos!O5,""))</f>
        <v>Improbable   -  (2)</v>
      </c>
      <c r="S70" s="480"/>
      <c r="T70" s="480"/>
      <c r="U70" s="480"/>
      <c r="V70" s="480"/>
      <c r="W70" s="480"/>
      <c r="X70" s="225"/>
      <c r="Y70" s="225"/>
      <c r="Z70" s="403"/>
      <c r="AA70" s="479"/>
      <c r="AB70" s="385"/>
      <c r="AC70" s="386"/>
      <c r="AD70" s="385"/>
      <c r="AE70" s="386"/>
      <c r="AF70" s="389"/>
      <c r="AG70" s="390"/>
      <c r="AH70" s="393"/>
      <c r="AI70" s="394"/>
      <c r="AJ70" s="397"/>
      <c r="AK70" s="398"/>
      <c r="BG70" s="20"/>
      <c r="BK70" s="86" t="str">
        <f>IF(OR($AK$13=1,$AK$13=2,$AK$13=3,$AK$13=4),Datos!O6,IF($AK$13=5,Datos!O2,""))</f>
        <v>Casi seguro   -  (5)</v>
      </c>
      <c r="BL70" s="86" t="str">
        <f>IF($AK$13=Datos!A2,"",IF($AK$13=Datos!A6,Datos!T3,Datos!S3))</f>
        <v>Alta</v>
      </c>
      <c r="BM70" s="86" t="str">
        <f>IF($AK$13=Datos!A2,"",IF($AK$13=Datos!A6,Datos!T3,Datos!S3))</f>
        <v>Alta</v>
      </c>
      <c r="BN70" s="86" t="str">
        <f>IF($AK$13=Datos!A6,Datos!T2,Datos!S2)</f>
        <v>Extrema</v>
      </c>
      <c r="BO70" s="86" t="str">
        <f>IF($AK$13=Datos!A6,Datos!T2,Datos!S2)</f>
        <v>Extrema</v>
      </c>
      <c r="BP70" s="86" t="str">
        <f>IF($AK$13=Datos!A6,Datos!T2,Datos!S2)</f>
        <v>Extrema</v>
      </c>
      <c r="BR70" s="85"/>
      <c r="BS70" s="378" t="s">
        <v>493</v>
      </c>
      <c r="BT70" s="378" t="s">
        <v>494</v>
      </c>
      <c r="BU70" s="372"/>
    </row>
    <row r="71" spans="1:73" ht="14.45" customHeight="1">
      <c r="A71" s="18"/>
      <c r="E71" s="225"/>
      <c r="F71" s="225"/>
      <c r="G71" s="225"/>
      <c r="H71" s="225"/>
      <c r="I71" s="225"/>
      <c r="J71" s="228"/>
      <c r="K71" s="229"/>
      <c r="L71" s="229"/>
      <c r="M71" s="229"/>
      <c r="N71" s="229"/>
      <c r="O71" s="229"/>
      <c r="P71" s="230"/>
      <c r="Q71" s="225"/>
      <c r="R71" s="480" t="str">
        <f>IF(OR($AK$13=1,$AK$13=2,$AK$13=3,$AK$13=4),Datos!O4,IF($AK$13=5,Datos!O4,""))</f>
        <v>Posible   -  (3)</v>
      </c>
      <c r="S71" s="480"/>
      <c r="T71" s="480"/>
      <c r="U71" s="480"/>
      <c r="V71" s="480"/>
      <c r="W71" s="480"/>
      <c r="X71" s="225"/>
      <c r="Y71" s="225"/>
      <c r="Z71" s="403"/>
      <c r="AA71" s="479">
        <f>IF($AK$13=5,3,3)</f>
        <v>3</v>
      </c>
      <c r="AB71" s="383" t="str">
        <f>IF(ISERROR(BL74=TRUE),"",IF(BL74="","",BL74))</f>
        <v/>
      </c>
      <c r="AC71" s="384"/>
      <c r="AD71" s="387" t="str">
        <f>IF(ISERROR(BM74=TRUE),"",IF(BM74="","",BM74))</f>
        <v/>
      </c>
      <c r="AE71" s="388"/>
      <c r="AF71" s="391" t="str">
        <f>IF(ISERROR(BN74=TRUE),"",IF(BN74="","",BN74))</f>
        <v/>
      </c>
      <c r="AG71" s="392"/>
      <c r="AH71" s="395" t="str">
        <f>IF(ISERROR(BO74=TRUE),"",IF(BO74="","",BO74))</f>
        <v/>
      </c>
      <c r="AI71" s="396"/>
      <c r="AJ71" s="395" t="str">
        <f>IF(ISERROR(BP74=TRUE),"",IF(BP74="","",BP74))</f>
        <v/>
      </c>
      <c r="AK71" s="396"/>
      <c r="AP71" s="484" t="s">
        <v>495</v>
      </c>
      <c r="AQ71" s="484"/>
      <c r="AR71" s="484"/>
      <c r="AS71" s="484"/>
      <c r="AT71" s="484"/>
      <c r="AU71" s="484"/>
      <c r="AV71" s="484"/>
      <c r="AW71" s="484"/>
      <c r="AX71" s="484"/>
      <c r="AY71" s="484"/>
      <c r="AZ71" s="484"/>
      <c r="BA71" s="484"/>
      <c r="BB71" s="484"/>
      <c r="BC71" s="484"/>
      <c r="BD71" s="484"/>
      <c r="BE71" s="484"/>
      <c r="BF71" s="484"/>
      <c r="BG71" s="20"/>
      <c r="BL71" s="11" t="s">
        <v>496</v>
      </c>
      <c r="BM71" s="11" t="s">
        <v>497</v>
      </c>
      <c r="BR71" s="85"/>
      <c r="BS71" s="379"/>
      <c r="BT71" s="379"/>
      <c r="BU71" s="372"/>
    </row>
    <row r="72" spans="1:73" ht="28.5" customHeight="1">
      <c r="A72" s="18"/>
      <c r="E72" s="225"/>
      <c r="F72" s="225"/>
      <c r="G72" s="225"/>
      <c r="H72" s="225"/>
      <c r="I72" s="225"/>
      <c r="J72" s="597" t="str">
        <f>BM62</f>
        <v>Probable   -  (4)</v>
      </c>
      <c r="K72" s="597"/>
      <c r="L72" s="597"/>
      <c r="M72" s="597"/>
      <c r="N72" s="597"/>
      <c r="O72" s="597"/>
      <c r="P72" s="597"/>
      <c r="Q72" s="225"/>
      <c r="R72" s="480" t="str">
        <f>IF(OR($AK$13=1,$AK$13=2,$AK$13=3,$AK$13=4),Datos!O5,IF($AK$13=5,Datos!O3,""))</f>
        <v>Probable   -  (4)</v>
      </c>
      <c r="S72" s="480"/>
      <c r="T72" s="480"/>
      <c r="U72" s="480"/>
      <c r="V72" s="480"/>
      <c r="W72" s="480"/>
      <c r="X72" s="225"/>
      <c r="Y72" s="225"/>
      <c r="Z72" s="403"/>
      <c r="AA72" s="479"/>
      <c r="AB72" s="385"/>
      <c r="AC72" s="386"/>
      <c r="AD72" s="389"/>
      <c r="AE72" s="390"/>
      <c r="AF72" s="393"/>
      <c r="AG72" s="394"/>
      <c r="AH72" s="397"/>
      <c r="AI72" s="398"/>
      <c r="AJ72" s="397"/>
      <c r="AK72" s="398"/>
      <c r="AP72" s="400" t="s">
        <v>498</v>
      </c>
      <c r="AQ72" s="400"/>
      <c r="AR72" s="400"/>
      <c r="AS72" s="400"/>
      <c r="AT72" s="400"/>
      <c r="AU72" s="400"/>
      <c r="AV72" s="400"/>
      <c r="AW72" s="400"/>
      <c r="AX72" s="400"/>
      <c r="AY72" s="400"/>
      <c r="AZ72" s="400"/>
      <c r="BA72" s="400"/>
      <c r="BB72" s="400"/>
      <c r="BC72" s="400"/>
      <c r="BD72" s="400"/>
      <c r="BE72" s="400"/>
      <c r="BF72" s="400"/>
      <c r="BG72" s="20"/>
      <c r="BK72" s="85">
        <f>AA67</f>
        <v>1</v>
      </c>
      <c r="BL72" s="86" t="str">
        <f>IF(AK13="","",IF(AND(BK66=$BU$62,$BL$65=$BU$63),"X",""))</f>
        <v/>
      </c>
      <c r="BM72" s="86" t="str">
        <f>IF(AK13="","",IF(AND(BK66=$BU$62,$BM$65=$BU$63),"X",""))</f>
        <v/>
      </c>
      <c r="BN72" s="86" t="str">
        <f>IF(AK13="","",IF(AND(BK66=$BU$62,$BN$65=$BU$63),"X",""))</f>
        <v/>
      </c>
      <c r="BO72" s="86" t="str">
        <f>IF(AK13="","",IF(AND(BK66=$BU$62,$BO$65=$BU$63),"X",""))</f>
        <v/>
      </c>
      <c r="BP72" s="86" t="str">
        <f>IF(AK13="","",IF(AND(BK66=$BU$62,$BP$65=$BU$63),"X",""))</f>
        <v/>
      </c>
      <c r="BR72" s="85" t="str">
        <f>AH67</f>
        <v/>
      </c>
      <c r="BS72" s="86">
        <f>IF(AND($AK$13&lt;&gt;Datos!$A$6,OR($I$66=Datos!M2,$I$67=Datos!N2)),1,0)</f>
        <v>0</v>
      </c>
      <c r="BT72" s="86">
        <f>IF(AND($AK$13=Datos!$A$6,OR($I$66=Datos!M2,$I$67=Datos!N2)),5,0)</f>
        <v>0</v>
      </c>
      <c r="BU72" s="37"/>
    </row>
    <row r="73" spans="1:73" ht="14.25" customHeight="1">
      <c r="A73" s="18"/>
      <c r="E73" s="225"/>
      <c r="F73" s="225"/>
      <c r="G73" s="225"/>
      <c r="H73" s="225"/>
      <c r="I73" s="225"/>
      <c r="J73" s="231"/>
      <c r="K73" s="232"/>
      <c r="L73" s="232"/>
      <c r="M73" s="232"/>
      <c r="N73" s="232"/>
      <c r="O73" s="232"/>
      <c r="P73" s="233"/>
      <c r="Q73" s="225"/>
      <c r="R73" s="480" t="str">
        <f>IF(OR($AK$13=1,$AK$13=2,$AK$13=3,$AK$13=4),Datos!O6,IF($AK$13=5,Datos!O2,""))</f>
        <v>Casi seguro   -  (5)</v>
      </c>
      <c r="S73" s="480"/>
      <c r="T73" s="480"/>
      <c r="U73" s="480"/>
      <c r="V73" s="480"/>
      <c r="W73" s="480"/>
      <c r="X73" s="225"/>
      <c r="Y73" s="225"/>
      <c r="Z73" s="403"/>
      <c r="AA73" s="479">
        <f>IF($AK$13=5,2,4)</f>
        <v>4</v>
      </c>
      <c r="AB73" s="387" t="str">
        <f>IF(ISERROR(BL75=TRUE),"",IF(BL75="","",BL75))</f>
        <v/>
      </c>
      <c r="AC73" s="388"/>
      <c r="AD73" s="391" t="str">
        <f>IF(ISERROR(BM75=TRUE),"",IF(BM75="","",BM75))</f>
        <v>X</v>
      </c>
      <c r="AE73" s="392"/>
      <c r="AF73" s="391" t="str">
        <f>IF(ISERROR(BN75=TRUE),"",IF(BN75="","",BN75))</f>
        <v/>
      </c>
      <c r="AG73" s="392"/>
      <c r="AH73" s="395" t="str">
        <f>IF(ISERROR(BO75=TRUE),"",IF(BO75="","",BO75))</f>
        <v/>
      </c>
      <c r="AI73" s="396"/>
      <c r="AJ73" s="395" t="str">
        <f>IF(ISERROR(BP75=TRUE),"",IF(BP75="","",BP75))</f>
        <v/>
      </c>
      <c r="AK73" s="396"/>
      <c r="AP73" s="400"/>
      <c r="AQ73" s="400"/>
      <c r="AR73" s="400"/>
      <c r="AS73" s="400"/>
      <c r="AT73" s="400"/>
      <c r="AU73" s="400"/>
      <c r="AV73" s="400"/>
      <c r="AW73" s="400"/>
      <c r="AX73" s="400"/>
      <c r="AY73" s="400"/>
      <c r="AZ73" s="400"/>
      <c r="BA73" s="400"/>
      <c r="BB73" s="400"/>
      <c r="BC73" s="400"/>
      <c r="BD73" s="400"/>
      <c r="BE73" s="400"/>
      <c r="BF73" s="400"/>
      <c r="BG73" s="20"/>
      <c r="BK73" s="85">
        <f>AA69</f>
        <v>2</v>
      </c>
      <c r="BL73" s="86" t="str">
        <f>IF(AK13="","",IF(AND(BK67=$BU$62,$BL$65=$BU$63),"X",""))</f>
        <v/>
      </c>
      <c r="BM73" s="86" t="str">
        <f>IF(AK13="","",IF(AND(BK67=$BU$62,$BM$65=$BU$63),"X",""))</f>
        <v/>
      </c>
      <c r="BN73" s="86" t="str">
        <f>IF(AK13="","",IF(AND(BK67=$BU$62,$BN$65=$BU$63),"X",""))</f>
        <v/>
      </c>
      <c r="BO73" s="86" t="str">
        <f>IF(AK13="","",IF(AND(BK67=$BU$62,$BO$65=$BU$63),"X",""))</f>
        <v/>
      </c>
      <c r="BP73" s="86" t="str">
        <f>IF(AK13="","",IF(AND(BK67=$BU$62,$BP$65=$BU$63),"X",""))</f>
        <v/>
      </c>
      <c r="BR73" s="85" t="str">
        <f>AH69</f>
        <v/>
      </c>
      <c r="BS73" s="86">
        <f>IF(AND($AK$13&lt;&gt;Datos!$A$6,OR($I$66=Datos!M3,$I$67=Datos!N3)),2,0)</f>
        <v>0</v>
      </c>
      <c r="BT73" s="86">
        <f>IF(AND($AK$13=Datos!$A$6,OR($I$66=Datos!M3,$I$67=Datos!N3)),4,0)</f>
        <v>0</v>
      </c>
      <c r="BU73" s="37"/>
    </row>
    <row r="74" spans="1:73" ht="28.5" customHeight="1">
      <c r="A74" s="18"/>
      <c r="C74" s="523" t="s">
        <v>499</v>
      </c>
      <c r="D74" s="523"/>
      <c r="E74" s="225"/>
      <c r="F74" s="225"/>
      <c r="G74" s="225"/>
      <c r="H74" s="225"/>
      <c r="I74" s="225"/>
      <c r="J74" s="225"/>
      <c r="K74" s="225"/>
      <c r="L74" s="225"/>
      <c r="M74" s="225"/>
      <c r="N74" s="225"/>
      <c r="O74" s="225"/>
      <c r="P74" s="225"/>
      <c r="Q74" s="225"/>
      <c r="R74" s="225"/>
      <c r="S74" s="225"/>
      <c r="T74" s="225"/>
      <c r="U74" s="225"/>
      <c r="V74" s="225"/>
      <c r="W74" s="225"/>
      <c r="X74" s="225"/>
      <c r="Y74" s="225"/>
      <c r="Z74" s="403"/>
      <c r="AA74" s="479"/>
      <c r="AB74" s="389"/>
      <c r="AC74" s="390"/>
      <c r="AD74" s="393"/>
      <c r="AE74" s="394"/>
      <c r="AF74" s="393"/>
      <c r="AG74" s="394"/>
      <c r="AH74" s="397"/>
      <c r="AI74" s="398"/>
      <c r="AJ74" s="397"/>
      <c r="AK74" s="398"/>
      <c r="AP74" s="400"/>
      <c r="AQ74" s="400"/>
      <c r="AR74" s="400"/>
      <c r="AS74" s="400"/>
      <c r="AT74" s="400"/>
      <c r="AU74" s="400"/>
      <c r="AV74" s="400"/>
      <c r="AW74" s="400"/>
      <c r="AX74" s="400"/>
      <c r="AY74" s="400"/>
      <c r="AZ74" s="400"/>
      <c r="BA74" s="400"/>
      <c r="BB74" s="400"/>
      <c r="BC74" s="400"/>
      <c r="BD74" s="400"/>
      <c r="BE74" s="400"/>
      <c r="BF74" s="400"/>
      <c r="BG74" s="20"/>
      <c r="BK74" s="85">
        <f>AA71</f>
        <v>3</v>
      </c>
      <c r="BL74" s="86" t="str">
        <f>IF(AK13="","",IF(AND(BK68=$BU$62,$BL$65=$BU$63),"X",""))</f>
        <v/>
      </c>
      <c r="BM74" s="86" t="str">
        <f>IF(AK13="","",IF(AND(BK68=$BU$62,$BM$65=$BU$63),"X",""))</f>
        <v/>
      </c>
      <c r="BN74" s="86" t="str">
        <f>IF(AK13="","",IF(AND(BK68=$BU$62,$BN$65=$BU$63),"X",""))</f>
        <v/>
      </c>
      <c r="BO74" s="86" t="str">
        <f>IF(AK13="","",IF(AND(BK68=$BU$62,$BO$65=$BU$63),"X",""))</f>
        <v/>
      </c>
      <c r="BP74" s="86" t="str">
        <f>IF(AK13="","",IF(AND(BK68=$BU$62,$BP$65=$BU$63),"X",""))</f>
        <v/>
      </c>
      <c r="BR74" s="85" t="str">
        <f>AH71</f>
        <v/>
      </c>
      <c r="BS74" s="86">
        <f>IF(AND($AK$13&lt;&gt;Datos!$A$6,OR($I$66=Datos!M4,$I$67=Datos!N4)),3,0)</f>
        <v>0</v>
      </c>
      <c r="BT74" s="86">
        <f>IF(AND($AK$13=Datos!$A$6,OR($I$66=Datos!M4,$I$67=Datos!N4)),3,0)</f>
        <v>0</v>
      </c>
      <c r="BU74" s="37"/>
    </row>
    <row r="75" spans="1:73" ht="28.5" customHeight="1">
      <c r="A75" s="18"/>
      <c r="C75" s="523"/>
      <c r="D75" s="523"/>
      <c r="E75" s="469" t="str">
        <f>Datos!B2</f>
        <v>Riesgo de Corrupción</v>
      </c>
      <c r="F75" s="470"/>
      <c r="G75" s="470"/>
      <c r="H75" s="471"/>
      <c r="I75" s="468" t="str">
        <f>Datos!B3</f>
        <v>Riesgo Estratégico</v>
      </c>
      <c r="J75" s="468"/>
      <c r="K75" s="468"/>
      <c r="L75" s="468"/>
      <c r="M75" s="468" t="s">
        <v>500</v>
      </c>
      <c r="N75" s="468"/>
      <c r="O75" s="468"/>
      <c r="P75" s="468"/>
      <c r="Q75" s="226"/>
      <c r="R75" s="226"/>
      <c r="S75" s="227"/>
      <c r="T75" s="225"/>
      <c r="U75" s="225"/>
      <c r="V75" s="225"/>
      <c r="W75" s="225"/>
      <c r="X75" s="225"/>
      <c r="Y75" s="225"/>
      <c r="Z75" s="403"/>
      <c r="AA75" s="479">
        <f>IF($AK$13=5,1,5)</f>
        <v>5</v>
      </c>
      <c r="AB75" s="391" t="str">
        <f>IF(ISERROR(BL76=TRUE),"",IF(BL76="","",BL76))</f>
        <v/>
      </c>
      <c r="AC75" s="392"/>
      <c r="AD75" s="391" t="str">
        <f>IF(ISERROR(BM76=TRUE),"",IF(BM76="","",BM76))</f>
        <v/>
      </c>
      <c r="AE75" s="392"/>
      <c r="AF75" s="395" t="str">
        <f>IF(ISERROR(BN76=TRUE),"",IF(BN76="","",BN76))</f>
        <v/>
      </c>
      <c r="AG75" s="396"/>
      <c r="AH75" s="395" t="str">
        <f>IF(ISERROR(BO76=TRUE),"",IF(BO76="","",BO76))</f>
        <v/>
      </c>
      <c r="AI75" s="396"/>
      <c r="AJ75" s="395" t="str">
        <f>IF(ISERROR(BP76=TRUE),"",IF(BP76="","",BP76))</f>
        <v/>
      </c>
      <c r="AK75" s="396"/>
      <c r="AP75" s="400"/>
      <c r="AQ75" s="400"/>
      <c r="AR75" s="400"/>
      <c r="AS75" s="400"/>
      <c r="AT75" s="400"/>
      <c r="AU75" s="400"/>
      <c r="AV75" s="400"/>
      <c r="AW75" s="400"/>
      <c r="AX75" s="400"/>
      <c r="AY75" s="400"/>
      <c r="AZ75" s="400"/>
      <c r="BA75" s="400"/>
      <c r="BB75" s="400"/>
      <c r="BC75" s="400"/>
      <c r="BD75" s="400"/>
      <c r="BE75" s="400"/>
      <c r="BF75" s="400"/>
      <c r="BG75" s="20"/>
      <c r="BK75" s="85">
        <f>AA73</f>
        <v>4</v>
      </c>
      <c r="BL75" s="86" t="str">
        <f>IF(AK13="","",IF(AND(BK69=$BU$62,$BL$65=$BU$63),"X",""))</f>
        <v/>
      </c>
      <c r="BM75" s="86" t="str">
        <f>IF(AK13="","",IF(AND(BK69=$BU$62,$BM$65=$BU$63),"X",""))</f>
        <v>X</v>
      </c>
      <c r="BN75" s="86" t="str">
        <f>IF(AK13="","",IF(AND(BK69=$BU$62,$BN$65=$BU$63),"X",""))</f>
        <v/>
      </c>
      <c r="BO75" s="86" t="str">
        <f>IF(AK13="","",IF(AND(BK69=$BU$62,$BO$65=$BU$63),"X",""))</f>
        <v/>
      </c>
      <c r="BP75" s="86" t="str">
        <f>IF(AK13="","",IF(AND(BK69=$BU$62,$BP$65=$BU$63),"X",""))</f>
        <v/>
      </c>
      <c r="BR75" s="85" t="str">
        <f>AH73</f>
        <v/>
      </c>
      <c r="BS75" s="86">
        <f>IF(AND($AK$13&lt;&gt;Datos!$A$6,OR($I$66=Datos!M5,$I$67=Datos!N5)),4,0)</f>
        <v>4</v>
      </c>
      <c r="BT75" s="86">
        <f>IF(AND($AK$13=Datos!$A$6,OR($I$66=Datos!M5,$I$67=Datos!N5)),2,0)</f>
        <v>0</v>
      </c>
      <c r="BU75" s="37"/>
    </row>
    <row r="76" spans="1:73">
      <c r="A76" s="18"/>
      <c r="C76" s="523"/>
      <c r="D76" s="523"/>
      <c r="E76" s="468" t="s">
        <v>501</v>
      </c>
      <c r="F76" s="468"/>
      <c r="G76" s="468"/>
      <c r="H76" s="468"/>
      <c r="I76" s="468" t="str">
        <f>Datos!B6</f>
        <v>Oportunidad</v>
      </c>
      <c r="J76" s="468"/>
      <c r="K76" s="468"/>
      <c r="L76" s="468"/>
      <c r="M76" s="472"/>
      <c r="N76" s="473"/>
      <c r="O76" s="473"/>
      <c r="P76" s="474"/>
      <c r="Q76" s="226"/>
      <c r="R76" s="481" t="str">
        <f>IF($AK$13=1,Datos!P2,IF(OR($AK$13=2,$AK$13=3),Imp_Est_Pro_Seg!AJ6,IF($AK$13=4,'Seguridad Información'!AJ6,IF($AK$13=5,Imp_oportunidad!AN6,""))))</f>
        <v/>
      </c>
      <c r="S76" s="481"/>
      <c r="T76" s="481"/>
      <c r="U76" s="481"/>
      <c r="V76" s="481"/>
      <c r="W76" s="481"/>
      <c r="X76" s="225"/>
      <c r="Y76" s="225"/>
      <c r="Z76" s="404"/>
      <c r="AA76" s="479"/>
      <c r="AB76" s="393"/>
      <c r="AC76" s="394"/>
      <c r="AD76" s="393"/>
      <c r="AE76" s="394"/>
      <c r="AF76" s="397"/>
      <c r="AG76" s="398"/>
      <c r="AH76" s="397"/>
      <c r="AI76" s="398"/>
      <c r="AJ76" s="397"/>
      <c r="AK76" s="398"/>
      <c r="AP76" s="400"/>
      <c r="AQ76" s="400"/>
      <c r="AR76" s="400"/>
      <c r="AS76" s="400"/>
      <c r="AT76" s="400"/>
      <c r="AU76" s="400"/>
      <c r="AV76" s="400"/>
      <c r="AW76" s="400"/>
      <c r="AX76" s="400"/>
      <c r="AY76" s="400"/>
      <c r="AZ76" s="400"/>
      <c r="BA76" s="400"/>
      <c r="BB76" s="400"/>
      <c r="BC76" s="400"/>
      <c r="BD76" s="400"/>
      <c r="BE76" s="400"/>
      <c r="BF76" s="400"/>
      <c r="BG76" s="20"/>
      <c r="BK76" s="85">
        <f>AA75</f>
        <v>5</v>
      </c>
      <c r="BL76" s="86" t="str">
        <f>IF(AK13="","",IF(AND(BK70=$BU$62,$BL$65=$BU$63),"X",""))</f>
        <v/>
      </c>
      <c r="BM76" s="86" t="str">
        <f>IF(AK13="","",IF(AND(BK70=$BU$62,$BM$65=$BU$63),"X",""))</f>
        <v/>
      </c>
      <c r="BN76" s="86" t="str">
        <f>IF(AK13="","",IF(AND(BK70=$BU$62,$BN$65=$BU$63),"X",""))</f>
        <v/>
      </c>
      <c r="BO76" s="86" t="str">
        <f>IF(AK13="","",IF(AND(BK70=$BU$62,$BO$65=$BU$63),"X",""))</f>
        <v/>
      </c>
      <c r="BP76" s="86" t="str">
        <f>IF(AK13="","",IF(AND(BK70=$BU$62,$BP$65=$BU$63),"X",""))</f>
        <v/>
      </c>
      <c r="BR76" s="85" t="str">
        <f>AH75</f>
        <v/>
      </c>
      <c r="BS76" s="86">
        <f>IF(AND($AK$13&lt;&gt;Datos!$A$6,OR($I$66=Datos!M6,$I$67=Datos!N6)),5,0)</f>
        <v>0</v>
      </c>
      <c r="BT76" s="86">
        <f>IF(AND($AK$13=Datos!$A$6,OR($I$66=Datos!M6,$I$67=Datos!N6)),1,0)</f>
        <v>0</v>
      </c>
      <c r="BU76" s="37"/>
    </row>
    <row r="77" spans="1:73" ht="14.45" customHeight="1">
      <c r="A77" s="18"/>
      <c r="C77" s="523"/>
      <c r="D77" s="523"/>
      <c r="E77" s="466"/>
      <c r="F77" s="466"/>
      <c r="G77" s="466"/>
      <c r="H77" s="466"/>
      <c r="I77" s="466"/>
      <c r="J77" s="467"/>
      <c r="K77" s="467"/>
      <c r="L77" s="467"/>
      <c r="M77" s="467"/>
      <c r="N77" s="467"/>
      <c r="O77" s="467"/>
      <c r="P77" s="467"/>
      <c r="Q77" s="226"/>
      <c r="R77" s="461" t="str">
        <f>IF($AK$13=1,Datos!P3,IF(OR($AK$13=2,$AK$13=3),Imp_Est_Pro_Seg!AK6,IF($AK$13=4,'Seguridad Información'!AK6,IF($AK$13=5,Imp_oportunidad!AM6,""))))</f>
        <v>Menor   -  (2)</v>
      </c>
      <c r="S77" s="461"/>
      <c r="T77" s="461"/>
      <c r="U77" s="461"/>
      <c r="V77" s="461"/>
      <c r="W77" s="461"/>
      <c r="X77" s="225"/>
      <c r="Y77" s="225"/>
      <c r="Z77" s="48"/>
      <c r="AP77" s="143"/>
      <c r="AQ77" s="143"/>
      <c r="AR77" s="143"/>
      <c r="AS77" s="143"/>
      <c r="AT77" s="143"/>
      <c r="AU77" s="143"/>
      <c r="AV77" s="143"/>
      <c r="AW77" s="143"/>
      <c r="AX77" s="143"/>
      <c r="AY77" s="143"/>
      <c r="AZ77" s="143"/>
      <c r="BA77" s="143"/>
      <c r="BB77" s="143"/>
      <c r="BG77" s="20"/>
      <c r="BK77" s="85"/>
      <c r="BL77" s="85">
        <v>1</v>
      </c>
      <c r="BM77" s="85">
        <v>2</v>
      </c>
      <c r="BN77" s="85">
        <v>3</v>
      </c>
      <c r="BO77" s="85">
        <v>4</v>
      </c>
      <c r="BP77" s="85">
        <v>5</v>
      </c>
      <c r="BR77" s="85" t="s">
        <v>371</v>
      </c>
      <c r="BS77" s="86">
        <f>SUM(BS72:BT76)</f>
        <v>4</v>
      </c>
      <c r="BT77" s="85"/>
    </row>
    <row r="78" spans="1:73" ht="14.25" customHeight="1">
      <c r="A78" s="18"/>
      <c r="C78" s="523"/>
      <c r="D78" s="523"/>
      <c r="E78" s="475" t="str">
        <f>IF(AK13=Datos!$A$6,"Escala de impacto
(beneficio)","Escala de impacto")</f>
        <v>Escala de impacto</v>
      </c>
      <c r="F78" s="475"/>
      <c r="G78" s="475"/>
      <c r="H78" s="475"/>
      <c r="I78" s="476"/>
      <c r="J78" s="234"/>
      <c r="K78" s="225"/>
      <c r="L78" s="225"/>
      <c r="M78" s="225"/>
      <c r="N78" s="225"/>
      <c r="O78" s="225"/>
      <c r="P78" s="235"/>
      <c r="Q78" s="225"/>
      <c r="R78" s="462" t="str">
        <f>IF($AK$13=1,Enc_Imp_Corrupción!$D$25,IF(OR($AK$13=2,$AK$13=3),Imp_Est_Pro_Seg!AL6,IF($AK$13=4,'Seguridad Información'!AL6,IF($AK$13=5,Imp_oportunidad!AL6,""))))</f>
        <v/>
      </c>
      <c r="S78" s="462"/>
      <c r="T78" s="462"/>
      <c r="U78" s="462"/>
      <c r="V78" s="462"/>
      <c r="W78" s="462"/>
      <c r="X78" s="225"/>
      <c r="Y78" s="225"/>
      <c r="BG78" s="20"/>
      <c r="BR78" s="85"/>
      <c r="BS78" s="85"/>
      <c r="BT78" s="85"/>
    </row>
    <row r="79" spans="1:73" ht="28.5" customHeight="1">
      <c r="A79" s="18"/>
      <c r="E79" s="475"/>
      <c r="F79" s="475"/>
      <c r="G79" s="475"/>
      <c r="H79" s="475"/>
      <c r="I79" s="476"/>
      <c r="J79" s="463" t="str">
        <f>IF(J72="","", IF(ISERROR(BU63=TRUE),"",BU63))</f>
        <v>Menor   -  (2)</v>
      </c>
      <c r="K79" s="464"/>
      <c r="L79" s="464"/>
      <c r="M79" s="464"/>
      <c r="N79" s="464"/>
      <c r="O79" s="464"/>
      <c r="P79" s="465"/>
      <c r="Q79" s="225"/>
      <c r="R79" s="462" t="str">
        <f>IF($AK$13=1,Enc_Imp_Corrupción!$D$26,IF(OR($AK$13=2,$AK$13=3),Imp_Est_Pro_Seg!AM6,IF($AK$13=4,'Seguridad Información'!AM6,IF($AK$13=5,Imp_oportunidad!AK6,""))))</f>
        <v/>
      </c>
      <c r="S79" s="462"/>
      <c r="T79" s="462"/>
      <c r="U79" s="462"/>
      <c r="V79" s="462"/>
      <c r="W79" s="462"/>
      <c r="X79" s="225"/>
      <c r="Y79" s="225"/>
      <c r="Z79" s="49"/>
      <c r="BG79" s="20"/>
    </row>
    <row r="80" spans="1:73" ht="20.25" customHeight="1">
      <c r="A80" s="18"/>
      <c r="E80" s="475"/>
      <c r="F80" s="475"/>
      <c r="G80" s="475"/>
      <c r="H80" s="475"/>
      <c r="I80" s="476"/>
      <c r="J80" s="231"/>
      <c r="K80" s="232"/>
      <c r="L80" s="232"/>
      <c r="M80" s="232"/>
      <c r="N80" s="232"/>
      <c r="O80" s="232"/>
      <c r="P80" s="233"/>
      <c r="Q80" s="225"/>
      <c r="R80" s="462" t="str">
        <f>IF($AK$13=1,Enc_Imp_Corrupción!$D$27,IF(OR($AK$13=2,$AK$13=3),Imp_Est_Pro_Seg!AN6,IF($AK$13=4,'Seguridad Información'!AN6,IF($AK$13=5,Imp_oportunidad!AJ6,""))))</f>
        <v/>
      </c>
      <c r="S80" s="462"/>
      <c r="T80" s="462"/>
      <c r="U80" s="462"/>
      <c r="V80" s="462"/>
      <c r="W80" s="462"/>
      <c r="X80" s="225"/>
      <c r="Y80" s="225"/>
      <c r="Z80" s="49"/>
      <c r="BG80" s="20"/>
    </row>
    <row r="81" spans="1:78" ht="16.5" hidden="1" customHeight="1">
      <c r="A81" s="18"/>
      <c r="F81" s="460" t="s">
        <v>502</v>
      </c>
      <c r="G81" s="460"/>
      <c r="H81" s="460" t="s">
        <v>503</v>
      </c>
      <c r="I81" s="460"/>
      <c r="Q81" s="225"/>
      <c r="R81" s="225"/>
      <c r="S81" s="225"/>
      <c r="T81" s="225"/>
      <c r="U81" s="225"/>
      <c r="V81" s="225"/>
      <c r="W81" s="225"/>
      <c r="X81" s="225"/>
      <c r="Z81" s="49"/>
      <c r="BG81" s="20"/>
    </row>
    <row r="82" spans="1:78" ht="12" hidden="1" customHeight="1">
      <c r="A82" s="18"/>
      <c r="F82" s="50"/>
      <c r="G82" s="25"/>
      <c r="H82" s="87">
        <f>IF(R76&lt;&gt;"",1,IF(R77&lt;&gt;"",2,IF(R78&lt;&gt;"",3,IF(R79&lt;&gt;"",4,IF(R80&lt;&gt;"",5,"")))))</f>
        <v>2</v>
      </c>
      <c r="I82" s="25"/>
      <c r="Q82" s="225"/>
      <c r="R82" s="225"/>
      <c r="S82" s="225"/>
      <c r="T82" s="225"/>
      <c r="U82" s="225"/>
      <c r="V82" s="225"/>
      <c r="W82" s="225"/>
      <c r="X82" s="225"/>
      <c r="Z82" s="49"/>
      <c r="BG82" s="20"/>
      <c r="BL82" s="39"/>
      <c r="BM82" s="39"/>
      <c r="BN82" s="39"/>
      <c r="BO82" s="39"/>
    </row>
    <row r="83" spans="1:78" ht="30" customHeight="1" thickBot="1">
      <c r="A83" s="51"/>
      <c r="B83" s="52"/>
      <c r="C83" s="52"/>
      <c r="D83" s="52"/>
      <c r="E83" s="52"/>
      <c r="F83" s="52"/>
      <c r="G83" s="52"/>
      <c r="H83" s="52"/>
      <c r="I83" s="52"/>
      <c r="J83" s="52"/>
      <c r="K83" s="52"/>
      <c r="L83" s="52"/>
      <c r="M83" s="52"/>
      <c r="N83" s="52"/>
      <c r="O83" s="52"/>
      <c r="P83" s="52"/>
      <c r="Q83" s="52"/>
      <c r="R83" s="52"/>
      <c r="S83" s="52"/>
      <c r="T83" s="52"/>
      <c r="U83" s="52"/>
      <c r="V83" s="52"/>
      <c r="W83" s="52"/>
      <c r="X83" s="52"/>
      <c r="Y83" s="52"/>
      <c r="Z83" s="53"/>
      <c r="AA83" s="52"/>
      <c r="AB83" s="52"/>
      <c r="AC83" s="52"/>
      <c r="AD83" s="52"/>
      <c r="AE83" s="52"/>
      <c r="AF83" s="52"/>
      <c r="AG83" s="52"/>
      <c r="AH83" s="52"/>
      <c r="AI83" s="52"/>
      <c r="AJ83" s="52"/>
      <c r="AK83" s="52"/>
      <c r="AL83" s="52"/>
      <c r="AM83" s="52"/>
      <c r="AN83" s="52"/>
      <c r="AO83" s="52"/>
      <c r="AP83" s="52"/>
      <c r="AQ83" s="52"/>
      <c r="AR83" s="52"/>
      <c r="AS83" s="52"/>
      <c r="AT83" s="52"/>
      <c r="AU83" s="52"/>
      <c r="AV83" s="52"/>
      <c r="AW83" s="52"/>
      <c r="AX83" s="52"/>
      <c r="AY83" s="52"/>
      <c r="AZ83" s="52"/>
      <c r="BA83" s="52"/>
      <c r="BB83" s="52"/>
      <c r="BC83" s="52"/>
      <c r="BD83" s="52"/>
      <c r="BE83" s="52"/>
      <c r="BF83" s="52"/>
      <c r="BG83" s="54"/>
    </row>
    <row r="84" spans="1:78" ht="32.25" customHeight="1" thickBot="1">
      <c r="A84" s="380" t="s">
        <v>504</v>
      </c>
      <c r="B84" s="381"/>
      <c r="C84" s="381"/>
      <c r="D84" s="381"/>
      <c r="E84" s="381"/>
      <c r="F84" s="381"/>
      <c r="G84" s="381"/>
      <c r="H84" s="381"/>
      <c r="I84" s="381"/>
      <c r="J84" s="382"/>
      <c r="K84" s="27"/>
      <c r="L84" s="27"/>
      <c r="M84" s="16"/>
      <c r="N84" s="16"/>
      <c r="O84" s="16"/>
      <c r="P84" s="16"/>
      <c r="Q84" s="16"/>
      <c r="R84" s="16"/>
      <c r="S84" s="16"/>
      <c r="T84" s="16"/>
      <c r="U84" s="16"/>
      <c r="V84" s="16"/>
      <c r="W84" s="16"/>
      <c r="X84" s="529" t="s">
        <v>505</v>
      </c>
      <c r="Y84" s="530"/>
      <c r="Z84" s="530"/>
      <c r="AA84" s="530"/>
      <c r="AB84" s="530"/>
      <c r="AC84" s="530"/>
      <c r="AD84" s="530"/>
      <c r="AE84" s="530"/>
      <c r="AF84" s="530"/>
      <c r="AG84" s="530"/>
      <c r="AH84" s="530"/>
      <c r="AI84" s="530"/>
      <c r="AJ84" s="530"/>
      <c r="AK84" s="530"/>
      <c r="AL84" s="530"/>
      <c r="AM84" s="531"/>
      <c r="AN84" s="535" t="s">
        <v>506</v>
      </c>
      <c r="AO84" s="536"/>
      <c r="AP84" s="536"/>
      <c r="AQ84" s="536"/>
      <c r="AR84" s="536"/>
      <c r="AS84" s="537"/>
      <c r="AT84" s="16"/>
      <c r="AU84" s="98"/>
      <c r="AV84" s="98"/>
      <c r="AW84" s="16"/>
      <c r="AX84" s="16"/>
      <c r="AY84" s="16"/>
      <c r="AZ84" s="16"/>
      <c r="BA84" s="16"/>
      <c r="BB84" s="16"/>
      <c r="BC84" s="16"/>
      <c r="BD84" s="16"/>
      <c r="BE84" s="16"/>
      <c r="BF84" s="16"/>
      <c r="BG84" s="17"/>
    </row>
    <row r="85" spans="1:78" ht="15" customHeight="1">
      <c r="A85" s="18"/>
      <c r="X85" s="526" t="s">
        <v>507</v>
      </c>
      <c r="Y85" s="526"/>
      <c r="Z85" s="526"/>
      <c r="AA85" s="526"/>
      <c r="AB85" s="526" t="s">
        <v>508</v>
      </c>
      <c r="AC85" s="526"/>
      <c r="AD85" s="526" t="s">
        <v>509</v>
      </c>
      <c r="AE85" s="526"/>
      <c r="AF85" s="526" t="s">
        <v>510</v>
      </c>
      <c r="AG85" s="526"/>
      <c r="AH85" s="527" t="s">
        <v>511</v>
      </c>
      <c r="AI85" s="528"/>
      <c r="AJ85" s="526" t="s">
        <v>512</v>
      </c>
      <c r="AK85" s="526"/>
      <c r="AL85" s="532" t="s">
        <v>513</v>
      </c>
      <c r="AM85" s="532"/>
      <c r="AN85" s="538" t="s">
        <v>514</v>
      </c>
      <c r="AO85" s="538"/>
      <c r="AP85" s="538"/>
      <c r="AQ85" s="538"/>
      <c r="AR85" s="542" t="s">
        <v>515</v>
      </c>
      <c r="AS85" s="542"/>
      <c r="AT85" s="99"/>
      <c r="AU85" s="100"/>
      <c r="AV85" s="100"/>
      <c r="AZ85" s="93"/>
      <c r="BA85" s="93"/>
      <c r="BB85" s="93"/>
      <c r="BE85" s="44"/>
      <c r="BG85" s="20"/>
      <c r="BS85" s="556" t="s">
        <v>516</v>
      </c>
      <c r="BT85" s="557"/>
      <c r="BU85" s="558"/>
      <c r="BV85" s="556" t="s">
        <v>517</v>
      </c>
      <c r="BW85" s="557"/>
      <c r="BX85" s="558"/>
    </row>
    <row r="86" spans="1:78" ht="217.5" customHeight="1">
      <c r="A86" s="18"/>
      <c r="D86" s="484" t="s">
        <v>518</v>
      </c>
      <c r="E86" s="484"/>
      <c r="F86" s="484"/>
      <c r="G86" s="484"/>
      <c r="H86" s="484"/>
      <c r="I86" s="484"/>
      <c r="J86" s="484"/>
      <c r="K86" s="484"/>
      <c r="L86" s="484"/>
      <c r="M86" s="484"/>
      <c r="N86" s="484"/>
      <c r="O86" s="484"/>
      <c r="P86" s="484"/>
      <c r="Q86" s="484"/>
      <c r="R86" s="484"/>
      <c r="S86" s="484"/>
      <c r="T86" s="521" t="s">
        <v>519</v>
      </c>
      <c r="U86" s="521"/>
      <c r="V86" s="521"/>
      <c r="W86" s="521"/>
      <c r="X86" s="522" t="s">
        <v>520</v>
      </c>
      <c r="Y86" s="522"/>
      <c r="Z86" s="522" t="s">
        <v>521</v>
      </c>
      <c r="AA86" s="522"/>
      <c r="AB86" s="522" t="s">
        <v>522</v>
      </c>
      <c r="AC86" s="522"/>
      <c r="AD86" s="522" t="s">
        <v>523</v>
      </c>
      <c r="AE86" s="522"/>
      <c r="AF86" s="522" t="s">
        <v>524</v>
      </c>
      <c r="AG86" s="522"/>
      <c r="AH86" s="522" t="s">
        <v>525</v>
      </c>
      <c r="AI86" s="522"/>
      <c r="AJ86" s="522" t="s">
        <v>526</v>
      </c>
      <c r="AK86" s="522"/>
      <c r="AL86" s="532"/>
      <c r="AM86" s="532"/>
      <c r="AN86" s="539" t="s">
        <v>527</v>
      </c>
      <c r="AO86" s="540"/>
      <c r="AP86" s="540"/>
      <c r="AQ86" s="541"/>
      <c r="AR86" s="542"/>
      <c r="AS86" s="542"/>
      <c r="AT86" s="534" t="s">
        <v>528</v>
      </c>
      <c r="AU86" s="510"/>
      <c r="AV86" s="511"/>
      <c r="AW86" s="534" t="s">
        <v>529</v>
      </c>
      <c r="AX86" s="510"/>
      <c r="AY86" s="511"/>
      <c r="AZ86" s="559" t="str">
        <f>IF(AK13=Datos!A6,"¿El conjunto de controles ayuda a incrementar la probabilidad?","¿El conjunto de controles ayuda a disminunir la probabilidad?")</f>
        <v>¿El conjunto de controles ayuda a disminunir la probabilidad?</v>
      </c>
      <c r="BA86" s="560"/>
      <c r="BB86" s="561"/>
      <c r="BC86" s="562" t="s">
        <v>530</v>
      </c>
      <c r="BD86" s="563"/>
      <c r="BE86" s="563"/>
      <c r="BF86" s="563"/>
      <c r="BG86" s="564"/>
      <c r="BI86" s="55" t="str">
        <f>$X$85</f>
        <v>Responsable</v>
      </c>
      <c r="BJ86" s="55" t="str">
        <f>$X$85</f>
        <v>Responsable</v>
      </c>
      <c r="BK86" s="55" t="str">
        <f>$AB$85</f>
        <v>Periodicidad</v>
      </c>
      <c r="BL86" s="55" t="str">
        <f>$AD$85</f>
        <v>Propósito</v>
      </c>
      <c r="BM86" s="55" t="str">
        <f>$AF$85</f>
        <v>Realización</v>
      </c>
      <c r="BN86" s="55" t="str">
        <f>$AH$85</f>
        <v>Observación</v>
      </c>
      <c r="BO86" s="55" t="str">
        <f>$AJ$85</f>
        <v>Evidencia</v>
      </c>
      <c r="BP86" s="56" t="s">
        <v>531</v>
      </c>
      <c r="BQ86" s="89" t="s">
        <v>532</v>
      </c>
      <c r="BR86" s="89" t="s">
        <v>533</v>
      </c>
      <c r="BS86" s="86" t="str">
        <f>Datos!$AO$2</f>
        <v>Fuerte</v>
      </c>
      <c r="BT86" s="86" t="str">
        <f>Datos!$AO$3</f>
        <v>Moderado</v>
      </c>
      <c r="BU86" s="86" t="str">
        <f>Datos!$AO$4</f>
        <v>Débil</v>
      </c>
      <c r="BV86" s="86" t="s">
        <v>534</v>
      </c>
      <c r="BW86" s="86" t="s">
        <v>535</v>
      </c>
      <c r="BX86" s="86" t="s">
        <v>536</v>
      </c>
      <c r="BY86" s="86" t="s">
        <v>537</v>
      </c>
      <c r="BZ86" s="86" t="s">
        <v>538</v>
      </c>
    </row>
    <row r="87" spans="1:78" ht="183" customHeight="1">
      <c r="A87" s="18"/>
      <c r="D87" s="436" t="s">
        <v>539</v>
      </c>
      <c r="E87" s="436"/>
      <c r="F87" s="436"/>
      <c r="G87" s="436"/>
      <c r="H87" s="436"/>
      <c r="I87" s="436"/>
      <c r="J87" s="436"/>
      <c r="K87" s="436"/>
      <c r="L87" s="436"/>
      <c r="M87" s="436"/>
      <c r="N87" s="436"/>
      <c r="O87" s="436"/>
      <c r="P87" s="436"/>
      <c r="Q87" s="436"/>
      <c r="R87" s="436"/>
      <c r="S87" s="436"/>
      <c r="T87" s="437" t="str">
        <f t="shared" ref="T87:T96" si="0">IF(D87&lt;&gt;"","Preventivo","")</f>
        <v>Preventivo</v>
      </c>
      <c r="U87" s="437"/>
      <c r="V87" s="437"/>
      <c r="W87" s="437"/>
      <c r="X87" s="438" t="s">
        <v>74</v>
      </c>
      <c r="Y87" s="439"/>
      <c r="Z87" s="438" t="s">
        <v>75</v>
      </c>
      <c r="AA87" s="439"/>
      <c r="AB87" s="438" t="s">
        <v>76</v>
      </c>
      <c r="AC87" s="439"/>
      <c r="AD87" s="438" t="s">
        <v>77</v>
      </c>
      <c r="AE87" s="439"/>
      <c r="AF87" s="438" t="s">
        <v>78</v>
      </c>
      <c r="AG87" s="439"/>
      <c r="AH87" s="438" t="s">
        <v>79</v>
      </c>
      <c r="AI87" s="439"/>
      <c r="AJ87" s="438" t="s">
        <v>80</v>
      </c>
      <c r="AK87" s="439"/>
      <c r="AL87" s="457" t="str">
        <f t="shared" ref="AL87:AL96" si="1">IF(D87&lt;&gt;"",BQ87,"")</f>
        <v>Fuerte</v>
      </c>
      <c r="AM87" s="458"/>
      <c r="AN87" s="438" t="s">
        <v>82</v>
      </c>
      <c r="AO87" s="459"/>
      <c r="AP87" s="459"/>
      <c r="AQ87" s="439"/>
      <c r="AR87" s="457" t="str">
        <f>IF(AN87&lt;&gt;"",BR87,"")</f>
        <v>Fuerte</v>
      </c>
      <c r="AS87" s="458"/>
      <c r="AT87" s="457" t="str">
        <f t="shared" ref="AT87:AT96" si="2">IF(BV87="","",BV87)</f>
        <v>Fuerte</v>
      </c>
      <c r="AU87" s="533"/>
      <c r="AV87" s="458"/>
      <c r="AW87" s="547" t="str">
        <f>IF(OR(AT87="",BX97=""),"",BX97)</f>
        <v>Fuerte</v>
      </c>
      <c r="AX87" s="548"/>
      <c r="AY87" s="549"/>
      <c r="AZ87" s="547" t="str">
        <f>IF(AW87="","",IF(BW$97&gt;=Datos!$AS$2,Datos!AQ2,Datos!AQ3))</f>
        <v>Directamente</v>
      </c>
      <c r="BA87" s="548"/>
      <c r="BB87" s="549"/>
      <c r="BC87" s="347" t="s">
        <v>540</v>
      </c>
      <c r="BD87" s="348"/>
      <c r="BE87" s="348"/>
      <c r="BF87" s="348"/>
      <c r="BG87" s="349"/>
      <c r="BI87" s="86">
        <f>IF(X87=Datos!$AH$2,15,"")</f>
        <v>15</v>
      </c>
      <c r="BJ87" s="86">
        <f>IF(Z87=Datos!$AI$2,15,"")</f>
        <v>15</v>
      </c>
      <c r="BK87" s="86">
        <f>IF(AB87=Datos!$AJ$2,15,"")</f>
        <v>15</v>
      </c>
      <c r="BL87" s="86">
        <f>IF(AD87=Datos!$AK$2,15,"")</f>
        <v>15</v>
      </c>
      <c r="BM87" s="86">
        <f>IF(AF87=Datos!$AL$2,15,"")</f>
        <v>15</v>
      </c>
      <c r="BN87" s="86">
        <f>IF(AH87=Datos!$AM$2,15,"")</f>
        <v>15</v>
      </c>
      <c r="BO87" s="86">
        <f>IF(AJ87=Datos!$AN$2,10,IF(AJ87=Datos!$AN$3,5,IF(AJ87=Datos!$AN$4,"","")))</f>
        <v>10</v>
      </c>
      <c r="BP87" s="86">
        <f>SUM(BI87:BO87)</f>
        <v>100</v>
      </c>
      <c r="BQ87" s="86" t="str">
        <f>IF(D87="","",IF(BP87&gt;=96,Datos!$AO$2,IF(BP87&gt;=86,Datos!$AO$3,IF(BP87&lt;86,Datos!$AO$4,""))))</f>
        <v>Fuerte</v>
      </c>
      <c r="BR87" s="86" t="str">
        <f>IF(AN87="","",IF(AN87=Datos!$AP$2,Datos!$AO$2,IF(AN87=Datos!$AP$3,Datos!$AO$3,IF(AN87=Datos!$AP$4,Datos!$AO$4,""))))</f>
        <v>Fuerte</v>
      </c>
      <c r="BS87" s="86" t="str">
        <f>IF(AND(BQ87=$BS$86,BR87=$BS$86),$BS$86,"")</f>
        <v>Fuerte</v>
      </c>
      <c r="BT87" s="86" t="str">
        <f>IF(AND(BQ87=$BS$86,BR87=$BT$86),$BT$86,IF(AND(BQ87=$BT$86,BR87=$BS$86),$BT$86,IF(AND(BQ87=$BT$86,BR87=$BT$86),$BT$86,"")))</f>
        <v/>
      </c>
      <c r="BU87" s="86" t="str">
        <f>IF(AND(BQ87=$BS$86,BR87=$BU$86),$BU$86,IF(AND(BQ87=$BT$86,BR87=$BU$86),$BU$86,IF(AND(BQ87=$BU$86,BR87=$BS$86),$BU$86,IF(AND(BQ87=$BU$86,BR87=$BT$86),$BU$86,IF(AND(BQ87=$BU$86,BR87=$BU$86),$BU$86,"")))))</f>
        <v/>
      </c>
      <c r="BV87" s="86" t="str">
        <f>IF(BS87&lt;&gt;"",BS87,IF(BT87&lt;&gt;"",BT87,IF(BU87&lt;&gt;"",BU87,"")))</f>
        <v>Fuerte</v>
      </c>
      <c r="BW87" s="86">
        <f>IF(BV87=Datos!$AO$2,100,IF(BV87=Datos!$AO$3,50,IF(BV87=Datos!$AO$4,0,"")))</f>
        <v>100</v>
      </c>
      <c r="BX87" s="92"/>
      <c r="BY87" s="94"/>
      <c r="BZ87" s="91"/>
    </row>
    <row r="88" spans="1:78" ht="133.5" customHeight="1">
      <c r="A88" s="18"/>
      <c r="D88" s="436" t="s">
        <v>541</v>
      </c>
      <c r="E88" s="436"/>
      <c r="F88" s="436"/>
      <c r="G88" s="436"/>
      <c r="H88" s="436"/>
      <c r="I88" s="436"/>
      <c r="J88" s="436"/>
      <c r="K88" s="436"/>
      <c r="L88" s="436"/>
      <c r="M88" s="436"/>
      <c r="N88" s="436"/>
      <c r="O88" s="436"/>
      <c r="P88" s="436"/>
      <c r="Q88" s="436"/>
      <c r="R88" s="436"/>
      <c r="S88" s="436"/>
      <c r="T88" s="437" t="str">
        <f t="shared" si="0"/>
        <v>Preventivo</v>
      </c>
      <c r="U88" s="437"/>
      <c r="V88" s="437"/>
      <c r="W88" s="437"/>
      <c r="X88" s="438" t="s">
        <v>74</v>
      </c>
      <c r="Y88" s="439"/>
      <c r="Z88" s="438" t="s">
        <v>75</v>
      </c>
      <c r="AA88" s="439"/>
      <c r="AB88" s="438" t="s">
        <v>76</v>
      </c>
      <c r="AC88" s="439"/>
      <c r="AD88" s="438" t="s">
        <v>77</v>
      </c>
      <c r="AE88" s="439"/>
      <c r="AF88" s="438" t="s">
        <v>78</v>
      </c>
      <c r="AG88" s="439"/>
      <c r="AH88" s="438" t="s">
        <v>79</v>
      </c>
      <c r="AI88" s="439"/>
      <c r="AJ88" s="438" t="s">
        <v>80</v>
      </c>
      <c r="AK88" s="439"/>
      <c r="AL88" s="457" t="str">
        <f t="shared" si="1"/>
        <v>Fuerte</v>
      </c>
      <c r="AM88" s="458"/>
      <c r="AN88" s="438" t="s">
        <v>82</v>
      </c>
      <c r="AO88" s="459"/>
      <c r="AP88" s="459"/>
      <c r="AQ88" s="439"/>
      <c r="AR88" s="457" t="str">
        <f t="shared" ref="AR88" si="3">IF(AN88&lt;&gt;"",BR88,"")</f>
        <v>Fuerte</v>
      </c>
      <c r="AS88" s="458"/>
      <c r="AT88" s="457" t="str">
        <f t="shared" si="2"/>
        <v>Fuerte</v>
      </c>
      <c r="AU88" s="533"/>
      <c r="AV88" s="458"/>
      <c r="AW88" s="550"/>
      <c r="AX88" s="551"/>
      <c r="AY88" s="552"/>
      <c r="AZ88" s="550"/>
      <c r="BA88" s="551"/>
      <c r="BB88" s="552"/>
      <c r="BC88" s="347" t="s">
        <v>542</v>
      </c>
      <c r="BD88" s="348"/>
      <c r="BE88" s="348"/>
      <c r="BF88" s="348"/>
      <c r="BG88" s="349"/>
      <c r="BI88" s="86">
        <f>IF(X88=Datos!$AH$2,15,"")</f>
        <v>15</v>
      </c>
      <c r="BJ88" s="86">
        <f>IF(Z88=Datos!$AI$2,15,"")</f>
        <v>15</v>
      </c>
      <c r="BK88" s="86">
        <f>IF(AB88=Datos!$AJ$2,15,"")</f>
        <v>15</v>
      </c>
      <c r="BL88" s="86">
        <f>IF(AD88=Datos!$AK$2,15,"")</f>
        <v>15</v>
      </c>
      <c r="BM88" s="86">
        <f>IF(AF88=Datos!$AL$2,15,"")</f>
        <v>15</v>
      </c>
      <c r="BN88" s="86">
        <f>IF(AH88=Datos!$AM$2,15,"")</f>
        <v>15</v>
      </c>
      <c r="BO88" s="86">
        <f>IF(AJ88=Datos!$AN$2,10,IF(AJ88=Datos!$AN$3,5,IF(AJ88=Datos!$AN$4,"","")))</f>
        <v>10</v>
      </c>
      <c r="BP88" s="86">
        <f t="shared" ref="BP88:BP96" si="4">SUM(BI88:BO88)</f>
        <v>100</v>
      </c>
      <c r="BQ88" s="86" t="str">
        <f>IF(D88="","",IF(BP88&gt;=96,Datos!$AO$2,IF(BP88&gt;=86,Datos!$AO$3,IF(BP88&lt;86,Datos!$AO$4,""))))</f>
        <v>Fuerte</v>
      </c>
      <c r="BR88" s="86" t="str">
        <f>IF(AN88="","",IF(AN88=Datos!$AP$2,Datos!$AO$2,IF(AN88=Datos!$AP$3,Datos!$AO$3,IF(AN88=Datos!$AP$4,Datos!$AO$4,""))))</f>
        <v>Fuerte</v>
      </c>
      <c r="BS88" s="86" t="str">
        <f t="shared" ref="BS88:BS96" si="5">IF(AND(BQ88=$BS$86,BR88=$BS$86),$BS$86,"")</f>
        <v>Fuerte</v>
      </c>
      <c r="BT88" s="86" t="str">
        <f t="shared" ref="BT88:BT96" si="6">IF(AND(BQ88=$BS$86,BR88=$BT$86),$BT$86,IF(AND(BQ88=$BT$86,BR88=$BS$86),$BT$86,IF(AND(BQ88=$BT$86,BR88=$BT$86),$BT$86,"")))</f>
        <v/>
      </c>
      <c r="BU88" s="86" t="str">
        <f t="shared" ref="BU88:BU96" si="7">IF(AND(BQ88=$BS$86,BR88=$BU$86),$BU$86,IF(AND(BQ88=$BT$86,BR88=$BU$86),$BU$86,IF(AND(BQ88=$BU$86,BR88=$BS$86),$BU$86,IF(AND(BQ88=$BU$86,BR88=$BT$86),$BU$86,IF(AND(BQ88=$BU$86,BR88=$BU$86),$BU$86,"")))))</f>
        <v/>
      </c>
      <c r="BV88" s="86" t="str">
        <f t="shared" ref="BV88:BV96" si="8">IF(BS88&lt;&gt;"",BS88,IF(BT88&lt;&gt;"",BT88,IF(BU88&lt;&gt;"",BU88,"")))</f>
        <v>Fuerte</v>
      </c>
      <c r="BW88" s="86">
        <f>IF(BV88=Datos!$AO$2,100,IF(BV88=Datos!$AO$3,50,IF(BV88=Datos!$AO$4,0,"")))</f>
        <v>100</v>
      </c>
      <c r="BX88" s="92"/>
      <c r="BY88" s="92"/>
      <c r="BZ88" s="91"/>
    </row>
    <row r="89" spans="1:78" ht="189.75" customHeight="1">
      <c r="A89" s="18"/>
      <c r="D89" s="436" t="s">
        <v>543</v>
      </c>
      <c r="E89" s="436"/>
      <c r="F89" s="436"/>
      <c r="G89" s="436"/>
      <c r="H89" s="436"/>
      <c r="I89" s="436"/>
      <c r="J89" s="436"/>
      <c r="K89" s="436"/>
      <c r="L89" s="436"/>
      <c r="M89" s="436"/>
      <c r="N89" s="436"/>
      <c r="O89" s="436"/>
      <c r="P89" s="436"/>
      <c r="Q89" s="436"/>
      <c r="R89" s="436"/>
      <c r="S89" s="436"/>
      <c r="T89" s="437" t="str">
        <f t="shared" si="0"/>
        <v>Preventivo</v>
      </c>
      <c r="U89" s="437"/>
      <c r="V89" s="437"/>
      <c r="W89" s="437"/>
      <c r="X89" s="438" t="s">
        <v>74</v>
      </c>
      <c r="Y89" s="439"/>
      <c r="Z89" s="438" t="s">
        <v>75</v>
      </c>
      <c r="AA89" s="439"/>
      <c r="AB89" s="438" t="s">
        <v>76</v>
      </c>
      <c r="AC89" s="439"/>
      <c r="AD89" s="438" t="s">
        <v>77</v>
      </c>
      <c r="AE89" s="439"/>
      <c r="AF89" s="438" t="s">
        <v>78</v>
      </c>
      <c r="AG89" s="439"/>
      <c r="AH89" s="438" t="s">
        <v>79</v>
      </c>
      <c r="AI89" s="439"/>
      <c r="AJ89" s="438" t="s">
        <v>80</v>
      </c>
      <c r="AK89" s="439"/>
      <c r="AL89" s="457" t="str">
        <f t="shared" si="1"/>
        <v>Fuerte</v>
      </c>
      <c r="AM89" s="458"/>
      <c r="AN89" s="438" t="s">
        <v>82</v>
      </c>
      <c r="AO89" s="459"/>
      <c r="AP89" s="459"/>
      <c r="AQ89" s="439"/>
      <c r="AR89" s="457" t="str">
        <f t="shared" ref="AR89:AR96" si="9">IF(AN89&lt;&gt;"",BR89,"")</f>
        <v>Fuerte</v>
      </c>
      <c r="AS89" s="458"/>
      <c r="AT89" s="457" t="str">
        <f t="shared" si="2"/>
        <v>Fuerte</v>
      </c>
      <c r="AU89" s="533"/>
      <c r="AV89" s="458"/>
      <c r="AW89" s="550"/>
      <c r="AX89" s="551"/>
      <c r="AY89" s="552"/>
      <c r="AZ89" s="550"/>
      <c r="BA89" s="551"/>
      <c r="BB89" s="552"/>
      <c r="BC89" s="347" t="s">
        <v>544</v>
      </c>
      <c r="BD89" s="348"/>
      <c r="BE89" s="348"/>
      <c r="BF89" s="348"/>
      <c r="BG89" s="349"/>
      <c r="BI89" s="86">
        <f>IF(X89=Datos!$AH$2,15,"")</f>
        <v>15</v>
      </c>
      <c r="BJ89" s="86">
        <f>IF(Z89=Datos!$AI$2,15,"")</f>
        <v>15</v>
      </c>
      <c r="BK89" s="86">
        <f>IF(AB89=Datos!$AJ$2,15,"")</f>
        <v>15</v>
      </c>
      <c r="BL89" s="86">
        <f>IF(AD89=Datos!$AK$2,15,"")</f>
        <v>15</v>
      </c>
      <c r="BM89" s="86">
        <f>IF(AF89=Datos!$AL$2,15,"")</f>
        <v>15</v>
      </c>
      <c r="BN89" s="86">
        <f>IF(AH89=Datos!$AM$2,15,"")</f>
        <v>15</v>
      </c>
      <c r="BO89" s="86">
        <f>IF(AJ89=Datos!$AN$2,10,IF(AJ89=Datos!$AN$3,5,IF(AJ89=Datos!$AN$4,"","")))</f>
        <v>10</v>
      </c>
      <c r="BP89" s="86">
        <f t="shared" si="4"/>
        <v>100</v>
      </c>
      <c r="BQ89" s="86" t="str">
        <f>IF(D89="","",IF(BP89&gt;=96,Datos!$AO$2,IF(BP89&gt;=86,Datos!$AO$3,IF(BP89&lt;86,Datos!$AO$4,""))))</f>
        <v>Fuerte</v>
      </c>
      <c r="BR89" s="86" t="str">
        <f>IF(AN89="","",IF(AN89=Datos!$AP$2,Datos!$AO$2,IF(AN89=Datos!$AP$3,Datos!$AO$3,IF(AN89=Datos!$AP$4,Datos!$AO$4,""))))</f>
        <v>Fuerte</v>
      </c>
      <c r="BS89" s="86" t="str">
        <f t="shared" si="5"/>
        <v>Fuerte</v>
      </c>
      <c r="BT89" s="86" t="str">
        <f t="shared" si="6"/>
        <v/>
      </c>
      <c r="BU89" s="86" t="str">
        <f t="shared" si="7"/>
        <v/>
      </c>
      <c r="BV89" s="86" t="str">
        <f t="shared" si="8"/>
        <v>Fuerte</v>
      </c>
      <c r="BW89" s="86">
        <f>IF(BV89=Datos!$AO$2,100,IF(BV89=Datos!$AO$3,50,IF(BV89=Datos!$AO$4,0,"")))</f>
        <v>100</v>
      </c>
      <c r="BX89" s="92"/>
      <c r="BY89" s="92"/>
      <c r="BZ89" s="91"/>
    </row>
    <row r="90" spans="1:78" ht="26.25" customHeight="1">
      <c r="A90" s="18"/>
      <c r="D90" s="436"/>
      <c r="E90" s="436"/>
      <c r="F90" s="436"/>
      <c r="G90" s="436"/>
      <c r="H90" s="436"/>
      <c r="I90" s="436"/>
      <c r="J90" s="436"/>
      <c r="K90" s="436"/>
      <c r="L90" s="436"/>
      <c r="M90" s="436"/>
      <c r="N90" s="436"/>
      <c r="O90" s="436"/>
      <c r="P90" s="436"/>
      <c r="Q90" s="436"/>
      <c r="R90" s="436"/>
      <c r="S90" s="436"/>
      <c r="T90" s="437" t="str">
        <f t="shared" si="0"/>
        <v/>
      </c>
      <c r="U90" s="437"/>
      <c r="V90" s="437"/>
      <c r="W90" s="437"/>
      <c r="X90" s="438"/>
      <c r="Y90" s="439"/>
      <c r="Z90" s="438"/>
      <c r="AA90" s="439"/>
      <c r="AB90" s="438"/>
      <c r="AC90" s="439"/>
      <c r="AD90" s="438"/>
      <c r="AE90" s="439"/>
      <c r="AF90" s="438"/>
      <c r="AG90" s="439"/>
      <c r="AH90" s="438"/>
      <c r="AI90" s="439"/>
      <c r="AJ90" s="438"/>
      <c r="AK90" s="439"/>
      <c r="AL90" s="457" t="str">
        <f t="shared" si="1"/>
        <v/>
      </c>
      <c r="AM90" s="458"/>
      <c r="AN90" s="438"/>
      <c r="AO90" s="459"/>
      <c r="AP90" s="459"/>
      <c r="AQ90" s="439"/>
      <c r="AR90" s="457" t="str">
        <f t="shared" si="9"/>
        <v/>
      </c>
      <c r="AS90" s="458"/>
      <c r="AT90" s="457" t="str">
        <f t="shared" si="2"/>
        <v/>
      </c>
      <c r="AU90" s="533"/>
      <c r="AV90" s="458"/>
      <c r="AW90" s="550"/>
      <c r="AX90" s="551"/>
      <c r="AY90" s="552"/>
      <c r="AZ90" s="550"/>
      <c r="BA90" s="551"/>
      <c r="BB90" s="552"/>
      <c r="BC90" s="347"/>
      <c r="BD90" s="348"/>
      <c r="BE90" s="348"/>
      <c r="BF90" s="348"/>
      <c r="BG90" s="349"/>
      <c r="BI90" s="86" t="str">
        <f>IF(X90=Datos!$AH$2,15,"")</f>
        <v/>
      </c>
      <c r="BJ90" s="86" t="str">
        <f>IF(Z90=Datos!$AI$2,15,"")</f>
        <v/>
      </c>
      <c r="BK90" s="86" t="str">
        <f>IF(AB90=Datos!$AJ$2,15,"")</f>
        <v/>
      </c>
      <c r="BL90" s="86" t="str">
        <f>IF(AD90=Datos!$AK$2,15,"")</f>
        <v/>
      </c>
      <c r="BM90" s="86" t="str">
        <f>IF(AF90=Datos!$AL$2,15,"")</f>
        <v/>
      </c>
      <c r="BN90" s="86" t="str">
        <f>IF(AH90=Datos!$AM$2,15,"")</f>
        <v/>
      </c>
      <c r="BO90" s="86" t="str">
        <f>IF(AJ90=Datos!$AN$2,10,IF(AJ90=Datos!$AN$3,5,IF(AJ90=Datos!$AN$4,"","")))</f>
        <v/>
      </c>
      <c r="BP90" s="86">
        <f t="shared" si="4"/>
        <v>0</v>
      </c>
      <c r="BQ90" s="86" t="str">
        <f>IF(D90="","",IF(BP90&gt;=96,Datos!$AO$2,IF(BP90&gt;=86,Datos!$AO$3,IF(BP90&lt;86,Datos!$AO$4,""))))</f>
        <v/>
      </c>
      <c r="BR90" s="86" t="str">
        <f>IF(AN90="","",IF(AN90=Datos!$AP$2,Datos!$AO$2,IF(AN90=Datos!$AP$3,Datos!$AO$3,IF(AN90=Datos!$AP$4,Datos!$AO$4,""))))</f>
        <v/>
      </c>
      <c r="BS90" s="86" t="str">
        <f t="shared" si="5"/>
        <v/>
      </c>
      <c r="BT90" s="86" t="str">
        <f t="shared" si="6"/>
        <v/>
      </c>
      <c r="BU90" s="86" t="str">
        <f t="shared" si="7"/>
        <v/>
      </c>
      <c r="BV90" s="86" t="str">
        <f t="shared" si="8"/>
        <v/>
      </c>
      <c r="BW90" s="86" t="str">
        <f>IF(BV90=Datos!$AO$2,100,IF(BV90=Datos!$AO$3,50,IF(BV90=Datos!$AO$4,0,"")))</f>
        <v/>
      </c>
      <c r="BX90" s="92"/>
      <c r="BY90" s="92"/>
      <c r="BZ90" s="91"/>
    </row>
    <row r="91" spans="1:78" ht="26.25" customHeight="1">
      <c r="A91" s="18"/>
      <c r="D91" s="436"/>
      <c r="E91" s="436"/>
      <c r="F91" s="436"/>
      <c r="G91" s="436"/>
      <c r="H91" s="436"/>
      <c r="I91" s="436"/>
      <c r="J91" s="436"/>
      <c r="K91" s="436"/>
      <c r="L91" s="436"/>
      <c r="M91" s="436"/>
      <c r="N91" s="436"/>
      <c r="O91" s="436"/>
      <c r="P91" s="436"/>
      <c r="Q91" s="436"/>
      <c r="R91" s="436"/>
      <c r="S91" s="436"/>
      <c r="T91" s="437" t="str">
        <f t="shared" si="0"/>
        <v/>
      </c>
      <c r="U91" s="437"/>
      <c r="V91" s="437"/>
      <c r="W91" s="437"/>
      <c r="X91" s="438"/>
      <c r="Y91" s="439"/>
      <c r="Z91" s="438"/>
      <c r="AA91" s="439"/>
      <c r="AB91" s="438"/>
      <c r="AC91" s="439"/>
      <c r="AD91" s="438"/>
      <c r="AE91" s="439"/>
      <c r="AF91" s="438"/>
      <c r="AG91" s="439"/>
      <c r="AH91" s="438"/>
      <c r="AI91" s="439"/>
      <c r="AJ91" s="438"/>
      <c r="AK91" s="439"/>
      <c r="AL91" s="457" t="str">
        <f t="shared" si="1"/>
        <v/>
      </c>
      <c r="AM91" s="458"/>
      <c r="AN91" s="438"/>
      <c r="AO91" s="459"/>
      <c r="AP91" s="459"/>
      <c r="AQ91" s="439"/>
      <c r="AR91" s="457" t="str">
        <f t="shared" si="9"/>
        <v/>
      </c>
      <c r="AS91" s="458"/>
      <c r="AT91" s="457" t="str">
        <f t="shared" si="2"/>
        <v/>
      </c>
      <c r="AU91" s="533"/>
      <c r="AV91" s="458"/>
      <c r="AW91" s="550"/>
      <c r="AX91" s="551"/>
      <c r="AY91" s="552"/>
      <c r="AZ91" s="550"/>
      <c r="BA91" s="551"/>
      <c r="BB91" s="552"/>
      <c r="BC91" s="347"/>
      <c r="BD91" s="348"/>
      <c r="BE91" s="348"/>
      <c r="BF91" s="348"/>
      <c r="BG91" s="349"/>
      <c r="BI91" s="86" t="str">
        <f>IF(X91=Datos!$AH$2,15,"")</f>
        <v/>
      </c>
      <c r="BJ91" s="86" t="str">
        <f>IF(Z91=Datos!$AI$2,15,"")</f>
        <v/>
      </c>
      <c r="BK91" s="86" t="str">
        <f>IF(AB91=Datos!$AJ$2,15,"")</f>
        <v/>
      </c>
      <c r="BL91" s="86" t="str">
        <f>IF(AD91=Datos!$AK$2,15,"")</f>
        <v/>
      </c>
      <c r="BM91" s="86" t="str">
        <f>IF(AF91=Datos!$AL$2,15,"")</f>
        <v/>
      </c>
      <c r="BN91" s="86" t="str">
        <f>IF(AH91=Datos!$AM$2,15,"")</f>
        <v/>
      </c>
      <c r="BO91" s="86" t="str">
        <f>IF(AJ91=Datos!$AN$2,10,IF(AJ91=Datos!$AN$3,5,IF(AJ91=Datos!$AN$4,"","")))</f>
        <v/>
      </c>
      <c r="BP91" s="86">
        <f t="shared" si="4"/>
        <v>0</v>
      </c>
      <c r="BQ91" s="86" t="str">
        <f>IF(D91="","",IF(BP91&gt;=96,Datos!$AO$2,IF(BP91&gt;=86,Datos!$AO$3,IF(BP91&lt;86,Datos!$AO$4,""))))</f>
        <v/>
      </c>
      <c r="BR91" s="86" t="str">
        <f>IF(AN91="","",IF(AN91=Datos!$AP$2,Datos!$AO$2,IF(AN91=Datos!$AP$3,Datos!$AO$3,IF(AN91=Datos!$AP$4,Datos!$AO$4,""))))</f>
        <v/>
      </c>
      <c r="BS91" s="86" t="str">
        <f t="shared" si="5"/>
        <v/>
      </c>
      <c r="BT91" s="86" t="str">
        <f t="shared" si="6"/>
        <v/>
      </c>
      <c r="BU91" s="86" t="str">
        <f t="shared" si="7"/>
        <v/>
      </c>
      <c r="BV91" s="86" t="str">
        <f t="shared" si="8"/>
        <v/>
      </c>
      <c r="BW91" s="86" t="str">
        <f>IF(BV91=Datos!$AO$2,100,IF(BV91=Datos!$AO$3,50,IF(BV91=Datos!$AO$4,0,"")))</f>
        <v/>
      </c>
      <c r="BX91" s="92"/>
      <c r="BY91" s="92"/>
      <c r="BZ91" s="91"/>
    </row>
    <row r="92" spans="1:78" ht="26.25" customHeight="1">
      <c r="A92" s="18"/>
      <c r="D92" s="436"/>
      <c r="E92" s="436"/>
      <c r="F92" s="436"/>
      <c r="G92" s="436"/>
      <c r="H92" s="436"/>
      <c r="I92" s="436"/>
      <c r="J92" s="436"/>
      <c r="K92" s="436"/>
      <c r="L92" s="436"/>
      <c r="M92" s="436"/>
      <c r="N92" s="436"/>
      <c r="O92" s="436"/>
      <c r="P92" s="436"/>
      <c r="Q92" s="436"/>
      <c r="R92" s="436"/>
      <c r="S92" s="436"/>
      <c r="T92" s="437" t="str">
        <f t="shared" si="0"/>
        <v/>
      </c>
      <c r="U92" s="437"/>
      <c r="V92" s="437"/>
      <c r="W92" s="437"/>
      <c r="X92" s="438"/>
      <c r="Y92" s="439"/>
      <c r="Z92" s="438"/>
      <c r="AA92" s="439"/>
      <c r="AB92" s="438"/>
      <c r="AC92" s="439"/>
      <c r="AD92" s="438"/>
      <c r="AE92" s="439"/>
      <c r="AF92" s="438"/>
      <c r="AG92" s="439"/>
      <c r="AH92" s="438"/>
      <c r="AI92" s="439"/>
      <c r="AJ92" s="438"/>
      <c r="AK92" s="439"/>
      <c r="AL92" s="457" t="str">
        <f t="shared" si="1"/>
        <v/>
      </c>
      <c r="AM92" s="458"/>
      <c r="AN92" s="438"/>
      <c r="AO92" s="459"/>
      <c r="AP92" s="459"/>
      <c r="AQ92" s="439"/>
      <c r="AR92" s="457" t="str">
        <f t="shared" si="9"/>
        <v/>
      </c>
      <c r="AS92" s="458"/>
      <c r="AT92" s="457" t="str">
        <f t="shared" si="2"/>
        <v/>
      </c>
      <c r="AU92" s="533"/>
      <c r="AV92" s="458"/>
      <c r="AW92" s="550"/>
      <c r="AX92" s="551"/>
      <c r="AY92" s="552"/>
      <c r="AZ92" s="550"/>
      <c r="BA92" s="551"/>
      <c r="BB92" s="552"/>
      <c r="BC92" s="347"/>
      <c r="BD92" s="348"/>
      <c r="BE92" s="348"/>
      <c r="BF92" s="348"/>
      <c r="BG92" s="349"/>
      <c r="BI92" s="86" t="str">
        <f>IF(X92=Datos!$AH$2,15,"")</f>
        <v/>
      </c>
      <c r="BJ92" s="86" t="str">
        <f>IF(Z92=Datos!$AI$2,15,"")</f>
        <v/>
      </c>
      <c r="BK92" s="86" t="str">
        <f>IF(AB92=Datos!$AJ$2,15,"")</f>
        <v/>
      </c>
      <c r="BL92" s="86" t="str">
        <f>IF(AD92=Datos!$AK$2,15,"")</f>
        <v/>
      </c>
      <c r="BM92" s="86" t="str">
        <f>IF(AF92=Datos!$AL$2,15,"")</f>
        <v/>
      </c>
      <c r="BN92" s="86" t="str">
        <f>IF(AH92=Datos!$AM$2,15,"")</f>
        <v/>
      </c>
      <c r="BO92" s="86" t="str">
        <f>IF(AJ92=Datos!$AN$2,10,IF(AJ92=Datos!$AN$3,5,IF(AJ92=Datos!$AN$4,"","")))</f>
        <v/>
      </c>
      <c r="BP92" s="86">
        <f t="shared" si="4"/>
        <v>0</v>
      </c>
      <c r="BQ92" s="86" t="str">
        <f>IF(D92="","",IF(BP92&gt;=96,Datos!$AO$2,IF(BP92&gt;=86,Datos!$AO$3,IF(BP92&lt;86,Datos!$AO$4,""))))</f>
        <v/>
      </c>
      <c r="BR92" s="86" t="str">
        <f>IF(AN92="","",IF(AN92=Datos!$AP$2,Datos!$AO$2,IF(AN92=Datos!$AP$3,Datos!$AO$3,IF(AN92=Datos!$AP$4,Datos!$AO$4,""))))</f>
        <v/>
      </c>
      <c r="BS92" s="86" t="str">
        <f t="shared" si="5"/>
        <v/>
      </c>
      <c r="BT92" s="86" t="str">
        <f t="shared" si="6"/>
        <v/>
      </c>
      <c r="BU92" s="86" t="str">
        <f t="shared" si="7"/>
        <v/>
      </c>
      <c r="BV92" s="86" t="str">
        <f t="shared" si="8"/>
        <v/>
      </c>
      <c r="BW92" s="86" t="str">
        <f>IF(BV92=Datos!$AO$2,100,IF(BV92=Datos!$AO$3,50,IF(BV92=Datos!$AO$4,0,"")))</f>
        <v/>
      </c>
      <c r="BX92" s="92"/>
      <c r="BY92" s="92"/>
      <c r="BZ92" s="91"/>
    </row>
    <row r="93" spans="1:78" ht="26.25" customHeight="1">
      <c r="A93" s="18"/>
      <c r="D93" s="436"/>
      <c r="E93" s="436"/>
      <c r="F93" s="436"/>
      <c r="G93" s="436"/>
      <c r="H93" s="436"/>
      <c r="I93" s="436"/>
      <c r="J93" s="436"/>
      <c r="K93" s="436"/>
      <c r="L93" s="436"/>
      <c r="M93" s="436"/>
      <c r="N93" s="436"/>
      <c r="O93" s="436"/>
      <c r="P93" s="436"/>
      <c r="Q93" s="436"/>
      <c r="R93" s="436"/>
      <c r="S93" s="436"/>
      <c r="T93" s="437" t="str">
        <f t="shared" si="0"/>
        <v/>
      </c>
      <c r="U93" s="437"/>
      <c r="V93" s="437"/>
      <c r="W93" s="437"/>
      <c r="X93" s="438"/>
      <c r="Y93" s="439"/>
      <c r="Z93" s="438"/>
      <c r="AA93" s="439"/>
      <c r="AB93" s="438"/>
      <c r="AC93" s="439"/>
      <c r="AD93" s="438"/>
      <c r="AE93" s="439"/>
      <c r="AF93" s="438"/>
      <c r="AG93" s="439"/>
      <c r="AH93" s="438"/>
      <c r="AI93" s="439"/>
      <c r="AJ93" s="438"/>
      <c r="AK93" s="439"/>
      <c r="AL93" s="457" t="str">
        <f t="shared" si="1"/>
        <v/>
      </c>
      <c r="AM93" s="458"/>
      <c r="AN93" s="438"/>
      <c r="AO93" s="459"/>
      <c r="AP93" s="459"/>
      <c r="AQ93" s="439"/>
      <c r="AR93" s="457" t="str">
        <f t="shared" si="9"/>
        <v/>
      </c>
      <c r="AS93" s="458"/>
      <c r="AT93" s="457" t="str">
        <f t="shared" si="2"/>
        <v/>
      </c>
      <c r="AU93" s="533"/>
      <c r="AV93" s="458"/>
      <c r="AW93" s="550"/>
      <c r="AX93" s="551"/>
      <c r="AY93" s="552"/>
      <c r="AZ93" s="550"/>
      <c r="BA93" s="551"/>
      <c r="BB93" s="552"/>
      <c r="BC93" s="347"/>
      <c r="BD93" s="348"/>
      <c r="BE93" s="348"/>
      <c r="BF93" s="348"/>
      <c r="BG93" s="349"/>
      <c r="BI93" s="86" t="str">
        <f>IF(X93=Datos!$AH$2,15,"")</f>
        <v/>
      </c>
      <c r="BJ93" s="86" t="str">
        <f>IF(Z93=Datos!$AI$2,15,"")</f>
        <v/>
      </c>
      <c r="BK93" s="86" t="str">
        <f>IF(AB93=Datos!$AJ$2,15,"")</f>
        <v/>
      </c>
      <c r="BL93" s="86" t="str">
        <f>IF(AD93=Datos!$AK$2,15,"")</f>
        <v/>
      </c>
      <c r="BM93" s="86" t="str">
        <f>IF(AF93=Datos!$AL$2,15,"")</f>
        <v/>
      </c>
      <c r="BN93" s="86" t="str">
        <f>IF(AH93=Datos!$AM$2,15,"")</f>
        <v/>
      </c>
      <c r="BO93" s="86" t="str">
        <f>IF(AJ93=Datos!$AN$2,10,IF(AJ93=Datos!$AN$3,5,IF(AJ93=Datos!$AN$4,"","")))</f>
        <v/>
      </c>
      <c r="BP93" s="86">
        <f t="shared" si="4"/>
        <v>0</v>
      </c>
      <c r="BQ93" s="86" t="str">
        <f>IF(D93="","",IF(BP93&gt;=96,Datos!$AO$2,IF(BP93&gt;=86,Datos!$AO$3,IF(BP93&lt;86,Datos!$AO$4,""))))</f>
        <v/>
      </c>
      <c r="BR93" s="86" t="str">
        <f>IF(AN93="","",IF(AN93=Datos!$AP$2,Datos!$AO$2,IF(AN93=Datos!$AP$3,Datos!$AO$3,IF(AN93=Datos!$AP$4,Datos!$AO$4,""))))</f>
        <v/>
      </c>
      <c r="BS93" s="86" t="str">
        <f t="shared" si="5"/>
        <v/>
      </c>
      <c r="BT93" s="86" t="str">
        <f t="shared" si="6"/>
        <v/>
      </c>
      <c r="BU93" s="86" t="str">
        <f t="shared" si="7"/>
        <v/>
      </c>
      <c r="BV93" s="86" t="str">
        <f t="shared" si="8"/>
        <v/>
      </c>
      <c r="BW93" s="86" t="str">
        <f>IF(BV93=Datos!$AO$2,100,IF(BV93=Datos!$AO$3,50,IF(BV93=Datos!$AO$4,0,"")))</f>
        <v/>
      </c>
      <c r="BX93" s="92"/>
      <c r="BY93" s="92"/>
      <c r="BZ93" s="91"/>
    </row>
    <row r="94" spans="1:78" ht="26.25" customHeight="1">
      <c r="A94" s="18"/>
      <c r="D94" s="436"/>
      <c r="E94" s="436"/>
      <c r="F94" s="436"/>
      <c r="G94" s="436"/>
      <c r="H94" s="436"/>
      <c r="I94" s="436"/>
      <c r="J94" s="436"/>
      <c r="K94" s="436"/>
      <c r="L94" s="436"/>
      <c r="M94" s="436"/>
      <c r="N94" s="436"/>
      <c r="O94" s="436"/>
      <c r="P94" s="436"/>
      <c r="Q94" s="436"/>
      <c r="R94" s="436"/>
      <c r="S94" s="436"/>
      <c r="T94" s="437" t="str">
        <f t="shared" si="0"/>
        <v/>
      </c>
      <c r="U94" s="437"/>
      <c r="V94" s="437"/>
      <c r="W94" s="437"/>
      <c r="X94" s="438"/>
      <c r="Y94" s="439"/>
      <c r="Z94" s="438"/>
      <c r="AA94" s="439"/>
      <c r="AB94" s="438"/>
      <c r="AC94" s="439"/>
      <c r="AD94" s="438"/>
      <c r="AE94" s="439"/>
      <c r="AF94" s="438"/>
      <c r="AG94" s="439"/>
      <c r="AH94" s="438"/>
      <c r="AI94" s="439"/>
      <c r="AJ94" s="438"/>
      <c r="AK94" s="439"/>
      <c r="AL94" s="457" t="str">
        <f t="shared" si="1"/>
        <v/>
      </c>
      <c r="AM94" s="458"/>
      <c r="AN94" s="438"/>
      <c r="AO94" s="459"/>
      <c r="AP94" s="459"/>
      <c r="AQ94" s="439"/>
      <c r="AR94" s="457" t="str">
        <f t="shared" si="9"/>
        <v/>
      </c>
      <c r="AS94" s="458"/>
      <c r="AT94" s="457" t="str">
        <f t="shared" si="2"/>
        <v/>
      </c>
      <c r="AU94" s="533"/>
      <c r="AV94" s="458"/>
      <c r="AW94" s="550"/>
      <c r="AX94" s="551"/>
      <c r="AY94" s="552"/>
      <c r="AZ94" s="550"/>
      <c r="BA94" s="551"/>
      <c r="BB94" s="552"/>
      <c r="BC94" s="347"/>
      <c r="BD94" s="348"/>
      <c r="BE94" s="348"/>
      <c r="BF94" s="348"/>
      <c r="BG94" s="349"/>
      <c r="BI94" s="86" t="str">
        <f>IF(X94=Datos!$AH$2,15,"")</f>
        <v/>
      </c>
      <c r="BJ94" s="86" t="str">
        <f>IF(Z94=Datos!$AI$2,15,"")</f>
        <v/>
      </c>
      <c r="BK94" s="86" t="str">
        <f>IF(AB94=Datos!$AJ$2,15,"")</f>
        <v/>
      </c>
      <c r="BL94" s="86" t="str">
        <f>IF(AD94=Datos!$AK$2,15,"")</f>
        <v/>
      </c>
      <c r="BM94" s="86" t="str">
        <f>IF(AF94=Datos!$AL$2,15,"")</f>
        <v/>
      </c>
      <c r="BN94" s="86" t="str">
        <f>IF(AH94=Datos!$AM$2,15,"")</f>
        <v/>
      </c>
      <c r="BO94" s="86" t="str">
        <f>IF(AJ94=Datos!$AN$2,10,IF(AJ94=Datos!$AN$3,5,IF(AJ94=Datos!$AN$4,"","")))</f>
        <v/>
      </c>
      <c r="BP94" s="86">
        <f t="shared" si="4"/>
        <v>0</v>
      </c>
      <c r="BQ94" s="86" t="str">
        <f>IF(D94="","",IF(BP94&gt;=96,Datos!$AO$2,IF(BP94&gt;=86,Datos!$AO$3,IF(BP94&lt;86,Datos!$AO$4,""))))</f>
        <v/>
      </c>
      <c r="BR94" s="86" t="str">
        <f>IF(AN94="","",IF(AN94=Datos!$AP$2,Datos!$AO$2,IF(AN94=Datos!$AP$3,Datos!$AO$3,IF(AN94=Datos!$AP$4,Datos!$AO$4,""))))</f>
        <v/>
      </c>
      <c r="BS94" s="86" t="str">
        <f t="shared" si="5"/>
        <v/>
      </c>
      <c r="BT94" s="86" t="str">
        <f t="shared" si="6"/>
        <v/>
      </c>
      <c r="BU94" s="86" t="str">
        <f t="shared" si="7"/>
        <v/>
      </c>
      <c r="BV94" s="86" t="str">
        <f t="shared" si="8"/>
        <v/>
      </c>
      <c r="BW94" s="86" t="str">
        <f>IF(BV94=Datos!$AO$2,100,IF(BV94=Datos!$AO$3,50,IF(BV94=Datos!$AO$4,0,"")))</f>
        <v/>
      </c>
      <c r="BX94" s="92"/>
      <c r="BY94" s="92"/>
      <c r="BZ94" s="91"/>
    </row>
    <row r="95" spans="1:78" ht="26.25" customHeight="1">
      <c r="A95" s="18"/>
      <c r="D95" s="436"/>
      <c r="E95" s="436"/>
      <c r="F95" s="436"/>
      <c r="G95" s="436"/>
      <c r="H95" s="436"/>
      <c r="I95" s="436"/>
      <c r="J95" s="436"/>
      <c r="K95" s="436"/>
      <c r="L95" s="436"/>
      <c r="M95" s="436"/>
      <c r="N95" s="436"/>
      <c r="O95" s="436"/>
      <c r="P95" s="436"/>
      <c r="Q95" s="436"/>
      <c r="R95" s="436"/>
      <c r="S95" s="436"/>
      <c r="T95" s="437" t="str">
        <f t="shared" si="0"/>
        <v/>
      </c>
      <c r="U95" s="437"/>
      <c r="V95" s="437"/>
      <c r="W95" s="437"/>
      <c r="X95" s="438"/>
      <c r="Y95" s="439"/>
      <c r="Z95" s="438"/>
      <c r="AA95" s="439"/>
      <c r="AB95" s="438"/>
      <c r="AC95" s="439"/>
      <c r="AD95" s="438"/>
      <c r="AE95" s="439"/>
      <c r="AF95" s="438"/>
      <c r="AG95" s="439"/>
      <c r="AH95" s="438"/>
      <c r="AI95" s="439"/>
      <c r="AJ95" s="438"/>
      <c r="AK95" s="439"/>
      <c r="AL95" s="457" t="str">
        <f t="shared" si="1"/>
        <v/>
      </c>
      <c r="AM95" s="458"/>
      <c r="AN95" s="438"/>
      <c r="AO95" s="459"/>
      <c r="AP95" s="459"/>
      <c r="AQ95" s="439"/>
      <c r="AR95" s="457" t="str">
        <f t="shared" si="9"/>
        <v/>
      </c>
      <c r="AS95" s="458"/>
      <c r="AT95" s="457" t="str">
        <f t="shared" si="2"/>
        <v/>
      </c>
      <c r="AU95" s="533"/>
      <c r="AV95" s="458"/>
      <c r="AW95" s="550"/>
      <c r="AX95" s="551"/>
      <c r="AY95" s="552"/>
      <c r="AZ95" s="550"/>
      <c r="BA95" s="551"/>
      <c r="BB95" s="552"/>
      <c r="BC95" s="347"/>
      <c r="BD95" s="348"/>
      <c r="BE95" s="348"/>
      <c r="BF95" s="348"/>
      <c r="BG95" s="349"/>
      <c r="BI95" s="86" t="str">
        <f>IF(X95=Datos!$AH$2,15,"")</f>
        <v/>
      </c>
      <c r="BJ95" s="86" t="str">
        <f>IF(Z95=Datos!$AI$2,15,"")</f>
        <v/>
      </c>
      <c r="BK95" s="86" t="str">
        <f>IF(AB95=Datos!$AJ$2,15,"")</f>
        <v/>
      </c>
      <c r="BL95" s="86" t="str">
        <f>IF(AD95=Datos!$AK$2,15,"")</f>
        <v/>
      </c>
      <c r="BM95" s="86" t="str">
        <f>IF(AF95=Datos!$AL$2,15,"")</f>
        <v/>
      </c>
      <c r="BN95" s="86" t="str">
        <f>IF(AH95=Datos!$AM$2,15,"")</f>
        <v/>
      </c>
      <c r="BO95" s="86" t="str">
        <f>IF(AJ95=Datos!$AN$2,10,IF(AJ95=Datos!$AN$3,5,IF(AJ95=Datos!$AN$4,"","")))</f>
        <v/>
      </c>
      <c r="BP95" s="86">
        <f t="shared" si="4"/>
        <v>0</v>
      </c>
      <c r="BQ95" s="86" t="str">
        <f>IF(D95="","",IF(BP95&gt;=96,Datos!$AO$2,IF(BP95&gt;=86,Datos!$AO$3,IF(BP95&lt;86,Datos!$AO$4,""))))</f>
        <v/>
      </c>
      <c r="BR95" s="86" t="str">
        <f>IF(AN95="","",IF(AN95=Datos!$AP$2,Datos!$AO$2,IF(AN95=Datos!$AP$3,Datos!$AO$3,IF(AN95=Datos!$AP$4,Datos!$AO$4,""))))</f>
        <v/>
      </c>
      <c r="BS95" s="86" t="str">
        <f t="shared" si="5"/>
        <v/>
      </c>
      <c r="BT95" s="86" t="str">
        <f t="shared" si="6"/>
        <v/>
      </c>
      <c r="BU95" s="86" t="str">
        <f t="shared" si="7"/>
        <v/>
      </c>
      <c r="BV95" s="86" t="str">
        <f t="shared" si="8"/>
        <v/>
      </c>
      <c r="BW95" s="86" t="str">
        <f>IF(BV95=Datos!$AO$2,100,IF(BV95=Datos!$AO$3,50,IF(BV95=Datos!$AO$4,0,"")))</f>
        <v/>
      </c>
      <c r="BX95" s="92"/>
      <c r="BY95" s="92"/>
      <c r="BZ95" s="91"/>
    </row>
    <row r="96" spans="1:78" ht="26.25" customHeight="1">
      <c r="A96" s="18"/>
      <c r="D96" s="436"/>
      <c r="E96" s="436"/>
      <c r="F96" s="436"/>
      <c r="G96" s="436"/>
      <c r="H96" s="436"/>
      <c r="I96" s="436"/>
      <c r="J96" s="436"/>
      <c r="K96" s="436"/>
      <c r="L96" s="436"/>
      <c r="M96" s="436"/>
      <c r="N96" s="436"/>
      <c r="O96" s="436"/>
      <c r="P96" s="436"/>
      <c r="Q96" s="436"/>
      <c r="R96" s="436"/>
      <c r="S96" s="436"/>
      <c r="T96" s="437" t="str">
        <f t="shared" si="0"/>
        <v/>
      </c>
      <c r="U96" s="437"/>
      <c r="V96" s="437"/>
      <c r="W96" s="437"/>
      <c r="X96" s="438"/>
      <c r="Y96" s="439"/>
      <c r="Z96" s="438"/>
      <c r="AA96" s="439"/>
      <c r="AB96" s="438"/>
      <c r="AC96" s="439"/>
      <c r="AD96" s="438"/>
      <c r="AE96" s="439"/>
      <c r="AF96" s="438"/>
      <c r="AG96" s="439"/>
      <c r="AH96" s="438"/>
      <c r="AI96" s="439"/>
      <c r="AJ96" s="438"/>
      <c r="AK96" s="439"/>
      <c r="AL96" s="457" t="str">
        <f t="shared" si="1"/>
        <v/>
      </c>
      <c r="AM96" s="458"/>
      <c r="AN96" s="438"/>
      <c r="AO96" s="459"/>
      <c r="AP96" s="459"/>
      <c r="AQ96" s="439"/>
      <c r="AR96" s="457" t="str">
        <f t="shared" si="9"/>
        <v/>
      </c>
      <c r="AS96" s="458"/>
      <c r="AT96" s="457" t="str">
        <f t="shared" si="2"/>
        <v/>
      </c>
      <c r="AU96" s="533"/>
      <c r="AV96" s="458"/>
      <c r="AW96" s="553"/>
      <c r="AX96" s="554"/>
      <c r="AY96" s="555"/>
      <c r="AZ96" s="553"/>
      <c r="BA96" s="554"/>
      <c r="BB96" s="555"/>
      <c r="BC96" s="347"/>
      <c r="BD96" s="348"/>
      <c r="BE96" s="348"/>
      <c r="BF96" s="348"/>
      <c r="BG96" s="349"/>
      <c r="BI96" s="86" t="str">
        <f>IF(X96=Datos!$AH$2,15,"")</f>
        <v/>
      </c>
      <c r="BJ96" s="86" t="str">
        <f>IF(Z96=Datos!$AI$2,15,"")</f>
        <v/>
      </c>
      <c r="BK96" s="86" t="str">
        <f>IF(AB96=Datos!$AJ$2,15,"")</f>
        <v/>
      </c>
      <c r="BL96" s="86" t="str">
        <f>IF(AD96=Datos!$AK$2,15,"")</f>
        <v/>
      </c>
      <c r="BM96" s="86" t="str">
        <f>IF(AF96=Datos!$AL$2,15,"")</f>
        <v/>
      </c>
      <c r="BN96" s="86" t="str">
        <f>IF(AH96=Datos!$AM$2,15,"")</f>
        <v/>
      </c>
      <c r="BO96" s="86" t="str">
        <f>IF(AJ96=Datos!$AN$2,10,IF(AJ96=Datos!$AN$3,5,IF(AJ96=Datos!$AN$4,"","")))</f>
        <v/>
      </c>
      <c r="BP96" s="86">
        <f t="shared" si="4"/>
        <v>0</v>
      </c>
      <c r="BQ96" s="86" t="str">
        <f>IF(D96="","",IF(BP96&gt;=96,Datos!$AO$2,IF(BP96&gt;=86,Datos!$AO$3,IF(BP96&lt;86,Datos!$AO$4,""))))</f>
        <v/>
      </c>
      <c r="BR96" s="86" t="str">
        <f>IF(AN96="","",IF(AN96=Datos!$AP$2,Datos!$AO$2,IF(AN96=Datos!$AP$3,Datos!$AO$3,IF(AN96=Datos!$AP$4,Datos!$AO$4,""))))</f>
        <v/>
      </c>
      <c r="BS96" s="86" t="str">
        <f t="shared" si="5"/>
        <v/>
      </c>
      <c r="BT96" s="86" t="str">
        <f t="shared" si="6"/>
        <v/>
      </c>
      <c r="BU96" s="86" t="str">
        <f t="shared" si="7"/>
        <v/>
      </c>
      <c r="BV96" s="86" t="str">
        <f t="shared" si="8"/>
        <v/>
      </c>
      <c r="BW96" s="86" t="str">
        <f>IF(BV96=Datos!$AO$2,100,IF(BV96=Datos!$AO$3,50,IF(BV96=Datos!$AO$4,0,"")))</f>
        <v/>
      </c>
      <c r="BX96" s="92"/>
      <c r="BY96" s="92"/>
      <c r="BZ96" s="91"/>
    </row>
    <row r="97" spans="1:78" ht="15" customHeight="1">
      <c r="A97" s="18"/>
      <c r="BE97" s="41"/>
      <c r="BG97" s="20"/>
      <c r="BI97" s="85"/>
      <c r="BJ97" s="85"/>
      <c r="BK97" s="85"/>
      <c r="BL97" s="85"/>
      <c r="BM97" s="85"/>
      <c r="BN97" s="85"/>
      <c r="BO97" s="85" t="s">
        <v>545</v>
      </c>
      <c r="BP97" s="85">
        <f>IF(COUNTA(D87:D96)=0,0,SUM(BP87:BP96)/(COUNTA(D87:D96)))</f>
        <v>100</v>
      </c>
      <c r="BV97" s="86" t="s">
        <v>546</v>
      </c>
      <c r="BW97" s="86">
        <f>IF(COUNTA(D87:D96)=0,0,SUM(BW87:BW96)/(COUNTA(D87:S96)))</f>
        <v>100</v>
      </c>
      <c r="BX97" s="90" t="str">
        <f>IF(BW97="","",IF(BW97=100,Datos!$AO$2,IF(BW97&gt;=50,Datos!$AO$3,Datos!$AO$4)))</f>
        <v>Fuerte</v>
      </c>
      <c r="BY97" s="90" t="str">
        <f>IF(AZ87="","",AZ87)</f>
        <v>Directamente</v>
      </c>
      <c r="BZ97" s="90">
        <f>IF(OR(BX97="",BY97=""),"",IF(AND(BX97=Datos!$AO$2,BY97=Datos!$AQ$2),2,IF(AND(BX97=Datos!$AO$2,BY97=Datos!$AQ$3),0,IF(AND(BX97=Datos!$AO$3,BY97=Datos!$AQ$2),1,IF(AND(BX97=Datos!$AO$3,BY97=Datos!$AQ$3),0,IF(BX97=Datos!$AO$4,0,""))))))</f>
        <v>2</v>
      </c>
    </row>
    <row r="98" spans="1:78" ht="15" customHeight="1" thickBot="1">
      <c r="A98" s="18"/>
      <c r="BG98" s="20"/>
    </row>
    <row r="99" spans="1:78" ht="32.25" customHeight="1">
      <c r="A99" s="18"/>
      <c r="X99" s="529" t="s">
        <v>505</v>
      </c>
      <c r="Y99" s="530"/>
      <c r="Z99" s="530"/>
      <c r="AA99" s="530"/>
      <c r="AB99" s="530"/>
      <c r="AC99" s="530"/>
      <c r="AD99" s="530"/>
      <c r="AE99" s="530"/>
      <c r="AF99" s="530"/>
      <c r="AG99" s="530"/>
      <c r="AH99" s="530"/>
      <c r="AI99" s="530"/>
      <c r="AJ99" s="530"/>
      <c r="AK99" s="530"/>
      <c r="AL99" s="530"/>
      <c r="AM99" s="531"/>
      <c r="AN99" s="535" t="s">
        <v>506</v>
      </c>
      <c r="AO99" s="536"/>
      <c r="AP99" s="536"/>
      <c r="AQ99" s="536"/>
      <c r="AR99" s="536"/>
      <c r="AS99" s="537"/>
      <c r="BG99" s="20"/>
    </row>
    <row r="100" spans="1:78" ht="15" customHeight="1">
      <c r="A100" s="18"/>
      <c r="X100" s="526" t="s">
        <v>507</v>
      </c>
      <c r="Y100" s="526"/>
      <c r="Z100" s="526"/>
      <c r="AA100" s="526"/>
      <c r="AB100" s="526" t="s">
        <v>508</v>
      </c>
      <c r="AC100" s="526"/>
      <c r="AD100" s="526" t="s">
        <v>509</v>
      </c>
      <c r="AE100" s="526"/>
      <c r="AF100" s="526" t="s">
        <v>510</v>
      </c>
      <c r="AG100" s="526"/>
      <c r="AH100" s="527" t="s">
        <v>511</v>
      </c>
      <c r="AI100" s="528"/>
      <c r="AJ100" s="526" t="s">
        <v>512</v>
      </c>
      <c r="AK100" s="526"/>
      <c r="AL100" s="532" t="s">
        <v>513</v>
      </c>
      <c r="AM100" s="532"/>
      <c r="AN100" s="538" t="s">
        <v>514</v>
      </c>
      <c r="AO100" s="538"/>
      <c r="AP100" s="538"/>
      <c r="AQ100" s="538"/>
      <c r="AR100" s="542" t="s">
        <v>515</v>
      </c>
      <c r="AS100" s="542"/>
      <c r="BE100" s="44"/>
      <c r="BG100" s="20"/>
      <c r="BS100" s="556" t="s">
        <v>516</v>
      </c>
      <c r="BT100" s="557"/>
      <c r="BU100" s="558"/>
      <c r="BV100" s="556" t="s">
        <v>517</v>
      </c>
      <c r="BW100" s="557"/>
      <c r="BX100" s="558"/>
    </row>
    <row r="101" spans="1:78" ht="217.5" customHeight="1">
      <c r="A101" s="18"/>
      <c r="D101" s="543" t="s">
        <v>547</v>
      </c>
      <c r="E101" s="543"/>
      <c r="F101" s="543"/>
      <c r="G101" s="543"/>
      <c r="H101" s="543"/>
      <c r="I101" s="543"/>
      <c r="J101" s="543"/>
      <c r="K101" s="543"/>
      <c r="L101" s="543"/>
      <c r="M101" s="543"/>
      <c r="N101" s="543"/>
      <c r="O101" s="543"/>
      <c r="P101" s="543"/>
      <c r="Q101" s="543"/>
      <c r="R101" s="543"/>
      <c r="S101" s="543"/>
      <c r="T101" s="521" t="s">
        <v>519</v>
      </c>
      <c r="U101" s="521"/>
      <c r="V101" s="521"/>
      <c r="W101" s="521"/>
      <c r="X101" s="522" t="s">
        <v>520</v>
      </c>
      <c r="Y101" s="522"/>
      <c r="Z101" s="522" t="s">
        <v>521</v>
      </c>
      <c r="AA101" s="522"/>
      <c r="AB101" s="522" t="s">
        <v>522</v>
      </c>
      <c r="AC101" s="522"/>
      <c r="AD101" s="522" t="s">
        <v>523</v>
      </c>
      <c r="AE101" s="522"/>
      <c r="AF101" s="522" t="s">
        <v>524</v>
      </c>
      <c r="AG101" s="522"/>
      <c r="AH101" s="522" t="s">
        <v>525</v>
      </c>
      <c r="AI101" s="522"/>
      <c r="AJ101" s="522" t="s">
        <v>526</v>
      </c>
      <c r="AK101" s="522"/>
      <c r="AL101" s="532"/>
      <c r="AM101" s="532"/>
      <c r="AN101" s="539" t="s">
        <v>527</v>
      </c>
      <c r="AO101" s="540"/>
      <c r="AP101" s="540"/>
      <c r="AQ101" s="541"/>
      <c r="AR101" s="542"/>
      <c r="AS101" s="542"/>
      <c r="AT101" s="544" t="s">
        <v>528</v>
      </c>
      <c r="AU101" s="545"/>
      <c r="AV101" s="546"/>
      <c r="AW101" s="544" t="s">
        <v>529</v>
      </c>
      <c r="AX101" s="545"/>
      <c r="AY101" s="546"/>
      <c r="AZ101" s="559" t="str">
        <f>IF(AK13=Datos!A6,"¿El conjunto de controles ayuda a incrementar el impacto?","¿El conjunto de controles ayuda a disminunir el impacto?")</f>
        <v>¿El conjunto de controles ayuda a disminunir el impacto?</v>
      </c>
      <c r="BA101" s="560"/>
      <c r="BB101" s="561"/>
      <c r="BC101" s="562" t="s">
        <v>530</v>
      </c>
      <c r="BD101" s="563"/>
      <c r="BE101" s="563"/>
      <c r="BF101" s="563"/>
      <c r="BG101" s="564"/>
      <c r="BI101" s="55" t="str">
        <f>$X$85</f>
        <v>Responsable</v>
      </c>
      <c r="BJ101" s="55" t="str">
        <f>$X$85</f>
        <v>Responsable</v>
      </c>
      <c r="BK101" s="55" t="str">
        <f>$AB$85</f>
        <v>Periodicidad</v>
      </c>
      <c r="BL101" s="55" t="str">
        <f>$AD$85</f>
        <v>Propósito</v>
      </c>
      <c r="BM101" s="55" t="str">
        <f>$AF$85</f>
        <v>Realización</v>
      </c>
      <c r="BN101" s="55" t="str">
        <f>$AH$85</f>
        <v>Observación</v>
      </c>
      <c r="BO101" s="55" t="str">
        <f>$AJ$85</f>
        <v>Evidencia</v>
      </c>
      <c r="BP101" s="56" t="s">
        <v>531</v>
      </c>
      <c r="BQ101" s="89" t="s">
        <v>532</v>
      </c>
      <c r="BR101" s="89" t="s">
        <v>533</v>
      </c>
      <c r="BS101" s="86" t="str">
        <f>Datos!$AO$2</f>
        <v>Fuerte</v>
      </c>
      <c r="BT101" s="86" t="str">
        <f>Datos!$AO$3</f>
        <v>Moderado</v>
      </c>
      <c r="BU101" s="86" t="str">
        <f>Datos!$AO$4</f>
        <v>Débil</v>
      </c>
      <c r="BV101" s="86" t="s">
        <v>548</v>
      </c>
      <c r="BW101" s="86" t="s">
        <v>535</v>
      </c>
      <c r="BX101" s="86" t="s">
        <v>536</v>
      </c>
      <c r="BY101" s="86" t="s">
        <v>537</v>
      </c>
      <c r="BZ101" s="86" t="s">
        <v>538</v>
      </c>
    </row>
    <row r="102" spans="1:78" ht="111.75" customHeight="1">
      <c r="A102" s="18"/>
      <c r="D102" s="436" t="s">
        <v>549</v>
      </c>
      <c r="E102" s="436"/>
      <c r="F102" s="436"/>
      <c r="G102" s="436"/>
      <c r="H102" s="436"/>
      <c r="I102" s="436"/>
      <c r="J102" s="436"/>
      <c r="K102" s="436"/>
      <c r="L102" s="436"/>
      <c r="M102" s="436"/>
      <c r="N102" s="436"/>
      <c r="O102" s="436"/>
      <c r="P102" s="436"/>
      <c r="Q102" s="436"/>
      <c r="R102" s="436"/>
      <c r="S102" s="436"/>
      <c r="T102" s="437" t="str">
        <f>IF(D102&lt;&gt;"","Detectivo","")</f>
        <v>Detectivo</v>
      </c>
      <c r="U102" s="437"/>
      <c r="V102" s="437"/>
      <c r="W102" s="437"/>
      <c r="X102" s="438" t="s">
        <v>74</v>
      </c>
      <c r="Y102" s="439"/>
      <c r="Z102" s="438" t="s">
        <v>75</v>
      </c>
      <c r="AA102" s="439"/>
      <c r="AB102" s="438" t="s">
        <v>112</v>
      </c>
      <c r="AC102" s="439"/>
      <c r="AD102" s="438" t="s">
        <v>77</v>
      </c>
      <c r="AE102" s="439"/>
      <c r="AF102" s="438" t="s">
        <v>78</v>
      </c>
      <c r="AG102" s="439"/>
      <c r="AH102" s="438" t="s">
        <v>79</v>
      </c>
      <c r="AI102" s="439"/>
      <c r="AJ102" s="438" t="s">
        <v>116</v>
      </c>
      <c r="AK102" s="439"/>
      <c r="AL102" s="457" t="str">
        <f t="shared" ref="AL102:AL111" si="10">IF(D102&lt;&gt;"",BQ102,"")</f>
        <v>Débil</v>
      </c>
      <c r="AM102" s="458"/>
      <c r="AN102" s="438" t="s">
        <v>118</v>
      </c>
      <c r="AO102" s="459"/>
      <c r="AP102" s="459"/>
      <c r="AQ102" s="439"/>
      <c r="AR102" s="457" t="str">
        <f t="shared" ref="AR102:AR111" si="11">IF(AN102&lt;&gt;"",BR102,"")</f>
        <v>Moderado</v>
      </c>
      <c r="AS102" s="458"/>
      <c r="AT102" s="457" t="str">
        <f t="shared" ref="AT102:AT111" si="12">IF(BV102="","",BV102)</f>
        <v>Débil</v>
      </c>
      <c r="AU102" s="533"/>
      <c r="AV102" s="458"/>
      <c r="AW102" s="547" t="str">
        <f>IF(OR(AT102="",BX112=""),"",BX112)</f>
        <v>Débil</v>
      </c>
      <c r="AX102" s="548"/>
      <c r="AY102" s="549"/>
      <c r="AZ102" s="547" t="str">
        <f>IF(AW102="","",IF($AK$13=1,Datos!$AR$4,IF(BW$112&gt;=Datos!$AT$2,Datos!$AR$2,IF(BW$112&gt;=Datos!$AT$3,Datos!$AR$3,IF(BW$112&lt;Datos!$AT$3,Datos!$AR$4,"")))))</f>
        <v>No disminuye</v>
      </c>
      <c r="BA102" s="548"/>
      <c r="BB102" s="549"/>
      <c r="BC102" s="347" t="s">
        <v>550</v>
      </c>
      <c r="BD102" s="348"/>
      <c r="BE102" s="348"/>
      <c r="BF102" s="348"/>
      <c r="BG102" s="349"/>
      <c r="BI102" s="86">
        <f>IF(X102=Datos!$AH$2,15,"")</f>
        <v>15</v>
      </c>
      <c r="BJ102" s="86">
        <f>IF(Z102=Datos!$AI$2,15,"")</f>
        <v>15</v>
      </c>
      <c r="BK102" s="86" t="str">
        <f>IF(AB102=Datos!$AJ$2,15,"")</f>
        <v/>
      </c>
      <c r="BL102" s="86">
        <f>IF(AD102=Datos!$AK$2,15,"")</f>
        <v>15</v>
      </c>
      <c r="BM102" s="86">
        <f>IF(AF102=Datos!$AL$2,15,"")</f>
        <v>15</v>
      </c>
      <c r="BN102" s="86">
        <f>IF(AH102=Datos!$AM$2,15,"")</f>
        <v>15</v>
      </c>
      <c r="BO102" s="86">
        <f>IF(AJ102=Datos!$AN$2,10,IF(AJ102=Datos!$AN$3,5,IF(AJ102=Datos!$AN$4,"","")))</f>
        <v>5</v>
      </c>
      <c r="BP102" s="86">
        <f>SUM(BI102:BO102)</f>
        <v>80</v>
      </c>
      <c r="BQ102" s="86" t="str">
        <f>IF(D102="","",IF(BP102&gt;=96,Datos!$AO$2,IF(BP102&gt;=86,Datos!$AO$3,IF(BP102&lt;86,Datos!$AO$4,""))))</f>
        <v>Débil</v>
      </c>
      <c r="BR102" s="86" t="str">
        <f>IF(AN102="","",IF(AN102=Datos!$AP$2,Datos!$AO$2,IF(AN102=Datos!$AP$3,Datos!$AO$3,IF(AN102=Datos!$AP$4,Datos!$AO$4,""))))</f>
        <v>Moderado</v>
      </c>
      <c r="BS102" s="86" t="str">
        <f>IF(AND(BQ102=$BS$101,BR102=$BS$101),$BS$101,"")</f>
        <v/>
      </c>
      <c r="BT102" s="86" t="str">
        <f>IF(AND(BQ102=$BS$101,BR102=$BT$101),$BT$101,IF(AND(BQ102=$BT$101,BR102=$BS$101),$BT$101,IF(AND(BQ102=$BT$101,BR102=$BT$101),$BT$101,"")))</f>
        <v/>
      </c>
      <c r="BU102" s="86" t="str">
        <f>IF(AND(BQ102=$BS$101,BR102=$BU$101),$BU$101,IF(AND(BQ102=$BT$101,BR102=$BU$101),$BU$101,IF(AND(BQ102=$BU$101,BR102=$BS$101),$BU$101,IF(AND(BQ102=$BU$101,BR102=$BT$101),$BU$101,IF(AND(BQ102=$BU$101,BR102=$BU$101),$BU$101,"")))))</f>
        <v>Débil</v>
      </c>
      <c r="BV102" s="86" t="str">
        <f>IF(BS102&lt;&gt;"",BS102,IF(BT102&lt;&gt;"",BT102,IF(BU102&lt;&gt;"",BU102,"")))</f>
        <v>Débil</v>
      </c>
      <c r="BW102" s="86">
        <f>IF(BV102=Datos!$AO$2,100,IF(BV102=Datos!$AO$3,50,IF(BV102=Datos!$AO$4,0,"")))</f>
        <v>0</v>
      </c>
      <c r="BX102" s="92"/>
      <c r="BY102" s="94"/>
      <c r="BZ102" s="91"/>
    </row>
    <row r="103" spans="1:78" ht="26.25" customHeight="1">
      <c r="A103" s="18"/>
      <c r="D103" s="436"/>
      <c r="E103" s="436"/>
      <c r="F103" s="436"/>
      <c r="G103" s="436"/>
      <c r="H103" s="436"/>
      <c r="I103" s="436"/>
      <c r="J103" s="436"/>
      <c r="K103" s="436"/>
      <c r="L103" s="436"/>
      <c r="M103" s="436"/>
      <c r="N103" s="436"/>
      <c r="O103" s="436"/>
      <c r="P103" s="436"/>
      <c r="Q103" s="436"/>
      <c r="R103" s="436"/>
      <c r="S103" s="436"/>
      <c r="T103" s="437" t="str">
        <f t="shared" ref="T103:T111" si="13">IF(D103&lt;&gt;"","Detectivo","")</f>
        <v/>
      </c>
      <c r="U103" s="437"/>
      <c r="V103" s="437"/>
      <c r="W103" s="437"/>
      <c r="X103" s="438"/>
      <c r="Y103" s="439"/>
      <c r="Z103" s="438"/>
      <c r="AA103" s="439"/>
      <c r="AB103" s="438"/>
      <c r="AC103" s="439"/>
      <c r="AD103" s="438"/>
      <c r="AE103" s="439"/>
      <c r="AF103" s="438"/>
      <c r="AG103" s="439"/>
      <c r="AH103" s="438"/>
      <c r="AI103" s="439"/>
      <c r="AJ103" s="438"/>
      <c r="AK103" s="439"/>
      <c r="AL103" s="457" t="str">
        <f t="shared" si="10"/>
        <v/>
      </c>
      <c r="AM103" s="458"/>
      <c r="AN103" s="438"/>
      <c r="AO103" s="459"/>
      <c r="AP103" s="459"/>
      <c r="AQ103" s="439"/>
      <c r="AR103" s="457" t="str">
        <f t="shared" si="11"/>
        <v/>
      </c>
      <c r="AS103" s="458"/>
      <c r="AT103" s="457" t="str">
        <f t="shared" si="12"/>
        <v/>
      </c>
      <c r="AU103" s="533"/>
      <c r="AV103" s="458"/>
      <c r="AW103" s="550"/>
      <c r="AX103" s="551"/>
      <c r="AY103" s="552"/>
      <c r="AZ103" s="550"/>
      <c r="BA103" s="551"/>
      <c r="BB103" s="552"/>
      <c r="BC103" s="347"/>
      <c r="BD103" s="348"/>
      <c r="BE103" s="348"/>
      <c r="BF103" s="348"/>
      <c r="BG103" s="349"/>
      <c r="BI103" s="86" t="str">
        <f>IF(X103=Datos!$AH$2,15,"")</f>
        <v/>
      </c>
      <c r="BJ103" s="86" t="str">
        <f>IF(Z103=Datos!$AI$2,15,"")</f>
        <v/>
      </c>
      <c r="BK103" s="86" t="str">
        <f>IF(AB103=Datos!$AJ$2,15,"")</f>
        <v/>
      </c>
      <c r="BL103" s="86" t="str">
        <f>IF(AD103=Datos!$AK$2,15,"")</f>
        <v/>
      </c>
      <c r="BM103" s="86" t="str">
        <f>IF(AF103=Datos!$AL$2,15,"")</f>
        <v/>
      </c>
      <c r="BN103" s="86" t="str">
        <f>IF(AH103=Datos!$AM$2,15,"")</f>
        <v/>
      </c>
      <c r="BO103" s="86" t="str">
        <f>IF(AJ103=Datos!$AN$2,10,IF(AJ103=Datos!$AN$3,5,IF(AJ103=Datos!$AN$4,"","")))</f>
        <v/>
      </c>
      <c r="BP103" s="86">
        <f t="shared" ref="BP103:BP111" si="14">SUM(BI103:BO103)</f>
        <v>0</v>
      </c>
      <c r="BQ103" s="86" t="str">
        <f>IF(D103="","",IF(BP103&gt;=96,Datos!$AO$2,IF(BP103&gt;=86,Datos!$AO$3,IF(BP103&lt;86,Datos!$AO$4,""))))</f>
        <v/>
      </c>
      <c r="BR103" s="86" t="str">
        <f>IF(AN103="","",IF(AN103=Datos!$AP$2,Datos!$AO$2,IF(AN103=Datos!$AP$3,Datos!$AO$3,IF(AN103=Datos!$AP$4,Datos!$AO$4,""))))</f>
        <v/>
      </c>
      <c r="BS103" s="86" t="str">
        <f t="shared" ref="BS103:BS111" si="15">IF(AND(BQ103=$BS$101,BR103=$BS$101),$BS$101,"")</f>
        <v/>
      </c>
      <c r="BT103" s="86" t="str">
        <f t="shared" ref="BT103:BT111" si="16">IF(AND(BQ103=$BS$101,BR103=$BT$101),$BT$101,IF(AND(BQ103=$BT$101,BR103=$BS$101),$BT$101,IF(AND(BQ103=$BT$101,BR103=$BT$101),$BT$101,"")))</f>
        <v/>
      </c>
      <c r="BU103" s="86" t="str">
        <f t="shared" ref="BU103:BU111" si="17">IF(AND(BQ103=$BS$101,BR103=$BU$101),$BU$101,IF(AND(BQ103=$BT$101,BR103=$BU$101),$BU$101,IF(AND(BQ103=$BU$101,BR103=$BS$101),$BU$101,IF(AND(BQ103=$BU$101,BR103=$BT$101),$BU$101,IF(AND(BQ103=$BU$101,BR103=$BU$101),$BU$101,"")))))</f>
        <v/>
      </c>
      <c r="BV103" s="86" t="str">
        <f t="shared" ref="BV103:BV111" si="18">IF(BS103&lt;&gt;"",BS103,IF(BT103&lt;&gt;"",BT103,IF(BU103&lt;&gt;"",BU103,"")))</f>
        <v/>
      </c>
      <c r="BW103" s="86" t="str">
        <f>IF(BV103=Datos!$AO$2,100,IF(BV103=Datos!$AO$3,50,IF(BV103=Datos!$AO$4,0,"")))</f>
        <v/>
      </c>
      <c r="BX103" s="92"/>
      <c r="BY103" s="92"/>
      <c r="BZ103" s="91"/>
    </row>
    <row r="104" spans="1:78" ht="26.25" customHeight="1">
      <c r="A104" s="18"/>
      <c r="D104" s="436"/>
      <c r="E104" s="436"/>
      <c r="F104" s="436"/>
      <c r="G104" s="436"/>
      <c r="H104" s="436"/>
      <c r="I104" s="436"/>
      <c r="J104" s="436"/>
      <c r="K104" s="436"/>
      <c r="L104" s="436"/>
      <c r="M104" s="436"/>
      <c r="N104" s="436"/>
      <c r="O104" s="436"/>
      <c r="P104" s="436"/>
      <c r="Q104" s="436"/>
      <c r="R104" s="436"/>
      <c r="S104" s="436"/>
      <c r="T104" s="437" t="str">
        <f t="shared" si="13"/>
        <v/>
      </c>
      <c r="U104" s="437"/>
      <c r="V104" s="437"/>
      <c r="W104" s="437"/>
      <c r="X104" s="438"/>
      <c r="Y104" s="439"/>
      <c r="Z104" s="438"/>
      <c r="AA104" s="439"/>
      <c r="AB104" s="438"/>
      <c r="AC104" s="439"/>
      <c r="AD104" s="438"/>
      <c r="AE104" s="439"/>
      <c r="AF104" s="438"/>
      <c r="AG104" s="439"/>
      <c r="AH104" s="438"/>
      <c r="AI104" s="439"/>
      <c r="AJ104" s="438"/>
      <c r="AK104" s="439"/>
      <c r="AL104" s="457" t="str">
        <f t="shared" si="10"/>
        <v/>
      </c>
      <c r="AM104" s="458"/>
      <c r="AN104" s="438"/>
      <c r="AO104" s="459"/>
      <c r="AP104" s="459"/>
      <c r="AQ104" s="439"/>
      <c r="AR104" s="457" t="str">
        <f t="shared" si="11"/>
        <v/>
      </c>
      <c r="AS104" s="458"/>
      <c r="AT104" s="457" t="str">
        <f t="shared" si="12"/>
        <v/>
      </c>
      <c r="AU104" s="533"/>
      <c r="AV104" s="458"/>
      <c r="AW104" s="550"/>
      <c r="AX104" s="551"/>
      <c r="AY104" s="552"/>
      <c r="AZ104" s="550"/>
      <c r="BA104" s="551"/>
      <c r="BB104" s="552"/>
      <c r="BC104" s="347"/>
      <c r="BD104" s="348"/>
      <c r="BE104" s="348"/>
      <c r="BF104" s="348"/>
      <c r="BG104" s="349"/>
      <c r="BI104" s="86" t="str">
        <f>IF(X104=Datos!$AH$2,15,"")</f>
        <v/>
      </c>
      <c r="BJ104" s="86" t="str">
        <f>IF(Z104=Datos!$AI$2,15,"")</f>
        <v/>
      </c>
      <c r="BK104" s="86" t="str">
        <f>IF(AB104=Datos!$AJ$2,15,"")</f>
        <v/>
      </c>
      <c r="BL104" s="86" t="str">
        <f>IF(AD104=Datos!$AK$2,15,"")</f>
        <v/>
      </c>
      <c r="BM104" s="86" t="str">
        <f>IF(AF104=Datos!$AL$2,15,"")</f>
        <v/>
      </c>
      <c r="BN104" s="86" t="str">
        <f>IF(AH104=Datos!$AM$2,15,"")</f>
        <v/>
      </c>
      <c r="BO104" s="86" t="str">
        <f>IF(AJ104=Datos!$AN$2,10,IF(AJ104=Datos!$AN$3,5,IF(AJ104=Datos!$AN$4,"","")))</f>
        <v/>
      </c>
      <c r="BP104" s="86">
        <f t="shared" si="14"/>
        <v>0</v>
      </c>
      <c r="BQ104" s="86" t="str">
        <f>IF(D104="","",IF(BP104&gt;=96,Datos!$AO$2,IF(BP104&gt;=86,Datos!$AO$3,IF(BP104&lt;86,Datos!$AO$4,""))))</f>
        <v/>
      </c>
      <c r="BR104" s="86" t="str">
        <f>IF(AN104="","",IF(AN104=Datos!$AP$2,Datos!$AO$2,IF(AN104=Datos!$AP$3,Datos!$AO$3,IF(AN104=Datos!$AP$4,Datos!$AO$4,""))))</f>
        <v/>
      </c>
      <c r="BS104" s="86" t="str">
        <f t="shared" si="15"/>
        <v/>
      </c>
      <c r="BT104" s="86" t="str">
        <f t="shared" si="16"/>
        <v/>
      </c>
      <c r="BU104" s="86" t="str">
        <f t="shared" si="17"/>
        <v/>
      </c>
      <c r="BV104" s="86" t="str">
        <f t="shared" si="18"/>
        <v/>
      </c>
      <c r="BW104" s="86" t="str">
        <f>IF(BV104=Datos!$AO$2,100,IF(BV104=Datos!$AO$3,50,IF(BV104=Datos!$AO$4,0,"")))</f>
        <v/>
      </c>
      <c r="BX104" s="92"/>
      <c r="BY104" s="92"/>
      <c r="BZ104" s="91"/>
    </row>
    <row r="105" spans="1:78" ht="26.25" customHeight="1">
      <c r="A105" s="18"/>
      <c r="D105" s="436"/>
      <c r="E105" s="436"/>
      <c r="F105" s="436"/>
      <c r="G105" s="436"/>
      <c r="H105" s="436"/>
      <c r="I105" s="436"/>
      <c r="J105" s="436"/>
      <c r="K105" s="436"/>
      <c r="L105" s="436"/>
      <c r="M105" s="436"/>
      <c r="N105" s="436"/>
      <c r="O105" s="436"/>
      <c r="P105" s="436"/>
      <c r="Q105" s="436"/>
      <c r="R105" s="436"/>
      <c r="S105" s="436"/>
      <c r="T105" s="437" t="str">
        <f t="shared" si="13"/>
        <v/>
      </c>
      <c r="U105" s="437"/>
      <c r="V105" s="437"/>
      <c r="W105" s="437"/>
      <c r="X105" s="438"/>
      <c r="Y105" s="439"/>
      <c r="Z105" s="438"/>
      <c r="AA105" s="439"/>
      <c r="AB105" s="438"/>
      <c r="AC105" s="439"/>
      <c r="AD105" s="438"/>
      <c r="AE105" s="439"/>
      <c r="AF105" s="438"/>
      <c r="AG105" s="439"/>
      <c r="AH105" s="438"/>
      <c r="AI105" s="439"/>
      <c r="AJ105" s="438"/>
      <c r="AK105" s="439"/>
      <c r="AL105" s="457" t="str">
        <f t="shared" si="10"/>
        <v/>
      </c>
      <c r="AM105" s="458"/>
      <c r="AN105" s="438"/>
      <c r="AO105" s="459"/>
      <c r="AP105" s="459"/>
      <c r="AQ105" s="439"/>
      <c r="AR105" s="457" t="str">
        <f t="shared" si="11"/>
        <v/>
      </c>
      <c r="AS105" s="458"/>
      <c r="AT105" s="457" t="str">
        <f t="shared" si="12"/>
        <v/>
      </c>
      <c r="AU105" s="533"/>
      <c r="AV105" s="458"/>
      <c r="AW105" s="550"/>
      <c r="AX105" s="551"/>
      <c r="AY105" s="552"/>
      <c r="AZ105" s="550"/>
      <c r="BA105" s="551"/>
      <c r="BB105" s="552"/>
      <c r="BC105" s="347"/>
      <c r="BD105" s="348"/>
      <c r="BE105" s="348"/>
      <c r="BF105" s="348"/>
      <c r="BG105" s="349"/>
      <c r="BI105" s="86" t="str">
        <f>IF(X105=Datos!$AH$2,15,"")</f>
        <v/>
      </c>
      <c r="BJ105" s="86" t="str">
        <f>IF(Z105=Datos!$AI$2,15,"")</f>
        <v/>
      </c>
      <c r="BK105" s="86" t="str">
        <f>IF(AB105=Datos!$AJ$2,15,"")</f>
        <v/>
      </c>
      <c r="BL105" s="86" t="str">
        <f>IF(AD105=Datos!$AK$2,15,"")</f>
        <v/>
      </c>
      <c r="BM105" s="86" t="str">
        <f>IF(AF105=Datos!$AL$2,15,"")</f>
        <v/>
      </c>
      <c r="BN105" s="86" t="str">
        <f>IF(AH105=Datos!$AM$2,15,"")</f>
        <v/>
      </c>
      <c r="BO105" s="86" t="str">
        <f>IF(AJ105=Datos!$AN$2,10,IF(AJ105=Datos!$AN$3,5,IF(AJ105=Datos!$AN$4,"","")))</f>
        <v/>
      </c>
      <c r="BP105" s="86">
        <f t="shared" si="14"/>
        <v>0</v>
      </c>
      <c r="BQ105" s="86" t="str">
        <f>IF(D105="","",IF(BP105&gt;=96,Datos!$AO$2,IF(BP105&gt;=86,Datos!$AO$3,IF(BP105&lt;86,Datos!$AO$4,""))))</f>
        <v/>
      </c>
      <c r="BR105" s="86" t="str">
        <f>IF(AN105="","",IF(AN105=Datos!$AP$2,Datos!$AO$2,IF(AN105=Datos!$AP$3,Datos!$AO$3,IF(AN105=Datos!$AP$4,Datos!$AO$4,""))))</f>
        <v/>
      </c>
      <c r="BS105" s="86" t="str">
        <f t="shared" si="15"/>
        <v/>
      </c>
      <c r="BT105" s="86" t="str">
        <f t="shared" si="16"/>
        <v/>
      </c>
      <c r="BU105" s="86" t="str">
        <f t="shared" si="17"/>
        <v/>
      </c>
      <c r="BV105" s="86" t="str">
        <f t="shared" si="18"/>
        <v/>
      </c>
      <c r="BW105" s="86" t="str">
        <f>IF(BV105=Datos!$AO$2,100,IF(BV105=Datos!$AO$3,50,IF(BV105=Datos!$AO$4,0,"")))</f>
        <v/>
      </c>
      <c r="BX105" s="92"/>
      <c r="BY105" s="92"/>
      <c r="BZ105" s="91"/>
    </row>
    <row r="106" spans="1:78" ht="26.25" customHeight="1">
      <c r="A106" s="18"/>
      <c r="D106" s="436"/>
      <c r="E106" s="436"/>
      <c r="F106" s="436"/>
      <c r="G106" s="436"/>
      <c r="H106" s="436"/>
      <c r="I106" s="436"/>
      <c r="J106" s="436"/>
      <c r="K106" s="436"/>
      <c r="L106" s="436"/>
      <c r="M106" s="436"/>
      <c r="N106" s="436"/>
      <c r="O106" s="436"/>
      <c r="P106" s="436"/>
      <c r="Q106" s="436"/>
      <c r="R106" s="436"/>
      <c r="S106" s="436"/>
      <c r="T106" s="437" t="str">
        <f t="shared" si="13"/>
        <v/>
      </c>
      <c r="U106" s="437"/>
      <c r="V106" s="437"/>
      <c r="W106" s="437"/>
      <c r="X106" s="438"/>
      <c r="Y106" s="439"/>
      <c r="Z106" s="438"/>
      <c r="AA106" s="439"/>
      <c r="AB106" s="438"/>
      <c r="AC106" s="439"/>
      <c r="AD106" s="438"/>
      <c r="AE106" s="439"/>
      <c r="AF106" s="438"/>
      <c r="AG106" s="439"/>
      <c r="AH106" s="438"/>
      <c r="AI106" s="439"/>
      <c r="AJ106" s="438"/>
      <c r="AK106" s="439"/>
      <c r="AL106" s="457" t="str">
        <f t="shared" si="10"/>
        <v/>
      </c>
      <c r="AM106" s="458"/>
      <c r="AN106" s="438"/>
      <c r="AO106" s="459"/>
      <c r="AP106" s="459"/>
      <c r="AQ106" s="439"/>
      <c r="AR106" s="457" t="str">
        <f t="shared" si="11"/>
        <v/>
      </c>
      <c r="AS106" s="458"/>
      <c r="AT106" s="457" t="str">
        <f t="shared" si="12"/>
        <v/>
      </c>
      <c r="AU106" s="533"/>
      <c r="AV106" s="458"/>
      <c r="AW106" s="550"/>
      <c r="AX106" s="551"/>
      <c r="AY106" s="552"/>
      <c r="AZ106" s="550"/>
      <c r="BA106" s="551"/>
      <c r="BB106" s="552"/>
      <c r="BC106" s="347"/>
      <c r="BD106" s="348"/>
      <c r="BE106" s="348"/>
      <c r="BF106" s="348"/>
      <c r="BG106" s="349"/>
      <c r="BI106" s="86" t="str">
        <f>IF(X106=Datos!$AH$2,15,"")</f>
        <v/>
      </c>
      <c r="BJ106" s="86" t="str">
        <f>IF(Z106=Datos!$AI$2,15,"")</f>
        <v/>
      </c>
      <c r="BK106" s="86" t="str">
        <f>IF(AB106=Datos!$AJ$2,15,"")</f>
        <v/>
      </c>
      <c r="BL106" s="86" t="str">
        <f>IF(AD106=Datos!$AK$2,15,"")</f>
        <v/>
      </c>
      <c r="BM106" s="86" t="str">
        <f>IF(AF106=Datos!$AL$2,15,"")</f>
        <v/>
      </c>
      <c r="BN106" s="86" t="str">
        <f>IF(AH106=Datos!$AM$2,15,"")</f>
        <v/>
      </c>
      <c r="BO106" s="86" t="str">
        <f>IF(AJ106=Datos!$AN$2,10,IF(AJ106=Datos!$AN$3,5,IF(AJ106=Datos!$AN$4,"","")))</f>
        <v/>
      </c>
      <c r="BP106" s="86">
        <f t="shared" si="14"/>
        <v>0</v>
      </c>
      <c r="BQ106" s="86" t="str">
        <f>IF(D106="","",IF(BP106&gt;=96,Datos!$AO$2,IF(BP106&gt;=86,Datos!$AO$3,IF(BP106&lt;86,Datos!$AO$4,""))))</f>
        <v/>
      </c>
      <c r="BR106" s="86" t="str">
        <f>IF(AN106="","",IF(AN106=Datos!$AP$2,Datos!$AO$2,IF(AN106=Datos!$AP$3,Datos!$AO$3,IF(AN106=Datos!$AP$4,Datos!$AO$4,""))))</f>
        <v/>
      </c>
      <c r="BS106" s="86" t="str">
        <f t="shared" si="15"/>
        <v/>
      </c>
      <c r="BT106" s="86" t="str">
        <f t="shared" si="16"/>
        <v/>
      </c>
      <c r="BU106" s="86" t="str">
        <f t="shared" si="17"/>
        <v/>
      </c>
      <c r="BV106" s="86" t="str">
        <f t="shared" si="18"/>
        <v/>
      </c>
      <c r="BW106" s="86" t="str">
        <f>IF(BV106=Datos!$AO$2,100,IF(BV106=Datos!$AO$3,50,IF(BV106=Datos!$AO$4,0,"")))</f>
        <v/>
      </c>
      <c r="BX106" s="92"/>
      <c r="BY106" s="92"/>
      <c r="BZ106" s="91"/>
    </row>
    <row r="107" spans="1:78" ht="26.25" customHeight="1">
      <c r="A107" s="18"/>
      <c r="D107" s="436"/>
      <c r="E107" s="436"/>
      <c r="F107" s="436"/>
      <c r="G107" s="436"/>
      <c r="H107" s="436"/>
      <c r="I107" s="436"/>
      <c r="J107" s="436"/>
      <c r="K107" s="436"/>
      <c r="L107" s="436"/>
      <c r="M107" s="436"/>
      <c r="N107" s="436"/>
      <c r="O107" s="436"/>
      <c r="P107" s="436"/>
      <c r="Q107" s="436"/>
      <c r="R107" s="436"/>
      <c r="S107" s="436"/>
      <c r="T107" s="437" t="str">
        <f t="shared" si="13"/>
        <v/>
      </c>
      <c r="U107" s="437"/>
      <c r="V107" s="437"/>
      <c r="W107" s="437"/>
      <c r="X107" s="438"/>
      <c r="Y107" s="439"/>
      <c r="Z107" s="438"/>
      <c r="AA107" s="439"/>
      <c r="AB107" s="438"/>
      <c r="AC107" s="439"/>
      <c r="AD107" s="438"/>
      <c r="AE107" s="439"/>
      <c r="AF107" s="438"/>
      <c r="AG107" s="439"/>
      <c r="AH107" s="438"/>
      <c r="AI107" s="439"/>
      <c r="AJ107" s="438"/>
      <c r="AK107" s="439"/>
      <c r="AL107" s="457" t="str">
        <f t="shared" si="10"/>
        <v/>
      </c>
      <c r="AM107" s="458"/>
      <c r="AN107" s="438"/>
      <c r="AO107" s="459"/>
      <c r="AP107" s="459"/>
      <c r="AQ107" s="439"/>
      <c r="AR107" s="457" t="str">
        <f t="shared" si="11"/>
        <v/>
      </c>
      <c r="AS107" s="458"/>
      <c r="AT107" s="457" t="str">
        <f t="shared" si="12"/>
        <v/>
      </c>
      <c r="AU107" s="533"/>
      <c r="AV107" s="458"/>
      <c r="AW107" s="550"/>
      <c r="AX107" s="551"/>
      <c r="AY107" s="552"/>
      <c r="AZ107" s="550"/>
      <c r="BA107" s="551"/>
      <c r="BB107" s="552"/>
      <c r="BC107" s="347"/>
      <c r="BD107" s="348"/>
      <c r="BE107" s="348"/>
      <c r="BF107" s="348"/>
      <c r="BG107" s="349"/>
      <c r="BI107" s="86" t="str">
        <f>IF(X107=Datos!$AH$2,15,"")</f>
        <v/>
      </c>
      <c r="BJ107" s="86" t="str">
        <f>IF(Z107=Datos!$AI$2,15,"")</f>
        <v/>
      </c>
      <c r="BK107" s="86" t="str">
        <f>IF(AB107=Datos!$AJ$2,15,"")</f>
        <v/>
      </c>
      <c r="BL107" s="86" t="str">
        <f>IF(AD107=Datos!$AK$2,15,"")</f>
        <v/>
      </c>
      <c r="BM107" s="86" t="str">
        <f>IF(AF107=Datos!$AL$2,15,"")</f>
        <v/>
      </c>
      <c r="BN107" s="86" t="str">
        <f>IF(AH107=Datos!$AM$2,15,"")</f>
        <v/>
      </c>
      <c r="BO107" s="86" t="str">
        <f>IF(AJ107=Datos!$AN$2,10,IF(AJ107=Datos!$AN$3,5,IF(AJ107=Datos!$AN$4,"","")))</f>
        <v/>
      </c>
      <c r="BP107" s="86">
        <f t="shared" si="14"/>
        <v>0</v>
      </c>
      <c r="BQ107" s="86" t="str">
        <f>IF(D107="","",IF(BP107&gt;=96,Datos!$AO$2,IF(BP107&gt;=86,Datos!$AO$3,IF(BP107&lt;86,Datos!$AO$4,""))))</f>
        <v/>
      </c>
      <c r="BR107" s="86" t="str">
        <f>IF(AN107="","",IF(AN107=Datos!$AP$2,Datos!$AO$2,IF(AN107=Datos!$AP$3,Datos!$AO$3,IF(AN107=Datos!$AP$4,Datos!$AO$4,""))))</f>
        <v/>
      </c>
      <c r="BS107" s="86" t="str">
        <f t="shared" si="15"/>
        <v/>
      </c>
      <c r="BT107" s="86" t="str">
        <f t="shared" si="16"/>
        <v/>
      </c>
      <c r="BU107" s="86" t="str">
        <f t="shared" si="17"/>
        <v/>
      </c>
      <c r="BV107" s="86" t="str">
        <f t="shared" si="18"/>
        <v/>
      </c>
      <c r="BW107" s="86" t="str">
        <f>IF(BV107=Datos!$AO$2,100,IF(BV107=Datos!$AO$3,50,IF(BV107=Datos!$AO$4,0,"")))</f>
        <v/>
      </c>
      <c r="BX107" s="92"/>
      <c r="BY107" s="92"/>
      <c r="BZ107" s="91"/>
    </row>
    <row r="108" spans="1:78" ht="26.25" customHeight="1">
      <c r="A108" s="18"/>
      <c r="D108" s="436"/>
      <c r="E108" s="436"/>
      <c r="F108" s="436"/>
      <c r="G108" s="436"/>
      <c r="H108" s="436"/>
      <c r="I108" s="436"/>
      <c r="J108" s="436"/>
      <c r="K108" s="436"/>
      <c r="L108" s="436"/>
      <c r="M108" s="436"/>
      <c r="N108" s="436"/>
      <c r="O108" s="436"/>
      <c r="P108" s="436"/>
      <c r="Q108" s="436"/>
      <c r="R108" s="436"/>
      <c r="S108" s="436"/>
      <c r="T108" s="437" t="str">
        <f t="shared" si="13"/>
        <v/>
      </c>
      <c r="U108" s="437"/>
      <c r="V108" s="437"/>
      <c r="W108" s="437"/>
      <c r="X108" s="438"/>
      <c r="Y108" s="439"/>
      <c r="Z108" s="438"/>
      <c r="AA108" s="439"/>
      <c r="AB108" s="438"/>
      <c r="AC108" s="439"/>
      <c r="AD108" s="438"/>
      <c r="AE108" s="439"/>
      <c r="AF108" s="438"/>
      <c r="AG108" s="439"/>
      <c r="AH108" s="438"/>
      <c r="AI108" s="439"/>
      <c r="AJ108" s="438"/>
      <c r="AK108" s="439"/>
      <c r="AL108" s="457" t="str">
        <f t="shared" si="10"/>
        <v/>
      </c>
      <c r="AM108" s="458"/>
      <c r="AN108" s="438"/>
      <c r="AO108" s="459"/>
      <c r="AP108" s="459"/>
      <c r="AQ108" s="439"/>
      <c r="AR108" s="457" t="str">
        <f t="shared" si="11"/>
        <v/>
      </c>
      <c r="AS108" s="458"/>
      <c r="AT108" s="457" t="str">
        <f t="shared" si="12"/>
        <v/>
      </c>
      <c r="AU108" s="533"/>
      <c r="AV108" s="458"/>
      <c r="AW108" s="550"/>
      <c r="AX108" s="551"/>
      <c r="AY108" s="552"/>
      <c r="AZ108" s="550"/>
      <c r="BA108" s="551"/>
      <c r="BB108" s="552"/>
      <c r="BC108" s="347"/>
      <c r="BD108" s="348"/>
      <c r="BE108" s="348"/>
      <c r="BF108" s="348"/>
      <c r="BG108" s="349"/>
      <c r="BI108" s="86" t="str">
        <f>IF(X108=Datos!$AH$2,15,"")</f>
        <v/>
      </c>
      <c r="BJ108" s="86" t="str">
        <f>IF(Z108=Datos!$AI$2,15,"")</f>
        <v/>
      </c>
      <c r="BK108" s="86" t="str">
        <f>IF(AB108=Datos!$AJ$2,15,"")</f>
        <v/>
      </c>
      <c r="BL108" s="86" t="str">
        <f>IF(AD108=Datos!$AK$2,15,"")</f>
        <v/>
      </c>
      <c r="BM108" s="86" t="str">
        <f>IF(AF108=Datos!$AL$2,15,"")</f>
        <v/>
      </c>
      <c r="BN108" s="86" t="str">
        <f>IF(AH108=Datos!$AM$2,15,"")</f>
        <v/>
      </c>
      <c r="BO108" s="86" t="str">
        <f>IF(AJ108=Datos!$AN$2,10,IF(AJ108=Datos!$AN$3,5,IF(AJ108=Datos!$AN$4,"","")))</f>
        <v/>
      </c>
      <c r="BP108" s="86">
        <f t="shared" si="14"/>
        <v>0</v>
      </c>
      <c r="BQ108" s="86" t="str">
        <f>IF(D108="","",IF(BP108&gt;=96,Datos!$AO$2,IF(BP108&gt;=86,Datos!$AO$3,IF(BP108&lt;86,Datos!$AO$4,""))))</f>
        <v/>
      </c>
      <c r="BR108" s="86" t="str">
        <f>IF(AN108="","",IF(AN108=Datos!$AP$2,Datos!$AO$2,IF(AN108=Datos!$AP$3,Datos!$AO$3,IF(AN108=Datos!$AP$4,Datos!$AO$4,""))))</f>
        <v/>
      </c>
      <c r="BS108" s="86" t="str">
        <f t="shared" si="15"/>
        <v/>
      </c>
      <c r="BT108" s="86" t="str">
        <f t="shared" si="16"/>
        <v/>
      </c>
      <c r="BU108" s="86" t="str">
        <f t="shared" si="17"/>
        <v/>
      </c>
      <c r="BV108" s="86" t="str">
        <f t="shared" si="18"/>
        <v/>
      </c>
      <c r="BW108" s="86" t="str">
        <f>IF(BV108=Datos!$AO$2,100,IF(BV108=Datos!$AO$3,50,IF(BV108=Datos!$AO$4,0,"")))</f>
        <v/>
      </c>
      <c r="BX108" s="92"/>
      <c r="BY108" s="92"/>
      <c r="BZ108" s="91"/>
    </row>
    <row r="109" spans="1:78" ht="26.25" customHeight="1">
      <c r="A109" s="18"/>
      <c r="D109" s="436"/>
      <c r="E109" s="436"/>
      <c r="F109" s="436"/>
      <c r="G109" s="436"/>
      <c r="H109" s="436"/>
      <c r="I109" s="436"/>
      <c r="J109" s="436"/>
      <c r="K109" s="436"/>
      <c r="L109" s="436"/>
      <c r="M109" s="436"/>
      <c r="N109" s="436"/>
      <c r="O109" s="436"/>
      <c r="P109" s="436"/>
      <c r="Q109" s="436"/>
      <c r="R109" s="436"/>
      <c r="S109" s="436"/>
      <c r="T109" s="437" t="str">
        <f t="shared" si="13"/>
        <v/>
      </c>
      <c r="U109" s="437"/>
      <c r="V109" s="437"/>
      <c r="W109" s="437"/>
      <c r="X109" s="438"/>
      <c r="Y109" s="439"/>
      <c r="Z109" s="438"/>
      <c r="AA109" s="439"/>
      <c r="AB109" s="438"/>
      <c r="AC109" s="439"/>
      <c r="AD109" s="438"/>
      <c r="AE109" s="439"/>
      <c r="AF109" s="438"/>
      <c r="AG109" s="439"/>
      <c r="AH109" s="438"/>
      <c r="AI109" s="439"/>
      <c r="AJ109" s="438"/>
      <c r="AK109" s="439"/>
      <c r="AL109" s="457" t="str">
        <f t="shared" si="10"/>
        <v/>
      </c>
      <c r="AM109" s="458"/>
      <c r="AN109" s="438"/>
      <c r="AO109" s="459"/>
      <c r="AP109" s="459"/>
      <c r="AQ109" s="439"/>
      <c r="AR109" s="457" t="str">
        <f t="shared" si="11"/>
        <v/>
      </c>
      <c r="AS109" s="458"/>
      <c r="AT109" s="457" t="str">
        <f t="shared" si="12"/>
        <v/>
      </c>
      <c r="AU109" s="533"/>
      <c r="AV109" s="458"/>
      <c r="AW109" s="550"/>
      <c r="AX109" s="551"/>
      <c r="AY109" s="552"/>
      <c r="AZ109" s="550"/>
      <c r="BA109" s="551"/>
      <c r="BB109" s="552"/>
      <c r="BC109" s="347"/>
      <c r="BD109" s="348"/>
      <c r="BE109" s="348"/>
      <c r="BF109" s="348"/>
      <c r="BG109" s="349"/>
      <c r="BI109" s="86" t="str">
        <f>IF(X109=Datos!$AH$2,15,"")</f>
        <v/>
      </c>
      <c r="BJ109" s="86" t="str">
        <f>IF(Z109=Datos!$AI$2,15,"")</f>
        <v/>
      </c>
      <c r="BK109" s="86" t="str">
        <f>IF(AB109=Datos!$AJ$2,15,"")</f>
        <v/>
      </c>
      <c r="BL109" s="86" t="str">
        <f>IF(AD109=Datos!$AK$2,15,"")</f>
        <v/>
      </c>
      <c r="BM109" s="86" t="str">
        <f>IF(AF109=Datos!$AL$2,15,"")</f>
        <v/>
      </c>
      <c r="BN109" s="86" t="str">
        <f>IF(AH109=Datos!$AM$2,15,"")</f>
        <v/>
      </c>
      <c r="BO109" s="86" t="str">
        <f>IF(AJ109=Datos!$AN$2,10,IF(AJ109=Datos!$AN$3,5,IF(AJ109=Datos!$AN$4,"","")))</f>
        <v/>
      </c>
      <c r="BP109" s="86">
        <f t="shared" si="14"/>
        <v>0</v>
      </c>
      <c r="BQ109" s="86" t="str">
        <f>IF(D109="","",IF(BP109&gt;=96,Datos!$AO$2,IF(BP109&gt;=86,Datos!$AO$3,IF(BP109&lt;86,Datos!$AO$4,""))))</f>
        <v/>
      </c>
      <c r="BR109" s="86" t="str">
        <f>IF(AN109="","",IF(AN109=Datos!$AP$2,Datos!$AO$2,IF(AN109=Datos!$AP$3,Datos!$AO$3,IF(AN109=Datos!$AP$4,Datos!$AO$4,""))))</f>
        <v/>
      </c>
      <c r="BS109" s="86" t="str">
        <f t="shared" si="15"/>
        <v/>
      </c>
      <c r="BT109" s="86" t="str">
        <f t="shared" si="16"/>
        <v/>
      </c>
      <c r="BU109" s="86" t="str">
        <f t="shared" si="17"/>
        <v/>
      </c>
      <c r="BV109" s="86" t="str">
        <f t="shared" si="18"/>
        <v/>
      </c>
      <c r="BW109" s="86" t="str">
        <f>IF(BV109=Datos!$AO$2,100,IF(BV109=Datos!$AO$3,50,IF(BV109=Datos!$AO$4,0,"")))</f>
        <v/>
      </c>
      <c r="BX109" s="92"/>
      <c r="BY109" s="92"/>
      <c r="BZ109" s="91"/>
    </row>
    <row r="110" spans="1:78" ht="26.25" customHeight="1">
      <c r="A110" s="18"/>
      <c r="D110" s="436"/>
      <c r="E110" s="436"/>
      <c r="F110" s="436"/>
      <c r="G110" s="436"/>
      <c r="H110" s="436"/>
      <c r="I110" s="436"/>
      <c r="J110" s="436"/>
      <c r="K110" s="436"/>
      <c r="L110" s="436"/>
      <c r="M110" s="436"/>
      <c r="N110" s="436"/>
      <c r="O110" s="436"/>
      <c r="P110" s="436"/>
      <c r="Q110" s="436"/>
      <c r="R110" s="436"/>
      <c r="S110" s="436"/>
      <c r="T110" s="437" t="str">
        <f t="shared" si="13"/>
        <v/>
      </c>
      <c r="U110" s="437"/>
      <c r="V110" s="437"/>
      <c r="W110" s="437"/>
      <c r="X110" s="438"/>
      <c r="Y110" s="439"/>
      <c r="Z110" s="438"/>
      <c r="AA110" s="439"/>
      <c r="AB110" s="438"/>
      <c r="AC110" s="439"/>
      <c r="AD110" s="438"/>
      <c r="AE110" s="439"/>
      <c r="AF110" s="438"/>
      <c r="AG110" s="439"/>
      <c r="AH110" s="438"/>
      <c r="AI110" s="439"/>
      <c r="AJ110" s="438"/>
      <c r="AK110" s="439"/>
      <c r="AL110" s="457" t="str">
        <f t="shared" si="10"/>
        <v/>
      </c>
      <c r="AM110" s="458"/>
      <c r="AN110" s="438"/>
      <c r="AO110" s="459"/>
      <c r="AP110" s="459"/>
      <c r="AQ110" s="439"/>
      <c r="AR110" s="457" t="str">
        <f t="shared" si="11"/>
        <v/>
      </c>
      <c r="AS110" s="458"/>
      <c r="AT110" s="457" t="str">
        <f t="shared" si="12"/>
        <v/>
      </c>
      <c r="AU110" s="533"/>
      <c r="AV110" s="458"/>
      <c r="AW110" s="550"/>
      <c r="AX110" s="551"/>
      <c r="AY110" s="552"/>
      <c r="AZ110" s="550"/>
      <c r="BA110" s="551"/>
      <c r="BB110" s="552"/>
      <c r="BC110" s="347"/>
      <c r="BD110" s="348"/>
      <c r="BE110" s="348"/>
      <c r="BF110" s="348"/>
      <c r="BG110" s="349"/>
      <c r="BI110" s="86" t="str">
        <f>IF(X110=Datos!$AH$2,15,"")</f>
        <v/>
      </c>
      <c r="BJ110" s="86" t="str">
        <f>IF(Z110=Datos!$AI$2,15,"")</f>
        <v/>
      </c>
      <c r="BK110" s="86" t="str">
        <f>IF(AB110=Datos!$AJ$2,15,"")</f>
        <v/>
      </c>
      <c r="BL110" s="86" t="str">
        <f>IF(AD110=Datos!$AK$2,15,"")</f>
        <v/>
      </c>
      <c r="BM110" s="86" t="str">
        <f>IF(AF110=Datos!$AL$2,15,"")</f>
        <v/>
      </c>
      <c r="BN110" s="86" t="str">
        <f>IF(AH110=Datos!$AM$2,15,"")</f>
        <v/>
      </c>
      <c r="BO110" s="86" t="str">
        <f>IF(AJ110=Datos!$AN$2,10,IF(AJ110=Datos!$AN$3,5,IF(AJ110=Datos!$AN$4,"","")))</f>
        <v/>
      </c>
      <c r="BP110" s="86">
        <f t="shared" si="14"/>
        <v>0</v>
      </c>
      <c r="BQ110" s="86" t="str">
        <f>IF(D110="","",IF(BP110&gt;=96,Datos!$AO$2,IF(BP110&gt;=86,Datos!$AO$3,IF(BP110&lt;86,Datos!$AO$4,""))))</f>
        <v/>
      </c>
      <c r="BR110" s="86" t="str">
        <f>IF(AN110="","",IF(AN110=Datos!$AP$2,Datos!$AO$2,IF(AN110=Datos!$AP$3,Datos!$AO$3,IF(AN110=Datos!$AP$4,Datos!$AO$4,""))))</f>
        <v/>
      </c>
      <c r="BS110" s="86" t="str">
        <f t="shared" si="15"/>
        <v/>
      </c>
      <c r="BT110" s="86" t="str">
        <f t="shared" si="16"/>
        <v/>
      </c>
      <c r="BU110" s="86" t="str">
        <f t="shared" si="17"/>
        <v/>
      </c>
      <c r="BV110" s="86" t="str">
        <f t="shared" si="18"/>
        <v/>
      </c>
      <c r="BW110" s="86" t="str">
        <f>IF(BV110=Datos!$AO$2,100,IF(BV110=Datos!$AO$3,50,IF(BV110=Datos!$AO$4,0,"")))</f>
        <v/>
      </c>
      <c r="BX110" s="92"/>
      <c r="BY110" s="92"/>
      <c r="BZ110" s="91"/>
    </row>
    <row r="111" spans="1:78" ht="26.25" customHeight="1">
      <c r="A111" s="18"/>
      <c r="D111" s="436"/>
      <c r="E111" s="436"/>
      <c r="F111" s="436"/>
      <c r="G111" s="436"/>
      <c r="H111" s="436"/>
      <c r="I111" s="436"/>
      <c r="J111" s="436"/>
      <c r="K111" s="436"/>
      <c r="L111" s="436"/>
      <c r="M111" s="436"/>
      <c r="N111" s="436"/>
      <c r="O111" s="436"/>
      <c r="P111" s="436"/>
      <c r="Q111" s="436"/>
      <c r="R111" s="436"/>
      <c r="S111" s="436"/>
      <c r="T111" s="437" t="str">
        <f t="shared" si="13"/>
        <v/>
      </c>
      <c r="U111" s="437"/>
      <c r="V111" s="437"/>
      <c r="W111" s="437"/>
      <c r="X111" s="438"/>
      <c r="Y111" s="439"/>
      <c r="Z111" s="438"/>
      <c r="AA111" s="439"/>
      <c r="AB111" s="438"/>
      <c r="AC111" s="439"/>
      <c r="AD111" s="438"/>
      <c r="AE111" s="439"/>
      <c r="AF111" s="438"/>
      <c r="AG111" s="439"/>
      <c r="AH111" s="438"/>
      <c r="AI111" s="439"/>
      <c r="AJ111" s="438"/>
      <c r="AK111" s="439"/>
      <c r="AL111" s="457" t="str">
        <f t="shared" si="10"/>
        <v/>
      </c>
      <c r="AM111" s="458"/>
      <c r="AN111" s="438"/>
      <c r="AO111" s="459"/>
      <c r="AP111" s="459"/>
      <c r="AQ111" s="439"/>
      <c r="AR111" s="457" t="str">
        <f t="shared" si="11"/>
        <v/>
      </c>
      <c r="AS111" s="458"/>
      <c r="AT111" s="457" t="str">
        <f t="shared" si="12"/>
        <v/>
      </c>
      <c r="AU111" s="533"/>
      <c r="AV111" s="458"/>
      <c r="AW111" s="553"/>
      <c r="AX111" s="554"/>
      <c r="AY111" s="555"/>
      <c r="AZ111" s="553"/>
      <c r="BA111" s="554"/>
      <c r="BB111" s="555"/>
      <c r="BC111" s="347"/>
      <c r="BD111" s="348"/>
      <c r="BE111" s="348"/>
      <c r="BF111" s="348"/>
      <c r="BG111" s="349"/>
      <c r="BI111" s="86" t="str">
        <f>IF(X111=Datos!$AH$2,15,"")</f>
        <v/>
      </c>
      <c r="BJ111" s="86" t="str">
        <f>IF(Z111=Datos!$AI$2,15,"")</f>
        <v/>
      </c>
      <c r="BK111" s="86" t="str">
        <f>IF(AB111=Datos!$AJ$2,15,"")</f>
        <v/>
      </c>
      <c r="BL111" s="86" t="str">
        <f>IF(AD111=Datos!$AK$2,15,"")</f>
        <v/>
      </c>
      <c r="BM111" s="86" t="str">
        <f>IF(AF111=Datos!$AL$2,15,"")</f>
        <v/>
      </c>
      <c r="BN111" s="86" t="str">
        <f>IF(AH111=Datos!$AM$2,15,"")</f>
        <v/>
      </c>
      <c r="BO111" s="86" t="str">
        <f>IF(AJ111=Datos!$AN$2,10,IF(AJ111=Datos!$AN$3,5,IF(AJ111=Datos!$AN$4,"","")))</f>
        <v/>
      </c>
      <c r="BP111" s="86">
        <f t="shared" si="14"/>
        <v>0</v>
      </c>
      <c r="BQ111" s="86" t="str">
        <f>IF(D111="","",IF(BP111&gt;=96,Datos!$AO$2,IF(BP111&gt;=86,Datos!$AO$3,IF(BP111&lt;86,Datos!$AO$4,""))))</f>
        <v/>
      </c>
      <c r="BR111" s="86" t="str">
        <f>IF(AN111="","",IF(AN111=Datos!$AP$2,Datos!$AO$2,IF(AN111=Datos!$AP$3,Datos!$AO$3,IF(AN111=Datos!$AP$4,Datos!$AO$4,""))))</f>
        <v/>
      </c>
      <c r="BS111" s="86" t="str">
        <f t="shared" si="15"/>
        <v/>
      </c>
      <c r="BT111" s="86" t="str">
        <f t="shared" si="16"/>
        <v/>
      </c>
      <c r="BU111" s="86" t="str">
        <f t="shared" si="17"/>
        <v/>
      </c>
      <c r="BV111" s="86" t="str">
        <f t="shared" si="18"/>
        <v/>
      </c>
      <c r="BW111" s="86" t="str">
        <f>IF(BV111=Datos!$AO$2,100,IF(BV111=Datos!$AO$3,50,IF(BV111=Datos!$AO$4,0,"")))</f>
        <v/>
      </c>
      <c r="BX111" s="92"/>
      <c r="BY111" s="92"/>
      <c r="BZ111" s="91"/>
    </row>
    <row r="112" spans="1:78" ht="15" customHeight="1">
      <c r="A112" s="18"/>
      <c r="BF112" s="41"/>
      <c r="BG112" s="20"/>
      <c r="BI112" s="85"/>
      <c r="BJ112" s="85"/>
      <c r="BK112" s="85"/>
      <c r="BL112" s="85"/>
      <c r="BM112" s="85"/>
      <c r="BN112" s="85"/>
      <c r="BO112" s="85" t="s">
        <v>545</v>
      </c>
      <c r="BP112" s="85">
        <f>IF(COUNTA(D102:D111)=0,0,SUM(BP102:BP111)/(COUNTA(D102:D111)))</f>
        <v>80</v>
      </c>
      <c r="BV112" s="86" t="s">
        <v>546</v>
      </c>
      <c r="BW112" s="86">
        <f>IF(COUNTA(D102:D111)=0,0,SUM(BW102:BW111)/(COUNTA(D102:S111)))</f>
        <v>0</v>
      </c>
      <c r="BX112" s="90" t="str">
        <f>IF(BW112="","",IF(BW112=100,Datos!$AO$2,IF(BW112&gt;=50,Datos!$AO$3,Datos!$AO$4)))</f>
        <v>Débil</v>
      </c>
      <c r="BY112" s="90" t="str">
        <f>IF(AZ102="","",AZ102)</f>
        <v>No disminuye</v>
      </c>
      <c r="BZ112" s="90">
        <f>IF(OR(BX112="",BY112=""),"",IF($AK$13=1,0,IF(AND(BX112=Datos!$AO$2,BY112=Datos!$AR$2),2,IF(AND(BX112=Datos!$AO$2,BY112=Datos!$AR$3),1,IF(AND(BX112=Datos!$AO$2,BY112=Datos!$AR$4),0,IF(AND(BX112=Datos!$AO$3,BY112=Datos!$AR$2),1,IF(AND(BX112=Datos!$AO$3,BY112=Datos!$AR$3),0,IF(AND(BX112=Datos!$AO$3,BY112=Datos!$AR$4),0,IF(BX112=Datos!$AO$4,0,"")))))))))</f>
        <v>0</v>
      </c>
    </row>
    <row r="113" spans="1:73" ht="15" customHeight="1" thickBot="1">
      <c r="A113" s="51"/>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52"/>
      <c r="AV113" s="52"/>
      <c r="AW113" s="52"/>
      <c r="AX113" s="52"/>
      <c r="AY113" s="52"/>
      <c r="AZ113" s="52"/>
      <c r="BA113" s="52"/>
      <c r="BB113" s="52"/>
      <c r="BC113" s="52"/>
      <c r="BD113" s="52"/>
      <c r="BE113" s="52"/>
      <c r="BF113" s="52"/>
      <c r="BG113" s="54"/>
    </row>
    <row r="114" spans="1:73" ht="32.25" customHeight="1" thickBot="1">
      <c r="A114" s="380" t="str">
        <f>IF(AK13=Datos!$A$6,"VALORACIÓN DE LA OPORTUNIDAD","VALORACIÓN DEL RIESGO")</f>
        <v>VALORACIÓN DEL RIESGO</v>
      </c>
      <c r="B114" s="381"/>
      <c r="C114" s="381"/>
      <c r="D114" s="381"/>
      <c r="E114" s="381"/>
      <c r="F114" s="381"/>
      <c r="G114" s="381"/>
      <c r="H114" s="381"/>
      <c r="I114" s="381"/>
      <c r="J114" s="382"/>
      <c r="K114" s="27"/>
      <c r="L114" s="27"/>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7"/>
      <c r="BO114" s="11" t="s">
        <v>545</v>
      </c>
      <c r="BP114" s="11">
        <f>IF(COUNTA(D102:S111)=0,0,SUM(BP102:BP106)/(COUNTA(D102:S111)))</f>
        <v>80</v>
      </c>
    </row>
    <row r="115" spans="1:73" ht="27" customHeight="1">
      <c r="A115" s="57"/>
      <c r="B115" s="175"/>
      <c r="C115" s="175"/>
      <c r="D115" s="175"/>
      <c r="E115" s="175"/>
      <c r="F115" s="175"/>
      <c r="G115" s="175"/>
      <c r="H115" s="175"/>
      <c r="I115" s="175"/>
      <c r="J115" s="175"/>
      <c r="K115" s="19"/>
      <c r="L115" s="19"/>
      <c r="BG115" s="20"/>
    </row>
    <row r="116" spans="1:73" ht="21" customHeight="1">
      <c r="A116" s="57"/>
      <c r="B116" s="175"/>
      <c r="C116" s="175"/>
      <c r="D116" s="175"/>
      <c r="E116" s="175"/>
      <c r="F116" s="175"/>
      <c r="G116" s="175"/>
      <c r="H116" s="175"/>
      <c r="I116" s="175"/>
      <c r="J116" s="175"/>
      <c r="K116" s="19"/>
      <c r="L116" s="19"/>
      <c r="U116" s="508" t="str">
        <f>IF(AK13=Datos!$A$6,"Número máximo de cuadrantes a aumentar","Número máximo de cuadrantes a disminuir")</f>
        <v>Número máximo de cuadrantes a disminuir</v>
      </c>
      <c r="V116" s="509"/>
      <c r="W116" s="510"/>
      <c r="X116" s="510"/>
      <c r="Y116" s="510"/>
      <c r="Z116" s="510"/>
      <c r="AA116" s="510"/>
      <c r="AB116" s="510"/>
      <c r="AC116" s="510"/>
      <c r="AD116" s="510"/>
      <c r="AE116" s="510"/>
      <c r="AF116" s="510"/>
      <c r="AG116" s="510"/>
      <c r="AH116" s="510"/>
      <c r="AI116" s="510"/>
      <c r="AJ116" s="510"/>
      <c r="AK116" s="511"/>
      <c r="BG116" s="20"/>
    </row>
    <row r="117" spans="1:73">
      <c r="A117" s="57"/>
      <c r="B117" s="175"/>
      <c r="C117" s="175"/>
      <c r="D117" s="175"/>
      <c r="E117" s="175"/>
      <c r="F117" s="175"/>
      <c r="G117" s="175"/>
      <c r="H117" s="175"/>
      <c r="I117" s="175"/>
      <c r="J117" s="175"/>
      <c r="K117" s="19"/>
      <c r="L117" s="19"/>
      <c r="U117" s="512" t="s">
        <v>485</v>
      </c>
      <c r="V117" s="513"/>
      <c r="W117" s="513"/>
      <c r="X117" s="513"/>
      <c r="Y117" s="513"/>
      <c r="Z117" s="514">
        <f>IF(COUNTA(D87:D96)=0,0,IF(BZ97=0,0,BZ97))</f>
        <v>2</v>
      </c>
      <c r="AA117" s="515"/>
      <c r="AE117" s="524" t="s">
        <v>487</v>
      </c>
      <c r="AF117" s="524"/>
      <c r="AG117" s="524"/>
      <c r="AH117" s="524"/>
      <c r="AI117" s="512"/>
      <c r="AJ117" s="516">
        <f>IF(COUNTA(D102:D111)=0,0,IF(BZ112=0,0,BZ112))</f>
        <v>0</v>
      </c>
      <c r="AK117" s="516"/>
      <c r="BG117" s="20"/>
    </row>
    <row r="118" spans="1:73">
      <c r="A118" s="57"/>
      <c r="B118" s="175"/>
      <c r="C118" s="175"/>
      <c r="D118" s="175"/>
      <c r="E118" s="175"/>
      <c r="F118" s="175"/>
      <c r="G118" s="175"/>
      <c r="H118" s="175"/>
      <c r="I118" s="175"/>
      <c r="J118" s="175"/>
      <c r="K118" s="19"/>
      <c r="L118" s="19"/>
      <c r="U118" s="32"/>
      <c r="V118" s="32"/>
      <c r="W118" s="32"/>
      <c r="X118" s="32"/>
      <c r="Y118" s="32"/>
      <c r="Z118" s="32"/>
      <c r="AA118" s="32"/>
      <c r="AE118" s="32"/>
      <c r="AF118" s="32"/>
      <c r="AG118" s="32"/>
      <c r="AH118" s="32"/>
      <c r="AI118" s="32"/>
      <c r="AJ118" s="32"/>
      <c r="AK118" s="32"/>
      <c r="BG118" s="20"/>
    </row>
    <row r="119" spans="1:73" ht="14.45" customHeight="1">
      <c r="A119" s="57"/>
      <c r="B119" s="175"/>
      <c r="C119" s="175"/>
      <c r="D119" s="175"/>
      <c r="E119" s="175"/>
      <c r="F119" s="175"/>
      <c r="G119" s="175"/>
      <c r="H119" s="175"/>
      <c r="I119" s="175"/>
      <c r="J119" s="175"/>
      <c r="K119" s="19"/>
      <c r="L119" s="19"/>
      <c r="BG119" s="20"/>
    </row>
    <row r="120" spans="1:73">
      <c r="A120" s="57"/>
      <c r="B120" s="175"/>
      <c r="C120" s="175"/>
      <c r="D120" s="175"/>
      <c r="E120" s="175"/>
      <c r="F120" s="175"/>
      <c r="G120" s="175"/>
      <c r="H120" s="175"/>
      <c r="I120" s="175"/>
      <c r="J120" s="175"/>
      <c r="K120" s="19"/>
      <c r="L120" s="19"/>
      <c r="BG120" s="20"/>
    </row>
    <row r="121" spans="1:73" ht="14.45" customHeight="1">
      <c r="A121" s="18"/>
      <c r="Z121" s="401" t="s">
        <v>486</v>
      </c>
      <c r="AA121" s="401"/>
      <c r="AB121" s="401"/>
      <c r="AC121" s="401"/>
      <c r="AD121" s="401"/>
      <c r="AE121" s="401"/>
      <c r="AF121" s="401"/>
      <c r="AG121" s="401"/>
      <c r="AH121" s="401"/>
      <c r="AI121" s="401"/>
      <c r="AJ121" s="401"/>
      <c r="AK121" s="401"/>
      <c r="BG121" s="20"/>
      <c r="BK121" s="372" t="s">
        <v>551</v>
      </c>
      <c r="BL121" s="372"/>
      <c r="BM121" s="372"/>
    </row>
    <row r="122" spans="1:73" ht="14.45" customHeight="1">
      <c r="A122" s="18"/>
      <c r="D122" s="455" t="s">
        <v>489</v>
      </c>
      <c r="E122" s="455"/>
      <c r="F122" s="455"/>
      <c r="G122" s="455"/>
      <c r="Z122" s="28"/>
      <c r="BG122" s="20"/>
      <c r="BK122" s="372"/>
      <c r="BL122" s="372"/>
      <c r="BM122" s="372"/>
      <c r="BN122" s="39"/>
      <c r="BO122" s="39"/>
      <c r="BP122" s="372" t="s">
        <v>482</v>
      </c>
      <c r="BQ122" s="372" t="s">
        <v>483</v>
      </c>
      <c r="BS122" s="11" t="s">
        <v>484</v>
      </c>
    </row>
    <row r="123" spans="1:73" ht="14.45" customHeight="1">
      <c r="A123" s="18"/>
      <c r="R123" s="460" t="str">
        <f>Datos!O2</f>
        <v>Rara vez   -  (1)</v>
      </c>
      <c r="S123" s="460"/>
      <c r="T123" s="460"/>
      <c r="U123" s="460"/>
      <c r="V123" s="460"/>
      <c r="W123" s="460"/>
      <c r="AB123" s="519" t="str">
        <f>IF(AK13=Datos!$A$6,"Escala de impacto-beneficio resultante","Escala de impacto resultante")</f>
        <v>Escala de impacto resultante</v>
      </c>
      <c r="AC123" s="432"/>
      <c r="AD123" s="432"/>
      <c r="AE123" s="432"/>
      <c r="AF123" s="432"/>
      <c r="AG123" s="432"/>
      <c r="AH123" s="432"/>
      <c r="AI123" s="432"/>
      <c r="AJ123" s="432"/>
      <c r="AK123" s="520"/>
      <c r="BG123" s="20"/>
      <c r="BK123" s="11" t="s">
        <v>485</v>
      </c>
      <c r="BL123" s="26">
        <f>IF(AK13=Datos!A6,BQ133,BL133)</f>
        <v>2</v>
      </c>
      <c r="BM123" s="26" t="str">
        <f>INDEX($R$123:$W$127,$BL$123,1)</f>
        <v>Improbable   -  (2)</v>
      </c>
      <c r="BP123" s="399"/>
      <c r="BQ123" s="399"/>
      <c r="BS123" s="11" t="s">
        <v>485</v>
      </c>
      <c r="BT123" s="26">
        <f>IF($AK$13&lt;&gt;"",BL123,"")</f>
        <v>2</v>
      </c>
      <c r="BU123" s="26" t="str">
        <f>IF($AK$13&lt;&gt;"",$BM$123,"")</f>
        <v>Improbable   -  (2)</v>
      </c>
    </row>
    <row r="124" spans="1:73" ht="14.45" customHeight="1">
      <c r="A124" s="18"/>
      <c r="R124" s="460" t="str">
        <f>Datos!O3</f>
        <v>Improbable   -  (2)</v>
      </c>
      <c r="S124" s="460"/>
      <c r="T124" s="460"/>
      <c r="U124" s="460"/>
      <c r="V124" s="460"/>
      <c r="W124" s="460"/>
      <c r="AB124" s="432">
        <f>AB66</f>
        <v>1</v>
      </c>
      <c r="AC124" s="432"/>
      <c r="AD124" s="432">
        <f>AD66</f>
        <v>2</v>
      </c>
      <c r="AE124" s="432"/>
      <c r="AF124" s="432">
        <f>AF66</f>
        <v>3</v>
      </c>
      <c r="AG124" s="432"/>
      <c r="AH124" s="432">
        <f>AH66</f>
        <v>4</v>
      </c>
      <c r="AI124" s="432"/>
      <c r="AJ124" s="432">
        <f>AJ66</f>
        <v>5</v>
      </c>
      <c r="AK124" s="432"/>
      <c r="BG124" s="20"/>
      <c r="BK124" s="11" t="s">
        <v>487</v>
      </c>
      <c r="BL124" s="26">
        <f>IF($AK$13&lt;&gt;"",(INDEX($BK$126:$BN$132,MATCH($BT$63,$BK$126:$BK$132,0),MATCH($AJ$117,$BK$127:$BN$127,0))),"")</f>
        <v>2</v>
      </c>
      <c r="BM124" s="26" t="str">
        <f>INDEX($R$130:$W$134,$BL$124,1)</f>
        <v>Menor   -  (2)</v>
      </c>
      <c r="BO124" s="11" t="s">
        <v>552</v>
      </c>
      <c r="BP124" s="26">
        <f>IF($AK$13&lt;&gt;"",(INDEX($BK$126:$BN$132,MATCH($BT$63,$BK$126:$BK$132,0),MATCH($AJ$117,$BK$127:$BN$127,0))),"")</f>
        <v>2</v>
      </c>
      <c r="BQ124" s="26" t="str">
        <f>INDEX($R$130:$W$134,$BP$124+1,1)</f>
        <v>Moderado   -  (3)</v>
      </c>
      <c r="BS124" s="11" t="s">
        <v>487</v>
      </c>
      <c r="BT124" s="26">
        <f>IF($AK$13="","",IF($AK$13=1,$BP$124,$BL$124))</f>
        <v>2</v>
      </c>
      <c r="BU124" s="26" t="str">
        <f>IF($AK$13="","",IF($AK$13=1,$BQ$124,$BM$124))</f>
        <v>Menor   -  (2)</v>
      </c>
    </row>
    <row r="125" spans="1:73" ht="28.5" customHeight="1">
      <c r="A125" s="18"/>
      <c r="E125" s="525" t="s">
        <v>553</v>
      </c>
      <c r="F125" s="525"/>
      <c r="G125" s="525"/>
      <c r="H125" s="525"/>
      <c r="I125" s="525"/>
      <c r="J125" s="525"/>
      <c r="K125" s="525"/>
      <c r="L125" s="525"/>
      <c r="M125" s="525"/>
      <c r="N125" s="525"/>
      <c r="O125" s="525"/>
      <c r="P125" s="525"/>
      <c r="R125" s="460" t="str">
        <f>Datos!O4</f>
        <v>Posible   -  (3)</v>
      </c>
      <c r="S125" s="460"/>
      <c r="T125" s="460"/>
      <c r="U125" s="460"/>
      <c r="V125" s="460"/>
      <c r="W125" s="460"/>
      <c r="Z125" s="402" t="s">
        <v>492</v>
      </c>
      <c r="AA125" s="433">
        <f>AA67</f>
        <v>1</v>
      </c>
      <c r="AB125" s="383" t="str">
        <f>IF(ISERROR(BL140=TRUE),"",IF(BL140="","",BL140))</f>
        <v/>
      </c>
      <c r="AC125" s="384"/>
      <c r="AD125" s="383" t="str">
        <f>IF(ISERROR(BM140=TRUE),"",IF(BM140="","",BM140))</f>
        <v/>
      </c>
      <c r="AE125" s="384"/>
      <c r="AF125" s="387" t="str">
        <f>IF(ISERROR(BN140=TRUE),"",IF(BN140="","",BN140))</f>
        <v/>
      </c>
      <c r="AG125" s="388"/>
      <c r="AH125" s="391" t="str">
        <f>IF(ISERROR(BO140=TRUE),"",IF(BO140="","",BO140))</f>
        <v/>
      </c>
      <c r="AI125" s="392"/>
      <c r="AJ125" s="395" t="str">
        <f>IF(ISERROR(BP140=TRUE),"",IF(BP140="","",BP140))</f>
        <v/>
      </c>
      <c r="AK125" s="396"/>
      <c r="AP125" s="484" t="str">
        <f>IF(AK13=Datos!$A$6,"Zona de ubicación de la oportunidad","Zona de ubicación del riesgo")</f>
        <v>Zona de ubicación del riesgo</v>
      </c>
      <c r="AQ125" s="484"/>
      <c r="AR125" s="484"/>
      <c r="AS125" s="484"/>
      <c r="AT125" s="484"/>
      <c r="AU125" s="484"/>
      <c r="AV125" s="484"/>
      <c r="AW125" s="484"/>
      <c r="AX125" s="484"/>
      <c r="AY125" s="484"/>
      <c r="AZ125" s="484"/>
      <c r="BA125" s="484"/>
      <c r="BB125" s="484"/>
      <c r="BC125" s="484"/>
      <c r="BD125" s="484"/>
      <c r="BE125" s="484"/>
      <c r="BF125" s="484"/>
      <c r="BG125" s="20"/>
    </row>
    <row r="126" spans="1:73" ht="14.45" customHeight="1">
      <c r="A126" s="18"/>
      <c r="J126" s="40"/>
      <c r="K126" s="41"/>
      <c r="L126" s="41"/>
      <c r="M126" s="41"/>
      <c r="N126" s="41"/>
      <c r="O126" s="41"/>
      <c r="P126" s="42"/>
      <c r="R126" s="460" t="str">
        <f>Datos!O5</f>
        <v>Probable   -  (4)</v>
      </c>
      <c r="S126" s="460"/>
      <c r="T126" s="460"/>
      <c r="U126" s="460"/>
      <c r="V126" s="460"/>
      <c r="W126" s="460"/>
      <c r="Z126" s="403"/>
      <c r="AA126" s="433"/>
      <c r="AB126" s="385"/>
      <c r="AC126" s="386"/>
      <c r="AD126" s="385"/>
      <c r="AE126" s="386"/>
      <c r="AF126" s="389"/>
      <c r="AG126" s="390"/>
      <c r="AH126" s="393"/>
      <c r="AI126" s="394"/>
      <c r="AJ126" s="397"/>
      <c r="AK126" s="398"/>
      <c r="AP126" s="516" t="str">
        <f>IF(OR(J127="",J134=""),"",(INDEX($BK$65:$BP$70,MATCH($BU$123,$BK$65:$BK$70,0),MATCH($BU$124,$BK$65:$BP$65,0))))</f>
        <v>Baja</v>
      </c>
      <c r="AQ126" s="516"/>
      <c r="AR126" s="516"/>
      <c r="AS126" s="516"/>
      <c r="AT126" s="516"/>
      <c r="AU126" s="516"/>
      <c r="AV126" s="516"/>
      <c r="AW126" s="516"/>
      <c r="AX126" s="516"/>
      <c r="AY126" s="516"/>
      <c r="AZ126" s="516"/>
      <c r="BA126" s="516"/>
      <c r="BB126" s="516"/>
      <c r="BC126" s="516"/>
      <c r="BD126" s="516"/>
      <c r="BE126" s="516"/>
      <c r="BF126" s="516"/>
      <c r="BG126" s="20"/>
      <c r="BK126" s="95"/>
      <c r="BL126" s="504" t="s">
        <v>554</v>
      </c>
      <c r="BM126" s="505"/>
      <c r="BN126" s="506"/>
      <c r="BP126" s="95"/>
      <c r="BQ126" s="504" t="s">
        <v>555</v>
      </c>
      <c r="BR126" s="505"/>
      <c r="BS126" s="506"/>
    </row>
    <row r="127" spans="1:73" ht="28.5" customHeight="1">
      <c r="A127" s="18"/>
      <c r="J127" s="507" t="str">
        <f>IF(J72="","",BU123)</f>
        <v>Improbable   -  (2)</v>
      </c>
      <c r="K127" s="507"/>
      <c r="L127" s="507"/>
      <c r="M127" s="507"/>
      <c r="N127" s="507"/>
      <c r="O127" s="507"/>
      <c r="P127" s="507"/>
      <c r="R127" s="460" t="str">
        <f>Datos!O6</f>
        <v>Casi seguro   -  (5)</v>
      </c>
      <c r="S127" s="460"/>
      <c r="T127" s="460"/>
      <c r="U127" s="460"/>
      <c r="V127" s="460"/>
      <c r="W127" s="460"/>
      <c r="Z127" s="403"/>
      <c r="AA127" s="433">
        <f>AA69</f>
        <v>2</v>
      </c>
      <c r="AB127" s="383" t="str">
        <f>IF(ISERROR(BL141=TRUE),"",IF(BL141="","",BL141))</f>
        <v/>
      </c>
      <c r="AC127" s="384"/>
      <c r="AD127" s="383" t="str">
        <f>IF(ISERROR(BM141=TRUE),"",IF(BM141="","",BM141))</f>
        <v>X</v>
      </c>
      <c r="AE127" s="384"/>
      <c r="AF127" s="387" t="str">
        <f>IF(ISERROR(BN141=TRUE),"",IF(BN141="","",BN141))</f>
        <v/>
      </c>
      <c r="AG127" s="388"/>
      <c r="AH127" s="391" t="str">
        <f>IF(ISERROR(BO141=TRUE),"",IF(BO141="","",BO141))</f>
        <v/>
      </c>
      <c r="AI127" s="392"/>
      <c r="AJ127" s="395" t="str">
        <f>IF(ISERROR(BP141=TRUE),"",IF(BP141="","",BP141))</f>
        <v/>
      </c>
      <c r="AK127" s="396"/>
      <c r="AP127" s="516"/>
      <c r="AQ127" s="516"/>
      <c r="AR127" s="516"/>
      <c r="AS127" s="516"/>
      <c r="AT127" s="516"/>
      <c r="AU127" s="516"/>
      <c r="AV127" s="516"/>
      <c r="AW127" s="516"/>
      <c r="AX127" s="516"/>
      <c r="AY127" s="516"/>
      <c r="AZ127" s="516"/>
      <c r="BA127" s="516"/>
      <c r="BB127" s="516"/>
      <c r="BC127" s="516"/>
      <c r="BD127" s="516"/>
      <c r="BE127" s="516"/>
      <c r="BF127" s="516"/>
      <c r="BG127" s="20"/>
      <c r="BK127" s="96" t="s">
        <v>556</v>
      </c>
      <c r="BL127" s="96">
        <v>0</v>
      </c>
      <c r="BM127" s="96">
        <v>1</v>
      </c>
      <c r="BN127" s="96">
        <v>2</v>
      </c>
      <c r="BO127" s="37"/>
      <c r="BP127" s="96" t="s">
        <v>556</v>
      </c>
      <c r="BQ127" s="96">
        <v>0</v>
      </c>
      <c r="BR127" s="96">
        <v>1</v>
      </c>
      <c r="BS127" s="96">
        <v>2</v>
      </c>
    </row>
    <row r="128" spans="1:73" ht="14.45" customHeight="1">
      <c r="A128" s="18"/>
      <c r="J128" s="43"/>
      <c r="K128" s="44"/>
      <c r="L128" s="44"/>
      <c r="M128" s="44"/>
      <c r="N128" s="44"/>
      <c r="O128" s="44"/>
      <c r="P128" s="45"/>
      <c r="Z128" s="403"/>
      <c r="AA128" s="433"/>
      <c r="AB128" s="385"/>
      <c r="AC128" s="386"/>
      <c r="AD128" s="385"/>
      <c r="AE128" s="386"/>
      <c r="AF128" s="389"/>
      <c r="AG128" s="390"/>
      <c r="AH128" s="393"/>
      <c r="AI128" s="394"/>
      <c r="AJ128" s="397"/>
      <c r="AK128" s="398"/>
      <c r="BG128" s="20"/>
      <c r="BK128" s="96">
        <v>1</v>
      </c>
      <c r="BL128" s="96">
        <v>1</v>
      </c>
      <c r="BM128" s="96">
        <v>1</v>
      </c>
      <c r="BN128" s="96">
        <v>1</v>
      </c>
      <c r="BO128" s="37"/>
      <c r="BP128" s="96">
        <v>1</v>
      </c>
      <c r="BQ128" s="96">
        <v>1</v>
      </c>
      <c r="BR128" s="96">
        <v>2</v>
      </c>
      <c r="BS128" s="96">
        <v>3</v>
      </c>
    </row>
    <row r="129" spans="1:71" ht="14.45" customHeight="1">
      <c r="A129" s="18"/>
      <c r="R129" s="58"/>
      <c r="S129" s="58"/>
      <c r="Z129" s="403"/>
      <c r="AA129" s="433">
        <f>AA71</f>
        <v>3</v>
      </c>
      <c r="AB129" s="383" t="str">
        <f>IF(ISERROR(BL142=TRUE),"",IF(BL142="","",BL142))</f>
        <v/>
      </c>
      <c r="AC129" s="384"/>
      <c r="AD129" s="387" t="str">
        <f>IF(ISERROR(BM142=TRUE),"",IF(BM142="","",BM142))</f>
        <v/>
      </c>
      <c r="AE129" s="388"/>
      <c r="AF129" s="391" t="str">
        <f>IF(ISERROR(BN142=TRUE),"",IF(BN142="","",BN142))</f>
        <v/>
      </c>
      <c r="AG129" s="392"/>
      <c r="AH129" s="395" t="str">
        <f>IF(ISERROR(BO142=TRUE),"",IF(BO142="","",BO142))</f>
        <v/>
      </c>
      <c r="AI129" s="396"/>
      <c r="AJ129" s="395" t="str">
        <f>IF(ISERROR(BP142=TRUE),"",IF(BP142="","",BP142))</f>
        <v/>
      </c>
      <c r="AK129" s="396"/>
      <c r="AP129" s="484" t="s">
        <v>495</v>
      </c>
      <c r="AQ129" s="484"/>
      <c r="AR129" s="484"/>
      <c r="AS129" s="484"/>
      <c r="AT129" s="484"/>
      <c r="AU129" s="484"/>
      <c r="AV129" s="484"/>
      <c r="AW129" s="484"/>
      <c r="AX129" s="484"/>
      <c r="AY129" s="484"/>
      <c r="AZ129" s="484"/>
      <c r="BA129" s="484"/>
      <c r="BB129" s="484"/>
      <c r="BC129" s="484"/>
      <c r="BD129" s="484"/>
      <c r="BE129" s="484"/>
      <c r="BF129" s="484"/>
      <c r="BG129" s="20"/>
      <c r="BK129" s="96">
        <v>2</v>
      </c>
      <c r="BL129" s="96">
        <v>2</v>
      </c>
      <c r="BM129" s="96">
        <v>1</v>
      </c>
      <c r="BN129" s="96">
        <v>1</v>
      </c>
      <c r="BO129" s="37"/>
      <c r="BP129" s="96">
        <v>2</v>
      </c>
      <c r="BQ129" s="96">
        <v>2</v>
      </c>
      <c r="BR129" s="96">
        <v>3</v>
      </c>
      <c r="BS129" s="96">
        <v>4</v>
      </c>
    </row>
    <row r="130" spans="1:71" ht="28.5" customHeight="1">
      <c r="A130" s="18"/>
      <c r="R130" s="460" t="str">
        <f>IF($AK$13=1,Datos!P2,IF(OR($AK$13=2,$AK$13=3,$AK$13=4),Datos!Q2,IF($AK$13=5,Datos!R2,"")))</f>
        <v>Insignificante   -  (1)</v>
      </c>
      <c r="S130" s="460"/>
      <c r="T130" s="460"/>
      <c r="U130" s="460"/>
      <c r="V130" s="460"/>
      <c r="W130" s="460"/>
      <c r="Z130" s="403"/>
      <c r="AA130" s="433"/>
      <c r="AB130" s="385"/>
      <c r="AC130" s="386"/>
      <c r="AD130" s="389"/>
      <c r="AE130" s="390"/>
      <c r="AF130" s="393"/>
      <c r="AG130" s="394"/>
      <c r="AH130" s="397"/>
      <c r="AI130" s="398"/>
      <c r="AJ130" s="397"/>
      <c r="AK130" s="398"/>
      <c r="AP130" s="400" t="s">
        <v>557</v>
      </c>
      <c r="AQ130" s="400"/>
      <c r="AR130" s="400"/>
      <c r="AS130" s="400"/>
      <c r="AT130" s="400"/>
      <c r="AU130" s="400"/>
      <c r="AV130" s="400"/>
      <c r="AW130" s="400"/>
      <c r="AX130" s="400"/>
      <c r="AY130" s="400"/>
      <c r="AZ130" s="400"/>
      <c r="BA130" s="400"/>
      <c r="BB130" s="400"/>
      <c r="BC130" s="400"/>
      <c r="BD130" s="400"/>
      <c r="BE130" s="400"/>
      <c r="BF130" s="400"/>
      <c r="BG130" s="20"/>
      <c r="BK130" s="96">
        <v>3</v>
      </c>
      <c r="BL130" s="96">
        <v>3</v>
      </c>
      <c r="BM130" s="96">
        <v>2</v>
      </c>
      <c r="BN130" s="96">
        <v>1</v>
      </c>
      <c r="BO130" s="37"/>
      <c r="BP130" s="96">
        <v>3</v>
      </c>
      <c r="BQ130" s="96">
        <v>3</v>
      </c>
      <c r="BR130" s="96">
        <v>4</v>
      </c>
      <c r="BS130" s="96">
        <v>5</v>
      </c>
    </row>
    <row r="131" spans="1:71" ht="14.45" customHeight="1">
      <c r="A131" s="18"/>
      <c r="R131" s="460" t="str">
        <f>IF($AK$13=1,Datos!P3,IF(OR($AK$13=2,$AK$13=3,$AK$13=4),Datos!Q3,IF($AK$13=5,Datos!R3,"")))</f>
        <v>Menor   -  (2)</v>
      </c>
      <c r="S131" s="460"/>
      <c r="T131" s="460"/>
      <c r="U131" s="460"/>
      <c r="V131" s="460"/>
      <c r="W131" s="460"/>
      <c r="Z131" s="403"/>
      <c r="AA131" s="433">
        <f>AA73</f>
        <v>4</v>
      </c>
      <c r="AB131" s="387" t="str">
        <f>IF(ISERROR(BL143=TRUE),"",IF(BL143="","",BL143))</f>
        <v/>
      </c>
      <c r="AC131" s="388"/>
      <c r="AD131" s="391" t="str">
        <f>IF(ISERROR(BM143=TRUE),"",IF(BM143="","",BM143))</f>
        <v/>
      </c>
      <c r="AE131" s="392"/>
      <c r="AF131" s="391" t="str">
        <f>IF(ISERROR(BN143=TRUE),"",IF(BN143="","",BN143))</f>
        <v/>
      </c>
      <c r="AG131" s="392"/>
      <c r="AH131" s="395" t="str">
        <f>IF(ISERROR(BO143=TRUE),"",IF(BO143="","",BO143))</f>
        <v/>
      </c>
      <c r="AI131" s="396"/>
      <c r="AJ131" s="395" t="str">
        <f>IF(ISERROR(BP143=TRUE),"",IF(BP143="","",BP143))</f>
        <v/>
      </c>
      <c r="AK131" s="396"/>
      <c r="AP131" s="400"/>
      <c r="AQ131" s="400"/>
      <c r="AR131" s="400"/>
      <c r="AS131" s="400"/>
      <c r="AT131" s="400"/>
      <c r="AU131" s="400"/>
      <c r="AV131" s="400"/>
      <c r="AW131" s="400"/>
      <c r="AX131" s="400"/>
      <c r="AY131" s="400"/>
      <c r="AZ131" s="400"/>
      <c r="BA131" s="400"/>
      <c r="BB131" s="400"/>
      <c r="BC131" s="400"/>
      <c r="BD131" s="400"/>
      <c r="BE131" s="400"/>
      <c r="BF131" s="400"/>
      <c r="BG131" s="20"/>
      <c r="BK131" s="96">
        <v>4</v>
      </c>
      <c r="BL131" s="96">
        <v>4</v>
      </c>
      <c r="BM131" s="96">
        <v>3</v>
      </c>
      <c r="BN131" s="96">
        <v>2</v>
      </c>
      <c r="BO131" s="37"/>
      <c r="BP131" s="96">
        <v>4</v>
      </c>
      <c r="BQ131" s="96">
        <v>4</v>
      </c>
      <c r="BR131" s="96">
        <v>5</v>
      </c>
      <c r="BS131" s="96">
        <v>5</v>
      </c>
    </row>
    <row r="132" spans="1:71" ht="28.5" customHeight="1">
      <c r="A132" s="18"/>
      <c r="E132" s="97" t="str">
        <f>IF(AK13=Datos!$A$6,"Nueva escala de impacto-beneficio","Nueva escala de impacto")</f>
        <v>Nueva escala de impacto</v>
      </c>
      <c r="F132" s="97"/>
      <c r="G132" s="59"/>
      <c r="H132" s="59"/>
      <c r="I132" s="59"/>
      <c r="J132" s="59"/>
      <c r="K132" s="59"/>
      <c r="L132" s="59"/>
      <c r="M132" s="59"/>
      <c r="N132" s="59"/>
      <c r="O132" s="59"/>
      <c r="P132" s="59"/>
      <c r="R132" s="460" t="str">
        <f>IF($AK$13=1,Datos!P4,IF(OR($AK$13=2,$AK$13=3,$AK$13=4),Datos!Q4,IF($AK$13=5,Datos!R4,"")))</f>
        <v>Moderado   -  (3)</v>
      </c>
      <c r="S132" s="460"/>
      <c r="T132" s="460"/>
      <c r="U132" s="460"/>
      <c r="V132" s="460"/>
      <c r="W132" s="460"/>
      <c r="Z132" s="403"/>
      <c r="AA132" s="433"/>
      <c r="AB132" s="389"/>
      <c r="AC132" s="390"/>
      <c r="AD132" s="393"/>
      <c r="AE132" s="394"/>
      <c r="AF132" s="393"/>
      <c r="AG132" s="394"/>
      <c r="AH132" s="397"/>
      <c r="AI132" s="398"/>
      <c r="AJ132" s="397"/>
      <c r="AK132" s="398"/>
      <c r="AP132" s="400"/>
      <c r="AQ132" s="400"/>
      <c r="AR132" s="400"/>
      <c r="AS132" s="400"/>
      <c r="AT132" s="400"/>
      <c r="AU132" s="400"/>
      <c r="AV132" s="400"/>
      <c r="AW132" s="400"/>
      <c r="AX132" s="400"/>
      <c r="AY132" s="400"/>
      <c r="AZ132" s="400"/>
      <c r="BA132" s="400"/>
      <c r="BB132" s="400"/>
      <c r="BC132" s="400"/>
      <c r="BD132" s="400"/>
      <c r="BE132" s="400"/>
      <c r="BF132" s="400"/>
      <c r="BG132" s="20"/>
      <c r="BK132" s="96">
        <v>5</v>
      </c>
      <c r="BL132" s="96">
        <v>5</v>
      </c>
      <c r="BM132" s="96">
        <v>4</v>
      </c>
      <c r="BN132" s="96">
        <v>3</v>
      </c>
      <c r="BO132" s="37"/>
      <c r="BP132" s="96">
        <v>5</v>
      </c>
      <c r="BQ132" s="96">
        <v>5</v>
      </c>
      <c r="BR132" s="96">
        <v>5</v>
      </c>
      <c r="BS132" s="96">
        <v>5</v>
      </c>
    </row>
    <row r="133" spans="1:71" ht="14.45" customHeight="1">
      <c r="A133" s="18"/>
      <c r="J133" s="60"/>
      <c r="K133" s="61"/>
      <c r="L133" s="61"/>
      <c r="M133" s="61"/>
      <c r="N133" s="61"/>
      <c r="O133" s="61"/>
      <c r="P133" s="62"/>
      <c r="Q133" s="63"/>
      <c r="R133" s="460" t="str">
        <f>IF($AK$13=1,Datos!P5,IF(OR($AK$13=2,$AK$13=3,$AK$13=4),Datos!Q5,IF($AK$13=5,Datos!R5,"")))</f>
        <v>Mayor   -  (4)</v>
      </c>
      <c r="S133" s="460"/>
      <c r="T133" s="460"/>
      <c r="U133" s="460"/>
      <c r="V133" s="460"/>
      <c r="W133" s="460"/>
      <c r="Z133" s="403"/>
      <c r="AA133" s="433">
        <f>AA75</f>
        <v>5</v>
      </c>
      <c r="AB133" s="391" t="str">
        <f>IF(ISERROR(BL144=TRUE),"",IF(BL144="","",BL144))</f>
        <v/>
      </c>
      <c r="AC133" s="392"/>
      <c r="AD133" s="391" t="str">
        <f>IF(ISERROR(BM144=TRUE),"",IF(BM144="","",BM144))</f>
        <v/>
      </c>
      <c r="AE133" s="392"/>
      <c r="AF133" s="395" t="str">
        <f>IF(ISERROR(BN144=TRUE),"",IF(BN144="","",BN144))</f>
        <v/>
      </c>
      <c r="AG133" s="396"/>
      <c r="AH133" s="395" t="str">
        <f>IF(ISERROR(BO144=TRUE),"",IF(BO144="","",BO144))</f>
        <v/>
      </c>
      <c r="AI133" s="396"/>
      <c r="AJ133" s="395" t="str">
        <f>IF(ISERROR(BP144=TRUE),"",IF(BP144="","",BP144))</f>
        <v/>
      </c>
      <c r="AK133" s="396"/>
      <c r="AP133" s="400"/>
      <c r="AQ133" s="400"/>
      <c r="AR133" s="400"/>
      <c r="AS133" s="400"/>
      <c r="AT133" s="400"/>
      <c r="AU133" s="400"/>
      <c r="AV133" s="400"/>
      <c r="AW133" s="400"/>
      <c r="AX133" s="400"/>
      <c r="AY133" s="400"/>
      <c r="AZ133" s="400"/>
      <c r="BA133" s="400"/>
      <c r="BB133" s="400"/>
      <c r="BC133" s="400"/>
      <c r="BD133" s="400"/>
      <c r="BE133" s="400"/>
      <c r="BF133" s="400"/>
      <c r="BG133" s="20"/>
      <c r="BK133" s="11" t="s">
        <v>485</v>
      </c>
      <c r="BL133" s="86">
        <f>IF($AK$13="","",IF($AK$13&lt;&gt;Datos!A6,(INDEX($BK$126:$BN$132,MATCH($BT$62,$BK$126:$BK$132,0),MATCH($Z$117,$BK$127:$BN$127,0)))))</f>
        <v>2</v>
      </c>
      <c r="BP133" s="11" t="s">
        <v>485</v>
      </c>
      <c r="BQ133" s="64" t="b">
        <f>IF($AK$13="","",IF($AK$13=Datos!A6,(INDEX(BP126:BS132,MATCH($BT$62,BP126:BP132,0),MATCH($Z$117,BP127:BS127,0)))))</f>
        <v>0</v>
      </c>
    </row>
    <row r="134" spans="1:71" ht="28.5" customHeight="1">
      <c r="A134" s="18"/>
      <c r="J134" s="507" t="str">
        <f>IF(J79="","",BU124)</f>
        <v>Menor   -  (2)</v>
      </c>
      <c r="K134" s="507"/>
      <c r="L134" s="507"/>
      <c r="M134" s="507"/>
      <c r="N134" s="507"/>
      <c r="O134" s="507"/>
      <c r="P134" s="507"/>
      <c r="R134" s="460" t="str">
        <f>IF($AK$13=1,Datos!P6,IF(OR($AK$13=2,$AK$13=3,$AK$13=4),Datos!Q6,IF($AK$13=5,Datos!R6,"")))</f>
        <v>Catastrófico   -  (5)</v>
      </c>
      <c r="S134" s="460"/>
      <c r="T134" s="460"/>
      <c r="U134" s="460"/>
      <c r="V134" s="460"/>
      <c r="W134" s="460"/>
      <c r="Z134" s="404"/>
      <c r="AA134" s="433"/>
      <c r="AB134" s="393"/>
      <c r="AC134" s="394"/>
      <c r="AD134" s="393"/>
      <c r="AE134" s="394"/>
      <c r="AF134" s="397"/>
      <c r="AG134" s="398"/>
      <c r="AH134" s="397"/>
      <c r="AI134" s="398"/>
      <c r="AJ134" s="397"/>
      <c r="AK134" s="398"/>
      <c r="AP134" s="400"/>
      <c r="AQ134" s="400"/>
      <c r="AR134" s="400"/>
      <c r="AS134" s="400"/>
      <c r="AT134" s="400"/>
      <c r="AU134" s="400"/>
      <c r="AV134" s="400"/>
      <c r="AW134" s="400"/>
      <c r="AX134" s="400"/>
      <c r="AY134" s="400"/>
      <c r="AZ134" s="400"/>
      <c r="BA134" s="400"/>
      <c r="BB134" s="400"/>
      <c r="BC134" s="400"/>
      <c r="BD134" s="400"/>
      <c r="BE134" s="400"/>
      <c r="BF134" s="400"/>
      <c r="BG134" s="20"/>
      <c r="BK134" s="11" t="s">
        <v>487</v>
      </c>
      <c r="BL134" s="26">
        <f>IF($AK$13="","",IF($AK$13&lt;&gt;Datos!A6,(INDEX($BK$126:$BN$132,MATCH($BT$63,$BK$126:$BK$132,0),MATCH($AJ$117,$BK$127:$BN$127,0)))))</f>
        <v>2</v>
      </c>
      <c r="BP134" s="11" t="s">
        <v>487</v>
      </c>
      <c r="BQ134" s="64" t="b">
        <f>IF($AK$13="","",IF($AK$13=Datos!A6,(INDEX(BP126:BS132,MATCH($BT$63,BP126:BP132,0),MATCH($AJ$117,BP127:BS127,0)))))</f>
        <v>0</v>
      </c>
    </row>
    <row r="135" spans="1:71" ht="15" customHeight="1">
      <c r="A135" s="18"/>
      <c r="J135" s="43"/>
      <c r="K135" s="44"/>
      <c r="L135" s="44"/>
      <c r="M135" s="44"/>
      <c r="N135" s="44"/>
      <c r="O135" s="44"/>
      <c r="P135" s="45"/>
      <c r="Z135" s="48"/>
      <c r="AP135" s="141"/>
      <c r="AQ135" s="141"/>
      <c r="AR135" s="141"/>
      <c r="AS135" s="141"/>
      <c r="AT135" s="141"/>
      <c r="AU135" s="141"/>
      <c r="AV135" s="141"/>
      <c r="AW135" s="141"/>
      <c r="AX135" s="141"/>
      <c r="AY135" s="141"/>
      <c r="AZ135" s="141"/>
      <c r="BA135" s="141"/>
      <c r="BB135" s="141"/>
      <c r="BG135" s="20"/>
    </row>
    <row r="136" spans="1:71" ht="15" hidden="1" customHeight="1">
      <c r="A136" s="18"/>
      <c r="AP136" s="141"/>
      <c r="AQ136" s="141"/>
      <c r="AR136" s="141"/>
      <c r="AS136" s="141"/>
      <c r="AT136" s="141"/>
      <c r="AU136" s="141"/>
      <c r="AV136" s="141"/>
      <c r="AW136" s="141"/>
      <c r="AX136" s="141"/>
      <c r="AY136" s="141"/>
      <c r="AZ136" s="141"/>
      <c r="BA136" s="141"/>
      <c r="BB136" s="141"/>
      <c r="BG136" s="20"/>
    </row>
    <row r="137" spans="1:71" ht="15" hidden="1" customHeight="1">
      <c r="A137" s="18"/>
      <c r="Z137" s="49"/>
      <c r="BG137" s="20"/>
    </row>
    <row r="138" spans="1:71" ht="15" hidden="1" customHeight="1">
      <c r="A138" s="18"/>
      <c r="J138" s="60"/>
      <c r="K138" s="61"/>
      <c r="L138" s="61"/>
      <c r="M138" s="61"/>
      <c r="N138" s="61"/>
      <c r="O138" s="61"/>
      <c r="P138" s="62"/>
      <c r="Z138" s="49"/>
      <c r="BG138" s="20"/>
    </row>
    <row r="139" spans="1:71" ht="15" customHeight="1">
      <c r="A139" s="18"/>
      <c r="Z139" s="49"/>
      <c r="BG139" s="20"/>
      <c r="BL139" s="11" t="s">
        <v>558</v>
      </c>
    </row>
    <row r="140" spans="1:71" ht="15" customHeight="1" thickBot="1">
      <c r="A140" s="51"/>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3"/>
      <c r="AA140" s="52"/>
      <c r="AB140" s="52"/>
      <c r="AC140" s="52"/>
      <c r="AD140" s="52"/>
      <c r="AE140" s="52"/>
      <c r="AF140" s="52"/>
      <c r="AG140" s="52"/>
      <c r="AH140" s="52"/>
      <c r="AI140" s="52"/>
      <c r="AJ140" s="52"/>
      <c r="AK140" s="52"/>
      <c r="AL140" s="52"/>
      <c r="AM140" s="52"/>
      <c r="AN140" s="52"/>
      <c r="AO140" s="52"/>
      <c r="AP140" s="52"/>
      <c r="AQ140" s="52"/>
      <c r="AR140" s="52"/>
      <c r="AS140" s="52"/>
      <c r="AT140" s="52"/>
      <c r="AU140" s="52"/>
      <c r="AV140" s="52"/>
      <c r="AW140" s="52"/>
      <c r="AX140" s="52"/>
      <c r="AY140" s="52"/>
      <c r="AZ140" s="52"/>
      <c r="BA140" s="52"/>
      <c r="BB140" s="52"/>
      <c r="BC140" s="52"/>
      <c r="BD140" s="52"/>
      <c r="BE140" s="52"/>
      <c r="BF140" s="52"/>
      <c r="BG140" s="54"/>
      <c r="BK140" s="11">
        <f>AA125</f>
        <v>1</v>
      </c>
      <c r="BL140" s="26" t="str">
        <f>IF(AK13="","",IF(AND(BK66=$BU$123,$BL$65=$BU$124),"X",""))</f>
        <v/>
      </c>
      <c r="BM140" s="26" t="str">
        <f>IF(AK13="","",IF(AND(BK66=$BU$123,$BM$65=$BU$124),"X",""))</f>
        <v/>
      </c>
      <c r="BN140" s="26" t="str">
        <f>IF(AK13="","",IF(AND(BK66=$BU$123,$BN$65=$BU$124),"X",""))</f>
        <v/>
      </c>
      <c r="BO140" s="26" t="str">
        <f>IF(AK13="","",IF(AND(BK66=$BU$123,$BO$65=$BU$124),"X",""))</f>
        <v/>
      </c>
      <c r="BP140" s="26" t="str">
        <f>IF(AK13="","",IF(AND(BK66=$BU$123,$BP$65=$BU$124),"X",""))</f>
        <v/>
      </c>
    </row>
    <row r="141" spans="1:71" ht="32.25" customHeight="1" thickBot="1">
      <c r="A141" s="501" t="str">
        <f>IF(AK13=Datos!$A$6,"TRATAMIENTO DE LA OPORTUNIDAD","TRATAMIENTO DEL RIESGO")</f>
        <v>TRATAMIENTO DEL RIESGO</v>
      </c>
      <c r="B141" s="502"/>
      <c r="C141" s="502"/>
      <c r="D141" s="502"/>
      <c r="E141" s="502"/>
      <c r="F141" s="502"/>
      <c r="G141" s="502"/>
      <c r="H141" s="502"/>
      <c r="I141" s="502"/>
      <c r="J141" s="503"/>
      <c r="BF141" s="16"/>
      <c r="BG141" s="20"/>
      <c r="BK141" s="11">
        <f>AA127</f>
        <v>2</v>
      </c>
      <c r="BL141" s="26" t="str">
        <f>IF(AK13="","",IF(AND(BK67=$BU$123,$BL$65=$BU$124),"X",""))</f>
        <v/>
      </c>
      <c r="BM141" s="26" t="str">
        <f>IF(AK13="","",IF(AND(BK67=$BU$123,$BM$65=$BU$124),"X",""))</f>
        <v>X</v>
      </c>
      <c r="BN141" s="26" t="str">
        <f>IF(AK13="","",IF(AND(BK67=$BU$123,$BN$65=$BU$124),"X",""))</f>
        <v/>
      </c>
      <c r="BO141" s="26" t="str">
        <f>IF(AK13="","",IF(AND(BK67=$BU$123,$BO$65=$BU$124),"X",""))</f>
        <v/>
      </c>
      <c r="BP141" s="26" t="str">
        <f>IF(AK13="","",IF(AND(BK67=$BU$123,$BP$65=$BU$124),"X",""))</f>
        <v/>
      </c>
    </row>
    <row r="142" spans="1:71" ht="14.45" customHeight="1">
      <c r="A142" s="65"/>
      <c r="B142" s="66"/>
      <c r="C142" s="66"/>
      <c r="D142" s="67"/>
      <c r="E142" s="67"/>
      <c r="F142" s="67"/>
      <c r="G142" s="67"/>
      <c r="H142" s="67"/>
      <c r="I142" s="67"/>
      <c r="J142" s="67"/>
      <c r="BG142" s="20"/>
      <c r="BK142" s="11">
        <f>AA129</f>
        <v>3</v>
      </c>
      <c r="BL142" s="26" t="str">
        <f>IF(AK13="","",IF(AND(BK68=$BU$123,$BL$65=$BU$124),"X",""))</f>
        <v/>
      </c>
      <c r="BM142" s="26" t="str">
        <f>IF(AK13="","",IF(AND(BK68=$BU$123,$BM$65=$BU$124),"X",""))</f>
        <v/>
      </c>
      <c r="BN142" s="26" t="str">
        <f>IF(AK13="","",IF(AND(BK68=$BU$123,$BN$65=$BU$124),"X",""))</f>
        <v/>
      </c>
      <c r="BO142" s="26" t="str">
        <f>IF(AK13="","",IF(AND(BK68=$BU$123,$BO$65=$BU$124),"X",""))</f>
        <v/>
      </c>
      <c r="BP142" s="26" t="str">
        <f>IF(AK13="","",IF(AND(BK68=$BU$123,$BP$65=$BU$124),"X",""))</f>
        <v/>
      </c>
    </row>
    <row r="143" spans="1:71" ht="15.75" thickBot="1">
      <c r="A143" s="18"/>
      <c r="D143" s="40"/>
      <c r="E143" s="41"/>
      <c r="F143" s="41"/>
      <c r="G143" s="41"/>
      <c r="H143" s="41"/>
      <c r="I143" s="41"/>
      <c r="J143" s="41"/>
      <c r="K143" s="41"/>
      <c r="L143" s="41"/>
      <c r="M143" s="41"/>
      <c r="N143" s="41"/>
      <c r="O143" s="41"/>
      <c r="P143" s="41"/>
      <c r="Q143" s="41"/>
      <c r="R143" s="41"/>
      <c r="S143" s="41"/>
      <c r="T143" s="41"/>
      <c r="U143" s="41"/>
      <c r="V143" s="41"/>
      <c r="W143" s="41"/>
      <c r="X143" s="41"/>
      <c r="Y143" s="41"/>
      <c r="Z143" s="41"/>
      <c r="AA143" s="41"/>
      <c r="AB143" s="41"/>
      <c r="AC143" s="41"/>
      <c r="AD143" s="41"/>
      <c r="AE143" s="41"/>
      <c r="AF143" s="41"/>
      <c r="AG143" s="41"/>
      <c r="AH143" s="41"/>
      <c r="AI143" s="41"/>
      <c r="AJ143" s="41"/>
      <c r="AK143" s="41"/>
      <c r="AL143" s="41"/>
      <c r="AM143" s="41"/>
      <c r="AN143" s="41"/>
      <c r="AO143" s="41"/>
      <c r="AP143" s="41"/>
      <c r="AQ143" s="41"/>
      <c r="AR143" s="41"/>
      <c r="AS143" s="41"/>
      <c r="AT143" s="41"/>
      <c r="AU143" s="41"/>
      <c r="AV143" s="41"/>
      <c r="AW143" s="41"/>
      <c r="AX143" s="41"/>
      <c r="AY143" s="41"/>
      <c r="AZ143" s="41"/>
      <c r="BA143" s="41"/>
      <c r="BB143" s="41"/>
      <c r="BC143" s="41"/>
      <c r="BD143" s="41"/>
      <c r="BE143" s="41"/>
      <c r="BF143" s="42"/>
      <c r="BG143" s="20"/>
      <c r="BK143" s="11">
        <f>AA131</f>
        <v>4</v>
      </c>
      <c r="BL143" s="26" t="str">
        <f>IF(AK13="","",IF(AND(BK69=$BU$123,$BL$65=$BU$124),"X",""))</f>
        <v/>
      </c>
      <c r="BM143" s="26" t="str">
        <f>IF(AK13="","",IF(AND(BK69=$BU$123,$BM$65=$BU$124),"X",""))</f>
        <v/>
      </c>
      <c r="BN143" s="26" t="str">
        <f>IF(AK13="","",IF(AND(BK69=$BU$123,$BN$65=$BU$124),"X",""))</f>
        <v/>
      </c>
      <c r="BO143" s="26" t="str">
        <f>IF(AK13="","",IF(AND(BK69=$BU$123,$BO$65=$BU$124),"X",""))</f>
        <v/>
      </c>
      <c r="BP143" s="26" t="str">
        <f>IF(AK13="","",IF(AND(BK69=$BU$123,$BP$65=$BU$124),"X",""))</f>
        <v/>
      </c>
    </row>
    <row r="144" spans="1:71" ht="15" customHeight="1">
      <c r="A144" s="18"/>
      <c r="D144" s="37"/>
      <c r="F144" s="19"/>
      <c r="G144" s="603" t="str">
        <f>IF(AK13=Datos!$A$6,"Manejo de la oportunidad:","Manejo del riesgo:")</f>
        <v>Manejo del riesgo:</v>
      </c>
      <c r="H144" s="603"/>
      <c r="I144" s="603"/>
      <c r="J144" s="603"/>
      <c r="K144" s="603"/>
      <c r="S144" s="68"/>
      <c r="T144" s="69"/>
      <c r="U144" s="69"/>
      <c r="V144" s="69"/>
      <c r="W144" s="70"/>
      <c r="AL144" s="68"/>
      <c r="AM144" s="69"/>
      <c r="AN144" s="69"/>
      <c r="AO144" s="69"/>
      <c r="AP144" s="69"/>
      <c r="AQ144" s="69"/>
      <c r="AR144" s="70"/>
      <c r="BF144" s="38"/>
      <c r="BG144" s="20"/>
      <c r="BK144" s="11">
        <f>AA133</f>
        <v>5</v>
      </c>
      <c r="BL144" s="26" t="str">
        <f>IF(AK13="","",IF(AND(BK70=$BU$123,$BL$65=$BU$124),"X",""))</f>
        <v/>
      </c>
      <c r="BM144" s="26" t="str">
        <f>IF(AK13="","",IF(AND(BK70=$BU$123,$BM$65=$BU$124),"X",""))</f>
        <v/>
      </c>
      <c r="BN144" s="26" t="str">
        <f>IF(AK13="","",IF(AND(BK70=$BU$123,$BN$65=$BU$124),"X",""))</f>
        <v/>
      </c>
      <c r="BO144" s="26" t="str">
        <f>IF(AK13="","",IF(AND(BK70=$BU$123,$BO$65=$BU$124),"X",""))</f>
        <v/>
      </c>
      <c r="BP144" s="26" t="str">
        <f>IF(AK13="","",IF(AND(BK70=$BU$123,$BP$65=$BU$124),"X",""))</f>
        <v/>
      </c>
    </row>
    <row r="145" spans="1:68" ht="21.95" customHeight="1">
      <c r="A145" s="18"/>
      <c r="D145" s="71"/>
      <c r="E145" s="19"/>
      <c r="F145" s="19"/>
      <c r="G145" s="603"/>
      <c r="H145" s="603"/>
      <c r="I145" s="603"/>
      <c r="J145" s="603"/>
      <c r="K145" s="603"/>
      <c r="S145" s="72"/>
      <c r="T145" s="598" t="s">
        <v>66</v>
      </c>
      <c r="U145" s="599"/>
      <c r="V145" s="600" t="str">
        <f>IF(AK13=Datos!$A$6,"Fortalecer","Reducir")</f>
        <v>Reducir</v>
      </c>
      <c r="W145" s="601"/>
      <c r="AL145" s="72"/>
      <c r="AM145" s="602"/>
      <c r="AN145" s="602"/>
      <c r="AO145" s="600" t="str">
        <f>IF(AK13=Datos!$A$6,"Aceptar","Aceptar")</f>
        <v>Aceptar</v>
      </c>
      <c r="AP145" s="603"/>
      <c r="AQ145" s="603"/>
      <c r="AR145" s="601"/>
      <c r="BF145" s="38"/>
      <c r="BG145" s="20"/>
      <c r="BL145" s="11">
        <v>1</v>
      </c>
      <c r="BM145" s="11">
        <v>2</v>
      </c>
      <c r="BN145" s="11">
        <v>3</v>
      </c>
      <c r="BO145" s="11">
        <v>4</v>
      </c>
      <c r="BP145" s="11">
        <v>5</v>
      </c>
    </row>
    <row r="146" spans="1:68" ht="24" customHeight="1" thickBot="1">
      <c r="A146" s="18"/>
      <c r="D146" s="37"/>
      <c r="E146" s="19"/>
      <c r="F146" s="19"/>
      <c r="G146" s="603"/>
      <c r="H146" s="603"/>
      <c r="I146" s="603"/>
      <c r="J146" s="603"/>
      <c r="K146" s="603"/>
      <c r="S146" s="73"/>
      <c r="T146" s="74"/>
      <c r="U146" s="74"/>
      <c r="V146" s="74"/>
      <c r="W146" s="75"/>
      <c r="AL146" s="73"/>
      <c r="AM146" s="74"/>
      <c r="AN146" s="74"/>
      <c r="AO146" s="74"/>
      <c r="AP146" s="74"/>
      <c r="AQ146" s="74"/>
      <c r="AR146" s="75"/>
      <c r="BF146" s="38"/>
      <c r="BG146" s="20"/>
    </row>
    <row r="147" spans="1:68" ht="15.75" customHeight="1">
      <c r="A147" s="18"/>
      <c r="D147" s="43"/>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4"/>
      <c r="AH147" s="44"/>
      <c r="AI147" s="44"/>
      <c r="AJ147" s="44"/>
      <c r="AK147" s="44"/>
      <c r="AL147" s="44"/>
      <c r="AM147" s="44"/>
      <c r="AN147" s="44"/>
      <c r="AO147" s="44"/>
      <c r="AP147" s="44"/>
      <c r="AQ147" s="44"/>
      <c r="AR147" s="44"/>
      <c r="AS147" s="44"/>
      <c r="AT147" s="44"/>
      <c r="AU147" s="44"/>
      <c r="AV147" s="44"/>
      <c r="AW147" s="44"/>
      <c r="AX147" s="44"/>
      <c r="AY147" s="44"/>
      <c r="AZ147" s="44"/>
      <c r="BA147" s="44"/>
      <c r="BB147" s="44"/>
      <c r="BC147" s="44"/>
      <c r="BD147" s="44"/>
      <c r="BE147" s="44"/>
      <c r="BF147" s="45"/>
      <c r="BG147" s="20"/>
    </row>
    <row r="148" spans="1:68" ht="21.95" customHeight="1">
      <c r="A148" s="18"/>
      <c r="BG148" s="20"/>
    </row>
    <row r="149" spans="1:68" ht="90.6" customHeight="1">
      <c r="A149" s="18"/>
      <c r="D149" s="603" t="s">
        <v>559</v>
      </c>
      <c r="E149" s="603"/>
      <c r="F149" s="603"/>
      <c r="G149" s="603"/>
      <c r="H149" s="603"/>
      <c r="I149" s="603"/>
      <c r="J149" s="603"/>
      <c r="L149" s="644" t="s">
        <v>560</v>
      </c>
      <c r="M149" s="644"/>
      <c r="N149" s="644"/>
      <c r="O149" s="644"/>
      <c r="P149" s="644"/>
      <c r="Q149" s="644"/>
      <c r="R149" s="644"/>
      <c r="S149" s="644"/>
      <c r="T149" s="644"/>
      <c r="U149" s="644"/>
      <c r="V149" s="644"/>
      <c r="W149" s="644"/>
      <c r="X149" s="644"/>
      <c r="Y149" s="644"/>
      <c r="Z149" s="644"/>
      <c r="AA149" s="644"/>
      <c r="AB149" s="644"/>
      <c r="AC149" s="644"/>
      <c r="AD149" s="644"/>
      <c r="AE149" s="644"/>
      <c r="AF149" s="644"/>
      <c r="AG149" s="644"/>
      <c r="AH149" s="644"/>
      <c r="AI149" s="644"/>
      <c r="AJ149" s="644"/>
      <c r="AK149" s="644"/>
      <c r="AL149" s="644"/>
      <c r="AM149" s="644"/>
      <c r="AN149" s="644"/>
      <c r="AO149" s="644"/>
      <c r="AP149" s="644"/>
      <c r="AQ149" s="644"/>
      <c r="AR149" s="644"/>
      <c r="AS149" s="644"/>
      <c r="AT149" s="644"/>
      <c r="AU149" s="644"/>
      <c r="AV149" s="644"/>
      <c r="AW149" s="644"/>
      <c r="AX149" s="644"/>
      <c r="AY149" s="644"/>
      <c r="AZ149" s="644"/>
      <c r="BA149" s="644"/>
      <c r="BB149" s="644"/>
      <c r="BC149" s="644"/>
      <c r="BD149" s="644"/>
      <c r="BE149" s="644"/>
      <c r="BF149" s="644"/>
      <c r="BG149" s="20"/>
    </row>
    <row r="150" spans="1:68" ht="29.45" customHeight="1">
      <c r="A150" s="18"/>
      <c r="D150" s="603"/>
      <c r="E150" s="603"/>
      <c r="F150" s="603"/>
      <c r="G150" s="603"/>
      <c r="H150" s="603"/>
      <c r="I150" s="603"/>
      <c r="J150" s="603"/>
      <c r="L150" s="644"/>
      <c r="M150" s="644"/>
      <c r="N150" s="644"/>
      <c r="O150" s="644"/>
      <c r="P150" s="644"/>
      <c r="Q150" s="644"/>
      <c r="R150" s="644"/>
      <c r="S150" s="644"/>
      <c r="T150" s="644"/>
      <c r="U150" s="644"/>
      <c r="V150" s="644"/>
      <c r="W150" s="644"/>
      <c r="X150" s="644"/>
      <c r="Y150" s="644"/>
      <c r="Z150" s="644"/>
      <c r="AA150" s="644"/>
      <c r="AB150" s="644"/>
      <c r="AC150" s="644"/>
      <c r="AD150" s="644"/>
      <c r="AE150" s="644"/>
      <c r="AF150" s="644"/>
      <c r="AG150" s="644"/>
      <c r="AH150" s="644"/>
      <c r="AI150" s="644"/>
      <c r="AJ150" s="644"/>
      <c r="AK150" s="644"/>
      <c r="AL150" s="644"/>
      <c r="AM150" s="644"/>
      <c r="AN150" s="644"/>
      <c r="AO150" s="644"/>
      <c r="AP150" s="644"/>
      <c r="AQ150" s="644"/>
      <c r="AR150" s="644"/>
      <c r="AS150" s="644"/>
      <c r="AT150" s="644"/>
      <c r="AU150" s="644"/>
      <c r="AV150" s="644"/>
      <c r="AW150" s="644"/>
      <c r="AX150" s="644"/>
      <c r="AY150" s="644"/>
      <c r="AZ150" s="644"/>
      <c r="BA150" s="644"/>
      <c r="BB150" s="644"/>
      <c r="BC150" s="644"/>
      <c r="BD150" s="644"/>
      <c r="BE150" s="644"/>
      <c r="BF150" s="644"/>
      <c r="BG150" s="20"/>
    </row>
    <row r="151" spans="1:68" ht="15.95" customHeight="1">
      <c r="A151" s="18"/>
      <c r="BG151" s="20"/>
    </row>
    <row r="152" spans="1:68" ht="31.9" customHeight="1">
      <c r="A152" s="18"/>
      <c r="D152" s="493" t="s">
        <v>561</v>
      </c>
      <c r="E152" s="493"/>
      <c r="F152" s="493"/>
      <c r="G152" s="493"/>
      <c r="H152" s="493"/>
      <c r="I152" s="493"/>
      <c r="J152" s="493"/>
      <c r="K152" s="493"/>
      <c r="L152" s="493"/>
      <c r="M152" s="493"/>
      <c r="N152" s="493"/>
      <c r="O152" s="493"/>
      <c r="P152" s="493"/>
      <c r="Q152" s="493"/>
      <c r="R152" s="493"/>
      <c r="S152" s="493"/>
      <c r="T152" s="493"/>
      <c r="U152" s="493"/>
      <c r="V152" s="493"/>
      <c r="W152" s="493"/>
      <c r="X152" s="493"/>
      <c r="Y152" s="493"/>
      <c r="Z152" s="493"/>
      <c r="AA152" s="493"/>
      <c r="AB152" s="493"/>
      <c r="AC152" s="493"/>
      <c r="AD152" s="493"/>
      <c r="AE152" s="493"/>
      <c r="AF152" s="493"/>
      <c r="AG152" s="493"/>
      <c r="AH152" s="493"/>
      <c r="AI152" s="493"/>
      <c r="AJ152" s="493"/>
      <c r="AK152" s="493"/>
      <c r="AL152" s="493"/>
      <c r="AM152" s="493"/>
      <c r="AN152" s="493"/>
      <c r="AO152" s="493"/>
      <c r="AP152" s="493"/>
      <c r="AQ152" s="493"/>
      <c r="AR152" s="493"/>
      <c r="AS152" s="493"/>
      <c r="AT152" s="493"/>
      <c r="AU152" s="493"/>
      <c r="AV152" s="493"/>
      <c r="AW152" s="493"/>
      <c r="AX152" s="493"/>
      <c r="AY152" s="493"/>
      <c r="AZ152" s="493"/>
      <c r="BA152" s="493"/>
      <c r="BB152" s="493"/>
      <c r="BC152" s="493"/>
      <c r="BD152" s="493"/>
      <c r="BE152" s="493"/>
      <c r="BF152" s="493"/>
      <c r="BG152" s="651"/>
    </row>
    <row r="153" spans="1:68" ht="20.100000000000001" customHeight="1">
      <c r="A153" s="18"/>
      <c r="D153" s="605" t="s">
        <v>562</v>
      </c>
      <c r="E153" s="605"/>
      <c r="F153" s="605"/>
      <c r="G153" s="605"/>
      <c r="H153" s="605"/>
      <c r="I153" s="605"/>
      <c r="J153" s="605"/>
      <c r="K153" s="605"/>
      <c r="L153" s="605"/>
      <c r="M153" s="605"/>
      <c r="N153" s="605"/>
      <c r="O153" s="605"/>
      <c r="P153" s="605"/>
      <c r="Q153" s="605"/>
      <c r="R153" s="605"/>
      <c r="S153" s="605"/>
      <c r="T153" s="605"/>
      <c r="U153" s="605"/>
      <c r="V153" s="649" t="s">
        <v>563</v>
      </c>
      <c r="W153" s="649"/>
      <c r="X153" s="649"/>
      <c r="Y153" s="649"/>
      <c r="Z153" s="649"/>
      <c r="AA153" s="649"/>
      <c r="AB153" s="649"/>
      <c r="AC153" s="649"/>
      <c r="AD153" s="649"/>
      <c r="AE153" s="649"/>
      <c r="AF153" s="649"/>
      <c r="AG153" s="649"/>
      <c r="AH153" s="649"/>
      <c r="AI153" s="649"/>
      <c r="AJ153" s="649"/>
      <c r="AK153" s="649"/>
      <c r="AL153" s="649"/>
      <c r="AM153" s="649"/>
      <c r="AN153" s="649"/>
      <c r="AO153" s="649"/>
      <c r="AP153" s="649"/>
      <c r="AQ153" s="649"/>
      <c r="AR153" s="649"/>
      <c r="AS153" s="649"/>
      <c r="AT153" s="649"/>
      <c r="AU153" s="649"/>
      <c r="AV153" s="649"/>
      <c r="AW153" s="649"/>
      <c r="AX153" s="649"/>
      <c r="AY153" s="649"/>
      <c r="AZ153" s="649"/>
      <c r="BA153" s="649"/>
      <c r="BB153" s="649"/>
      <c r="BC153" s="649"/>
      <c r="BD153" s="649"/>
      <c r="BE153" s="649"/>
      <c r="BF153" s="649"/>
      <c r="BG153" s="650"/>
    </row>
    <row r="154" spans="1:68" ht="20.100000000000001" customHeight="1">
      <c r="A154" s="18"/>
      <c r="D154" s="606"/>
      <c r="E154" s="606"/>
      <c r="F154" s="606"/>
      <c r="G154" s="606"/>
      <c r="H154" s="606"/>
      <c r="I154" s="606"/>
      <c r="J154" s="606"/>
      <c r="K154" s="606"/>
      <c r="L154" s="606"/>
      <c r="M154" s="606"/>
      <c r="N154" s="606"/>
      <c r="O154" s="606"/>
      <c r="P154" s="606"/>
      <c r="Q154" s="606"/>
      <c r="R154" s="606"/>
      <c r="S154" s="606"/>
      <c r="T154" s="606"/>
      <c r="U154" s="606"/>
      <c r="V154" s="604" t="s">
        <v>564</v>
      </c>
      <c r="W154" s="604"/>
      <c r="X154" s="604"/>
      <c r="Y154" s="604"/>
      <c r="Z154" s="604"/>
      <c r="AA154" s="604"/>
      <c r="AB154" s="604"/>
      <c r="AC154" s="604"/>
      <c r="AD154" s="604"/>
      <c r="AE154" s="604"/>
      <c r="AF154" s="604"/>
      <c r="AG154" s="604"/>
      <c r="AH154" s="604" t="s">
        <v>565</v>
      </c>
      <c r="AI154" s="604"/>
      <c r="AJ154" s="604"/>
      <c r="AK154" s="604"/>
      <c r="AL154" s="604"/>
      <c r="AM154" s="604"/>
      <c r="AN154" s="604"/>
      <c r="AO154" s="604"/>
      <c r="AP154" s="604"/>
      <c r="AQ154" s="604" t="s">
        <v>566</v>
      </c>
      <c r="AR154" s="604"/>
      <c r="AS154" s="604"/>
      <c r="AT154" s="604"/>
      <c r="AU154" s="604"/>
      <c r="AV154" s="604"/>
      <c r="AW154" s="604"/>
      <c r="AX154" s="604"/>
      <c r="AY154" s="604"/>
      <c r="AZ154" s="604"/>
      <c r="BA154" s="604" t="s">
        <v>567</v>
      </c>
      <c r="BB154" s="604"/>
      <c r="BC154" s="604"/>
      <c r="BD154" s="604"/>
      <c r="BE154" s="604"/>
      <c r="BF154" s="604"/>
      <c r="BG154" s="182" t="s">
        <v>568</v>
      </c>
    </row>
    <row r="155" spans="1:68" ht="14.25" customHeight="1">
      <c r="A155" s="18"/>
      <c r="D155" s="408" t="s">
        <v>569</v>
      </c>
      <c r="E155" s="413" t="str">
        <f>IF(D87="","",IF(AT87&lt;&gt;Datos!$AO$2,D87,""))</f>
        <v/>
      </c>
      <c r="F155" s="414"/>
      <c r="G155" s="414"/>
      <c r="H155" s="414"/>
      <c r="I155" s="414"/>
      <c r="J155" s="414"/>
      <c r="K155" s="414"/>
      <c r="L155" s="414"/>
      <c r="M155" s="414"/>
      <c r="N155" s="414"/>
      <c r="O155" s="414"/>
      <c r="P155" s="414"/>
      <c r="Q155" s="414"/>
      <c r="R155" s="414"/>
      <c r="S155" s="414"/>
      <c r="T155" s="414"/>
      <c r="U155" s="415"/>
      <c r="V155" s="400"/>
      <c r="W155" s="400"/>
      <c r="X155" s="400"/>
      <c r="Y155" s="400"/>
      <c r="Z155" s="400"/>
      <c r="AA155" s="400"/>
      <c r="AB155" s="400"/>
      <c r="AC155" s="400"/>
      <c r="AD155" s="400"/>
      <c r="AE155" s="400"/>
      <c r="AF155" s="400"/>
      <c r="AG155" s="400"/>
      <c r="AH155" s="406"/>
      <c r="AI155" s="406"/>
      <c r="AJ155" s="406"/>
      <c r="AK155" s="406"/>
      <c r="AL155" s="406"/>
      <c r="AM155" s="406"/>
      <c r="AN155" s="406"/>
      <c r="AO155" s="406"/>
      <c r="AP155" s="428"/>
      <c r="AQ155" s="400"/>
      <c r="AR155" s="400"/>
      <c r="AS155" s="400"/>
      <c r="AT155" s="400"/>
      <c r="AU155" s="400"/>
      <c r="AV155" s="400"/>
      <c r="AW155" s="400"/>
      <c r="AX155" s="400"/>
      <c r="AY155" s="400"/>
      <c r="AZ155" s="400"/>
      <c r="BA155" s="419"/>
      <c r="BB155" s="420"/>
      <c r="BC155" s="420"/>
      <c r="BD155" s="420"/>
      <c r="BE155" s="420"/>
      <c r="BF155" s="421"/>
      <c r="BG155" s="183"/>
    </row>
    <row r="156" spans="1:68" ht="14.25" customHeight="1">
      <c r="A156" s="18"/>
      <c r="D156" s="409"/>
      <c r="E156" s="413" t="str">
        <f>IF(D88="","",IF(AT88&lt;&gt;Datos!$AO$2,D88,""))</f>
        <v/>
      </c>
      <c r="F156" s="414"/>
      <c r="G156" s="414"/>
      <c r="H156" s="414"/>
      <c r="I156" s="414"/>
      <c r="J156" s="414"/>
      <c r="K156" s="414"/>
      <c r="L156" s="414"/>
      <c r="M156" s="414"/>
      <c r="N156" s="414"/>
      <c r="O156" s="414"/>
      <c r="P156" s="414"/>
      <c r="Q156" s="414"/>
      <c r="R156" s="414"/>
      <c r="S156" s="414"/>
      <c r="T156" s="414"/>
      <c r="U156" s="415"/>
      <c r="V156" s="400"/>
      <c r="W156" s="400"/>
      <c r="X156" s="400"/>
      <c r="Y156" s="400"/>
      <c r="Z156" s="400"/>
      <c r="AA156" s="400"/>
      <c r="AB156" s="400"/>
      <c r="AC156" s="400"/>
      <c r="AD156" s="400"/>
      <c r="AE156" s="400"/>
      <c r="AF156" s="400"/>
      <c r="AG156" s="400"/>
      <c r="AH156" s="406"/>
      <c r="AI156" s="406"/>
      <c r="AJ156" s="406"/>
      <c r="AK156" s="406"/>
      <c r="AL156" s="406"/>
      <c r="AM156" s="406"/>
      <c r="AN156" s="406"/>
      <c r="AO156" s="406"/>
      <c r="AP156" s="428"/>
      <c r="AQ156" s="400"/>
      <c r="AR156" s="400"/>
      <c r="AS156" s="400"/>
      <c r="AT156" s="400"/>
      <c r="AU156" s="400"/>
      <c r="AV156" s="400"/>
      <c r="AW156" s="400"/>
      <c r="AX156" s="400"/>
      <c r="AY156" s="400"/>
      <c r="AZ156" s="400"/>
      <c r="BA156" s="419"/>
      <c r="BB156" s="420"/>
      <c r="BC156" s="420"/>
      <c r="BD156" s="420"/>
      <c r="BE156" s="420"/>
      <c r="BF156" s="421"/>
      <c r="BG156" s="183"/>
    </row>
    <row r="157" spans="1:68" ht="14.25" customHeight="1">
      <c r="A157" s="18"/>
      <c r="D157" s="409"/>
      <c r="E157" s="413" t="str">
        <f>IF(D89="","",IF(AT89&lt;&gt;Datos!$AO$2,D89,""))</f>
        <v/>
      </c>
      <c r="F157" s="414"/>
      <c r="G157" s="414"/>
      <c r="H157" s="414"/>
      <c r="I157" s="414"/>
      <c r="J157" s="414"/>
      <c r="K157" s="414"/>
      <c r="L157" s="414"/>
      <c r="M157" s="414"/>
      <c r="N157" s="414"/>
      <c r="O157" s="414"/>
      <c r="P157" s="414"/>
      <c r="Q157" s="414"/>
      <c r="R157" s="414"/>
      <c r="S157" s="414"/>
      <c r="T157" s="414"/>
      <c r="U157" s="415"/>
      <c r="V157" s="400"/>
      <c r="W157" s="400"/>
      <c r="X157" s="400"/>
      <c r="Y157" s="400"/>
      <c r="Z157" s="400"/>
      <c r="AA157" s="400"/>
      <c r="AB157" s="400"/>
      <c r="AC157" s="400"/>
      <c r="AD157" s="400"/>
      <c r="AE157" s="400"/>
      <c r="AF157" s="400"/>
      <c r="AG157" s="400"/>
      <c r="AH157" s="406"/>
      <c r="AI157" s="406"/>
      <c r="AJ157" s="406"/>
      <c r="AK157" s="406"/>
      <c r="AL157" s="406"/>
      <c r="AM157" s="406"/>
      <c r="AN157" s="406"/>
      <c r="AO157" s="406"/>
      <c r="AP157" s="428"/>
      <c r="AQ157" s="400"/>
      <c r="AR157" s="400"/>
      <c r="AS157" s="400"/>
      <c r="AT157" s="400"/>
      <c r="AU157" s="400"/>
      <c r="AV157" s="400"/>
      <c r="AW157" s="400"/>
      <c r="AX157" s="400"/>
      <c r="AY157" s="400"/>
      <c r="AZ157" s="400"/>
      <c r="BA157" s="419"/>
      <c r="BB157" s="420"/>
      <c r="BC157" s="420"/>
      <c r="BD157" s="420"/>
      <c r="BE157" s="420"/>
      <c r="BF157" s="421"/>
      <c r="BG157" s="183"/>
    </row>
    <row r="158" spans="1:68" ht="14.25" customHeight="1">
      <c r="A158" s="18"/>
      <c r="D158" s="409"/>
      <c r="E158" s="413" t="str">
        <f>IF(D90="","",IF(AT90&lt;&gt;Datos!$AO$2,D90,""))</f>
        <v/>
      </c>
      <c r="F158" s="414"/>
      <c r="G158" s="414"/>
      <c r="H158" s="414"/>
      <c r="I158" s="414"/>
      <c r="J158" s="414"/>
      <c r="K158" s="414"/>
      <c r="L158" s="414"/>
      <c r="M158" s="414"/>
      <c r="N158" s="414"/>
      <c r="O158" s="414"/>
      <c r="P158" s="414"/>
      <c r="Q158" s="414"/>
      <c r="R158" s="414"/>
      <c r="S158" s="414"/>
      <c r="T158" s="414"/>
      <c r="U158" s="415"/>
      <c r="V158" s="400"/>
      <c r="W158" s="400"/>
      <c r="X158" s="400"/>
      <c r="Y158" s="400"/>
      <c r="Z158" s="400"/>
      <c r="AA158" s="400"/>
      <c r="AB158" s="400"/>
      <c r="AC158" s="400"/>
      <c r="AD158" s="400"/>
      <c r="AE158" s="400"/>
      <c r="AF158" s="400"/>
      <c r="AG158" s="400"/>
      <c r="AH158" s="406"/>
      <c r="AI158" s="406"/>
      <c r="AJ158" s="406"/>
      <c r="AK158" s="406"/>
      <c r="AL158" s="406"/>
      <c r="AM158" s="406"/>
      <c r="AN158" s="406"/>
      <c r="AO158" s="406"/>
      <c r="AP158" s="428"/>
      <c r="AQ158" s="400"/>
      <c r="AR158" s="400"/>
      <c r="AS158" s="400"/>
      <c r="AT158" s="400"/>
      <c r="AU158" s="400"/>
      <c r="AV158" s="400"/>
      <c r="AW158" s="400"/>
      <c r="AX158" s="400"/>
      <c r="AY158" s="400"/>
      <c r="AZ158" s="400"/>
      <c r="BA158" s="419"/>
      <c r="BB158" s="420"/>
      <c r="BC158" s="420"/>
      <c r="BD158" s="420"/>
      <c r="BE158" s="420"/>
      <c r="BF158" s="421"/>
      <c r="BG158" s="183"/>
    </row>
    <row r="159" spans="1:68" ht="14.25" customHeight="1">
      <c r="A159" s="18"/>
      <c r="D159" s="409"/>
      <c r="E159" s="413" t="str">
        <f>IF(D91="","",IF(AT91&lt;&gt;Datos!$AO$2,D91,""))</f>
        <v/>
      </c>
      <c r="F159" s="414"/>
      <c r="G159" s="414"/>
      <c r="H159" s="414"/>
      <c r="I159" s="414"/>
      <c r="J159" s="414"/>
      <c r="K159" s="414"/>
      <c r="L159" s="414"/>
      <c r="M159" s="414"/>
      <c r="N159" s="414"/>
      <c r="O159" s="414"/>
      <c r="P159" s="414"/>
      <c r="Q159" s="414"/>
      <c r="R159" s="414"/>
      <c r="S159" s="414"/>
      <c r="T159" s="414"/>
      <c r="U159" s="415"/>
      <c r="V159" s="400"/>
      <c r="W159" s="400"/>
      <c r="X159" s="400"/>
      <c r="Y159" s="400"/>
      <c r="Z159" s="400"/>
      <c r="AA159" s="400"/>
      <c r="AB159" s="400"/>
      <c r="AC159" s="400"/>
      <c r="AD159" s="400"/>
      <c r="AE159" s="400"/>
      <c r="AF159" s="400"/>
      <c r="AG159" s="400"/>
      <c r="AH159" s="406"/>
      <c r="AI159" s="406"/>
      <c r="AJ159" s="406"/>
      <c r="AK159" s="406"/>
      <c r="AL159" s="406"/>
      <c r="AM159" s="406"/>
      <c r="AN159" s="406"/>
      <c r="AO159" s="406"/>
      <c r="AP159" s="428"/>
      <c r="AQ159" s="400"/>
      <c r="AR159" s="400"/>
      <c r="AS159" s="400"/>
      <c r="AT159" s="400"/>
      <c r="AU159" s="400"/>
      <c r="AV159" s="400"/>
      <c r="AW159" s="400"/>
      <c r="AX159" s="400"/>
      <c r="AY159" s="400"/>
      <c r="AZ159" s="400"/>
      <c r="BA159" s="419"/>
      <c r="BB159" s="420"/>
      <c r="BC159" s="420"/>
      <c r="BD159" s="420"/>
      <c r="BE159" s="420"/>
      <c r="BF159" s="421"/>
      <c r="BG159" s="183"/>
    </row>
    <row r="160" spans="1:68" ht="14.25" customHeight="1">
      <c r="A160" s="18"/>
      <c r="D160" s="409"/>
      <c r="E160" s="413" t="str">
        <f>IF(D92="","",IF(AT92&lt;&gt;Datos!$AO$2,D92,""))</f>
        <v/>
      </c>
      <c r="F160" s="414"/>
      <c r="G160" s="414"/>
      <c r="H160" s="414"/>
      <c r="I160" s="414"/>
      <c r="J160" s="414"/>
      <c r="K160" s="414"/>
      <c r="L160" s="414"/>
      <c r="M160" s="414"/>
      <c r="N160" s="414"/>
      <c r="O160" s="414"/>
      <c r="P160" s="414"/>
      <c r="Q160" s="414"/>
      <c r="R160" s="414"/>
      <c r="S160" s="414"/>
      <c r="T160" s="414"/>
      <c r="U160" s="415"/>
      <c r="V160" s="400"/>
      <c r="W160" s="400"/>
      <c r="X160" s="400"/>
      <c r="Y160" s="400"/>
      <c r="Z160" s="400"/>
      <c r="AA160" s="400"/>
      <c r="AB160" s="400"/>
      <c r="AC160" s="400"/>
      <c r="AD160" s="400"/>
      <c r="AE160" s="400"/>
      <c r="AF160" s="400"/>
      <c r="AG160" s="400"/>
      <c r="AH160" s="406"/>
      <c r="AI160" s="406"/>
      <c r="AJ160" s="406"/>
      <c r="AK160" s="406"/>
      <c r="AL160" s="406"/>
      <c r="AM160" s="406"/>
      <c r="AN160" s="406"/>
      <c r="AO160" s="406"/>
      <c r="AP160" s="428"/>
      <c r="AQ160" s="400"/>
      <c r="AR160" s="400"/>
      <c r="AS160" s="400"/>
      <c r="AT160" s="400"/>
      <c r="AU160" s="400"/>
      <c r="AV160" s="400"/>
      <c r="AW160" s="400"/>
      <c r="AX160" s="400"/>
      <c r="AY160" s="400"/>
      <c r="AZ160" s="400"/>
      <c r="BA160" s="419"/>
      <c r="BB160" s="420"/>
      <c r="BC160" s="420"/>
      <c r="BD160" s="420"/>
      <c r="BE160" s="420"/>
      <c r="BF160" s="421"/>
      <c r="BG160" s="183"/>
    </row>
    <row r="161" spans="1:63" ht="14.25" customHeight="1">
      <c r="A161" s="18"/>
      <c r="D161" s="408"/>
      <c r="E161" s="413" t="str">
        <f>IF(D93="","",IF(AT93&lt;&gt;Datos!$AO$2,D93,""))</f>
        <v/>
      </c>
      <c r="F161" s="414"/>
      <c r="G161" s="414"/>
      <c r="H161" s="414"/>
      <c r="I161" s="414"/>
      <c r="J161" s="414"/>
      <c r="K161" s="414"/>
      <c r="L161" s="414"/>
      <c r="M161" s="414"/>
      <c r="N161" s="414"/>
      <c r="O161" s="414"/>
      <c r="P161" s="414"/>
      <c r="Q161" s="414"/>
      <c r="R161" s="414"/>
      <c r="S161" s="414"/>
      <c r="T161" s="414"/>
      <c r="U161" s="415"/>
      <c r="V161" s="400"/>
      <c r="W161" s="400"/>
      <c r="X161" s="400"/>
      <c r="Y161" s="400"/>
      <c r="Z161" s="400"/>
      <c r="AA161" s="400"/>
      <c r="AB161" s="400"/>
      <c r="AC161" s="400"/>
      <c r="AD161" s="400"/>
      <c r="AE161" s="400"/>
      <c r="AF161" s="400"/>
      <c r="AG161" s="400"/>
      <c r="AH161" s="406"/>
      <c r="AI161" s="406"/>
      <c r="AJ161" s="406"/>
      <c r="AK161" s="406"/>
      <c r="AL161" s="406"/>
      <c r="AM161" s="406"/>
      <c r="AN161" s="406"/>
      <c r="AO161" s="406"/>
      <c r="AP161" s="428"/>
      <c r="AQ161" s="400"/>
      <c r="AR161" s="400"/>
      <c r="AS161" s="400"/>
      <c r="AT161" s="400"/>
      <c r="AU161" s="400"/>
      <c r="AV161" s="400"/>
      <c r="AW161" s="400"/>
      <c r="AX161" s="400"/>
      <c r="AY161" s="400"/>
      <c r="AZ161" s="400"/>
      <c r="BA161" s="419"/>
      <c r="BB161" s="420"/>
      <c r="BC161" s="420"/>
      <c r="BD161" s="420"/>
      <c r="BE161" s="420"/>
      <c r="BF161" s="421"/>
      <c r="BG161" s="183"/>
    </row>
    <row r="162" spans="1:63" ht="14.25" customHeight="1">
      <c r="A162" s="18"/>
      <c r="D162" s="408"/>
      <c r="E162" s="413" t="str">
        <f>IF(D94="","",IF(AT94&lt;&gt;Datos!$AO$2,D94,""))</f>
        <v/>
      </c>
      <c r="F162" s="414"/>
      <c r="G162" s="414"/>
      <c r="H162" s="414"/>
      <c r="I162" s="414"/>
      <c r="J162" s="414"/>
      <c r="K162" s="414"/>
      <c r="L162" s="414"/>
      <c r="M162" s="414"/>
      <c r="N162" s="414"/>
      <c r="O162" s="414"/>
      <c r="P162" s="414"/>
      <c r="Q162" s="414"/>
      <c r="R162" s="414"/>
      <c r="S162" s="414"/>
      <c r="T162" s="414"/>
      <c r="U162" s="415"/>
      <c r="V162" s="400"/>
      <c r="W162" s="400"/>
      <c r="X162" s="400"/>
      <c r="Y162" s="400"/>
      <c r="Z162" s="400"/>
      <c r="AA162" s="400"/>
      <c r="AB162" s="400"/>
      <c r="AC162" s="400"/>
      <c r="AD162" s="400"/>
      <c r="AE162" s="400"/>
      <c r="AF162" s="400"/>
      <c r="AG162" s="400"/>
      <c r="AH162" s="406"/>
      <c r="AI162" s="406"/>
      <c r="AJ162" s="406"/>
      <c r="AK162" s="406"/>
      <c r="AL162" s="406"/>
      <c r="AM162" s="406"/>
      <c r="AN162" s="406"/>
      <c r="AO162" s="406"/>
      <c r="AP162" s="428"/>
      <c r="AQ162" s="400"/>
      <c r="AR162" s="400"/>
      <c r="AS162" s="400"/>
      <c r="AT162" s="400"/>
      <c r="AU162" s="400"/>
      <c r="AV162" s="400"/>
      <c r="AW162" s="400"/>
      <c r="AX162" s="400"/>
      <c r="AY162" s="400"/>
      <c r="AZ162" s="400"/>
      <c r="BA162" s="419"/>
      <c r="BB162" s="420"/>
      <c r="BC162" s="420"/>
      <c r="BD162" s="420"/>
      <c r="BE162" s="420"/>
      <c r="BF162" s="421"/>
      <c r="BG162" s="183"/>
    </row>
    <row r="163" spans="1:63" ht="14.25" customHeight="1">
      <c r="A163" s="18"/>
      <c r="D163" s="408"/>
      <c r="E163" s="413" t="str">
        <f>IF(D95="","",IF(AT95&lt;&gt;Datos!$AO$2,D95,""))</f>
        <v/>
      </c>
      <c r="F163" s="414"/>
      <c r="G163" s="414"/>
      <c r="H163" s="414"/>
      <c r="I163" s="414"/>
      <c r="J163" s="414"/>
      <c r="K163" s="414"/>
      <c r="L163" s="414"/>
      <c r="M163" s="414"/>
      <c r="N163" s="414"/>
      <c r="O163" s="414"/>
      <c r="P163" s="414"/>
      <c r="Q163" s="414"/>
      <c r="R163" s="414"/>
      <c r="S163" s="414"/>
      <c r="T163" s="414"/>
      <c r="U163" s="415"/>
      <c r="V163" s="400"/>
      <c r="W163" s="400"/>
      <c r="X163" s="400"/>
      <c r="Y163" s="400"/>
      <c r="Z163" s="400"/>
      <c r="AA163" s="400"/>
      <c r="AB163" s="400"/>
      <c r="AC163" s="400"/>
      <c r="AD163" s="400"/>
      <c r="AE163" s="400"/>
      <c r="AF163" s="400"/>
      <c r="AG163" s="400"/>
      <c r="AH163" s="406"/>
      <c r="AI163" s="406"/>
      <c r="AJ163" s="406"/>
      <c r="AK163" s="406"/>
      <c r="AL163" s="406"/>
      <c r="AM163" s="406"/>
      <c r="AN163" s="406"/>
      <c r="AO163" s="406"/>
      <c r="AP163" s="428"/>
      <c r="AQ163" s="400"/>
      <c r="AR163" s="400"/>
      <c r="AS163" s="400"/>
      <c r="AT163" s="400"/>
      <c r="AU163" s="400"/>
      <c r="AV163" s="400"/>
      <c r="AW163" s="400"/>
      <c r="AX163" s="400"/>
      <c r="AY163" s="400"/>
      <c r="AZ163" s="400"/>
      <c r="BA163" s="419"/>
      <c r="BB163" s="420"/>
      <c r="BC163" s="420"/>
      <c r="BD163" s="420"/>
      <c r="BE163" s="420"/>
      <c r="BF163" s="421"/>
      <c r="BG163" s="183"/>
    </row>
    <row r="164" spans="1:63" ht="14.25" customHeight="1" thickBot="1">
      <c r="A164" s="18"/>
      <c r="D164" s="410"/>
      <c r="E164" s="607" t="str">
        <f>IF(D96="","",IF(AT96&lt;&gt;Datos!$AO$2,D96,""))</f>
        <v/>
      </c>
      <c r="F164" s="608"/>
      <c r="G164" s="608"/>
      <c r="H164" s="608"/>
      <c r="I164" s="608"/>
      <c r="J164" s="608"/>
      <c r="K164" s="608"/>
      <c r="L164" s="608"/>
      <c r="M164" s="608"/>
      <c r="N164" s="608"/>
      <c r="O164" s="608"/>
      <c r="P164" s="608"/>
      <c r="Q164" s="608"/>
      <c r="R164" s="608"/>
      <c r="S164" s="608"/>
      <c r="T164" s="608"/>
      <c r="U164" s="609"/>
      <c r="V164" s="424"/>
      <c r="W164" s="424"/>
      <c r="X164" s="424"/>
      <c r="Y164" s="424"/>
      <c r="Z164" s="424"/>
      <c r="AA164" s="424"/>
      <c r="AB164" s="424"/>
      <c r="AC164" s="424"/>
      <c r="AD164" s="424"/>
      <c r="AE164" s="424"/>
      <c r="AF164" s="424"/>
      <c r="AG164" s="424"/>
      <c r="AH164" s="422"/>
      <c r="AI164" s="422"/>
      <c r="AJ164" s="422"/>
      <c r="AK164" s="422"/>
      <c r="AL164" s="422"/>
      <c r="AM164" s="422"/>
      <c r="AN164" s="422"/>
      <c r="AO164" s="422"/>
      <c r="AP164" s="423"/>
      <c r="AQ164" s="424"/>
      <c r="AR164" s="424"/>
      <c r="AS164" s="424"/>
      <c r="AT164" s="424"/>
      <c r="AU164" s="424"/>
      <c r="AV164" s="424"/>
      <c r="AW164" s="424"/>
      <c r="AX164" s="424"/>
      <c r="AY164" s="424"/>
      <c r="AZ164" s="424"/>
      <c r="BA164" s="425"/>
      <c r="BB164" s="426"/>
      <c r="BC164" s="426"/>
      <c r="BD164" s="426"/>
      <c r="BE164" s="426"/>
      <c r="BF164" s="427"/>
      <c r="BG164" s="184"/>
    </row>
    <row r="165" spans="1:63" ht="66" customHeight="1" thickTop="1">
      <c r="A165" s="18"/>
      <c r="D165" s="411" t="s">
        <v>570</v>
      </c>
      <c r="E165" s="416" t="str">
        <f>IF(D102="","",IF(AT102&lt;&gt;Datos!$AO$2,D102,""))</f>
        <v>Solicitudes de corrección por parte de los funcionarios del Invima</v>
      </c>
      <c r="F165" s="417"/>
      <c r="G165" s="417"/>
      <c r="H165" s="417"/>
      <c r="I165" s="417"/>
      <c r="J165" s="417"/>
      <c r="K165" s="417"/>
      <c r="L165" s="417"/>
      <c r="M165" s="417"/>
      <c r="N165" s="417"/>
      <c r="O165" s="417"/>
      <c r="P165" s="417"/>
      <c r="Q165" s="417"/>
      <c r="R165" s="417"/>
      <c r="S165" s="417"/>
      <c r="T165" s="417"/>
      <c r="U165" s="418"/>
      <c r="V165" s="610" t="s">
        <v>571</v>
      </c>
      <c r="W165" s="610"/>
      <c r="X165" s="610"/>
      <c r="Y165" s="610"/>
      <c r="Z165" s="610"/>
      <c r="AA165" s="610"/>
      <c r="AB165" s="610"/>
      <c r="AC165" s="610"/>
      <c r="AD165" s="610"/>
      <c r="AE165" s="610"/>
      <c r="AF165" s="610"/>
      <c r="AG165" s="610"/>
      <c r="AH165" s="611" t="s">
        <v>572</v>
      </c>
      <c r="AI165" s="611"/>
      <c r="AJ165" s="611"/>
      <c r="AK165" s="611"/>
      <c r="AL165" s="611"/>
      <c r="AM165" s="611"/>
      <c r="AN165" s="611"/>
      <c r="AO165" s="611"/>
      <c r="AP165" s="612"/>
      <c r="AQ165" s="610" t="s">
        <v>573</v>
      </c>
      <c r="AR165" s="610"/>
      <c r="AS165" s="610"/>
      <c r="AT165" s="610"/>
      <c r="AU165" s="610"/>
      <c r="AV165" s="610"/>
      <c r="AW165" s="610"/>
      <c r="AX165" s="610"/>
      <c r="AY165" s="610"/>
      <c r="AZ165" s="610"/>
      <c r="BA165" s="613">
        <v>43636</v>
      </c>
      <c r="BB165" s="614"/>
      <c r="BC165" s="614"/>
      <c r="BD165" s="614"/>
      <c r="BE165" s="614"/>
      <c r="BF165" s="615"/>
      <c r="BG165" s="185">
        <v>43646</v>
      </c>
    </row>
    <row r="166" spans="1:63" ht="14.25" customHeight="1">
      <c r="A166" s="18"/>
      <c r="D166" s="411"/>
      <c r="E166" s="416" t="str">
        <f>IF(D103="","",IF(AT103&lt;&gt;Datos!$AO$2,D103,""))</f>
        <v/>
      </c>
      <c r="F166" s="417"/>
      <c r="G166" s="417"/>
      <c r="H166" s="417"/>
      <c r="I166" s="417"/>
      <c r="J166" s="417"/>
      <c r="K166" s="417"/>
      <c r="L166" s="417"/>
      <c r="M166" s="417"/>
      <c r="N166" s="417"/>
      <c r="O166" s="417"/>
      <c r="P166" s="417"/>
      <c r="Q166" s="417"/>
      <c r="R166" s="417"/>
      <c r="S166" s="417"/>
      <c r="T166" s="417"/>
      <c r="U166" s="418"/>
      <c r="V166" s="616"/>
      <c r="W166" s="616"/>
      <c r="X166" s="616"/>
      <c r="Y166" s="616"/>
      <c r="Z166" s="616"/>
      <c r="AA166" s="616"/>
      <c r="AB166" s="616"/>
      <c r="AC166" s="616"/>
      <c r="AD166" s="616"/>
      <c r="AE166" s="616"/>
      <c r="AF166" s="616"/>
      <c r="AG166" s="616"/>
      <c r="AH166" s="617"/>
      <c r="AI166" s="617"/>
      <c r="AJ166" s="617"/>
      <c r="AK166" s="617"/>
      <c r="AL166" s="617"/>
      <c r="AM166" s="617"/>
      <c r="AN166" s="617"/>
      <c r="AO166" s="617"/>
      <c r="AP166" s="618"/>
      <c r="AQ166" s="616"/>
      <c r="AR166" s="616"/>
      <c r="AS166" s="616"/>
      <c r="AT166" s="616"/>
      <c r="AU166" s="616"/>
      <c r="AV166" s="616"/>
      <c r="AW166" s="616"/>
      <c r="AX166" s="616"/>
      <c r="AY166" s="616"/>
      <c r="AZ166" s="616"/>
      <c r="BA166" s="613"/>
      <c r="BB166" s="614"/>
      <c r="BC166" s="614"/>
      <c r="BD166" s="614"/>
      <c r="BE166" s="614"/>
      <c r="BF166" s="615"/>
      <c r="BG166" s="185"/>
    </row>
    <row r="167" spans="1:63" ht="14.25" customHeight="1">
      <c r="A167" s="18"/>
      <c r="D167" s="411"/>
      <c r="E167" s="416" t="str">
        <f>IF(D104="","",IF(AT104&lt;&gt;Datos!$AO$2,D104,""))</f>
        <v/>
      </c>
      <c r="F167" s="417"/>
      <c r="G167" s="417"/>
      <c r="H167" s="417"/>
      <c r="I167" s="417"/>
      <c r="J167" s="417"/>
      <c r="K167" s="417"/>
      <c r="L167" s="417"/>
      <c r="M167" s="417"/>
      <c r="N167" s="417"/>
      <c r="O167" s="417"/>
      <c r="P167" s="417"/>
      <c r="Q167" s="417"/>
      <c r="R167" s="417"/>
      <c r="S167" s="417"/>
      <c r="T167" s="417"/>
      <c r="U167" s="418"/>
      <c r="V167" s="616"/>
      <c r="W167" s="616"/>
      <c r="X167" s="616"/>
      <c r="Y167" s="616"/>
      <c r="Z167" s="616"/>
      <c r="AA167" s="616"/>
      <c r="AB167" s="616"/>
      <c r="AC167" s="616"/>
      <c r="AD167" s="616"/>
      <c r="AE167" s="616"/>
      <c r="AF167" s="616"/>
      <c r="AG167" s="616"/>
      <c r="AH167" s="617"/>
      <c r="AI167" s="617"/>
      <c r="AJ167" s="617"/>
      <c r="AK167" s="617"/>
      <c r="AL167" s="617"/>
      <c r="AM167" s="617"/>
      <c r="AN167" s="617"/>
      <c r="AO167" s="617"/>
      <c r="AP167" s="618"/>
      <c r="AQ167" s="616"/>
      <c r="AR167" s="616"/>
      <c r="AS167" s="616"/>
      <c r="AT167" s="616"/>
      <c r="AU167" s="616"/>
      <c r="AV167" s="616"/>
      <c r="AW167" s="616"/>
      <c r="AX167" s="616"/>
      <c r="AY167" s="616"/>
      <c r="AZ167" s="616"/>
      <c r="BA167" s="613"/>
      <c r="BB167" s="614"/>
      <c r="BC167" s="614"/>
      <c r="BD167" s="614"/>
      <c r="BE167" s="614"/>
      <c r="BF167" s="615"/>
      <c r="BG167" s="185"/>
    </row>
    <row r="168" spans="1:63" ht="14.25" customHeight="1">
      <c r="A168" s="18"/>
      <c r="D168" s="411"/>
      <c r="E168" s="416" t="str">
        <f>IF(D105="","",IF(AT105&lt;&gt;Datos!$AO$2,D105,""))</f>
        <v/>
      </c>
      <c r="F168" s="417"/>
      <c r="G168" s="417"/>
      <c r="H168" s="417"/>
      <c r="I168" s="417"/>
      <c r="J168" s="417"/>
      <c r="K168" s="417"/>
      <c r="L168" s="417"/>
      <c r="M168" s="417"/>
      <c r="N168" s="417"/>
      <c r="O168" s="417"/>
      <c r="P168" s="417"/>
      <c r="Q168" s="417"/>
      <c r="R168" s="417"/>
      <c r="S168" s="417"/>
      <c r="T168" s="417"/>
      <c r="U168" s="418"/>
      <c r="V168" s="616"/>
      <c r="W168" s="616"/>
      <c r="X168" s="616"/>
      <c r="Y168" s="616"/>
      <c r="Z168" s="616"/>
      <c r="AA168" s="616"/>
      <c r="AB168" s="616"/>
      <c r="AC168" s="616"/>
      <c r="AD168" s="616"/>
      <c r="AE168" s="616"/>
      <c r="AF168" s="616"/>
      <c r="AG168" s="616"/>
      <c r="AH168" s="617"/>
      <c r="AI168" s="617"/>
      <c r="AJ168" s="617"/>
      <c r="AK168" s="617"/>
      <c r="AL168" s="617"/>
      <c r="AM168" s="617"/>
      <c r="AN168" s="617"/>
      <c r="AO168" s="617"/>
      <c r="AP168" s="618"/>
      <c r="AQ168" s="616"/>
      <c r="AR168" s="616"/>
      <c r="AS168" s="616"/>
      <c r="AT168" s="616"/>
      <c r="AU168" s="616"/>
      <c r="AV168" s="616"/>
      <c r="AW168" s="616"/>
      <c r="AX168" s="616"/>
      <c r="AY168" s="616"/>
      <c r="AZ168" s="616"/>
      <c r="BA168" s="613"/>
      <c r="BB168" s="614"/>
      <c r="BC168" s="614"/>
      <c r="BD168" s="614"/>
      <c r="BE168" s="614"/>
      <c r="BF168" s="615"/>
      <c r="BG168" s="185"/>
    </row>
    <row r="169" spans="1:63" ht="14.25" customHeight="1">
      <c r="A169" s="18"/>
      <c r="D169" s="411"/>
      <c r="E169" s="416" t="str">
        <f>IF(D106="","",IF(AT106&lt;&gt;Datos!$AO$2,D106,""))</f>
        <v/>
      </c>
      <c r="F169" s="417"/>
      <c r="G169" s="417"/>
      <c r="H169" s="417"/>
      <c r="I169" s="417"/>
      <c r="J169" s="417"/>
      <c r="K169" s="417"/>
      <c r="L169" s="417"/>
      <c r="M169" s="417"/>
      <c r="N169" s="417"/>
      <c r="O169" s="417"/>
      <c r="P169" s="417"/>
      <c r="Q169" s="417"/>
      <c r="R169" s="417"/>
      <c r="S169" s="417"/>
      <c r="T169" s="417"/>
      <c r="U169" s="418"/>
      <c r="V169" s="616"/>
      <c r="W169" s="616"/>
      <c r="X169" s="616"/>
      <c r="Y169" s="616"/>
      <c r="Z169" s="616"/>
      <c r="AA169" s="616"/>
      <c r="AB169" s="616"/>
      <c r="AC169" s="616"/>
      <c r="AD169" s="616"/>
      <c r="AE169" s="616"/>
      <c r="AF169" s="616"/>
      <c r="AG169" s="616"/>
      <c r="AH169" s="617"/>
      <c r="AI169" s="617"/>
      <c r="AJ169" s="617"/>
      <c r="AK169" s="617"/>
      <c r="AL169" s="617"/>
      <c r="AM169" s="617"/>
      <c r="AN169" s="617"/>
      <c r="AO169" s="617"/>
      <c r="AP169" s="618"/>
      <c r="AQ169" s="616"/>
      <c r="AR169" s="616"/>
      <c r="AS169" s="616"/>
      <c r="AT169" s="616"/>
      <c r="AU169" s="616"/>
      <c r="AV169" s="616"/>
      <c r="AW169" s="616"/>
      <c r="AX169" s="616"/>
      <c r="AY169" s="616"/>
      <c r="AZ169" s="616"/>
      <c r="BA169" s="613"/>
      <c r="BB169" s="614"/>
      <c r="BC169" s="614"/>
      <c r="BD169" s="614"/>
      <c r="BE169" s="614"/>
      <c r="BF169" s="615"/>
      <c r="BG169" s="185"/>
    </row>
    <row r="170" spans="1:63" ht="14.25" customHeight="1">
      <c r="A170" s="18"/>
      <c r="D170" s="411"/>
      <c r="E170" s="416" t="str">
        <f>IF(D107="","",IF(AT107&lt;&gt;Datos!$AO$2,D107,""))</f>
        <v/>
      </c>
      <c r="F170" s="417"/>
      <c r="G170" s="417"/>
      <c r="H170" s="417"/>
      <c r="I170" s="417"/>
      <c r="J170" s="417"/>
      <c r="K170" s="417"/>
      <c r="L170" s="417"/>
      <c r="M170" s="417"/>
      <c r="N170" s="417"/>
      <c r="O170" s="417"/>
      <c r="P170" s="417"/>
      <c r="Q170" s="417"/>
      <c r="R170" s="417"/>
      <c r="S170" s="417"/>
      <c r="T170" s="417"/>
      <c r="U170" s="418"/>
      <c r="V170" s="616"/>
      <c r="W170" s="616"/>
      <c r="X170" s="616"/>
      <c r="Y170" s="616"/>
      <c r="Z170" s="616"/>
      <c r="AA170" s="616"/>
      <c r="AB170" s="616"/>
      <c r="AC170" s="616"/>
      <c r="AD170" s="616"/>
      <c r="AE170" s="616"/>
      <c r="AF170" s="616"/>
      <c r="AG170" s="616"/>
      <c r="AH170" s="617"/>
      <c r="AI170" s="617"/>
      <c r="AJ170" s="617"/>
      <c r="AK170" s="617"/>
      <c r="AL170" s="617"/>
      <c r="AM170" s="617"/>
      <c r="AN170" s="617"/>
      <c r="AO170" s="617"/>
      <c r="AP170" s="618"/>
      <c r="AQ170" s="616"/>
      <c r="AR170" s="616"/>
      <c r="AS170" s="616"/>
      <c r="AT170" s="616"/>
      <c r="AU170" s="616"/>
      <c r="AV170" s="616"/>
      <c r="AW170" s="616"/>
      <c r="AX170" s="616"/>
      <c r="AY170" s="616"/>
      <c r="AZ170" s="616"/>
      <c r="BA170" s="613"/>
      <c r="BB170" s="614"/>
      <c r="BC170" s="614"/>
      <c r="BD170" s="614"/>
      <c r="BE170" s="614"/>
      <c r="BF170" s="615"/>
      <c r="BG170" s="185"/>
    </row>
    <row r="171" spans="1:63" ht="14.25" customHeight="1">
      <c r="A171" s="18"/>
      <c r="D171" s="411"/>
      <c r="E171" s="416" t="str">
        <f>IF(D108="","",IF(AT108&lt;&gt;Datos!$AO$2,D108,""))</f>
        <v/>
      </c>
      <c r="F171" s="417"/>
      <c r="G171" s="417"/>
      <c r="H171" s="417"/>
      <c r="I171" s="417"/>
      <c r="J171" s="417"/>
      <c r="K171" s="417"/>
      <c r="L171" s="417"/>
      <c r="M171" s="417"/>
      <c r="N171" s="417"/>
      <c r="O171" s="417"/>
      <c r="P171" s="417"/>
      <c r="Q171" s="417"/>
      <c r="R171" s="417"/>
      <c r="S171" s="417"/>
      <c r="T171" s="417"/>
      <c r="U171" s="418"/>
      <c r="V171" s="616"/>
      <c r="W171" s="616"/>
      <c r="X171" s="616"/>
      <c r="Y171" s="616"/>
      <c r="Z171" s="616"/>
      <c r="AA171" s="616"/>
      <c r="AB171" s="616"/>
      <c r="AC171" s="616"/>
      <c r="AD171" s="616"/>
      <c r="AE171" s="616"/>
      <c r="AF171" s="616"/>
      <c r="AG171" s="616"/>
      <c r="AH171" s="617"/>
      <c r="AI171" s="617"/>
      <c r="AJ171" s="617"/>
      <c r="AK171" s="617"/>
      <c r="AL171" s="617"/>
      <c r="AM171" s="617"/>
      <c r="AN171" s="617"/>
      <c r="AO171" s="617"/>
      <c r="AP171" s="618"/>
      <c r="AQ171" s="616"/>
      <c r="AR171" s="616"/>
      <c r="AS171" s="616"/>
      <c r="AT171" s="616"/>
      <c r="AU171" s="616"/>
      <c r="AV171" s="616"/>
      <c r="AW171" s="616"/>
      <c r="AX171" s="616"/>
      <c r="AY171" s="616"/>
      <c r="AZ171" s="616"/>
      <c r="BA171" s="613"/>
      <c r="BB171" s="614"/>
      <c r="BC171" s="614"/>
      <c r="BD171" s="614"/>
      <c r="BE171" s="614"/>
      <c r="BF171" s="615"/>
      <c r="BG171" s="185"/>
    </row>
    <row r="172" spans="1:63" ht="14.25" customHeight="1">
      <c r="A172" s="18"/>
      <c r="D172" s="411"/>
      <c r="E172" s="416" t="str">
        <f>IF(D109="","",IF(AT109&lt;&gt;Datos!$AO$2,D109,""))</f>
        <v/>
      </c>
      <c r="F172" s="417"/>
      <c r="G172" s="417"/>
      <c r="H172" s="417"/>
      <c r="I172" s="417"/>
      <c r="J172" s="417"/>
      <c r="K172" s="417"/>
      <c r="L172" s="417"/>
      <c r="M172" s="417"/>
      <c r="N172" s="417"/>
      <c r="O172" s="417"/>
      <c r="P172" s="417"/>
      <c r="Q172" s="417"/>
      <c r="R172" s="417"/>
      <c r="S172" s="417"/>
      <c r="T172" s="417"/>
      <c r="U172" s="418"/>
      <c r="V172" s="616"/>
      <c r="W172" s="616"/>
      <c r="X172" s="616"/>
      <c r="Y172" s="616"/>
      <c r="Z172" s="616"/>
      <c r="AA172" s="616"/>
      <c r="AB172" s="616"/>
      <c r="AC172" s="616"/>
      <c r="AD172" s="616"/>
      <c r="AE172" s="616"/>
      <c r="AF172" s="616"/>
      <c r="AG172" s="616"/>
      <c r="AH172" s="617"/>
      <c r="AI172" s="617"/>
      <c r="AJ172" s="617"/>
      <c r="AK172" s="617"/>
      <c r="AL172" s="617"/>
      <c r="AM172" s="617"/>
      <c r="AN172" s="617"/>
      <c r="AO172" s="617"/>
      <c r="AP172" s="618"/>
      <c r="AQ172" s="616"/>
      <c r="AR172" s="616"/>
      <c r="AS172" s="616"/>
      <c r="AT172" s="616"/>
      <c r="AU172" s="616"/>
      <c r="AV172" s="616"/>
      <c r="AW172" s="616"/>
      <c r="AX172" s="616"/>
      <c r="AY172" s="616"/>
      <c r="AZ172" s="616"/>
      <c r="BA172" s="613"/>
      <c r="BB172" s="614"/>
      <c r="BC172" s="614"/>
      <c r="BD172" s="614"/>
      <c r="BE172" s="614"/>
      <c r="BF172" s="615"/>
      <c r="BG172" s="185"/>
    </row>
    <row r="173" spans="1:63" ht="14.25" customHeight="1">
      <c r="A173" s="18"/>
      <c r="D173" s="412"/>
      <c r="E173" s="416" t="str">
        <f>IF(D110="","",IF(AT110&lt;&gt;Datos!$AO$2,D110,""))</f>
        <v/>
      </c>
      <c r="F173" s="417"/>
      <c r="G173" s="417"/>
      <c r="H173" s="417"/>
      <c r="I173" s="417"/>
      <c r="J173" s="417"/>
      <c r="K173" s="417"/>
      <c r="L173" s="417"/>
      <c r="M173" s="417"/>
      <c r="N173" s="417"/>
      <c r="O173" s="417"/>
      <c r="P173" s="417"/>
      <c r="Q173" s="417"/>
      <c r="R173" s="417"/>
      <c r="S173" s="417"/>
      <c r="T173" s="417"/>
      <c r="U173" s="418"/>
      <c r="V173" s="616"/>
      <c r="W173" s="616"/>
      <c r="X173" s="616"/>
      <c r="Y173" s="616"/>
      <c r="Z173" s="616"/>
      <c r="AA173" s="616"/>
      <c r="AB173" s="616"/>
      <c r="AC173" s="616"/>
      <c r="AD173" s="616"/>
      <c r="AE173" s="616"/>
      <c r="AF173" s="616"/>
      <c r="AG173" s="616"/>
      <c r="AH173" s="617"/>
      <c r="AI173" s="617"/>
      <c r="AJ173" s="617"/>
      <c r="AK173" s="617"/>
      <c r="AL173" s="617"/>
      <c r="AM173" s="617"/>
      <c r="AN173" s="617"/>
      <c r="AO173" s="617"/>
      <c r="AP173" s="618"/>
      <c r="AQ173" s="616"/>
      <c r="AR173" s="616"/>
      <c r="AS173" s="616"/>
      <c r="AT173" s="616"/>
      <c r="AU173" s="616"/>
      <c r="AV173" s="616"/>
      <c r="AW173" s="616"/>
      <c r="AX173" s="616"/>
      <c r="AY173" s="616"/>
      <c r="AZ173" s="616"/>
      <c r="BA173" s="613"/>
      <c r="BB173" s="614"/>
      <c r="BC173" s="614"/>
      <c r="BD173" s="614"/>
      <c r="BE173" s="614"/>
      <c r="BF173" s="615"/>
      <c r="BG173" s="185"/>
    </row>
    <row r="174" spans="1:63" ht="14.25" customHeight="1">
      <c r="A174" s="18"/>
      <c r="D174" s="412"/>
      <c r="E174" s="416" t="str">
        <f>IF(D111="","",IF(AT111&lt;&gt;Datos!$AO$2,D111,""))</f>
        <v/>
      </c>
      <c r="F174" s="417"/>
      <c r="G174" s="417"/>
      <c r="H174" s="417"/>
      <c r="I174" s="417"/>
      <c r="J174" s="417"/>
      <c r="K174" s="417"/>
      <c r="L174" s="417"/>
      <c r="M174" s="417"/>
      <c r="N174" s="417"/>
      <c r="O174" s="417"/>
      <c r="P174" s="417"/>
      <c r="Q174" s="417"/>
      <c r="R174" s="417"/>
      <c r="S174" s="417"/>
      <c r="T174" s="417"/>
      <c r="U174" s="418"/>
      <c r="V174" s="616"/>
      <c r="W174" s="616"/>
      <c r="X174" s="616"/>
      <c r="Y174" s="616"/>
      <c r="Z174" s="616"/>
      <c r="AA174" s="616"/>
      <c r="AB174" s="616"/>
      <c r="AC174" s="616"/>
      <c r="AD174" s="616"/>
      <c r="AE174" s="616"/>
      <c r="AF174" s="616"/>
      <c r="AG174" s="616"/>
      <c r="AH174" s="617"/>
      <c r="AI174" s="617"/>
      <c r="AJ174" s="617"/>
      <c r="AK174" s="617"/>
      <c r="AL174" s="617"/>
      <c r="AM174" s="617"/>
      <c r="AN174" s="617"/>
      <c r="AO174" s="617"/>
      <c r="AP174" s="618"/>
      <c r="AQ174" s="616"/>
      <c r="AR174" s="616"/>
      <c r="AS174" s="616"/>
      <c r="AT174" s="616"/>
      <c r="AU174" s="616"/>
      <c r="AV174" s="616"/>
      <c r="AW174" s="616"/>
      <c r="AX174" s="616"/>
      <c r="AY174" s="616"/>
      <c r="AZ174" s="616"/>
      <c r="BA174" s="613"/>
      <c r="BB174" s="614"/>
      <c r="BC174" s="614"/>
      <c r="BD174" s="614"/>
      <c r="BE174" s="614"/>
      <c r="BF174" s="615"/>
      <c r="BG174" s="185"/>
    </row>
    <row r="175" spans="1:63">
      <c r="A175" s="18"/>
      <c r="BG175" s="20"/>
    </row>
    <row r="176" spans="1:63" ht="15.75" customHeight="1">
      <c r="A176" s="18"/>
      <c r="D176" s="181"/>
      <c r="E176" s="181"/>
      <c r="F176" s="181"/>
      <c r="G176" s="181"/>
      <c r="H176" s="181"/>
      <c r="I176" s="181"/>
      <c r="J176" s="181"/>
      <c r="K176" s="181"/>
      <c r="L176" s="181"/>
      <c r="M176" s="181"/>
      <c r="N176" s="181"/>
      <c r="O176" s="181"/>
      <c r="P176" s="181"/>
      <c r="Q176" s="181"/>
      <c r="R176" s="181"/>
      <c r="S176" s="181"/>
      <c r="T176" s="181"/>
      <c r="U176" s="181"/>
      <c r="V176" s="181"/>
      <c r="W176" s="181"/>
      <c r="X176" s="181"/>
      <c r="Y176" s="181"/>
      <c r="Z176" s="181"/>
      <c r="AA176" s="181"/>
      <c r="AB176" s="181"/>
      <c r="AC176" s="181"/>
      <c r="AD176" s="181"/>
      <c r="AE176" s="181"/>
      <c r="AF176" s="181"/>
      <c r="AG176" s="181"/>
      <c r="AH176" s="181"/>
      <c r="AI176" s="181"/>
      <c r="AJ176" s="181"/>
      <c r="AK176" s="181"/>
      <c r="AL176" s="181"/>
      <c r="AM176" s="181"/>
      <c r="AN176" s="181"/>
      <c r="AO176" s="181"/>
      <c r="AP176" s="181"/>
      <c r="AQ176" s="181"/>
      <c r="AR176" s="181"/>
      <c r="AS176" s="181"/>
      <c r="AT176" s="181"/>
      <c r="AU176" s="181"/>
      <c r="AV176" s="181"/>
      <c r="AW176" s="181"/>
      <c r="AX176" s="181"/>
      <c r="AY176" s="181"/>
      <c r="AZ176" s="181"/>
      <c r="BA176" s="181"/>
      <c r="BB176" s="181"/>
      <c r="BG176" s="20"/>
      <c r="BK176" s="11" t="s">
        <v>574</v>
      </c>
    </row>
    <row r="177" spans="1:63" ht="31.9" customHeight="1">
      <c r="A177" s="18"/>
      <c r="D177" s="652" t="s">
        <v>575</v>
      </c>
      <c r="E177" s="652"/>
      <c r="F177" s="652"/>
      <c r="G177" s="652"/>
      <c r="H177" s="652"/>
      <c r="I177" s="652"/>
      <c r="J177" s="652"/>
      <c r="K177" s="652"/>
      <c r="L177" s="652"/>
      <c r="M177" s="652"/>
      <c r="N177" s="652"/>
      <c r="O177" s="652"/>
      <c r="P177" s="652"/>
      <c r="Q177" s="652"/>
      <c r="R177" s="652"/>
      <c r="S177" s="652"/>
      <c r="T177" s="652"/>
      <c r="U177" s="652"/>
      <c r="V177" s="652"/>
      <c r="W177" s="652"/>
      <c r="X177" s="652"/>
      <c r="Y177" s="652"/>
      <c r="Z177" s="652"/>
      <c r="AA177" s="652"/>
      <c r="AB177" s="652"/>
      <c r="AC177" s="652"/>
      <c r="AD177" s="652"/>
      <c r="AE177" s="652"/>
      <c r="AF177" s="652"/>
      <c r="AG177" s="652"/>
      <c r="AH177" s="652"/>
      <c r="AI177" s="652"/>
      <c r="AJ177" s="652"/>
      <c r="AK177" s="652"/>
      <c r="AL177" s="652"/>
      <c r="AM177" s="652"/>
      <c r="AN177" s="652"/>
      <c r="AO177" s="652"/>
      <c r="AP177" s="652"/>
      <c r="AQ177" s="652"/>
      <c r="AR177" s="652"/>
      <c r="AS177" s="652"/>
      <c r="AT177" s="652"/>
      <c r="AU177" s="652"/>
      <c r="AV177" s="652"/>
      <c r="AW177" s="652"/>
      <c r="AX177" s="652"/>
      <c r="AY177" s="652"/>
      <c r="AZ177" s="652"/>
      <c r="BA177" s="652"/>
      <c r="BB177" s="652"/>
      <c r="BC177" s="652"/>
      <c r="BD177" s="652"/>
      <c r="BE177" s="652"/>
      <c r="BF177" s="652"/>
      <c r="BG177" s="653"/>
      <c r="BK177" s="26" t="str">
        <f>IF(AT87=Datos!$AO$2,D87,"")</f>
        <v>Solicitud de cambios en la información documentada recibida del líder del proceso o de funcionarios autorizados</v>
      </c>
    </row>
    <row r="178" spans="1:63" ht="20.100000000000001" customHeight="1">
      <c r="A178" s="18"/>
      <c r="D178" s="654" t="s">
        <v>576</v>
      </c>
      <c r="E178" s="654"/>
      <c r="F178" s="654"/>
      <c r="G178" s="654"/>
      <c r="H178" s="654"/>
      <c r="I178" s="654"/>
      <c r="J178" s="654"/>
      <c r="K178" s="654"/>
      <c r="L178" s="654"/>
      <c r="M178" s="654"/>
      <c r="N178" s="654"/>
      <c r="O178" s="654"/>
      <c r="P178" s="654"/>
      <c r="Q178" s="654"/>
      <c r="R178" s="654"/>
      <c r="S178" s="654"/>
      <c r="T178" s="654"/>
      <c r="U178" s="654"/>
      <c r="V178" s="649" t="s">
        <v>563</v>
      </c>
      <c r="W178" s="649"/>
      <c r="X178" s="649"/>
      <c r="Y178" s="649"/>
      <c r="Z178" s="649"/>
      <c r="AA178" s="649"/>
      <c r="AB178" s="649"/>
      <c r="AC178" s="649"/>
      <c r="AD178" s="649"/>
      <c r="AE178" s="649"/>
      <c r="AF178" s="649"/>
      <c r="AG178" s="649"/>
      <c r="AH178" s="649"/>
      <c r="AI178" s="649"/>
      <c r="AJ178" s="649"/>
      <c r="AK178" s="649"/>
      <c r="AL178" s="649"/>
      <c r="AM178" s="649"/>
      <c r="AN178" s="649"/>
      <c r="AO178" s="649"/>
      <c r="AP178" s="649"/>
      <c r="AQ178" s="649"/>
      <c r="AR178" s="649"/>
      <c r="AS178" s="649"/>
      <c r="AT178" s="649"/>
      <c r="AU178" s="649"/>
      <c r="AV178" s="649"/>
      <c r="AW178" s="649"/>
      <c r="AX178" s="649"/>
      <c r="AY178" s="649"/>
      <c r="AZ178" s="649"/>
      <c r="BA178" s="649"/>
      <c r="BB178" s="649"/>
      <c r="BC178" s="649"/>
      <c r="BD178" s="649"/>
      <c r="BE178" s="649"/>
      <c r="BF178" s="649"/>
      <c r="BG178" s="650"/>
      <c r="BK178" s="26" t="str">
        <f>IF(AT88=Datos!$AO$2,D88,"")</f>
        <v>Revisión por parte del padrino del proceso</v>
      </c>
    </row>
    <row r="179" spans="1:63" ht="25.15" customHeight="1">
      <c r="A179" s="18"/>
      <c r="D179" s="654"/>
      <c r="E179" s="654"/>
      <c r="F179" s="654"/>
      <c r="G179" s="654"/>
      <c r="H179" s="654"/>
      <c r="I179" s="654"/>
      <c r="J179" s="654"/>
      <c r="K179" s="654"/>
      <c r="L179" s="654"/>
      <c r="M179" s="654"/>
      <c r="N179" s="654"/>
      <c r="O179" s="654"/>
      <c r="P179" s="654"/>
      <c r="Q179" s="654"/>
      <c r="R179" s="654"/>
      <c r="S179" s="654"/>
      <c r="T179" s="654"/>
      <c r="U179" s="654"/>
      <c r="V179" s="604" t="s">
        <v>564</v>
      </c>
      <c r="W179" s="604"/>
      <c r="X179" s="604"/>
      <c r="Y179" s="604"/>
      <c r="Z179" s="604"/>
      <c r="AA179" s="604"/>
      <c r="AB179" s="604"/>
      <c r="AC179" s="604"/>
      <c r="AD179" s="604"/>
      <c r="AE179" s="604"/>
      <c r="AF179" s="604"/>
      <c r="AG179" s="604"/>
      <c r="AH179" s="604" t="s">
        <v>565</v>
      </c>
      <c r="AI179" s="604"/>
      <c r="AJ179" s="604"/>
      <c r="AK179" s="604"/>
      <c r="AL179" s="604"/>
      <c r="AM179" s="604"/>
      <c r="AN179" s="604"/>
      <c r="AO179" s="604"/>
      <c r="AP179" s="604"/>
      <c r="AQ179" s="604" t="s">
        <v>566</v>
      </c>
      <c r="AR179" s="604"/>
      <c r="AS179" s="604"/>
      <c r="AT179" s="604"/>
      <c r="AU179" s="604"/>
      <c r="AV179" s="604"/>
      <c r="AW179" s="604"/>
      <c r="AX179" s="604"/>
      <c r="AY179" s="604"/>
      <c r="AZ179" s="604"/>
      <c r="BA179" s="604" t="s">
        <v>567</v>
      </c>
      <c r="BB179" s="604"/>
      <c r="BC179" s="604"/>
      <c r="BD179" s="604"/>
      <c r="BE179" s="604"/>
      <c r="BF179" s="604"/>
      <c r="BG179" s="182" t="s">
        <v>568</v>
      </c>
      <c r="BK179" s="26" t="str">
        <f>IF(AT89=Datos!$AO$2,D89,"")</f>
        <v>Calendario del Mapa de Procesos</v>
      </c>
    </row>
    <row r="180" spans="1:63" ht="75" customHeight="1">
      <c r="A180" s="18"/>
      <c r="D180" s="429" t="s">
        <v>569</v>
      </c>
      <c r="E180" s="620" t="s">
        <v>541</v>
      </c>
      <c r="F180" s="620"/>
      <c r="G180" s="620"/>
      <c r="H180" s="620"/>
      <c r="I180" s="620"/>
      <c r="J180" s="620"/>
      <c r="K180" s="620"/>
      <c r="L180" s="620"/>
      <c r="M180" s="620"/>
      <c r="N180" s="620"/>
      <c r="O180" s="620"/>
      <c r="P180" s="620"/>
      <c r="Q180" s="620"/>
      <c r="R180" s="620"/>
      <c r="S180" s="620"/>
      <c r="T180" s="620"/>
      <c r="U180" s="620"/>
      <c r="V180" s="621" t="s">
        <v>577</v>
      </c>
      <c r="W180" s="622"/>
      <c r="X180" s="622"/>
      <c r="Y180" s="622"/>
      <c r="Z180" s="622"/>
      <c r="AA180" s="622"/>
      <c r="AB180" s="622"/>
      <c r="AC180" s="622"/>
      <c r="AD180" s="622"/>
      <c r="AE180" s="622"/>
      <c r="AF180" s="622"/>
      <c r="AG180" s="623"/>
      <c r="AH180" s="621" t="s">
        <v>578</v>
      </c>
      <c r="AI180" s="622"/>
      <c r="AJ180" s="622"/>
      <c r="AK180" s="622"/>
      <c r="AL180" s="622"/>
      <c r="AM180" s="622"/>
      <c r="AN180" s="622"/>
      <c r="AO180" s="622"/>
      <c r="AP180" s="623"/>
      <c r="AQ180" s="620" t="s">
        <v>579</v>
      </c>
      <c r="AR180" s="620"/>
      <c r="AS180" s="620"/>
      <c r="AT180" s="620"/>
      <c r="AU180" s="620"/>
      <c r="AV180" s="620"/>
      <c r="AW180" s="620"/>
      <c r="AX180" s="620"/>
      <c r="AY180" s="620"/>
      <c r="AZ180" s="620"/>
      <c r="BA180" s="624">
        <v>43647</v>
      </c>
      <c r="BB180" s="625"/>
      <c r="BC180" s="625"/>
      <c r="BD180" s="625"/>
      <c r="BE180" s="625"/>
      <c r="BF180" s="626"/>
      <c r="BG180" s="261">
        <v>43830</v>
      </c>
      <c r="BK180" s="26" t="str">
        <f>IF(AT90=Datos!$AO$2,D90,"")</f>
        <v/>
      </c>
    </row>
    <row r="181" spans="1:63" ht="14.25" customHeight="1">
      <c r="A181" s="18"/>
      <c r="D181" s="430"/>
      <c r="E181" s="620" t="str">
        <f>IF(D117="","",IF(AT117&lt;&gt;Datos!$AO$2,D117,""))</f>
        <v/>
      </c>
      <c r="F181" s="620"/>
      <c r="G181" s="620"/>
      <c r="H181" s="620"/>
      <c r="I181" s="620"/>
      <c r="J181" s="620"/>
      <c r="K181" s="620"/>
      <c r="L181" s="620"/>
      <c r="M181" s="620"/>
      <c r="N181" s="620"/>
      <c r="O181" s="620"/>
      <c r="P181" s="620"/>
      <c r="Q181" s="620"/>
      <c r="R181" s="620"/>
      <c r="S181" s="620"/>
      <c r="T181" s="620"/>
      <c r="U181" s="620"/>
      <c r="V181" s="620"/>
      <c r="W181" s="620"/>
      <c r="X181" s="620"/>
      <c r="Y181" s="620"/>
      <c r="Z181" s="620"/>
      <c r="AA181" s="620"/>
      <c r="AB181" s="620"/>
      <c r="AC181" s="620"/>
      <c r="AD181" s="620"/>
      <c r="AE181" s="620"/>
      <c r="AF181" s="620"/>
      <c r="AG181" s="620"/>
      <c r="AH181" s="620"/>
      <c r="AI181" s="620"/>
      <c r="AJ181" s="620"/>
      <c r="AK181" s="620"/>
      <c r="AL181" s="620"/>
      <c r="AM181" s="620"/>
      <c r="AN181" s="620"/>
      <c r="AO181" s="620"/>
      <c r="AP181" s="620"/>
      <c r="AQ181" s="620"/>
      <c r="AR181" s="620"/>
      <c r="AS181" s="620"/>
      <c r="AT181" s="620"/>
      <c r="AU181" s="620"/>
      <c r="AV181" s="620"/>
      <c r="AW181" s="620"/>
      <c r="AX181" s="620"/>
      <c r="AY181" s="620"/>
      <c r="AZ181" s="620"/>
      <c r="BA181" s="624"/>
      <c r="BB181" s="625"/>
      <c r="BC181" s="625"/>
      <c r="BD181" s="625"/>
      <c r="BE181" s="625"/>
      <c r="BF181" s="626"/>
      <c r="BG181" s="261"/>
      <c r="BK181" s="26" t="str">
        <f>IF(AT91=Datos!$AO$2,D91,"")</f>
        <v/>
      </c>
    </row>
    <row r="182" spans="1:63" ht="14.25" customHeight="1">
      <c r="A182" s="18"/>
      <c r="D182" s="430"/>
      <c r="E182" s="620" t="str">
        <f>IF(D118="","",IF(AT118&lt;&gt;Datos!$AO$2,D118,""))</f>
        <v/>
      </c>
      <c r="F182" s="620"/>
      <c r="G182" s="620"/>
      <c r="H182" s="620"/>
      <c r="I182" s="620"/>
      <c r="J182" s="620"/>
      <c r="K182" s="620"/>
      <c r="L182" s="620"/>
      <c r="M182" s="620"/>
      <c r="N182" s="620"/>
      <c r="O182" s="620"/>
      <c r="P182" s="620"/>
      <c r="Q182" s="620"/>
      <c r="R182" s="620"/>
      <c r="S182" s="620"/>
      <c r="T182" s="620"/>
      <c r="U182" s="620"/>
      <c r="V182" s="620"/>
      <c r="W182" s="620"/>
      <c r="X182" s="620"/>
      <c r="Y182" s="620"/>
      <c r="Z182" s="620"/>
      <c r="AA182" s="620"/>
      <c r="AB182" s="620"/>
      <c r="AC182" s="620"/>
      <c r="AD182" s="620"/>
      <c r="AE182" s="620"/>
      <c r="AF182" s="620"/>
      <c r="AG182" s="620"/>
      <c r="AH182" s="620"/>
      <c r="AI182" s="620"/>
      <c r="AJ182" s="620"/>
      <c r="AK182" s="620"/>
      <c r="AL182" s="620"/>
      <c r="AM182" s="620"/>
      <c r="AN182" s="620"/>
      <c r="AO182" s="620"/>
      <c r="AP182" s="620"/>
      <c r="AQ182" s="620"/>
      <c r="AR182" s="620"/>
      <c r="AS182" s="620"/>
      <c r="AT182" s="620"/>
      <c r="AU182" s="620"/>
      <c r="AV182" s="620"/>
      <c r="AW182" s="620"/>
      <c r="AX182" s="620"/>
      <c r="AY182" s="620"/>
      <c r="AZ182" s="620"/>
      <c r="BA182" s="624"/>
      <c r="BB182" s="625"/>
      <c r="BC182" s="625"/>
      <c r="BD182" s="625"/>
      <c r="BE182" s="625"/>
      <c r="BF182" s="626"/>
      <c r="BG182" s="261"/>
      <c r="BK182" s="26" t="str">
        <f>IF(AT92=Datos!$AO$2,D92,"")</f>
        <v/>
      </c>
    </row>
    <row r="183" spans="1:63" ht="14.25" customHeight="1">
      <c r="A183" s="18"/>
      <c r="D183" s="430"/>
      <c r="E183" s="620" t="str">
        <f>IF(D119="","",IF(AT119&lt;&gt;Datos!$AO$2,D119,""))</f>
        <v/>
      </c>
      <c r="F183" s="620"/>
      <c r="G183" s="620"/>
      <c r="H183" s="620"/>
      <c r="I183" s="620"/>
      <c r="J183" s="620"/>
      <c r="K183" s="620"/>
      <c r="L183" s="620"/>
      <c r="M183" s="620"/>
      <c r="N183" s="620"/>
      <c r="O183" s="620"/>
      <c r="P183" s="620"/>
      <c r="Q183" s="620"/>
      <c r="R183" s="620"/>
      <c r="S183" s="620"/>
      <c r="T183" s="620"/>
      <c r="U183" s="620"/>
      <c r="V183" s="620"/>
      <c r="W183" s="620"/>
      <c r="X183" s="620"/>
      <c r="Y183" s="620"/>
      <c r="Z183" s="620"/>
      <c r="AA183" s="620"/>
      <c r="AB183" s="620"/>
      <c r="AC183" s="620"/>
      <c r="AD183" s="620"/>
      <c r="AE183" s="620"/>
      <c r="AF183" s="620"/>
      <c r="AG183" s="620"/>
      <c r="AH183" s="620"/>
      <c r="AI183" s="620"/>
      <c r="AJ183" s="620"/>
      <c r="AK183" s="620"/>
      <c r="AL183" s="620"/>
      <c r="AM183" s="620"/>
      <c r="AN183" s="620"/>
      <c r="AO183" s="620"/>
      <c r="AP183" s="620"/>
      <c r="AQ183" s="620"/>
      <c r="AR183" s="620"/>
      <c r="AS183" s="620"/>
      <c r="AT183" s="620"/>
      <c r="AU183" s="620"/>
      <c r="AV183" s="620"/>
      <c r="AW183" s="620"/>
      <c r="AX183" s="620"/>
      <c r="AY183" s="620"/>
      <c r="AZ183" s="620"/>
      <c r="BA183" s="624"/>
      <c r="BB183" s="625"/>
      <c r="BC183" s="625"/>
      <c r="BD183" s="625"/>
      <c r="BE183" s="625"/>
      <c r="BF183" s="626"/>
      <c r="BG183" s="261"/>
      <c r="BK183" s="26" t="str">
        <f>IF(AT93=Datos!$AO$2,D93,"")</f>
        <v/>
      </c>
    </row>
    <row r="184" spans="1:63" ht="14.25" customHeight="1">
      <c r="A184" s="18"/>
      <c r="D184" s="430"/>
      <c r="E184" s="620" t="str">
        <f>IF(D120="","",IF(AT120&lt;&gt;Datos!$AO$2,D120,""))</f>
        <v/>
      </c>
      <c r="F184" s="620"/>
      <c r="G184" s="620"/>
      <c r="H184" s="620"/>
      <c r="I184" s="620"/>
      <c r="J184" s="620"/>
      <c r="K184" s="620"/>
      <c r="L184" s="620"/>
      <c r="M184" s="620"/>
      <c r="N184" s="620"/>
      <c r="O184" s="620"/>
      <c r="P184" s="620"/>
      <c r="Q184" s="620"/>
      <c r="R184" s="620"/>
      <c r="S184" s="620"/>
      <c r="T184" s="620"/>
      <c r="U184" s="620"/>
      <c r="V184" s="620"/>
      <c r="W184" s="620"/>
      <c r="X184" s="620"/>
      <c r="Y184" s="620"/>
      <c r="Z184" s="620"/>
      <c r="AA184" s="620"/>
      <c r="AB184" s="620"/>
      <c r="AC184" s="620"/>
      <c r="AD184" s="620"/>
      <c r="AE184" s="620"/>
      <c r="AF184" s="620"/>
      <c r="AG184" s="620"/>
      <c r="AH184" s="620"/>
      <c r="AI184" s="620"/>
      <c r="AJ184" s="620"/>
      <c r="AK184" s="620"/>
      <c r="AL184" s="620"/>
      <c r="AM184" s="620"/>
      <c r="AN184" s="620"/>
      <c r="AO184" s="620"/>
      <c r="AP184" s="620"/>
      <c r="AQ184" s="620"/>
      <c r="AR184" s="620"/>
      <c r="AS184" s="620"/>
      <c r="AT184" s="620"/>
      <c r="AU184" s="620"/>
      <c r="AV184" s="620"/>
      <c r="AW184" s="620"/>
      <c r="AX184" s="620"/>
      <c r="AY184" s="620"/>
      <c r="AZ184" s="620"/>
      <c r="BA184" s="624"/>
      <c r="BB184" s="625"/>
      <c r="BC184" s="625"/>
      <c r="BD184" s="625"/>
      <c r="BE184" s="625"/>
      <c r="BF184" s="626"/>
      <c r="BG184" s="261"/>
      <c r="BK184" s="26" t="str">
        <f>IF(AT94=Datos!$AO$2,D94,"")</f>
        <v/>
      </c>
    </row>
    <row r="185" spans="1:63" ht="14.25" customHeight="1">
      <c r="A185" s="18"/>
      <c r="D185" s="430"/>
      <c r="E185" s="620" t="str">
        <f>IF(D121="","",IF(AT121&lt;&gt;Datos!$AO$2,D121,""))</f>
        <v/>
      </c>
      <c r="F185" s="620"/>
      <c r="G185" s="620"/>
      <c r="H185" s="620"/>
      <c r="I185" s="620"/>
      <c r="J185" s="620"/>
      <c r="K185" s="620"/>
      <c r="L185" s="620"/>
      <c r="M185" s="620"/>
      <c r="N185" s="620"/>
      <c r="O185" s="620"/>
      <c r="P185" s="620"/>
      <c r="Q185" s="620"/>
      <c r="R185" s="620"/>
      <c r="S185" s="620"/>
      <c r="T185" s="620"/>
      <c r="U185" s="620"/>
      <c r="V185" s="620"/>
      <c r="W185" s="620"/>
      <c r="X185" s="620"/>
      <c r="Y185" s="620"/>
      <c r="Z185" s="620"/>
      <c r="AA185" s="620"/>
      <c r="AB185" s="620"/>
      <c r="AC185" s="620"/>
      <c r="AD185" s="620"/>
      <c r="AE185" s="620"/>
      <c r="AF185" s="620"/>
      <c r="AG185" s="620"/>
      <c r="AH185" s="620"/>
      <c r="AI185" s="620"/>
      <c r="AJ185" s="620"/>
      <c r="AK185" s="620"/>
      <c r="AL185" s="620"/>
      <c r="AM185" s="620"/>
      <c r="AN185" s="620"/>
      <c r="AO185" s="620"/>
      <c r="AP185" s="620"/>
      <c r="AQ185" s="620"/>
      <c r="AR185" s="620"/>
      <c r="AS185" s="620"/>
      <c r="AT185" s="620"/>
      <c r="AU185" s="620"/>
      <c r="AV185" s="620"/>
      <c r="AW185" s="620"/>
      <c r="AX185" s="620"/>
      <c r="AY185" s="620"/>
      <c r="AZ185" s="620"/>
      <c r="BA185" s="624"/>
      <c r="BB185" s="625"/>
      <c r="BC185" s="625"/>
      <c r="BD185" s="625"/>
      <c r="BE185" s="625"/>
      <c r="BF185" s="626"/>
      <c r="BG185" s="261"/>
      <c r="BK185" s="26" t="str">
        <f>IF(AT95=Datos!$AO$2,D95,"")</f>
        <v/>
      </c>
    </row>
    <row r="186" spans="1:63" ht="14.25" customHeight="1">
      <c r="A186" s="18"/>
      <c r="D186" s="430"/>
      <c r="E186" s="620"/>
      <c r="F186" s="620"/>
      <c r="G186" s="620"/>
      <c r="H186" s="620"/>
      <c r="I186" s="620"/>
      <c r="J186" s="620"/>
      <c r="K186" s="620"/>
      <c r="L186" s="620"/>
      <c r="M186" s="620"/>
      <c r="N186" s="620"/>
      <c r="O186" s="620"/>
      <c r="P186" s="620"/>
      <c r="Q186" s="620"/>
      <c r="R186" s="620"/>
      <c r="S186" s="620"/>
      <c r="T186" s="620"/>
      <c r="U186" s="620"/>
      <c r="V186" s="620"/>
      <c r="W186" s="620"/>
      <c r="X186" s="620"/>
      <c r="Y186" s="620"/>
      <c r="Z186" s="620"/>
      <c r="AA186" s="620"/>
      <c r="AB186" s="620"/>
      <c r="AC186" s="620"/>
      <c r="AD186" s="620"/>
      <c r="AE186" s="620"/>
      <c r="AF186" s="620"/>
      <c r="AG186" s="620"/>
      <c r="AH186" s="620"/>
      <c r="AI186" s="620"/>
      <c r="AJ186" s="620"/>
      <c r="AK186" s="620"/>
      <c r="AL186" s="620"/>
      <c r="AM186" s="620"/>
      <c r="AN186" s="620"/>
      <c r="AO186" s="620"/>
      <c r="AP186" s="620"/>
      <c r="AQ186" s="620"/>
      <c r="AR186" s="620"/>
      <c r="AS186" s="620"/>
      <c r="AT186" s="620"/>
      <c r="AU186" s="620"/>
      <c r="AV186" s="620"/>
      <c r="AW186" s="620"/>
      <c r="AX186" s="620"/>
      <c r="AY186" s="620"/>
      <c r="AZ186" s="620"/>
      <c r="BA186" s="624"/>
      <c r="BB186" s="625"/>
      <c r="BC186" s="625"/>
      <c r="BD186" s="625"/>
      <c r="BE186" s="625"/>
      <c r="BF186" s="626"/>
      <c r="BG186" s="261"/>
      <c r="BK186" s="26" t="str">
        <f>IF(AT96=Datos!$AO$2,D96,"")</f>
        <v/>
      </c>
    </row>
    <row r="187" spans="1:63" ht="14.25" customHeight="1">
      <c r="A187" s="18"/>
      <c r="D187" s="430"/>
      <c r="E187" s="620" t="str">
        <f>IF(D123="","",IF(AT123&lt;&gt;Datos!$AO$2,D123,""))</f>
        <v/>
      </c>
      <c r="F187" s="620"/>
      <c r="G187" s="620"/>
      <c r="H187" s="620"/>
      <c r="I187" s="620"/>
      <c r="J187" s="620"/>
      <c r="K187" s="620"/>
      <c r="L187" s="620"/>
      <c r="M187" s="620"/>
      <c r="N187" s="620"/>
      <c r="O187" s="620"/>
      <c r="P187" s="620"/>
      <c r="Q187" s="620"/>
      <c r="R187" s="620"/>
      <c r="S187" s="620"/>
      <c r="T187" s="620"/>
      <c r="U187" s="620"/>
      <c r="V187" s="620"/>
      <c r="W187" s="620"/>
      <c r="X187" s="620"/>
      <c r="Y187" s="620"/>
      <c r="Z187" s="620"/>
      <c r="AA187" s="620"/>
      <c r="AB187" s="620"/>
      <c r="AC187" s="620"/>
      <c r="AD187" s="620"/>
      <c r="AE187" s="620"/>
      <c r="AF187" s="620"/>
      <c r="AG187" s="620"/>
      <c r="AH187" s="620"/>
      <c r="AI187" s="620"/>
      <c r="AJ187" s="620"/>
      <c r="AK187" s="620"/>
      <c r="AL187" s="620"/>
      <c r="AM187" s="620"/>
      <c r="AN187" s="620"/>
      <c r="AO187" s="620"/>
      <c r="AP187" s="620"/>
      <c r="AQ187" s="620"/>
      <c r="AR187" s="620"/>
      <c r="AS187" s="620"/>
      <c r="AT187" s="620"/>
      <c r="AU187" s="620"/>
      <c r="AV187" s="620"/>
      <c r="AW187" s="620"/>
      <c r="AX187" s="620"/>
      <c r="AY187" s="620"/>
      <c r="AZ187" s="620"/>
      <c r="BA187" s="624"/>
      <c r="BB187" s="625"/>
      <c r="BC187" s="625"/>
      <c r="BD187" s="625"/>
      <c r="BE187" s="625"/>
      <c r="BF187" s="626"/>
      <c r="BG187" s="261"/>
      <c r="BK187" s="26" t="s">
        <v>580</v>
      </c>
    </row>
    <row r="188" spans="1:63" ht="14.25" customHeight="1">
      <c r="A188" s="18"/>
      <c r="D188" s="430"/>
      <c r="E188" s="620" t="str">
        <f>IF(D124="","",IF(AT124&lt;&gt;Datos!$AO$2,D124,""))</f>
        <v/>
      </c>
      <c r="F188" s="620"/>
      <c r="G188" s="620"/>
      <c r="H188" s="620"/>
      <c r="I188" s="620"/>
      <c r="J188" s="620"/>
      <c r="K188" s="620"/>
      <c r="L188" s="620"/>
      <c r="M188" s="620"/>
      <c r="N188" s="620"/>
      <c r="O188" s="620"/>
      <c r="P188" s="620"/>
      <c r="Q188" s="620"/>
      <c r="R188" s="620"/>
      <c r="S188" s="620"/>
      <c r="T188" s="620"/>
      <c r="U188" s="620"/>
      <c r="V188" s="620"/>
      <c r="W188" s="620"/>
      <c r="X188" s="620"/>
      <c r="Y188" s="620"/>
      <c r="Z188" s="620"/>
      <c r="AA188" s="620"/>
      <c r="AB188" s="620"/>
      <c r="AC188" s="620"/>
      <c r="AD188" s="620"/>
      <c r="AE188" s="620"/>
      <c r="AF188" s="620"/>
      <c r="AG188" s="620"/>
      <c r="AH188" s="620"/>
      <c r="AI188" s="620"/>
      <c r="AJ188" s="620"/>
      <c r="AK188" s="620"/>
      <c r="AL188" s="620"/>
      <c r="AM188" s="620"/>
      <c r="AN188" s="620"/>
      <c r="AO188" s="620"/>
      <c r="AP188" s="620"/>
      <c r="AQ188" s="620"/>
      <c r="AR188" s="620"/>
      <c r="AS188" s="620"/>
      <c r="AT188" s="620"/>
      <c r="AU188" s="620"/>
      <c r="AV188" s="620"/>
      <c r="AW188" s="620"/>
      <c r="AX188" s="620"/>
      <c r="AY188" s="620"/>
      <c r="AZ188" s="620"/>
      <c r="BA188" s="624"/>
      <c r="BB188" s="625"/>
      <c r="BC188" s="625"/>
      <c r="BD188" s="625"/>
      <c r="BE188" s="625"/>
      <c r="BF188" s="626"/>
      <c r="BG188" s="261"/>
      <c r="BK188" s="11" t="s">
        <v>581</v>
      </c>
    </row>
    <row r="189" spans="1:63" ht="14.25" customHeight="1" thickBot="1">
      <c r="A189" s="18"/>
      <c r="D189" s="431"/>
      <c r="E189" s="632"/>
      <c r="F189" s="633"/>
      <c r="G189" s="633"/>
      <c r="H189" s="633"/>
      <c r="I189" s="633"/>
      <c r="J189" s="633"/>
      <c r="K189" s="633"/>
      <c r="L189" s="633"/>
      <c r="M189" s="633"/>
      <c r="N189" s="633"/>
      <c r="O189" s="633"/>
      <c r="P189" s="633"/>
      <c r="Q189" s="633"/>
      <c r="R189" s="633"/>
      <c r="S189" s="633"/>
      <c r="T189" s="633"/>
      <c r="U189" s="634"/>
      <c r="V189" s="635"/>
      <c r="W189" s="635"/>
      <c r="X189" s="635"/>
      <c r="Y189" s="635"/>
      <c r="Z189" s="635"/>
      <c r="AA189" s="635"/>
      <c r="AB189" s="635"/>
      <c r="AC189" s="635"/>
      <c r="AD189" s="635"/>
      <c r="AE189" s="635"/>
      <c r="AF189" s="635"/>
      <c r="AG189" s="635"/>
      <c r="AH189" s="633"/>
      <c r="AI189" s="633"/>
      <c r="AJ189" s="633"/>
      <c r="AK189" s="633"/>
      <c r="AL189" s="633"/>
      <c r="AM189" s="633"/>
      <c r="AN189" s="633"/>
      <c r="AO189" s="633"/>
      <c r="AP189" s="634"/>
      <c r="AQ189" s="635"/>
      <c r="AR189" s="635"/>
      <c r="AS189" s="635"/>
      <c r="AT189" s="635"/>
      <c r="AU189" s="635"/>
      <c r="AV189" s="635"/>
      <c r="AW189" s="635"/>
      <c r="AX189" s="635"/>
      <c r="AY189" s="635"/>
      <c r="AZ189" s="635"/>
      <c r="BA189" s="636"/>
      <c r="BB189" s="637"/>
      <c r="BC189" s="637"/>
      <c r="BD189" s="637"/>
      <c r="BE189" s="637"/>
      <c r="BF189" s="638"/>
      <c r="BG189" s="262"/>
      <c r="BK189" s="26" t="str">
        <f>IF(AT102=Datos!$AO$2,D102,"")</f>
        <v/>
      </c>
    </row>
    <row r="190" spans="1:63" ht="14.25" customHeight="1" thickTop="1">
      <c r="A190" s="18"/>
      <c r="D190" s="411" t="s">
        <v>570</v>
      </c>
      <c r="E190" s="639" t="str">
        <f>IF(D131="","",IF(AT131&lt;&gt;Datos!$AO$2,D131,""))</f>
        <v/>
      </c>
      <c r="F190" s="640"/>
      <c r="G190" s="640"/>
      <c r="H190" s="640"/>
      <c r="I190" s="640"/>
      <c r="J190" s="640"/>
      <c r="K190" s="640"/>
      <c r="L190" s="640"/>
      <c r="M190" s="640"/>
      <c r="N190" s="640"/>
      <c r="O190" s="640"/>
      <c r="P190" s="640"/>
      <c r="Q190" s="640"/>
      <c r="R190" s="640"/>
      <c r="S190" s="640"/>
      <c r="T190" s="640"/>
      <c r="U190" s="641"/>
      <c r="V190" s="642"/>
      <c r="W190" s="642"/>
      <c r="X190" s="642"/>
      <c r="Y190" s="642"/>
      <c r="Z190" s="642"/>
      <c r="AA190" s="642"/>
      <c r="AB190" s="642"/>
      <c r="AC190" s="642"/>
      <c r="AD190" s="642"/>
      <c r="AE190" s="642"/>
      <c r="AF190" s="642"/>
      <c r="AG190" s="642"/>
      <c r="AH190" s="640"/>
      <c r="AI190" s="640"/>
      <c r="AJ190" s="640"/>
      <c r="AK190" s="640"/>
      <c r="AL190" s="640"/>
      <c r="AM190" s="640"/>
      <c r="AN190" s="640"/>
      <c r="AO190" s="640"/>
      <c r="AP190" s="641"/>
      <c r="AQ190" s="642"/>
      <c r="AR190" s="642"/>
      <c r="AS190" s="642"/>
      <c r="AT190" s="642"/>
      <c r="AU190" s="642"/>
      <c r="AV190" s="642"/>
      <c r="AW190" s="642"/>
      <c r="AX190" s="642"/>
      <c r="AY190" s="642"/>
      <c r="AZ190" s="642"/>
      <c r="BA190" s="631"/>
      <c r="BB190" s="631"/>
      <c r="BC190" s="631"/>
      <c r="BD190" s="631"/>
      <c r="BE190" s="631"/>
      <c r="BF190" s="631"/>
      <c r="BG190" s="186"/>
      <c r="BK190" s="26" t="str">
        <f>IF(AT103=Datos!$AO$2,D103,"")</f>
        <v/>
      </c>
    </row>
    <row r="191" spans="1:63" ht="14.25" customHeight="1">
      <c r="A191" s="18"/>
      <c r="D191" s="411"/>
      <c r="E191" s="630" t="str">
        <f>IF(D132="","",IF(AT132&lt;&gt;Datos!$AO$2,D132,""))</f>
        <v/>
      </c>
      <c r="F191" s="630"/>
      <c r="G191" s="630"/>
      <c r="H191" s="630"/>
      <c r="I191" s="630"/>
      <c r="J191" s="630"/>
      <c r="K191" s="630"/>
      <c r="L191" s="630"/>
      <c r="M191" s="630"/>
      <c r="N191" s="630"/>
      <c r="O191" s="630"/>
      <c r="P191" s="630"/>
      <c r="Q191" s="630"/>
      <c r="R191" s="630"/>
      <c r="S191" s="630"/>
      <c r="T191" s="630"/>
      <c r="U191" s="630"/>
      <c r="V191" s="630"/>
      <c r="W191" s="630"/>
      <c r="X191" s="630"/>
      <c r="Y191" s="630"/>
      <c r="Z191" s="630"/>
      <c r="AA191" s="630"/>
      <c r="AB191" s="630"/>
      <c r="AC191" s="630"/>
      <c r="AD191" s="630"/>
      <c r="AE191" s="630"/>
      <c r="AF191" s="630"/>
      <c r="AG191" s="630"/>
      <c r="AH191" s="630"/>
      <c r="AI191" s="630"/>
      <c r="AJ191" s="630"/>
      <c r="AK191" s="630"/>
      <c r="AL191" s="630"/>
      <c r="AM191" s="630"/>
      <c r="AN191" s="630"/>
      <c r="AO191" s="630"/>
      <c r="AP191" s="630"/>
      <c r="AQ191" s="630"/>
      <c r="AR191" s="630"/>
      <c r="AS191" s="630"/>
      <c r="AT191" s="630"/>
      <c r="AU191" s="630"/>
      <c r="AV191" s="630"/>
      <c r="AW191" s="630"/>
      <c r="AX191" s="630"/>
      <c r="AY191" s="630"/>
      <c r="AZ191" s="630"/>
      <c r="BA191" s="631"/>
      <c r="BB191" s="631"/>
      <c r="BC191" s="631"/>
      <c r="BD191" s="631"/>
      <c r="BE191" s="631"/>
      <c r="BF191" s="631"/>
      <c r="BG191" s="186"/>
      <c r="BK191" s="26" t="str">
        <f>IF(AT104=Datos!$AO$2,D104,"")</f>
        <v/>
      </c>
    </row>
    <row r="192" spans="1:63" ht="14.25" customHeight="1">
      <c r="A192" s="18"/>
      <c r="D192" s="411"/>
      <c r="E192" s="630" t="str">
        <f>IF(D133="","",IF(AT133&lt;&gt;Datos!$AO$2,D133,""))</f>
        <v/>
      </c>
      <c r="F192" s="630"/>
      <c r="G192" s="630"/>
      <c r="H192" s="630"/>
      <c r="I192" s="630"/>
      <c r="J192" s="630"/>
      <c r="K192" s="630"/>
      <c r="L192" s="630"/>
      <c r="M192" s="630"/>
      <c r="N192" s="630"/>
      <c r="O192" s="630"/>
      <c r="P192" s="630"/>
      <c r="Q192" s="630"/>
      <c r="R192" s="630"/>
      <c r="S192" s="630"/>
      <c r="T192" s="630"/>
      <c r="U192" s="630"/>
      <c r="V192" s="630"/>
      <c r="W192" s="630"/>
      <c r="X192" s="630"/>
      <c r="Y192" s="630"/>
      <c r="Z192" s="630"/>
      <c r="AA192" s="630"/>
      <c r="AB192" s="630"/>
      <c r="AC192" s="630"/>
      <c r="AD192" s="630"/>
      <c r="AE192" s="630"/>
      <c r="AF192" s="630"/>
      <c r="AG192" s="630"/>
      <c r="AH192" s="630"/>
      <c r="AI192" s="630"/>
      <c r="AJ192" s="630"/>
      <c r="AK192" s="630"/>
      <c r="AL192" s="630"/>
      <c r="AM192" s="630"/>
      <c r="AN192" s="630"/>
      <c r="AO192" s="630"/>
      <c r="AP192" s="630"/>
      <c r="AQ192" s="630"/>
      <c r="AR192" s="630"/>
      <c r="AS192" s="630"/>
      <c r="AT192" s="630"/>
      <c r="AU192" s="630"/>
      <c r="AV192" s="630"/>
      <c r="AW192" s="630"/>
      <c r="AX192" s="630"/>
      <c r="AY192" s="630"/>
      <c r="AZ192" s="630"/>
      <c r="BA192" s="631"/>
      <c r="BB192" s="631"/>
      <c r="BC192" s="631"/>
      <c r="BD192" s="631"/>
      <c r="BE192" s="631"/>
      <c r="BF192" s="631"/>
      <c r="BG192" s="186"/>
      <c r="BK192" s="26" t="str">
        <f>IF(AT105=Datos!$AO$2,D105,"")</f>
        <v/>
      </c>
    </row>
    <row r="193" spans="1:63" ht="14.25" customHeight="1">
      <c r="A193" s="18"/>
      <c r="D193" s="411"/>
      <c r="E193" s="630" t="str">
        <f>IF(D134="","",IF(AT134&lt;&gt;Datos!$AO$2,D134,""))</f>
        <v/>
      </c>
      <c r="F193" s="630"/>
      <c r="G193" s="630"/>
      <c r="H193" s="630"/>
      <c r="I193" s="630"/>
      <c r="J193" s="630"/>
      <c r="K193" s="630"/>
      <c r="L193" s="630"/>
      <c r="M193" s="630"/>
      <c r="N193" s="630"/>
      <c r="O193" s="630"/>
      <c r="P193" s="630"/>
      <c r="Q193" s="630"/>
      <c r="R193" s="630"/>
      <c r="S193" s="630"/>
      <c r="T193" s="630"/>
      <c r="U193" s="630"/>
      <c r="V193" s="630"/>
      <c r="W193" s="630"/>
      <c r="X193" s="630"/>
      <c r="Y193" s="630"/>
      <c r="Z193" s="630"/>
      <c r="AA193" s="630"/>
      <c r="AB193" s="630"/>
      <c r="AC193" s="630"/>
      <c r="AD193" s="630"/>
      <c r="AE193" s="630"/>
      <c r="AF193" s="630"/>
      <c r="AG193" s="630"/>
      <c r="AH193" s="630"/>
      <c r="AI193" s="630"/>
      <c r="AJ193" s="630"/>
      <c r="AK193" s="630"/>
      <c r="AL193" s="630"/>
      <c r="AM193" s="630"/>
      <c r="AN193" s="630"/>
      <c r="AO193" s="630"/>
      <c r="AP193" s="630"/>
      <c r="AQ193" s="630"/>
      <c r="AR193" s="630"/>
      <c r="AS193" s="630"/>
      <c r="AT193" s="630"/>
      <c r="AU193" s="630"/>
      <c r="AV193" s="630"/>
      <c r="AW193" s="630"/>
      <c r="AX193" s="630"/>
      <c r="AY193" s="630"/>
      <c r="AZ193" s="630"/>
      <c r="BA193" s="631"/>
      <c r="BB193" s="631"/>
      <c r="BC193" s="631"/>
      <c r="BD193" s="631"/>
      <c r="BE193" s="631"/>
      <c r="BF193" s="631"/>
      <c r="BG193" s="186"/>
      <c r="BK193" s="26" t="str">
        <f>IF(AT106=Datos!$AO$2,D106,"")</f>
        <v/>
      </c>
    </row>
    <row r="194" spans="1:63" ht="14.25" customHeight="1">
      <c r="A194" s="18"/>
      <c r="D194" s="411"/>
      <c r="E194" s="630" t="str">
        <f>IF(D135="","",IF(AT135&lt;&gt;Datos!$AO$2,D135,""))</f>
        <v/>
      </c>
      <c r="F194" s="630"/>
      <c r="G194" s="630"/>
      <c r="H194" s="630"/>
      <c r="I194" s="630"/>
      <c r="J194" s="630"/>
      <c r="K194" s="630"/>
      <c r="L194" s="630"/>
      <c r="M194" s="630"/>
      <c r="N194" s="630"/>
      <c r="O194" s="630"/>
      <c r="P194" s="630"/>
      <c r="Q194" s="630"/>
      <c r="R194" s="630"/>
      <c r="S194" s="630"/>
      <c r="T194" s="630"/>
      <c r="U194" s="630"/>
      <c r="V194" s="630"/>
      <c r="W194" s="630"/>
      <c r="X194" s="630"/>
      <c r="Y194" s="630"/>
      <c r="Z194" s="630"/>
      <c r="AA194" s="630"/>
      <c r="AB194" s="630"/>
      <c r="AC194" s="630"/>
      <c r="AD194" s="630"/>
      <c r="AE194" s="630"/>
      <c r="AF194" s="630"/>
      <c r="AG194" s="630"/>
      <c r="AH194" s="630"/>
      <c r="AI194" s="630"/>
      <c r="AJ194" s="630"/>
      <c r="AK194" s="630"/>
      <c r="AL194" s="630"/>
      <c r="AM194" s="630"/>
      <c r="AN194" s="630"/>
      <c r="AO194" s="630"/>
      <c r="AP194" s="630"/>
      <c r="AQ194" s="630"/>
      <c r="AR194" s="630"/>
      <c r="AS194" s="630"/>
      <c r="AT194" s="630"/>
      <c r="AU194" s="630"/>
      <c r="AV194" s="630"/>
      <c r="AW194" s="630"/>
      <c r="AX194" s="630"/>
      <c r="AY194" s="630"/>
      <c r="AZ194" s="630"/>
      <c r="BA194" s="631"/>
      <c r="BB194" s="631"/>
      <c r="BC194" s="631"/>
      <c r="BD194" s="631"/>
      <c r="BE194" s="631"/>
      <c r="BF194" s="631"/>
      <c r="BG194" s="186"/>
      <c r="BK194" s="26" t="str">
        <f>IF(AT107=Datos!$AO$2,D107,"")</f>
        <v/>
      </c>
    </row>
    <row r="195" spans="1:63" ht="14.25" customHeight="1">
      <c r="A195" s="18"/>
      <c r="D195" s="411"/>
      <c r="E195" s="630" t="str">
        <f>IF(D136="","",IF(AT136&lt;&gt;Datos!$AO$2,D136,""))</f>
        <v/>
      </c>
      <c r="F195" s="630"/>
      <c r="G195" s="630"/>
      <c r="H195" s="630"/>
      <c r="I195" s="630"/>
      <c r="J195" s="630"/>
      <c r="K195" s="630"/>
      <c r="L195" s="630"/>
      <c r="M195" s="630"/>
      <c r="N195" s="630"/>
      <c r="O195" s="630"/>
      <c r="P195" s="630"/>
      <c r="Q195" s="630"/>
      <c r="R195" s="630"/>
      <c r="S195" s="630"/>
      <c r="T195" s="630"/>
      <c r="U195" s="630"/>
      <c r="V195" s="630"/>
      <c r="W195" s="630"/>
      <c r="X195" s="630"/>
      <c r="Y195" s="630"/>
      <c r="Z195" s="630"/>
      <c r="AA195" s="630"/>
      <c r="AB195" s="630"/>
      <c r="AC195" s="630"/>
      <c r="AD195" s="630"/>
      <c r="AE195" s="630"/>
      <c r="AF195" s="630"/>
      <c r="AG195" s="630"/>
      <c r="AH195" s="630"/>
      <c r="AI195" s="630"/>
      <c r="AJ195" s="630"/>
      <c r="AK195" s="630"/>
      <c r="AL195" s="630"/>
      <c r="AM195" s="630"/>
      <c r="AN195" s="630"/>
      <c r="AO195" s="630"/>
      <c r="AP195" s="630"/>
      <c r="AQ195" s="630"/>
      <c r="AR195" s="630"/>
      <c r="AS195" s="630"/>
      <c r="AT195" s="630"/>
      <c r="AU195" s="630"/>
      <c r="AV195" s="630"/>
      <c r="AW195" s="630"/>
      <c r="AX195" s="630"/>
      <c r="AY195" s="630"/>
      <c r="AZ195" s="630"/>
      <c r="BA195" s="631"/>
      <c r="BB195" s="631"/>
      <c r="BC195" s="631"/>
      <c r="BD195" s="631"/>
      <c r="BE195" s="631"/>
      <c r="BF195" s="631"/>
      <c r="BG195" s="186"/>
      <c r="BK195" s="26" t="str">
        <f>IF(AT108=Datos!$AO$2,D108,"")</f>
        <v/>
      </c>
    </row>
    <row r="196" spans="1:63" ht="14.25" customHeight="1">
      <c r="A196" s="18"/>
      <c r="D196" s="411"/>
      <c r="E196" s="630" t="str">
        <f>IF(D137="","",IF(AT137&lt;&gt;Datos!$AO$2,D137,""))</f>
        <v/>
      </c>
      <c r="F196" s="630"/>
      <c r="G196" s="630"/>
      <c r="H196" s="630"/>
      <c r="I196" s="630"/>
      <c r="J196" s="630"/>
      <c r="K196" s="630"/>
      <c r="L196" s="630"/>
      <c r="M196" s="630"/>
      <c r="N196" s="630"/>
      <c r="O196" s="630"/>
      <c r="P196" s="630"/>
      <c r="Q196" s="630"/>
      <c r="R196" s="630"/>
      <c r="S196" s="630"/>
      <c r="T196" s="630"/>
      <c r="U196" s="630"/>
      <c r="V196" s="630"/>
      <c r="W196" s="630"/>
      <c r="X196" s="630"/>
      <c r="Y196" s="630"/>
      <c r="Z196" s="630"/>
      <c r="AA196" s="630"/>
      <c r="AB196" s="630"/>
      <c r="AC196" s="630"/>
      <c r="AD196" s="630"/>
      <c r="AE196" s="630"/>
      <c r="AF196" s="630"/>
      <c r="AG196" s="630"/>
      <c r="AH196" s="630"/>
      <c r="AI196" s="630"/>
      <c r="AJ196" s="630"/>
      <c r="AK196" s="630"/>
      <c r="AL196" s="630"/>
      <c r="AM196" s="630"/>
      <c r="AN196" s="630"/>
      <c r="AO196" s="630"/>
      <c r="AP196" s="630"/>
      <c r="AQ196" s="630"/>
      <c r="AR196" s="630"/>
      <c r="AS196" s="630"/>
      <c r="AT196" s="630"/>
      <c r="AU196" s="630"/>
      <c r="AV196" s="630"/>
      <c r="AW196" s="630"/>
      <c r="AX196" s="630"/>
      <c r="AY196" s="630"/>
      <c r="AZ196" s="630"/>
      <c r="BA196" s="631"/>
      <c r="BB196" s="631"/>
      <c r="BC196" s="631"/>
      <c r="BD196" s="631"/>
      <c r="BE196" s="631"/>
      <c r="BF196" s="631"/>
      <c r="BG196" s="186"/>
      <c r="BK196" s="26" t="str">
        <f>IF(AT109=Datos!$AO$2,D109,"")</f>
        <v/>
      </c>
    </row>
    <row r="197" spans="1:63" ht="14.25" customHeight="1">
      <c r="A197" s="18"/>
      <c r="D197" s="411"/>
      <c r="E197" s="630" t="str">
        <f>IF(D138="","",IF(AT138&lt;&gt;Datos!$AO$2,D138,""))</f>
        <v/>
      </c>
      <c r="F197" s="630"/>
      <c r="G197" s="630"/>
      <c r="H197" s="630"/>
      <c r="I197" s="630"/>
      <c r="J197" s="630"/>
      <c r="K197" s="630"/>
      <c r="L197" s="630"/>
      <c r="M197" s="630"/>
      <c r="N197" s="630"/>
      <c r="O197" s="630"/>
      <c r="P197" s="630"/>
      <c r="Q197" s="630"/>
      <c r="R197" s="630"/>
      <c r="S197" s="630"/>
      <c r="T197" s="630"/>
      <c r="U197" s="630"/>
      <c r="V197" s="630"/>
      <c r="W197" s="630"/>
      <c r="X197" s="630"/>
      <c r="Y197" s="630"/>
      <c r="Z197" s="630"/>
      <c r="AA197" s="630"/>
      <c r="AB197" s="630"/>
      <c r="AC197" s="630"/>
      <c r="AD197" s="630"/>
      <c r="AE197" s="630"/>
      <c r="AF197" s="630"/>
      <c r="AG197" s="630"/>
      <c r="AH197" s="630"/>
      <c r="AI197" s="630"/>
      <c r="AJ197" s="630"/>
      <c r="AK197" s="630"/>
      <c r="AL197" s="630"/>
      <c r="AM197" s="630"/>
      <c r="AN197" s="630"/>
      <c r="AO197" s="630"/>
      <c r="AP197" s="630"/>
      <c r="AQ197" s="630"/>
      <c r="AR197" s="630"/>
      <c r="AS197" s="630"/>
      <c r="AT197" s="630"/>
      <c r="AU197" s="630"/>
      <c r="AV197" s="630"/>
      <c r="AW197" s="630"/>
      <c r="AX197" s="630"/>
      <c r="AY197" s="630"/>
      <c r="AZ197" s="630"/>
      <c r="BA197" s="631"/>
      <c r="BB197" s="631"/>
      <c r="BC197" s="631"/>
      <c r="BD197" s="631"/>
      <c r="BE197" s="631"/>
      <c r="BF197" s="631"/>
      <c r="BG197" s="186"/>
      <c r="BK197" s="26" t="str">
        <f>IF(AT110=Datos!$AO$2,D110,"")</f>
        <v/>
      </c>
    </row>
    <row r="198" spans="1:63" ht="14.25" customHeight="1">
      <c r="A198" s="18"/>
      <c r="D198" s="412"/>
      <c r="E198" s="630" t="str">
        <f>IF(D139="","",IF(AT139&lt;&gt;Datos!$AO$2,D139,""))</f>
        <v/>
      </c>
      <c r="F198" s="630"/>
      <c r="G198" s="630"/>
      <c r="H198" s="630"/>
      <c r="I198" s="630"/>
      <c r="J198" s="630"/>
      <c r="K198" s="630"/>
      <c r="L198" s="630"/>
      <c r="M198" s="630"/>
      <c r="N198" s="630"/>
      <c r="O198" s="630"/>
      <c r="P198" s="630"/>
      <c r="Q198" s="630"/>
      <c r="R198" s="630"/>
      <c r="S198" s="630"/>
      <c r="T198" s="630"/>
      <c r="U198" s="630"/>
      <c r="V198" s="630"/>
      <c r="W198" s="630"/>
      <c r="X198" s="630"/>
      <c r="Y198" s="630"/>
      <c r="Z198" s="630"/>
      <c r="AA198" s="630"/>
      <c r="AB198" s="630"/>
      <c r="AC198" s="630"/>
      <c r="AD198" s="630"/>
      <c r="AE198" s="630"/>
      <c r="AF198" s="630"/>
      <c r="AG198" s="630"/>
      <c r="AH198" s="630"/>
      <c r="AI198" s="630"/>
      <c r="AJ198" s="630"/>
      <c r="AK198" s="630"/>
      <c r="AL198" s="630"/>
      <c r="AM198" s="630"/>
      <c r="AN198" s="630"/>
      <c r="AO198" s="630"/>
      <c r="AP198" s="630"/>
      <c r="AQ198" s="630"/>
      <c r="AR198" s="630"/>
      <c r="AS198" s="630"/>
      <c r="AT198" s="630"/>
      <c r="AU198" s="630"/>
      <c r="AV198" s="630"/>
      <c r="AW198" s="630"/>
      <c r="AX198" s="630"/>
      <c r="AY198" s="630"/>
      <c r="AZ198" s="630"/>
      <c r="BA198" s="631"/>
      <c r="BB198" s="631"/>
      <c r="BC198" s="631"/>
      <c r="BD198" s="631"/>
      <c r="BE198" s="631"/>
      <c r="BF198" s="631"/>
      <c r="BG198" s="186"/>
      <c r="BK198" s="26" t="str">
        <f>IF(AT111=Datos!$AO$2,D111,"")</f>
        <v/>
      </c>
    </row>
    <row r="199" spans="1:63" ht="14.25" customHeight="1">
      <c r="A199" s="18"/>
      <c r="D199" s="412"/>
      <c r="E199" s="630" t="str">
        <f>IF(D140="","",IF(AT140&lt;&gt;Datos!$AO$2,D140,""))</f>
        <v/>
      </c>
      <c r="F199" s="630"/>
      <c r="G199" s="630"/>
      <c r="H199" s="630"/>
      <c r="I199" s="630"/>
      <c r="J199" s="630"/>
      <c r="K199" s="630"/>
      <c r="L199" s="630"/>
      <c r="M199" s="630"/>
      <c r="N199" s="630"/>
      <c r="O199" s="630"/>
      <c r="P199" s="630"/>
      <c r="Q199" s="630"/>
      <c r="R199" s="630"/>
      <c r="S199" s="630"/>
      <c r="T199" s="630"/>
      <c r="U199" s="630"/>
      <c r="V199" s="630"/>
      <c r="W199" s="630"/>
      <c r="X199" s="630"/>
      <c r="Y199" s="630"/>
      <c r="Z199" s="630"/>
      <c r="AA199" s="630"/>
      <c r="AB199" s="630"/>
      <c r="AC199" s="630"/>
      <c r="AD199" s="630"/>
      <c r="AE199" s="630"/>
      <c r="AF199" s="630"/>
      <c r="AG199" s="630"/>
      <c r="AH199" s="630"/>
      <c r="AI199" s="630"/>
      <c r="AJ199" s="630"/>
      <c r="AK199" s="630"/>
      <c r="AL199" s="630"/>
      <c r="AM199" s="630"/>
      <c r="AN199" s="630"/>
      <c r="AO199" s="630"/>
      <c r="AP199" s="630"/>
      <c r="AQ199" s="630"/>
      <c r="AR199" s="630"/>
      <c r="AS199" s="630"/>
      <c r="AT199" s="630"/>
      <c r="AU199" s="630"/>
      <c r="AV199" s="630"/>
      <c r="AW199" s="630"/>
      <c r="AX199" s="630"/>
      <c r="AY199" s="630"/>
      <c r="AZ199" s="630"/>
      <c r="BA199" s="631"/>
      <c r="BB199" s="631"/>
      <c r="BC199" s="631"/>
      <c r="BD199" s="631"/>
      <c r="BE199" s="631"/>
      <c r="BF199" s="631"/>
      <c r="BG199" s="186"/>
      <c r="BK199" s="26" t="s">
        <v>580</v>
      </c>
    </row>
    <row r="200" spans="1:63" ht="14.25" customHeight="1">
      <c r="A200" s="18"/>
      <c r="D200" s="434" t="s">
        <v>582</v>
      </c>
      <c r="E200" s="434"/>
      <c r="F200" s="434"/>
      <c r="G200" s="434"/>
      <c r="H200" s="434"/>
      <c r="I200" s="434"/>
      <c r="J200" s="434"/>
      <c r="K200" s="434"/>
      <c r="L200" s="434"/>
      <c r="M200" s="434"/>
      <c r="N200" s="434"/>
      <c r="O200" s="434"/>
      <c r="P200" s="434"/>
      <c r="Q200" s="434"/>
      <c r="R200" s="434"/>
      <c r="S200" s="434"/>
      <c r="T200" s="434"/>
      <c r="U200" s="434"/>
      <c r="V200" s="434"/>
      <c r="W200" s="434"/>
      <c r="X200" s="434"/>
      <c r="Y200" s="434"/>
      <c r="Z200" s="434"/>
      <c r="AA200" s="434"/>
      <c r="AB200" s="434"/>
      <c r="AC200" s="434"/>
      <c r="AD200" s="434"/>
      <c r="AE200" s="434"/>
      <c r="AF200" s="434"/>
      <c r="AG200" s="434"/>
      <c r="AH200" s="434"/>
      <c r="AI200" s="434"/>
      <c r="AJ200" s="434"/>
      <c r="AK200" s="434"/>
      <c r="AL200" s="434"/>
      <c r="AM200" s="434"/>
      <c r="AN200" s="434"/>
      <c r="AO200" s="434"/>
      <c r="AP200" s="434"/>
      <c r="AQ200" s="434"/>
      <c r="AR200" s="434"/>
      <c r="AS200" s="434"/>
      <c r="AT200" s="434"/>
      <c r="AU200" s="434"/>
      <c r="AV200" s="434"/>
      <c r="AW200" s="434"/>
      <c r="AX200" s="434"/>
      <c r="AY200" s="434"/>
      <c r="AZ200" s="434"/>
      <c r="BA200" s="434"/>
      <c r="BB200" s="434"/>
      <c r="BC200" s="434"/>
      <c r="BD200" s="434"/>
      <c r="BE200" s="434"/>
      <c r="BF200" s="434"/>
      <c r="BG200" s="643"/>
    </row>
    <row r="201" spans="1:63" ht="15.75" customHeight="1">
      <c r="A201" s="18"/>
      <c r="D201" s="750"/>
      <c r="E201" s="750"/>
      <c r="F201" s="750"/>
      <c r="G201" s="750"/>
      <c r="H201" s="750"/>
      <c r="I201" s="750"/>
      <c r="J201" s="750"/>
      <c r="K201" s="750"/>
      <c r="L201" s="750"/>
      <c r="M201" s="750"/>
      <c r="N201" s="750"/>
      <c r="O201" s="750"/>
      <c r="P201" s="750"/>
      <c r="Q201" s="750"/>
      <c r="R201" s="750"/>
      <c r="S201" s="750"/>
      <c r="T201" s="750"/>
      <c r="U201" s="750"/>
      <c r="V201" s="750"/>
      <c r="W201" s="750"/>
      <c r="X201" s="750"/>
      <c r="Y201" s="750"/>
      <c r="Z201" s="750"/>
      <c r="AA201" s="750"/>
      <c r="AB201" s="750"/>
      <c r="AC201" s="750"/>
      <c r="AD201" s="750"/>
      <c r="AE201" s="750"/>
      <c r="AF201" s="750"/>
      <c r="AG201" s="750"/>
      <c r="AH201" s="750"/>
      <c r="AI201" s="750"/>
      <c r="AJ201" s="750"/>
      <c r="AK201" s="750"/>
      <c r="AL201" s="750"/>
      <c r="AM201" s="750"/>
      <c r="AN201" s="750"/>
      <c r="AO201" s="750"/>
      <c r="AP201" s="750"/>
      <c r="AQ201" s="750"/>
      <c r="AR201" s="750"/>
      <c r="AS201" s="750"/>
      <c r="AT201" s="750"/>
      <c r="AU201" s="750"/>
      <c r="AV201" s="750"/>
      <c r="AW201" s="750"/>
      <c r="AX201" s="750"/>
      <c r="AY201" s="750"/>
      <c r="AZ201" s="750"/>
      <c r="BA201" s="750"/>
      <c r="BB201" s="750"/>
      <c r="BG201" s="20"/>
    </row>
    <row r="202" spans="1:63" ht="15.75" customHeight="1">
      <c r="A202" s="18"/>
      <c r="BG202" s="20"/>
    </row>
    <row r="203" spans="1:63" ht="15" customHeight="1">
      <c r="A203" s="18"/>
      <c r="D203" s="627" t="s">
        <v>583</v>
      </c>
      <c r="E203" s="627"/>
      <c r="F203" s="627"/>
      <c r="G203" s="627"/>
      <c r="H203" s="627"/>
      <c r="I203" s="627"/>
      <c r="J203" s="627"/>
      <c r="K203" s="627"/>
      <c r="L203" s="627"/>
      <c r="M203" s="627"/>
      <c r="N203" s="627"/>
      <c r="O203" s="627"/>
      <c r="P203" s="627"/>
      <c r="Q203" s="627"/>
      <c r="R203" s="627"/>
      <c r="S203" s="627"/>
      <c r="T203" s="627"/>
      <c r="U203" s="627"/>
      <c r="V203" s="627"/>
      <c r="W203" s="627"/>
      <c r="X203" s="627"/>
      <c r="Y203" s="627"/>
      <c r="Z203" s="627"/>
      <c r="AA203" s="627"/>
      <c r="AB203" s="627"/>
      <c r="AC203" s="627"/>
      <c r="AD203" s="627"/>
      <c r="AE203" s="627"/>
      <c r="AF203" s="627"/>
      <c r="AG203" s="627"/>
      <c r="AH203" s="627"/>
      <c r="AI203" s="627"/>
      <c r="AJ203" s="627"/>
      <c r="AK203" s="627"/>
      <c r="AL203" s="627"/>
      <c r="AM203" s="627"/>
      <c r="AN203" s="627"/>
      <c r="AO203" s="627"/>
      <c r="AP203" s="627"/>
      <c r="AQ203" s="627"/>
      <c r="AR203" s="627"/>
      <c r="AS203" s="627"/>
      <c r="AT203" s="627"/>
      <c r="AU203" s="627"/>
      <c r="AV203" s="627"/>
      <c r="AW203" s="627"/>
      <c r="AX203" s="627"/>
      <c r="AY203" s="627"/>
      <c r="AZ203" s="627"/>
      <c r="BA203" s="627"/>
      <c r="BB203" s="627"/>
      <c r="BC203" s="627"/>
      <c r="BD203" s="627"/>
      <c r="BE203" s="627"/>
      <c r="BF203" s="627"/>
      <c r="BG203" s="628"/>
    </row>
    <row r="204" spans="1:63" ht="20.25" customHeight="1">
      <c r="A204" s="18"/>
      <c r="D204" s="435" t="s">
        <v>564</v>
      </c>
      <c r="E204" s="435"/>
      <c r="F204" s="435"/>
      <c r="G204" s="435"/>
      <c r="H204" s="435"/>
      <c r="I204" s="435"/>
      <c r="J204" s="435"/>
      <c r="K204" s="435"/>
      <c r="L204" s="435"/>
      <c r="M204" s="435"/>
      <c r="N204" s="435"/>
      <c r="O204" s="435"/>
      <c r="P204" s="435"/>
      <c r="Q204" s="435"/>
      <c r="R204" s="435"/>
      <c r="S204" s="435"/>
      <c r="T204" s="435"/>
      <c r="U204" s="435"/>
      <c r="V204" s="435" t="s">
        <v>565</v>
      </c>
      <c r="W204" s="435"/>
      <c r="X204" s="435"/>
      <c r="Y204" s="435"/>
      <c r="Z204" s="435"/>
      <c r="AA204" s="435"/>
      <c r="AB204" s="435"/>
      <c r="AC204" s="435"/>
      <c r="AD204" s="435"/>
      <c r="AE204" s="435"/>
      <c r="AF204" s="435"/>
      <c r="AG204" s="435"/>
      <c r="AH204" s="435"/>
      <c r="AI204" s="435"/>
      <c r="AJ204" s="435"/>
      <c r="AK204" s="435"/>
      <c r="AL204" s="435"/>
      <c r="AM204" s="435"/>
      <c r="AN204" s="435" t="s">
        <v>566</v>
      </c>
      <c r="AO204" s="435"/>
      <c r="AP204" s="435"/>
      <c r="AQ204" s="435"/>
      <c r="AR204" s="435"/>
      <c r="AS204" s="435"/>
      <c r="AT204" s="435"/>
      <c r="AU204" s="435"/>
      <c r="AV204" s="435"/>
      <c r="AW204" s="435"/>
      <c r="AX204" s="435"/>
      <c r="AY204" s="435"/>
      <c r="AZ204" s="435"/>
      <c r="BA204" s="435"/>
      <c r="BB204" s="435"/>
      <c r="BC204" s="435"/>
      <c r="BD204" s="435"/>
      <c r="BE204" s="435"/>
      <c r="BF204" s="435"/>
      <c r="BG204" s="629"/>
    </row>
    <row r="205" spans="1:63" ht="50.25" customHeight="1">
      <c r="A205" s="18"/>
      <c r="D205" s="400" t="s">
        <v>584</v>
      </c>
      <c r="E205" s="400"/>
      <c r="F205" s="400"/>
      <c r="G205" s="400"/>
      <c r="H205" s="400"/>
      <c r="I205" s="400"/>
      <c r="J205" s="400"/>
      <c r="K205" s="400"/>
      <c r="L205" s="400"/>
      <c r="M205" s="400"/>
      <c r="N205" s="400"/>
      <c r="O205" s="400"/>
      <c r="P205" s="400"/>
      <c r="Q205" s="400"/>
      <c r="R205" s="400"/>
      <c r="S205" s="400"/>
      <c r="T205" s="400"/>
      <c r="U205" s="400"/>
      <c r="V205" s="400" t="s">
        <v>585</v>
      </c>
      <c r="W205" s="400"/>
      <c r="X205" s="400"/>
      <c r="Y205" s="400"/>
      <c r="Z205" s="400"/>
      <c r="AA205" s="400"/>
      <c r="AB205" s="400"/>
      <c r="AC205" s="400"/>
      <c r="AD205" s="400"/>
      <c r="AE205" s="400"/>
      <c r="AF205" s="400"/>
      <c r="AG205" s="400"/>
      <c r="AH205" s="400"/>
      <c r="AI205" s="400"/>
      <c r="AJ205" s="400"/>
      <c r="AK205" s="400"/>
      <c r="AL205" s="400"/>
      <c r="AM205" s="400"/>
      <c r="AN205" s="400" t="s">
        <v>586</v>
      </c>
      <c r="AO205" s="400"/>
      <c r="AP205" s="400"/>
      <c r="AQ205" s="400"/>
      <c r="AR205" s="400"/>
      <c r="AS205" s="400"/>
      <c r="AT205" s="400"/>
      <c r="AU205" s="400"/>
      <c r="AV205" s="400"/>
      <c r="AW205" s="400"/>
      <c r="AX205" s="400"/>
      <c r="AY205" s="400"/>
      <c r="AZ205" s="400"/>
      <c r="BA205" s="400"/>
      <c r="BB205" s="400"/>
      <c r="BC205" s="400"/>
      <c r="BD205" s="400"/>
      <c r="BE205" s="400"/>
      <c r="BF205" s="400"/>
      <c r="BG205" s="619"/>
    </row>
    <row r="206" spans="1:63">
      <c r="A206" s="18"/>
      <c r="D206" s="400"/>
      <c r="E206" s="400"/>
      <c r="F206" s="400"/>
      <c r="G206" s="400"/>
      <c r="H206" s="400"/>
      <c r="I206" s="400"/>
      <c r="J206" s="400"/>
      <c r="K206" s="400"/>
      <c r="L206" s="400"/>
      <c r="M206" s="400"/>
      <c r="N206" s="400"/>
      <c r="O206" s="400"/>
      <c r="P206" s="400"/>
      <c r="Q206" s="400"/>
      <c r="R206" s="400"/>
      <c r="S206" s="400"/>
      <c r="T206" s="400"/>
      <c r="U206" s="400"/>
      <c r="V206" s="400"/>
      <c r="W206" s="400"/>
      <c r="X206" s="400"/>
      <c r="Y206" s="400"/>
      <c r="Z206" s="400"/>
      <c r="AA206" s="400"/>
      <c r="AB206" s="400"/>
      <c r="AC206" s="400"/>
      <c r="AD206" s="400"/>
      <c r="AE206" s="400"/>
      <c r="AF206" s="400"/>
      <c r="AG206" s="400"/>
      <c r="AH206" s="400"/>
      <c r="AI206" s="400"/>
      <c r="AJ206" s="400"/>
      <c r="AK206" s="400"/>
      <c r="AL206" s="400"/>
      <c r="AM206" s="400"/>
      <c r="AN206" s="400"/>
      <c r="AO206" s="400"/>
      <c r="AP206" s="400"/>
      <c r="AQ206" s="400"/>
      <c r="AR206" s="400"/>
      <c r="AS206" s="400"/>
      <c r="AT206" s="400"/>
      <c r="AU206" s="400"/>
      <c r="AV206" s="400"/>
      <c r="AW206" s="400"/>
      <c r="AX206" s="400"/>
      <c r="AY206" s="400"/>
      <c r="AZ206" s="400"/>
      <c r="BA206" s="400"/>
      <c r="BB206" s="400"/>
      <c r="BC206" s="400"/>
      <c r="BD206" s="400"/>
      <c r="BE206" s="400"/>
      <c r="BF206" s="400"/>
      <c r="BG206" s="619"/>
    </row>
    <row r="207" spans="1:63">
      <c r="A207" s="18"/>
      <c r="D207" s="400"/>
      <c r="E207" s="400"/>
      <c r="F207" s="400"/>
      <c r="G207" s="400"/>
      <c r="H207" s="400"/>
      <c r="I207" s="400"/>
      <c r="J207" s="400"/>
      <c r="K207" s="400"/>
      <c r="L207" s="400"/>
      <c r="M207" s="400"/>
      <c r="N207" s="400"/>
      <c r="O207" s="400"/>
      <c r="P207" s="400"/>
      <c r="Q207" s="400"/>
      <c r="R207" s="400"/>
      <c r="S207" s="400"/>
      <c r="T207" s="400"/>
      <c r="U207" s="400"/>
      <c r="V207" s="400"/>
      <c r="W207" s="400"/>
      <c r="X207" s="400"/>
      <c r="Y207" s="400"/>
      <c r="Z207" s="400"/>
      <c r="AA207" s="400"/>
      <c r="AB207" s="400"/>
      <c r="AC207" s="400"/>
      <c r="AD207" s="400"/>
      <c r="AE207" s="400"/>
      <c r="AF207" s="400"/>
      <c r="AG207" s="400"/>
      <c r="AH207" s="400"/>
      <c r="AI207" s="400"/>
      <c r="AJ207" s="400"/>
      <c r="AK207" s="400"/>
      <c r="AL207" s="400"/>
      <c r="AM207" s="400"/>
      <c r="AN207" s="400"/>
      <c r="AO207" s="400"/>
      <c r="AP207" s="400"/>
      <c r="AQ207" s="400"/>
      <c r="AR207" s="400"/>
      <c r="AS207" s="400"/>
      <c r="AT207" s="400"/>
      <c r="AU207" s="400"/>
      <c r="AV207" s="400"/>
      <c r="AW207" s="400"/>
      <c r="AX207" s="400"/>
      <c r="AY207" s="400"/>
      <c r="AZ207" s="400"/>
      <c r="BA207" s="400"/>
      <c r="BB207" s="400"/>
      <c r="BC207" s="400"/>
      <c r="BD207" s="400"/>
      <c r="BE207" s="400"/>
      <c r="BF207" s="400"/>
      <c r="BG207" s="619"/>
    </row>
    <row r="208" spans="1:63">
      <c r="A208" s="18"/>
      <c r="D208" s="400"/>
      <c r="E208" s="400"/>
      <c r="F208" s="400"/>
      <c r="G208" s="400"/>
      <c r="H208" s="400"/>
      <c r="I208" s="400"/>
      <c r="J208" s="400"/>
      <c r="K208" s="400"/>
      <c r="L208" s="400"/>
      <c r="M208" s="400"/>
      <c r="N208" s="400"/>
      <c r="O208" s="400"/>
      <c r="P208" s="400"/>
      <c r="Q208" s="400"/>
      <c r="R208" s="400"/>
      <c r="S208" s="400"/>
      <c r="T208" s="400"/>
      <c r="U208" s="400"/>
      <c r="V208" s="400"/>
      <c r="W208" s="400"/>
      <c r="X208" s="400"/>
      <c r="Y208" s="400"/>
      <c r="Z208" s="400"/>
      <c r="AA208" s="400"/>
      <c r="AB208" s="400"/>
      <c r="AC208" s="400"/>
      <c r="AD208" s="400"/>
      <c r="AE208" s="400"/>
      <c r="AF208" s="400"/>
      <c r="AG208" s="400"/>
      <c r="AH208" s="400"/>
      <c r="AI208" s="400"/>
      <c r="AJ208" s="400"/>
      <c r="AK208" s="400"/>
      <c r="AL208" s="400"/>
      <c r="AM208" s="400"/>
      <c r="AN208" s="400"/>
      <c r="AO208" s="400"/>
      <c r="AP208" s="400"/>
      <c r="AQ208" s="400"/>
      <c r="AR208" s="400"/>
      <c r="AS208" s="400"/>
      <c r="AT208" s="400"/>
      <c r="AU208" s="400"/>
      <c r="AV208" s="400"/>
      <c r="AW208" s="400"/>
      <c r="AX208" s="400"/>
      <c r="AY208" s="400"/>
      <c r="AZ208" s="400"/>
      <c r="BA208" s="400"/>
      <c r="BB208" s="400"/>
      <c r="BC208" s="400"/>
      <c r="BD208" s="400"/>
      <c r="BE208" s="400"/>
      <c r="BF208" s="400"/>
      <c r="BG208" s="619"/>
    </row>
    <row r="209" spans="1:59">
      <c r="A209" s="18"/>
      <c r="D209" s="400"/>
      <c r="E209" s="400"/>
      <c r="F209" s="400"/>
      <c r="G209" s="400"/>
      <c r="H209" s="400"/>
      <c r="I209" s="400"/>
      <c r="J209" s="400"/>
      <c r="K209" s="400"/>
      <c r="L209" s="400"/>
      <c r="M209" s="400"/>
      <c r="N209" s="400"/>
      <c r="O209" s="400"/>
      <c r="P209" s="400"/>
      <c r="Q209" s="400"/>
      <c r="R209" s="400"/>
      <c r="S209" s="400"/>
      <c r="T209" s="400"/>
      <c r="U209" s="400"/>
      <c r="V209" s="400"/>
      <c r="W209" s="400"/>
      <c r="X209" s="400"/>
      <c r="Y209" s="400"/>
      <c r="Z209" s="400"/>
      <c r="AA209" s="400"/>
      <c r="AB209" s="400"/>
      <c r="AC209" s="400"/>
      <c r="AD209" s="400"/>
      <c r="AE209" s="400"/>
      <c r="AF209" s="400"/>
      <c r="AG209" s="400"/>
      <c r="AH209" s="400"/>
      <c r="AI209" s="400"/>
      <c r="AJ209" s="400"/>
      <c r="AK209" s="400"/>
      <c r="AL209" s="400"/>
      <c r="AM209" s="400"/>
      <c r="AN209" s="400"/>
      <c r="AO209" s="400"/>
      <c r="AP209" s="400"/>
      <c r="AQ209" s="400"/>
      <c r="AR209" s="400"/>
      <c r="AS209" s="400"/>
      <c r="AT209" s="400"/>
      <c r="AU209" s="400"/>
      <c r="AV209" s="400"/>
      <c r="AW209" s="400"/>
      <c r="AX209" s="400"/>
      <c r="AY209" s="400"/>
      <c r="AZ209" s="400"/>
      <c r="BA209" s="400"/>
      <c r="BB209" s="400"/>
      <c r="BC209" s="400"/>
      <c r="BD209" s="400"/>
      <c r="BE209" s="400"/>
      <c r="BF209" s="400"/>
      <c r="BG209" s="619"/>
    </row>
    <row r="210" spans="1:59">
      <c r="A210" s="18"/>
      <c r="D210" s="400"/>
      <c r="E210" s="400"/>
      <c r="F210" s="400"/>
      <c r="G210" s="400"/>
      <c r="H210" s="400"/>
      <c r="I210" s="400"/>
      <c r="J210" s="400"/>
      <c r="K210" s="400"/>
      <c r="L210" s="400"/>
      <c r="M210" s="400"/>
      <c r="N210" s="400"/>
      <c r="O210" s="400"/>
      <c r="P210" s="400"/>
      <c r="Q210" s="400"/>
      <c r="R210" s="400"/>
      <c r="S210" s="400"/>
      <c r="T210" s="400"/>
      <c r="U210" s="400"/>
      <c r="V210" s="400"/>
      <c r="W210" s="400"/>
      <c r="X210" s="400"/>
      <c r="Y210" s="400"/>
      <c r="Z210" s="400"/>
      <c r="AA210" s="400"/>
      <c r="AB210" s="400"/>
      <c r="AC210" s="400"/>
      <c r="AD210" s="400"/>
      <c r="AE210" s="400"/>
      <c r="AF210" s="400"/>
      <c r="AG210" s="400"/>
      <c r="AH210" s="400"/>
      <c r="AI210" s="400"/>
      <c r="AJ210" s="400"/>
      <c r="AK210" s="400"/>
      <c r="AL210" s="400"/>
      <c r="AM210" s="400"/>
      <c r="AN210" s="400"/>
      <c r="AO210" s="400"/>
      <c r="AP210" s="400"/>
      <c r="AQ210" s="400"/>
      <c r="AR210" s="400"/>
      <c r="AS210" s="400"/>
      <c r="AT210" s="400"/>
      <c r="AU210" s="400"/>
      <c r="AV210" s="400"/>
      <c r="AW210" s="400"/>
      <c r="AX210" s="400"/>
      <c r="AY210" s="400"/>
      <c r="AZ210" s="400"/>
      <c r="BA210" s="400"/>
      <c r="BB210" s="400"/>
      <c r="BC210" s="400"/>
      <c r="BD210" s="400"/>
      <c r="BE210" s="400"/>
      <c r="BF210" s="400"/>
      <c r="BG210" s="619"/>
    </row>
    <row r="211" spans="1:59">
      <c r="A211" s="18"/>
      <c r="D211" s="405"/>
      <c r="E211" s="406"/>
      <c r="F211" s="406"/>
      <c r="G211" s="406"/>
      <c r="H211" s="406"/>
      <c r="I211" s="406"/>
      <c r="J211" s="406"/>
      <c r="K211" s="406"/>
      <c r="L211" s="406"/>
      <c r="M211" s="406"/>
      <c r="N211" s="406"/>
      <c r="O211" s="406"/>
      <c r="P211" s="406"/>
      <c r="Q211" s="406"/>
      <c r="R211" s="406"/>
      <c r="S211" s="406"/>
      <c r="T211" s="406"/>
      <c r="U211" s="428"/>
      <c r="V211" s="400"/>
      <c r="W211" s="400"/>
      <c r="X211" s="400"/>
      <c r="Y211" s="400"/>
      <c r="Z211" s="400"/>
      <c r="AA211" s="400"/>
      <c r="AB211" s="400"/>
      <c r="AC211" s="400"/>
      <c r="AD211" s="400"/>
      <c r="AE211" s="400"/>
      <c r="AF211" s="400"/>
      <c r="AG211" s="400"/>
      <c r="AH211" s="400"/>
      <c r="AI211" s="400"/>
      <c r="AJ211" s="400"/>
      <c r="AK211" s="400"/>
      <c r="AL211" s="400"/>
      <c r="AM211" s="400"/>
      <c r="AN211" s="405"/>
      <c r="AO211" s="406"/>
      <c r="AP211" s="406"/>
      <c r="AQ211" s="406"/>
      <c r="AR211" s="406"/>
      <c r="AS211" s="406"/>
      <c r="AT211" s="406"/>
      <c r="AU211" s="406"/>
      <c r="AV211" s="406"/>
      <c r="AW211" s="406"/>
      <c r="AX211" s="406"/>
      <c r="AY211" s="406"/>
      <c r="AZ211" s="406"/>
      <c r="BA211" s="406"/>
      <c r="BB211" s="406"/>
      <c r="BC211" s="406"/>
      <c r="BD211" s="406"/>
      <c r="BE211" s="406"/>
      <c r="BF211" s="406"/>
      <c r="BG211" s="407"/>
    </row>
    <row r="212" spans="1:59">
      <c r="A212" s="18"/>
      <c r="D212" s="405"/>
      <c r="E212" s="406"/>
      <c r="F212" s="406"/>
      <c r="G212" s="406"/>
      <c r="H212" s="406"/>
      <c r="I212" s="406"/>
      <c r="J212" s="406"/>
      <c r="K212" s="406"/>
      <c r="L212" s="406"/>
      <c r="M212" s="406"/>
      <c r="N212" s="406"/>
      <c r="O212" s="406"/>
      <c r="P212" s="406"/>
      <c r="Q212" s="406"/>
      <c r="R212" s="406"/>
      <c r="S212" s="406"/>
      <c r="T212" s="406"/>
      <c r="U212" s="428"/>
      <c r="V212" s="400"/>
      <c r="W212" s="400"/>
      <c r="X212" s="400"/>
      <c r="Y212" s="400"/>
      <c r="Z212" s="400"/>
      <c r="AA212" s="400"/>
      <c r="AB212" s="400"/>
      <c r="AC212" s="400"/>
      <c r="AD212" s="400"/>
      <c r="AE212" s="400"/>
      <c r="AF212" s="400"/>
      <c r="AG212" s="400"/>
      <c r="AH212" s="400"/>
      <c r="AI212" s="400"/>
      <c r="AJ212" s="400"/>
      <c r="AK212" s="400"/>
      <c r="AL212" s="400"/>
      <c r="AM212" s="400"/>
      <c r="AN212" s="405"/>
      <c r="AO212" s="406"/>
      <c r="AP212" s="406"/>
      <c r="AQ212" s="406"/>
      <c r="AR212" s="406"/>
      <c r="AS212" s="406"/>
      <c r="AT212" s="406"/>
      <c r="AU212" s="406"/>
      <c r="AV212" s="406"/>
      <c r="AW212" s="406"/>
      <c r="AX212" s="406"/>
      <c r="AY212" s="406"/>
      <c r="AZ212" s="406"/>
      <c r="BA212" s="406"/>
      <c r="BB212" s="406"/>
      <c r="BC212" s="406"/>
      <c r="BD212" s="406"/>
      <c r="BE212" s="406"/>
      <c r="BF212" s="406"/>
      <c r="BG212" s="407"/>
    </row>
    <row r="213" spans="1:59">
      <c r="A213" s="18"/>
      <c r="D213" s="405"/>
      <c r="E213" s="406"/>
      <c r="F213" s="406"/>
      <c r="G213" s="406"/>
      <c r="H213" s="406"/>
      <c r="I213" s="406"/>
      <c r="J213" s="406"/>
      <c r="K213" s="406"/>
      <c r="L213" s="406"/>
      <c r="M213" s="406"/>
      <c r="N213" s="406"/>
      <c r="O213" s="406"/>
      <c r="P213" s="406"/>
      <c r="Q213" s="406"/>
      <c r="R213" s="406"/>
      <c r="S213" s="406"/>
      <c r="T213" s="406"/>
      <c r="U213" s="428"/>
      <c r="V213" s="400"/>
      <c r="W213" s="400"/>
      <c r="X213" s="400"/>
      <c r="Y213" s="400"/>
      <c r="Z213" s="400"/>
      <c r="AA213" s="400"/>
      <c r="AB213" s="400"/>
      <c r="AC213" s="400"/>
      <c r="AD213" s="400"/>
      <c r="AE213" s="400"/>
      <c r="AF213" s="400"/>
      <c r="AG213" s="400"/>
      <c r="AH213" s="400"/>
      <c r="AI213" s="400"/>
      <c r="AJ213" s="400"/>
      <c r="AK213" s="400"/>
      <c r="AL213" s="400"/>
      <c r="AM213" s="400"/>
      <c r="AN213" s="405"/>
      <c r="AO213" s="406"/>
      <c r="AP213" s="406"/>
      <c r="AQ213" s="406"/>
      <c r="AR213" s="406"/>
      <c r="AS213" s="406"/>
      <c r="AT213" s="406"/>
      <c r="AU213" s="406"/>
      <c r="AV213" s="406"/>
      <c r="AW213" s="406"/>
      <c r="AX213" s="406"/>
      <c r="AY213" s="406"/>
      <c r="AZ213" s="406"/>
      <c r="BA213" s="406"/>
      <c r="BB213" s="406"/>
      <c r="BC213" s="406"/>
      <c r="BD213" s="406"/>
      <c r="BE213" s="406"/>
      <c r="BF213" s="406"/>
      <c r="BG213" s="407"/>
    </row>
    <row r="214" spans="1:59">
      <c r="A214" s="18"/>
      <c r="D214" s="405"/>
      <c r="E214" s="406"/>
      <c r="F214" s="406"/>
      <c r="G214" s="406"/>
      <c r="H214" s="406"/>
      <c r="I214" s="406"/>
      <c r="J214" s="406"/>
      <c r="K214" s="406"/>
      <c r="L214" s="406"/>
      <c r="M214" s="406"/>
      <c r="N214" s="406"/>
      <c r="O214" s="406"/>
      <c r="P214" s="406"/>
      <c r="Q214" s="406"/>
      <c r="R214" s="406"/>
      <c r="S214" s="406"/>
      <c r="T214" s="406"/>
      <c r="U214" s="428"/>
      <c r="V214" s="400"/>
      <c r="W214" s="400"/>
      <c r="X214" s="400"/>
      <c r="Y214" s="400"/>
      <c r="Z214" s="400"/>
      <c r="AA214" s="400"/>
      <c r="AB214" s="400"/>
      <c r="AC214" s="400"/>
      <c r="AD214" s="400"/>
      <c r="AE214" s="400"/>
      <c r="AF214" s="400"/>
      <c r="AG214" s="400"/>
      <c r="AH214" s="400"/>
      <c r="AI214" s="400"/>
      <c r="AJ214" s="400"/>
      <c r="AK214" s="400"/>
      <c r="AL214" s="400"/>
      <c r="AM214" s="400"/>
      <c r="AN214" s="405"/>
      <c r="AO214" s="406"/>
      <c r="AP214" s="406"/>
      <c r="AQ214" s="406"/>
      <c r="AR214" s="406"/>
      <c r="AS214" s="406"/>
      <c r="AT214" s="406"/>
      <c r="AU214" s="406"/>
      <c r="AV214" s="406"/>
      <c r="AW214" s="406"/>
      <c r="AX214" s="406"/>
      <c r="AY214" s="406"/>
      <c r="AZ214" s="406"/>
      <c r="BA214" s="406"/>
      <c r="BB214" s="406"/>
      <c r="BC214" s="406"/>
      <c r="BD214" s="406"/>
      <c r="BE214" s="406"/>
      <c r="BF214" s="406"/>
      <c r="BG214" s="407"/>
    </row>
    <row r="215" spans="1:59" ht="15" customHeight="1">
      <c r="A215" s="18"/>
      <c r="D215" s="434" t="str">
        <f>IF(AK13=Datos!$A$6,"* Si los efectos no deseados de la oportunidad se presentan incluir este plan en el Sistema de Administración de Acciones Preventivas y Correctivas con fuente -Administración de oportunidades (contingencia)-","* Si el riesgo se presenta incluir este plan en el Sistema de Administración de Acciones Preventivas y Correctivas con fuente -Administración de riesgos (contingencia)-")</f>
        <v>* Si el riesgo se presenta incluir este plan en el Sistema de Administración de Acciones Preventivas y Correctivas con fuente -Administración de riesgos (contingencia)-</v>
      </c>
      <c r="E215" s="434"/>
      <c r="F215" s="434"/>
      <c r="G215" s="434"/>
      <c r="H215" s="434"/>
      <c r="I215" s="434"/>
      <c r="J215" s="434"/>
      <c r="K215" s="434"/>
      <c r="L215" s="434"/>
      <c r="M215" s="434"/>
      <c r="N215" s="434"/>
      <c r="O215" s="434"/>
      <c r="P215" s="434"/>
      <c r="Q215" s="434"/>
      <c r="R215" s="434"/>
      <c r="S215" s="434"/>
      <c r="T215" s="434"/>
      <c r="U215" s="434"/>
      <c r="V215" s="434"/>
      <c r="W215" s="434"/>
      <c r="X215" s="434"/>
      <c r="Y215" s="434"/>
      <c r="Z215" s="434"/>
      <c r="AA215" s="434"/>
      <c r="AB215" s="434"/>
      <c r="AC215" s="434"/>
      <c r="AD215" s="434"/>
      <c r="AE215" s="434"/>
      <c r="AF215" s="434"/>
      <c r="AG215" s="434"/>
      <c r="AH215" s="434"/>
      <c r="AI215" s="434"/>
      <c r="AJ215" s="434"/>
      <c r="AK215" s="434"/>
      <c r="AL215" s="434"/>
      <c r="AM215" s="434"/>
      <c r="AN215" s="434"/>
      <c r="AO215" s="434"/>
      <c r="AP215" s="434"/>
      <c r="AQ215" s="434"/>
      <c r="AR215" s="434"/>
      <c r="AS215" s="434"/>
      <c r="AT215" s="434"/>
      <c r="AU215" s="434"/>
      <c r="AV215" s="434"/>
      <c r="AW215" s="434"/>
      <c r="AX215" s="434"/>
      <c r="AY215" s="434"/>
      <c r="AZ215" s="434"/>
      <c r="BA215" s="434"/>
      <c r="BB215" s="434"/>
      <c r="BG215" s="20"/>
    </row>
    <row r="216" spans="1:59" ht="15" customHeight="1">
      <c r="A216" s="18"/>
      <c r="BG216" s="20"/>
    </row>
    <row r="217" spans="1:59" ht="15.75" thickBot="1">
      <c r="A217" s="51"/>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c r="AS217" s="52"/>
      <c r="AT217" s="52"/>
      <c r="AU217" s="52"/>
      <c r="AV217" s="52"/>
      <c r="AW217" s="52"/>
      <c r="AX217" s="52"/>
      <c r="AY217" s="52"/>
      <c r="AZ217" s="52"/>
      <c r="BA217" s="52"/>
      <c r="BB217" s="52"/>
      <c r="BC217" s="52"/>
      <c r="BD217" s="52"/>
      <c r="BE217" s="52"/>
      <c r="BF217" s="52"/>
      <c r="BG217" s="54"/>
    </row>
    <row r="231" spans="63:64" ht="30">
      <c r="BK231" s="26" t="s">
        <v>587</v>
      </c>
      <c r="BL231" s="103">
        <v>1</v>
      </c>
    </row>
    <row r="232" spans="63:64">
      <c r="BK232" s="41"/>
    </row>
  </sheetData>
  <sheetProtection password="A10A" sheet="1" objects="1" scenarios="1" formatCells="0" formatRows="0"/>
  <mergeCells count="868">
    <mergeCell ref="AU26:AV26"/>
    <mergeCell ref="R26:S26"/>
    <mergeCell ref="D26:O26"/>
    <mergeCell ref="W26:AC26"/>
    <mergeCell ref="AI26:AR26"/>
    <mergeCell ref="V153:BG153"/>
    <mergeCell ref="D152:BG152"/>
    <mergeCell ref="D177:BG177"/>
    <mergeCell ref="V178:BG178"/>
    <mergeCell ref="D178:U179"/>
    <mergeCell ref="V179:AG179"/>
    <mergeCell ref="AH179:AP179"/>
    <mergeCell ref="AQ179:AZ179"/>
    <mergeCell ref="BA179:BF179"/>
    <mergeCell ref="AH172:AP172"/>
    <mergeCell ref="AQ172:AZ172"/>
    <mergeCell ref="BA172:BF172"/>
    <mergeCell ref="V173:AG173"/>
    <mergeCell ref="AH173:AP173"/>
    <mergeCell ref="AQ173:AZ173"/>
    <mergeCell ref="BA173:BF173"/>
    <mergeCell ref="V166:AG166"/>
    <mergeCell ref="AH166:AP166"/>
    <mergeCell ref="AQ166:AZ166"/>
    <mergeCell ref="D200:BB200"/>
    <mergeCell ref="BC200:BG200"/>
    <mergeCell ref="D149:J150"/>
    <mergeCell ref="L149:BF150"/>
    <mergeCell ref="E199:U199"/>
    <mergeCell ref="V199:AG199"/>
    <mergeCell ref="AH199:AP199"/>
    <mergeCell ref="AQ199:AZ199"/>
    <mergeCell ref="BA199:BF199"/>
    <mergeCell ref="E197:U197"/>
    <mergeCell ref="V197:AG197"/>
    <mergeCell ref="AH197:AP197"/>
    <mergeCell ref="AQ197:AZ197"/>
    <mergeCell ref="BA197:BF197"/>
    <mergeCell ref="E198:U198"/>
    <mergeCell ref="V198:AG198"/>
    <mergeCell ref="AH198:AP198"/>
    <mergeCell ref="AQ198:AZ198"/>
    <mergeCell ref="BA198:BF198"/>
    <mergeCell ref="AQ194:AZ194"/>
    <mergeCell ref="BA194:BF194"/>
    <mergeCell ref="E195:U195"/>
    <mergeCell ref="V195:AG195"/>
    <mergeCell ref="AH195:AP195"/>
    <mergeCell ref="AQ195:AZ195"/>
    <mergeCell ref="BA195:BF195"/>
    <mergeCell ref="E196:U196"/>
    <mergeCell ref="V196:AG196"/>
    <mergeCell ref="AH196:AP196"/>
    <mergeCell ref="AQ196:AZ196"/>
    <mergeCell ref="BA196:BF196"/>
    <mergeCell ref="D190:D199"/>
    <mergeCell ref="E190:U190"/>
    <mergeCell ref="V190:AG190"/>
    <mergeCell ref="AH190:AP190"/>
    <mergeCell ref="AQ190:AZ190"/>
    <mergeCell ref="BA190:BF190"/>
    <mergeCell ref="E191:U191"/>
    <mergeCell ref="V191:AG191"/>
    <mergeCell ref="AH191:AP191"/>
    <mergeCell ref="AQ191:AZ191"/>
    <mergeCell ref="BA191:BF191"/>
    <mergeCell ref="E192:U192"/>
    <mergeCell ref="V192:AG192"/>
    <mergeCell ref="AH192:AP192"/>
    <mergeCell ref="AQ192:AZ192"/>
    <mergeCell ref="BA192:BF192"/>
    <mergeCell ref="E193:U193"/>
    <mergeCell ref="E194:U194"/>
    <mergeCell ref="V194:AG194"/>
    <mergeCell ref="AH194:AP194"/>
    <mergeCell ref="E187:U187"/>
    <mergeCell ref="V187:AG187"/>
    <mergeCell ref="AH187:AP187"/>
    <mergeCell ref="AQ187:AZ187"/>
    <mergeCell ref="BA187:BF187"/>
    <mergeCell ref="E189:U189"/>
    <mergeCell ref="V189:AG189"/>
    <mergeCell ref="AH189:AP189"/>
    <mergeCell ref="AQ189:AZ189"/>
    <mergeCell ref="BA189:BF189"/>
    <mergeCell ref="E188:U188"/>
    <mergeCell ref="V188:AG188"/>
    <mergeCell ref="AH188:AP188"/>
    <mergeCell ref="AQ188:AZ188"/>
    <mergeCell ref="BA188:BF188"/>
    <mergeCell ref="E186:U186"/>
    <mergeCell ref="V186:AG186"/>
    <mergeCell ref="AH186:AP186"/>
    <mergeCell ref="AQ186:AZ186"/>
    <mergeCell ref="BA186:BF186"/>
    <mergeCell ref="V193:AG193"/>
    <mergeCell ref="AH193:AP193"/>
    <mergeCell ref="AQ193:AZ193"/>
    <mergeCell ref="BA193:BF193"/>
    <mergeCell ref="E184:U184"/>
    <mergeCell ref="V184:AG184"/>
    <mergeCell ref="AH184:AP184"/>
    <mergeCell ref="AQ184:AZ184"/>
    <mergeCell ref="BA184:BF184"/>
    <mergeCell ref="E185:U185"/>
    <mergeCell ref="V185:AG185"/>
    <mergeCell ref="AH185:AP185"/>
    <mergeCell ref="AQ185:AZ185"/>
    <mergeCell ref="BA185:BF185"/>
    <mergeCell ref="E180:U180"/>
    <mergeCell ref="V180:AG180"/>
    <mergeCell ref="AH180:AP180"/>
    <mergeCell ref="AQ180:AZ180"/>
    <mergeCell ref="BA180:BF180"/>
    <mergeCell ref="D203:BG203"/>
    <mergeCell ref="AN204:BG204"/>
    <mergeCell ref="AN205:BG205"/>
    <mergeCell ref="AN206:BG206"/>
    <mergeCell ref="E181:U181"/>
    <mergeCell ref="V181:AG181"/>
    <mergeCell ref="AH181:AP181"/>
    <mergeCell ref="AQ181:AZ181"/>
    <mergeCell ref="BA181:BF181"/>
    <mergeCell ref="E182:U182"/>
    <mergeCell ref="V182:AG182"/>
    <mergeCell ref="AH182:AP182"/>
    <mergeCell ref="AQ182:AZ182"/>
    <mergeCell ref="BA182:BF182"/>
    <mergeCell ref="E183:U183"/>
    <mergeCell ref="V183:AG183"/>
    <mergeCell ref="AH183:AP183"/>
    <mergeCell ref="AQ183:AZ183"/>
    <mergeCell ref="BA183:BF183"/>
    <mergeCell ref="AN207:BG207"/>
    <mergeCell ref="AN208:BG208"/>
    <mergeCell ref="AN209:BG209"/>
    <mergeCell ref="AN210:BG210"/>
    <mergeCell ref="AN211:BG211"/>
    <mergeCell ref="D209:U209"/>
    <mergeCell ref="V209:AM209"/>
    <mergeCell ref="V169:AG169"/>
    <mergeCell ref="AH169:AP169"/>
    <mergeCell ref="AQ169:AZ169"/>
    <mergeCell ref="BA169:BF169"/>
    <mergeCell ref="V170:AG170"/>
    <mergeCell ref="AH170:AP170"/>
    <mergeCell ref="AQ170:AZ170"/>
    <mergeCell ref="BA170:BF170"/>
    <mergeCell ref="V174:AG174"/>
    <mergeCell ref="AH174:AP174"/>
    <mergeCell ref="AQ174:AZ174"/>
    <mergeCell ref="BA174:BF174"/>
    <mergeCell ref="V171:AG171"/>
    <mergeCell ref="AH171:AP171"/>
    <mergeCell ref="AQ171:AZ171"/>
    <mergeCell ref="BA171:BF171"/>
    <mergeCell ref="V172:AG172"/>
    <mergeCell ref="BA166:BF166"/>
    <mergeCell ref="V167:AG167"/>
    <mergeCell ref="AH167:AP167"/>
    <mergeCell ref="AQ167:AZ167"/>
    <mergeCell ref="BA167:BF167"/>
    <mergeCell ref="V168:AG168"/>
    <mergeCell ref="AH168:AP168"/>
    <mergeCell ref="AQ168:AZ168"/>
    <mergeCell ref="BA168:BF168"/>
    <mergeCell ref="V162:AG162"/>
    <mergeCell ref="AH162:AP162"/>
    <mergeCell ref="AQ162:AZ162"/>
    <mergeCell ref="BA162:BF162"/>
    <mergeCell ref="V163:AG163"/>
    <mergeCell ref="AH163:AP163"/>
    <mergeCell ref="AQ163:AZ163"/>
    <mergeCell ref="V165:AG165"/>
    <mergeCell ref="AH165:AP165"/>
    <mergeCell ref="AQ165:AZ165"/>
    <mergeCell ref="BA165:BF165"/>
    <mergeCell ref="AQ156:AZ156"/>
    <mergeCell ref="BA156:BF156"/>
    <mergeCell ref="AQ159:AZ159"/>
    <mergeCell ref="BA159:BF159"/>
    <mergeCell ref="V160:AG160"/>
    <mergeCell ref="AH160:AP160"/>
    <mergeCell ref="AQ160:AZ160"/>
    <mergeCell ref="BA160:BF160"/>
    <mergeCell ref="V161:AG161"/>
    <mergeCell ref="AH161:AP161"/>
    <mergeCell ref="AQ161:AZ161"/>
    <mergeCell ref="BA161:BF161"/>
    <mergeCell ref="E167:U167"/>
    <mergeCell ref="E168:U168"/>
    <mergeCell ref="E169:U169"/>
    <mergeCell ref="E170:U170"/>
    <mergeCell ref="G144:K146"/>
    <mergeCell ref="E156:U156"/>
    <mergeCell ref="E157:U157"/>
    <mergeCell ref="E158:U158"/>
    <mergeCell ref="E159:U159"/>
    <mergeCell ref="D153:U154"/>
    <mergeCell ref="E160:U160"/>
    <mergeCell ref="E163:U163"/>
    <mergeCell ref="E164:U164"/>
    <mergeCell ref="BC93:BG93"/>
    <mergeCell ref="BC94:BG94"/>
    <mergeCell ref="BC95:BG95"/>
    <mergeCell ref="BC96:BG96"/>
    <mergeCell ref="T145:U145"/>
    <mergeCell ref="V145:W145"/>
    <mergeCell ref="AM145:AN145"/>
    <mergeCell ref="AO145:AR145"/>
    <mergeCell ref="E166:U166"/>
    <mergeCell ref="AH158:AP158"/>
    <mergeCell ref="V164:AG164"/>
    <mergeCell ref="V154:AG154"/>
    <mergeCell ref="V157:AG157"/>
    <mergeCell ref="AH157:AP157"/>
    <mergeCell ref="AQ157:AZ157"/>
    <mergeCell ref="BA154:BF154"/>
    <mergeCell ref="BA155:BF155"/>
    <mergeCell ref="AQ154:AZ154"/>
    <mergeCell ref="AQ155:AZ155"/>
    <mergeCell ref="AH154:AP154"/>
    <mergeCell ref="V155:AG155"/>
    <mergeCell ref="AH155:AP155"/>
    <mergeCell ref="V156:AG156"/>
    <mergeCell ref="AH156:AP156"/>
    <mergeCell ref="AP125:BF125"/>
    <mergeCell ref="AP126:BF127"/>
    <mergeCell ref="AP129:BF129"/>
    <mergeCell ref="AP130:BF134"/>
    <mergeCell ref="BC110:BG110"/>
    <mergeCell ref="BC111:BG111"/>
    <mergeCell ref="AL111:AM111"/>
    <mergeCell ref="AN111:AQ111"/>
    <mergeCell ref="AR111:AS111"/>
    <mergeCell ref="AT111:AV111"/>
    <mergeCell ref="AL110:AM110"/>
    <mergeCell ref="AN110:AQ110"/>
    <mergeCell ref="AR110:AS110"/>
    <mergeCell ref="AT110:AV110"/>
    <mergeCell ref="AW102:AY111"/>
    <mergeCell ref="AT105:AV105"/>
    <mergeCell ref="AL106:AM106"/>
    <mergeCell ref="AN106:AQ106"/>
    <mergeCell ref="AR106:AS106"/>
    <mergeCell ref="AT106:AV106"/>
    <mergeCell ref="AL107:AM107"/>
    <mergeCell ref="AN107:AQ107"/>
    <mergeCell ref="AR107:AS107"/>
    <mergeCell ref="AT107:AV107"/>
    <mergeCell ref="AP67:BF67"/>
    <mergeCell ref="AP68:BF69"/>
    <mergeCell ref="AP71:BF71"/>
    <mergeCell ref="AB65:AK65"/>
    <mergeCell ref="J46:AB46"/>
    <mergeCell ref="AD51:BF51"/>
    <mergeCell ref="AD52:BF52"/>
    <mergeCell ref="AD53:BF53"/>
    <mergeCell ref="AD54:BF54"/>
    <mergeCell ref="AA67:AA68"/>
    <mergeCell ref="AA69:AA70"/>
    <mergeCell ref="AA71:AA72"/>
    <mergeCell ref="R72:W72"/>
    <mergeCell ref="J72:P72"/>
    <mergeCell ref="AP72:BF76"/>
    <mergeCell ref="AJ66:AK66"/>
    <mergeCell ref="BG1:BG2"/>
    <mergeCell ref="BG3:BG4"/>
    <mergeCell ref="BA1:BF2"/>
    <mergeCell ref="BA3:BF4"/>
    <mergeCell ref="V1:AZ2"/>
    <mergeCell ref="V3:AZ4"/>
    <mergeCell ref="AX10:BF10"/>
    <mergeCell ref="AQ10:AW10"/>
    <mergeCell ref="K6:BF6"/>
    <mergeCell ref="K8:BF8"/>
    <mergeCell ref="AW101:AY101"/>
    <mergeCell ref="AN96:AQ96"/>
    <mergeCell ref="AR96:AS96"/>
    <mergeCell ref="X99:AM99"/>
    <mergeCell ref="AN99:AS99"/>
    <mergeCell ref="BS85:BU85"/>
    <mergeCell ref="BV85:BX85"/>
    <mergeCell ref="BS100:BU100"/>
    <mergeCell ref="BV100:BX100"/>
    <mergeCell ref="AZ86:BB86"/>
    <mergeCell ref="AZ87:BB96"/>
    <mergeCell ref="AZ101:BB101"/>
    <mergeCell ref="BC86:BG86"/>
    <mergeCell ref="BC101:BG101"/>
    <mergeCell ref="BC87:BG87"/>
    <mergeCell ref="BC88:BG88"/>
    <mergeCell ref="BC89:BG89"/>
    <mergeCell ref="BC90:BG90"/>
    <mergeCell ref="BC91:BG91"/>
    <mergeCell ref="BC92:BG92"/>
    <mergeCell ref="AT96:AV96"/>
    <mergeCell ref="AW87:AY96"/>
    <mergeCell ref="AT86:AV86"/>
    <mergeCell ref="AT87:AV87"/>
    <mergeCell ref="AB111:AC111"/>
    <mergeCell ref="AD111:AE111"/>
    <mergeCell ref="AF111:AG111"/>
    <mergeCell ref="AH111:AI111"/>
    <mergeCell ref="AJ111:AK111"/>
    <mergeCell ref="AZ102:BB111"/>
    <mergeCell ref="BC102:BG102"/>
    <mergeCell ref="BC103:BG103"/>
    <mergeCell ref="BC104:BG104"/>
    <mergeCell ref="BC105:BG105"/>
    <mergeCell ref="BC106:BG106"/>
    <mergeCell ref="BC107:BG107"/>
    <mergeCell ref="BC108:BG108"/>
    <mergeCell ref="BC109:BG109"/>
    <mergeCell ref="AL108:AM108"/>
    <mergeCell ref="AN108:AQ108"/>
    <mergeCell ref="AR108:AS108"/>
    <mergeCell ref="AT108:AV108"/>
    <mergeCell ref="AL109:AM109"/>
    <mergeCell ref="AN109:AQ109"/>
    <mergeCell ref="AR109:AS109"/>
    <mergeCell ref="AT109:AV109"/>
    <mergeCell ref="AJ108:AK108"/>
    <mergeCell ref="AJ109:AK109"/>
    <mergeCell ref="D110:S110"/>
    <mergeCell ref="T110:W110"/>
    <mergeCell ref="X110:Y110"/>
    <mergeCell ref="Z110:AA110"/>
    <mergeCell ref="AB110:AC110"/>
    <mergeCell ref="AD110:AE110"/>
    <mergeCell ref="AF110:AG110"/>
    <mergeCell ref="AH110:AI110"/>
    <mergeCell ref="AJ110:AK110"/>
    <mergeCell ref="AT103:AV103"/>
    <mergeCell ref="D104:S104"/>
    <mergeCell ref="T104:W104"/>
    <mergeCell ref="X104:Y104"/>
    <mergeCell ref="Z104:AA104"/>
    <mergeCell ref="AB104:AC104"/>
    <mergeCell ref="AD104:AE104"/>
    <mergeCell ref="AF104:AG104"/>
    <mergeCell ref="AH104:AI104"/>
    <mergeCell ref="AJ104:AK104"/>
    <mergeCell ref="AL104:AM104"/>
    <mergeCell ref="AN104:AQ104"/>
    <mergeCell ref="AR104:AS104"/>
    <mergeCell ref="AT104:AV104"/>
    <mergeCell ref="D103:S103"/>
    <mergeCell ref="T103:W103"/>
    <mergeCell ref="X103:Y103"/>
    <mergeCell ref="Z103:AA103"/>
    <mergeCell ref="AB103:AC103"/>
    <mergeCell ref="AD103:AE103"/>
    <mergeCell ref="AF103:AG103"/>
    <mergeCell ref="AH103:AI103"/>
    <mergeCell ref="AJ103:AK103"/>
    <mergeCell ref="AT102:AV102"/>
    <mergeCell ref="X100:AA100"/>
    <mergeCell ref="AL100:AM101"/>
    <mergeCell ref="AN100:AQ100"/>
    <mergeCell ref="AR100:AS101"/>
    <mergeCell ref="D101:S101"/>
    <mergeCell ref="T101:W101"/>
    <mergeCell ref="X101:Y101"/>
    <mergeCell ref="Z101:AA101"/>
    <mergeCell ref="AT101:AV101"/>
    <mergeCell ref="AL102:AM102"/>
    <mergeCell ref="AR102:AS102"/>
    <mergeCell ref="AB101:AC101"/>
    <mergeCell ref="AD101:AE101"/>
    <mergeCell ref="AF101:AG101"/>
    <mergeCell ref="AH101:AI101"/>
    <mergeCell ref="AJ101:AK101"/>
    <mergeCell ref="AN101:AQ101"/>
    <mergeCell ref="X102:Y102"/>
    <mergeCell ref="Z102:AA102"/>
    <mergeCell ref="AB102:AC102"/>
    <mergeCell ref="AD102:AE102"/>
    <mergeCell ref="AF102:AG102"/>
    <mergeCell ref="AH102:AI102"/>
    <mergeCell ref="D102:S102"/>
    <mergeCell ref="T102:W102"/>
    <mergeCell ref="Z108:AA108"/>
    <mergeCell ref="AB108:AC108"/>
    <mergeCell ref="AD108:AE108"/>
    <mergeCell ref="AF108:AG108"/>
    <mergeCell ref="AN92:AQ92"/>
    <mergeCell ref="AH106:AI106"/>
    <mergeCell ref="AJ106:AK106"/>
    <mergeCell ref="AB100:AC100"/>
    <mergeCell ref="AD100:AE100"/>
    <mergeCell ref="AF100:AG100"/>
    <mergeCell ref="AH100:AI100"/>
    <mergeCell ref="AJ100:AK100"/>
    <mergeCell ref="AB95:AC95"/>
    <mergeCell ref="AD95:AE95"/>
    <mergeCell ref="AF95:AG95"/>
    <mergeCell ref="AH95:AI95"/>
    <mergeCell ref="AJ95:AK95"/>
    <mergeCell ref="AB96:AC96"/>
    <mergeCell ref="AD96:AE96"/>
    <mergeCell ref="AF96:AG96"/>
    <mergeCell ref="AL105:AM105"/>
    <mergeCell ref="AN105:AQ105"/>
    <mergeCell ref="AN84:AS84"/>
    <mergeCell ref="AT89:AV89"/>
    <mergeCell ref="AT90:AV90"/>
    <mergeCell ref="AT91:AV91"/>
    <mergeCell ref="AT88:AV88"/>
    <mergeCell ref="AN85:AQ85"/>
    <mergeCell ref="AN86:AQ86"/>
    <mergeCell ref="AN87:AQ87"/>
    <mergeCell ref="AR85:AS86"/>
    <mergeCell ref="AR87:AS87"/>
    <mergeCell ref="AR90:AS90"/>
    <mergeCell ref="AN91:AQ91"/>
    <mergeCell ref="AR91:AS91"/>
    <mergeCell ref="AL93:AM93"/>
    <mergeCell ref="AL94:AM94"/>
    <mergeCell ref="AL85:AM86"/>
    <mergeCell ref="AR92:AS92"/>
    <mergeCell ref="AT92:AV92"/>
    <mergeCell ref="AT93:AV93"/>
    <mergeCell ref="AT94:AV94"/>
    <mergeCell ref="AT95:AV95"/>
    <mergeCell ref="AW86:AY86"/>
    <mergeCell ref="AN88:AQ88"/>
    <mergeCell ref="AR95:AS95"/>
    <mergeCell ref="AL95:AM95"/>
    <mergeCell ref="AN95:AQ95"/>
    <mergeCell ref="X89:Y89"/>
    <mergeCell ref="Z89:AA89"/>
    <mergeCell ref="AB89:AC89"/>
    <mergeCell ref="AL87:AM87"/>
    <mergeCell ref="AL88:AM88"/>
    <mergeCell ref="AL89:AM89"/>
    <mergeCell ref="AL90:AM90"/>
    <mergeCell ref="AL91:AM91"/>
    <mergeCell ref="AL92:AM92"/>
    <mergeCell ref="AF90:AG90"/>
    <mergeCell ref="AH90:AI90"/>
    <mergeCell ref="AJ90:AK90"/>
    <mergeCell ref="X84:AM84"/>
    <mergeCell ref="AN94:AQ94"/>
    <mergeCell ref="AR94:AS94"/>
    <mergeCell ref="AR88:AS88"/>
    <mergeCell ref="AN89:AQ89"/>
    <mergeCell ref="AR89:AS89"/>
    <mergeCell ref="AN90:AQ90"/>
    <mergeCell ref="X91:Y91"/>
    <mergeCell ref="Z91:AA91"/>
    <mergeCell ref="AB91:AC91"/>
    <mergeCell ref="AD91:AE91"/>
    <mergeCell ref="AF91:AG91"/>
    <mergeCell ref="AH91:AI91"/>
    <mergeCell ref="AJ91:AK91"/>
    <mergeCell ref="X92:Y92"/>
    <mergeCell ref="Z92:AA92"/>
    <mergeCell ref="AB92:AC92"/>
    <mergeCell ref="AD92:AE92"/>
    <mergeCell ref="AF92:AG92"/>
    <mergeCell ref="AH92:AI92"/>
    <mergeCell ref="AJ92:AK92"/>
    <mergeCell ref="X85:AA85"/>
    <mergeCell ref="AB85:AC85"/>
    <mergeCell ref="AF85:AG85"/>
    <mergeCell ref="AJ85:AK85"/>
    <mergeCell ref="AD85:AE85"/>
    <mergeCell ref="AH85:AI85"/>
    <mergeCell ref="X88:Y88"/>
    <mergeCell ref="Z88:AA88"/>
    <mergeCell ref="AB88:AC88"/>
    <mergeCell ref="AD88:AE88"/>
    <mergeCell ref="AF88:AG88"/>
    <mergeCell ref="AH88:AI88"/>
    <mergeCell ref="AJ88:AK88"/>
    <mergeCell ref="Z86:AA86"/>
    <mergeCell ref="AB86:AC86"/>
    <mergeCell ref="AD86:AE86"/>
    <mergeCell ref="AF86:AG86"/>
    <mergeCell ref="AH86:AI86"/>
    <mergeCell ref="AJ86:AK86"/>
    <mergeCell ref="BQ126:BS126"/>
    <mergeCell ref="D207:U207"/>
    <mergeCell ref="V207:AM207"/>
    <mergeCell ref="D208:U208"/>
    <mergeCell ref="V208:AM208"/>
    <mergeCell ref="D92:S92"/>
    <mergeCell ref="D91:S91"/>
    <mergeCell ref="D90:S90"/>
    <mergeCell ref="Z125:Z134"/>
    <mergeCell ref="R127:W127"/>
    <mergeCell ref="R131:W131"/>
    <mergeCell ref="AB129:AC130"/>
    <mergeCell ref="AD129:AE130"/>
    <mergeCell ref="AF129:AG130"/>
    <mergeCell ref="AH129:AI130"/>
    <mergeCell ref="AJ129:AK130"/>
    <mergeCell ref="AA125:AA126"/>
    <mergeCell ref="AB125:AC126"/>
    <mergeCell ref="AD125:AE126"/>
    <mergeCell ref="AH93:AI93"/>
    <mergeCell ref="AJ93:AK93"/>
    <mergeCell ref="AN93:AQ93"/>
    <mergeCell ref="AR93:AS93"/>
    <mergeCell ref="R134:W134"/>
    <mergeCell ref="AD131:AE132"/>
    <mergeCell ref="AF131:AG132"/>
    <mergeCell ref="AH131:AI132"/>
    <mergeCell ref="AJ131:AK132"/>
    <mergeCell ref="AB131:AC132"/>
    <mergeCell ref="T90:W90"/>
    <mergeCell ref="T91:W91"/>
    <mergeCell ref="T92:W92"/>
    <mergeCell ref="AA131:AA132"/>
    <mergeCell ref="AF125:AG126"/>
    <mergeCell ref="T106:W106"/>
    <mergeCell ref="X106:Y106"/>
    <mergeCell ref="Z106:AA106"/>
    <mergeCell ref="AB106:AC106"/>
    <mergeCell ref="AD106:AE106"/>
    <mergeCell ref="AF106:AG106"/>
    <mergeCell ref="T95:W95"/>
    <mergeCell ref="X95:Y95"/>
    <mergeCell ref="Z95:AA95"/>
    <mergeCell ref="T96:W96"/>
    <mergeCell ref="X96:Y96"/>
    <mergeCell ref="T111:W111"/>
    <mergeCell ref="X111:Y111"/>
    <mergeCell ref="Z111:AA111"/>
    <mergeCell ref="D88:S88"/>
    <mergeCell ref="T88:W88"/>
    <mergeCell ref="T89:W89"/>
    <mergeCell ref="AH125:AI126"/>
    <mergeCell ref="AJ125:AK126"/>
    <mergeCell ref="AA127:AA128"/>
    <mergeCell ref="AB127:AC128"/>
    <mergeCell ref="AD127:AE128"/>
    <mergeCell ref="AF127:AG128"/>
    <mergeCell ref="AH127:AI128"/>
    <mergeCell ref="AJ127:AK128"/>
    <mergeCell ref="E125:P125"/>
    <mergeCell ref="D106:S106"/>
    <mergeCell ref="D95:S95"/>
    <mergeCell ref="D96:S96"/>
    <mergeCell ref="D111:S111"/>
    <mergeCell ref="AD89:AE89"/>
    <mergeCell ref="AF89:AG89"/>
    <mergeCell ref="AH89:AI89"/>
    <mergeCell ref="AJ89:AK89"/>
    <mergeCell ref="X90:Y90"/>
    <mergeCell ref="Z90:AA90"/>
    <mergeCell ref="AB90:AC90"/>
    <mergeCell ref="AD90:AE90"/>
    <mergeCell ref="AJ117:AK117"/>
    <mergeCell ref="I67:V67"/>
    <mergeCell ref="I66:V66"/>
    <mergeCell ref="E67:H67"/>
    <mergeCell ref="BP122:BP123"/>
    <mergeCell ref="AD124:AE124"/>
    <mergeCell ref="AB124:AC124"/>
    <mergeCell ref="AB123:AK123"/>
    <mergeCell ref="Z121:AK121"/>
    <mergeCell ref="A114:J114"/>
    <mergeCell ref="AA75:AA76"/>
    <mergeCell ref="A84:J84"/>
    <mergeCell ref="T87:W87"/>
    <mergeCell ref="T86:W86"/>
    <mergeCell ref="D86:S86"/>
    <mergeCell ref="X86:Y86"/>
    <mergeCell ref="R69:W69"/>
    <mergeCell ref="R70:W70"/>
    <mergeCell ref="R71:W71"/>
    <mergeCell ref="E70:P70"/>
    <mergeCell ref="C74:D78"/>
    <mergeCell ref="AE117:AI117"/>
    <mergeCell ref="AJ124:AK124"/>
    <mergeCell ref="D89:S89"/>
    <mergeCell ref="D40:I40"/>
    <mergeCell ref="J40:AB40"/>
    <mergeCell ref="AD41:BF41"/>
    <mergeCell ref="BQ61:BQ62"/>
    <mergeCell ref="A141:J141"/>
    <mergeCell ref="D122:G122"/>
    <mergeCell ref="BL126:BN126"/>
    <mergeCell ref="R123:W123"/>
    <mergeCell ref="R124:W124"/>
    <mergeCell ref="R125:W125"/>
    <mergeCell ref="R126:W126"/>
    <mergeCell ref="R130:W130"/>
    <mergeCell ref="R132:W132"/>
    <mergeCell ref="R133:W133"/>
    <mergeCell ref="J127:P127"/>
    <mergeCell ref="AF124:AG124"/>
    <mergeCell ref="BQ122:BQ123"/>
    <mergeCell ref="BK121:BM122"/>
    <mergeCell ref="AJ133:AK134"/>
    <mergeCell ref="AA129:AA130"/>
    <mergeCell ref="J134:P134"/>
    <mergeCell ref="U116:AK116"/>
    <mergeCell ref="U117:Y117"/>
    <mergeCell ref="Z117:AA117"/>
    <mergeCell ref="BK60:BM61"/>
    <mergeCell ref="BP61:BP62"/>
    <mergeCell ref="AD46:BF46"/>
    <mergeCell ref="AD47:BF47"/>
    <mergeCell ref="AD48:BF48"/>
    <mergeCell ref="AD49:BF49"/>
    <mergeCell ref="AD50:BF50"/>
    <mergeCell ref="AD60:BF60"/>
    <mergeCell ref="AD42:BF42"/>
    <mergeCell ref="AD43:BF43"/>
    <mergeCell ref="AD44:BF44"/>
    <mergeCell ref="AD45:BF45"/>
    <mergeCell ref="D6:G6"/>
    <mergeCell ref="D8:G8"/>
    <mergeCell ref="D36:AB36"/>
    <mergeCell ref="X18:BF18"/>
    <mergeCell ref="D21:BF21"/>
    <mergeCell ref="AY24:BF24"/>
    <mergeCell ref="AY23:BF23"/>
    <mergeCell ref="D24:AV24"/>
    <mergeCell ref="D22:BF22"/>
    <mergeCell ref="AD28:BF28"/>
    <mergeCell ref="AD29:BF34"/>
    <mergeCell ref="AT11:BC11"/>
    <mergeCell ref="A15:J15"/>
    <mergeCell ref="D10:I10"/>
    <mergeCell ref="D23:AR23"/>
    <mergeCell ref="V13:AJ13"/>
    <mergeCell ref="M13:T13"/>
    <mergeCell ref="S18:V18"/>
    <mergeCell ref="D18:Q18"/>
    <mergeCell ref="S17:V17"/>
    <mergeCell ref="D17:Q17"/>
    <mergeCell ref="D20:BC20"/>
    <mergeCell ref="X17:BB17"/>
    <mergeCell ref="K10:AJ10"/>
    <mergeCell ref="AD38:BF38"/>
    <mergeCell ref="AD36:BF37"/>
    <mergeCell ref="D41:I41"/>
    <mergeCell ref="J41:AB41"/>
    <mergeCell ref="J48:AB48"/>
    <mergeCell ref="D43:I43"/>
    <mergeCell ref="J43:AB43"/>
    <mergeCell ref="D44:I44"/>
    <mergeCell ref="J44:AB44"/>
    <mergeCell ref="D45:I45"/>
    <mergeCell ref="J45:AB45"/>
    <mergeCell ref="D46:I46"/>
    <mergeCell ref="D47:I47"/>
    <mergeCell ref="J47:AB47"/>
    <mergeCell ref="D48:I48"/>
    <mergeCell ref="D42:I42"/>
    <mergeCell ref="J42:AB42"/>
    <mergeCell ref="D38:I38"/>
    <mergeCell ref="D37:AB37"/>
    <mergeCell ref="J38:AB38"/>
    <mergeCell ref="D39:I39"/>
    <mergeCell ref="J39:AB39"/>
    <mergeCell ref="AD39:BF39"/>
    <mergeCell ref="AD40:BF40"/>
    <mergeCell ref="D54:I54"/>
    <mergeCell ref="J54:AB54"/>
    <mergeCell ref="D49:AB49"/>
    <mergeCell ref="D50:I50"/>
    <mergeCell ref="J50:AB50"/>
    <mergeCell ref="D51:I51"/>
    <mergeCell ref="J51:AB51"/>
    <mergeCell ref="D52:I52"/>
    <mergeCell ref="J52:AB52"/>
    <mergeCell ref="E66:H66"/>
    <mergeCell ref="AA73:AA74"/>
    <mergeCell ref="AB73:AC74"/>
    <mergeCell ref="AB75:AC76"/>
    <mergeCell ref="AJ75:AK76"/>
    <mergeCell ref="AH75:AI76"/>
    <mergeCell ref="AF75:AG76"/>
    <mergeCell ref="AF73:AG74"/>
    <mergeCell ref="AF71:AG72"/>
    <mergeCell ref="AF69:AG70"/>
    <mergeCell ref="AH69:AI70"/>
    <mergeCell ref="AD69:AE70"/>
    <mergeCell ref="AD71:AE72"/>
    <mergeCell ref="AD73:AE74"/>
    <mergeCell ref="AD75:AE76"/>
    <mergeCell ref="AJ71:AK72"/>
    <mergeCell ref="AH71:AI72"/>
    <mergeCell ref="AH73:AI74"/>
    <mergeCell ref="AJ73:AK74"/>
    <mergeCell ref="AB71:AC72"/>
    <mergeCell ref="R73:W73"/>
    <mergeCell ref="R76:W76"/>
    <mergeCell ref="F81:G81"/>
    <mergeCell ref="H81:I81"/>
    <mergeCell ref="R77:W77"/>
    <mergeCell ref="R78:W78"/>
    <mergeCell ref="R79:W79"/>
    <mergeCell ref="R80:W80"/>
    <mergeCell ref="J79:P79"/>
    <mergeCell ref="E77:P77"/>
    <mergeCell ref="I75:L75"/>
    <mergeCell ref="M75:P75"/>
    <mergeCell ref="E76:H76"/>
    <mergeCell ref="I76:L76"/>
    <mergeCell ref="E75:H75"/>
    <mergeCell ref="M76:P76"/>
    <mergeCell ref="E78:I80"/>
    <mergeCell ref="D87:S87"/>
    <mergeCell ref="X87:Y87"/>
    <mergeCell ref="Z87:AA87"/>
    <mergeCell ref="AB87:AC87"/>
    <mergeCell ref="AD87:AE87"/>
    <mergeCell ref="AF87:AG87"/>
    <mergeCell ref="AH87:AI87"/>
    <mergeCell ref="AJ87:AK87"/>
    <mergeCell ref="D94:S94"/>
    <mergeCell ref="T94:W94"/>
    <mergeCell ref="X94:Y94"/>
    <mergeCell ref="Z94:AA94"/>
    <mergeCell ref="AB94:AC94"/>
    <mergeCell ref="AD94:AE94"/>
    <mergeCell ref="AF94:AG94"/>
    <mergeCell ref="AH94:AI94"/>
    <mergeCell ref="AJ94:AK94"/>
    <mergeCell ref="D93:S93"/>
    <mergeCell ref="T93:W93"/>
    <mergeCell ref="X93:Y93"/>
    <mergeCell ref="Z93:AA93"/>
    <mergeCell ref="AB93:AC93"/>
    <mergeCell ref="AD93:AE93"/>
    <mergeCell ref="AF93:AG93"/>
    <mergeCell ref="AH96:AI96"/>
    <mergeCell ref="AJ96:AK96"/>
    <mergeCell ref="AL103:AM103"/>
    <mergeCell ref="AN103:AQ103"/>
    <mergeCell ref="AR103:AS103"/>
    <mergeCell ref="AJ105:AK105"/>
    <mergeCell ref="Z107:AA107"/>
    <mergeCell ref="AB107:AC107"/>
    <mergeCell ref="AD107:AE107"/>
    <mergeCell ref="AF107:AG107"/>
    <mergeCell ref="AH107:AI107"/>
    <mergeCell ref="AJ107:AK107"/>
    <mergeCell ref="Z96:AA96"/>
    <mergeCell ref="AJ102:AK102"/>
    <mergeCell ref="AN102:AQ102"/>
    <mergeCell ref="AR105:AS105"/>
    <mergeCell ref="AL96:AM96"/>
    <mergeCell ref="A1:J4"/>
    <mergeCell ref="P1:U2"/>
    <mergeCell ref="P3:U4"/>
    <mergeCell ref="E65:Z65"/>
    <mergeCell ref="D33:AB33"/>
    <mergeCell ref="D30:AB30"/>
    <mergeCell ref="D31:AB31"/>
    <mergeCell ref="D32:AB32"/>
    <mergeCell ref="D29:AB29"/>
    <mergeCell ref="D58:I58"/>
    <mergeCell ref="J58:AB58"/>
    <mergeCell ref="D59:I59"/>
    <mergeCell ref="J59:AB59"/>
    <mergeCell ref="D60:I60"/>
    <mergeCell ref="J60:AB60"/>
    <mergeCell ref="D55:I55"/>
    <mergeCell ref="J55:AB55"/>
    <mergeCell ref="D56:I56"/>
    <mergeCell ref="J56:AB56"/>
    <mergeCell ref="D57:I57"/>
    <mergeCell ref="J57:AB57"/>
    <mergeCell ref="D64:G64"/>
    <mergeCell ref="D53:I53"/>
    <mergeCell ref="J53:AB53"/>
    <mergeCell ref="D109:S109"/>
    <mergeCell ref="T109:W109"/>
    <mergeCell ref="X109:Y109"/>
    <mergeCell ref="Z109:AA109"/>
    <mergeCell ref="AB109:AC109"/>
    <mergeCell ref="AD109:AE109"/>
    <mergeCell ref="AF109:AG109"/>
    <mergeCell ref="AH109:AI109"/>
    <mergeCell ref="AH108:AI108"/>
    <mergeCell ref="D105:S105"/>
    <mergeCell ref="T105:W105"/>
    <mergeCell ref="X105:Y105"/>
    <mergeCell ref="Z105:AA105"/>
    <mergeCell ref="AB105:AC105"/>
    <mergeCell ref="AD105:AE105"/>
    <mergeCell ref="AF105:AG105"/>
    <mergeCell ref="AH105:AI105"/>
    <mergeCell ref="D108:S108"/>
    <mergeCell ref="T108:W108"/>
    <mergeCell ref="X108:Y108"/>
    <mergeCell ref="D107:S107"/>
    <mergeCell ref="T107:W107"/>
    <mergeCell ref="X107:Y107"/>
    <mergeCell ref="AH124:AI124"/>
    <mergeCell ref="AA133:AA134"/>
    <mergeCell ref="AB133:AC134"/>
    <mergeCell ref="AD133:AE134"/>
    <mergeCell ref="AF133:AG134"/>
    <mergeCell ref="AH133:AI134"/>
    <mergeCell ref="D215:BB215"/>
    <mergeCell ref="D204:U204"/>
    <mergeCell ref="V204:AM204"/>
    <mergeCell ref="D205:U205"/>
    <mergeCell ref="V205:AM205"/>
    <mergeCell ref="D206:U206"/>
    <mergeCell ref="V206:AM206"/>
    <mergeCell ref="D210:U210"/>
    <mergeCell ref="V210:AM210"/>
    <mergeCell ref="D211:U211"/>
    <mergeCell ref="V211:AM211"/>
    <mergeCell ref="D212:U212"/>
    <mergeCell ref="V212:AM212"/>
    <mergeCell ref="D213:U213"/>
    <mergeCell ref="V213:AM213"/>
    <mergeCell ref="D214:U214"/>
    <mergeCell ref="V214:AM214"/>
    <mergeCell ref="AN212:BG212"/>
    <mergeCell ref="AN213:BG213"/>
    <mergeCell ref="AN214:BG214"/>
    <mergeCell ref="D155:D164"/>
    <mergeCell ref="D165:D174"/>
    <mergeCell ref="E155:U155"/>
    <mergeCell ref="E161:U161"/>
    <mergeCell ref="E162:U162"/>
    <mergeCell ref="E165:U165"/>
    <mergeCell ref="E173:U173"/>
    <mergeCell ref="E174:U174"/>
    <mergeCell ref="D201:BB201"/>
    <mergeCell ref="E171:U171"/>
    <mergeCell ref="E172:U172"/>
    <mergeCell ref="BA163:BF163"/>
    <mergeCell ref="BA157:BF157"/>
    <mergeCell ref="V158:AG158"/>
    <mergeCell ref="AH164:AP164"/>
    <mergeCell ref="AQ164:AZ164"/>
    <mergeCell ref="BA164:BF164"/>
    <mergeCell ref="AQ158:AZ158"/>
    <mergeCell ref="BA158:BF158"/>
    <mergeCell ref="V159:AG159"/>
    <mergeCell ref="AH159:AP159"/>
    <mergeCell ref="D180:D189"/>
    <mergeCell ref="BU70:BU71"/>
    <mergeCell ref="D34:AB34"/>
    <mergeCell ref="D28:AB28"/>
    <mergeCell ref="BS70:BS71"/>
    <mergeCell ref="BT70:BT71"/>
    <mergeCell ref="A62:J62"/>
    <mergeCell ref="AB67:AC68"/>
    <mergeCell ref="AD67:AE68"/>
    <mergeCell ref="AF67:AG68"/>
    <mergeCell ref="AH67:AI68"/>
    <mergeCell ref="AJ67:AK68"/>
    <mergeCell ref="AB69:AC70"/>
    <mergeCell ref="AJ69:AK70"/>
    <mergeCell ref="AB66:AC66"/>
    <mergeCell ref="AD66:AE66"/>
    <mergeCell ref="AF66:AG66"/>
    <mergeCell ref="AH66:AI66"/>
    <mergeCell ref="AD55:BF55"/>
    <mergeCell ref="AD56:BF56"/>
    <mergeCell ref="AD57:BF57"/>
    <mergeCell ref="AD58:BF58"/>
    <mergeCell ref="AD59:BF59"/>
    <mergeCell ref="Z63:AK63"/>
    <mergeCell ref="Z67:Z76"/>
  </mergeCells>
  <conditionalFormatting sqref="X87:Y87">
    <cfRule type="expression" dxfId="9365" priority="1272">
      <formula>AND($D87&lt;&gt;"",$X87="")</formula>
    </cfRule>
  </conditionalFormatting>
  <conditionalFormatting sqref="Z87:AA87">
    <cfRule type="expression" dxfId="9364" priority="1271">
      <formula>AND($D87&lt;&gt;"",$Z87="")</formula>
    </cfRule>
  </conditionalFormatting>
  <conditionalFormatting sqref="AB87:AC87">
    <cfRule type="expression" dxfId="9363" priority="1270">
      <formula>AND($D87&lt;&gt;"",$AB87="")</formula>
    </cfRule>
  </conditionalFormatting>
  <conditionalFormatting sqref="AD87:AE87">
    <cfRule type="expression" dxfId="9362" priority="1269">
      <formula>AND($D87&lt;&gt;"",$AD87="")</formula>
    </cfRule>
  </conditionalFormatting>
  <conditionalFormatting sqref="AF87:AG87">
    <cfRule type="expression" dxfId="9361" priority="1268">
      <formula>AND($D87&lt;&gt;"",$AF87="")</formula>
    </cfRule>
  </conditionalFormatting>
  <conditionalFormatting sqref="AH87:AI87">
    <cfRule type="expression" dxfId="9360" priority="1267">
      <formula>AND($D87&lt;&gt;"",$AH87="")</formula>
    </cfRule>
  </conditionalFormatting>
  <conditionalFormatting sqref="AJ87:AK87">
    <cfRule type="expression" dxfId="9359" priority="1266">
      <formula>AND($D87&lt;&gt;"",$AJ87="")</formula>
    </cfRule>
  </conditionalFormatting>
  <conditionalFormatting sqref="E66:H66">
    <cfRule type="expression" dxfId="9358" priority="1064">
      <formula>$I$67&lt;&gt;""</formula>
    </cfRule>
  </conditionalFormatting>
  <conditionalFormatting sqref="I66:V66">
    <cfRule type="expression" dxfId="9357" priority="1063">
      <formula>$I$67&lt;&gt;""</formula>
    </cfRule>
  </conditionalFormatting>
  <conditionalFormatting sqref="AD125:AE134">
    <cfRule type="expression" dxfId="9356" priority="954">
      <formula>$AK$13=1</formula>
    </cfRule>
  </conditionalFormatting>
  <conditionalFormatting sqref="AB67:AC68">
    <cfRule type="expression" dxfId="9355" priority="1021">
      <formula>$AK$13=1</formula>
    </cfRule>
  </conditionalFormatting>
  <conditionalFormatting sqref="AB69:AC70">
    <cfRule type="expression" dxfId="9354" priority="1020">
      <formula>$AK$13=1</formula>
    </cfRule>
  </conditionalFormatting>
  <conditionalFormatting sqref="AB71:AC72">
    <cfRule type="expression" dxfId="9353" priority="1019">
      <formula>$AK$13=1</formula>
    </cfRule>
  </conditionalFormatting>
  <conditionalFormatting sqref="AB73:AC74">
    <cfRule type="expression" dxfId="9352" priority="1018">
      <formula>$AK$13=1</formula>
    </cfRule>
  </conditionalFormatting>
  <conditionalFormatting sqref="AB75:AC76">
    <cfRule type="expression" dxfId="9351" priority="1017">
      <formula>$AK$13=1</formula>
    </cfRule>
  </conditionalFormatting>
  <conditionalFormatting sqref="AD67:AE76">
    <cfRule type="expression" dxfId="9350" priority="1016">
      <formula>$AK$13=1</formula>
    </cfRule>
  </conditionalFormatting>
  <conditionalFormatting sqref="AB125:AC126">
    <cfRule type="expression" dxfId="9349" priority="979">
      <formula>$AB$67=x</formula>
    </cfRule>
    <cfRule type="expression" dxfId="9348" priority="984">
      <formula>$AK$13=1</formula>
    </cfRule>
  </conditionalFormatting>
  <conditionalFormatting sqref="AB127:AC128">
    <cfRule type="expression" dxfId="9347" priority="974">
      <formula>$AB$69=x</formula>
    </cfRule>
    <cfRule type="expression" dxfId="9346" priority="983">
      <formula>$AK$13=1</formula>
    </cfRule>
  </conditionalFormatting>
  <conditionalFormatting sqref="AB129:AC130">
    <cfRule type="expression" dxfId="9345" priority="969">
      <formula>$AB$71=x</formula>
    </cfRule>
    <cfRule type="expression" dxfId="9344" priority="982">
      <formula>$AK$13=1</formula>
    </cfRule>
  </conditionalFormatting>
  <conditionalFormatting sqref="AB131:AC132">
    <cfRule type="expression" dxfId="9343" priority="964">
      <formula>$AB$73=x</formula>
    </cfRule>
    <cfRule type="expression" dxfId="9342" priority="981">
      <formula>$AK$13=1</formula>
    </cfRule>
  </conditionalFormatting>
  <conditionalFormatting sqref="AB133:AC134">
    <cfRule type="expression" dxfId="9341" priority="959">
      <formula>$AB$75=x</formula>
    </cfRule>
    <cfRule type="expression" dxfId="9340" priority="980">
      <formula>$AK$13=1</formula>
    </cfRule>
  </conditionalFormatting>
  <conditionalFormatting sqref="AJ125:AK126">
    <cfRule type="expression" dxfId="9339" priority="975">
      <formula>$AJ$67=x</formula>
    </cfRule>
  </conditionalFormatting>
  <conditionalFormatting sqref="AJ127:AK128">
    <cfRule type="expression" dxfId="9338" priority="970">
      <formula>$AJ$69=x</formula>
    </cfRule>
  </conditionalFormatting>
  <conditionalFormatting sqref="AJ129:AK130">
    <cfRule type="expression" dxfId="9337" priority="965">
      <formula>$AJ$71=x</formula>
    </cfRule>
  </conditionalFormatting>
  <conditionalFormatting sqref="AJ131:AK132">
    <cfRule type="expression" dxfId="9336" priority="960">
      <formula>$AJ$73=x</formula>
    </cfRule>
  </conditionalFormatting>
  <conditionalFormatting sqref="AJ133:AK134">
    <cfRule type="expression" dxfId="9335" priority="955">
      <formula>$AJ$75=x</formula>
    </cfRule>
  </conditionalFormatting>
  <conditionalFormatting sqref="AD125:AE126">
    <cfRule type="expression" dxfId="9334" priority="978">
      <formula>$AD$67=x</formula>
    </cfRule>
  </conditionalFormatting>
  <conditionalFormatting sqref="AF125:AG126">
    <cfRule type="expression" dxfId="9333" priority="977">
      <formula>$AF$67=x</formula>
    </cfRule>
  </conditionalFormatting>
  <conditionalFormatting sqref="AH125:AI126">
    <cfRule type="expression" dxfId="9332" priority="976">
      <formula>$AH$67=x</formula>
    </cfRule>
  </conditionalFormatting>
  <conditionalFormatting sqref="AD127:AE128">
    <cfRule type="expression" dxfId="9331" priority="973">
      <formula>$AD$69=x</formula>
    </cfRule>
  </conditionalFormatting>
  <conditionalFormatting sqref="AF127:AG128">
    <cfRule type="expression" dxfId="9330" priority="972">
      <formula>$AF$69=x</formula>
    </cfRule>
  </conditionalFormatting>
  <conditionalFormatting sqref="AH127:AI128">
    <cfRule type="expression" dxfId="9329" priority="971">
      <formula>$AH$69=x</formula>
    </cfRule>
  </conditionalFormatting>
  <conditionalFormatting sqref="AD129:AE130">
    <cfRule type="expression" dxfId="9328" priority="968">
      <formula>$AD$71=x</formula>
    </cfRule>
  </conditionalFormatting>
  <conditionalFormatting sqref="AF129:AG130">
    <cfRule type="expression" dxfId="9327" priority="967">
      <formula>$AF$71=x</formula>
    </cfRule>
  </conditionalFormatting>
  <conditionalFormatting sqref="AH129:AI130">
    <cfRule type="expression" dxfId="9326" priority="966">
      <formula>$AH$71=x</formula>
    </cfRule>
  </conditionalFormatting>
  <conditionalFormatting sqref="AD131:AE132">
    <cfRule type="expression" dxfId="9325" priority="963">
      <formula>$AD$73=x</formula>
    </cfRule>
  </conditionalFormatting>
  <conditionalFormatting sqref="AF131:AG132">
    <cfRule type="expression" dxfId="9324" priority="962">
      <formula>$AF$73=x</formula>
    </cfRule>
  </conditionalFormatting>
  <conditionalFormatting sqref="AH131:AI132">
    <cfRule type="expression" dxfId="9323" priority="961">
      <formula>$AH$73=x</formula>
    </cfRule>
  </conditionalFormatting>
  <conditionalFormatting sqref="AD133:AE134">
    <cfRule type="expression" dxfId="9322" priority="958">
      <formula>$AD$75=x</formula>
    </cfRule>
  </conditionalFormatting>
  <conditionalFormatting sqref="AF133:AG134">
    <cfRule type="expression" dxfId="9321" priority="957">
      <formula>$AF$75=x</formula>
    </cfRule>
  </conditionalFormatting>
  <conditionalFormatting sqref="AH133:AI134">
    <cfRule type="expression" dxfId="9320" priority="956">
      <formula>$AH$75=x</formula>
    </cfRule>
  </conditionalFormatting>
  <conditionalFormatting sqref="D29:AB34">
    <cfRule type="cellIs" dxfId="9319" priority="896" operator="notEqual">
      <formula>$BF$19</formula>
    </cfRule>
  </conditionalFormatting>
  <conditionalFormatting sqref="AD29">
    <cfRule type="cellIs" dxfId="9318" priority="895" operator="notEqual">
      <formula>$BF$19</formula>
    </cfRule>
  </conditionalFormatting>
  <conditionalFormatting sqref="E67:H67">
    <cfRule type="expression" dxfId="9317" priority="894">
      <formula>$I$66&lt;&gt;""</formula>
    </cfRule>
  </conditionalFormatting>
  <conditionalFormatting sqref="I67:V67">
    <cfRule type="expression" dxfId="9316" priority="893">
      <formula>$I$66&lt;&gt;""</formula>
    </cfRule>
  </conditionalFormatting>
  <conditionalFormatting sqref="D22">
    <cfRule type="expression" dxfId="9315" priority="890">
      <formula>$AK$13&lt;&gt;1</formula>
    </cfRule>
  </conditionalFormatting>
  <conditionalFormatting sqref="X90:Y90">
    <cfRule type="expression" dxfId="9314" priority="654">
      <formula>AND($D90&lt;&gt;"",$X90="")</formula>
    </cfRule>
  </conditionalFormatting>
  <conditionalFormatting sqref="Z90:AA90">
    <cfRule type="expression" dxfId="9313" priority="653">
      <formula>AND($D90&lt;&gt;"",$Z90="")</formula>
    </cfRule>
  </conditionalFormatting>
  <conditionalFormatting sqref="AB90:AC90">
    <cfRule type="expression" dxfId="9312" priority="652">
      <formula>AND($D90&lt;&gt;"",$AB90="")</formula>
    </cfRule>
  </conditionalFormatting>
  <conditionalFormatting sqref="AD90:AE90">
    <cfRule type="expression" dxfId="9311" priority="651">
      <formula>AND($D90&lt;&gt;"",$AD90="")</formula>
    </cfRule>
  </conditionalFormatting>
  <conditionalFormatting sqref="AF90:AG90">
    <cfRule type="expression" dxfId="9310" priority="650">
      <formula>AND($D90&lt;&gt;"",$AF90="")</formula>
    </cfRule>
  </conditionalFormatting>
  <conditionalFormatting sqref="AH90:AI90">
    <cfRule type="expression" dxfId="9309" priority="649">
      <formula>AND($D90&lt;&gt;"",$AH90="")</formula>
    </cfRule>
  </conditionalFormatting>
  <conditionalFormatting sqref="AJ90:AK90">
    <cfRule type="expression" dxfId="9308" priority="648">
      <formula>AND($D90&lt;&gt;"",$AJ90="")</formula>
    </cfRule>
  </conditionalFormatting>
  <conditionalFormatting sqref="X91:Y91">
    <cfRule type="expression" dxfId="9307" priority="638">
      <formula>AND($D91&lt;&gt;"",$X91="")</formula>
    </cfRule>
  </conditionalFormatting>
  <conditionalFormatting sqref="Z91:AA91">
    <cfRule type="expression" dxfId="9306" priority="637">
      <formula>AND($D91&lt;&gt;"",$Z91="")</formula>
    </cfRule>
  </conditionalFormatting>
  <conditionalFormatting sqref="AB91:AC91">
    <cfRule type="expression" dxfId="9305" priority="636">
      <formula>AND($D91&lt;&gt;"",$AB91="")</formula>
    </cfRule>
  </conditionalFormatting>
  <conditionalFormatting sqref="AD91:AE91">
    <cfRule type="expression" dxfId="9304" priority="635">
      <formula>AND($D91&lt;&gt;"",$AD91="")</formula>
    </cfRule>
  </conditionalFormatting>
  <conditionalFormatting sqref="AF91:AG91">
    <cfRule type="expression" dxfId="9303" priority="634">
      <formula>AND($D91&lt;&gt;"",$AF91="")</formula>
    </cfRule>
  </conditionalFormatting>
  <conditionalFormatting sqref="AH91:AI91">
    <cfRule type="expression" dxfId="9302" priority="633">
      <formula>AND($D91&lt;&gt;"",$AH91="")</formula>
    </cfRule>
  </conditionalFormatting>
  <conditionalFormatting sqref="AJ91:AK91">
    <cfRule type="expression" dxfId="9301" priority="632">
      <formula>AND($D91&lt;&gt;"",$AJ91="")</formula>
    </cfRule>
  </conditionalFormatting>
  <conditionalFormatting sqref="X92:Y92">
    <cfRule type="expression" dxfId="9300" priority="622">
      <formula>AND($D92&lt;&gt;"",$X92="")</formula>
    </cfRule>
  </conditionalFormatting>
  <conditionalFormatting sqref="Z92:AA92">
    <cfRule type="expression" dxfId="9299" priority="621">
      <formula>AND($D92&lt;&gt;"",$Z92="")</formula>
    </cfRule>
  </conditionalFormatting>
  <conditionalFormatting sqref="AB92:AC92">
    <cfRule type="expression" dxfId="9298" priority="620">
      <formula>AND($D92&lt;&gt;"",$AB92="")</formula>
    </cfRule>
  </conditionalFormatting>
  <conditionalFormatting sqref="AD92:AE92">
    <cfRule type="expression" dxfId="9297" priority="619">
      <formula>AND($D92&lt;&gt;"",$AD92="")</formula>
    </cfRule>
  </conditionalFormatting>
  <conditionalFormatting sqref="AF92:AG92">
    <cfRule type="expression" dxfId="9296" priority="618">
      <formula>AND($D92&lt;&gt;"",$AF92="")</formula>
    </cfRule>
  </conditionalFormatting>
  <conditionalFormatting sqref="AH92:AI92">
    <cfRule type="expression" dxfId="9295" priority="617">
      <formula>AND($D92&lt;&gt;"",$AH92="")</formula>
    </cfRule>
  </conditionalFormatting>
  <conditionalFormatting sqref="AJ92:AK92">
    <cfRule type="expression" dxfId="9294" priority="616">
      <formula>AND($D92&lt;&gt;"",$AJ92="")</formula>
    </cfRule>
  </conditionalFormatting>
  <conditionalFormatting sqref="X93:Y93">
    <cfRule type="expression" dxfId="9293" priority="606">
      <formula>AND($D93&lt;&gt;"",$X93="")</formula>
    </cfRule>
  </conditionalFormatting>
  <conditionalFormatting sqref="Z93:AA93">
    <cfRule type="expression" dxfId="9292" priority="605">
      <formula>AND($D93&lt;&gt;"",$Z93="")</formula>
    </cfRule>
  </conditionalFormatting>
  <conditionalFormatting sqref="AB93:AC93">
    <cfRule type="expression" dxfId="9291" priority="604">
      <formula>AND($D93&lt;&gt;"",$AB93="")</formula>
    </cfRule>
  </conditionalFormatting>
  <conditionalFormatting sqref="AD93:AE93">
    <cfRule type="expression" dxfId="9290" priority="603">
      <formula>AND($D93&lt;&gt;"",$AD93="")</formula>
    </cfRule>
  </conditionalFormatting>
  <conditionalFormatting sqref="AF93:AG93">
    <cfRule type="expression" dxfId="9289" priority="602">
      <formula>AND($D93&lt;&gt;"",$AF93="")</formula>
    </cfRule>
  </conditionalFormatting>
  <conditionalFormatting sqref="AH93:AI93">
    <cfRule type="expression" dxfId="9288" priority="601">
      <formula>AND($D93&lt;&gt;"",$AH93="")</formula>
    </cfRule>
  </conditionalFormatting>
  <conditionalFormatting sqref="AJ93:AK93">
    <cfRule type="expression" dxfId="9287" priority="600">
      <formula>AND($D93&lt;&gt;"",$AJ93="")</formula>
    </cfRule>
  </conditionalFormatting>
  <conditionalFormatting sqref="X94:Y94">
    <cfRule type="expression" dxfId="9286" priority="590">
      <formula>AND($D94&lt;&gt;"",$X94="")</formula>
    </cfRule>
  </conditionalFormatting>
  <conditionalFormatting sqref="Z94:AA94">
    <cfRule type="expression" dxfId="9285" priority="589">
      <formula>AND($D94&lt;&gt;"",$Z94="")</formula>
    </cfRule>
  </conditionalFormatting>
  <conditionalFormatting sqref="AB94:AC94">
    <cfRule type="expression" dxfId="9284" priority="588">
      <formula>AND($D94&lt;&gt;"",$AB94="")</formula>
    </cfRule>
  </conditionalFormatting>
  <conditionalFormatting sqref="AD94:AE94">
    <cfRule type="expression" dxfId="9283" priority="587">
      <formula>AND($D94&lt;&gt;"",$AD94="")</formula>
    </cfRule>
  </conditionalFormatting>
  <conditionalFormatting sqref="AF94:AG94">
    <cfRule type="expression" dxfId="9282" priority="586">
      <formula>AND($D94&lt;&gt;"",$AF94="")</formula>
    </cfRule>
  </conditionalFormatting>
  <conditionalFormatting sqref="AH94:AI94">
    <cfRule type="expression" dxfId="9281" priority="585">
      <formula>AND($D94&lt;&gt;"",$AH94="")</formula>
    </cfRule>
  </conditionalFormatting>
  <conditionalFormatting sqref="AJ94:AK94">
    <cfRule type="expression" dxfId="9280" priority="584">
      <formula>AND($D94&lt;&gt;"",$AJ94="")</formula>
    </cfRule>
  </conditionalFormatting>
  <conditionalFormatting sqref="X95:Y95">
    <cfRule type="expression" dxfId="9279" priority="574">
      <formula>AND($D95&lt;&gt;"",$X95="")</formula>
    </cfRule>
  </conditionalFormatting>
  <conditionalFormatting sqref="Z95:AA95">
    <cfRule type="expression" dxfId="9278" priority="573">
      <formula>AND($D95&lt;&gt;"",$Z95="")</formula>
    </cfRule>
  </conditionalFormatting>
  <conditionalFormatting sqref="AB95:AC95">
    <cfRule type="expression" dxfId="9277" priority="572">
      <formula>AND($D95&lt;&gt;"",$AB95="")</formula>
    </cfRule>
  </conditionalFormatting>
  <conditionalFormatting sqref="AD95:AE95">
    <cfRule type="expression" dxfId="9276" priority="571">
      <formula>AND($D95&lt;&gt;"",$AD95="")</formula>
    </cfRule>
  </conditionalFormatting>
  <conditionalFormatting sqref="AF95:AG95">
    <cfRule type="expression" dxfId="9275" priority="570">
      <formula>AND($D95&lt;&gt;"",$AF95="")</formula>
    </cfRule>
  </conditionalFormatting>
  <conditionalFormatting sqref="AH95:AI95">
    <cfRule type="expression" dxfId="9274" priority="569">
      <formula>AND($D95&lt;&gt;"",$AH95="")</formula>
    </cfRule>
  </conditionalFormatting>
  <conditionalFormatting sqref="AJ95:AK95">
    <cfRule type="expression" dxfId="9273" priority="568">
      <formula>AND($D95&lt;&gt;"",$AJ95="")</formula>
    </cfRule>
  </conditionalFormatting>
  <conditionalFormatting sqref="X96:Y96">
    <cfRule type="expression" dxfId="9272" priority="558">
      <formula>AND($D96&lt;&gt;"",$X96="")</formula>
    </cfRule>
  </conditionalFormatting>
  <conditionalFormatting sqref="Z96:AA96">
    <cfRule type="expression" dxfId="9271" priority="557">
      <formula>AND($D96&lt;&gt;"",$Z96="")</formula>
    </cfRule>
  </conditionalFormatting>
  <conditionalFormatting sqref="AB96:AC96">
    <cfRule type="expression" dxfId="9270" priority="556">
      <formula>AND($D96&lt;&gt;"",$AB96="")</formula>
    </cfRule>
  </conditionalFormatting>
  <conditionalFormatting sqref="AD96:AE96">
    <cfRule type="expression" dxfId="9269" priority="555">
      <formula>AND($D96&lt;&gt;"",$AD96="")</formula>
    </cfRule>
  </conditionalFormatting>
  <conditionalFormatting sqref="AF96:AG96">
    <cfRule type="expression" dxfId="9268" priority="554">
      <formula>AND($D96&lt;&gt;"",$AF96="")</formula>
    </cfRule>
  </conditionalFormatting>
  <conditionalFormatting sqref="AH96:AI96">
    <cfRule type="expression" dxfId="9267" priority="553">
      <formula>AND($D96&lt;&gt;"",$AH96="")</formula>
    </cfRule>
  </conditionalFormatting>
  <conditionalFormatting sqref="AJ96:AK96">
    <cfRule type="expression" dxfId="9266" priority="552">
      <formula>AND($D96&lt;&gt;"",$AJ96="")</formula>
    </cfRule>
  </conditionalFormatting>
  <conditionalFormatting sqref="X105:Y105">
    <cfRule type="expression" dxfId="9265" priority="369">
      <formula>AND($D105&lt;&gt;"",$X105="")</formula>
    </cfRule>
  </conditionalFormatting>
  <conditionalFormatting sqref="Z105:AA105">
    <cfRule type="expression" dxfId="9264" priority="368">
      <formula>AND($D105&lt;&gt;"",$Z105="")</formula>
    </cfRule>
  </conditionalFormatting>
  <conditionalFormatting sqref="AB105:AC105">
    <cfRule type="expression" dxfId="9263" priority="367">
      <formula>AND($D105&lt;&gt;"",$AB105="")</formula>
    </cfRule>
  </conditionalFormatting>
  <conditionalFormatting sqref="AD105:AE105">
    <cfRule type="expression" dxfId="9262" priority="366">
      <formula>AND($D105&lt;&gt;"",$AD105="")</formula>
    </cfRule>
  </conditionalFormatting>
  <conditionalFormatting sqref="AF105:AG105">
    <cfRule type="expression" dxfId="9261" priority="365">
      <formula>AND($D105&lt;&gt;"",$AF105="")</formula>
    </cfRule>
  </conditionalFormatting>
  <conditionalFormatting sqref="AH105:AI105">
    <cfRule type="expression" dxfId="9260" priority="364">
      <formula>AND($D105&lt;&gt;"",$AH105="")</formula>
    </cfRule>
  </conditionalFormatting>
  <conditionalFormatting sqref="AJ105:AK105">
    <cfRule type="expression" dxfId="9259" priority="363">
      <formula>AND($D105&lt;&gt;"",$AJ105="")</formula>
    </cfRule>
  </conditionalFormatting>
  <conditionalFormatting sqref="X106:Y106">
    <cfRule type="expression" dxfId="9258" priority="362">
      <formula>AND($D106&lt;&gt;"",$X106="")</formula>
    </cfRule>
  </conditionalFormatting>
  <conditionalFormatting sqref="Z106:AA106">
    <cfRule type="expression" dxfId="9257" priority="361">
      <formula>AND($D106&lt;&gt;"",$Z106="")</formula>
    </cfRule>
  </conditionalFormatting>
  <conditionalFormatting sqref="AB106:AC106">
    <cfRule type="expression" dxfId="9256" priority="360">
      <formula>AND($D106&lt;&gt;"",$AB106="")</formula>
    </cfRule>
  </conditionalFormatting>
  <conditionalFormatting sqref="AD106:AE106">
    <cfRule type="expression" dxfId="9255" priority="359">
      <formula>AND($D106&lt;&gt;"",$AD106="")</formula>
    </cfRule>
  </conditionalFormatting>
  <conditionalFormatting sqref="AF106:AG106">
    <cfRule type="expression" dxfId="9254" priority="358">
      <formula>AND($D106&lt;&gt;"",$AF106="")</formula>
    </cfRule>
  </conditionalFormatting>
  <conditionalFormatting sqref="AH106:AI106">
    <cfRule type="expression" dxfId="9253" priority="357">
      <formula>AND($D106&lt;&gt;"",$AH106="")</formula>
    </cfRule>
  </conditionalFormatting>
  <conditionalFormatting sqref="AJ106:AK106">
    <cfRule type="expression" dxfId="9252" priority="356">
      <formula>AND($D106&lt;&gt;"",$AJ106="")</formula>
    </cfRule>
  </conditionalFormatting>
  <conditionalFormatting sqref="X107:Y107">
    <cfRule type="expression" dxfId="9251" priority="355">
      <formula>AND($D107&lt;&gt;"",$X107="")</formula>
    </cfRule>
  </conditionalFormatting>
  <conditionalFormatting sqref="Z107:AA107">
    <cfRule type="expression" dxfId="9250" priority="354">
      <formula>AND($D107&lt;&gt;"",$Z107="")</formula>
    </cfRule>
  </conditionalFormatting>
  <conditionalFormatting sqref="AB107:AC107">
    <cfRule type="expression" dxfId="9249" priority="353">
      <formula>AND($D107&lt;&gt;"",$AB107="")</formula>
    </cfRule>
  </conditionalFormatting>
  <conditionalFormatting sqref="AD107:AE107">
    <cfRule type="expression" dxfId="9248" priority="352">
      <formula>AND($D107&lt;&gt;"",$AD107="")</formula>
    </cfRule>
  </conditionalFormatting>
  <conditionalFormatting sqref="AF107:AG107">
    <cfRule type="expression" dxfId="9247" priority="351">
      <formula>AND($D107&lt;&gt;"",$AF107="")</formula>
    </cfRule>
  </conditionalFormatting>
  <conditionalFormatting sqref="AH107:AI107">
    <cfRule type="expression" dxfId="9246" priority="350">
      <formula>AND($D107&lt;&gt;"",$AH107="")</formula>
    </cfRule>
  </conditionalFormatting>
  <conditionalFormatting sqref="AJ107:AK107">
    <cfRule type="expression" dxfId="9245" priority="349">
      <formula>AND($D107&lt;&gt;"",$AJ107="")</formula>
    </cfRule>
  </conditionalFormatting>
  <conditionalFormatting sqref="X108:Y108">
    <cfRule type="expression" dxfId="9244" priority="348">
      <formula>AND($D108&lt;&gt;"",$X108="")</formula>
    </cfRule>
  </conditionalFormatting>
  <conditionalFormatting sqref="Z108:AA108">
    <cfRule type="expression" dxfId="9243" priority="347">
      <formula>AND($D108&lt;&gt;"",$Z108="")</formula>
    </cfRule>
  </conditionalFormatting>
  <conditionalFormatting sqref="AB108:AC108">
    <cfRule type="expression" dxfId="9242" priority="346">
      <formula>AND($D108&lt;&gt;"",$AB108="")</formula>
    </cfRule>
  </conditionalFormatting>
  <conditionalFormatting sqref="AD108:AE108">
    <cfRule type="expression" dxfId="9241" priority="345">
      <formula>AND($D108&lt;&gt;"",$AD108="")</formula>
    </cfRule>
  </conditionalFormatting>
  <conditionalFormatting sqref="AF108:AG108">
    <cfRule type="expression" dxfId="9240" priority="344">
      <formula>AND($D108&lt;&gt;"",$AF108="")</formula>
    </cfRule>
  </conditionalFormatting>
  <conditionalFormatting sqref="AH108:AI108">
    <cfRule type="expression" dxfId="9239" priority="343">
      <formula>AND($D108&lt;&gt;"",$AH108="")</formula>
    </cfRule>
  </conditionalFormatting>
  <conditionalFormatting sqref="AJ108:AK108">
    <cfRule type="expression" dxfId="9238" priority="342">
      <formula>AND($D108&lt;&gt;"",$AJ108="")</formula>
    </cfRule>
  </conditionalFormatting>
  <conditionalFormatting sqref="X109:Y109">
    <cfRule type="expression" dxfId="9237" priority="341">
      <formula>AND($D109&lt;&gt;"",$X109="")</formula>
    </cfRule>
  </conditionalFormatting>
  <conditionalFormatting sqref="Z109:AA109">
    <cfRule type="expression" dxfId="9236" priority="340">
      <formula>AND($D109&lt;&gt;"",$Z109="")</formula>
    </cfRule>
  </conditionalFormatting>
  <conditionalFormatting sqref="AB109:AC109">
    <cfRule type="expression" dxfId="9235" priority="339">
      <formula>AND($D109&lt;&gt;"",$AB109="")</formula>
    </cfRule>
  </conditionalFormatting>
  <conditionalFormatting sqref="AD109:AE109">
    <cfRule type="expression" dxfId="9234" priority="338">
      <formula>AND($D109&lt;&gt;"",$AD109="")</formula>
    </cfRule>
  </conditionalFormatting>
  <conditionalFormatting sqref="AF109:AG109">
    <cfRule type="expression" dxfId="9233" priority="337">
      <formula>AND($D109&lt;&gt;"",$AF109="")</formula>
    </cfRule>
  </conditionalFormatting>
  <conditionalFormatting sqref="AH109:AI109">
    <cfRule type="expression" dxfId="9232" priority="336">
      <formula>AND($D109&lt;&gt;"",$AH109="")</formula>
    </cfRule>
  </conditionalFormatting>
  <conditionalFormatting sqref="AJ109:AK109">
    <cfRule type="expression" dxfId="9231" priority="335">
      <formula>AND($D109&lt;&gt;"",$AJ109="")</formula>
    </cfRule>
  </conditionalFormatting>
  <conditionalFormatting sqref="X110:Y110">
    <cfRule type="expression" dxfId="9230" priority="334">
      <formula>AND($D110&lt;&gt;"",$X110="")</formula>
    </cfRule>
  </conditionalFormatting>
  <conditionalFormatting sqref="Z110:AA110">
    <cfRule type="expression" dxfId="9229" priority="333">
      <formula>AND($D110&lt;&gt;"",$Z110="")</formula>
    </cfRule>
  </conditionalFormatting>
  <conditionalFormatting sqref="AB110:AC110">
    <cfRule type="expression" dxfId="9228" priority="332">
      <formula>AND($D110&lt;&gt;"",$AB110="")</formula>
    </cfRule>
  </conditionalFormatting>
  <conditionalFormatting sqref="AD110:AE110">
    <cfRule type="expression" dxfId="9227" priority="331">
      <formula>AND($D110&lt;&gt;"",$AD110="")</formula>
    </cfRule>
  </conditionalFormatting>
  <conditionalFormatting sqref="AF110:AG110">
    <cfRule type="expression" dxfId="9226" priority="330">
      <formula>AND($D110&lt;&gt;"",$AF110="")</formula>
    </cfRule>
  </conditionalFormatting>
  <conditionalFormatting sqref="AH110:AI110">
    <cfRule type="expression" dxfId="9225" priority="329">
      <formula>AND($D110&lt;&gt;"",$AH110="")</formula>
    </cfRule>
  </conditionalFormatting>
  <conditionalFormatting sqref="AJ110:AK110">
    <cfRule type="expression" dxfId="9224" priority="328">
      <formula>AND($D110&lt;&gt;"",$AJ110="")</formula>
    </cfRule>
  </conditionalFormatting>
  <conditionalFormatting sqref="X111:Y111">
    <cfRule type="expression" dxfId="9223" priority="327">
      <formula>AND($D111&lt;&gt;"",$X111="")</formula>
    </cfRule>
  </conditionalFormatting>
  <conditionalFormatting sqref="Z111:AA111">
    <cfRule type="expression" dxfId="9222" priority="326">
      <formula>AND($D111&lt;&gt;"",$Z111="")</formula>
    </cfRule>
  </conditionalFormatting>
  <conditionalFormatting sqref="AB111:AC111">
    <cfRule type="expression" dxfId="9221" priority="325">
      <formula>AND($D111&lt;&gt;"",$AB111="")</formula>
    </cfRule>
  </conditionalFormatting>
  <conditionalFormatting sqref="AD111:AE111">
    <cfRule type="expression" dxfId="9220" priority="324">
      <formula>AND($D111&lt;&gt;"",$AD111="")</formula>
    </cfRule>
  </conditionalFormatting>
  <conditionalFormatting sqref="AF111:AG111">
    <cfRule type="expression" dxfId="9219" priority="323">
      <formula>AND($D111&lt;&gt;"",$AF111="")</formula>
    </cfRule>
  </conditionalFormatting>
  <conditionalFormatting sqref="AH111:AI111">
    <cfRule type="expression" dxfId="9218" priority="322">
      <formula>AND($D111&lt;&gt;"",$AH111="")</formula>
    </cfRule>
  </conditionalFormatting>
  <conditionalFormatting sqref="AJ111:AK111">
    <cfRule type="expression" dxfId="9217" priority="321">
      <formula>AND($D111&lt;&gt;"",$AJ111="")</formula>
    </cfRule>
  </conditionalFormatting>
  <conditionalFormatting sqref="S144:W146">
    <cfRule type="expression" dxfId="9216" priority="85">
      <formula>$AM$145=x</formula>
    </cfRule>
  </conditionalFormatting>
  <conditionalFormatting sqref="AL144:AR146">
    <cfRule type="expression" dxfId="9215" priority="83">
      <formula>$T$145=x</formula>
    </cfRule>
  </conditionalFormatting>
  <conditionalFormatting sqref="R69:W73 R123:W127 R76:W80 R130:W134">
    <cfRule type="expression" dxfId="9214" priority="1292">
      <formula>$BL$231=1</formula>
    </cfRule>
  </conditionalFormatting>
  <conditionalFormatting sqref="AK13">
    <cfRule type="expression" dxfId="9213" priority="1296">
      <formula>$BL$231=1</formula>
    </cfRule>
  </conditionalFormatting>
  <conditionalFormatting sqref="BF19">
    <cfRule type="expression" dxfId="9212" priority="80">
      <formula>$BL$231=1</formula>
    </cfRule>
  </conditionalFormatting>
  <conditionalFormatting sqref="X102:Y102">
    <cfRule type="expression" dxfId="9211" priority="72">
      <formula>AND($D102&lt;&gt;"",$X102="")</formula>
    </cfRule>
  </conditionalFormatting>
  <conditionalFormatting sqref="Z102:AA102">
    <cfRule type="expression" dxfId="9210" priority="71">
      <formula>AND($D102&lt;&gt;"",$Z102="")</formula>
    </cfRule>
  </conditionalFormatting>
  <conditionalFormatting sqref="AB102:AC102">
    <cfRule type="expression" dxfId="9209" priority="70">
      <formula>AND($D102&lt;&gt;"",$AB102="")</formula>
    </cfRule>
  </conditionalFormatting>
  <conditionalFormatting sqref="AD102:AE102">
    <cfRule type="expression" dxfId="9208" priority="69">
      <formula>AND($D102&lt;&gt;"",$AD102="")</formula>
    </cfRule>
  </conditionalFormatting>
  <conditionalFormatting sqref="AF102:AG102">
    <cfRule type="expression" dxfId="9207" priority="68">
      <formula>AND($D102&lt;&gt;"",$AF102="")</formula>
    </cfRule>
  </conditionalFormatting>
  <conditionalFormatting sqref="AH102:AI102">
    <cfRule type="expression" dxfId="9206" priority="67">
      <formula>AND($D102&lt;&gt;"",$AH102="")</formula>
    </cfRule>
  </conditionalFormatting>
  <conditionalFormatting sqref="AJ102:AK102">
    <cfRule type="expression" dxfId="9205" priority="66">
      <formula>AND($D102&lt;&gt;"",$AJ102="")</formula>
    </cfRule>
  </conditionalFormatting>
  <conditionalFormatting sqref="D177:BG179 D190:AZ199 E181:AZ189 D180:AZ180">
    <cfRule type="expression" dxfId="9204" priority="58">
      <formula>$AM$145=x</formula>
    </cfRule>
  </conditionalFormatting>
  <conditionalFormatting sqref="X88:Y88">
    <cfRule type="expression" dxfId="9203" priority="52">
      <formula>AND($D88&lt;&gt;"",$X88="")</formula>
    </cfRule>
  </conditionalFormatting>
  <conditionalFormatting sqref="Z88:AA88">
    <cfRule type="expression" dxfId="9202" priority="51">
      <formula>AND($D88&lt;&gt;"",$Z88="")</formula>
    </cfRule>
  </conditionalFormatting>
  <conditionalFormatting sqref="AB88:AC88">
    <cfRule type="expression" dxfId="9201" priority="50">
      <formula>AND($D88&lt;&gt;"",$AB88="")</formula>
    </cfRule>
  </conditionalFormatting>
  <conditionalFormatting sqref="AD88:AE88">
    <cfRule type="expression" dxfId="9200" priority="49">
      <formula>AND($D88&lt;&gt;"",$AD88="")</formula>
    </cfRule>
  </conditionalFormatting>
  <conditionalFormatting sqref="AF88:AG88">
    <cfRule type="expression" dxfId="9199" priority="48">
      <formula>AND($D88&lt;&gt;"",$AF88="")</formula>
    </cfRule>
  </conditionalFormatting>
  <conditionalFormatting sqref="AH88:AI88">
    <cfRule type="expression" dxfId="9198" priority="47">
      <formula>AND($D88&lt;&gt;"",$AH88="")</formula>
    </cfRule>
  </conditionalFormatting>
  <conditionalFormatting sqref="AJ88:AK88">
    <cfRule type="expression" dxfId="9197" priority="46">
      <formula>AND($D88&lt;&gt;"",$AJ88="")</formula>
    </cfRule>
  </conditionalFormatting>
  <conditionalFormatting sqref="X103:Y103">
    <cfRule type="expression" dxfId="9196" priority="30">
      <formula>AND($D103&lt;&gt;"",$X103="")</formula>
    </cfRule>
  </conditionalFormatting>
  <conditionalFormatting sqref="Z103:AA103">
    <cfRule type="expression" dxfId="9195" priority="29">
      <formula>AND($D103&lt;&gt;"",$Z103="")</formula>
    </cfRule>
  </conditionalFormatting>
  <conditionalFormatting sqref="AB103:AC103">
    <cfRule type="expression" dxfId="9194" priority="28">
      <formula>AND($D103&lt;&gt;"",$AB103="")</formula>
    </cfRule>
  </conditionalFormatting>
  <conditionalFormatting sqref="AD103:AE103">
    <cfRule type="expression" dxfId="9193" priority="27">
      <formula>AND($D103&lt;&gt;"",$AD103="")</formula>
    </cfRule>
  </conditionalFormatting>
  <conditionalFormatting sqref="AF103:AG103">
    <cfRule type="expression" dxfId="9192" priority="26">
      <formula>AND($D103&lt;&gt;"",$AF103="")</formula>
    </cfRule>
  </conditionalFormatting>
  <conditionalFormatting sqref="AH103:AI103">
    <cfRule type="expression" dxfId="9191" priority="25">
      <formula>AND($D103&lt;&gt;"",$AH103="")</formula>
    </cfRule>
  </conditionalFormatting>
  <conditionalFormatting sqref="AJ103:AK103">
    <cfRule type="expression" dxfId="9190" priority="24">
      <formula>AND($D103&lt;&gt;"",$AJ103="")</formula>
    </cfRule>
  </conditionalFormatting>
  <conditionalFormatting sqref="X104:Y104">
    <cfRule type="expression" dxfId="9189" priority="23">
      <formula>AND($D104&lt;&gt;"",$X104="")</formula>
    </cfRule>
  </conditionalFormatting>
  <conditionalFormatting sqref="Z104:AA104">
    <cfRule type="expression" dxfId="9188" priority="22">
      <formula>AND($D104&lt;&gt;"",$Z104="")</formula>
    </cfRule>
  </conditionalFormatting>
  <conditionalFormatting sqref="AB104:AC104">
    <cfRule type="expression" dxfId="9187" priority="21">
      <formula>AND($D104&lt;&gt;"",$AB104="")</formula>
    </cfRule>
  </conditionalFormatting>
  <conditionalFormatting sqref="AD104:AE104">
    <cfRule type="expression" dxfId="9186" priority="20">
      <formula>AND($D104&lt;&gt;"",$AD104="")</formula>
    </cfRule>
  </conditionalFormatting>
  <conditionalFormatting sqref="AF104:AG104">
    <cfRule type="expression" dxfId="9185" priority="19">
      <formula>AND($D104&lt;&gt;"",$AF104="")</formula>
    </cfRule>
  </conditionalFormatting>
  <conditionalFormatting sqref="AH104:AI104">
    <cfRule type="expression" dxfId="9184" priority="18">
      <formula>AND($D104&lt;&gt;"",$AH104="")</formula>
    </cfRule>
  </conditionalFormatting>
  <conditionalFormatting sqref="AJ104:AK104">
    <cfRule type="expression" dxfId="9183" priority="17">
      <formula>AND($D104&lt;&gt;"",$AJ104="")</formula>
    </cfRule>
  </conditionalFormatting>
  <conditionalFormatting sqref="BA180:BF189">
    <cfRule type="expression" dxfId="9182" priority="16">
      <formula>$AM$145=x</formula>
    </cfRule>
  </conditionalFormatting>
  <conditionalFormatting sqref="BA190:BF199">
    <cfRule type="expression" dxfId="9181" priority="15">
      <formula>$AM$145=x</formula>
    </cfRule>
  </conditionalFormatting>
  <conditionalFormatting sqref="BG181:BG199">
    <cfRule type="expression" dxfId="9180" priority="14">
      <formula>$AM$145=x</formula>
    </cfRule>
  </conditionalFormatting>
  <conditionalFormatting sqref="BG181:BG189">
    <cfRule type="expression" dxfId="9179" priority="13">
      <formula>$AM$145=x</formula>
    </cfRule>
  </conditionalFormatting>
  <conditionalFormatting sqref="BG180:BG189">
    <cfRule type="expression" dxfId="9178" priority="12">
      <formula>$AM$145=x</formula>
    </cfRule>
  </conditionalFormatting>
  <conditionalFormatting sqref="BG180:BG189">
    <cfRule type="expression" dxfId="9177" priority="11">
      <formula>$AM$145=x</formula>
    </cfRule>
  </conditionalFormatting>
  <conditionalFormatting sqref="BG190:BG199">
    <cfRule type="expression" dxfId="9176" priority="10">
      <formula>$AM$145=x</formula>
    </cfRule>
  </conditionalFormatting>
  <conditionalFormatting sqref="BG190:BG199">
    <cfRule type="expression" dxfId="9175" priority="9">
      <formula>$AM$145=x</formula>
    </cfRule>
  </conditionalFormatting>
  <conditionalFormatting sqref="BG190:BG199">
    <cfRule type="expression" dxfId="9174" priority="8">
      <formula>$AM$145=x</formula>
    </cfRule>
  </conditionalFormatting>
  <conditionalFormatting sqref="X89:Y89">
    <cfRule type="expression" dxfId="9173" priority="7">
      <formula>AND($D89&lt;&gt;"",$X89="")</formula>
    </cfRule>
  </conditionalFormatting>
  <conditionalFormatting sqref="Z89:AA89">
    <cfRule type="expression" dxfId="9172" priority="6">
      <formula>AND($D89&lt;&gt;"",$Z89="")</formula>
    </cfRule>
  </conditionalFormatting>
  <conditionalFormatting sqref="AB89:AC89">
    <cfRule type="expression" dxfId="9171" priority="5">
      <formula>AND($D89&lt;&gt;"",$AB89="")</formula>
    </cfRule>
  </conditionalFormatting>
  <conditionalFormatting sqref="AD89:AE89">
    <cfRule type="expression" dxfId="9170" priority="4">
      <formula>AND($D89&lt;&gt;"",$AD89="")</formula>
    </cfRule>
  </conditionalFormatting>
  <conditionalFormatting sqref="AF89:AG89">
    <cfRule type="expression" dxfId="9169" priority="3">
      <formula>AND($D89&lt;&gt;"",$AF89="")</formula>
    </cfRule>
  </conditionalFormatting>
  <conditionalFormatting sqref="AH89:AI89">
    <cfRule type="expression" dxfId="9168" priority="2">
      <formula>AND($D89&lt;&gt;"",$AH89="")</formula>
    </cfRule>
  </conditionalFormatting>
  <conditionalFormatting sqref="AJ89:AK89">
    <cfRule type="expression" dxfId="9167" priority="1">
      <formula>AND($D89&lt;&gt;"",$AJ89="")</formula>
    </cfRule>
  </conditionalFormatting>
  <dataValidations count="27">
    <dataValidation type="list" allowBlank="1" showInputMessage="1" showErrorMessage="1" sqref="S18" xr:uid="{00000000-0002-0000-0300-000000000000}">
      <formula1>Preposiciones</formula1>
    </dataValidation>
    <dataValidation type="list" allowBlank="1" showInputMessage="1" showErrorMessage="1" sqref="D39:I48" xr:uid="{00000000-0002-0000-0300-000001000000}">
      <formula1>Agente_generador_internas</formula1>
    </dataValidation>
    <dataValidation type="list" allowBlank="1" showInputMessage="1" showErrorMessage="1" sqref="D51:I60" xr:uid="{00000000-0002-0000-0300-000002000000}">
      <formula1>Agente_generador_externas</formula1>
    </dataValidation>
    <dataValidation type="list" allowBlank="1" showInputMessage="1" showErrorMessage="1" sqref="T145 AM145" xr:uid="{00000000-0002-0000-0300-000003000000}">
      <formula1>x</formula1>
    </dataValidation>
    <dataValidation type="list" allowBlank="1" showInputMessage="1" showErrorMessage="1" promptTitle="Categorías" prompt="Las categorías establecidas para riesgos u oportunidades están descritas al final de la Hoja de Contexto del Proceso." sqref="D18:Q18" xr:uid="{00000000-0002-0000-0300-000004000000}">
      <formula1>IF(AK13=1,Categoría_corrupción,IF(AK13=2,Categoría_estratégica,IF(AK13=3, Categoría_gestión_procesos,IF(AK13=4, Categoría_seguridad_información,IF(AK13=5, Categoría_oportunidad)))))</formula1>
    </dataValidation>
    <dataValidation showInputMessage="1" showErrorMessage="1" sqref="D205:D214" xr:uid="{00000000-0002-0000-0300-000005000000}"/>
    <dataValidation allowBlank="1" showInputMessage="1" sqref="X18" xr:uid="{00000000-0002-0000-0300-000006000000}"/>
    <dataValidation type="list" allowBlank="1" showErrorMessage="1" promptTitle="Seleccione según corresponda" sqref="D29:AB34" xr:uid="{00000000-0002-0000-0300-000007000000}">
      <formula1>IF($AK$13=1,Trámites_y_OPAS_afectados,IF($AK$13=2,Objetivos_estratégicos,IF($AK$13=3,Trámites_y_OPAS_afectados,IF($AK$13=4,Trámites_y_OPAS_afectados,IF($AK$13=5,Objetivos_estratégicos)))))</formula1>
    </dataValidation>
    <dataValidation type="list" allowBlank="1" showInputMessage="1" showErrorMessage="1" sqref="X87:Y96 X102:Y111" xr:uid="{00000000-0002-0000-0300-000008000000}">
      <formula1>IF($D87&lt;&gt;"",Pregunta1)</formula1>
    </dataValidation>
    <dataValidation type="list" allowBlank="1" showInputMessage="1" showErrorMessage="1" sqref="Z87:AA96 Z102:AA111" xr:uid="{00000000-0002-0000-0300-000009000000}">
      <formula1>IF($D87&lt;&gt;"",Pregunta2)</formula1>
    </dataValidation>
    <dataValidation type="list" allowBlank="1" showInputMessage="1" showErrorMessage="1" sqref="AB87:AC96 AB102:AC111" xr:uid="{00000000-0002-0000-0300-00000A000000}">
      <formula1>IF($D87&lt;&gt;"",Pregunta3)</formula1>
    </dataValidation>
    <dataValidation type="list" allowBlank="1" showInputMessage="1" showErrorMessage="1" sqref="AD87:AE96 AD102:AE111" xr:uid="{00000000-0002-0000-0300-00000B000000}">
      <formula1>IF($D87&lt;&gt;"",Pregunta4)</formula1>
    </dataValidation>
    <dataValidation type="list" allowBlank="1" showInputMessage="1" showErrorMessage="1" sqref="AF87:AG96 AF102:AG111" xr:uid="{00000000-0002-0000-0300-00000C000000}">
      <formula1>IF($D87&lt;&gt;"",Pregunta5)</formula1>
    </dataValidation>
    <dataValidation type="list" allowBlank="1" showInputMessage="1" showErrorMessage="1" sqref="AH87:AI96 AH102:AI111" xr:uid="{00000000-0002-0000-0300-00000D000000}">
      <formula1>IF($D87&lt;&gt;"",Pregunta6)</formula1>
    </dataValidation>
    <dataValidation type="list" allowBlank="1" showInputMessage="1" showErrorMessage="1" sqref="AJ87:AK96 AJ102:AK111" xr:uid="{00000000-0002-0000-0300-00000E000000}">
      <formula1>IF($D87&lt;&gt;"",Pregunta7)</formula1>
    </dataValidation>
    <dataValidation type="list" allowBlank="1" showInputMessage="1" showErrorMessage="1" sqref="AN87:AQ96 AN102:AQ111" xr:uid="{00000000-0002-0000-0300-00000F000000}">
      <formula1>IF($D87&lt;&gt;"",Pregunta8)</formula1>
    </dataValidation>
    <dataValidation type="list" allowBlank="1" showInputMessage="1" showErrorMessage="1" sqref="AT27 AY25" xr:uid="{00000000-0002-0000-0300-000010000000}">
      <formula1>Clase_riesgo</formula1>
    </dataValidation>
    <dataValidation type="list" allowBlank="1" showInputMessage="1" sqref="J39:AB48" xr:uid="{00000000-0002-0000-0300-000011000000}">
      <formula1>IF($AK$13=1,Debilidades_contexto_proceso,IF($AK$13=2,$BQ$20:$BQ$41,IF($AK$13=3,Debilidades_contexto_proceso,IF($AK$13=4,Debilidades_contexto_proceso,IF($AK$13=5,$BY$20:$BY$41)))))</formula1>
    </dataValidation>
    <dataValidation type="list" allowBlank="1" showInputMessage="1" sqref="J51:AB60" xr:uid="{00000000-0002-0000-0300-000012000000}">
      <formula1>IF($AK$13=1,Amenazas_contexto_proceso,IF($AK$13=2,$CG$20:$CG$41,IF($AK$13=3,Amenazas_contexto_proceso,IF($AK$13=4,Amenazas_contexto_proceso,IF($AK$13=5,Oportunidades)))))</formula1>
    </dataValidation>
    <dataValidation type="date" allowBlank="1" showInputMessage="1" showErrorMessage="1" errorTitle="FORMATO FECHA" error="Ingresar fecha en formato dd/mm/aaaa. Gracias." sqref="AX10:BF10" xr:uid="{00000000-0002-0000-0300-000013000000}">
      <formula1>42370</formula1>
      <formula2>43830</formula2>
    </dataValidation>
    <dataValidation type="list" allowBlank="1" showInputMessage="1" showErrorMessage="1" sqref="E190:U199" xr:uid="{00000000-0002-0000-0300-000014000000}">
      <formula1>$BK$189:$BK$199</formula1>
    </dataValidation>
    <dataValidation type="list" allowBlank="1" showInputMessage="1" showErrorMessage="1" sqref="V13:AJ13" xr:uid="{00000000-0002-0000-0300-000015000000}">
      <formula1>Enfoque</formula1>
    </dataValidation>
    <dataValidation type="list" showInputMessage="1" showErrorMessage="1" sqref="E180:U189" xr:uid="{00000000-0002-0000-0300-000016000000}">
      <formula1>$BK$177:$BK$187</formula1>
    </dataValidation>
    <dataValidation type="list" allowBlank="1" showInputMessage="1" showErrorMessage="1" errorTitle="Seleccionar de lista " error="Por favor seleccionar de la lista desplegable. Gracias." sqref="AD29:BF34" xr:uid="{00000000-0002-0000-0300-000017000000}">
      <formula1>IF($AK$13=1,Otros_procesos_afectados,IF($AK$13=2,Otros_procesos_afectados,IF($AK$13=3,Otros_procesos_afectados,IF($AK$13=4,Otros_procesos_afectados,IF($AK$13=5,Otros_procesos_afectados)))))</formula1>
    </dataValidation>
    <dataValidation type="date" allowBlank="1" showInputMessage="1" showErrorMessage="1" errorTitle="FORMATO DE FECHA" error="La fecha debe estar en formato dd/mm/aaaa." sqref="BA155:BF174 BA181:BF199" xr:uid="{00000000-0002-0000-0300-000018000000}">
      <formula1>1</formula1>
      <formula2>2958465</formula2>
    </dataValidation>
    <dataValidation type="date" operator="greaterThanOrEqual" allowBlank="1" showInputMessage="1" showErrorMessage="1" errorTitle="Error de fecha" error="-La fecha final debe ser mayor o igual a la inicial._x000a__x000a_-La fecha debe estar en formato dd/mm/aaaa." sqref="BG155:BG174 BG180:BG199" xr:uid="{00000000-0002-0000-0300-000019000000}">
      <formula1>BA155</formula1>
    </dataValidation>
    <dataValidation type="date" operator="lessThanOrEqual" allowBlank="1" showInputMessage="1" showErrorMessage="1" errorTitle="FORMATO DE FECHA" error="La fecha debe estar en formato dd/mm/aaaa." sqref="BA180:BF180" xr:uid="{00000000-0002-0000-0300-00001A000000}">
      <formula1>BG180</formula1>
    </dataValidation>
  </dataValidations>
  <hyperlinks>
    <hyperlink ref="E75:H75" location="Enc_Imp_Corrupción!D3" display="Enc_Imp_Corrupción!D3" xr:uid="{00000000-0004-0000-0300-000000000000}"/>
    <hyperlink ref="I75:L75" location="Imp_Est_Pro_Seg!C5" display="Imp_Est_Pro_Seg!C5" xr:uid="{00000000-0004-0000-0300-000001000000}"/>
    <hyperlink ref="M75:P75" location="Imp_Est_Pro_Seg!C5" display="G. Procesos" xr:uid="{00000000-0004-0000-0300-000002000000}"/>
    <hyperlink ref="E76:H76" location="'Seguridad Información'!A1" display="Seguridad Inf." xr:uid="{00000000-0004-0000-0300-000003000000}"/>
    <hyperlink ref="I76:L76" location="Imp_oportunidad!C5" display="Imp_oportunidad!C5" xr:uid="{00000000-0004-0000-0300-000004000000}"/>
    <hyperlink ref="E66:H66" location="Frecuencia!C5" display="Frecuencia" xr:uid="{00000000-0004-0000-0300-000005000000}"/>
    <hyperlink ref="E67:H67" location="Factibilidad!C12" display="Factibilidad" xr:uid="{00000000-0004-0000-0300-000006000000}"/>
  </hyperlinks>
  <printOptions horizontalCentered="1" verticalCentered="1"/>
  <pageMargins left="0.19685039370078741" right="0.23622047244094491" top="0.19685039370078741" bottom="0.19685039370078741" header="0.31496062992125984" footer="0.31496062992125984"/>
  <pageSetup paperSize="14" scale="20" orientation="portrait" horizontalDpi="4294967294" verticalDpi="4294967294" r:id="rId1"/>
  <headerFooter>
    <oddFooter>&amp;R&amp;"Arial Narrow,Normal"&amp;7Fecha de versión: 08 de abril de 2019</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36" r:id="rId4" name="Check Box 12">
              <controlPr defaultSize="0" autoFill="0" autoLine="0" autoPict="0">
                <anchor moveWithCells="1">
                  <from>
                    <xdr:col>16</xdr:col>
                    <xdr:colOff>104775</xdr:colOff>
                    <xdr:row>25</xdr:row>
                    <xdr:rowOff>47625</xdr:rowOff>
                  </from>
                  <to>
                    <xdr:col>17</xdr:col>
                    <xdr:colOff>95250</xdr:colOff>
                    <xdr:row>25</xdr:row>
                    <xdr:rowOff>352425</xdr:rowOff>
                  </to>
                </anchor>
              </controlPr>
            </control>
          </mc:Choice>
        </mc:AlternateContent>
        <mc:AlternateContent xmlns:mc="http://schemas.openxmlformats.org/markup-compatibility/2006">
          <mc:Choice Requires="x14">
            <control shapeId="1037" r:id="rId5" name="Check Box 13">
              <controlPr defaultSize="0" autoFill="0" autoLine="0" autoPict="0">
                <anchor moveWithCells="1">
                  <from>
                    <xdr:col>19</xdr:col>
                    <xdr:colOff>57150</xdr:colOff>
                    <xdr:row>25</xdr:row>
                    <xdr:rowOff>66675</xdr:rowOff>
                  </from>
                  <to>
                    <xdr:col>20</xdr:col>
                    <xdr:colOff>142875</xdr:colOff>
                    <xdr:row>25</xdr:row>
                    <xdr:rowOff>352425</xdr:rowOff>
                  </to>
                </anchor>
              </controlPr>
            </control>
          </mc:Choice>
        </mc:AlternateContent>
        <mc:AlternateContent xmlns:mc="http://schemas.openxmlformats.org/markup-compatibility/2006">
          <mc:Choice Requires="x14">
            <control shapeId="1040" r:id="rId6" name="Check Box 16">
              <controlPr defaultSize="0" autoFill="0" autoLine="0" autoPict="0">
                <anchor moveWithCells="1">
                  <from>
                    <xdr:col>29</xdr:col>
                    <xdr:colOff>276225</xdr:colOff>
                    <xdr:row>25</xdr:row>
                    <xdr:rowOff>47625</xdr:rowOff>
                  </from>
                  <to>
                    <xdr:col>30</xdr:col>
                    <xdr:colOff>219075</xdr:colOff>
                    <xdr:row>25</xdr:row>
                    <xdr:rowOff>352425</xdr:rowOff>
                  </to>
                </anchor>
              </controlPr>
            </control>
          </mc:Choice>
        </mc:AlternateContent>
        <mc:AlternateContent xmlns:mc="http://schemas.openxmlformats.org/markup-compatibility/2006">
          <mc:Choice Requires="x14">
            <control shapeId="1041" r:id="rId7" name="Check Box 17">
              <controlPr defaultSize="0" autoFill="0" autoLine="0" autoPict="0">
                <anchor moveWithCells="1">
                  <from>
                    <xdr:col>31</xdr:col>
                    <xdr:colOff>352425</xdr:colOff>
                    <xdr:row>25</xdr:row>
                    <xdr:rowOff>57150</xdr:rowOff>
                  </from>
                  <to>
                    <xdr:col>32</xdr:col>
                    <xdr:colOff>247650</xdr:colOff>
                    <xdr:row>25</xdr:row>
                    <xdr:rowOff>342900</xdr:rowOff>
                  </to>
                </anchor>
              </controlPr>
            </control>
          </mc:Choice>
        </mc:AlternateContent>
        <mc:AlternateContent xmlns:mc="http://schemas.openxmlformats.org/markup-compatibility/2006">
          <mc:Choice Requires="x14">
            <control shapeId="1042" r:id="rId8" name="Check Box 18">
              <controlPr defaultSize="0" autoFill="0" autoLine="0" autoPict="0">
                <anchor moveWithCells="1">
                  <from>
                    <xdr:col>44</xdr:col>
                    <xdr:colOff>247650</xdr:colOff>
                    <xdr:row>25</xdr:row>
                    <xdr:rowOff>47625</xdr:rowOff>
                  </from>
                  <to>
                    <xdr:col>45</xdr:col>
                    <xdr:colOff>95250</xdr:colOff>
                    <xdr:row>25</xdr:row>
                    <xdr:rowOff>361950</xdr:rowOff>
                  </to>
                </anchor>
              </controlPr>
            </control>
          </mc:Choice>
        </mc:AlternateContent>
        <mc:AlternateContent xmlns:mc="http://schemas.openxmlformats.org/markup-compatibility/2006">
          <mc:Choice Requires="x14">
            <control shapeId="1043" r:id="rId9" name="Check Box 19">
              <controlPr defaultSize="0" autoFill="0" autoLine="0" autoPict="0">
                <anchor moveWithCells="1">
                  <from>
                    <xdr:col>48</xdr:col>
                    <xdr:colOff>19050</xdr:colOff>
                    <xdr:row>25</xdr:row>
                    <xdr:rowOff>57150</xdr:rowOff>
                  </from>
                  <to>
                    <xdr:col>49</xdr:col>
                    <xdr:colOff>95250</xdr:colOff>
                    <xdr:row>25</xdr:row>
                    <xdr:rowOff>342900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288" id="{F452DDE4-A8F0-4EA8-BDA4-393A315AB8C8}">
            <xm:f>OR($AP$68=Datos!$S$5,$AP$68=Datos!$T$5)</xm:f>
            <x14:dxf>
              <fill>
                <patternFill>
                  <bgColor rgb="FF92D050"/>
                </patternFill>
              </fill>
            </x14:dxf>
          </x14:cfRule>
          <x14:cfRule type="expression" priority="1289" id="{F1AE9491-ACF7-4F58-A5CA-9329F79FEE14}">
            <xm:f>OR($AP$68=Datos!$S$4,$AP$68=Datos!$T$4)</xm:f>
            <x14:dxf>
              <fill>
                <patternFill>
                  <bgColor rgb="FFFFFF00"/>
                </patternFill>
              </fill>
            </x14:dxf>
          </x14:cfRule>
          <x14:cfRule type="expression" priority="1290" id="{750A5B5E-ED27-41B3-8BCB-DF3120BC6E81}">
            <xm:f>OR($AP$68=Datos!$S$3,$AP$68=Datos!$T$3)</xm:f>
            <x14:dxf>
              <fill>
                <patternFill>
                  <bgColor rgb="FFFFC000"/>
                </patternFill>
              </fill>
            </x14:dxf>
          </x14:cfRule>
          <x14:cfRule type="expression" priority="1291" id="{E4164232-2C64-432C-B105-DA7EF278D1F0}">
            <xm:f>OR($AP$68=Datos!$S$2,$AP$68=Datos!$T$2)</xm:f>
            <x14:dxf>
              <fill>
                <patternFill>
                  <bgColor rgb="FFFF0000"/>
                </patternFill>
              </fill>
            </x14:dxf>
          </x14:cfRule>
          <xm:sqref>AP68</xm:sqref>
        </x14:conditionalFormatting>
        <x14:conditionalFormatting xmlns:xm="http://schemas.microsoft.com/office/excel/2006/main">
          <x14:cfRule type="expression" priority="1027" id="{FFAAA451-C6A0-4631-A709-05084F08776B}">
            <xm:f>OR($AP$126=Datos!$S$2,$AP$126=Datos!$T$2)</xm:f>
            <x14:dxf>
              <fill>
                <patternFill>
                  <bgColor rgb="FFFF0000"/>
                </patternFill>
              </fill>
            </x14:dxf>
          </x14:cfRule>
          <x14:cfRule type="expression" priority="1028" id="{C8467CEC-69CF-42D2-BFB7-47B238746A1E}">
            <xm:f>OR($AP$126=Datos!$S$3,$AP$126=Datos!$T$3)</xm:f>
            <x14:dxf>
              <fill>
                <patternFill>
                  <bgColor rgb="FFFFC000"/>
                </patternFill>
              </fill>
            </x14:dxf>
          </x14:cfRule>
          <x14:cfRule type="expression" priority="1029" id="{4DC9AA97-F28E-4C36-9F5C-B5B388006FB8}">
            <xm:f>OR($AP$126=Datos!$S$4,$AP$126=Datos!$T$4)</xm:f>
            <x14:dxf>
              <fill>
                <patternFill>
                  <bgColor rgb="FFFFFF00"/>
                </patternFill>
              </fill>
            </x14:dxf>
          </x14:cfRule>
          <x14:cfRule type="expression" priority="1030" id="{15B9266E-9369-4C5F-B42A-DDE85F533E78}">
            <xm:f>OR($AP$126=Datos!$S$5,$AP$126=Datos!$T$5)</xm:f>
            <x14:dxf>
              <fill>
                <patternFill>
                  <bgColor rgb="FF92D050"/>
                </patternFill>
              </fill>
            </x14:dxf>
          </x14:cfRule>
          <xm:sqref>AP126</xm:sqref>
        </x14:conditionalFormatting>
        <x14:conditionalFormatting xmlns:xm="http://schemas.microsoft.com/office/excel/2006/main">
          <x14:cfRule type="cellIs" priority="533" operator="equal" id="{C3058BBF-08FB-4916-A104-B9E0E73FDED4}">
            <xm:f>Datos!$AO$2</xm:f>
            <x14:dxf>
              <fill>
                <patternFill>
                  <bgColor rgb="FF92D050"/>
                </patternFill>
              </fill>
            </x14:dxf>
          </x14:cfRule>
          <x14:cfRule type="cellIs" priority="726" operator="equal" id="{9B38E488-2EEA-4E13-A331-F0A19AFDBACE}">
            <xm:f>Datos!$AO$4</xm:f>
            <x14:dxf>
              <fill>
                <patternFill>
                  <bgColor theme="5" tint="0.39994506668294322"/>
                </patternFill>
              </fill>
            </x14:dxf>
          </x14:cfRule>
          <x14:cfRule type="cellIs" priority="727" operator="equal" id="{BBF18335-14C0-4671-809F-313DF5A7278A}">
            <xm:f>Datos!$AO$3</xm:f>
            <x14:dxf>
              <fill>
                <patternFill>
                  <bgColor rgb="FFFFFF00"/>
                </patternFill>
              </fill>
            </x14:dxf>
          </x14:cfRule>
          <xm:sqref>AL87</xm:sqref>
        </x14:conditionalFormatting>
        <x14:conditionalFormatting xmlns:xm="http://schemas.microsoft.com/office/excel/2006/main">
          <x14:cfRule type="cellIs" priority="498" operator="equal" id="{EB09E4C7-1F6D-4239-A123-4B123AC96C4B}">
            <xm:f>Datos!$AO$2</xm:f>
            <x14:dxf>
              <fill>
                <patternFill>
                  <bgColor rgb="FF92D050"/>
                </patternFill>
              </fill>
            </x14:dxf>
          </x14:cfRule>
          <x14:cfRule type="cellIs" priority="499" operator="equal" id="{595B81EE-9F81-4349-AABE-F5669EFE9B1B}">
            <xm:f>Datos!$AO$4</xm:f>
            <x14:dxf>
              <fill>
                <patternFill>
                  <bgColor theme="5" tint="0.39994506668294322"/>
                </patternFill>
              </fill>
            </x14:dxf>
          </x14:cfRule>
          <x14:cfRule type="cellIs" priority="500" operator="equal" id="{A85E2A7A-940A-471C-B664-27EE0D249C4B}">
            <xm:f>Datos!$AO$3</xm:f>
            <x14:dxf>
              <fill>
                <patternFill>
                  <bgColor rgb="FFFFFF00"/>
                </patternFill>
              </fill>
            </x14:dxf>
          </x14:cfRule>
          <xm:sqref>AL88</xm:sqref>
        </x14:conditionalFormatting>
        <x14:conditionalFormatting xmlns:xm="http://schemas.microsoft.com/office/excel/2006/main">
          <x14:cfRule type="cellIs" priority="495" operator="equal" id="{42C02E00-365A-429C-8EFC-B23C69B2D096}">
            <xm:f>Datos!$AO$2</xm:f>
            <x14:dxf>
              <fill>
                <patternFill>
                  <bgColor rgb="FF92D050"/>
                </patternFill>
              </fill>
            </x14:dxf>
          </x14:cfRule>
          <x14:cfRule type="cellIs" priority="496" operator="equal" id="{CE7F877C-97DE-4F25-B15D-7619EE9EDFDF}">
            <xm:f>Datos!$AO$4</xm:f>
            <x14:dxf>
              <fill>
                <patternFill>
                  <bgColor theme="5" tint="0.39994506668294322"/>
                </patternFill>
              </fill>
            </x14:dxf>
          </x14:cfRule>
          <x14:cfRule type="cellIs" priority="497" operator="equal" id="{9F9241ED-1CDC-497C-8005-47FBDE015679}">
            <xm:f>Datos!$AO$3</xm:f>
            <x14:dxf>
              <fill>
                <patternFill>
                  <bgColor rgb="FFFFFF00"/>
                </patternFill>
              </fill>
            </x14:dxf>
          </x14:cfRule>
          <xm:sqref>AL89</xm:sqref>
        </x14:conditionalFormatting>
        <x14:conditionalFormatting xmlns:xm="http://schemas.microsoft.com/office/excel/2006/main">
          <x14:cfRule type="cellIs" priority="492" operator="equal" id="{16025750-19FE-4CE9-A40A-ABC1EFCEEB3D}">
            <xm:f>Datos!$AO$2</xm:f>
            <x14:dxf>
              <fill>
                <patternFill>
                  <bgColor rgb="FF92D050"/>
                </patternFill>
              </fill>
            </x14:dxf>
          </x14:cfRule>
          <x14:cfRule type="cellIs" priority="493" operator="equal" id="{E2A6E390-BFA2-4E3E-9B2B-2FA9F8D55B79}">
            <xm:f>Datos!$AO$4</xm:f>
            <x14:dxf>
              <fill>
                <patternFill>
                  <bgColor theme="5" tint="0.39994506668294322"/>
                </patternFill>
              </fill>
            </x14:dxf>
          </x14:cfRule>
          <x14:cfRule type="cellIs" priority="494" operator="equal" id="{0F4C52FF-9529-4D2D-AEB8-7A2E24B47D2E}">
            <xm:f>Datos!$AO$3</xm:f>
            <x14:dxf>
              <fill>
                <patternFill>
                  <bgColor rgb="FFFFFF00"/>
                </patternFill>
              </fill>
            </x14:dxf>
          </x14:cfRule>
          <xm:sqref>AL90</xm:sqref>
        </x14:conditionalFormatting>
        <x14:conditionalFormatting xmlns:xm="http://schemas.microsoft.com/office/excel/2006/main">
          <x14:cfRule type="cellIs" priority="489" operator="equal" id="{02B1EA43-3F16-4566-9146-617D375399D2}">
            <xm:f>Datos!$AO$2</xm:f>
            <x14:dxf>
              <fill>
                <patternFill>
                  <bgColor rgb="FF92D050"/>
                </patternFill>
              </fill>
            </x14:dxf>
          </x14:cfRule>
          <x14:cfRule type="cellIs" priority="490" operator="equal" id="{B7DF0A15-50D5-404F-BE47-DA056A5A427D}">
            <xm:f>Datos!$AO$4</xm:f>
            <x14:dxf>
              <fill>
                <patternFill>
                  <bgColor theme="5" tint="0.39994506668294322"/>
                </patternFill>
              </fill>
            </x14:dxf>
          </x14:cfRule>
          <x14:cfRule type="cellIs" priority="491" operator="equal" id="{7CE58906-9931-44E4-BE54-12326E6EEBD8}">
            <xm:f>Datos!$AO$3</xm:f>
            <x14:dxf>
              <fill>
                <patternFill>
                  <bgColor rgb="FFFFFF00"/>
                </patternFill>
              </fill>
            </x14:dxf>
          </x14:cfRule>
          <xm:sqref>AL91</xm:sqref>
        </x14:conditionalFormatting>
        <x14:conditionalFormatting xmlns:xm="http://schemas.microsoft.com/office/excel/2006/main">
          <x14:cfRule type="cellIs" priority="486" operator="equal" id="{E5B26D8D-2795-4416-B978-20E5539C6D16}">
            <xm:f>Datos!$AO$2</xm:f>
            <x14:dxf>
              <fill>
                <patternFill>
                  <bgColor rgb="FF92D050"/>
                </patternFill>
              </fill>
            </x14:dxf>
          </x14:cfRule>
          <x14:cfRule type="cellIs" priority="487" operator="equal" id="{B753E060-24A6-44C1-A5DA-0E22A86CE145}">
            <xm:f>Datos!$AO$4</xm:f>
            <x14:dxf>
              <fill>
                <patternFill>
                  <bgColor theme="5" tint="0.39994506668294322"/>
                </patternFill>
              </fill>
            </x14:dxf>
          </x14:cfRule>
          <x14:cfRule type="cellIs" priority="488" operator="equal" id="{C41D0009-51DC-48E4-9115-BBBC63D1C0A5}">
            <xm:f>Datos!$AO$3</xm:f>
            <x14:dxf>
              <fill>
                <patternFill>
                  <bgColor rgb="FFFFFF00"/>
                </patternFill>
              </fill>
            </x14:dxf>
          </x14:cfRule>
          <xm:sqref>AL92</xm:sqref>
        </x14:conditionalFormatting>
        <x14:conditionalFormatting xmlns:xm="http://schemas.microsoft.com/office/excel/2006/main">
          <x14:cfRule type="cellIs" priority="483" operator="equal" id="{66EB2C6B-FA3B-4714-826A-3F98B8696FFB}">
            <xm:f>Datos!$AO$2</xm:f>
            <x14:dxf>
              <fill>
                <patternFill>
                  <bgColor rgb="FF92D050"/>
                </patternFill>
              </fill>
            </x14:dxf>
          </x14:cfRule>
          <x14:cfRule type="cellIs" priority="484" operator="equal" id="{FC905661-32E5-4001-BA70-ADACE8FD8E6A}">
            <xm:f>Datos!$AO$4</xm:f>
            <x14:dxf>
              <fill>
                <patternFill>
                  <bgColor theme="5" tint="0.39994506668294322"/>
                </patternFill>
              </fill>
            </x14:dxf>
          </x14:cfRule>
          <x14:cfRule type="cellIs" priority="485" operator="equal" id="{D22B2440-B48E-4BC6-91A3-5446460D6467}">
            <xm:f>Datos!$AO$3</xm:f>
            <x14:dxf>
              <fill>
                <patternFill>
                  <bgColor rgb="FFFFFF00"/>
                </patternFill>
              </fill>
            </x14:dxf>
          </x14:cfRule>
          <xm:sqref>AL93</xm:sqref>
        </x14:conditionalFormatting>
        <x14:conditionalFormatting xmlns:xm="http://schemas.microsoft.com/office/excel/2006/main">
          <x14:cfRule type="cellIs" priority="480" operator="equal" id="{8DCAE3A6-6EE3-4945-A7F1-9B8E5447F058}">
            <xm:f>Datos!$AO$2</xm:f>
            <x14:dxf>
              <fill>
                <patternFill>
                  <bgColor rgb="FF92D050"/>
                </patternFill>
              </fill>
            </x14:dxf>
          </x14:cfRule>
          <x14:cfRule type="cellIs" priority="481" operator="equal" id="{A56BCE9E-9205-481B-A7E5-CD77071B6F5A}">
            <xm:f>Datos!$AO$4</xm:f>
            <x14:dxf>
              <fill>
                <patternFill>
                  <bgColor theme="5" tint="0.39994506668294322"/>
                </patternFill>
              </fill>
            </x14:dxf>
          </x14:cfRule>
          <x14:cfRule type="cellIs" priority="482" operator="equal" id="{BA784D2A-CFFE-4DAA-8B2C-8DFC99597DEE}">
            <xm:f>Datos!$AO$3</xm:f>
            <x14:dxf>
              <fill>
                <patternFill>
                  <bgColor rgb="FFFFFF00"/>
                </patternFill>
              </fill>
            </x14:dxf>
          </x14:cfRule>
          <xm:sqref>AL94</xm:sqref>
        </x14:conditionalFormatting>
        <x14:conditionalFormatting xmlns:xm="http://schemas.microsoft.com/office/excel/2006/main">
          <x14:cfRule type="cellIs" priority="477" operator="equal" id="{430E013B-B9A0-486A-A3F0-CCD25F960B22}">
            <xm:f>Datos!$AO$2</xm:f>
            <x14:dxf>
              <fill>
                <patternFill>
                  <bgColor rgb="FF92D050"/>
                </patternFill>
              </fill>
            </x14:dxf>
          </x14:cfRule>
          <x14:cfRule type="cellIs" priority="478" operator="equal" id="{B7C8BD7E-0204-4F4A-913F-3B29CB7D5C30}">
            <xm:f>Datos!$AO$4</xm:f>
            <x14:dxf>
              <fill>
                <patternFill>
                  <bgColor theme="5" tint="0.39994506668294322"/>
                </patternFill>
              </fill>
            </x14:dxf>
          </x14:cfRule>
          <x14:cfRule type="cellIs" priority="479" operator="equal" id="{7440ACF8-A948-424E-B770-5A85D3A0EF27}">
            <xm:f>Datos!$AO$3</xm:f>
            <x14:dxf>
              <fill>
                <patternFill>
                  <bgColor rgb="FFFFFF00"/>
                </patternFill>
              </fill>
            </x14:dxf>
          </x14:cfRule>
          <xm:sqref>AL95</xm:sqref>
        </x14:conditionalFormatting>
        <x14:conditionalFormatting xmlns:xm="http://schemas.microsoft.com/office/excel/2006/main">
          <x14:cfRule type="cellIs" priority="474" operator="equal" id="{B4637B9D-BD9B-4661-A639-8FE1880DBEA6}">
            <xm:f>Datos!$AO$2</xm:f>
            <x14:dxf>
              <fill>
                <patternFill>
                  <bgColor rgb="FF92D050"/>
                </patternFill>
              </fill>
            </x14:dxf>
          </x14:cfRule>
          <x14:cfRule type="cellIs" priority="475" operator="equal" id="{BA51B2E8-B3A8-4FEF-8BDF-E7CC405B539E}">
            <xm:f>Datos!$AO$4</xm:f>
            <x14:dxf>
              <fill>
                <patternFill>
                  <bgColor theme="5" tint="0.39994506668294322"/>
                </patternFill>
              </fill>
            </x14:dxf>
          </x14:cfRule>
          <x14:cfRule type="cellIs" priority="476" operator="equal" id="{A98E08EE-57E8-4349-9881-165A2E07C14F}">
            <xm:f>Datos!$AO$3</xm:f>
            <x14:dxf>
              <fill>
                <patternFill>
                  <bgColor rgb="FFFFFF00"/>
                </patternFill>
              </fill>
            </x14:dxf>
          </x14:cfRule>
          <xm:sqref>AL96</xm:sqref>
        </x14:conditionalFormatting>
        <x14:conditionalFormatting xmlns:xm="http://schemas.microsoft.com/office/excel/2006/main">
          <x14:cfRule type="cellIs" priority="444" operator="equal" id="{FE9E50BC-1DC0-47A2-B5AC-E8A7180C2177}">
            <xm:f>Datos!$AO$4</xm:f>
            <x14:dxf>
              <fill>
                <patternFill>
                  <bgColor theme="5" tint="0.39994506668294322"/>
                </patternFill>
              </fill>
            </x14:dxf>
          </x14:cfRule>
          <x14:cfRule type="cellIs" priority="445" operator="equal" id="{9737F9C8-AF9E-4E54-9AD0-81C828FC2D6F}">
            <xm:f>Datos!$AO$3</xm:f>
            <x14:dxf>
              <fill>
                <patternFill>
                  <bgColor rgb="FFFFFF00"/>
                </patternFill>
              </fill>
            </x14:dxf>
          </x14:cfRule>
          <x14:cfRule type="cellIs" priority="446" operator="equal" id="{85FFE6E7-DCF9-42F0-822F-01B28BD9737F}">
            <xm:f>Datos!$AO$2</xm:f>
            <x14:dxf>
              <fill>
                <patternFill>
                  <bgColor rgb="FF92D050"/>
                </patternFill>
              </fill>
            </x14:dxf>
          </x14:cfRule>
          <xm:sqref>AT88</xm:sqref>
        </x14:conditionalFormatting>
        <x14:conditionalFormatting xmlns:xm="http://schemas.microsoft.com/office/excel/2006/main">
          <x14:cfRule type="cellIs" priority="320" operator="equal" id="{5B3EAA00-DDBC-47E2-853D-4E6ADFB3006A}">
            <xm:f>Datos!$AO$2</xm:f>
            <x14:dxf>
              <fill>
                <patternFill>
                  <bgColor rgb="FF92D050"/>
                </patternFill>
              </fill>
            </x14:dxf>
          </x14:cfRule>
          <x14:cfRule type="cellIs" priority="387" operator="equal" id="{CE628DE1-EBF1-4856-B5E3-1B8ED830F652}">
            <xm:f>Datos!$AO$4</xm:f>
            <x14:dxf>
              <fill>
                <patternFill>
                  <bgColor theme="5" tint="0.39994506668294322"/>
                </patternFill>
              </fill>
            </x14:dxf>
          </x14:cfRule>
          <x14:cfRule type="cellIs" priority="388" operator="equal" id="{17DBDAE9-CA34-4660-BAA4-24622F658757}">
            <xm:f>Datos!$AO$3</xm:f>
            <x14:dxf>
              <fill>
                <patternFill>
                  <bgColor rgb="FFFFFF00"/>
                </patternFill>
              </fill>
            </x14:dxf>
          </x14:cfRule>
          <xm:sqref>AL102</xm:sqref>
        </x14:conditionalFormatting>
        <x14:conditionalFormatting xmlns:xm="http://schemas.microsoft.com/office/excel/2006/main">
          <x14:cfRule type="cellIs" priority="290" operator="equal" id="{300A8B9D-97B9-4E20-8A09-199E1906195E}">
            <xm:f>Datos!$AO$4</xm:f>
            <x14:dxf>
              <fill>
                <patternFill>
                  <bgColor theme="5" tint="0.39994506668294322"/>
                </patternFill>
              </fill>
            </x14:dxf>
          </x14:cfRule>
          <x14:cfRule type="cellIs" priority="291" operator="equal" id="{65633267-D230-4B12-8ED3-09E8A15C6B6B}">
            <xm:f>Datos!$AO$3</xm:f>
            <x14:dxf>
              <fill>
                <patternFill>
                  <bgColor rgb="FFFFFF00"/>
                </patternFill>
              </fill>
            </x14:dxf>
          </x14:cfRule>
          <x14:cfRule type="cellIs" priority="292" operator="equal" id="{F4A6F1D9-07EA-443F-9239-F6BD3B0FBF2B}">
            <xm:f>Datos!$AO$2</xm:f>
            <x14:dxf>
              <fill>
                <patternFill>
                  <bgColor rgb="FF92D050"/>
                </patternFill>
              </fill>
            </x14:dxf>
          </x14:cfRule>
          <xm:sqref>AR103</xm:sqref>
        </x14:conditionalFormatting>
        <x14:conditionalFormatting xmlns:xm="http://schemas.microsoft.com/office/excel/2006/main">
          <x14:cfRule type="cellIs" priority="263" operator="equal" id="{C72524A4-5112-4816-B743-11974DB845A2}">
            <xm:f>Datos!$AO$4</xm:f>
            <x14:dxf>
              <fill>
                <patternFill>
                  <bgColor theme="5" tint="0.39994506668294322"/>
                </patternFill>
              </fill>
            </x14:dxf>
          </x14:cfRule>
          <x14:cfRule type="cellIs" priority="264" operator="equal" id="{DB46642C-4D38-4C3A-8C37-5151E1203C5C}">
            <xm:f>Datos!$AO$3</xm:f>
            <x14:dxf>
              <fill>
                <patternFill>
                  <bgColor rgb="FFFFFF00"/>
                </patternFill>
              </fill>
            </x14:dxf>
          </x14:cfRule>
          <x14:cfRule type="cellIs" priority="265" operator="equal" id="{5D98975C-DD98-4A03-86D1-B99D68A68FFE}">
            <xm:f>Datos!$AO$2</xm:f>
            <x14:dxf>
              <fill>
                <patternFill>
                  <bgColor rgb="FF92D050"/>
                </patternFill>
              </fill>
            </x14:dxf>
          </x14:cfRule>
          <xm:sqref>AT103</xm:sqref>
        </x14:conditionalFormatting>
        <x14:conditionalFormatting xmlns:xm="http://schemas.microsoft.com/office/excel/2006/main">
          <x14:cfRule type="cellIs" priority="723" operator="equal" id="{22DB6D0D-16A3-42C4-9E13-54BBA1CA6806}">
            <xm:f>Datos!$AO$4</xm:f>
            <x14:dxf>
              <fill>
                <patternFill>
                  <bgColor theme="5" tint="0.39994506668294322"/>
                </patternFill>
              </fill>
            </x14:dxf>
          </x14:cfRule>
          <x14:cfRule type="cellIs" priority="724" operator="equal" id="{14D49ACC-B15E-48B5-8FE0-681E84E0AB6F}">
            <xm:f>Datos!$AO$3</xm:f>
            <x14:dxf>
              <fill>
                <patternFill>
                  <bgColor rgb="FFFFFF00"/>
                </patternFill>
              </fill>
            </x14:dxf>
          </x14:cfRule>
          <x14:cfRule type="cellIs" priority="725" operator="equal" id="{35595A15-47B3-4139-AA81-FDB28D77568C}">
            <xm:f>Datos!$AO2</xm:f>
            <x14:dxf>
              <fill>
                <patternFill>
                  <bgColor rgb="FF92D050"/>
                </patternFill>
              </fill>
            </x14:dxf>
          </x14:cfRule>
          <xm:sqref>AR87</xm:sqref>
        </x14:conditionalFormatting>
        <x14:conditionalFormatting xmlns:xm="http://schemas.microsoft.com/office/excel/2006/main">
          <x14:cfRule type="cellIs" priority="236" operator="equal" id="{4135AE87-2557-47BB-A7D6-2544FE401697}">
            <xm:f>Datos!$AO$4</xm:f>
            <x14:dxf>
              <fill>
                <patternFill>
                  <bgColor theme="5" tint="0.39994506668294322"/>
                </patternFill>
              </fill>
            </x14:dxf>
          </x14:cfRule>
          <x14:cfRule type="cellIs" priority="237" operator="equal" id="{9330128B-AF3A-48EF-A49D-0730918A2216}">
            <xm:f>Datos!$AO$3</xm:f>
            <x14:dxf>
              <fill>
                <patternFill>
                  <bgColor rgb="FFFFFF00"/>
                </patternFill>
              </fill>
            </x14:dxf>
          </x14:cfRule>
          <x14:cfRule type="cellIs" priority="238" operator="equal" id="{5F3CAA33-73C1-47E4-8445-540DD00B1935}">
            <xm:f>Datos!$AO$2</xm:f>
            <x14:dxf>
              <fill>
                <patternFill>
                  <bgColor rgb="FF92D050"/>
                </patternFill>
              </fill>
            </x14:dxf>
          </x14:cfRule>
          <xm:sqref>AR88</xm:sqref>
        </x14:conditionalFormatting>
        <x14:conditionalFormatting xmlns:xm="http://schemas.microsoft.com/office/excel/2006/main">
          <x14:cfRule type="cellIs" priority="233" operator="equal" id="{BFD0A75B-4CF0-4BD7-BBF2-7120F6E85BD7}">
            <xm:f>Datos!$AO$4</xm:f>
            <x14:dxf>
              <fill>
                <patternFill>
                  <bgColor theme="5" tint="0.39994506668294322"/>
                </patternFill>
              </fill>
            </x14:dxf>
          </x14:cfRule>
          <x14:cfRule type="cellIs" priority="234" operator="equal" id="{C604F26C-B256-458E-BE2E-92E5F19AA345}">
            <xm:f>Datos!$AO$3</xm:f>
            <x14:dxf>
              <fill>
                <patternFill>
                  <bgColor rgb="FFFFFF00"/>
                </patternFill>
              </fill>
            </x14:dxf>
          </x14:cfRule>
          <x14:cfRule type="cellIs" priority="235" operator="equal" id="{2E62F2C0-6A5F-44C6-B575-ECCC4E796EA4}">
            <xm:f>Datos!$AO$2</xm:f>
            <x14:dxf>
              <fill>
                <patternFill>
                  <bgColor rgb="FF92D050"/>
                </patternFill>
              </fill>
            </x14:dxf>
          </x14:cfRule>
          <xm:sqref>AR89</xm:sqref>
        </x14:conditionalFormatting>
        <x14:conditionalFormatting xmlns:xm="http://schemas.microsoft.com/office/excel/2006/main">
          <x14:cfRule type="cellIs" priority="230" operator="equal" id="{C1AFA6B8-F75D-4B9F-9612-146AD20F74CC}">
            <xm:f>Datos!$AO$4</xm:f>
            <x14:dxf>
              <fill>
                <patternFill>
                  <bgColor theme="5" tint="0.39994506668294322"/>
                </patternFill>
              </fill>
            </x14:dxf>
          </x14:cfRule>
          <x14:cfRule type="cellIs" priority="231" operator="equal" id="{3304984E-CC1D-4743-B58E-0EF5C6CE419B}">
            <xm:f>Datos!$AO$3</xm:f>
            <x14:dxf>
              <fill>
                <patternFill>
                  <bgColor rgb="FFFFFF00"/>
                </patternFill>
              </fill>
            </x14:dxf>
          </x14:cfRule>
          <x14:cfRule type="cellIs" priority="232" operator="equal" id="{A3F9C6E7-417C-4AA5-BA37-735B814D6852}">
            <xm:f>Datos!$AO$2</xm:f>
            <x14:dxf>
              <fill>
                <patternFill>
                  <bgColor rgb="FF92D050"/>
                </patternFill>
              </fill>
            </x14:dxf>
          </x14:cfRule>
          <xm:sqref>AR90</xm:sqref>
        </x14:conditionalFormatting>
        <x14:conditionalFormatting xmlns:xm="http://schemas.microsoft.com/office/excel/2006/main">
          <x14:cfRule type="cellIs" priority="227" operator="equal" id="{5E0D41CB-EB98-4693-AA7D-DB8F7E4D42A4}">
            <xm:f>Datos!$AO$4</xm:f>
            <x14:dxf>
              <fill>
                <patternFill>
                  <bgColor theme="5" tint="0.39994506668294322"/>
                </patternFill>
              </fill>
            </x14:dxf>
          </x14:cfRule>
          <x14:cfRule type="cellIs" priority="228" operator="equal" id="{F409B9FB-14FA-41F8-A86B-051FEB353C4B}">
            <xm:f>Datos!$AO$3</xm:f>
            <x14:dxf>
              <fill>
                <patternFill>
                  <bgColor rgb="FFFFFF00"/>
                </patternFill>
              </fill>
            </x14:dxf>
          </x14:cfRule>
          <x14:cfRule type="cellIs" priority="229" operator="equal" id="{EC16AF91-AD27-42E8-9E65-99AFC32D5B3F}">
            <xm:f>Datos!$AO$2</xm:f>
            <x14:dxf>
              <fill>
                <patternFill>
                  <bgColor rgb="FF92D050"/>
                </patternFill>
              </fill>
            </x14:dxf>
          </x14:cfRule>
          <xm:sqref>AR91</xm:sqref>
        </x14:conditionalFormatting>
        <x14:conditionalFormatting xmlns:xm="http://schemas.microsoft.com/office/excel/2006/main">
          <x14:cfRule type="cellIs" priority="224" operator="equal" id="{36D752D1-D080-4CB6-8224-FF55ECE3D221}">
            <xm:f>Datos!$AO$4</xm:f>
            <x14:dxf>
              <fill>
                <patternFill>
                  <bgColor theme="5" tint="0.39994506668294322"/>
                </patternFill>
              </fill>
            </x14:dxf>
          </x14:cfRule>
          <x14:cfRule type="cellIs" priority="225" operator="equal" id="{E7167813-4790-44FF-B4BB-2CBA69360549}">
            <xm:f>Datos!$AO$3</xm:f>
            <x14:dxf>
              <fill>
                <patternFill>
                  <bgColor rgb="FFFFFF00"/>
                </patternFill>
              </fill>
            </x14:dxf>
          </x14:cfRule>
          <x14:cfRule type="cellIs" priority="226" operator="equal" id="{AF0D6D3A-DFAD-4C7E-AA8B-F2CF862CB1A5}">
            <xm:f>Datos!$AO$2</xm:f>
            <x14:dxf>
              <fill>
                <patternFill>
                  <bgColor rgb="FF92D050"/>
                </patternFill>
              </fill>
            </x14:dxf>
          </x14:cfRule>
          <xm:sqref>AR92</xm:sqref>
        </x14:conditionalFormatting>
        <x14:conditionalFormatting xmlns:xm="http://schemas.microsoft.com/office/excel/2006/main">
          <x14:cfRule type="cellIs" priority="221" operator="equal" id="{1475B485-D744-41FD-A2B4-68624826ADA8}">
            <xm:f>Datos!$AO$4</xm:f>
            <x14:dxf>
              <fill>
                <patternFill>
                  <bgColor theme="5" tint="0.39994506668294322"/>
                </patternFill>
              </fill>
            </x14:dxf>
          </x14:cfRule>
          <x14:cfRule type="cellIs" priority="222" operator="equal" id="{C76D55A9-9CED-48C9-B390-46747EDC8ED1}">
            <xm:f>Datos!$AO$3</xm:f>
            <x14:dxf>
              <fill>
                <patternFill>
                  <bgColor rgb="FFFFFF00"/>
                </patternFill>
              </fill>
            </x14:dxf>
          </x14:cfRule>
          <x14:cfRule type="cellIs" priority="223" operator="equal" id="{C9CF0DC0-A2C6-4BEA-A726-B5B1C375D6E9}">
            <xm:f>Datos!$AO$2</xm:f>
            <x14:dxf>
              <fill>
                <patternFill>
                  <bgColor rgb="FF92D050"/>
                </patternFill>
              </fill>
            </x14:dxf>
          </x14:cfRule>
          <xm:sqref>AR93</xm:sqref>
        </x14:conditionalFormatting>
        <x14:conditionalFormatting xmlns:xm="http://schemas.microsoft.com/office/excel/2006/main">
          <x14:cfRule type="cellIs" priority="218" operator="equal" id="{9B77A5B9-3E97-4BCD-80F4-3EF5EA3AE259}">
            <xm:f>Datos!$AO$4</xm:f>
            <x14:dxf>
              <fill>
                <patternFill>
                  <bgColor theme="5" tint="0.39994506668294322"/>
                </patternFill>
              </fill>
            </x14:dxf>
          </x14:cfRule>
          <x14:cfRule type="cellIs" priority="219" operator="equal" id="{D01CEFF3-9D86-46F5-8765-C330408FF9EC}">
            <xm:f>Datos!$AO$3</xm:f>
            <x14:dxf>
              <fill>
                <patternFill>
                  <bgColor rgb="FFFFFF00"/>
                </patternFill>
              </fill>
            </x14:dxf>
          </x14:cfRule>
          <x14:cfRule type="cellIs" priority="220" operator="equal" id="{C5F98730-214F-4463-9248-7C169232495D}">
            <xm:f>Datos!$AO$2</xm:f>
            <x14:dxf>
              <fill>
                <patternFill>
                  <bgColor rgb="FF92D050"/>
                </patternFill>
              </fill>
            </x14:dxf>
          </x14:cfRule>
          <xm:sqref>AR94</xm:sqref>
        </x14:conditionalFormatting>
        <x14:conditionalFormatting xmlns:xm="http://schemas.microsoft.com/office/excel/2006/main">
          <x14:cfRule type="cellIs" priority="215" operator="equal" id="{F7625847-C16E-4BCF-BD98-42DDD3086FA9}">
            <xm:f>Datos!$AO$4</xm:f>
            <x14:dxf>
              <fill>
                <patternFill>
                  <bgColor theme="5" tint="0.39994506668294322"/>
                </patternFill>
              </fill>
            </x14:dxf>
          </x14:cfRule>
          <x14:cfRule type="cellIs" priority="216" operator="equal" id="{DE43442F-0796-4A46-B87A-F8D244D305B7}">
            <xm:f>Datos!$AO$3</xm:f>
            <x14:dxf>
              <fill>
                <patternFill>
                  <bgColor rgb="FFFFFF00"/>
                </patternFill>
              </fill>
            </x14:dxf>
          </x14:cfRule>
          <x14:cfRule type="cellIs" priority="217" operator="equal" id="{28F1CA7B-6DBB-46B8-9DE5-F5650EDADCFD}">
            <xm:f>Datos!$AO$2</xm:f>
            <x14:dxf>
              <fill>
                <patternFill>
                  <bgColor rgb="FF92D050"/>
                </patternFill>
              </fill>
            </x14:dxf>
          </x14:cfRule>
          <xm:sqref>AR95</xm:sqref>
        </x14:conditionalFormatting>
        <x14:conditionalFormatting xmlns:xm="http://schemas.microsoft.com/office/excel/2006/main">
          <x14:cfRule type="cellIs" priority="212" operator="equal" id="{E6634108-24F8-4636-B34A-68CA2EE41EB8}">
            <xm:f>Datos!$AO$4</xm:f>
            <x14:dxf>
              <fill>
                <patternFill>
                  <bgColor theme="5" tint="0.39994506668294322"/>
                </patternFill>
              </fill>
            </x14:dxf>
          </x14:cfRule>
          <x14:cfRule type="cellIs" priority="213" operator="equal" id="{375D8BA4-FB16-45EF-9CDF-720E3FD423AA}">
            <xm:f>Datos!$AO$3</xm:f>
            <x14:dxf>
              <fill>
                <patternFill>
                  <bgColor rgb="FFFFFF00"/>
                </patternFill>
              </fill>
            </x14:dxf>
          </x14:cfRule>
          <x14:cfRule type="cellIs" priority="214" operator="equal" id="{AA2B716D-C4BE-4E79-97A1-1950742A9AFD}">
            <xm:f>Datos!$AO$2</xm:f>
            <x14:dxf>
              <fill>
                <patternFill>
                  <bgColor rgb="FF92D050"/>
                </patternFill>
              </fill>
            </x14:dxf>
          </x14:cfRule>
          <xm:sqref>AR96</xm:sqref>
        </x14:conditionalFormatting>
        <x14:conditionalFormatting xmlns:xm="http://schemas.microsoft.com/office/excel/2006/main">
          <x14:cfRule type="cellIs" priority="209" operator="equal" id="{FD1FC275-7822-4C99-958C-0CD5A1D3D3CC}">
            <xm:f>Datos!$AO$4</xm:f>
            <x14:dxf>
              <fill>
                <patternFill>
                  <bgColor theme="5" tint="0.39994506668294322"/>
                </patternFill>
              </fill>
            </x14:dxf>
          </x14:cfRule>
          <x14:cfRule type="cellIs" priority="210" operator="equal" id="{9BCB012A-AC9F-40DB-9526-C32C11ECC0C1}">
            <xm:f>Datos!$AO$3</xm:f>
            <x14:dxf>
              <fill>
                <patternFill>
                  <bgColor rgb="FFFFFF00"/>
                </patternFill>
              </fill>
            </x14:dxf>
          </x14:cfRule>
          <x14:cfRule type="cellIs" priority="211" operator="equal" id="{3E91FBB4-B425-446E-B774-5832944986BF}">
            <xm:f>Datos!$AO$2</xm:f>
            <x14:dxf>
              <fill>
                <patternFill>
                  <bgColor rgb="FF92D050"/>
                </patternFill>
              </fill>
            </x14:dxf>
          </x14:cfRule>
          <xm:sqref>AT87</xm:sqref>
        </x14:conditionalFormatting>
        <x14:conditionalFormatting xmlns:xm="http://schemas.microsoft.com/office/excel/2006/main">
          <x14:cfRule type="cellIs" priority="206" operator="equal" id="{71E565ED-6D0F-4C1A-936E-1A63C41258E7}">
            <xm:f>Datos!$AO$4</xm:f>
            <x14:dxf>
              <fill>
                <patternFill>
                  <bgColor theme="5" tint="0.39994506668294322"/>
                </patternFill>
              </fill>
            </x14:dxf>
          </x14:cfRule>
          <x14:cfRule type="cellIs" priority="207" operator="equal" id="{683434F4-0375-4979-B7A0-5F75AE17B6E1}">
            <xm:f>Datos!$AO$3</xm:f>
            <x14:dxf>
              <fill>
                <patternFill>
                  <bgColor rgb="FFFFFF00"/>
                </patternFill>
              </fill>
            </x14:dxf>
          </x14:cfRule>
          <x14:cfRule type="cellIs" priority="208" operator="equal" id="{D6866DFA-FFDA-4266-94D8-7DC016F88E1C}">
            <xm:f>Datos!$AO$2</xm:f>
            <x14:dxf>
              <fill>
                <patternFill>
                  <bgColor rgb="FF92D050"/>
                </patternFill>
              </fill>
            </x14:dxf>
          </x14:cfRule>
          <xm:sqref>AT89</xm:sqref>
        </x14:conditionalFormatting>
        <x14:conditionalFormatting xmlns:xm="http://schemas.microsoft.com/office/excel/2006/main">
          <x14:cfRule type="cellIs" priority="203" operator="equal" id="{E6FB902C-781C-4536-B21C-8B71BE4A5233}">
            <xm:f>Datos!$AO$4</xm:f>
            <x14:dxf>
              <fill>
                <patternFill>
                  <bgColor theme="5" tint="0.39994506668294322"/>
                </patternFill>
              </fill>
            </x14:dxf>
          </x14:cfRule>
          <x14:cfRule type="cellIs" priority="204" operator="equal" id="{F97F52AF-2853-4EC7-A98B-65F466E32108}">
            <xm:f>Datos!$AO$3</xm:f>
            <x14:dxf>
              <fill>
                <patternFill>
                  <bgColor rgb="FFFFFF00"/>
                </patternFill>
              </fill>
            </x14:dxf>
          </x14:cfRule>
          <x14:cfRule type="cellIs" priority="205" operator="equal" id="{F0659C79-97BD-4FAF-B96D-67DC0555264F}">
            <xm:f>Datos!$AO$2</xm:f>
            <x14:dxf>
              <fill>
                <patternFill>
                  <bgColor rgb="FF92D050"/>
                </patternFill>
              </fill>
            </x14:dxf>
          </x14:cfRule>
          <xm:sqref>AT90</xm:sqref>
        </x14:conditionalFormatting>
        <x14:conditionalFormatting xmlns:xm="http://schemas.microsoft.com/office/excel/2006/main">
          <x14:cfRule type="cellIs" priority="200" operator="equal" id="{34F2BB51-6FB9-4061-AB0A-50CFEF8FCC1C}">
            <xm:f>Datos!$AO$4</xm:f>
            <x14:dxf>
              <fill>
                <patternFill>
                  <bgColor theme="5" tint="0.39994506668294322"/>
                </patternFill>
              </fill>
            </x14:dxf>
          </x14:cfRule>
          <x14:cfRule type="cellIs" priority="201" operator="equal" id="{1387D396-CBF0-45D1-BC5D-0AB41EAE9939}">
            <xm:f>Datos!$AO$3</xm:f>
            <x14:dxf>
              <fill>
                <patternFill>
                  <bgColor rgb="FFFFFF00"/>
                </patternFill>
              </fill>
            </x14:dxf>
          </x14:cfRule>
          <x14:cfRule type="cellIs" priority="202" operator="equal" id="{ADF7476F-E5C0-43B3-8136-DB8572746CF7}">
            <xm:f>Datos!$AO$2</xm:f>
            <x14:dxf>
              <fill>
                <patternFill>
                  <bgColor rgb="FF92D050"/>
                </patternFill>
              </fill>
            </x14:dxf>
          </x14:cfRule>
          <xm:sqref>AT91</xm:sqref>
        </x14:conditionalFormatting>
        <x14:conditionalFormatting xmlns:xm="http://schemas.microsoft.com/office/excel/2006/main">
          <x14:cfRule type="cellIs" priority="197" operator="equal" id="{3D6C9691-51D1-40D0-9A24-0BE90EA1875A}">
            <xm:f>Datos!$AO$4</xm:f>
            <x14:dxf>
              <fill>
                <patternFill>
                  <bgColor theme="5" tint="0.39994506668294322"/>
                </patternFill>
              </fill>
            </x14:dxf>
          </x14:cfRule>
          <x14:cfRule type="cellIs" priority="198" operator="equal" id="{A31AC03D-58FC-4EE1-A045-93D5C16558DD}">
            <xm:f>Datos!$AO$3</xm:f>
            <x14:dxf>
              <fill>
                <patternFill>
                  <bgColor rgb="FFFFFF00"/>
                </patternFill>
              </fill>
            </x14:dxf>
          </x14:cfRule>
          <x14:cfRule type="cellIs" priority="199" operator="equal" id="{9BC65A20-D98E-493C-9716-C54CEA457830}">
            <xm:f>Datos!$AO$2</xm:f>
            <x14:dxf>
              <fill>
                <patternFill>
                  <bgColor rgb="FF92D050"/>
                </patternFill>
              </fill>
            </x14:dxf>
          </x14:cfRule>
          <xm:sqref>AT92</xm:sqref>
        </x14:conditionalFormatting>
        <x14:conditionalFormatting xmlns:xm="http://schemas.microsoft.com/office/excel/2006/main">
          <x14:cfRule type="cellIs" priority="194" operator="equal" id="{8E6D56D8-E796-4F14-9486-36BEB24EB6AD}">
            <xm:f>Datos!$AO$4</xm:f>
            <x14:dxf>
              <fill>
                <patternFill>
                  <bgColor theme="5" tint="0.39994506668294322"/>
                </patternFill>
              </fill>
            </x14:dxf>
          </x14:cfRule>
          <x14:cfRule type="cellIs" priority="195" operator="equal" id="{6D7DDA59-1820-4019-818D-065F0FA8D85B}">
            <xm:f>Datos!$AO$3</xm:f>
            <x14:dxf>
              <fill>
                <patternFill>
                  <bgColor rgb="FFFFFF00"/>
                </patternFill>
              </fill>
            </x14:dxf>
          </x14:cfRule>
          <x14:cfRule type="cellIs" priority="196" operator="equal" id="{F757975E-41DA-4065-A507-C756E4DA7D1B}">
            <xm:f>Datos!$AO$2</xm:f>
            <x14:dxf>
              <fill>
                <patternFill>
                  <bgColor rgb="FF92D050"/>
                </patternFill>
              </fill>
            </x14:dxf>
          </x14:cfRule>
          <xm:sqref>AT93</xm:sqref>
        </x14:conditionalFormatting>
        <x14:conditionalFormatting xmlns:xm="http://schemas.microsoft.com/office/excel/2006/main">
          <x14:cfRule type="cellIs" priority="191" operator="equal" id="{E5D3205C-691E-4074-9EB9-CDE8E6632A9A}">
            <xm:f>Datos!$AO$4</xm:f>
            <x14:dxf>
              <fill>
                <patternFill>
                  <bgColor theme="5" tint="0.39994506668294322"/>
                </patternFill>
              </fill>
            </x14:dxf>
          </x14:cfRule>
          <x14:cfRule type="cellIs" priority="192" operator="equal" id="{06708BD7-6CEA-4191-AD89-728FD963FB84}">
            <xm:f>Datos!$AO$3</xm:f>
            <x14:dxf>
              <fill>
                <patternFill>
                  <bgColor rgb="FFFFFF00"/>
                </patternFill>
              </fill>
            </x14:dxf>
          </x14:cfRule>
          <x14:cfRule type="cellIs" priority="193" operator="equal" id="{9B825362-139C-43DA-A02F-56F5AA25EAB5}">
            <xm:f>Datos!$AO$2</xm:f>
            <x14:dxf>
              <fill>
                <patternFill>
                  <bgColor rgb="FF92D050"/>
                </patternFill>
              </fill>
            </x14:dxf>
          </x14:cfRule>
          <xm:sqref>AT94</xm:sqref>
        </x14:conditionalFormatting>
        <x14:conditionalFormatting xmlns:xm="http://schemas.microsoft.com/office/excel/2006/main">
          <x14:cfRule type="cellIs" priority="188" operator="equal" id="{A7551E5B-DB9A-478A-B53E-69C907F16ECC}">
            <xm:f>Datos!$AO$4</xm:f>
            <x14:dxf>
              <fill>
                <patternFill>
                  <bgColor theme="5" tint="0.39994506668294322"/>
                </patternFill>
              </fill>
            </x14:dxf>
          </x14:cfRule>
          <x14:cfRule type="cellIs" priority="189" operator="equal" id="{B8CB8BEA-5FB8-48A4-BF2F-17B26D244446}">
            <xm:f>Datos!$AO$3</xm:f>
            <x14:dxf>
              <fill>
                <patternFill>
                  <bgColor rgb="FFFFFF00"/>
                </patternFill>
              </fill>
            </x14:dxf>
          </x14:cfRule>
          <x14:cfRule type="cellIs" priority="190" operator="equal" id="{0B0A2C8A-1300-42E3-AE18-1C14E4F30269}">
            <xm:f>Datos!$AO$2</xm:f>
            <x14:dxf>
              <fill>
                <patternFill>
                  <bgColor rgb="FF92D050"/>
                </patternFill>
              </fill>
            </x14:dxf>
          </x14:cfRule>
          <xm:sqref>AT95</xm:sqref>
        </x14:conditionalFormatting>
        <x14:conditionalFormatting xmlns:xm="http://schemas.microsoft.com/office/excel/2006/main">
          <x14:cfRule type="cellIs" priority="185" operator="equal" id="{84BCA38E-C479-4AB3-A499-5BEA90446D0D}">
            <xm:f>Datos!$AO$4</xm:f>
            <x14:dxf>
              <fill>
                <patternFill>
                  <bgColor theme="5" tint="0.39994506668294322"/>
                </patternFill>
              </fill>
            </x14:dxf>
          </x14:cfRule>
          <x14:cfRule type="cellIs" priority="186" operator="equal" id="{2838CD2B-5F33-4D3F-9C53-20075265E472}">
            <xm:f>Datos!$AO$3</xm:f>
            <x14:dxf>
              <fill>
                <patternFill>
                  <bgColor rgb="FFFFFF00"/>
                </patternFill>
              </fill>
            </x14:dxf>
          </x14:cfRule>
          <x14:cfRule type="cellIs" priority="187" operator="equal" id="{80C6750A-668F-48C6-8596-E372DDF655DC}">
            <xm:f>Datos!$AO$2</xm:f>
            <x14:dxf>
              <fill>
                <patternFill>
                  <bgColor rgb="FF92D050"/>
                </patternFill>
              </fill>
            </x14:dxf>
          </x14:cfRule>
          <xm:sqref>AT96</xm:sqref>
        </x14:conditionalFormatting>
        <x14:conditionalFormatting xmlns:xm="http://schemas.microsoft.com/office/excel/2006/main">
          <x14:cfRule type="cellIs" priority="182" operator="equal" id="{835CCDDE-4DB4-48E3-8355-77A38EF775C6}">
            <xm:f>Datos!$AO$2</xm:f>
            <x14:dxf>
              <fill>
                <patternFill>
                  <bgColor rgb="FF92D050"/>
                </patternFill>
              </fill>
            </x14:dxf>
          </x14:cfRule>
          <x14:cfRule type="cellIs" priority="183" operator="equal" id="{44AB6E97-E9AE-49AB-A01F-D655B45BB2A1}">
            <xm:f>Datos!$AO$4</xm:f>
            <x14:dxf>
              <fill>
                <patternFill>
                  <bgColor theme="5" tint="0.39994506668294322"/>
                </patternFill>
              </fill>
            </x14:dxf>
          </x14:cfRule>
          <x14:cfRule type="cellIs" priority="184" operator="equal" id="{4F4F0023-F25B-42B0-B402-B53FFC920146}">
            <xm:f>Datos!$AO$3</xm:f>
            <x14:dxf>
              <fill>
                <patternFill>
                  <bgColor rgb="FFFFFF00"/>
                </patternFill>
              </fill>
            </x14:dxf>
          </x14:cfRule>
          <xm:sqref>AL103</xm:sqref>
        </x14:conditionalFormatting>
        <x14:conditionalFormatting xmlns:xm="http://schemas.microsoft.com/office/excel/2006/main">
          <x14:cfRule type="cellIs" priority="179" operator="equal" id="{609671AE-A815-47A6-9405-4727C218710A}">
            <xm:f>Datos!$AO$2</xm:f>
            <x14:dxf>
              <fill>
                <patternFill>
                  <bgColor rgb="FF92D050"/>
                </patternFill>
              </fill>
            </x14:dxf>
          </x14:cfRule>
          <x14:cfRule type="cellIs" priority="180" operator="equal" id="{914148C3-003C-4E05-9D5E-926D15D479F9}">
            <xm:f>Datos!$AO$4</xm:f>
            <x14:dxf>
              <fill>
                <patternFill>
                  <bgColor theme="5" tint="0.39994506668294322"/>
                </patternFill>
              </fill>
            </x14:dxf>
          </x14:cfRule>
          <x14:cfRule type="cellIs" priority="181" operator="equal" id="{04BE3FB9-1526-4FBA-952A-E5639412B014}">
            <xm:f>Datos!$AO$3</xm:f>
            <x14:dxf>
              <fill>
                <patternFill>
                  <bgColor rgb="FFFFFF00"/>
                </patternFill>
              </fill>
            </x14:dxf>
          </x14:cfRule>
          <xm:sqref>AL104</xm:sqref>
        </x14:conditionalFormatting>
        <x14:conditionalFormatting xmlns:xm="http://schemas.microsoft.com/office/excel/2006/main">
          <x14:cfRule type="cellIs" priority="176" operator="equal" id="{FD43FABD-C6A8-446D-A67B-0356932850C1}">
            <xm:f>Datos!$AO$2</xm:f>
            <x14:dxf>
              <fill>
                <patternFill>
                  <bgColor rgb="FF92D050"/>
                </patternFill>
              </fill>
            </x14:dxf>
          </x14:cfRule>
          <x14:cfRule type="cellIs" priority="177" operator="equal" id="{57B57F0C-E1A8-4E0E-B6F4-3ADC523CA296}">
            <xm:f>Datos!$AO$4</xm:f>
            <x14:dxf>
              <fill>
                <patternFill>
                  <bgColor theme="5" tint="0.39994506668294322"/>
                </patternFill>
              </fill>
            </x14:dxf>
          </x14:cfRule>
          <x14:cfRule type="cellIs" priority="178" operator="equal" id="{F74659E9-1970-4614-B448-162A03490B66}">
            <xm:f>Datos!$AO$3</xm:f>
            <x14:dxf>
              <fill>
                <patternFill>
                  <bgColor rgb="FFFFFF00"/>
                </patternFill>
              </fill>
            </x14:dxf>
          </x14:cfRule>
          <xm:sqref>AL105</xm:sqref>
        </x14:conditionalFormatting>
        <x14:conditionalFormatting xmlns:xm="http://schemas.microsoft.com/office/excel/2006/main">
          <x14:cfRule type="cellIs" priority="173" operator="equal" id="{73AD9FC7-D205-4836-8D21-3D3E953E9B77}">
            <xm:f>Datos!$AO$2</xm:f>
            <x14:dxf>
              <fill>
                <patternFill>
                  <bgColor rgb="FF92D050"/>
                </patternFill>
              </fill>
            </x14:dxf>
          </x14:cfRule>
          <x14:cfRule type="cellIs" priority="174" operator="equal" id="{FE8FD50D-D45C-443F-8F49-8475BD24DDF9}">
            <xm:f>Datos!$AO$4</xm:f>
            <x14:dxf>
              <fill>
                <patternFill>
                  <bgColor theme="5" tint="0.39994506668294322"/>
                </patternFill>
              </fill>
            </x14:dxf>
          </x14:cfRule>
          <x14:cfRule type="cellIs" priority="175" operator="equal" id="{F10BC292-1702-44A5-AB4D-E70C44A1C8A8}">
            <xm:f>Datos!$AO$3</xm:f>
            <x14:dxf>
              <fill>
                <patternFill>
                  <bgColor rgb="FFFFFF00"/>
                </patternFill>
              </fill>
            </x14:dxf>
          </x14:cfRule>
          <xm:sqref>AL106</xm:sqref>
        </x14:conditionalFormatting>
        <x14:conditionalFormatting xmlns:xm="http://schemas.microsoft.com/office/excel/2006/main">
          <x14:cfRule type="cellIs" priority="170" operator="equal" id="{4CAB748F-E4BC-4799-8E5E-6FC8101AA2AB}">
            <xm:f>Datos!$AO$2</xm:f>
            <x14:dxf>
              <fill>
                <patternFill>
                  <bgColor rgb="FF92D050"/>
                </patternFill>
              </fill>
            </x14:dxf>
          </x14:cfRule>
          <x14:cfRule type="cellIs" priority="171" operator="equal" id="{19F4157F-6E30-48DF-BCF5-10B7552DAC0F}">
            <xm:f>Datos!$AO$4</xm:f>
            <x14:dxf>
              <fill>
                <patternFill>
                  <bgColor theme="5" tint="0.39994506668294322"/>
                </patternFill>
              </fill>
            </x14:dxf>
          </x14:cfRule>
          <x14:cfRule type="cellIs" priority="172" operator="equal" id="{5A987D88-8A17-4946-8FD9-5222AF76DC0F}">
            <xm:f>Datos!$AO$3</xm:f>
            <x14:dxf>
              <fill>
                <patternFill>
                  <bgColor rgb="FFFFFF00"/>
                </patternFill>
              </fill>
            </x14:dxf>
          </x14:cfRule>
          <xm:sqref>AL107</xm:sqref>
        </x14:conditionalFormatting>
        <x14:conditionalFormatting xmlns:xm="http://schemas.microsoft.com/office/excel/2006/main">
          <x14:cfRule type="cellIs" priority="167" operator="equal" id="{01DA6AE7-8AB8-4783-8E27-4CFD180CD2C2}">
            <xm:f>Datos!$AO$2</xm:f>
            <x14:dxf>
              <fill>
                <patternFill>
                  <bgColor rgb="FF92D050"/>
                </patternFill>
              </fill>
            </x14:dxf>
          </x14:cfRule>
          <x14:cfRule type="cellIs" priority="168" operator="equal" id="{83268B31-523D-41B1-81FD-414935204F44}">
            <xm:f>Datos!$AO$4</xm:f>
            <x14:dxf>
              <fill>
                <patternFill>
                  <bgColor theme="5" tint="0.39994506668294322"/>
                </patternFill>
              </fill>
            </x14:dxf>
          </x14:cfRule>
          <x14:cfRule type="cellIs" priority="169" operator="equal" id="{B7BAFFB3-0534-4018-B98D-D318CE98E7A9}">
            <xm:f>Datos!$AO$3</xm:f>
            <x14:dxf>
              <fill>
                <patternFill>
                  <bgColor rgb="FFFFFF00"/>
                </patternFill>
              </fill>
            </x14:dxf>
          </x14:cfRule>
          <xm:sqref>AL108</xm:sqref>
        </x14:conditionalFormatting>
        <x14:conditionalFormatting xmlns:xm="http://schemas.microsoft.com/office/excel/2006/main">
          <x14:cfRule type="cellIs" priority="164" operator="equal" id="{A0E9F458-1DBD-4812-A68F-91AA9CD4414E}">
            <xm:f>Datos!$AO$2</xm:f>
            <x14:dxf>
              <fill>
                <patternFill>
                  <bgColor rgb="FF92D050"/>
                </patternFill>
              </fill>
            </x14:dxf>
          </x14:cfRule>
          <x14:cfRule type="cellIs" priority="165" operator="equal" id="{C3DA5DCB-06F4-44E5-9B62-F692EDCD0C11}">
            <xm:f>Datos!$AO$4</xm:f>
            <x14:dxf>
              <fill>
                <patternFill>
                  <bgColor theme="5" tint="0.39994506668294322"/>
                </patternFill>
              </fill>
            </x14:dxf>
          </x14:cfRule>
          <x14:cfRule type="cellIs" priority="166" operator="equal" id="{E39A38DD-11FC-4839-A986-F9BD45E6EFDB}">
            <xm:f>Datos!$AO$3</xm:f>
            <x14:dxf>
              <fill>
                <patternFill>
                  <bgColor rgb="FFFFFF00"/>
                </patternFill>
              </fill>
            </x14:dxf>
          </x14:cfRule>
          <xm:sqref>AL109</xm:sqref>
        </x14:conditionalFormatting>
        <x14:conditionalFormatting xmlns:xm="http://schemas.microsoft.com/office/excel/2006/main">
          <x14:cfRule type="cellIs" priority="161" operator="equal" id="{F73189E4-A47C-467A-9AB4-9A38B3E47942}">
            <xm:f>Datos!$AO$2</xm:f>
            <x14:dxf>
              <fill>
                <patternFill>
                  <bgColor rgb="FF92D050"/>
                </patternFill>
              </fill>
            </x14:dxf>
          </x14:cfRule>
          <x14:cfRule type="cellIs" priority="162" operator="equal" id="{7CF89702-6AAD-44EB-8CB1-289A816B9EA8}">
            <xm:f>Datos!$AO$4</xm:f>
            <x14:dxf>
              <fill>
                <patternFill>
                  <bgColor theme="5" tint="0.39994506668294322"/>
                </patternFill>
              </fill>
            </x14:dxf>
          </x14:cfRule>
          <x14:cfRule type="cellIs" priority="163" operator="equal" id="{4278DFF9-B6B5-4929-BAF2-988582019889}">
            <xm:f>Datos!$AO$3</xm:f>
            <x14:dxf>
              <fill>
                <patternFill>
                  <bgColor rgb="FFFFFF00"/>
                </patternFill>
              </fill>
            </x14:dxf>
          </x14:cfRule>
          <xm:sqref>AL110</xm:sqref>
        </x14:conditionalFormatting>
        <x14:conditionalFormatting xmlns:xm="http://schemas.microsoft.com/office/excel/2006/main">
          <x14:cfRule type="cellIs" priority="158" operator="equal" id="{B8CC8C19-D1EA-45BD-90DF-2D0546427086}">
            <xm:f>Datos!$AO$2</xm:f>
            <x14:dxf>
              <fill>
                <patternFill>
                  <bgColor rgb="FF92D050"/>
                </patternFill>
              </fill>
            </x14:dxf>
          </x14:cfRule>
          <x14:cfRule type="cellIs" priority="159" operator="equal" id="{95C119BE-1226-4BF7-B178-BE22E7072761}">
            <xm:f>Datos!$AO$4</xm:f>
            <x14:dxf>
              <fill>
                <patternFill>
                  <bgColor theme="5" tint="0.39994506668294322"/>
                </patternFill>
              </fill>
            </x14:dxf>
          </x14:cfRule>
          <x14:cfRule type="cellIs" priority="160" operator="equal" id="{2903027A-196C-4681-9C93-E14D42531192}">
            <xm:f>Datos!$AO$3</xm:f>
            <x14:dxf>
              <fill>
                <patternFill>
                  <bgColor rgb="FFFFFF00"/>
                </patternFill>
              </fill>
            </x14:dxf>
          </x14:cfRule>
          <xm:sqref>AL111</xm:sqref>
        </x14:conditionalFormatting>
        <x14:conditionalFormatting xmlns:xm="http://schemas.microsoft.com/office/excel/2006/main">
          <x14:cfRule type="cellIs" priority="155" operator="equal" id="{D4F20753-7786-44A8-A3E2-28F39E0E7B6F}">
            <xm:f>Datos!$AO$4</xm:f>
            <x14:dxf>
              <fill>
                <patternFill>
                  <bgColor theme="5" tint="0.39994506668294322"/>
                </patternFill>
              </fill>
            </x14:dxf>
          </x14:cfRule>
          <x14:cfRule type="cellIs" priority="156" operator="equal" id="{09657AA7-406E-4CBB-B1B9-B21E62D55886}">
            <xm:f>Datos!$AO$3</xm:f>
            <x14:dxf>
              <fill>
                <patternFill>
                  <bgColor rgb="FFFFFF00"/>
                </patternFill>
              </fill>
            </x14:dxf>
          </x14:cfRule>
          <x14:cfRule type="cellIs" priority="157" operator="equal" id="{68EAAADD-EBAC-4EB3-9A9A-3B6CDCC819D7}">
            <xm:f>Datos!$AO$2</xm:f>
            <x14:dxf>
              <fill>
                <patternFill>
                  <bgColor rgb="FF92D050"/>
                </patternFill>
              </fill>
            </x14:dxf>
          </x14:cfRule>
          <xm:sqref>AR102</xm:sqref>
        </x14:conditionalFormatting>
        <x14:conditionalFormatting xmlns:xm="http://schemas.microsoft.com/office/excel/2006/main">
          <x14:cfRule type="cellIs" priority="152" operator="equal" id="{396429FE-CC3A-4038-BEA7-93C7CDB560E8}">
            <xm:f>Datos!$AO$4</xm:f>
            <x14:dxf>
              <fill>
                <patternFill>
                  <bgColor theme="5" tint="0.39994506668294322"/>
                </patternFill>
              </fill>
            </x14:dxf>
          </x14:cfRule>
          <x14:cfRule type="cellIs" priority="153" operator="equal" id="{2DFF5620-0F4E-4C3C-BE28-76973A103093}">
            <xm:f>Datos!$AO$3</xm:f>
            <x14:dxf>
              <fill>
                <patternFill>
                  <bgColor rgb="FFFFFF00"/>
                </patternFill>
              </fill>
            </x14:dxf>
          </x14:cfRule>
          <x14:cfRule type="cellIs" priority="154" operator="equal" id="{B10B3472-68A7-47AE-9307-4DAAC8060AF6}">
            <xm:f>Datos!$AO$2</xm:f>
            <x14:dxf>
              <fill>
                <patternFill>
                  <bgColor rgb="FF92D050"/>
                </patternFill>
              </fill>
            </x14:dxf>
          </x14:cfRule>
          <xm:sqref>AR104</xm:sqref>
        </x14:conditionalFormatting>
        <x14:conditionalFormatting xmlns:xm="http://schemas.microsoft.com/office/excel/2006/main">
          <x14:cfRule type="cellIs" priority="149" operator="equal" id="{7E8A3D93-7D2D-4AD4-857D-7E7EC1D9553C}">
            <xm:f>Datos!$AO$4</xm:f>
            <x14:dxf>
              <fill>
                <patternFill>
                  <bgColor theme="5" tint="0.39994506668294322"/>
                </patternFill>
              </fill>
            </x14:dxf>
          </x14:cfRule>
          <x14:cfRule type="cellIs" priority="150" operator="equal" id="{414F1E35-25F3-4441-859E-25B65EC4BF47}">
            <xm:f>Datos!$AO$3</xm:f>
            <x14:dxf>
              <fill>
                <patternFill>
                  <bgColor rgb="FFFFFF00"/>
                </patternFill>
              </fill>
            </x14:dxf>
          </x14:cfRule>
          <x14:cfRule type="cellIs" priority="151" operator="equal" id="{FBC2F7AA-99AC-4468-9ED1-B0EE5C5CFA2E}">
            <xm:f>Datos!$AO$2</xm:f>
            <x14:dxf>
              <fill>
                <patternFill>
                  <bgColor rgb="FF92D050"/>
                </patternFill>
              </fill>
            </x14:dxf>
          </x14:cfRule>
          <xm:sqref>AR105</xm:sqref>
        </x14:conditionalFormatting>
        <x14:conditionalFormatting xmlns:xm="http://schemas.microsoft.com/office/excel/2006/main">
          <x14:cfRule type="cellIs" priority="146" operator="equal" id="{F7845992-E017-477D-A458-BD5FB1E7B883}">
            <xm:f>Datos!$AO$4</xm:f>
            <x14:dxf>
              <fill>
                <patternFill>
                  <bgColor theme="5" tint="0.39994506668294322"/>
                </patternFill>
              </fill>
            </x14:dxf>
          </x14:cfRule>
          <x14:cfRule type="cellIs" priority="147" operator="equal" id="{4AFDCD0D-D85A-49A2-8B4B-1BEDD765BB0A}">
            <xm:f>Datos!$AO$3</xm:f>
            <x14:dxf>
              <fill>
                <patternFill>
                  <bgColor rgb="FFFFFF00"/>
                </patternFill>
              </fill>
            </x14:dxf>
          </x14:cfRule>
          <x14:cfRule type="cellIs" priority="148" operator="equal" id="{32D698A8-D48A-4571-9692-FB61D1E82CF5}">
            <xm:f>Datos!$AO$2</xm:f>
            <x14:dxf>
              <fill>
                <patternFill>
                  <bgColor rgb="FF92D050"/>
                </patternFill>
              </fill>
            </x14:dxf>
          </x14:cfRule>
          <xm:sqref>AR106</xm:sqref>
        </x14:conditionalFormatting>
        <x14:conditionalFormatting xmlns:xm="http://schemas.microsoft.com/office/excel/2006/main">
          <x14:cfRule type="cellIs" priority="143" operator="equal" id="{D1307C1B-F801-4F1A-8DAB-C3FFAC881DF4}">
            <xm:f>Datos!$AO$4</xm:f>
            <x14:dxf>
              <fill>
                <patternFill>
                  <bgColor theme="5" tint="0.39994506668294322"/>
                </patternFill>
              </fill>
            </x14:dxf>
          </x14:cfRule>
          <x14:cfRule type="cellIs" priority="144" operator="equal" id="{EBCCE272-CD8E-4713-BB3A-417632F48359}">
            <xm:f>Datos!$AO$3</xm:f>
            <x14:dxf>
              <fill>
                <patternFill>
                  <bgColor rgb="FFFFFF00"/>
                </patternFill>
              </fill>
            </x14:dxf>
          </x14:cfRule>
          <x14:cfRule type="cellIs" priority="145" operator="equal" id="{E27BB68D-842D-44A6-95DF-3CE5BE119B2A}">
            <xm:f>Datos!$AO$2</xm:f>
            <x14:dxf>
              <fill>
                <patternFill>
                  <bgColor rgb="FF92D050"/>
                </patternFill>
              </fill>
            </x14:dxf>
          </x14:cfRule>
          <xm:sqref>AR107</xm:sqref>
        </x14:conditionalFormatting>
        <x14:conditionalFormatting xmlns:xm="http://schemas.microsoft.com/office/excel/2006/main">
          <x14:cfRule type="cellIs" priority="140" operator="equal" id="{6A5D87C0-872E-4A6E-A706-5570BC449AE1}">
            <xm:f>Datos!$AO$4</xm:f>
            <x14:dxf>
              <fill>
                <patternFill>
                  <bgColor theme="5" tint="0.39994506668294322"/>
                </patternFill>
              </fill>
            </x14:dxf>
          </x14:cfRule>
          <x14:cfRule type="cellIs" priority="141" operator="equal" id="{AC02B560-0171-4067-AFD5-5C959FD2EB71}">
            <xm:f>Datos!$AO$3</xm:f>
            <x14:dxf>
              <fill>
                <patternFill>
                  <bgColor rgb="FFFFFF00"/>
                </patternFill>
              </fill>
            </x14:dxf>
          </x14:cfRule>
          <x14:cfRule type="cellIs" priority="142" operator="equal" id="{E677AD6D-FA7E-4660-BB21-9B6FC4D7F18F}">
            <xm:f>Datos!$AO$2</xm:f>
            <x14:dxf>
              <fill>
                <patternFill>
                  <bgColor rgb="FF92D050"/>
                </patternFill>
              </fill>
            </x14:dxf>
          </x14:cfRule>
          <xm:sqref>AR108</xm:sqref>
        </x14:conditionalFormatting>
        <x14:conditionalFormatting xmlns:xm="http://schemas.microsoft.com/office/excel/2006/main">
          <x14:cfRule type="cellIs" priority="137" operator="equal" id="{929AE34A-A7CA-4256-B427-DF5F9F07EA7B}">
            <xm:f>Datos!$AO$4</xm:f>
            <x14:dxf>
              <fill>
                <patternFill>
                  <bgColor theme="5" tint="0.39994506668294322"/>
                </patternFill>
              </fill>
            </x14:dxf>
          </x14:cfRule>
          <x14:cfRule type="cellIs" priority="138" operator="equal" id="{FD28D150-77BF-4681-AD9C-8AD5563E354A}">
            <xm:f>Datos!$AO$3</xm:f>
            <x14:dxf>
              <fill>
                <patternFill>
                  <bgColor rgb="FFFFFF00"/>
                </patternFill>
              </fill>
            </x14:dxf>
          </x14:cfRule>
          <x14:cfRule type="cellIs" priority="139" operator="equal" id="{9EA39A62-8D3F-4DCA-B3F1-32CB753071B2}">
            <xm:f>Datos!$AO$2</xm:f>
            <x14:dxf>
              <fill>
                <patternFill>
                  <bgColor rgb="FF92D050"/>
                </patternFill>
              </fill>
            </x14:dxf>
          </x14:cfRule>
          <xm:sqref>AR109</xm:sqref>
        </x14:conditionalFormatting>
        <x14:conditionalFormatting xmlns:xm="http://schemas.microsoft.com/office/excel/2006/main">
          <x14:cfRule type="cellIs" priority="134" operator="equal" id="{84A378E4-C746-42FE-8A3D-D3B824756530}">
            <xm:f>Datos!$AO$4</xm:f>
            <x14:dxf>
              <fill>
                <patternFill>
                  <bgColor theme="5" tint="0.39994506668294322"/>
                </patternFill>
              </fill>
            </x14:dxf>
          </x14:cfRule>
          <x14:cfRule type="cellIs" priority="135" operator="equal" id="{1A506F6E-925B-4807-9A48-E25F07CAD182}">
            <xm:f>Datos!$AO$3</xm:f>
            <x14:dxf>
              <fill>
                <patternFill>
                  <bgColor rgb="FFFFFF00"/>
                </patternFill>
              </fill>
            </x14:dxf>
          </x14:cfRule>
          <x14:cfRule type="cellIs" priority="136" operator="equal" id="{C08A75E9-D574-458B-BF4A-75CFBA0574AF}">
            <xm:f>Datos!$AO$2</xm:f>
            <x14:dxf>
              <fill>
                <patternFill>
                  <bgColor rgb="FF92D050"/>
                </patternFill>
              </fill>
            </x14:dxf>
          </x14:cfRule>
          <xm:sqref>AR110</xm:sqref>
        </x14:conditionalFormatting>
        <x14:conditionalFormatting xmlns:xm="http://schemas.microsoft.com/office/excel/2006/main">
          <x14:cfRule type="cellIs" priority="131" operator="equal" id="{B45CFF75-0594-4561-8606-38BA87124C1D}">
            <xm:f>Datos!$AO$4</xm:f>
            <x14:dxf>
              <fill>
                <patternFill>
                  <bgColor theme="5" tint="0.39994506668294322"/>
                </patternFill>
              </fill>
            </x14:dxf>
          </x14:cfRule>
          <x14:cfRule type="cellIs" priority="132" operator="equal" id="{398CA248-15DE-4BA3-BC39-60F3938CEEFF}">
            <xm:f>Datos!$AO$3</xm:f>
            <x14:dxf>
              <fill>
                <patternFill>
                  <bgColor rgb="FFFFFF00"/>
                </patternFill>
              </fill>
            </x14:dxf>
          </x14:cfRule>
          <x14:cfRule type="cellIs" priority="133" operator="equal" id="{0BE083D1-F460-4706-9250-4CA434C9AC50}">
            <xm:f>Datos!$AO$2</xm:f>
            <x14:dxf>
              <fill>
                <patternFill>
                  <bgColor rgb="FF92D050"/>
                </patternFill>
              </fill>
            </x14:dxf>
          </x14:cfRule>
          <xm:sqref>AR111</xm:sqref>
        </x14:conditionalFormatting>
        <x14:conditionalFormatting xmlns:xm="http://schemas.microsoft.com/office/excel/2006/main">
          <x14:cfRule type="cellIs" priority="128" operator="equal" id="{0D8AC103-4884-49A5-9AB9-83B1BB02086B}">
            <xm:f>Datos!$AO$4</xm:f>
            <x14:dxf>
              <fill>
                <patternFill>
                  <bgColor theme="5" tint="0.39994506668294322"/>
                </patternFill>
              </fill>
            </x14:dxf>
          </x14:cfRule>
          <x14:cfRule type="cellIs" priority="129" operator="equal" id="{D5BF2FEC-7300-4A07-91D7-6EB142BFC0EF}">
            <xm:f>Datos!$AO$3</xm:f>
            <x14:dxf>
              <fill>
                <patternFill>
                  <bgColor rgb="FFFFFF00"/>
                </patternFill>
              </fill>
            </x14:dxf>
          </x14:cfRule>
          <x14:cfRule type="cellIs" priority="130" operator="equal" id="{313BE9DE-037C-4A03-BB79-4342E6BDC53E}">
            <xm:f>Datos!$AO$2</xm:f>
            <x14:dxf>
              <fill>
                <patternFill>
                  <bgColor rgb="FF92D050"/>
                </patternFill>
              </fill>
            </x14:dxf>
          </x14:cfRule>
          <xm:sqref>AT102</xm:sqref>
        </x14:conditionalFormatting>
        <x14:conditionalFormatting xmlns:xm="http://schemas.microsoft.com/office/excel/2006/main">
          <x14:cfRule type="cellIs" priority="125" operator="equal" id="{8D9A398A-E893-4EBC-B875-BE4CB6C12D23}">
            <xm:f>Datos!$AO$4</xm:f>
            <x14:dxf>
              <fill>
                <patternFill>
                  <bgColor theme="5" tint="0.39994506668294322"/>
                </patternFill>
              </fill>
            </x14:dxf>
          </x14:cfRule>
          <x14:cfRule type="cellIs" priority="126" operator="equal" id="{68EDDE51-C7EC-4651-842F-01ABF249FA73}">
            <xm:f>Datos!$AO$3</xm:f>
            <x14:dxf>
              <fill>
                <patternFill>
                  <bgColor rgb="FFFFFF00"/>
                </patternFill>
              </fill>
            </x14:dxf>
          </x14:cfRule>
          <x14:cfRule type="cellIs" priority="127" operator="equal" id="{68E282CE-6C9F-4B13-8546-35BA09937928}">
            <xm:f>Datos!$AO$2</xm:f>
            <x14:dxf>
              <fill>
                <patternFill>
                  <bgColor rgb="FF92D050"/>
                </patternFill>
              </fill>
            </x14:dxf>
          </x14:cfRule>
          <xm:sqref>AT104</xm:sqref>
        </x14:conditionalFormatting>
        <x14:conditionalFormatting xmlns:xm="http://schemas.microsoft.com/office/excel/2006/main">
          <x14:cfRule type="cellIs" priority="122" operator="equal" id="{9BF3AABC-E294-4554-B280-C19A70701549}">
            <xm:f>Datos!$AO$4</xm:f>
            <x14:dxf>
              <fill>
                <patternFill>
                  <bgColor theme="5" tint="0.39994506668294322"/>
                </patternFill>
              </fill>
            </x14:dxf>
          </x14:cfRule>
          <x14:cfRule type="cellIs" priority="123" operator="equal" id="{25906770-3F96-4E1E-9F5C-325F80595C52}">
            <xm:f>Datos!$AO$3</xm:f>
            <x14:dxf>
              <fill>
                <patternFill>
                  <bgColor rgb="FFFFFF00"/>
                </patternFill>
              </fill>
            </x14:dxf>
          </x14:cfRule>
          <x14:cfRule type="cellIs" priority="124" operator="equal" id="{53293571-2BEB-4D0B-BA9D-63DBA57807A7}">
            <xm:f>Datos!$AO$2</xm:f>
            <x14:dxf>
              <fill>
                <patternFill>
                  <bgColor rgb="FF92D050"/>
                </patternFill>
              </fill>
            </x14:dxf>
          </x14:cfRule>
          <xm:sqref>AT105</xm:sqref>
        </x14:conditionalFormatting>
        <x14:conditionalFormatting xmlns:xm="http://schemas.microsoft.com/office/excel/2006/main">
          <x14:cfRule type="cellIs" priority="119" operator="equal" id="{FEFEB8F7-7D0F-419E-832E-9F6579FA8EC5}">
            <xm:f>Datos!$AO$4</xm:f>
            <x14:dxf>
              <fill>
                <patternFill>
                  <bgColor theme="5" tint="0.39994506668294322"/>
                </patternFill>
              </fill>
            </x14:dxf>
          </x14:cfRule>
          <x14:cfRule type="cellIs" priority="120" operator="equal" id="{656EF107-D00F-4127-AB49-5FB4B10506DA}">
            <xm:f>Datos!$AO$3</xm:f>
            <x14:dxf>
              <fill>
                <patternFill>
                  <bgColor rgb="FFFFFF00"/>
                </patternFill>
              </fill>
            </x14:dxf>
          </x14:cfRule>
          <x14:cfRule type="cellIs" priority="121" operator="equal" id="{B74E3FB1-1108-4727-A96E-49B8B6B3F638}">
            <xm:f>Datos!$AO$2</xm:f>
            <x14:dxf>
              <fill>
                <patternFill>
                  <bgColor rgb="FF92D050"/>
                </patternFill>
              </fill>
            </x14:dxf>
          </x14:cfRule>
          <xm:sqref>AT106</xm:sqref>
        </x14:conditionalFormatting>
        <x14:conditionalFormatting xmlns:xm="http://schemas.microsoft.com/office/excel/2006/main">
          <x14:cfRule type="cellIs" priority="116" operator="equal" id="{C51D332F-1F6B-4928-B722-638C618E1564}">
            <xm:f>Datos!$AO$4</xm:f>
            <x14:dxf>
              <fill>
                <patternFill>
                  <bgColor theme="5" tint="0.39994506668294322"/>
                </patternFill>
              </fill>
            </x14:dxf>
          </x14:cfRule>
          <x14:cfRule type="cellIs" priority="117" operator="equal" id="{6B91BB2A-F012-4701-B462-0427D1D47C48}">
            <xm:f>Datos!$AO$3</xm:f>
            <x14:dxf>
              <fill>
                <patternFill>
                  <bgColor rgb="FFFFFF00"/>
                </patternFill>
              </fill>
            </x14:dxf>
          </x14:cfRule>
          <x14:cfRule type="cellIs" priority="118" operator="equal" id="{099B004D-D128-4F24-AE3B-922F8B5E5B1B}">
            <xm:f>Datos!$AO$2</xm:f>
            <x14:dxf>
              <fill>
                <patternFill>
                  <bgColor rgb="FF92D050"/>
                </patternFill>
              </fill>
            </x14:dxf>
          </x14:cfRule>
          <xm:sqref>AT107</xm:sqref>
        </x14:conditionalFormatting>
        <x14:conditionalFormatting xmlns:xm="http://schemas.microsoft.com/office/excel/2006/main">
          <x14:cfRule type="cellIs" priority="113" operator="equal" id="{21BA820B-DE58-44F1-A04A-379CCD50CB90}">
            <xm:f>Datos!$AO$4</xm:f>
            <x14:dxf>
              <fill>
                <patternFill>
                  <bgColor theme="5" tint="0.39994506668294322"/>
                </patternFill>
              </fill>
            </x14:dxf>
          </x14:cfRule>
          <x14:cfRule type="cellIs" priority="114" operator="equal" id="{2966CC69-C3AC-47A8-B0DE-EF962FE503B7}">
            <xm:f>Datos!$AO$3</xm:f>
            <x14:dxf>
              <fill>
                <patternFill>
                  <bgColor rgb="FFFFFF00"/>
                </patternFill>
              </fill>
            </x14:dxf>
          </x14:cfRule>
          <x14:cfRule type="cellIs" priority="115" operator="equal" id="{591D9282-5F5E-4639-8656-D5A60C72F993}">
            <xm:f>Datos!$AO$2</xm:f>
            <x14:dxf>
              <fill>
                <patternFill>
                  <bgColor rgb="FF92D050"/>
                </patternFill>
              </fill>
            </x14:dxf>
          </x14:cfRule>
          <xm:sqref>AT108</xm:sqref>
        </x14:conditionalFormatting>
        <x14:conditionalFormatting xmlns:xm="http://schemas.microsoft.com/office/excel/2006/main">
          <x14:cfRule type="cellIs" priority="110" operator="equal" id="{6741C503-A3C6-49B0-A2E1-86BC9B829E79}">
            <xm:f>Datos!$AO$4</xm:f>
            <x14:dxf>
              <fill>
                <patternFill>
                  <bgColor theme="5" tint="0.39994506668294322"/>
                </patternFill>
              </fill>
            </x14:dxf>
          </x14:cfRule>
          <x14:cfRule type="cellIs" priority="111" operator="equal" id="{04119785-EB9E-4100-8440-5030707C0F90}">
            <xm:f>Datos!$AO$3</xm:f>
            <x14:dxf>
              <fill>
                <patternFill>
                  <bgColor rgb="FFFFFF00"/>
                </patternFill>
              </fill>
            </x14:dxf>
          </x14:cfRule>
          <x14:cfRule type="cellIs" priority="112" operator="equal" id="{CCB9D5D1-9361-49B1-A337-DDEBA41A28DB}">
            <xm:f>Datos!$AO$2</xm:f>
            <x14:dxf>
              <fill>
                <patternFill>
                  <bgColor rgb="FF92D050"/>
                </patternFill>
              </fill>
            </x14:dxf>
          </x14:cfRule>
          <xm:sqref>AT109</xm:sqref>
        </x14:conditionalFormatting>
        <x14:conditionalFormatting xmlns:xm="http://schemas.microsoft.com/office/excel/2006/main">
          <x14:cfRule type="cellIs" priority="107" operator="equal" id="{6F86046C-19C5-4C67-B4E0-F2485267F1D0}">
            <xm:f>Datos!$AO$4</xm:f>
            <x14:dxf>
              <fill>
                <patternFill>
                  <bgColor theme="5" tint="0.39994506668294322"/>
                </patternFill>
              </fill>
            </x14:dxf>
          </x14:cfRule>
          <x14:cfRule type="cellIs" priority="108" operator="equal" id="{F97373A3-CB96-4E4F-87B4-1B38292A043C}">
            <xm:f>Datos!$AO$3</xm:f>
            <x14:dxf>
              <fill>
                <patternFill>
                  <bgColor rgb="FFFFFF00"/>
                </patternFill>
              </fill>
            </x14:dxf>
          </x14:cfRule>
          <x14:cfRule type="cellIs" priority="109" operator="equal" id="{4F05E179-2D13-45CA-B8D4-26EC22FAF9BC}">
            <xm:f>Datos!$AO$2</xm:f>
            <x14:dxf>
              <fill>
                <patternFill>
                  <bgColor rgb="FF92D050"/>
                </patternFill>
              </fill>
            </x14:dxf>
          </x14:cfRule>
          <xm:sqref>AT110</xm:sqref>
        </x14:conditionalFormatting>
        <x14:conditionalFormatting xmlns:xm="http://schemas.microsoft.com/office/excel/2006/main">
          <x14:cfRule type="cellIs" priority="104" operator="equal" id="{17094697-7711-4465-9F4A-D150CA9D0B08}">
            <xm:f>Datos!$AO$4</xm:f>
            <x14:dxf>
              <fill>
                <patternFill>
                  <bgColor theme="5" tint="0.39994506668294322"/>
                </patternFill>
              </fill>
            </x14:dxf>
          </x14:cfRule>
          <x14:cfRule type="cellIs" priority="105" operator="equal" id="{26804D3E-1108-4D7F-925B-656B992C96A0}">
            <xm:f>Datos!$AO$3</xm:f>
            <x14:dxf>
              <fill>
                <patternFill>
                  <bgColor rgb="FFFFFF00"/>
                </patternFill>
              </fill>
            </x14:dxf>
          </x14:cfRule>
          <x14:cfRule type="cellIs" priority="106" operator="equal" id="{AF91249B-22A6-4180-8949-EC7C017F9FBA}">
            <xm:f>Datos!$AO$2</xm:f>
            <x14:dxf>
              <fill>
                <patternFill>
                  <bgColor rgb="FF92D050"/>
                </patternFill>
              </fill>
            </x14:dxf>
          </x14:cfRule>
          <xm:sqref>AT111</xm:sqref>
        </x14:conditionalFormatting>
        <x14:conditionalFormatting xmlns:xm="http://schemas.microsoft.com/office/excel/2006/main">
          <x14:cfRule type="cellIs" priority="101" operator="equal" id="{D7A747E6-46A6-4C81-8750-EDCD33E65B34}">
            <xm:f>Datos!$AO$4</xm:f>
            <x14:dxf>
              <fill>
                <patternFill>
                  <bgColor theme="5" tint="0.39994506668294322"/>
                </patternFill>
              </fill>
            </x14:dxf>
          </x14:cfRule>
          <x14:cfRule type="cellIs" priority="102" operator="equal" id="{173AC6CB-381A-4559-B84E-90F4EB5B3053}">
            <xm:f>Datos!$AO$3</xm:f>
            <x14:dxf>
              <fill>
                <patternFill>
                  <bgColor rgb="FFFFFF00"/>
                </patternFill>
              </fill>
            </x14:dxf>
          </x14:cfRule>
          <x14:cfRule type="cellIs" priority="103" operator="equal" id="{47A9393B-A4C3-420E-8815-4A0A7FE1B55B}">
            <xm:f>Datos!$AO$2</xm:f>
            <x14:dxf>
              <fill>
                <patternFill>
                  <bgColor rgb="FF92D050"/>
                </patternFill>
              </fill>
            </x14:dxf>
          </x14:cfRule>
          <xm:sqref>AW87</xm:sqref>
        </x14:conditionalFormatting>
        <x14:conditionalFormatting xmlns:xm="http://schemas.microsoft.com/office/excel/2006/main">
          <x14:cfRule type="cellIs" priority="98" operator="equal" id="{A5AE2450-E569-4A93-83CD-5110254A2806}">
            <xm:f>Datos!$AO$4</xm:f>
            <x14:dxf>
              <fill>
                <patternFill>
                  <bgColor theme="5" tint="0.39994506668294322"/>
                </patternFill>
              </fill>
            </x14:dxf>
          </x14:cfRule>
          <x14:cfRule type="cellIs" priority="99" operator="equal" id="{5B1A5493-BA1A-49FA-955C-E8A8261E9714}">
            <xm:f>Datos!$AO$3</xm:f>
            <x14:dxf>
              <fill>
                <patternFill>
                  <bgColor rgb="FFFFFF00"/>
                </patternFill>
              </fill>
            </x14:dxf>
          </x14:cfRule>
          <x14:cfRule type="cellIs" priority="100" operator="equal" id="{E516B7C9-6E40-44DC-84B7-CA8F62C04793}">
            <xm:f>Datos!$AO$2</xm:f>
            <x14:dxf>
              <fill>
                <patternFill>
                  <bgColor rgb="FF92D050"/>
                </patternFill>
              </fill>
            </x14:dxf>
          </x14:cfRule>
          <xm:sqref>AW102</xm:sqref>
        </x14:conditionalFormatting>
        <x14:conditionalFormatting xmlns:xm="http://schemas.microsoft.com/office/excel/2006/main">
          <x14:cfRule type="expression" priority="82" id="{64BE3475-4E86-49BF-BF4C-B27E47B214BD}">
            <xm:f>AND($AP$126&lt;&gt;Datos!$S$5,$AP$126&lt;&gt;Datos!$T$5)</xm:f>
            <x14:dxf>
              <font>
                <color theme="0"/>
              </font>
              <fill>
                <patternFill patternType="none">
                  <bgColor auto="1"/>
                </patternFill>
              </fill>
              <border>
                <left/>
                <right/>
                <top/>
                <bottom/>
              </border>
            </x14:dxf>
          </x14:cfRule>
          <xm:sqref>AL144:AR146</xm:sqref>
        </x14:conditionalFormatting>
        <x14:conditionalFormatting xmlns:xm="http://schemas.microsoft.com/office/excel/2006/main">
          <x14:cfRule type="cellIs" priority="56" operator="equal" id="{D4B3C4F2-2155-402C-BF54-8451BBA8E379}">
            <xm:f>Datos!$AQ$3</xm:f>
            <x14:dxf>
              <fill>
                <patternFill>
                  <bgColor theme="5" tint="0.39994506668294322"/>
                </patternFill>
              </fill>
            </x14:dxf>
          </x14:cfRule>
          <x14:cfRule type="cellIs" priority="57" operator="equal" id="{1918FFE3-F307-41E0-B008-0FDF3B84AC73}">
            <xm:f>Datos!$AQ$2</xm:f>
            <x14:dxf>
              <fill>
                <patternFill>
                  <bgColor rgb="FF92D050"/>
                </patternFill>
              </fill>
            </x14:dxf>
          </x14:cfRule>
          <xm:sqref>AZ87:BB96</xm:sqref>
        </x14:conditionalFormatting>
        <x14:conditionalFormatting xmlns:xm="http://schemas.microsoft.com/office/excel/2006/main">
          <x14:cfRule type="cellIs" priority="53" operator="equal" id="{BDF1DFF2-BEEE-4BB2-9B64-6D9AEA38C8BB}">
            <xm:f>Datos!$AR$4</xm:f>
            <x14:dxf>
              <fill>
                <patternFill>
                  <bgColor theme="5" tint="0.39994506668294322"/>
                </patternFill>
              </fill>
            </x14:dxf>
          </x14:cfRule>
          <x14:cfRule type="cellIs" priority="54" operator="equal" id="{FA082847-D5D0-4971-8D3A-5E8C8D90A6ED}">
            <xm:f>Datos!$AR$3</xm:f>
            <x14:dxf>
              <fill>
                <patternFill>
                  <bgColor rgb="FFFFFF00"/>
                </patternFill>
              </fill>
            </x14:dxf>
          </x14:cfRule>
          <x14:cfRule type="cellIs" priority="55" operator="equal" id="{0DE61070-0009-4C58-90D4-ABC2C3A49154}">
            <xm:f>Datos!$AR$2</xm:f>
            <x14:dxf>
              <fill>
                <patternFill>
                  <bgColor rgb="FF92D050"/>
                </patternFill>
              </fill>
            </x14:dxf>
          </x14:cfRule>
          <xm:sqref>AZ102</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1B000000}">
          <x14:formula1>
            <xm:f>Datos!J2:J8</xm:f>
          </x14:formula1>
          <xm:sqref>AY24:BF24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3">
    <tabColor rgb="FF0070C0"/>
  </sheetPr>
  <dimension ref="A1:CS232"/>
  <sheetViews>
    <sheetView showGridLines="0" view="pageBreakPreview" topLeftCell="D1" zoomScale="70" zoomScaleNormal="100" zoomScaleSheetLayoutView="70" workbookViewId="0">
      <selection activeCell="Y2" sqref="Y2:Y5"/>
    </sheetView>
  </sheetViews>
  <sheetFormatPr defaultColWidth="11.5703125" defaultRowHeight="15"/>
  <cols>
    <col min="1" max="6" width="2.7109375" style="11" customWidth="1"/>
    <col min="7" max="7" width="3.140625" style="11" customWidth="1"/>
    <col min="8" max="8" width="4.42578125" style="11" customWidth="1"/>
    <col min="9" max="9" width="3.7109375" style="11" customWidth="1"/>
    <col min="10" max="11" width="2.7109375" style="11" customWidth="1"/>
    <col min="12" max="12" width="3.42578125" style="11" customWidth="1"/>
    <col min="13" max="15" width="2.7109375" style="11" customWidth="1"/>
    <col min="16" max="17" width="4.7109375" style="11" customWidth="1"/>
    <col min="18" max="20" width="2.7109375" style="11" customWidth="1"/>
    <col min="21" max="21" width="4.28515625" style="11" customWidth="1"/>
    <col min="22" max="22" width="7.42578125" style="11" customWidth="1"/>
    <col min="23" max="23" width="5.28515625" style="11" customWidth="1"/>
    <col min="24" max="25" width="5" style="11" customWidth="1"/>
    <col min="26" max="26" width="6.28515625" style="11" customWidth="1"/>
    <col min="27" max="27" width="5" style="11" customWidth="1"/>
    <col min="28" max="28" width="5.42578125" style="11" customWidth="1"/>
    <col min="29" max="29" width="6.7109375" style="11" customWidth="1"/>
    <col min="30" max="30" width="5.42578125" style="11" customWidth="1"/>
    <col min="31" max="31" width="10.85546875" style="11" customWidth="1"/>
    <col min="32" max="34" width="5.42578125" style="11" customWidth="1"/>
    <col min="35" max="35" width="9.5703125" style="11" customWidth="1"/>
    <col min="36" max="37" width="5.42578125" style="11" customWidth="1"/>
    <col min="38" max="38" width="3.5703125" style="11" customWidth="1"/>
    <col min="39" max="39" width="5.28515625" style="11" customWidth="1"/>
    <col min="40" max="44" width="2.7109375" style="11" customWidth="1"/>
    <col min="45" max="45" width="6.85546875" style="11" customWidth="1"/>
    <col min="46" max="47" width="2.7109375" style="11" customWidth="1"/>
    <col min="48" max="48" width="4.7109375" style="11" customWidth="1"/>
    <col min="49" max="50" width="2.7109375" style="11" customWidth="1"/>
    <col min="51" max="51" width="4" style="11" customWidth="1"/>
    <col min="52" max="53" width="2.7109375" style="11" customWidth="1"/>
    <col min="54" max="54" width="7.42578125" style="11" customWidth="1"/>
    <col min="55" max="58" width="2.7109375" style="11" customWidth="1"/>
    <col min="59" max="59" width="37.85546875" style="11" customWidth="1"/>
    <col min="60" max="62" width="2.7109375" style="11" hidden="1" customWidth="1"/>
    <col min="63" max="63" width="31.140625" style="11" hidden="1" customWidth="1"/>
    <col min="64" max="68" width="27.85546875" style="11" hidden="1" customWidth="1"/>
    <col min="69" max="69" width="37.5703125" style="11" hidden="1" customWidth="1"/>
    <col min="70" max="70" width="11.5703125" style="11" hidden="1" customWidth="1"/>
    <col min="71" max="71" width="33.7109375" style="11" hidden="1" customWidth="1"/>
    <col min="72" max="72" width="24.5703125" style="11" hidden="1" customWidth="1"/>
    <col min="73" max="73" width="22" style="11" hidden="1" customWidth="1"/>
    <col min="74" max="74" width="22.42578125" style="11" hidden="1" customWidth="1"/>
    <col min="75" max="76" width="11.5703125" style="11" hidden="1" customWidth="1"/>
    <col min="77" max="77" width="40.42578125" style="11" hidden="1" customWidth="1"/>
    <col min="78" max="78" width="13.140625" style="11" hidden="1" customWidth="1"/>
    <col min="79" max="84" width="11.5703125" style="11" hidden="1" customWidth="1"/>
    <col min="85" max="85" width="36.7109375" style="11" hidden="1" customWidth="1"/>
    <col min="86" max="91" width="11.5703125" style="11" hidden="1" customWidth="1"/>
    <col min="92" max="96" width="0" style="11" hidden="1" customWidth="1"/>
    <col min="97" max="97" width="6.42578125" style="11" hidden="1" customWidth="1"/>
    <col min="98" max="16384" width="11.5703125" style="11"/>
  </cols>
  <sheetData>
    <row r="1" spans="1:64" ht="15.6" customHeight="1">
      <c r="A1" s="440"/>
      <c r="B1" s="441"/>
      <c r="C1" s="441"/>
      <c r="D1" s="441"/>
      <c r="E1" s="441"/>
      <c r="F1" s="441"/>
      <c r="G1" s="441"/>
      <c r="H1" s="441"/>
      <c r="I1" s="441"/>
      <c r="J1" s="441"/>
      <c r="K1" s="9"/>
      <c r="L1" s="9"/>
      <c r="M1" s="9"/>
      <c r="N1" s="9"/>
      <c r="O1" s="10"/>
      <c r="P1" s="446" t="s">
        <v>350</v>
      </c>
      <c r="Q1" s="447"/>
      <c r="R1" s="447"/>
      <c r="S1" s="447"/>
      <c r="T1" s="447"/>
      <c r="U1" s="448"/>
      <c r="V1" s="580" t="s">
        <v>422</v>
      </c>
      <c r="W1" s="581"/>
      <c r="X1" s="581"/>
      <c r="Y1" s="581"/>
      <c r="Z1" s="581"/>
      <c r="AA1" s="581"/>
      <c r="AB1" s="581"/>
      <c r="AC1" s="581"/>
      <c r="AD1" s="581"/>
      <c r="AE1" s="581"/>
      <c r="AF1" s="581"/>
      <c r="AG1" s="581"/>
      <c r="AH1" s="581"/>
      <c r="AI1" s="581"/>
      <c r="AJ1" s="581"/>
      <c r="AK1" s="581"/>
      <c r="AL1" s="581"/>
      <c r="AM1" s="581"/>
      <c r="AN1" s="581"/>
      <c r="AO1" s="581"/>
      <c r="AP1" s="581"/>
      <c r="AQ1" s="581"/>
      <c r="AR1" s="581"/>
      <c r="AS1" s="581"/>
      <c r="AT1" s="581"/>
      <c r="AU1" s="581"/>
      <c r="AV1" s="581"/>
      <c r="AW1" s="581"/>
      <c r="AX1" s="581"/>
      <c r="AY1" s="581"/>
      <c r="AZ1" s="582"/>
      <c r="BA1" s="568" t="s">
        <v>423</v>
      </c>
      <c r="BB1" s="569"/>
      <c r="BC1" s="569"/>
      <c r="BD1" s="569"/>
      <c r="BE1" s="569"/>
      <c r="BF1" s="570"/>
      <c r="BG1" s="565" t="s">
        <v>424</v>
      </c>
    </row>
    <row r="2" spans="1:64" ht="15.6" customHeight="1">
      <c r="A2" s="442"/>
      <c r="B2" s="443"/>
      <c r="C2" s="443"/>
      <c r="D2" s="443"/>
      <c r="E2" s="443"/>
      <c r="F2" s="443"/>
      <c r="G2" s="443"/>
      <c r="H2" s="443"/>
      <c r="I2" s="443"/>
      <c r="J2" s="443"/>
      <c r="K2" s="12"/>
      <c r="L2" s="12"/>
      <c r="M2" s="12"/>
      <c r="N2" s="12"/>
      <c r="O2" s="13"/>
      <c r="P2" s="449"/>
      <c r="Q2" s="450"/>
      <c r="R2" s="450"/>
      <c r="S2" s="450"/>
      <c r="T2" s="450"/>
      <c r="U2" s="451"/>
      <c r="V2" s="583"/>
      <c r="W2" s="584"/>
      <c r="X2" s="584"/>
      <c r="Y2" s="584"/>
      <c r="Z2" s="584"/>
      <c r="AA2" s="584"/>
      <c r="AB2" s="584"/>
      <c r="AC2" s="584"/>
      <c r="AD2" s="584"/>
      <c r="AE2" s="584"/>
      <c r="AF2" s="584"/>
      <c r="AG2" s="584"/>
      <c r="AH2" s="584"/>
      <c r="AI2" s="584"/>
      <c r="AJ2" s="584"/>
      <c r="AK2" s="584"/>
      <c r="AL2" s="584"/>
      <c r="AM2" s="584"/>
      <c r="AN2" s="584"/>
      <c r="AO2" s="584"/>
      <c r="AP2" s="584"/>
      <c r="AQ2" s="584"/>
      <c r="AR2" s="584"/>
      <c r="AS2" s="584"/>
      <c r="AT2" s="584"/>
      <c r="AU2" s="584"/>
      <c r="AV2" s="584"/>
      <c r="AW2" s="584"/>
      <c r="AX2" s="584"/>
      <c r="AY2" s="584"/>
      <c r="AZ2" s="585"/>
      <c r="BA2" s="571"/>
      <c r="BB2" s="572"/>
      <c r="BC2" s="572"/>
      <c r="BD2" s="572"/>
      <c r="BE2" s="572"/>
      <c r="BF2" s="573"/>
      <c r="BG2" s="566"/>
    </row>
    <row r="3" spans="1:64" ht="15.6" customHeight="1">
      <c r="A3" s="442"/>
      <c r="B3" s="443"/>
      <c r="C3" s="443"/>
      <c r="D3" s="443"/>
      <c r="E3" s="443"/>
      <c r="F3" s="443"/>
      <c r="G3" s="443"/>
      <c r="H3" s="443"/>
      <c r="I3" s="443"/>
      <c r="J3" s="443"/>
      <c r="K3" s="12"/>
      <c r="L3" s="12"/>
      <c r="M3" s="12"/>
      <c r="N3" s="12"/>
      <c r="O3" s="13"/>
      <c r="P3" s="449" t="s">
        <v>425</v>
      </c>
      <c r="Q3" s="450"/>
      <c r="R3" s="450"/>
      <c r="S3" s="450"/>
      <c r="T3" s="450"/>
      <c r="U3" s="451"/>
      <c r="V3" s="586" t="s">
        <v>426</v>
      </c>
      <c r="W3" s="587"/>
      <c r="X3" s="587"/>
      <c r="Y3" s="587"/>
      <c r="Z3" s="587"/>
      <c r="AA3" s="587"/>
      <c r="AB3" s="587"/>
      <c r="AC3" s="587"/>
      <c r="AD3" s="587"/>
      <c r="AE3" s="587"/>
      <c r="AF3" s="587"/>
      <c r="AG3" s="587"/>
      <c r="AH3" s="587"/>
      <c r="AI3" s="587"/>
      <c r="AJ3" s="587"/>
      <c r="AK3" s="587"/>
      <c r="AL3" s="587"/>
      <c r="AM3" s="587"/>
      <c r="AN3" s="587"/>
      <c r="AO3" s="587"/>
      <c r="AP3" s="587"/>
      <c r="AQ3" s="587"/>
      <c r="AR3" s="587"/>
      <c r="AS3" s="587"/>
      <c r="AT3" s="587"/>
      <c r="AU3" s="587"/>
      <c r="AV3" s="587"/>
      <c r="AW3" s="587"/>
      <c r="AX3" s="587"/>
      <c r="AY3" s="587"/>
      <c r="AZ3" s="588"/>
      <c r="BA3" s="574" t="s">
        <v>427</v>
      </c>
      <c r="BB3" s="575"/>
      <c r="BC3" s="575"/>
      <c r="BD3" s="575"/>
      <c r="BE3" s="575"/>
      <c r="BF3" s="576"/>
      <c r="BG3" s="566" t="str">
        <f>+"06"</f>
        <v>06</v>
      </c>
    </row>
    <row r="4" spans="1:64" ht="15.6" customHeight="1" thickBot="1">
      <c r="A4" s="444"/>
      <c r="B4" s="445"/>
      <c r="C4" s="445"/>
      <c r="D4" s="445"/>
      <c r="E4" s="445"/>
      <c r="F4" s="445"/>
      <c r="G4" s="445"/>
      <c r="H4" s="445"/>
      <c r="I4" s="445"/>
      <c r="J4" s="445"/>
      <c r="K4" s="14"/>
      <c r="L4" s="14"/>
      <c r="M4" s="14"/>
      <c r="N4" s="14"/>
      <c r="O4" s="15"/>
      <c r="P4" s="452"/>
      <c r="Q4" s="453"/>
      <c r="R4" s="453"/>
      <c r="S4" s="453"/>
      <c r="T4" s="453"/>
      <c r="U4" s="454"/>
      <c r="V4" s="589"/>
      <c r="W4" s="590"/>
      <c r="X4" s="590"/>
      <c r="Y4" s="590"/>
      <c r="Z4" s="590"/>
      <c r="AA4" s="590"/>
      <c r="AB4" s="590"/>
      <c r="AC4" s="590"/>
      <c r="AD4" s="590"/>
      <c r="AE4" s="590"/>
      <c r="AF4" s="590"/>
      <c r="AG4" s="590"/>
      <c r="AH4" s="590"/>
      <c r="AI4" s="590"/>
      <c r="AJ4" s="590"/>
      <c r="AK4" s="590"/>
      <c r="AL4" s="590"/>
      <c r="AM4" s="590"/>
      <c r="AN4" s="590"/>
      <c r="AO4" s="590"/>
      <c r="AP4" s="590"/>
      <c r="AQ4" s="590"/>
      <c r="AR4" s="590"/>
      <c r="AS4" s="590"/>
      <c r="AT4" s="590"/>
      <c r="AU4" s="590"/>
      <c r="AV4" s="590"/>
      <c r="AW4" s="590"/>
      <c r="AX4" s="590"/>
      <c r="AY4" s="590"/>
      <c r="AZ4" s="591"/>
      <c r="BA4" s="577"/>
      <c r="BB4" s="578"/>
      <c r="BC4" s="578"/>
      <c r="BD4" s="578"/>
      <c r="BE4" s="578"/>
      <c r="BF4" s="579"/>
      <c r="BG4" s="567"/>
    </row>
    <row r="5" spans="1:64" ht="15.6" customHeight="1">
      <c r="A5" s="18"/>
      <c r="BG5" s="20"/>
    </row>
    <row r="6" spans="1:64" ht="31.15" customHeight="1">
      <c r="A6" s="18"/>
      <c r="C6" s="19"/>
      <c r="D6" s="488" t="s">
        <v>2</v>
      </c>
      <c r="E6" s="488"/>
      <c r="F6" s="488"/>
      <c r="G6" s="488"/>
      <c r="J6" s="19"/>
      <c r="K6" s="596" t="str">
        <f>IF('Contexto Proceso'!$B$2="","",'Contexto Proceso'!$B$2)</f>
        <v>Planeación del Sistema de Gestión Integrado</v>
      </c>
      <c r="L6" s="596"/>
      <c r="M6" s="596"/>
      <c r="N6" s="596"/>
      <c r="O6" s="596"/>
      <c r="P6" s="596"/>
      <c r="Q6" s="596"/>
      <c r="R6" s="596"/>
      <c r="S6" s="596"/>
      <c r="T6" s="596"/>
      <c r="U6" s="596"/>
      <c r="V6" s="596"/>
      <c r="W6" s="596"/>
      <c r="X6" s="596"/>
      <c r="Y6" s="596"/>
      <c r="Z6" s="596"/>
      <c r="AA6" s="596"/>
      <c r="AB6" s="596"/>
      <c r="AC6" s="596"/>
      <c r="AD6" s="596"/>
      <c r="AE6" s="596"/>
      <c r="AF6" s="596"/>
      <c r="AG6" s="596"/>
      <c r="AH6" s="596"/>
      <c r="AI6" s="596"/>
      <c r="AJ6" s="596"/>
      <c r="AK6" s="596"/>
      <c r="AL6" s="596"/>
      <c r="AM6" s="596"/>
      <c r="AN6" s="596"/>
      <c r="AO6" s="596"/>
      <c r="AP6" s="596"/>
      <c r="AQ6" s="596"/>
      <c r="AR6" s="596"/>
      <c r="AS6" s="596"/>
      <c r="AT6" s="596"/>
      <c r="AU6" s="596"/>
      <c r="AV6" s="596"/>
      <c r="AW6" s="596"/>
      <c r="AX6" s="596"/>
      <c r="AY6" s="596"/>
      <c r="AZ6" s="596"/>
      <c r="BA6" s="596"/>
      <c r="BB6" s="596"/>
      <c r="BC6" s="596"/>
      <c r="BD6" s="596"/>
      <c r="BE6" s="596"/>
      <c r="BF6" s="596"/>
      <c r="BG6" s="20"/>
    </row>
    <row r="7" spans="1:64" ht="11.45" customHeight="1">
      <c r="A7" s="18"/>
      <c r="C7" s="19"/>
      <c r="D7" s="19"/>
      <c r="E7" s="19"/>
      <c r="F7" s="19"/>
      <c r="H7" s="19"/>
      <c r="I7" s="19"/>
      <c r="J7" s="19"/>
      <c r="O7" s="19"/>
      <c r="P7" s="176"/>
      <c r="Q7" s="176"/>
      <c r="R7" s="176"/>
      <c r="S7" s="176"/>
      <c r="T7" s="19"/>
      <c r="U7" s="19"/>
      <c r="V7" s="21"/>
      <c r="W7" s="21"/>
      <c r="X7" s="21"/>
      <c r="Y7" s="21"/>
      <c r="Z7" s="21"/>
      <c r="AA7" s="21"/>
      <c r="AB7" s="21"/>
      <c r="AC7" s="21"/>
      <c r="AD7" s="21"/>
      <c r="AE7" s="21"/>
      <c r="AF7" s="21"/>
      <c r="AG7" s="21"/>
      <c r="AH7" s="21"/>
      <c r="AI7" s="21"/>
      <c r="AJ7" s="21"/>
      <c r="AK7" s="21"/>
      <c r="AL7" s="21"/>
      <c r="AM7" s="21"/>
      <c r="AN7" s="21"/>
      <c r="AO7" s="21"/>
      <c r="AP7" s="21"/>
      <c r="BG7" s="20"/>
    </row>
    <row r="8" spans="1:64" ht="40.5" customHeight="1">
      <c r="A8" s="18"/>
      <c r="C8" s="19"/>
      <c r="D8" s="488" t="s">
        <v>360</v>
      </c>
      <c r="E8" s="488"/>
      <c r="F8" s="488"/>
      <c r="G8" s="488"/>
      <c r="J8" s="22"/>
      <c r="K8" s="596" t="str">
        <f>IF('Contexto Proceso'!$B$10="","",'Contexto Proceso'!$B$10)</f>
        <v>Realizar una adecuada planeación del sistema de gestión integrado mediante la identificación de requisitos de las normas de calidad y medio ambiente necesarios para el establecidmiento de la información documentada requerida, con el fin de contribuir con la eficacia y efectividad institucional</v>
      </c>
      <c r="L8" s="596"/>
      <c r="M8" s="596"/>
      <c r="N8" s="596"/>
      <c r="O8" s="596"/>
      <c r="P8" s="596"/>
      <c r="Q8" s="596"/>
      <c r="R8" s="596"/>
      <c r="S8" s="596"/>
      <c r="T8" s="596"/>
      <c r="U8" s="596"/>
      <c r="V8" s="596"/>
      <c r="W8" s="596"/>
      <c r="X8" s="596"/>
      <c r="Y8" s="596"/>
      <c r="Z8" s="596"/>
      <c r="AA8" s="596"/>
      <c r="AB8" s="596"/>
      <c r="AC8" s="596"/>
      <c r="AD8" s="596"/>
      <c r="AE8" s="596"/>
      <c r="AF8" s="596"/>
      <c r="AG8" s="596"/>
      <c r="AH8" s="596"/>
      <c r="AI8" s="596"/>
      <c r="AJ8" s="596"/>
      <c r="AK8" s="596"/>
      <c r="AL8" s="596"/>
      <c r="AM8" s="596"/>
      <c r="AN8" s="596"/>
      <c r="AO8" s="596"/>
      <c r="AP8" s="596"/>
      <c r="AQ8" s="596"/>
      <c r="AR8" s="596"/>
      <c r="AS8" s="596"/>
      <c r="AT8" s="596"/>
      <c r="AU8" s="596"/>
      <c r="AV8" s="596"/>
      <c r="AW8" s="596"/>
      <c r="AX8" s="596"/>
      <c r="AY8" s="596"/>
      <c r="AZ8" s="596"/>
      <c r="BA8" s="596"/>
      <c r="BB8" s="596"/>
      <c r="BC8" s="596"/>
      <c r="BD8" s="596"/>
      <c r="BE8" s="596"/>
      <c r="BF8" s="596"/>
      <c r="BG8" s="20"/>
    </row>
    <row r="9" spans="1:64" ht="11.45" customHeight="1">
      <c r="A9" s="18"/>
      <c r="C9" s="19"/>
      <c r="D9" s="176"/>
      <c r="E9" s="176"/>
      <c r="F9" s="176"/>
      <c r="G9" s="176"/>
      <c r="J9" s="22"/>
      <c r="K9" s="177"/>
      <c r="L9" s="177"/>
      <c r="M9" s="177"/>
      <c r="N9" s="177"/>
      <c r="O9" s="177"/>
      <c r="P9" s="177"/>
      <c r="Q9" s="177"/>
      <c r="R9" s="177"/>
      <c r="S9" s="177"/>
      <c r="T9" s="177"/>
      <c r="U9" s="177"/>
      <c r="V9" s="177"/>
      <c r="W9" s="177"/>
      <c r="X9" s="177"/>
      <c r="Y9" s="177"/>
      <c r="Z9" s="177"/>
      <c r="AA9" s="177"/>
      <c r="AB9" s="177"/>
      <c r="AC9" s="177"/>
      <c r="AD9" s="177"/>
      <c r="AE9" s="177"/>
      <c r="AF9" s="177"/>
      <c r="AG9" s="177"/>
      <c r="AH9" s="177"/>
      <c r="AI9" s="177"/>
      <c r="AJ9" s="177"/>
      <c r="AK9" s="177"/>
      <c r="AL9" s="177"/>
      <c r="AM9" s="177"/>
      <c r="AN9" s="177"/>
      <c r="AO9" s="177"/>
      <c r="AP9" s="177"/>
      <c r="AQ9" s="177"/>
      <c r="AR9" s="177"/>
      <c r="AS9" s="177"/>
      <c r="AT9" s="177"/>
      <c r="AU9" s="177"/>
      <c r="AV9" s="177"/>
      <c r="AW9" s="177"/>
      <c r="AX9" s="177"/>
      <c r="AY9" s="177"/>
      <c r="AZ9" s="177"/>
      <c r="BA9" s="177"/>
      <c r="BB9" s="177"/>
      <c r="BG9" s="20"/>
    </row>
    <row r="10" spans="1:64" ht="31.15" customHeight="1">
      <c r="A10" s="18"/>
      <c r="C10" s="19"/>
      <c r="D10" s="488" t="s">
        <v>428</v>
      </c>
      <c r="E10" s="488"/>
      <c r="F10" s="488"/>
      <c r="G10" s="488"/>
      <c r="H10" s="488"/>
      <c r="I10" s="488"/>
      <c r="J10" s="22"/>
      <c r="K10" s="497" t="s">
        <v>429</v>
      </c>
      <c r="L10" s="498"/>
      <c r="M10" s="498"/>
      <c r="N10" s="498"/>
      <c r="O10" s="498"/>
      <c r="P10" s="498"/>
      <c r="Q10" s="498"/>
      <c r="R10" s="498"/>
      <c r="S10" s="498"/>
      <c r="T10" s="498"/>
      <c r="U10" s="498"/>
      <c r="V10" s="498"/>
      <c r="W10" s="498"/>
      <c r="X10" s="498"/>
      <c r="Y10" s="498"/>
      <c r="Z10" s="498"/>
      <c r="AA10" s="498"/>
      <c r="AB10" s="498"/>
      <c r="AC10" s="498"/>
      <c r="AD10" s="498"/>
      <c r="AE10" s="498"/>
      <c r="AF10" s="498"/>
      <c r="AG10" s="498"/>
      <c r="AH10" s="498"/>
      <c r="AI10" s="498"/>
      <c r="AJ10" s="499"/>
      <c r="AK10" s="101"/>
      <c r="AL10" s="22"/>
      <c r="AM10" s="22"/>
      <c r="AN10" s="22"/>
      <c r="AO10" s="22"/>
      <c r="AP10" s="22"/>
      <c r="AQ10" s="500" t="s">
        <v>430</v>
      </c>
      <c r="AR10" s="500"/>
      <c r="AS10" s="500"/>
      <c r="AT10" s="500"/>
      <c r="AU10" s="500"/>
      <c r="AV10" s="500"/>
      <c r="AW10" s="595"/>
      <c r="AX10" s="592">
        <v>43578</v>
      </c>
      <c r="AY10" s="593"/>
      <c r="AZ10" s="593"/>
      <c r="BA10" s="593"/>
      <c r="BB10" s="593"/>
      <c r="BC10" s="593"/>
      <c r="BD10" s="593"/>
      <c r="BE10" s="593"/>
      <c r="BF10" s="594"/>
      <c r="BG10" s="20"/>
    </row>
    <row r="11" spans="1:64" ht="21" customHeight="1">
      <c r="A11" s="18"/>
      <c r="C11" s="19"/>
      <c r="D11" s="19"/>
      <c r="E11" s="19"/>
      <c r="F11" s="176"/>
      <c r="G11" s="176"/>
      <c r="H11" s="176"/>
      <c r="I11" s="176"/>
      <c r="J11" s="22"/>
      <c r="K11" s="177"/>
      <c r="L11" s="177"/>
      <c r="M11" s="177"/>
      <c r="N11" s="177"/>
      <c r="O11" s="177"/>
      <c r="P11" s="177"/>
      <c r="Q11" s="177"/>
      <c r="R11" s="177"/>
      <c r="S11" s="177"/>
      <c r="T11" s="177"/>
      <c r="U11" s="177"/>
      <c r="V11" s="177"/>
      <c r="W11" s="177"/>
      <c r="X11" s="177"/>
      <c r="Y11" s="177"/>
      <c r="Z11" s="177"/>
      <c r="AA11" s="177"/>
      <c r="AB11" s="177"/>
      <c r="AC11" s="177"/>
      <c r="AD11" s="177"/>
      <c r="AE11" s="177"/>
      <c r="AF11" s="177"/>
      <c r="AG11" s="177"/>
      <c r="AH11" s="177"/>
      <c r="AI11" s="177"/>
      <c r="AJ11" s="177"/>
      <c r="AK11" s="177"/>
      <c r="AL11" s="177"/>
      <c r="AM11" s="177"/>
      <c r="AN11" s="177"/>
      <c r="AO11" s="177"/>
      <c r="AP11" s="177"/>
      <c r="AQ11" s="177"/>
      <c r="AR11" s="177"/>
      <c r="AS11" s="177"/>
      <c r="AT11" s="495" t="s">
        <v>431</v>
      </c>
      <c r="AU11" s="495"/>
      <c r="AV11" s="495"/>
      <c r="AW11" s="495"/>
      <c r="AX11" s="495"/>
      <c r="AY11" s="495"/>
      <c r="AZ11" s="495"/>
      <c r="BA11" s="495"/>
      <c r="BB11" s="495"/>
      <c r="BC11" s="495"/>
      <c r="BG11" s="20"/>
    </row>
    <row r="12" spans="1:64" ht="23.45" customHeight="1">
      <c r="A12" s="18"/>
      <c r="C12" s="19"/>
      <c r="D12" s="19"/>
      <c r="E12" s="19"/>
      <c r="F12" s="176"/>
      <c r="G12" s="176"/>
      <c r="H12" s="176"/>
      <c r="I12" s="176"/>
      <c r="J12" s="22"/>
      <c r="K12" s="177"/>
      <c r="L12" s="177"/>
      <c r="M12" s="177"/>
      <c r="N12" s="177"/>
      <c r="O12" s="177"/>
      <c r="P12" s="177"/>
      <c r="Q12" s="177"/>
      <c r="R12" s="177"/>
      <c r="S12" s="177"/>
      <c r="T12" s="177"/>
      <c r="U12" s="177"/>
      <c r="V12" s="177"/>
      <c r="W12" s="177"/>
      <c r="X12" s="177"/>
      <c r="Y12" s="177"/>
      <c r="Z12" s="177"/>
      <c r="AA12" s="177"/>
      <c r="AB12" s="177"/>
      <c r="AC12" s="177"/>
      <c r="AD12" s="177"/>
      <c r="AE12" s="177"/>
      <c r="AF12" s="177"/>
      <c r="AG12" s="177"/>
      <c r="AH12" s="177"/>
      <c r="AI12" s="177"/>
      <c r="AJ12" s="177"/>
      <c r="AK12" s="177"/>
      <c r="AL12" s="177"/>
      <c r="AM12" s="177"/>
      <c r="AN12" s="177"/>
      <c r="AO12" s="177"/>
      <c r="AP12" s="177"/>
      <c r="AQ12" s="177"/>
      <c r="AR12" s="177"/>
      <c r="AS12" s="177"/>
      <c r="AT12" s="23"/>
      <c r="AU12" s="23"/>
      <c r="AV12" s="23"/>
      <c r="AW12" s="23"/>
      <c r="AX12" s="23"/>
      <c r="AY12" s="23"/>
      <c r="AZ12" s="23"/>
      <c r="BA12" s="23"/>
      <c r="BB12" s="23"/>
      <c r="BC12" s="23"/>
      <c r="BG12" s="20"/>
      <c r="BJ12" s="104" t="s">
        <v>0</v>
      </c>
      <c r="BK12" s="24" t="s">
        <v>432</v>
      </c>
    </row>
    <row r="13" spans="1:64" ht="31.15" customHeight="1">
      <c r="A13" s="18"/>
      <c r="C13" s="19"/>
      <c r="E13" s="22"/>
      <c r="F13" s="22"/>
      <c r="G13" s="22"/>
      <c r="H13" s="22"/>
      <c r="I13" s="22"/>
      <c r="J13" s="22"/>
      <c r="L13" s="22"/>
      <c r="M13" s="500" t="s">
        <v>1</v>
      </c>
      <c r="N13" s="500"/>
      <c r="O13" s="500"/>
      <c r="P13" s="500"/>
      <c r="Q13" s="500"/>
      <c r="R13" s="500"/>
      <c r="S13" s="500"/>
      <c r="T13" s="500"/>
      <c r="U13" s="22"/>
      <c r="V13" s="497" t="s">
        <v>149</v>
      </c>
      <c r="W13" s="498"/>
      <c r="X13" s="498"/>
      <c r="Y13" s="498"/>
      <c r="Z13" s="498"/>
      <c r="AA13" s="498"/>
      <c r="AB13" s="498"/>
      <c r="AC13" s="498"/>
      <c r="AD13" s="498"/>
      <c r="AE13" s="498"/>
      <c r="AF13" s="498"/>
      <c r="AG13" s="498"/>
      <c r="AH13" s="498"/>
      <c r="AI13" s="498"/>
      <c r="AJ13" s="499"/>
      <c r="AK13" s="25">
        <f>IF(V13=Datos!B2,1,IF(V13=Datos!B3,2,IF(V13=Datos!B4,3,IF(V13=Datos!B5,4,IF(V13=Datos!B6,5,"")))))</f>
        <v>4</v>
      </c>
      <c r="AU13" s="177"/>
      <c r="AV13" s="177"/>
      <c r="AW13" s="177"/>
      <c r="AX13" s="177"/>
      <c r="AY13" s="177"/>
      <c r="AZ13" s="177"/>
      <c r="BA13" s="177"/>
      <c r="BB13" s="177"/>
      <c r="BG13" s="20"/>
      <c r="BJ13" s="26">
        <v>1</v>
      </c>
      <c r="BK13" s="26" t="s">
        <v>433</v>
      </c>
      <c r="BL13" s="11" t="s">
        <v>434</v>
      </c>
    </row>
    <row r="14" spans="1:64" ht="30" customHeight="1" thickBot="1">
      <c r="A14" s="34"/>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BG14" s="20"/>
      <c r="BJ14" s="26">
        <v>2</v>
      </c>
      <c r="BK14" s="26" t="s">
        <v>156</v>
      </c>
      <c r="BL14" s="11" t="s">
        <v>435</v>
      </c>
    </row>
    <row r="15" spans="1:64" ht="32.450000000000003" customHeight="1" thickBot="1">
      <c r="A15" s="380" t="str">
        <f>IF(AK13=Datos!$A$6,"IDENTIFICACIÓN DE LA OPORTUNIDAD","IDENTIFICACIÓN DEL RIESGO")</f>
        <v>IDENTIFICACIÓN DEL RIESGO</v>
      </c>
      <c r="B15" s="381"/>
      <c r="C15" s="381"/>
      <c r="D15" s="381"/>
      <c r="E15" s="381"/>
      <c r="F15" s="381"/>
      <c r="G15" s="381"/>
      <c r="H15" s="381"/>
      <c r="I15" s="381"/>
      <c r="J15" s="382"/>
      <c r="K15" s="27"/>
      <c r="L15" s="27"/>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7"/>
      <c r="BJ15" s="26">
        <v>3</v>
      </c>
      <c r="BK15" s="26" t="s">
        <v>436</v>
      </c>
      <c r="BL15" s="11" t="s">
        <v>437</v>
      </c>
    </row>
    <row r="16" spans="1:64" ht="15.6" customHeight="1">
      <c r="A16" s="18"/>
      <c r="B16" s="28"/>
      <c r="C16" s="28"/>
      <c r="D16" s="28"/>
      <c r="E16" s="28"/>
      <c r="F16" s="28"/>
      <c r="G16" s="28"/>
      <c r="H16" s="28"/>
      <c r="I16" s="28"/>
      <c r="J16" s="28"/>
      <c r="BG16" s="20"/>
      <c r="BJ16" s="26">
        <v>4</v>
      </c>
      <c r="BK16" s="26" t="s">
        <v>438</v>
      </c>
      <c r="BL16" s="11" t="s">
        <v>439</v>
      </c>
    </row>
    <row r="17" spans="1:85" ht="15.6" customHeight="1">
      <c r="A17" s="18"/>
      <c r="B17" s="28"/>
      <c r="C17" s="28"/>
      <c r="D17" s="455" t="s">
        <v>440</v>
      </c>
      <c r="E17" s="455"/>
      <c r="F17" s="455"/>
      <c r="G17" s="455"/>
      <c r="H17" s="455"/>
      <c r="I17" s="455"/>
      <c r="J17" s="455"/>
      <c r="K17" s="455"/>
      <c r="L17" s="455"/>
      <c r="M17" s="455"/>
      <c r="N17" s="455"/>
      <c r="O17" s="455"/>
      <c r="P17" s="455"/>
      <c r="Q17" s="455"/>
      <c r="S17" s="455" t="s">
        <v>441</v>
      </c>
      <c r="T17" s="455"/>
      <c r="U17" s="455"/>
      <c r="V17" s="455"/>
      <c r="X17" s="455" t="s">
        <v>442</v>
      </c>
      <c r="Y17" s="455"/>
      <c r="Z17" s="455"/>
      <c r="AA17" s="455"/>
      <c r="AB17" s="455"/>
      <c r="AC17" s="455"/>
      <c r="AD17" s="455"/>
      <c r="AE17" s="455"/>
      <c r="AF17" s="455"/>
      <c r="AG17" s="455"/>
      <c r="AH17" s="455"/>
      <c r="AI17" s="455"/>
      <c r="AJ17" s="455"/>
      <c r="AK17" s="455"/>
      <c r="AL17" s="455"/>
      <c r="AM17" s="455"/>
      <c r="AN17" s="455"/>
      <c r="AO17" s="455"/>
      <c r="AP17" s="455"/>
      <c r="AQ17" s="455"/>
      <c r="AR17" s="455"/>
      <c r="AS17" s="455"/>
      <c r="AT17" s="455"/>
      <c r="AU17" s="455"/>
      <c r="AV17" s="455"/>
      <c r="AW17" s="455"/>
      <c r="AX17" s="455"/>
      <c r="AY17" s="455"/>
      <c r="AZ17" s="455"/>
      <c r="BA17" s="455"/>
      <c r="BB17" s="455"/>
      <c r="BG17" s="20"/>
      <c r="BJ17" s="26">
        <v>5</v>
      </c>
      <c r="BK17" s="26" t="s">
        <v>171</v>
      </c>
      <c r="BL17" s="11" t="s">
        <v>443</v>
      </c>
    </row>
    <row r="18" spans="1:85" ht="31.15" customHeight="1">
      <c r="A18" s="18"/>
      <c r="D18" s="456" t="s">
        <v>90</v>
      </c>
      <c r="E18" s="456"/>
      <c r="F18" s="456"/>
      <c r="G18" s="456"/>
      <c r="H18" s="456"/>
      <c r="I18" s="456"/>
      <c r="J18" s="456"/>
      <c r="K18" s="456"/>
      <c r="L18" s="456"/>
      <c r="M18" s="456"/>
      <c r="N18" s="456"/>
      <c r="O18" s="456"/>
      <c r="P18" s="456"/>
      <c r="Q18" s="456"/>
      <c r="S18" s="456" t="s">
        <v>220</v>
      </c>
      <c r="T18" s="456"/>
      <c r="U18" s="456"/>
      <c r="V18" s="456"/>
      <c r="X18" s="456" t="s">
        <v>588</v>
      </c>
      <c r="Y18" s="456"/>
      <c r="Z18" s="456"/>
      <c r="AA18" s="456"/>
      <c r="AB18" s="456"/>
      <c r="AC18" s="456"/>
      <c r="AD18" s="456"/>
      <c r="AE18" s="456"/>
      <c r="AF18" s="456"/>
      <c r="AG18" s="456"/>
      <c r="AH18" s="456"/>
      <c r="AI18" s="456"/>
      <c r="AJ18" s="456"/>
      <c r="AK18" s="456"/>
      <c r="AL18" s="456"/>
      <c r="AM18" s="456"/>
      <c r="AN18" s="456"/>
      <c r="AO18" s="456"/>
      <c r="AP18" s="456"/>
      <c r="AQ18" s="456"/>
      <c r="AR18" s="456"/>
      <c r="AS18" s="456"/>
      <c r="AT18" s="456"/>
      <c r="AU18" s="456"/>
      <c r="AV18" s="456"/>
      <c r="AW18" s="456"/>
      <c r="AX18" s="456"/>
      <c r="AY18" s="456"/>
      <c r="AZ18" s="456"/>
      <c r="BA18" s="456"/>
      <c r="BB18" s="456"/>
      <c r="BC18" s="456"/>
      <c r="BD18" s="456"/>
      <c r="BE18" s="456"/>
      <c r="BF18" s="456"/>
      <c r="BG18" s="20"/>
    </row>
    <row r="19" spans="1:85" ht="15.6" customHeight="1">
      <c r="A19" s="18"/>
      <c r="B19" s="39"/>
      <c r="C19" s="39"/>
      <c r="D19" s="39"/>
      <c r="E19" s="39"/>
      <c r="BF19" s="140"/>
      <c r="BG19" s="102" t="s">
        <v>22</v>
      </c>
      <c r="BK19" s="11" t="s">
        <v>445</v>
      </c>
      <c r="BL19" s="11" t="s">
        <v>446</v>
      </c>
      <c r="BM19" s="11" t="s">
        <v>447</v>
      </c>
      <c r="BN19" s="11" t="s">
        <v>448</v>
      </c>
      <c r="BO19" s="11" t="s">
        <v>449</v>
      </c>
      <c r="BP19" s="11" t="s">
        <v>450</v>
      </c>
      <c r="BQ19" s="11" t="s">
        <v>451</v>
      </c>
      <c r="BS19" s="11" t="s">
        <v>452</v>
      </c>
      <c r="BT19" s="11" t="s">
        <v>453</v>
      </c>
      <c r="BU19" s="11" t="s">
        <v>454</v>
      </c>
      <c r="BV19" s="11" t="s">
        <v>455</v>
      </c>
      <c r="BW19" s="11" t="s">
        <v>456</v>
      </c>
      <c r="BX19" s="11" t="s">
        <v>457</v>
      </c>
      <c r="BY19" s="11" t="s">
        <v>458</v>
      </c>
      <c r="CA19" s="11" t="s">
        <v>459</v>
      </c>
      <c r="CB19" s="11" t="s">
        <v>460</v>
      </c>
      <c r="CC19" s="11" t="s">
        <v>461</v>
      </c>
      <c r="CD19" s="11" t="s">
        <v>462</v>
      </c>
      <c r="CE19" s="11" t="s">
        <v>463</v>
      </c>
      <c r="CF19" s="11" t="s">
        <v>464</v>
      </c>
      <c r="CG19" s="11" t="s">
        <v>465</v>
      </c>
    </row>
    <row r="20" spans="1:85" ht="15.6" customHeight="1">
      <c r="A20" s="18"/>
      <c r="B20" s="39"/>
      <c r="C20" s="39"/>
      <c r="D20" s="496" t="str">
        <f>IF(AK13=Datos!$A$6,"Nombre de la oportunidad","Nombre del riesgo")</f>
        <v>Nombre del riesgo</v>
      </c>
      <c r="E20" s="496"/>
      <c r="F20" s="496"/>
      <c r="G20" s="496"/>
      <c r="H20" s="496"/>
      <c r="I20" s="496"/>
      <c r="J20" s="496"/>
      <c r="K20" s="496"/>
      <c r="L20" s="496"/>
      <c r="M20" s="496"/>
      <c r="N20" s="496"/>
      <c r="O20" s="496"/>
      <c r="P20" s="496"/>
      <c r="Q20" s="496"/>
      <c r="R20" s="496"/>
      <c r="S20" s="496"/>
      <c r="T20" s="496"/>
      <c r="U20" s="496"/>
      <c r="V20" s="496"/>
      <c r="W20" s="496"/>
      <c r="X20" s="496"/>
      <c r="Y20" s="496"/>
      <c r="Z20" s="496"/>
      <c r="AA20" s="496"/>
      <c r="AB20" s="496"/>
      <c r="AC20" s="496"/>
      <c r="AD20" s="496"/>
      <c r="AE20" s="496"/>
      <c r="AF20" s="496"/>
      <c r="AG20" s="496"/>
      <c r="AH20" s="496"/>
      <c r="AI20" s="496"/>
      <c r="AJ20" s="496"/>
      <c r="AK20" s="496"/>
      <c r="AL20" s="496"/>
      <c r="AM20" s="496"/>
      <c r="AN20" s="496"/>
      <c r="AO20" s="496"/>
      <c r="AP20" s="496"/>
      <c r="AQ20" s="496"/>
      <c r="AR20" s="496"/>
      <c r="AS20" s="496"/>
      <c r="AT20" s="496"/>
      <c r="AU20" s="496"/>
      <c r="AV20" s="496"/>
      <c r="AW20" s="496"/>
      <c r="AX20" s="496"/>
      <c r="AY20" s="496"/>
      <c r="AZ20" s="496"/>
      <c r="BA20" s="496"/>
      <c r="BB20" s="496"/>
      <c r="BC20" s="496"/>
      <c r="BG20" s="20"/>
      <c r="BK20" s="26" t="str">
        <f>IF('Contexto Estrat. Ins'!$C$7&lt;&gt;"",'Contexto Estrat. Ins'!$C$6,"")</f>
        <v>Planta de personal autorizada insuficiente frente al crecimiento de requerimientos por parte de las partes interesadas</v>
      </c>
      <c r="BL20" s="26" t="str">
        <f>IF('Contexto Estrat. Ins'!$C$8&lt;&gt;"",'Contexto Estrat. Ins'!$C$6,"")</f>
        <v>Planta de personal autorizada insuficiente frente al crecimiento de requerimientos por parte de las partes interesadas</v>
      </c>
      <c r="BM20" s="26" t="str">
        <f>IF('Contexto Estrat. Ins'!$C$9&lt;&gt;"",'Contexto Estrat. Ins'!$C$6,"")</f>
        <v>Planta de personal autorizada insuficiente frente al crecimiento de requerimientos por parte de las partes interesadas</v>
      </c>
      <c r="BN20" s="26" t="str">
        <f>IF('Contexto Estrat. Ins'!$C$10&lt;&gt;"",'Contexto Estrat. Ins'!$C$6,"")</f>
        <v>Planta de personal autorizada insuficiente frente al crecimiento de requerimientos por parte de las partes interesadas</v>
      </c>
      <c r="BO20" s="26" t="str">
        <f>IF('Contexto Estrat. Ins'!$C$11&lt;&gt;"",'Contexto Estrat. Ins'!$C$6,"")</f>
        <v/>
      </c>
      <c r="BP20" s="26" t="str">
        <f>IF('Contexto Estrat. Ins'!$C$12&lt;&gt;"",'Contexto Estrat. Ins'!$C$6,"")</f>
        <v/>
      </c>
      <c r="BQ20" s="26" t="str">
        <f>IF($D$29='Contexto Estrat. Ins'!$B$7,BK20,IF($D$29='Contexto Estrat. Ins'!$B$8,BL20,IF($D$29='Contexto Estrat. Ins'!$B$9,BM20,IF($D$29='Contexto Estrat. Ins'!$B$10,BN20,IF($D$29='Contexto Estrat. Ins'!$B$11,BO20,IF($D$29='Contexto Estrat. Ins'!$B$12,BP20,""))))))</f>
        <v/>
      </c>
      <c r="BS20" s="26" t="str">
        <f>IF('Contexto Estrat. Ins'!$C$37&lt;&gt;"",'Contexto Estrat. Ins'!$C$36,"")</f>
        <v>Definición y aplicación de los modelos de riesgo sanitario IVC-SOA e IVC-SOA PAPF</v>
      </c>
      <c r="BT20" s="26" t="str">
        <f>IF('Contexto Estrat. Ins'!$C$38&lt;&gt;"",'Contexto Estrat. Ins'!$C$36,"")</f>
        <v/>
      </c>
      <c r="BU20" s="26" t="str">
        <f>IF('Contexto Estrat. Ins'!$C$39&lt;&gt;"",'Contexto Estrat. Ins'!$C$36,"")</f>
        <v/>
      </c>
      <c r="BV20" s="26" t="str">
        <f>IF('Contexto Estrat. Ins'!$C$40&lt;&gt;"",'Contexto Estrat. Ins'!$C$36,"")</f>
        <v>Definición y aplicación de los modelos de riesgo sanitario IVC-SOA e IVC-SOA PAPF</v>
      </c>
      <c r="BW20" s="26" t="str">
        <f>IF('Contexto Estrat. Ins'!$C$41&lt;&gt;"",'Contexto Estrat. Ins'!$C$36,"")</f>
        <v/>
      </c>
      <c r="BX20" s="26" t="str">
        <f>IF('Contexto Estrat. Ins'!$C$42&lt;&gt;"",'Contexto Estrat. Ins'!$C$36,"")</f>
        <v/>
      </c>
      <c r="BY20" s="26" t="str">
        <f>IF($D$29='Contexto Estrat. Ins'!$B$37,BS20,IF($D$29='Contexto Estrat. Ins'!$B$38,BT20,IF($D$29='Contexto Estrat. Ins'!$B$39,BU20,IF($D$29='Contexto Estrat. Ins'!$B$40,BV20,IF($D$29='Contexto Estrat. Ins'!$B$41,BW20,IF($D$29='Contexto Estrat. Ins'!$B$42,BX20,""))))))</f>
        <v/>
      </c>
      <c r="CA20" s="26" t="str">
        <f>IF('Contexto Estrat. Ins'!$C$17&lt;&gt;"",'Contexto Estrat. Ins'!$C$16,"")</f>
        <v>Aprobación de presupuesto inferior a las necesidades del Invima</v>
      </c>
      <c r="CB20" s="26" t="str">
        <f>IF('Contexto Estrat. Ins'!$C$18&lt;&gt;"",'Contexto Estrat. Ins'!$C$16,"")</f>
        <v>Aprobación de presupuesto inferior a las necesidades del Invima</v>
      </c>
      <c r="CC20" s="26" t="str">
        <f>IF('Contexto Estrat. Ins'!$C$19&lt;&gt;"",'Contexto Estrat. Ins'!$C$16,"")</f>
        <v>Aprobación de presupuesto inferior a las necesidades del Invima</v>
      </c>
      <c r="CD20" s="26" t="str">
        <f>IF('Contexto Estrat. Ins'!$C$20&lt;&gt;"",'Contexto Estrat. Ins'!$C$16,"")</f>
        <v>Aprobación de presupuesto inferior a las necesidades del Invima</v>
      </c>
      <c r="CE20" s="26" t="str">
        <f>IF('Contexto Estrat. Ins'!$C$21&lt;&gt;"",'Contexto Estrat. Ins'!$C$16,"")</f>
        <v/>
      </c>
      <c r="CF20" s="26" t="str">
        <f>IF('Contexto Estrat. Ins'!$C$22&lt;&gt;"",'Contexto Estrat. Ins'!$C$16,"")</f>
        <v/>
      </c>
      <c r="CG20" s="26" t="str">
        <f>IF($D$29='Contexto Estrat. Ins'!$B$17,CA20,IF($D$29='Contexto Estrat. Ins'!$B$18,CB20,IF($D$29='Contexto Estrat. Ins'!$B$19,CC20,IF($D$29='Contexto Estrat. Ins'!$B$20,CD20,IF($D$29='Contexto Estrat. Ins'!$B$21,CE20,IF($D$29='Contexto Estrat. Ins'!$B$22,CF20,""))))))</f>
        <v/>
      </c>
    </row>
    <row r="21" spans="1:85" ht="31.9" customHeight="1">
      <c r="A21" s="18"/>
      <c r="B21" s="39"/>
      <c r="C21" s="39"/>
      <c r="D21" s="489" t="str">
        <f>IF(X18="","",CONCATENATE(D18," ",S18," ",X18))</f>
        <v>Pérdida de disponibilidad del activo de información durante la consulta de la información documentada</v>
      </c>
      <c r="E21" s="489"/>
      <c r="F21" s="489"/>
      <c r="G21" s="489"/>
      <c r="H21" s="489"/>
      <c r="I21" s="489"/>
      <c r="J21" s="489"/>
      <c r="K21" s="489"/>
      <c r="L21" s="489"/>
      <c r="M21" s="489"/>
      <c r="N21" s="489"/>
      <c r="O21" s="489"/>
      <c r="P21" s="489"/>
      <c r="Q21" s="489"/>
      <c r="R21" s="489"/>
      <c r="S21" s="489"/>
      <c r="T21" s="489"/>
      <c r="U21" s="489"/>
      <c r="V21" s="489"/>
      <c r="W21" s="489"/>
      <c r="X21" s="489"/>
      <c r="Y21" s="489"/>
      <c r="Z21" s="489"/>
      <c r="AA21" s="489"/>
      <c r="AB21" s="489"/>
      <c r="AC21" s="489"/>
      <c r="AD21" s="489"/>
      <c r="AE21" s="489"/>
      <c r="AF21" s="489"/>
      <c r="AG21" s="489"/>
      <c r="AH21" s="489"/>
      <c r="AI21" s="489"/>
      <c r="AJ21" s="489"/>
      <c r="AK21" s="489"/>
      <c r="AL21" s="489"/>
      <c r="AM21" s="489"/>
      <c r="AN21" s="489"/>
      <c r="AO21" s="489"/>
      <c r="AP21" s="489"/>
      <c r="AQ21" s="489"/>
      <c r="AR21" s="489"/>
      <c r="AS21" s="489"/>
      <c r="AT21" s="489"/>
      <c r="AU21" s="489"/>
      <c r="AV21" s="489"/>
      <c r="AW21" s="489"/>
      <c r="AX21" s="489"/>
      <c r="AY21" s="489"/>
      <c r="AZ21" s="489"/>
      <c r="BA21" s="489"/>
      <c r="BB21" s="489"/>
      <c r="BC21" s="489"/>
      <c r="BD21" s="489"/>
      <c r="BE21" s="489"/>
      <c r="BF21" s="489"/>
      <c r="BG21" s="20"/>
      <c r="BK21" s="26" t="str">
        <f>IF('Contexto Estrat. Ins'!$D$7&lt;&gt;"",'Contexto Estrat. Ins'!$D$6,"")</f>
        <v>Rotación de personal</v>
      </c>
      <c r="BL21" s="26" t="str">
        <f>IF('Contexto Estrat. Ins'!$D$8&lt;&gt;"",'Contexto Estrat. Ins'!$D$6,"")</f>
        <v>Rotación de personal</v>
      </c>
      <c r="BM21" s="26" t="str">
        <f>IF('Contexto Estrat. Ins'!$D$9&lt;&gt;"",'Contexto Estrat. Ins'!$D$6,"")</f>
        <v>Rotación de personal</v>
      </c>
      <c r="BN21" s="26" t="str">
        <f>IF('Contexto Estrat. Ins'!$D$10&lt;&gt;"",'Contexto Estrat. Ins'!$D$6,"")</f>
        <v/>
      </c>
      <c r="BO21" s="26" t="str">
        <f>IF('Contexto Estrat. Ins'!$D$11&lt;&gt;"",'Contexto Estrat. Ins'!$D$6,"")</f>
        <v/>
      </c>
      <c r="BP21" s="26" t="str">
        <f>IF('Contexto Estrat. Ins'!$D$12&lt;&gt;"",'Contexto Estrat. Ins'!$D$6,"")</f>
        <v/>
      </c>
      <c r="BQ21" s="26" t="str">
        <f>IF($D$29='Contexto Estrat. Ins'!$B$7,BK21,IF($D$29='Contexto Estrat. Ins'!$B$8,BL21,IF($D$29='Contexto Estrat. Ins'!$B$9,BM21,IF($D$29='Contexto Estrat. Ins'!$B$10,BN21,IF($D$29='Contexto Estrat. Ins'!$B$11,BO21,IF($D$29='Contexto Estrat. Ins'!$B$12,BP21,""))))))</f>
        <v/>
      </c>
      <c r="BS21" s="26" t="str">
        <f>IF('Contexto Estrat. Ins'!$D$37&lt;&gt;"",'Contexto Estrat. Ins'!$D$36,"")</f>
        <v>Conocimiento técnico del personal del Instituto</v>
      </c>
      <c r="BT21" s="26" t="str">
        <f>IF('Contexto Estrat. Ins'!$D$38&lt;&gt;"",'Contexto Estrat. Ins'!$D$36,"")</f>
        <v>Conocimiento técnico del personal del Instituto</v>
      </c>
      <c r="BU21" s="26" t="str">
        <f>IF('Contexto Estrat. Ins'!$D$39&lt;&gt;"",'Contexto Estrat. Ins'!$D$36,"")</f>
        <v>Conocimiento técnico del personal del Instituto</v>
      </c>
      <c r="BV21" s="26" t="str">
        <f>IF('Contexto Estrat. Ins'!$D$40&lt;&gt;"",'Contexto Estrat. Ins'!$D$36,"")</f>
        <v>Conocimiento técnico del personal del Instituto</v>
      </c>
      <c r="BW21" s="26" t="str">
        <f>IF('Contexto Estrat. Ins'!$D$41&lt;&gt;"",'Contexto Estrat. Ins'!$D$36,"")</f>
        <v/>
      </c>
      <c r="BX21" s="26" t="str">
        <f>IF('Contexto Estrat. Ins'!$D$42&lt;&gt;"",'Contexto Estrat. Ins'!$D$36,"")</f>
        <v/>
      </c>
      <c r="BY21" s="26" t="str">
        <f>IF($D$29='Contexto Estrat. Ins'!$B$37,BS21,IF($D$29='Contexto Estrat. Ins'!$B$38,BT21,IF($D$29='Contexto Estrat. Ins'!$B$39,BU21,IF($D$29='Contexto Estrat. Ins'!$B$40,BV21,IF($D$29='Contexto Estrat. Ins'!$B$41,BW21,IF($D$29='Contexto Estrat. Ins'!$B$42,BX21,""))))))</f>
        <v/>
      </c>
      <c r="CA21" s="26" t="str">
        <f>IF('Contexto Estrat. Ins'!$D$17&lt;&gt;"",'Contexto Estrat. Ins'!$D$16,"")</f>
        <v>Exceso de legislación sanitaria vigente y cambios continuos en la misma</v>
      </c>
      <c r="CB21" s="26" t="str">
        <f>IF('Contexto Estrat. Ins'!$D$18&lt;&gt;"",'Contexto Estrat. Ins'!$D$16,"")</f>
        <v/>
      </c>
      <c r="CC21" s="26" t="str">
        <f>IF('Contexto Estrat. Ins'!$D$19&lt;&gt;"",'Contexto Estrat. Ins'!$D$16,"")</f>
        <v/>
      </c>
      <c r="CD21" s="26" t="str">
        <f>IF('Contexto Estrat. Ins'!$D$20&lt;&gt;"",'Contexto Estrat. Ins'!$D$16,"")</f>
        <v/>
      </c>
      <c r="CE21" s="26" t="str">
        <f>IF('Contexto Estrat. Ins'!$D$21&lt;&gt;"",'Contexto Estrat. Ins'!$D$16,"")</f>
        <v/>
      </c>
      <c r="CF21" s="26" t="str">
        <f>IF('Contexto Estrat. Ins'!$D$22&lt;&gt;"",'Contexto Estrat. Ins'!$D$16,"")</f>
        <v/>
      </c>
      <c r="CG21" s="26" t="str">
        <f>IF($D$29='Contexto Estrat. Ins'!$B$17,CA21,IF($D$29='Contexto Estrat. Ins'!$B$18,CB21,IF($D$29='Contexto Estrat. Ins'!$B$19,CC21,IF($D$29='Contexto Estrat. Ins'!$B$20,CD21,IF($D$29='Contexto Estrat. Ins'!$B$21,CE21,IF($D$29='Contexto Estrat. Ins'!$B$22,CF21,""))))))</f>
        <v/>
      </c>
    </row>
    <row r="22" spans="1:85" ht="15" customHeight="1">
      <c r="A22" s="18"/>
      <c r="D22" s="492" t="s">
        <v>466</v>
      </c>
      <c r="E22" s="492"/>
      <c r="F22" s="492"/>
      <c r="G22" s="492"/>
      <c r="H22" s="492"/>
      <c r="I22" s="492"/>
      <c r="J22" s="492"/>
      <c r="K22" s="492"/>
      <c r="L22" s="492"/>
      <c r="M22" s="492"/>
      <c r="N22" s="492"/>
      <c r="O22" s="492"/>
      <c r="P22" s="492"/>
      <c r="Q22" s="492"/>
      <c r="R22" s="492"/>
      <c r="S22" s="492"/>
      <c r="T22" s="492"/>
      <c r="U22" s="492"/>
      <c r="V22" s="492"/>
      <c r="W22" s="492"/>
      <c r="X22" s="492"/>
      <c r="Y22" s="492"/>
      <c r="Z22" s="492"/>
      <c r="AA22" s="492"/>
      <c r="AB22" s="492"/>
      <c r="AC22" s="492"/>
      <c r="AD22" s="492"/>
      <c r="AE22" s="492"/>
      <c r="AF22" s="492"/>
      <c r="AG22" s="492"/>
      <c r="AH22" s="492"/>
      <c r="AI22" s="492"/>
      <c r="AJ22" s="492"/>
      <c r="AK22" s="492"/>
      <c r="AL22" s="492"/>
      <c r="AM22" s="492"/>
      <c r="AN22" s="492"/>
      <c r="AO22" s="492"/>
      <c r="AP22" s="492"/>
      <c r="AQ22" s="492"/>
      <c r="AR22" s="492"/>
      <c r="AS22" s="492"/>
      <c r="AT22" s="492"/>
      <c r="AU22" s="492"/>
      <c r="AV22" s="492"/>
      <c r="AW22" s="492"/>
      <c r="AX22" s="492"/>
      <c r="AY22" s="492"/>
      <c r="AZ22" s="492"/>
      <c r="BA22" s="492"/>
      <c r="BB22" s="492"/>
      <c r="BC22" s="492"/>
      <c r="BD22" s="492"/>
      <c r="BE22" s="492"/>
      <c r="BF22" s="492"/>
      <c r="BG22" s="20"/>
      <c r="BK22" s="26" t="str">
        <f>IF('Contexto Estrat. Ins'!$E$7&lt;&gt;"",'Contexto Estrat. Ins'!$E$6,"")</f>
        <v>Sistemas de información y plataforma tecnológica obsoleta y vulnerable</v>
      </c>
      <c r="BL22" s="26" t="str">
        <f>IF('Contexto Estrat. Ins'!$E$8&lt;&gt;"",'Contexto Estrat. Ins'!$E$6,"")</f>
        <v>Sistemas de información y plataforma tecnológica obsoleta y vulnerable</v>
      </c>
      <c r="BM22" s="26" t="str">
        <f>IF('Contexto Estrat. Ins'!$E$9&lt;&gt;"",'Contexto Estrat. Ins'!$E$6,"")</f>
        <v>Sistemas de información y plataforma tecnológica obsoleta y vulnerable</v>
      </c>
      <c r="BN22" s="26" t="str">
        <f>IF('Contexto Estrat. Ins'!$E$10&lt;&gt;"",'Contexto Estrat. Ins'!$E$6,"")</f>
        <v>Sistemas de información y plataforma tecnológica obsoleta y vulnerable</v>
      </c>
      <c r="BO22" s="26" t="str">
        <f>IF('Contexto Estrat. Ins'!$E$11&lt;&gt;"",'Contexto Estrat. Ins'!$E$6,"")</f>
        <v/>
      </c>
      <c r="BP22" s="26" t="str">
        <f>IF('Contexto Estrat. Ins'!$E$12&lt;&gt;"",'Contexto Estrat. Ins'!$E$6,"")</f>
        <v/>
      </c>
      <c r="BQ22" s="26" t="str">
        <f>IF($D$29='Contexto Estrat. Ins'!$B$7,BK22,IF($D$29='Contexto Estrat. Ins'!$B$8,BL22,IF($D$29='Contexto Estrat. Ins'!$B$9,BM22,IF($D$29='Contexto Estrat. Ins'!$B$10,BN22,IF($D$29='Contexto Estrat. Ins'!$B$11,BO22,IF($D$29='Contexto Estrat. Ins'!$B$12,BP22,""))))))</f>
        <v/>
      </c>
      <c r="BS22" s="26" t="str">
        <f>IF('Contexto Estrat. Ins'!$E$37&lt;&gt;"",'Contexto Estrat. Ins'!$E$36,"")</f>
        <v/>
      </c>
      <c r="BT22" s="26" t="str">
        <f>IF('Contexto Estrat. Ins'!$E$38&lt;&gt;"",'Contexto Estrat. Ins'!$E$36,"")</f>
        <v>Racionalización de trámites de acuerdo a la normatividad vigente</v>
      </c>
      <c r="BU22" s="26" t="str">
        <f>IF('Contexto Estrat. Ins'!$E$39&lt;&gt;"",'Contexto Estrat. Ins'!$E$36,"")</f>
        <v/>
      </c>
      <c r="BV22" s="26" t="str">
        <f>IF('Contexto Estrat. Ins'!$E$40&lt;&gt;"",'Contexto Estrat. Ins'!$E$36,"")</f>
        <v>Racionalización de trámites de acuerdo a la normatividad vigente</v>
      </c>
      <c r="BW22" s="26" t="str">
        <f>IF('Contexto Estrat. Ins'!$E$41&lt;&gt;"",'Contexto Estrat. Ins'!$E$36,"")</f>
        <v/>
      </c>
      <c r="BX22" s="26" t="str">
        <f>IF('Contexto Estrat. Ins'!$E$42&lt;&gt;"",'Contexto Estrat. Ins'!$E$36,"")</f>
        <v/>
      </c>
      <c r="BY22" s="26" t="str">
        <f>IF($D$29='Contexto Estrat. Ins'!$B$37,BS22,IF($D$29='Contexto Estrat. Ins'!$B$38,BT22,IF($D$29='Contexto Estrat. Ins'!$B$39,BU22,IF($D$29='Contexto Estrat. Ins'!$B$40,BV22,IF($D$29='Contexto Estrat. Ins'!$B$41,BW22,IF($D$29='Contexto Estrat. Ins'!$B$42,BX22,""))))))</f>
        <v/>
      </c>
      <c r="CA22" s="26" t="str">
        <f>IF('Contexto Estrat. Ins'!$E$17&lt;&gt;"",'Contexto Estrat. Ins'!$E$16,"")</f>
        <v>Capacidad de respuesta limitada en la Red Nacional de Laboratorios</v>
      </c>
      <c r="CB22" s="26" t="str">
        <f>IF('Contexto Estrat. Ins'!$E$18&lt;&gt;"",'Contexto Estrat. Ins'!$E$16,"")</f>
        <v/>
      </c>
      <c r="CC22" s="26" t="str">
        <f>IF('Contexto Estrat. Ins'!$E$19&lt;&gt;"",'Contexto Estrat. Ins'!$E$16,"")</f>
        <v/>
      </c>
      <c r="CD22" s="26" t="str">
        <f>IF('Contexto Estrat. Ins'!$E$20&lt;&gt;"",'Contexto Estrat. Ins'!$E$16,"")</f>
        <v/>
      </c>
      <c r="CE22" s="26" t="str">
        <f>IF('Contexto Estrat. Ins'!$E$21&lt;&gt;"",'Contexto Estrat. Ins'!$E$16,"")</f>
        <v/>
      </c>
      <c r="CF22" s="26" t="str">
        <f>IF('Contexto Estrat. Ins'!$E$22&lt;&gt;"",'Contexto Estrat. Ins'!$E$16,"")</f>
        <v/>
      </c>
      <c r="CG22" s="26" t="str">
        <f>IF($D$29='Contexto Estrat. Ins'!$B$17,CA22,IF($D$29='Contexto Estrat. Ins'!$B$18,CB22,IF($D$29='Contexto Estrat. Ins'!$B$19,CC22,IF($D$29='Contexto Estrat. Ins'!$B$20,CD22,IF($D$29='Contexto Estrat. Ins'!$B$21,CE22,IF($D$29='Contexto Estrat. Ins'!$B$22,CF22,""))))))</f>
        <v/>
      </c>
    </row>
    <row r="23" spans="1:85" ht="15" customHeight="1">
      <c r="A23" s="18"/>
      <c r="D23" s="496" t="str">
        <f>IF(AK13=Datos!$A$6,"Explicación de la oportunidad","Explicación del riesgo")</f>
        <v>Explicación del riesgo</v>
      </c>
      <c r="E23" s="496"/>
      <c r="F23" s="496"/>
      <c r="G23" s="496"/>
      <c r="H23" s="496"/>
      <c r="I23" s="496"/>
      <c r="J23" s="496"/>
      <c r="K23" s="496"/>
      <c r="L23" s="496"/>
      <c r="M23" s="496"/>
      <c r="N23" s="496"/>
      <c r="O23" s="496"/>
      <c r="P23" s="496"/>
      <c r="Q23" s="496"/>
      <c r="R23" s="496"/>
      <c r="S23" s="496"/>
      <c r="T23" s="496"/>
      <c r="U23" s="496"/>
      <c r="V23" s="496"/>
      <c r="W23" s="496"/>
      <c r="X23" s="496"/>
      <c r="Y23" s="496"/>
      <c r="Z23" s="496"/>
      <c r="AA23" s="496"/>
      <c r="AB23" s="496"/>
      <c r="AC23" s="496"/>
      <c r="AD23" s="496"/>
      <c r="AE23" s="496"/>
      <c r="AF23" s="496"/>
      <c r="AG23" s="496"/>
      <c r="AH23" s="496"/>
      <c r="AI23" s="496"/>
      <c r="AJ23" s="496"/>
      <c r="AK23" s="496"/>
      <c r="AL23" s="496"/>
      <c r="AM23" s="496"/>
      <c r="AN23" s="496"/>
      <c r="AO23" s="496"/>
      <c r="AP23" s="496"/>
      <c r="AQ23" s="496"/>
      <c r="AR23" s="496"/>
      <c r="AS23" s="30"/>
      <c r="AT23" s="30"/>
      <c r="AU23" s="30"/>
      <c r="AV23" s="30"/>
      <c r="AW23" s="30"/>
      <c r="AX23" s="30"/>
      <c r="AY23" s="490" t="str">
        <f>IF(AK13=Datos!$A$6,"Clase de oportunidad","Clase de riesgo")</f>
        <v>Clase de riesgo</v>
      </c>
      <c r="AZ23" s="490"/>
      <c r="BA23" s="490"/>
      <c r="BB23" s="490"/>
      <c r="BC23" s="490"/>
      <c r="BD23" s="490"/>
      <c r="BE23" s="490"/>
      <c r="BF23" s="490"/>
      <c r="BG23" s="20"/>
      <c r="BK23" s="26" t="str">
        <f>IF('Contexto Estrat. Ins'!$F$7&lt;&gt;"",'Contexto Estrat. Ins'!$F$6,"")</f>
        <v>Información sujeta a divulgación o modificación no autorizada</v>
      </c>
      <c r="BL23" s="26" t="str">
        <f>IF('Contexto Estrat. Ins'!$F$8&lt;&gt;"",'Contexto Estrat. Ins'!$F$6,"")</f>
        <v>Información sujeta a divulgación o modificación no autorizada</v>
      </c>
      <c r="BM23" s="26" t="str">
        <f>IF('Contexto Estrat. Ins'!$F$9&lt;&gt;"",'Contexto Estrat. Ins'!$F$6,"")</f>
        <v>Información sujeta a divulgación o modificación no autorizada</v>
      </c>
      <c r="BN23" s="26" t="str">
        <f>IF('Contexto Estrat. Ins'!$F$10&lt;&gt;"",'Contexto Estrat. Ins'!$F$6,"")</f>
        <v>Información sujeta a divulgación o modificación no autorizada</v>
      </c>
      <c r="BO23" s="26" t="str">
        <f>IF('Contexto Estrat. Ins'!$F$11&lt;&gt;"",'Contexto Estrat. Ins'!$F$6,"")</f>
        <v/>
      </c>
      <c r="BP23" s="26" t="str">
        <f>IF('Contexto Estrat. Ins'!$F$12&lt;&gt;"",'Contexto Estrat. Ins'!$F$6,"")</f>
        <v/>
      </c>
      <c r="BQ23" s="26" t="str">
        <f>IF($D$29='Contexto Estrat. Ins'!$B$7,BK23,IF($D$29='Contexto Estrat. Ins'!$B$8,BL23,IF($D$29='Contexto Estrat. Ins'!$B$9,BM23,IF($D$29='Contexto Estrat. Ins'!$B$10,BN23,IF($D$29='Contexto Estrat. Ins'!$B$11,BO23,IF($D$29='Contexto Estrat. Ins'!$B$12,BP23,""))))))</f>
        <v/>
      </c>
      <c r="BS23" s="26" t="str">
        <f>IF('Contexto Estrat. Ins'!$F$37&lt;&gt;"",'Contexto Estrat. Ins'!$F$36,"")</f>
        <v/>
      </c>
      <c r="BT23" s="26" t="str">
        <f>IF('Contexto Estrat. Ins'!$F$38&lt;&gt;"",'Contexto Estrat. Ins'!$F$36,"")</f>
        <v>Generación de recursos propios por concepto de tarifas y sanciones</v>
      </c>
      <c r="BU23" s="26" t="str">
        <f>IF('Contexto Estrat. Ins'!$F$39&lt;&gt;"",'Contexto Estrat. Ins'!$F$36,"")</f>
        <v/>
      </c>
      <c r="BV23" s="26" t="str">
        <f>IF('Contexto Estrat. Ins'!$F$40&lt;&gt;"",'Contexto Estrat. Ins'!$F$36,"")</f>
        <v/>
      </c>
      <c r="BW23" s="26" t="str">
        <f>IF('Contexto Estrat. Ins'!$F$41&lt;&gt;"",'Contexto Estrat. Ins'!$F$36,"")</f>
        <v/>
      </c>
      <c r="BX23" s="26" t="str">
        <f>IF('Contexto Estrat. Ins'!$F$42&lt;&gt;"",'Contexto Estrat. Ins'!$F$36,"")</f>
        <v/>
      </c>
      <c r="BY23" s="26" t="str">
        <f>IF($D$29='Contexto Estrat. Ins'!$B$37,BS23,IF($D$29='Contexto Estrat. Ins'!$B$38,BT23,IF($D$29='Contexto Estrat. Ins'!$B$39,BU23,IF($D$29='Contexto Estrat. Ins'!$B$40,BV23,IF($D$29='Contexto Estrat. Ins'!$B$41,BW23,IF($D$29='Contexto Estrat. Ins'!$B$42,BX23,""))))))</f>
        <v/>
      </c>
      <c r="CA23" s="26" t="str">
        <f>IF('Contexto Estrat. Ins'!$F$17&lt;&gt;"",'Contexto Estrat. Ins'!$F$16,"")</f>
        <v>Opinión neutral de los ciudadanos con respecto al Invima</v>
      </c>
      <c r="CB23" s="26" t="str">
        <f>IF('Contexto Estrat. Ins'!$F$18&lt;&gt;"",'Contexto Estrat. Ins'!$F$16,"")</f>
        <v>Opinión neutral de los ciudadanos con respecto al Invima</v>
      </c>
      <c r="CC23" s="26" t="str">
        <f>IF('Contexto Estrat. Ins'!$F$19&lt;&gt;"",'Contexto Estrat. Ins'!$F$16,"")</f>
        <v/>
      </c>
      <c r="CD23" s="26" t="str">
        <f>IF('Contexto Estrat. Ins'!$F$20&lt;&gt;"",'Contexto Estrat. Ins'!$F$16,"")</f>
        <v>Opinión neutral de los ciudadanos con respecto al Invima</v>
      </c>
      <c r="CE23" s="26" t="str">
        <f>IF('Contexto Estrat. Ins'!$F$21&lt;&gt;"",'Contexto Estrat. Ins'!$F$16,"")</f>
        <v/>
      </c>
      <c r="CF23" s="26" t="str">
        <f>IF('Contexto Estrat. Ins'!$F$22&lt;&gt;"",'Contexto Estrat. Ins'!$F$16,"")</f>
        <v/>
      </c>
      <c r="CG23" s="26" t="str">
        <f>IF($D$29='Contexto Estrat. Ins'!$B$17,CA23,IF($D$29='Contexto Estrat. Ins'!$B$18,CB23,IF($D$29='Contexto Estrat. Ins'!$B$19,CC23,IF($D$29='Contexto Estrat. Ins'!$B$20,CD23,IF($D$29='Contexto Estrat. Ins'!$B$21,CE23,IF($D$29='Contexto Estrat. Ins'!$B$22,CF23,""))))))</f>
        <v/>
      </c>
    </row>
    <row r="24" spans="1:85" ht="31.15" customHeight="1">
      <c r="A24" s="18"/>
      <c r="D24" s="491" t="s">
        <v>589</v>
      </c>
      <c r="E24" s="491"/>
      <c r="F24" s="491"/>
      <c r="G24" s="491"/>
      <c r="H24" s="491"/>
      <c r="I24" s="491"/>
      <c r="J24" s="491"/>
      <c r="K24" s="491"/>
      <c r="L24" s="491"/>
      <c r="M24" s="491"/>
      <c r="N24" s="491"/>
      <c r="O24" s="491"/>
      <c r="P24" s="491"/>
      <c r="Q24" s="491"/>
      <c r="R24" s="491"/>
      <c r="S24" s="491"/>
      <c r="T24" s="491"/>
      <c r="U24" s="491"/>
      <c r="V24" s="491"/>
      <c r="W24" s="491"/>
      <c r="X24" s="491"/>
      <c r="Y24" s="491"/>
      <c r="Z24" s="491"/>
      <c r="AA24" s="491"/>
      <c r="AB24" s="491"/>
      <c r="AC24" s="491"/>
      <c r="AD24" s="491"/>
      <c r="AE24" s="491"/>
      <c r="AF24" s="491"/>
      <c r="AG24" s="491"/>
      <c r="AH24" s="491"/>
      <c r="AI24" s="491"/>
      <c r="AJ24" s="491"/>
      <c r="AK24" s="491"/>
      <c r="AL24" s="491"/>
      <c r="AM24" s="491"/>
      <c r="AN24" s="491"/>
      <c r="AO24" s="491"/>
      <c r="AP24" s="491"/>
      <c r="AQ24" s="491"/>
      <c r="AR24" s="491"/>
      <c r="AS24" s="491"/>
      <c r="AT24" s="491"/>
      <c r="AU24" s="491"/>
      <c r="AV24" s="491"/>
      <c r="AW24" s="141"/>
      <c r="AX24" s="141"/>
      <c r="AY24" s="456" t="s">
        <v>205</v>
      </c>
      <c r="AZ24" s="456"/>
      <c r="BA24" s="456"/>
      <c r="BB24" s="456"/>
      <c r="BC24" s="456"/>
      <c r="BD24" s="456"/>
      <c r="BE24" s="456"/>
      <c r="BF24" s="456"/>
      <c r="BG24" s="20"/>
      <c r="BK24" s="26" t="str">
        <f>IF('Contexto Estrat. Ins'!$G$7&lt;&gt;"",'Contexto Estrat. Ins'!$G$6,"")</f>
        <v>Inoportunidad en la respuesta a trámites y capacidad de respuesta limitada en los laboratorios del Invima</v>
      </c>
      <c r="BL24" s="26" t="str">
        <f>IF('Contexto Estrat. Ins'!$G$8&lt;&gt;"",'Contexto Estrat. Ins'!$G$6,"")</f>
        <v>Inoportunidad en la respuesta a trámites y capacidad de respuesta limitada en los laboratorios del Invima</v>
      </c>
      <c r="BM24" s="26" t="str">
        <f>IF('Contexto Estrat. Ins'!$G$9&lt;&gt;"",'Contexto Estrat. Ins'!$G$6,"")</f>
        <v/>
      </c>
      <c r="BN24" s="26" t="str">
        <f>IF('Contexto Estrat. Ins'!$G$10&lt;&gt;"",'Contexto Estrat. Ins'!$G$6,"")</f>
        <v>Inoportunidad en la respuesta a trámites y capacidad de respuesta limitada en los laboratorios del Invima</v>
      </c>
      <c r="BO24" s="26" t="str">
        <f>IF('Contexto Estrat. Ins'!$G$11&lt;&gt;"",'Contexto Estrat. Ins'!$G$6,"")</f>
        <v/>
      </c>
      <c r="BP24" s="26" t="str">
        <f>IF('Contexto Estrat. Ins'!$G$12&lt;&gt;"",'Contexto Estrat. Ins'!$G$6,"")</f>
        <v/>
      </c>
      <c r="BQ24" s="26" t="str">
        <f>IF($D$29='Contexto Estrat. Ins'!$B$7,BK24,IF($D$29='Contexto Estrat. Ins'!$B$8,BL24,IF($D$29='Contexto Estrat. Ins'!$B$9,BM24,IF($D$29='Contexto Estrat. Ins'!$B$10,BN24,IF($D$29='Contexto Estrat. Ins'!$B$11,BO24,IF($D$29='Contexto Estrat. Ins'!$B$12,BP24,""))))))</f>
        <v/>
      </c>
      <c r="BS24" s="26" t="str">
        <f>IF('Contexto Estrat. Ins'!$G$37&lt;&gt;"",'Contexto Estrat. Ins'!$G$36,"")</f>
        <v>Mantenimiento del Sistema de Gestión Integrado</v>
      </c>
      <c r="BT24" s="26" t="str">
        <f>IF('Contexto Estrat. Ins'!$G$38&lt;&gt;"",'Contexto Estrat. Ins'!$G$36,"")</f>
        <v>Mantenimiento del Sistema de Gestión Integrado</v>
      </c>
      <c r="BU24" s="26" t="str">
        <f>IF('Contexto Estrat. Ins'!$G$39&lt;&gt;"",'Contexto Estrat. Ins'!$G$36,"")</f>
        <v>Mantenimiento del Sistema de Gestión Integrado</v>
      </c>
      <c r="BV24" s="26" t="str">
        <f>IF('Contexto Estrat. Ins'!$G$40&lt;&gt;"",'Contexto Estrat. Ins'!$G$36,"")</f>
        <v>Mantenimiento del Sistema de Gestión Integrado</v>
      </c>
      <c r="BW24" s="26" t="str">
        <f>IF('Contexto Estrat. Ins'!$G$41&lt;&gt;"",'Contexto Estrat. Ins'!$G$36,"")</f>
        <v/>
      </c>
      <c r="BX24" s="26" t="str">
        <f>IF('Contexto Estrat. Ins'!$G$42&lt;&gt;"",'Contexto Estrat. Ins'!$G$36,"")</f>
        <v/>
      </c>
      <c r="BY24" s="26" t="str">
        <f>IF($D$29='Contexto Estrat. Ins'!$B$37,BS24,IF($D$29='Contexto Estrat. Ins'!$B$38,BT24,IF($D$29='Contexto Estrat. Ins'!$B$39,BU24,IF($D$29='Contexto Estrat. Ins'!$B$40,BV24,IF($D$29='Contexto Estrat. Ins'!$B$41,BW24,IF($D$29='Contexto Estrat. Ins'!$B$42,BX24,""))))))</f>
        <v/>
      </c>
      <c r="CA24" s="26" t="str">
        <f>IF('Contexto Estrat. Ins'!$G$17&lt;&gt;"",'Contexto Estrat. Ins'!$G$16,"")</f>
        <v/>
      </c>
      <c r="CB24" s="26" t="str">
        <f>IF('Contexto Estrat. Ins'!$G$18&lt;&gt;"",'Contexto Estrat. Ins'!$G$16,"")</f>
        <v/>
      </c>
      <c r="CC24" s="26" t="str">
        <f>IF('Contexto Estrat. Ins'!$G$19&lt;&gt;"",'Contexto Estrat. Ins'!$G$16,"")</f>
        <v/>
      </c>
      <c r="CD24" s="26" t="str">
        <f>IF('Contexto Estrat. Ins'!$G$20&lt;&gt;"",'Contexto Estrat. Ins'!$G$16,"")</f>
        <v>Percepción negativa por parte de las partes interesadas con respecto a la transparencia de la Entidad</v>
      </c>
      <c r="CE24" s="26" t="str">
        <f>IF('Contexto Estrat. Ins'!$G$21&lt;&gt;"",'Contexto Estrat. Ins'!$G$16,"")</f>
        <v/>
      </c>
      <c r="CF24" s="26" t="str">
        <f>IF('Contexto Estrat. Ins'!$G$22&lt;&gt;"",'Contexto Estrat. Ins'!$G$16,"")</f>
        <v/>
      </c>
      <c r="CG24" s="26" t="str">
        <f>IF($D$29='Contexto Estrat. Ins'!$B$17,CA24,IF($D$29='Contexto Estrat. Ins'!$B$18,CB24,IF($D$29='Contexto Estrat. Ins'!$B$19,CC24,IF($D$29='Contexto Estrat. Ins'!$B$20,CD24,IF($D$29='Contexto Estrat. Ins'!$B$21,CE24,IF($D$29='Contexto Estrat. Ins'!$B$22,CF24,""))))))</f>
        <v/>
      </c>
    </row>
    <row r="25" spans="1:85" s="239" customFormat="1" ht="20.25" customHeight="1">
      <c r="A25" s="241"/>
      <c r="D25" s="240"/>
      <c r="E25" s="240"/>
      <c r="F25" s="240"/>
      <c r="G25" s="240"/>
      <c r="H25" s="240"/>
      <c r="I25" s="240"/>
      <c r="J25" s="240"/>
      <c r="K25" s="240"/>
      <c r="L25" s="240"/>
      <c r="M25" s="240"/>
      <c r="N25" s="240"/>
      <c r="O25" s="240"/>
      <c r="P25" s="240"/>
      <c r="Q25" s="236"/>
      <c r="R25" s="240"/>
      <c r="S25" s="236"/>
      <c r="T25" s="236"/>
      <c r="U25" s="236"/>
      <c r="V25" s="236"/>
      <c r="W25" s="240"/>
      <c r="X25" s="240"/>
      <c r="Y25" s="240"/>
      <c r="Z25" s="240"/>
      <c r="AA25" s="240"/>
      <c r="AB25" s="240"/>
      <c r="AC25" s="240"/>
      <c r="AD25" s="240"/>
      <c r="AE25" s="236"/>
      <c r="AF25" s="240"/>
      <c r="AG25" s="236"/>
      <c r="AH25" s="240"/>
      <c r="AI25" s="240"/>
      <c r="AJ25" s="240"/>
      <c r="AK25" s="240"/>
      <c r="AL25" s="240"/>
      <c r="AM25" s="240"/>
      <c r="AN25" s="240"/>
      <c r="AO25" s="240"/>
      <c r="AP25" s="240"/>
      <c r="AQ25" s="240"/>
      <c r="AR25" s="240"/>
      <c r="AS25" s="240"/>
      <c r="AT25" s="236"/>
      <c r="AU25" s="240"/>
      <c r="AV25" s="240"/>
      <c r="AW25" s="237"/>
      <c r="AX25" s="237"/>
      <c r="AY25" s="238"/>
      <c r="AZ25" s="238"/>
      <c r="BA25" s="238"/>
      <c r="BB25" s="238"/>
      <c r="BC25" s="238"/>
      <c r="BD25" s="238"/>
      <c r="BE25" s="238"/>
      <c r="BF25" s="238"/>
      <c r="BG25" s="242"/>
      <c r="BK25" s="243"/>
      <c r="BL25" s="243"/>
      <c r="BM25" s="243"/>
      <c r="BN25" s="243"/>
      <c r="BO25" s="243"/>
      <c r="BP25" s="243"/>
      <c r="BQ25" s="243"/>
      <c r="BS25" s="243"/>
      <c r="BT25" s="243"/>
      <c r="BU25" s="243"/>
      <c r="BV25" s="243"/>
      <c r="BW25" s="243"/>
      <c r="BX25" s="243"/>
      <c r="BY25" s="243"/>
      <c r="CA25" s="243"/>
      <c r="CB25" s="243"/>
      <c r="CC25" s="243"/>
      <c r="CD25" s="243"/>
      <c r="CE25" s="243"/>
      <c r="CF25" s="243"/>
      <c r="CG25" s="243"/>
    </row>
    <row r="26" spans="1:85" ht="31.15" customHeight="1">
      <c r="A26" s="18"/>
      <c r="C26" s="239"/>
      <c r="D26" s="647" t="s">
        <v>468</v>
      </c>
      <c r="E26" s="648"/>
      <c r="F26" s="648"/>
      <c r="G26" s="648"/>
      <c r="H26" s="648"/>
      <c r="I26" s="648"/>
      <c r="J26" s="648"/>
      <c r="K26" s="648"/>
      <c r="L26" s="648"/>
      <c r="M26" s="648"/>
      <c r="N26" s="648"/>
      <c r="O26" s="648"/>
      <c r="P26" s="249" t="s">
        <v>469</v>
      </c>
      <c r="Q26" s="245"/>
      <c r="R26" s="646" t="s">
        <v>470</v>
      </c>
      <c r="S26" s="646"/>
      <c r="T26" s="245"/>
      <c r="U26" s="246"/>
      <c r="V26" s="236"/>
      <c r="W26" s="647" t="s">
        <v>471</v>
      </c>
      <c r="X26" s="648"/>
      <c r="Y26" s="648"/>
      <c r="Z26" s="648"/>
      <c r="AA26" s="648"/>
      <c r="AB26" s="648"/>
      <c r="AC26" s="648"/>
      <c r="AD26" s="244" t="s">
        <v>469</v>
      </c>
      <c r="AE26" s="245"/>
      <c r="AF26" s="244" t="s">
        <v>470</v>
      </c>
      <c r="AG26" s="246"/>
      <c r="AH26" s="30"/>
      <c r="AI26" s="647" t="s">
        <v>472</v>
      </c>
      <c r="AJ26" s="648"/>
      <c r="AK26" s="648"/>
      <c r="AL26" s="648"/>
      <c r="AM26" s="648"/>
      <c r="AN26" s="648"/>
      <c r="AO26" s="648"/>
      <c r="AP26" s="648"/>
      <c r="AQ26" s="648"/>
      <c r="AR26" s="648"/>
      <c r="AS26" s="244" t="s">
        <v>469</v>
      </c>
      <c r="AT26" s="245"/>
      <c r="AU26" s="645" t="s">
        <v>470</v>
      </c>
      <c r="AV26" s="645"/>
      <c r="AW26" s="247"/>
      <c r="AX26" s="248"/>
      <c r="AY26" s="238"/>
      <c r="AZ26" s="238"/>
      <c r="BA26" s="238"/>
      <c r="BB26" s="238"/>
      <c r="BC26" s="238"/>
      <c r="BD26" s="238"/>
      <c r="BE26" s="238"/>
      <c r="BF26" s="238"/>
      <c r="BG26" s="20"/>
      <c r="BK26" s="26"/>
      <c r="BL26" s="26"/>
      <c r="BM26" s="26"/>
      <c r="BN26" s="26"/>
      <c r="BO26" s="26"/>
      <c r="BP26" s="26"/>
      <c r="BQ26" s="26"/>
      <c r="BS26" s="26"/>
      <c r="BT26" s="26"/>
      <c r="BU26" s="26"/>
      <c r="BV26" s="26"/>
      <c r="BW26" s="26"/>
      <c r="BX26" s="26"/>
      <c r="BY26" s="26"/>
      <c r="CA26" s="26"/>
      <c r="CB26" s="26"/>
      <c r="CC26" s="26"/>
      <c r="CD26" s="26"/>
      <c r="CE26" s="26"/>
      <c r="CF26" s="26"/>
      <c r="CG26" s="26"/>
    </row>
    <row r="27" spans="1:85" ht="21" customHeight="1">
      <c r="A27" s="18"/>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29"/>
      <c r="AT27" s="32"/>
      <c r="AU27" s="32"/>
      <c r="AV27" s="32"/>
      <c r="AW27" s="32"/>
      <c r="AX27" s="32"/>
      <c r="AY27" s="32"/>
      <c r="AZ27" s="32"/>
      <c r="BA27" s="32"/>
      <c r="BB27" s="32"/>
      <c r="BG27" s="20"/>
      <c r="BK27" s="26" t="str">
        <f>IF('Contexto Estrat. Ins'!$H$7&lt;&gt;"",'Contexto Estrat. Ins'!$H$6,"")</f>
        <v>Cultura de servicio y herramientas de atención al ciudadano limitadas</v>
      </c>
      <c r="BL27" s="26" t="str">
        <f>IF('Contexto Estrat. Ins'!$H$8&lt;&gt;"",'Contexto Estrat. Ins'!$H$6,"")</f>
        <v>Cultura de servicio y herramientas de atención al ciudadano limitadas</v>
      </c>
      <c r="BM27" s="26" t="str">
        <f>IF('Contexto Estrat. Ins'!$H$9&lt;&gt;"",'Contexto Estrat. Ins'!$H$6,"")</f>
        <v/>
      </c>
      <c r="BN27" s="26" t="str">
        <f>IF('Contexto Estrat. Ins'!$H$10&lt;&gt;"",'Contexto Estrat. Ins'!$H$6,"")</f>
        <v/>
      </c>
      <c r="BO27" s="26" t="str">
        <f>IF('Contexto Estrat. Ins'!$H$11&lt;&gt;"",'Contexto Estrat. Ins'!$H$6,"")</f>
        <v/>
      </c>
      <c r="BP27" s="26" t="str">
        <f>IF('Contexto Estrat. Ins'!$H$12&lt;&gt;"",'Contexto Estrat. Ins'!$H$6,"")</f>
        <v/>
      </c>
      <c r="BQ27" s="26" t="str">
        <f>IF($D$28='Contexto Estrat. Ins'!$B$7,BK27,IF($D$28='Contexto Estrat. Ins'!$B$8,BL27,IF($D$28='Contexto Estrat. Ins'!$B$9,BM27,IF($D$28='Contexto Estrat. Ins'!$B$10,BN27,IF($D$28='Contexto Estrat. Ins'!$B$11,BO27,IF($D$28='Contexto Estrat. Ins'!$B$12,BP27,""))))))</f>
        <v/>
      </c>
      <c r="BS27" s="26" t="str">
        <f>IF('Contexto Estrat. Ins'!$H$37&lt;&gt;"",'Contexto Estrat. Ins'!$H$36,"")</f>
        <v>Enfoque de mejoramiento continuo para el cumplimiento de requisitos legales en seguridad y salud en el trabajo y gestión ambiental</v>
      </c>
      <c r="BT27" s="26" t="str">
        <f>IF('Contexto Estrat. Ins'!$H$38&lt;&gt;"",'Contexto Estrat. Ins'!$H$36,"")</f>
        <v>Enfoque de mejoramiento continuo para el cumplimiento de requisitos legales en seguridad y salud en el trabajo y gestión ambiental</v>
      </c>
      <c r="BU27" s="26" t="str">
        <f>IF('Contexto Estrat. Ins'!$H$39&lt;&gt;"",'Contexto Estrat. Ins'!$H$36,"")</f>
        <v>Enfoque de mejoramiento continuo para el cumplimiento de requisitos legales en seguridad y salud en el trabajo y gestión ambiental</v>
      </c>
      <c r="BV27" s="26" t="str">
        <f>IF('Contexto Estrat. Ins'!$H$40&lt;&gt;"",'Contexto Estrat. Ins'!$H$36,"")</f>
        <v>Enfoque de mejoramiento continuo para el cumplimiento de requisitos legales en seguridad y salud en el trabajo y gestión ambiental</v>
      </c>
      <c r="BW27" s="26" t="str">
        <f>IF('Contexto Estrat. Ins'!$H$41&lt;&gt;"",'Contexto Estrat. Ins'!$H$36,"")</f>
        <v/>
      </c>
      <c r="BX27" s="26" t="str">
        <f>IF('Contexto Estrat. Ins'!$H$42&lt;&gt;"",'Contexto Estrat. Ins'!$H$36,"")</f>
        <v/>
      </c>
      <c r="BY27" s="26" t="str">
        <f>IF($D$28='Contexto Estrat. Ins'!$B$37,BS27,IF($D$28='Contexto Estrat. Ins'!$B$38,BT27,IF($D$28='Contexto Estrat. Ins'!$B$39,BU27,IF($D$28='Contexto Estrat. Ins'!$B$40,BV27,IF($D$28='Contexto Estrat. Ins'!$B$41,BW27,IF($D$28='Contexto Estrat. Ins'!$B$42,BX27,""))))))</f>
        <v/>
      </c>
      <c r="CA27" s="26" t="str">
        <f>IF('Contexto Estrat. Ins'!$H$17&lt;&gt;"",'Contexto Estrat. Ins'!$H$16,"")</f>
        <v>Actos de corrupción e ilegalidad o presión de los diferentes grupos de interés como gremios, actores políticos, usuarios, entidades gubernamentales e internacionales</v>
      </c>
      <c r="CB27" s="26" t="str">
        <f>IF('Contexto Estrat. Ins'!$H$18&lt;&gt;"",'Contexto Estrat. Ins'!$H$16,"")</f>
        <v>Actos de corrupción e ilegalidad o presión de los diferentes grupos de interés como gremios, actores políticos, usuarios, entidades gubernamentales e internacionales</v>
      </c>
      <c r="CC27" s="26" t="str">
        <f>IF('Contexto Estrat. Ins'!$H$19&lt;&gt;"",'Contexto Estrat. Ins'!$H$16,"")</f>
        <v/>
      </c>
      <c r="CD27" s="26" t="str">
        <f>IF('Contexto Estrat. Ins'!$H$20&lt;&gt;"",'Contexto Estrat. Ins'!$H$16,"")</f>
        <v>Actos de corrupción e ilegalidad o presión de los diferentes grupos de interés como gremios, actores políticos, usuarios, entidades gubernamentales e internacionales</v>
      </c>
      <c r="CE27" s="26" t="str">
        <f>IF('Contexto Estrat. Ins'!$H$21&lt;&gt;"",'Contexto Estrat. Ins'!$H$16,"")</f>
        <v/>
      </c>
      <c r="CF27" s="26" t="str">
        <f>IF('Contexto Estrat. Ins'!$H$22&lt;&gt;"",'Contexto Estrat. Ins'!$H$16,"")</f>
        <v/>
      </c>
      <c r="CG27" s="26" t="str">
        <f>IF($D$28='Contexto Estrat. Ins'!$B$17,CA27,IF($D$28='Contexto Estrat. Ins'!$B$18,CB27,IF($D$28='Contexto Estrat. Ins'!$B$19,CC27,IF($D$28='Contexto Estrat. Ins'!$B$20,CD27,IF($D$28='Contexto Estrat. Ins'!$B$21,CE27,IF($D$28='Contexto Estrat. Ins'!$B$22,CF27,""))))))</f>
        <v/>
      </c>
    </row>
    <row r="28" spans="1:85" ht="34.9" customHeight="1">
      <c r="A28" s="18"/>
      <c r="D28" s="376" t="str">
        <f>IF(OR(AK13=Datos!A2,AK13=Datos!A4,AK13=Datos!A5),"Seleccione los Trámites y OPA's posiblemente afectados",IF(AK13=Datos!A3,"Seleccione los Objetivos Estratégicos posiblemente afectados, inciando por el directamente relacionado",IF(AK13=Datos!A6,"Seleccione los Objetivos Estratégicos posiblemente favorecidos, iniciando por el directamente relacionado","")))</f>
        <v>Seleccione los Trámites y OPA's posiblemente afectados</v>
      </c>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0"/>
      <c r="AD28" s="493" t="str">
        <f>IF(OR(AK13=Datos!A2,AK13=Datos!A3,AK13=Datos!A4,AK13=Datos!A5),"Seleccione o mencione otros procesos del SIG posiblemente afectados",IF(AK13=Datos!A6,"Seleccione o mencione otros procesos del SIG posiblemente favorecidos",""))</f>
        <v>Seleccione o mencione otros procesos del SIG posiblemente afectados</v>
      </c>
      <c r="AE28" s="493"/>
      <c r="AF28" s="493"/>
      <c r="AG28" s="493"/>
      <c r="AH28" s="493"/>
      <c r="AI28" s="493"/>
      <c r="AJ28" s="493"/>
      <c r="AK28" s="493"/>
      <c r="AL28" s="493"/>
      <c r="AM28" s="493"/>
      <c r="AN28" s="493"/>
      <c r="AO28" s="493"/>
      <c r="AP28" s="493"/>
      <c r="AQ28" s="493"/>
      <c r="AR28" s="493"/>
      <c r="AS28" s="493"/>
      <c r="AT28" s="493"/>
      <c r="AU28" s="493"/>
      <c r="AV28" s="493"/>
      <c r="AW28" s="493"/>
      <c r="AX28" s="493"/>
      <c r="AY28" s="493"/>
      <c r="AZ28" s="493"/>
      <c r="BA28" s="493"/>
      <c r="BB28" s="493"/>
      <c r="BC28" s="493"/>
      <c r="BD28" s="493"/>
      <c r="BE28" s="493"/>
      <c r="BF28" s="493"/>
      <c r="BG28" s="20"/>
      <c r="BK28" s="26" t="str">
        <f>IF('Contexto Estrat. Ins'!$I$7&lt;&gt;"",'Contexto Estrat. Ins'!$I$6,"")</f>
        <v/>
      </c>
      <c r="BL28" s="26" t="str">
        <f>IF('Contexto Estrat. Ins'!$I$8&lt;&gt;"",'Contexto Estrat. Ins'!$I$6,"")</f>
        <v/>
      </c>
      <c r="BM28" s="26" t="str">
        <f>IF('Contexto Estrat. Ins'!$I$9&lt;&gt;"",'Contexto Estrat. Ins'!$I$6,"")</f>
        <v>Divulgación de la plataforma estratégica y otros temas de interés inoportuna y que no cubre a la totalidad de los funcionarios y contratistas</v>
      </c>
      <c r="BN28" s="26" t="str">
        <f>IF('Contexto Estrat. Ins'!$I$10&lt;&gt;"",'Contexto Estrat. Ins'!$I$6,"")</f>
        <v/>
      </c>
      <c r="BO28" s="26" t="str">
        <f>IF('Contexto Estrat. Ins'!$I$11&lt;&gt;"",'Contexto Estrat. Ins'!$I$6,"")</f>
        <v/>
      </c>
      <c r="BP28" s="26" t="str">
        <f>IF('Contexto Estrat. Ins'!$I$12&lt;&gt;"",'Contexto Estrat. Ins'!$I$6,"")</f>
        <v/>
      </c>
      <c r="BQ28" s="26" t="str">
        <f>IF($D$29='Contexto Estrat. Ins'!$B$7,BK28,IF($D$29='Contexto Estrat. Ins'!$B$8,BL28,IF($D$29='Contexto Estrat. Ins'!$B$9,BM28,IF($D$29='Contexto Estrat. Ins'!$B$10,BN28,IF($D$29='Contexto Estrat. Ins'!$B$11,BO28,IF($D$29='Contexto Estrat. Ins'!$B$12,BP28,""))))))</f>
        <v/>
      </c>
      <c r="BS28" s="26" t="str">
        <f>IF('Contexto Estrat. Ins'!$I$37&lt;&gt;"",'Contexto Estrat. Ins'!$I$36,"")</f>
        <v>Implementación de nuevos mecanismos de atención a las partes interesadas</v>
      </c>
      <c r="BT28" s="26" t="str">
        <f>IF('Contexto Estrat. Ins'!$I$38&lt;&gt;"",'Contexto Estrat. Ins'!$I$36,"")</f>
        <v>Implementación de nuevos mecanismos de atención a las partes interesadas</v>
      </c>
      <c r="BU28" s="26" t="str">
        <f>IF('Contexto Estrat. Ins'!$I$39&lt;&gt;"",'Contexto Estrat. Ins'!$I$36,"")</f>
        <v/>
      </c>
      <c r="BV28" s="26" t="str">
        <f>IF('Contexto Estrat. Ins'!$I$40&lt;&gt;"",'Contexto Estrat. Ins'!$I$36,"")</f>
        <v>Implementación de nuevos mecanismos de atención a las partes interesadas</v>
      </c>
      <c r="BW28" s="26" t="str">
        <f>IF('Contexto Estrat. Ins'!$I$41&lt;&gt;"",'Contexto Estrat. Ins'!$I$36,"")</f>
        <v/>
      </c>
      <c r="BX28" s="26" t="str">
        <f>IF('Contexto Estrat. Ins'!$I$42&lt;&gt;"",'Contexto Estrat. Ins'!$I$36,"")</f>
        <v/>
      </c>
      <c r="BY28" s="26" t="str">
        <f>IF($D$29='Contexto Estrat. Ins'!$B$37,BS28,IF($D$29='Contexto Estrat. Ins'!$B$38,BT28,IF($D$29='Contexto Estrat. Ins'!$B$39,BU28,IF($D$29='Contexto Estrat. Ins'!$B$40,BV28,IF($D$29='Contexto Estrat. Ins'!$B$41,BW28,IF($D$29='Contexto Estrat. Ins'!$B$42,BX28,""))))))</f>
        <v/>
      </c>
      <c r="CA28" s="26" t="str">
        <f>IF('Contexto Estrat. Ins'!$I$17&lt;&gt;"",'Contexto Estrat. Ins'!$I$16,"")</f>
        <v/>
      </c>
      <c r="CB28" s="26" t="str">
        <f>IF('Contexto Estrat. Ins'!$I$18&lt;&gt;"",'Contexto Estrat. Ins'!$I$16,"")</f>
        <v/>
      </c>
      <c r="CC28" s="26" t="str">
        <f>IF('Contexto Estrat. Ins'!$I$19&lt;&gt;"",'Contexto Estrat. Ins'!$I$16,"")</f>
        <v/>
      </c>
      <c r="CD28" s="26" t="str">
        <f>IF('Contexto Estrat. Ins'!$I$20&lt;&gt;"",'Contexto Estrat. Ins'!$I$16,"")</f>
        <v/>
      </c>
      <c r="CE28" s="26" t="str">
        <f>IF('Contexto Estrat. Ins'!$I$21&lt;&gt;"",'Contexto Estrat. Ins'!$I$16,"")</f>
        <v/>
      </c>
      <c r="CF28" s="26" t="str">
        <f>IF('Contexto Estrat. Ins'!$I$22&lt;&gt;"",'Contexto Estrat. Ins'!$I$16,"")</f>
        <v/>
      </c>
      <c r="CG28" s="26" t="str">
        <f>IF($D$29='Contexto Estrat. Ins'!$B$17,CA28,IF($D$29='Contexto Estrat. Ins'!$B$18,CB28,IF($D$29='Contexto Estrat. Ins'!$B$19,CC28,IF($D$29='Contexto Estrat. Ins'!$B$20,CD28,IF($D$29='Contexto Estrat. Ins'!$B$21,CE28,IF($D$29='Contexto Estrat. Ins'!$B$22,CF28,""))))))</f>
        <v/>
      </c>
    </row>
    <row r="29" spans="1:85" ht="31.15" customHeight="1">
      <c r="A29" s="18"/>
      <c r="D29" s="373" t="s">
        <v>72</v>
      </c>
      <c r="E29" s="374"/>
      <c r="F29" s="374"/>
      <c r="G29" s="374"/>
      <c r="H29" s="374"/>
      <c r="I29" s="374"/>
      <c r="J29" s="374"/>
      <c r="K29" s="374"/>
      <c r="L29" s="374"/>
      <c r="M29" s="374"/>
      <c r="N29" s="374"/>
      <c r="O29" s="374"/>
      <c r="P29" s="374"/>
      <c r="Q29" s="374"/>
      <c r="R29" s="374"/>
      <c r="S29" s="374"/>
      <c r="T29" s="374"/>
      <c r="U29" s="374"/>
      <c r="V29" s="374"/>
      <c r="W29" s="374"/>
      <c r="X29" s="374"/>
      <c r="Y29" s="374"/>
      <c r="Z29" s="374"/>
      <c r="AA29" s="374"/>
      <c r="AB29" s="375"/>
      <c r="AC29" s="33"/>
      <c r="AD29" s="494" t="s">
        <v>73</v>
      </c>
      <c r="AE29" s="494"/>
      <c r="AF29" s="494"/>
      <c r="AG29" s="494"/>
      <c r="AH29" s="494"/>
      <c r="AI29" s="494"/>
      <c r="AJ29" s="494"/>
      <c r="AK29" s="494"/>
      <c r="AL29" s="494"/>
      <c r="AM29" s="494"/>
      <c r="AN29" s="494"/>
      <c r="AO29" s="494"/>
      <c r="AP29" s="494"/>
      <c r="AQ29" s="494"/>
      <c r="AR29" s="494"/>
      <c r="AS29" s="494"/>
      <c r="AT29" s="494"/>
      <c r="AU29" s="494"/>
      <c r="AV29" s="494"/>
      <c r="AW29" s="494"/>
      <c r="AX29" s="494"/>
      <c r="AY29" s="494"/>
      <c r="AZ29" s="494"/>
      <c r="BA29" s="494"/>
      <c r="BB29" s="494"/>
      <c r="BC29" s="494"/>
      <c r="BD29" s="494"/>
      <c r="BE29" s="494"/>
      <c r="BF29" s="494"/>
      <c r="BG29" s="20"/>
      <c r="BK29" s="26" t="str">
        <f>IF('Contexto Estrat. Ins'!$J$7&lt;&gt;"",'Contexto Estrat. Ins'!$J$6,"")</f>
        <v/>
      </c>
      <c r="BL29" s="26" t="str">
        <f>IF('Contexto Estrat. Ins'!$J$8&lt;&gt;"",'Contexto Estrat. Ins'!$J$6,"")</f>
        <v/>
      </c>
      <c r="BM29" s="26" t="str">
        <f>IF('Contexto Estrat. Ins'!$J$9&lt;&gt;"",'Contexto Estrat. Ins'!$J$6,"")</f>
        <v>Desconocimiento de los funcionarios de las herramientas de gestión y evaluación</v>
      </c>
      <c r="BN29" s="26" t="str">
        <f>IF('Contexto Estrat. Ins'!$J$10&lt;&gt;"",'Contexto Estrat. Ins'!$J$6,"")</f>
        <v>Desconocimiento de los funcionarios de las herramientas de gestión y evaluación</v>
      </c>
      <c r="BO29" s="26" t="str">
        <f>IF('Contexto Estrat. Ins'!$J$11&lt;&gt;"",'Contexto Estrat. Ins'!$J$6,"")</f>
        <v/>
      </c>
      <c r="BP29" s="26" t="str">
        <f>IF('Contexto Estrat. Ins'!$J$12&lt;&gt;"",'Contexto Estrat. Ins'!$J$6,"")</f>
        <v/>
      </c>
      <c r="BQ29" s="26" t="str">
        <f>IF($D$29='Contexto Estrat. Ins'!$B$7,BK29,IF($D$29='Contexto Estrat. Ins'!$B$8,BL29,IF($D$29='Contexto Estrat. Ins'!$B$9,BM29,IF($D$29='Contexto Estrat. Ins'!$B$10,BN29,IF($D$29='Contexto Estrat. Ins'!$B$11,BO29,IF($D$29='Contexto Estrat. Ins'!$B$12,BP29,""))))))</f>
        <v/>
      </c>
      <c r="BS29" s="26" t="str">
        <f>IF('Contexto Estrat. Ins'!$J$37&lt;&gt;"",'Contexto Estrat. Ins'!$J$36,"")</f>
        <v>Reconocimiento como autoridad sanitaria de referencia a nivel nacional e internacional</v>
      </c>
      <c r="BT29" s="26" t="str">
        <f>IF('Contexto Estrat. Ins'!$J$38&lt;&gt;"",'Contexto Estrat. Ins'!$J$36,"")</f>
        <v/>
      </c>
      <c r="BU29" s="26" t="str">
        <f>IF('Contexto Estrat. Ins'!$J$39&lt;&gt;"",'Contexto Estrat. Ins'!$J$36,"")</f>
        <v/>
      </c>
      <c r="BV29" s="26" t="str">
        <f>IF('Contexto Estrat. Ins'!$J$40&lt;&gt;"",'Contexto Estrat. Ins'!$J$36,"")</f>
        <v/>
      </c>
      <c r="BW29" s="26" t="str">
        <f>IF('Contexto Estrat. Ins'!$J$41&lt;&gt;"",'Contexto Estrat. Ins'!$J$36,"")</f>
        <v/>
      </c>
      <c r="BX29" s="26" t="str">
        <f>IF('Contexto Estrat. Ins'!$J$42&lt;&gt;"",'Contexto Estrat. Ins'!$J$36,"")</f>
        <v/>
      </c>
      <c r="BY29" s="26" t="str">
        <f>IF($D$29='Contexto Estrat. Ins'!$B$37,BS29,IF($D$29='Contexto Estrat. Ins'!$B$38,BT29,IF($D$29='Contexto Estrat. Ins'!$B$39,BU29,IF($D$29='Contexto Estrat. Ins'!$B$40,BV29,IF($D$29='Contexto Estrat. Ins'!$B$41,BW29,IF($D$29='Contexto Estrat. Ins'!$B$42,BX29,""))))))</f>
        <v/>
      </c>
      <c r="CA29" s="26" t="str">
        <f>IF('Contexto Estrat. Ins'!$J$17&lt;&gt;"",'Contexto Estrat. Ins'!$J$16,"")</f>
        <v/>
      </c>
      <c r="CB29" s="26" t="str">
        <f>IF('Contexto Estrat. Ins'!$J$18&lt;&gt;"",'Contexto Estrat. Ins'!$J$16,"")</f>
        <v/>
      </c>
      <c r="CC29" s="26" t="str">
        <f>IF('Contexto Estrat. Ins'!$J$19&lt;&gt;"",'Contexto Estrat. Ins'!$J$16,"")</f>
        <v/>
      </c>
      <c r="CD29" s="26" t="str">
        <f>IF('Contexto Estrat. Ins'!$J$20&lt;&gt;"",'Contexto Estrat. Ins'!$J$16,"")</f>
        <v/>
      </c>
      <c r="CE29" s="26" t="str">
        <f>IF('Contexto Estrat. Ins'!$J$21&lt;&gt;"",'Contexto Estrat. Ins'!$J$16,"")</f>
        <v/>
      </c>
      <c r="CF29" s="26" t="str">
        <f>IF('Contexto Estrat. Ins'!$J$22&lt;&gt;"",'Contexto Estrat. Ins'!$J$16,"")</f>
        <v/>
      </c>
      <c r="CG29" s="26" t="str">
        <f>IF($D$29='Contexto Estrat. Ins'!$B$17,CA29,IF($D$29='Contexto Estrat. Ins'!$B$18,CB29,IF($D$29='Contexto Estrat. Ins'!$B$19,CC29,IF($D$29='Contexto Estrat. Ins'!$B$20,CD29,IF($D$29='Contexto Estrat. Ins'!$B$21,CE29,IF($D$29='Contexto Estrat. Ins'!$B$22,CF29,""))))))</f>
        <v/>
      </c>
    </row>
    <row r="30" spans="1:85" ht="31.15" customHeight="1">
      <c r="A30" s="18"/>
      <c r="D30" s="373"/>
      <c r="E30" s="374"/>
      <c r="F30" s="374"/>
      <c r="G30" s="374"/>
      <c r="H30" s="374"/>
      <c r="I30" s="374"/>
      <c r="J30" s="374"/>
      <c r="K30" s="374"/>
      <c r="L30" s="374"/>
      <c r="M30" s="374"/>
      <c r="N30" s="374"/>
      <c r="O30" s="374"/>
      <c r="P30" s="374"/>
      <c r="Q30" s="374"/>
      <c r="R30" s="374"/>
      <c r="S30" s="374"/>
      <c r="T30" s="374"/>
      <c r="U30" s="374"/>
      <c r="V30" s="374"/>
      <c r="W30" s="374"/>
      <c r="X30" s="374"/>
      <c r="Y30" s="374"/>
      <c r="Z30" s="374"/>
      <c r="AA30" s="374"/>
      <c r="AB30" s="375"/>
      <c r="AC30" s="33"/>
      <c r="AD30" s="494"/>
      <c r="AE30" s="494"/>
      <c r="AF30" s="494"/>
      <c r="AG30" s="494"/>
      <c r="AH30" s="494"/>
      <c r="AI30" s="494"/>
      <c r="AJ30" s="494"/>
      <c r="AK30" s="494"/>
      <c r="AL30" s="494"/>
      <c r="AM30" s="494"/>
      <c r="AN30" s="494"/>
      <c r="AO30" s="494"/>
      <c r="AP30" s="494"/>
      <c r="AQ30" s="494"/>
      <c r="AR30" s="494"/>
      <c r="AS30" s="494"/>
      <c r="AT30" s="494"/>
      <c r="AU30" s="494"/>
      <c r="AV30" s="494"/>
      <c r="AW30" s="494"/>
      <c r="AX30" s="494"/>
      <c r="AY30" s="494"/>
      <c r="AZ30" s="494"/>
      <c r="BA30" s="494"/>
      <c r="BB30" s="494"/>
      <c r="BC30" s="494"/>
      <c r="BD30" s="494"/>
      <c r="BE30" s="494"/>
      <c r="BF30" s="494"/>
      <c r="BG30" s="20"/>
      <c r="BK30" s="26" t="str">
        <f>IF('Contexto Estrat. Ins'!$K$7&lt;&gt;"",'Contexto Estrat. Ins'!$K$6,"")</f>
        <v>Modelo de gestión documental poco eficiente</v>
      </c>
      <c r="BL30" s="26" t="str">
        <f>IF('Contexto Estrat. Ins'!$K$8&lt;&gt;"",'Contexto Estrat. Ins'!$K$6,"")</f>
        <v>Modelo de gestión documental poco eficiente</v>
      </c>
      <c r="BM30" s="26" t="str">
        <f>IF('Contexto Estrat. Ins'!$K$9&lt;&gt;"",'Contexto Estrat. Ins'!$K$6,"")</f>
        <v>Modelo de gestión documental poco eficiente</v>
      </c>
      <c r="BN30" s="26" t="str">
        <f>IF('Contexto Estrat. Ins'!$K$10&lt;&gt;"",'Contexto Estrat. Ins'!$K$6,"")</f>
        <v>Modelo de gestión documental poco eficiente</v>
      </c>
      <c r="BO30" s="26" t="str">
        <f>IF('Contexto Estrat. Ins'!$K$11&lt;&gt;"",'Contexto Estrat. Ins'!$K$6,"")</f>
        <v/>
      </c>
      <c r="BP30" s="26" t="str">
        <f>IF('Contexto Estrat. Ins'!$K$12&lt;&gt;"",'Contexto Estrat. Ins'!$K$6,"")</f>
        <v/>
      </c>
      <c r="BQ30" s="26" t="str">
        <f>IF($D$29='Contexto Estrat. Ins'!$B$7,BK30,IF($D$29='Contexto Estrat. Ins'!$B$8,BL30,IF($D$29='Contexto Estrat. Ins'!$B$9,BM30,IF($D$29='Contexto Estrat. Ins'!$B$10,BN30,IF($D$29='Contexto Estrat. Ins'!$B$11,BO30,IF($D$29='Contexto Estrat. Ins'!$B$12,BP30,""))))))</f>
        <v/>
      </c>
      <c r="BS30" s="26" t="str">
        <f>IF('Contexto Estrat. Ins'!$K$37&lt;&gt;"",'Contexto Estrat. Ins'!$K$36,"")</f>
        <v>Acuerdos de cooperación con otros países</v>
      </c>
      <c r="BT30" s="26" t="str">
        <f>IF('Contexto Estrat. Ins'!$K$38&lt;&gt;"",'Contexto Estrat. Ins'!$K$36,"")</f>
        <v/>
      </c>
      <c r="BU30" s="26" t="str">
        <f>IF('Contexto Estrat. Ins'!$K$39&lt;&gt;"",'Contexto Estrat. Ins'!$K$36,"")</f>
        <v/>
      </c>
      <c r="BV30" s="26" t="str">
        <f>IF('Contexto Estrat. Ins'!$K$40&lt;&gt;"",'Contexto Estrat. Ins'!$K$36,"")</f>
        <v/>
      </c>
      <c r="BW30" s="26" t="str">
        <f>IF('Contexto Estrat. Ins'!$K$41&lt;&gt;"",'Contexto Estrat. Ins'!$K$36,"")</f>
        <v/>
      </c>
      <c r="BX30" s="26" t="str">
        <f>IF('Contexto Estrat. Ins'!$K$42&lt;&gt;"",'Contexto Estrat. Ins'!$K$36,"")</f>
        <v/>
      </c>
      <c r="BY30" s="26" t="str">
        <f>IF($D$29='Contexto Estrat. Ins'!$B$37,BS30,IF($D$29='Contexto Estrat. Ins'!$B$38,BT30,IF($D$29='Contexto Estrat. Ins'!$B$39,BU30,IF($D$29='Contexto Estrat. Ins'!$B$40,BV30,IF($D$29='Contexto Estrat. Ins'!$B$41,BW30,IF($D$29='Contexto Estrat. Ins'!$B$42,BX30,""))))))</f>
        <v/>
      </c>
      <c r="CA30" s="26" t="str">
        <f>IF('Contexto Estrat. Ins'!$K$17&lt;&gt;"",'Contexto Estrat. Ins'!$K$16,"")</f>
        <v/>
      </c>
      <c r="CB30" s="26" t="str">
        <f>IF('Contexto Estrat. Ins'!$K$18&lt;&gt;"",'Contexto Estrat. Ins'!$K$16,"")</f>
        <v/>
      </c>
      <c r="CC30" s="26" t="str">
        <f>IF('Contexto Estrat. Ins'!$K$19&lt;&gt;"",'Contexto Estrat. Ins'!$K$16,"")</f>
        <v/>
      </c>
      <c r="CD30" s="26" t="str">
        <f>IF('Contexto Estrat. Ins'!$K$20&lt;&gt;"",'Contexto Estrat. Ins'!$K$16,"")</f>
        <v/>
      </c>
      <c r="CE30" s="26" t="str">
        <f>IF('Contexto Estrat. Ins'!$K$21&lt;&gt;"",'Contexto Estrat. Ins'!$K$16,"")</f>
        <v/>
      </c>
      <c r="CF30" s="26" t="str">
        <f>IF('Contexto Estrat. Ins'!$K$22&lt;&gt;"",'Contexto Estrat. Ins'!$K$16,"")</f>
        <v/>
      </c>
      <c r="CG30" s="26" t="str">
        <f>IF($D$29='Contexto Estrat. Ins'!$B$17,CA30,IF($D$29='Contexto Estrat. Ins'!$B$18,CB30,IF($D$29='Contexto Estrat. Ins'!$B$19,CC30,IF($D$29='Contexto Estrat. Ins'!$B$20,CD30,IF($D$29='Contexto Estrat. Ins'!$B$21,CE30,IF($D$29='Contexto Estrat. Ins'!$B$22,CF30,""))))))</f>
        <v/>
      </c>
    </row>
    <row r="31" spans="1:85" ht="31.15" customHeight="1">
      <c r="A31" s="18"/>
      <c r="D31" s="373"/>
      <c r="E31" s="374"/>
      <c r="F31" s="374"/>
      <c r="G31" s="374"/>
      <c r="H31" s="374"/>
      <c r="I31" s="374"/>
      <c r="J31" s="374"/>
      <c r="K31" s="374"/>
      <c r="L31" s="374"/>
      <c r="M31" s="374"/>
      <c r="N31" s="374"/>
      <c r="O31" s="374"/>
      <c r="P31" s="374"/>
      <c r="Q31" s="374"/>
      <c r="R31" s="374"/>
      <c r="S31" s="374"/>
      <c r="T31" s="374"/>
      <c r="U31" s="374"/>
      <c r="V31" s="374"/>
      <c r="W31" s="374"/>
      <c r="X31" s="374"/>
      <c r="Y31" s="374"/>
      <c r="Z31" s="374"/>
      <c r="AA31" s="374"/>
      <c r="AB31" s="375"/>
      <c r="AC31" s="33"/>
      <c r="AD31" s="494"/>
      <c r="AE31" s="494"/>
      <c r="AF31" s="494"/>
      <c r="AG31" s="494"/>
      <c r="AH31" s="494"/>
      <c r="AI31" s="494"/>
      <c r="AJ31" s="494"/>
      <c r="AK31" s="494"/>
      <c r="AL31" s="494"/>
      <c r="AM31" s="494"/>
      <c r="AN31" s="494"/>
      <c r="AO31" s="494"/>
      <c r="AP31" s="494"/>
      <c r="AQ31" s="494"/>
      <c r="AR31" s="494"/>
      <c r="AS31" s="494"/>
      <c r="AT31" s="494"/>
      <c r="AU31" s="494"/>
      <c r="AV31" s="494"/>
      <c r="AW31" s="494"/>
      <c r="AX31" s="494"/>
      <c r="AY31" s="494"/>
      <c r="AZ31" s="494"/>
      <c r="BA31" s="494"/>
      <c r="BB31" s="494"/>
      <c r="BC31" s="494"/>
      <c r="BD31" s="494"/>
      <c r="BE31" s="494"/>
      <c r="BF31" s="494"/>
      <c r="BG31" s="20"/>
      <c r="BK31" s="26" t="str">
        <f>IF('Contexto Estrat. Ins'!$L$7&lt;&gt;"",'Contexto Estrat. Ins'!$L$6,"")</f>
        <v>Deficiencia en la identificación de controles para mitigación de los riesgos institucionales</v>
      </c>
      <c r="BL31" s="26" t="str">
        <f>IF('Contexto Estrat. Ins'!$L$8&lt;&gt;"",'Contexto Estrat. Ins'!$L$6,"")</f>
        <v>Deficiencia en la identificación de controles para mitigación de los riesgos institucionales</v>
      </c>
      <c r="BM31" s="26" t="str">
        <f>IF('Contexto Estrat. Ins'!$L$9&lt;&gt;"",'Contexto Estrat. Ins'!$L$6,"")</f>
        <v>Deficiencia en la identificación de controles para mitigación de los riesgos institucionales</v>
      </c>
      <c r="BN31" s="26" t="str">
        <f>IF('Contexto Estrat. Ins'!$L$10&lt;&gt;"",'Contexto Estrat. Ins'!$L$6,"")</f>
        <v>Deficiencia en la identificación de controles para mitigación de los riesgos institucionales</v>
      </c>
      <c r="BO31" s="26" t="str">
        <f>IF('Contexto Estrat. Ins'!$L$11&lt;&gt;"",'Contexto Estrat. Ins'!$L$6,"")</f>
        <v/>
      </c>
      <c r="BP31" s="26" t="str">
        <f>IF('Contexto Estrat. Ins'!$L$12&lt;&gt;"",'Contexto Estrat. Ins'!$L$6,"")</f>
        <v/>
      </c>
      <c r="BQ31" s="26" t="str">
        <f>IF($D$29='Contexto Estrat. Ins'!$B$7,BK31,IF($D$29='Contexto Estrat. Ins'!$B$8,BL31,IF($D$29='Contexto Estrat. Ins'!$B$9,BM31,IF($D$29='Contexto Estrat. Ins'!$B$10,BN31,IF($D$29='Contexto Estrat. Ins'!$B$11,BO31,IF($D$29='Contexto Estrat. Ins'!$B$12,BP31,""))))))</f>
        <v/>
      </c>
      <c r="BS31" s="26" t="str">
        <f>IF('Contexto Estrat. Ins'!$L$37&lt;&gt;"",'Contexto Estrat. Ins'!$L$36,"")</f>
        <v>Planeación en los programas y proyectos institucionales</v>
      </c>
      <c r="BT31" s="26" t="str">
        <f>IF('Contexto Estrat. Ins'!$L$38&lt;&gt;"",'Contexto Estrat. Ins'!$L$36,"")</f>
        <v>Planeación en los programas y proyectos institucionales</v>
      </c>
      <c r="BU31" s="26" t="str">
        <f>IF('Contexto Estrat. Ins'!$L$39&lt;&gt;"",'Contexto Estrat. Ins'!$L$36,"")</f>
        <v>Planeación en los programas y proyectos institucionales</v>
      </c>
      <c r="BV31" s="26" t="str">
        <f>IF('Contexto Estrat. Ins'!$L$40&lt;&gt;"",'Contexto Estrat. Ins'!$L$36,"")</f>
        <v>Planeación en los programas y proyectos institucionales</v>
      </c>
      <c r="BW31" s="26" t="str">
        <f>IF('Contexto Estrat. Ins'!$L$41&lt;&gt;"",'Contexto Estrat. Ins'!$L$36,"")</f>
        <v/>
      </c>
      <c r="BX31" s="26" t="str">
        <f>IF('Contexto Estrat. Ins'!$L$42&lt;&gt;"",'Contexto Estrat. Ins'!$L$36,"")</f>
        <v/>
      </c>
      <c r="BY31" s="26" t="str">
        <f>IF($D$29='Contexto Estrat. Ins'!$B$37,BS31,IF($D$29='Contexto Estrat. Ins'!$B$38,BT31,IF($D$29='Contexto Estrat. Ins'!$B$39,BU31,IF($D$29='Contexto Estrat. Ins'!$B$40,BV31,IF($D$29='Contexto Estrat. Ins'!$B$41,BW31,IF($D$29='Contexto Estrat. Ins'!$B$42,BX31,""))))))</f>
        <v/>
      </c>
      <c r="CA31" s="26" t="str">
        <f>IF('Contexto Estrat. Ins'!$L$17&lt;&gt;"",'Contexto Estrat. Ins'!$L$16,"")</f>
        <v/>
      </c>
      <c r="CB31" s="26" t="str">
        <f>IF('Contexto Estrat. Ins'!$L$18&lt;&gt;"",'Contexto Estrat. Ins'!$L$16,"")</f>
        <v/>
      </c>
      <c r="CC31" s="26" t="str">
        <f>IF('Contexto Estrat. Ins'!$L$19&lt;&gt;"",'Contexto Estrat. Ins'!$L$16,"")</f>
        <v/>
      </c>
      <c r="CD31" s="26" t="str">
        <f>IF('Contexto Estrat. Ins'!$L$20&lt;&gt;"",'Contexto Estrat. Ins'!$L$16,"")</f>
        <v/>
      </c>
      <c r="CE31" s="26" t="str">
        <f>IF('Contexto Estrat. Ins'!$L$21&lt;&gt;"",'Contexto Estrat. Ins'!$L$16,"")</f>
        <v/>
      </c>
      <c r="CF31" s="26" t="str">
        <f>IF('Contexto Estrat. Ins'!$L$22&lt;&gt;"",'Contexto Estrat. Ins'!$L$16,"")</f>
        <v/>
      </c>
      <c r="CG31" s="26" t="str">
        <f>IF($D$29='Contexto Estrat. Ins'!$B$17,CA31,IF($D$29='Contexto Estrat. Ins'!$B$18,CB31,IF($D$29='Contexto Estrat. Ins'!$B$19,CC31,IF($D$29='Contexto Estrat. Ins'!$B$20,CD31,IF($D$29='Contexto Estrat. Ins'!$B$21,CE31,IF($D$29='Contexto Estrat. Ins'!$B$22,CF31,""))))))</f>
        <v/>
      </c>
    </row>
    <row r="32" spans="1:85" ht="31.15" customHeight="1">
      <c r="A32" s="18"/>
      <c r="D32" s="373"/>
      <c r="E32" s="374"/>
      <c r="F32" s="374"/>
      <c r="G32" s="374"/>
      <c r="H32" s="374"/>
      <c r="I32" s="374"/>
      <c r="J32" s="374"/>
      <c r="K32" s="374"/>
      <c r="L32" s="374"/>
      <c r="M32" s="374"/>
      <c r="N32" s="374"/>
      <c r="O32" s="374"/>
      <c r="P32" s="374"/>
      <c r="Q32" s="374"/>
      <c r="R32" s="374"/>
      <c r="S32" s="374"/>
      <c r="T32" s="374"/>
      <c r="U32" s="374"/>
      <c r="V32" s="374"/>
      <c r="W32" s="374"/>
      <c r="X32" s="374"/>
      <c r="Y32" s="374"/>
      <c r="Z32" s="374"/>
      <c r="AA32" s="374"/>
      <c r="AB32" s="375"/>
      <c r="AC32" s="33"/>
      <c r="AD32" s="494"/>
      <c r="AE32" s="494"/>
      <c r="AF32" s="494"/>
      <c r="AG32" s="494"/>
      <c r="AH32" s="494"/>
      <c r="AI32" s="494"/>
      <c r="AJ32" s="494"/>
      <c r="AK32" s="494"/>
      <c r="AL32" s="494"/>
      <c r="AM32" s="494"/>
      <c r="AN32" s="494"/>
      <c r="AO32" s="494"/>
      <c r="AP32" s="494"/>
      <c r="AQ32" s="494"/>
      <c r="AR32" s="494"/>
      <c r="AS32" s="494"/>
      <c r="AT32" s="494"/>
      <c r="AU32" s="494"/>
      <c r="AV32" s="494"/>
      <c r="AW32" s="494"/>
      <c r="AX32" s="494"/>
      <c r="AY32" s="494"/>
      <c r="AZ32" s="494"/>
      <c r="BA32" s="494"/>
      <c r="BB32" s="494"/>
      <c r="BC32" s="494"/>
      <c r="BD32" s="494"/>
      <c r="BE32" s="494"/>
      <c r="BF32" s="494"/>
      <c r="BG32" s="20"/>
      <c r="BK32" s="26" t="str">
        <f>IF('Contexto Estrat. Ins'!$M$7&lt;&gt;"",'Contexto Estrat. Ins'!$M$6,"")</f>
        <v>Insuficiente unificación de criterios técnico y legal</v>
      </c>
      <c r="BL32" s="26" t="str">
        <f>IF('Contexto Estrat. Ins'!$M$8&lt;&gt;"",'Contexto Estrat. Ins'!$M$6,"")</f>
        <v>Insuficiente unificación de criterios técnico y legal</v>
      </c>
      <c r="BM32" s="26" t="str">
        <f>IF('Contexto Estrat. Ins'!$M$9&lt;&gt;"",'Contexto Estrat. Ins'!$M$6,"")</f>
        <v>Insuficiente unificación de criterios técnico y legal</v>
      </c>
      <c r="BN32" s="26" t="str">
        <f>IF('Contexto Estrat. Ins'!$M$10&lt;&gt;"",'Contexto Estrat. Ins'!$M$6,"")</f>
        <v>Insuficiente unificación de criterios técnico y legal</v>
      </c>
      <c r="BO32" s="26" t="str">
        <f>IF('Contexto Estrat. Ins'!$M$11&lt;&gt;"",'Contexto Estrat. Ins'!$M$6,"")</f>
        <v/>
      </c>
      <c r="BP32" s="26" t="str">
        <f>IF('Contexto Estrat. Ins'!$M$12&lt;&gt;"",'Contexto Estrat. Ins'!$M$6,"")</f>
        <v/>
      </c>
      <c r="BQ32" s="26" t="str">
        <f>IF($D$29='Contexto Estrat. Ins'!$B$7,BK32,IF($D$29='Contexto Estrat. Ins'!$B$8,BL32,IF($D$29='Contexto Estrat. Ins'!$B$9,BM32,IF($D$29='Contexto Estrat. Ins'!$B$10,BN32,IF($D$29='Contexto Estrat. Ins'!$B$11,BO32,IF($D$29='Contexto Estrat. Ins'!$B$12,BP32,""))))))</f>
        <v/>
      </c>
      <c r="BS32" s="26" t="str">
        <f>IF('Contexto Estrat. Ins'!$M$37&lt;&gt;"",'Contexto Estrat. Ins'!$M$36,"")</f>
        <v>Adecuada divulgación de la plataforma estratégica y otros temas de interés</v>
      </c>
      <c r="BT32" s="26" t="str">
        <f>IF('Contexto Estrat. Ins'!$M$38&lt;&gt;"",'Contexto Estrat. Ins'!$M$36,"")</f>
        <v/>
      </c>
      <c r="BU32" s="26" t="str">
        <f>IF('Contexto Estrat. Ins'!$M$39&lt;&gt;"",'Contexto Estrat. Ins'!$M$36,"")</f>
        <v/>
      </c>
      <c r="BV32" s="26" t="str">
        <f>IF('Contexto Estrat. Ins'!$M$40&lt;&gt;"",'Contexto Estrat. Ins'!$M$36,"")</f>
        <v>Adecuada divulgación de la plataforma estratégica y otros temas de interés</v>
      </c>
      <c r="BW32" s="26" t="str">
        <f>IF('Contexto Estrat. Ins'!$M$41&lt;&gt;"",'Contexto Estrat. Ins'!$M$36,"")</f>
        <v/>
      </c>
      <c r="BX32" s="26" t="str">
        <f>IF('Contexto Estrat. Ins'!$M$42&lt;&gt;"",'Contexto Estrat. Ins'!$M$36,"")</f>
        <v/>
      </c>
      <c r="BY32" s="26" t="str">
        <f>IF($D$29='Contexto Estrat. Ins'!$B$37,BS32,IF($D$29='Contexto Estrat. Ins'!$B$38,BT32,IF($D$29='Contexto Estrat. Ins'!$B$39,BU32,IF($D$29='Contexto Estrat. Ins'!$B$40,BV32,IF($D$29='Contexto Estrat. Ins'!$B$41,BW32,IF($D$29='Contexto Estrat. Ins'!$B$42,BX32,""))))))</f>
        <v/>
      </c>
      <c r="CA32" s="26" t="str">
        <f>IF('Contexto Estrat. Ins'!$M$17&lt;&gt;"",'Contexto Estrat. Ins'!$M$16,"")</f>
        <v/>
      </c>
      <c r="CB32" s="26" t="str">
        <f>IF('Contexto Estrat. Ins'!$M$18&lt;&gt;"",'Contexto Estrat. Ins'!$M$16,"")</f>
        <v/>
      </c>
      <c r="CC32" s="26" t="str">
        <f>IF('Contexto Estrat. Ins'!$M$19&lt;&gt;"",'Contexto Estrat. Ins'!$M$16,"")</f>
        <v/>
      </c>
      <c r="CD32" s="26" t="str">
        <f>IF('Contexto Estrat. Ins'!$M$20&lt;&gt;"",'Contexto Estrat. Ins'!$M$16,"")</f>
        <v/>
      </c>
      <c r="CE32" s="26" t="str">
        <f>IF('Contexto Estrat. Ins'!$M$21&lt;&gt;"",'Contexto Estrat. Ins'!$M$16,"")</f>
        <v/>
      </c>
      <c r="CF32" s="26" t="str">
        <f>IF('Contexto Estrat. Ins'!$M$22&lt;&gt;"",'Contexto Estrat. Ins'!$M$16,"")</f>
        <v/>
      </c>
      <c r="CG32" s="26" t="str">
        <f>IF($D$29='Contexto Estrat. Ins'!$B$17,CA32,IF($D$29='Contexto Estrat. Ins'!$B$18,CB32,IF($D$29='Contexto Estrat. Ins'!$B$19,CC32,IF($D$29='Contexto Estrat. Ins'!$B$20,CD32,IF($D$29='Contexto Estrat. Ins'!$B$21,CE32,IF($D$29='Contexto Estrat. Ins'!$B$22,CF32,""))))))</f>
        <v/>
      </c>
    </row>
    <row r="33" spans="1:86" ht="31.15" customHeight="1">
      <c r="A33" s="18"/>
      <c r="D33" s="373"/>
      <c r="E33" s="374"/>
      <c r="F33" s="374"/>
      <c r="G33" s="374"/>
      <c r="H33" s="374"/>
      <c r="I33" s="374"/>
      <c r="J33" s="374"/>
      <c r="K33" s="374"/>
      <c r="L33" s="374"/>
      <c r="M33" s="374"/>
      <c r="N33" s="374"/>
      <c r="O33" s="374"/>
      <c r="P33" s="374"/>
      <c r="Q33" s="374"/>
      <c r="R33" s="374"/>
      <c r="S33" s="374"/>
      <c r="T33" s="374"/>
      <c r="U33" s="374"/>
      <c r="V33" s="374"/>
      <c r="W33" s="374"/>
      <c r="X33" s="374"/>
      <c r="Y33" s="374"/>
      <c r="Z33" s="374"/>
      <c r="AA33" s="374"/>
      <c r="AB33" s="375"/>
      <c r="AC33" s="33"/>
      <c r="AD33" s="494"/>
      <c r="AE33" s="494"/>
      <c r="AF33" s="494"/>
      <c r="AG33" s="494"/>
      <c r="AH33" s="494"/>
      <c r="AI33" s="494"/>
      <c r="AJ33" s="494"/>
      <c r="AK33" s="494"/>
      <c r="AL33" s="494"/>
      <c r="AM33" s="494"/>
      <c r="AN33" s="494"/>
      <c r="AO33" s="494"/>
      <c r="AP33" s="494"/>
      <c r="AQ33" s="494"/>
      <c r="AR33" s="494"/>
      <c r="AS33" s="494"/>
      <c r="AT33" s="494"/>
      <c r="AU33" s="494"/>
      <c r="AV33" s="494"/>
      <c r="AW33" s="494"/>
      <c r="AX33" s="494"/>
      <c r="AY33" s="494"/>
      <c r="AZ33" s="494"/>
      <c r="BA33" s="494"/>
      <c r="BB33" s="494"/>
      <c r="BC33" s="494"/>
      <c r="BD33" s="494"/>
      <c r="BE33" s="494"/>
      <c r="BF33" s="494"/>
      <c r="BG33" s="20"/>
      <c r="BK33" s="26" t="str">
        <f>IF('Contexto Estrat. Ins'!$N$7&lt;&gt;"",'Contexto Estrat. Ins'!$N$6,"")</f>
        <v/>
      </c>
      <c r="BL33" s="26" t="str">
        <f>IF('Contexto Estrat. Ins'!$N$8&lt;&gt;"",'Contexto Estrat. Ins'!$N$6,"")</f>
        <v/>
      </c>
      <c r="BM33" s="26" t="str">
        <f>IF('Contexto Estrat. Ins'!$N$9&lt;&gt;"",'Contexto Estrat. Ins'!$N$6,"")</f>
        <v/>
      </c>
      <c r="BN33" s="26" t="str">
        <f>IF('Contexto Estrat. Ins'!$N$10&lt;&gt;"",'Contexto Estrat. Ins'!$N$6,"")</f>
        <v/>
      </c>
      <c r="BO33" s="26" t="str">
        <f>IF('Contexto Estrat. Ins'!$N$11&lt;&gt;"",'Contexto Estrat. Ins'!$N$6,"")</f>
        <v/>
      </c>
      <c r="BP33" s="26" t="str">
        <f>IF('Contexto Estrat. Ins'!$N$12&lt;&gt;"",'Contexto Estrat. Ins'!$N$6,"")</f>
        <v/>
      </c>
      <c r="BQ33" s="26" t="str">
        <f>IF($D$29='Contexto Estrat. Ins'!$B$7,BK33,IF($D$29='Contexto Estrat. Ins'!$B$8,BL33,IF($D$29='Contexto Estrat. Ins'!$B$9,BM33,IF($D$29='Contexto Estrat. Ins'!$B$10,BN33,IF($D$29='Contexto Estrat. Ins'!$B$11,BO33,IF($D$29='Contexto Estrat. Ins'!$B$12,BP33,""))))))</f>
        <v/>
      </c>
      <c r="BS33" s="26" t="str">
        <f>IF('Contexto Estrat. Ins'!$N$37&lt;&gt;"",'Contexto Estrat. Ins'!$N$36,"")</f>
        <v/>
      </c>
      <c r="BT33" s="26" t="str">
        <f>IF('Contexto Estrat. Ins'!$N$38&lt;&gt;"",'Contexto Estrat. Ins'!$N$36,"")</f>
        <v/>
      </c>
      <c r="BU33" s="26" t="str">
        <f>IF('Contexto Estrat. Ins'!$N$39&lt;&gt;"",'Contexto Estrat. Ins'!$N$36,"")</f>
        <v/>
      </c>
      <c r="BV33" s="26" t="str">
        <f>IF('Contexto Estrat. Ins'!$N$40&lt;&gt;"",'Contexto Estrat. Ins'!$N$36,"")</f>
        <v/>
      </c>
      <c r="BW33" s="26" t="str">
        <f>IF('Contexto Estrat. Ins'!$N$41&lt;&gt;"",'Contexto Estrat. Ins'!$N$36,"")</f>
        <v/>
      </c>
      <c r="BX33" s="26" t="str">
        <f>IF('Contexto Estrat. Ins'!$N$42&lt;&gt;"",'Contexto Estrat. Ins'!$N$36,"")</f>
        <v/>
      </c>
      <c r="BY33" s="26" t="str">
        <f>IF($D$29='Contexto Estrat. Ins'!$B$37,BS33,IF($D$29='Contexto Estrat. Ins'!$B$38,BT33,IF($D$29='Contexto Estrat. Ins'!$B$39,BU33,IF($D$29='Contexto Estrat. Ins'!$B$40,BV33,IF($D$29='Contexto Estrat. Ins'!$B$41,BW33,IF($D$29='Contexto Estrat. Ins'!$B$42,BX33,""))))))</f>
        <v/>
      </c>
      <c r="CA33" s="26" t="str">
        <f>IF('Contexto Estrat. Ins'!$N$17&lt;&gt;"",'Contexto Estrat. Ins'!$N$16,"")</f>
        <v/>
      </c>
      <c r="CB33" s="26" t="str">
        <f>IF('Contexto Estrat. Ins'!$N$18&lt;&gt;"",'Contexto Estrat. Ins'!$N$16,"")</f>
        <v/>
      </c>
      <c r="CC33" s="26" t="str">
        <f>IF('Contexto Estrat. Ins'!$N$19&lt;&gt;"",'Contexto Estrat. Ins'!$N$16,"")</f>
        <v/>
      </c>
      <c r="CD33" s="26" t="str">
        <f>IF('Contexto Estrat. Ins'!$N$20&lt;&gt;"",'Contexto Estrat. Ins'!$N$16,"")</f>
        <v/>
      </c>
      <c r="CE33" s="26" t="str">
        <f>IF('Contexto Estrat. Ins'!$N$21&lt;&gt;"",'Contexto Estrat. Ins'!$N$16,"")</f>
        <v/>
      </c>
      <c r="CF33" s="26" t="str">
        <f>IF('Contexto Estrat. Ins'!$N$22&lt;&gt;"",'Contexto Estrat. Ins'!$N$16,"")</f>
        <v/>
      </c>
      <c r="CG33" s="26" t="str">
        <f>IF($D$29='Contexto Estrat. Ins'!$B$17,CA33,IF($D$29='Contexto Estrat. Ins'!$B$18,CB33,IF($D$29='Contexto Estrat. Ins'!$B$19,CC33,IF($D$29='Contexto Estrat. Ins'!$B$20,CD33,IF($D$29='Contexto Estrat. Ins'!$B$21,CE33,IF($D$29='Contexto Estrat. Ins'!$B$22,CF33,""))))))</f>
        <v/>
      </c>
    </row>
    <row r="34" spans="1:86" ht="31.15" customHeight="1">
      <c r="A34" s="18"/>
      <c r="D34" s="373"/>
      <c r="E34" s="374"/>
      <c r="F34" s="374"/>
      <c r="G34" s="374"/>
      <c r="H34" s="374"/>
      <c r="I34" s="374"/>
      <c r="J34" s="374"/>
      <c r="K34" s="374"/>
      <c r="L34" s="374"/>
      <c r="M34" s="374"/>
      <c r="N34" s="374"/>
      <c r="O34" s="374"/>
      <c r="P34" s="374"/>
      <c r="Q34" s="374"/>
      <c r="R34" s="374"/>
      <c r="S34" s="374"/>
      <c r="T34" s="374"/>
      <c r="U34" s="374"/>
      <c r="V34" s="374"/>
      <c r="W34" s="374"/>
      <c r="X34" s="374"/>
      <c r="Y34" s="374"/>
      <c r="Z34" s="374"/>
      <c r="AA34" s="374"/>
      <c r="AB34" s="375"/>
      <c r="AC34" s="33"/>
      <c r="AD34" s="494"/>
      <c r="AE34" s="494"/>
      <c r="AF34" s="494"/>
      <c r="AG34" s="494"/>
      <c r="AH34" s="494"/>
      <c r="AI34" s="494"/>
      <c r="AJ34" s="494"/>
      <c r="AK34" s="494"/>
      <c r="AL34" s="494"/>
      <c r="AM34" s="494"/>
      <c r="AN34" s="494"/>
      <c r="AO34" s="494"/>
      <c r="AP34" s="494"/>
      <c r="AQ34" s="494"/>
      <c r="AR34" s="494"/>
      <c r="AS34" s="494"/>
      <c r="AT34" s="494"/>
      <c r="AU34" s="494"/>
      <c r="AV34" s="494"/>
      <c r="AW34" s="494"/>
      <c r="AX34" s="494"/>
      <c r="AY34" s="494"/>
      <c r="AZ34" s="494"/>
      <c r="BA34" s="494"/>
      <c r="BB34" s="494"/>
      <c r="BC34" s="494"/>
      <c r="BD34" s="494"/>
      <c r="BE34" s="494"/>
      <c r="BF34" s="494"/>
      <c r="BG34" s="20"/>
      <c r="BK34" s="26" t="str">
        <f>IF('Contexto Estrat. Ins'!$O$7&lt;&gt;"",'Contexto Estrat. Ins'!$O$6,"")</f>
        <v/>
      </c>
      <c r="BL34" s="26" t="str">
        <f>IF('Contexto Estrat. Ins'!$O$8&lt;&gt;"",'Contexto Estrat. Ins'!$O$6,"")</f>
        <v/>
      </c>
      <c r="BM34" s="26" t="str">
        <f>IF('Contexto Estrat. Ins'!$O$9&lt;&gt;"",'Contexto Estrat. Ins'!$O$6,"")</f>
        <v/>
      </c>
      <c r="BN34" s="26" t="str">
        <f>IF('Contexto Estrat. Ins'!$O$10&lt;&gt;"",'Contexto Estrat. Ins'!$O$6,"")</f>
        <v/>
      </c>
      <c r="BO34" s="26" t="str">
        <f>IF('Contexto Estrat. Ins'!$O$11&lt;&gt;"",'Contexto Estrat. Ins'!$O$6,"")</f>
        <v/>
      </c>
      <c r="BP34" s="26" t="str">
        <f>IF('Contexto Estrat. Ins'!$O$12&lt;&gt;"",'Contexto Estrat. Ins'!$O$6,"")</f>
        <v/>
      </c>
      <c r="BQ34" s="26" t="str">
        <f>IF($D$29='Contexto Estrat. Ins'!$B$7,BK34,IF($D$29='Contexto Estrat. Ins'!$B$8,BL34,IF($D$29='Contexto Estrat. Ins'!$B$9,BM34,IF($D$29='Contexto Estrat. Ins'!$B$10,BN34,IF($D$29='Contexto Estrat. Ins'!$B$11,BO34,IF($D$29='Contexto Estrat. Ins'!$B$12,BP34,""))))))</f>
        <v/>
      </c>
      <c r="BS34" s="26" t="str">
        <f>IF('Contexto Estrat. Ins'!$O$37&lt;&gt;"",'Contexto Estrat. Ins'!$O$36,"")</f>
        <v/>
      </c>
      <c r="BT34" s="26" t="str">
        <f>IF('Contexto Estrat. Ins'!$O$38&lt;&gt;"",'Contexto Estrat. Ins'!$O$36,"")</f>
        <v/>
      </c>
      <c r="BU34" s="26" t="str">
        <f>IF('Contexto Estrat. Ins'!$O$39&lt;&gt;"",'Contexto Estrat. Ins'!$O$36,"")</f>
        <v/>
      </c>
      <c r="BV34" s="26" t="str">
        <f>IF('Contexto Estrat. Ins'!$O$40&lt;&gt;"",'Contexto Estrat. Ins'!$O$36,"")</f>
        <v/>
      </c>
      <c r="BW34" s="26" t="str">
        <f>IF('Contexto Estrat. Ins'!$O$41&lt;&gt;"",'Contexto Estrat. Ins'!$O$36,"")</f>
        <v/>
      </c>
      <c r="BX34" s="26" t="str">
        <f>IF('Contexto Estrat. Ins'!$O$42&lt;&gt;"",'Contexto Estrat. Ins'!$O$36,"")</f>
        <v/>
      </c>
      <c r="BY34" s="26" t="str">
        <f>IF($D$29='Contexto Estrat. Ins'!$B$37,BS34,IF($D$29='Contexto Estrat. Ins'!$B$38,BT34,IF($D$29='Contexto Estrat. Ins'!$B$39,BU34,IF($D$29='Contexto Estrat. Ins'!$B$40,BV34,IF($D$29='Contexto Estrat. Ins'!$B$41,BW34,IF($D$29='Contexto Estrat. Ins'!$B$42,BX34,""))))))</f>
        <v/>
      </c>
      <c r="CA34" s="26" t="str">
        <f>IF('Contexto Estrat. Ins'!$O$17&lt;&gt;"",'Contexto Estrat. Ins'!$O$16,"")</f>
        <v/>
      </c>
      <c r="CB34" s="26" t="str">
        <f>IF('Contexto Estrat. Ins'!$O$18&lt;&gt;"",'Contexto Estrat. Ins'!$O$16,"")</f>
        <v/>
      </c>
      <c r="CC34" s="26" t="str">
        <f>IF('Contexto Estrat. Ins'!$O$19&lt;&gt;"",'Contexto Estrat. Ins'!$O$16,"")</f>
        <v/>
      </c>
      <c r="CD34" s="26" t="str">
        <f>IF('Contexto Estrat. Ins'!$O$20&lt;&gt;"",'Contexto Estrat. Ins'!$O$16,"")</f>
        <v/>
      </c>
      <c r="CE34" s="26" t="str">
        <f>IF('Contexto Estrat. Ins'!$O$21&lt;&gt;"",'Contexto Estrat. Ins'!$O$16,"")</f>
        <v/>
      </c>
      <c r="CF34" s="26" t="str">
        <f>IF('Contexto Estrat. Ins'!$O$22&lt;&gt;"",'Contexto Estrat. Ins'!$O$16,"")</f>
        <v/>
      </c>
      <c r="CG34" s="26" t="str">
        <f>IF($D$29='Contexto Estrat. Ins'!$B$17,CA34,IF($D$29='Contexto Estrat. Ins'!$B$18,CB34,IF($D$29='Contexto Estrat. Ins'!$B$19,CC34,IF($D$29='Contexto Estrat. Ins'!$B$20,CD34,IF($D$29='Contexto Estrat. Ins'!$B$21,CE34,IF($D$29='Contexto Estrat. Ins'!$B$22,CF34,""))))))</f>
        <v/>
      </c>
    </row>
    <row r="35" spans="1:86" ht="15.6" customHeight="1">
      <c r="A35" s="34"/>
      <c r="B35" s="35"/>
      <c r="C35" s="35"/>
      <c r="BG35" s="20"/>
      <c r="BK35" s="26" t="str">
        <f>IF('Contexto Estrat. Ins'!$P$7&lt;&gt;"",'Contexto Estrat. Ins'!$P$6,"")</f>
        <v/>
      </c>
      <c r="BL35" s="26" t="str">
        <f>IF('Contexto Estrat. Ins'!$P$8&lt;&gt;"",'Contexto Estrat. Ins'!$P$6,"")</f>
        <v/>
      </c>
      <c r="BM35" s="26" t="str">
        <f>IF('Contexto Estrat. Ins'!$P$9&lt;&gt;"",'Contexto Estrat. Ins'!$P$6,"")</f>
        <v/>
      </c>
      <c r="BN35" s="26" t="str">
        <f>IF('Contexto Estrat. Ins'!$P$10&lt;&gt;"",'Contexto Estrat. Ins'!$P$6,"")</f>
        <v/>
      </c>
      <c r="BO35" s="26" t="str">
        <f>IF('Contexto Estrat. Ins'!$P$11&lt;&gt;"",'Contexto Estrat. Ins'!$P$6,"")</f>
        <v/>
      </c>
      <c r="BP35" s="26" t="str">
        <f>IF('Contexto Estrat. Ins'!$P$12&lt;&gt;"",'Contexto Estrat. Ins'!$P$6,"")</f>
        <v/>
      </c>
      <c r="BQ35" s="26" t="str">
        <f>IF($D$29='Contexto Estrat. Ins'!$B$7,BK35,IF($D$29='Contexto Estrat. Ins'!$B$8,BL35,IF($D$29='Contexto Estrat. Ins'!$B$9,BM35,IF($D$29='Contexto Estrat. Ins'!$B$10,BN35,IF($D$29='Contexto Estrat. Ins'!$B$11,BO35,IF($D$29='Contexto Estrat. Ins'!$B$12,BP35,""))))))</f>
        <v/>
      </c>
      <c r="BS35" s="26" t="str">
        <f>IF('Contexto Estrat. Ins'!$P$37&lt;&gt;"",'Contexto Estrat. Ins'!$P$36,"")</f>
        <v/>
      </c>
      <c r="BT35" s="26" t="str">
        <f>IF('Contexto Estrat. Ins'!$P$38&lt;&gt;"",'Contexto Estrat. Ins'!$P$36,"")</f>
        <v/>
      </c>
      <c r="BU35" s="26" t="str">
        <f>IF('Contexto Estrat. Ins'!$P$39&lt;&gt;"",'Contexto Estrat. Ins'!$P$36,"")</f>
        <v/>
      </c>
      <c r="BV35" s="26" t="str">
        <f>IF('Contexto Estrat. Ins'!$P$40&lt;&gt;"",'Contexto Estrat. Ins'!$P$36,"")</f>
        <v/>
      </c>
      <c r="BW35" s="26" t="str">
        <f>IF('Contexto Estrat. Ins'!$P$41&lt;&gt;"",'Contexto Estrat. Ins'!$P$36,"")</f>
        <v/>
      </c>
      <c r="BX35" s="26" t="str">
        <f>IF('Contexto Estrat. Ins'!$P$42&lt;&gt;"",'Contexto Estrat. Ins'!$P$36,"")</f>
        <v/>
      </c>
      <c r="BY35" s="26" t="str">
        <f>IF($D$29='Contexto Estrat. Ins'!$B$37,BS35,IF($D$29='Contexto Estrat. Ins'!$B$38,BT35,IF($D$29='Contexto Estrat. Ins'!$B$39,BU35,IF($D$29='Contexto Estrat. Ins'!$B$40,BV35,IF($D$29='Contexto Estrat. Ins'!$B$41,BW35,IF($D$29='Contexto Estrat. Ins'!$B$42,BX35,""))))))</f>
        <v/>
      </c>
      <c r="CA35" s="26" t="str">
        <f>IF('Contexto Estrat. Ins'!$P$17&lt;&gt;"",'Contexto Estrat. Ins'!$P$16,"")</f>
        <v/>
      </c>
      <c r="CB35" s="26" t="str">
        <f>IF('Contexto Estrat. Ins'!$P$18&lt;&gt;"",'Contexto Estrat. Ins'!$P$16,"")</f>
        <v/>
      </c>
      <c r="CC35" s="26" t="str">
        <f>IF('Contexto Estrat. Ins'!$P$19&lt;&gt;"",'Contexto Estrat. Ins'!$P$16,"")</f>
        <v/>
      </c>
      <c r="CD35" s="26" t="str">
        <f>IF('Contexto Estrat. Ins'!$P$20&lt;&gt;"",'Contexto Estrat. Ins'!$P$16,"")</f>
        <v/>
      </c>
      <c r="CE35" s="26" t="str">
        <f>IF('Contexto Estrat. Ins'!$P$21&lt;&gt;"",'Contexto Estrat. Ins'!$P$16,"")</f>
        <v/>
      </c>
      <c r="CF35" s="26" t="str">
        <f>IF('Contexto Estrat. Ins'!$P$22&lt;&gt;"",'Contexto Estrat. Ins'!$P$16,"")</f>
        <v/>
      </c>
      <c r="CG35" s="26" t="str">
        <f>IF($D$29='Contexto Estrat. Ins'!$B$17,CA35,IF($D$29='Contexto Estrat. Ins'!$B$18,CB35,IF($D$29='Contexto Estrat. Ins'!$B$19,CC35,IF($D$29='Contexto Estrat. Ins'!$B$20,CD35,IF($D$29='Contexto Estrat. Ins'!$B$21,CE35,IF($D$29='Contexto Estrat. Ins'!$B$22,CF35,""))))))</f>
        <v/>
      </c>
    </row>
    <row r="36" spans="1:86" ht="15.6" customHeight="1">
      <c r="A36" s="18"/>
      <c r="D36" s="484" t="str">
        <f>IF(AK13=Datos!$A$6,"Causas de la oportunidad (factores de la oportunidad)","Causas del riesgo (factores del riesgo)")</f>
        <v>Causas del riesgo (factores del riesgo)</v>
      </c>
      <c r="E36" s="484"/>
      <c r="F36" s="484"/>
      <c r="G36" s="484"/>
      <c r="H36" s="484"/>
      <c r="I36" s="484"/>
      <c r="J36" s="484"/>
      <c r="K36" s="484"/>
      <c r="L36" s="484"/>
      <c r="M36" s="484"/>
      <c r="N36" s="484"/>
      <c r="O36" s="484"/>
      <c r="P36" s="484"/>
      <c r="Q36" s="484"/>
      <c r="R36" s="484"/>
      <c r="S36" s="484"/>
      <c r="T36" s="484"/>
      <c r="U36" s="484"/>
      <c r="V36" s="484"/>
      <c r="W36" s="484"/>
      <c r="X36" s="484"/>
      <c r="Y36" s="484"/>
      <c r="Z36" s="484"/>
      <c r="AA36" s="484"/>
      <c r="AB36" s="484"/>
      <c r="AC36" s="36"/>
      <c r="AD36" s="484" t="str">
        <f>IF(AK13=Datos!$A$6,"Consecuencias (efectos de la oportunidad)","Consecuencias (efectos del riesgo)")</f>
        <v>Consecuencias (efectos del riesgo)</v>
      </c>
      <c r="AE36" s="484"/>
      <c r="AF36" s="484"/>
      <c r="AG36" s="484"/>
      <c r="AH36" s="484"/>
      <c r="AI36" s="484"/>
      <c r="AJ36" s="484"/>
      <c r="AK36" s="484"/>
      <c r="AL36" s="484"/>
      <c r="AM36" s="484"/>
      <c r="AN36" s="484"/>
      <c r="AO36" s="484"/>
      <c r="AP36" s="484"/>
      <c r="AQ36" s="484"/>
      <c r="AR36" s="484"/>
      <c r="AS36" s="484"/>
      <c r="AT36" s="484"/>
      <c r="AU36" s="484"/>
      <c r="AV36" s="484"/>
      <c r="AW36" s="484"/>
      <c r="AX36" s="484"/>
      <c r="AY36" s="484"/>
      <c r="AZ36" s="484"/>
      <c r="BA36" s="484"/>
      <c r="BB36" s="484"/>
      <c r="BC36" s="484"/>
      <c r="BD36" s="484"/>
      <c r="BE36" s="484"/>
      <c r="BF36" s="484"/>
      <c r="BG36" s="20"/>
      <c r="BK36" s="26" t="str">
        <f>IF('Contexto Estrat. Ins'!$Q$7&lt;&gt;"",'Contexto Estrat. Ins'!$Q$6,"")</f>
        <v/>
      </c>
      <c r="BL36" s="26" t="str">
        <f>IF('Contexto Estrat. Ins'!$Q$8&lt;&gt;"",'Contexto Estrat. Ins'!$Q$6,"")</f>
        <v/>
      </c>
      <c r="BM36" s="26" t="str">
        <f>IF('Contexto Estrat. Ins'!$Q$9&lt;&gt;"",'Contexto Estrat. Ins'!$Q$6,"")</f>
        <v/>
      </c>
      <c r="BN36" s="26" t="str">
        <f>IF('Contexto Estrat. Ins'!$Q$10&lt;&gt;"",'Contexto Estrat. Ins'!$Q$6,"")</f>
        <v/>
      </c>
      <c r="BO36" s="26" t="str">
        <f>IF('Contexto Estrat. Ins'!$Q$11&lt;&gt;"",'Contexto Estrat. Ins'!$Q$6,"")</f>
        <v/>
      </c>
      <c r="BP36" s="26" t="str">
        <f>IF('Contexto Estrat. Ins'!$Q$12&lt;&gt;"",'Contexto Estrat. Ins'!$Q$6,"")</f>
        <v/>
      </c>
      <c r="BQ36" s="26" t="str">
        <f>IF($D$29='Contexto Estrat. Ins'!$B$7,BK36,IF($D$29='Contexto Estrat. Ins'!$B$8,BL36,IF($D$29='Contexto Estrat. Ins'!$B$9,BM36,IF($D$29='Contexto Estrat. Ins'!$B$10,BN36,IF($D$29='Contexto Estrat. Ins'!$B$11,BO36,IF($D$29='Contexto Estrat. Ins'!$B$12,BP36,""))))))</f>
        <v/>
      </c>
      <c r="BS36" s="26" t="str">
        <f>IF('Contexto Estrat. Ins'!$Q$37&lt;&gt;"",'Contexto Estrat. Ins'!$Q$36,"")</f>
        <v/>
      </c>
      <c r="BT36" s="26" t="str">
        <f>IF('Contexto Estrat. Ins'!$Q$38&lt;&gt;"",'Contexto Estrat. Ins'!$Q$36,"")</f>
        <v/>
      </c>
      <c r="BU36" s="26" t="str">
        <f>IF('Contexto Estrat. Ins'!$Q$39&lt;&gt;"",'Contexto Estrat. Ins'!$Q$36,"")</f>
        <v/>
      </c>
      <c r="BV36" s="26" t="str">
        <f>IF('Contexto Estrat. Ins'!$Q$40&lt;&gt;"",'Contexto Estrat. Ins'!$Q$36,"")</f>
        <v/>
      </c>
      <c r="BW36" s="26" t="str">
        <f>IF('Contexto Estrat. Ins'!$Q$41&lt;&gt;"",'Contexto Estrat. Ins'!$Q$36,"")</f>
        <v/>
      </c>
      <c r="BX36" s="26" t="str">
        <f>IF('Contexto Estrat. Ins'!$Q$42&lt;&gt;"",'Contexto Estrat. Ins'!$Q$36,"")</f>
        <v/>
      </c>
      <c r="BY36" s="26" t="str">
        <f>IF($D$29='Contexto Estrat. Ins'!$B$37,BS36,IF($D$29='Contexto Estrat. Ins'!$B$38,BT36,IF($D$29='Contexto Estrat. Ins'!$B$39,BU36,IF($D$29='Contexto Estrat. Ins'!$B$40,BV36,IF($D$29='Contexto Estrat. Ins'!$B$41,BW36,IF($D$29='Contexto Estrat. Ins'!$B$42,BX36,""))))))</f>
        <v/>
      </c>
      <c r="CA36" s="26" t="str">
        <f>IF('Contexto Estrat. Ins'!$Q$17&lt;&gt;"",'Contexto Estrat. Ins'!$Q$16,"")</f>
        <v/>
      </c>
      <c r="CB36" s="26" t="str">
        <f>IF('Contexto Estrat. Ins'!$Q$18&lt;&gt;"",'Contexto Estrat. Ins'!$Q$16,"")</f>
        <v/>
      </c>
      <c r="CC36" s="26" t="str">
        <f>IF('Contexto Estrat. Ins'!$Q$19&lt;&gt;"",'Contexto Estrat. Ins'!$Q$16,"")</f>
        <v/>
      </c>
      <c r="CD36" s="26" t="str">
        <f>IF('Contexto Estrat. Ins'!$Q$20&lt;&gt;"",'Contexto Estrat. Ins'!$Q$16,"")</f>
        <v/>
      </c>
      <c r="CE36" s="26" t="str">
        <f>IF('Contexto Estrat. Ins'!$Q$21&lt;&gt;"",'Contexto Estrat. Ins'!$Q$16,"")</f>
        <v/>
      </c>
      <c r="CF36" s="26" t="str">
        <f>IF('Contexto Estrat. Ins'!$Q$22&lt;&gt;"",'Contexto Estrat. Ins'!$Q$16,"")</f>
        <v/>
      </c>
      <c r="CG36" s="26" t="str">
        <f>IF($D$29='Contexto Estrat. Ins'!$B$17,CA36,IF($D$29='Contexto Estrat. Ins'!$B$18,CB36,IF($D$29='Contexto Estrat. Ins'!$B$19,CC36,IF($D$29='Contexto Estrat. Ins'!$B$20,CD36,IF($D$29='Contexto Estrat. Ins'!$B$21,CE36,IF($D$29='Contexto Estrat. Ins'!$B$22,CF36,""))))))</f>
        <v/>
      </c>
    </row>
    <row r="37" spans="1:86" ht="15.6" customHeight="1">
      <c r="A37" s="18"/>
      <c r="D37" s="483" t="s">
        <v>473</v>
      </c>
      <c r="E37" s="483"/>
      <c r="F37" s="483"/>
      <c r="G37" s="483"/>
      <c r="H37" s="483"/>
      <c r="I37" s="483"/>
      <c r="J37" s="483"/>
      <c r="K37" s="483"/>
      <c r="L37" s="483"/>
      <c r="M37" s="483"/>
      <c r="N37" s="483"/>
      <c r="O37" s="483"/>
      <c r="P37" s="483"/>
      <c r="Q37" s="483"/>
      <c r="R37" s="483"/>
      <c r="S37" s="483"/>
      <c r="T37" s="483"/>
      <c r="U37" s="483"/>
      <c r="V37" s="483"/>
      <c r="W37" s="483"/>
      <c r="X37" s="483"/>
      <c r="Y37" s="483"/>
      <c r="Z37" s="483"/>
      <c r="AA37" s="483"/>
      <c r="AB37" s="483"/>
      <c r="AD37" s="484"/>
      <c r="AE37" s="484"/>
      <c r="AF37" s="484"/>
      <c r="AG37" s="484"/>
      <c r="AH37" s="484"/>
      <c r="AI37" s="484"/>
      <c r="AJ37" s="484"/>
      <c r="AK37" s="484"/>
      <c r="AL37" s="484"/>
      <c r="AM37" s="484"/>
      <c r="AN37" s="484"/>
      <c r="AO37" s="484"/>
      <c r="AP37" s="484"/>
      <c r="AQ37" s="484"/>
      <c r="AR37" s="484"/>
      <c r="AS37" s="484"/>
      <c r="AT37" s="484"/>
      <c r="AU37" s="484"/>
      <c r="AV37" s="484"/>
      <c r="AW37" s="484"/>
      <c r="AX37" s="484"/>
      <c r="AY37" s="484"/>
      <c r="AZ37" s="484"/>
      <c r="BA37" s="484"/>
      <c r="BB37" s="484"/>
      <c r="BC37" s="484"/>
      <c r="BD37" s="484"/>
      <c r="BE37" s="484"/>
      <c r="BF37" s="484"/>
      <c r="BG37" s="20"/>
      <c r="BK37" s="26" t="str">
        <f>IF('Contexto Estrat. Ins'!$R$7&lt;&gt;"",'Contexto Estrat. Ins'!$R$6,"")</f>
        <v/>
      </c>
      <c r="BL37" s="26" t="str">
        <f>IF('Contexto Estrat. Ins'!$R$8&lt;&gt;"",'Contexto Estrat. Ins'!$R$6,"")</f>
        <v/>
      </c>
      <c r="BM37" s="26" t="str">
        <f>IF('Contexto Estrat. Ins'!$R$9&lt;&gt;"",'Contexto Estrat. Ins'!$R$6,"")</f>
        <v/>
      </c>
      <c r="BN37" s="26" t="str">
        <f>IF('Contexto Estrat. Ins'!$R$10&lt;&gt;"",'Contexto Estrat. Ins'!$R$6,"")</f>
        <v/>
      </c>
      <c r="BO37" s="26" t="str">
        <f>IF('Contexto Estrat. Ins'!$R$11&lt;&gt;"",'Contexto Estrat. Ins'!$R$6,"")</f>
        <v/>
      </c>
      <c r="BP37" s="26" t="str">
        <f>IF('Contexto Estrat. Ins'!$R$12&lt;&gt;"",'Contexto Estrat. Ins'!$R$6,"")</f>
        <v/>
      </c>
      <c r="BQ37" s="26" t="str">
        <f>IF($D$29='Contexto Estrat. Ins'!$B$7,BK37,IF($D$29='Contexto Estrat. Ins'!$B$8,BL37,IF($D$29='Contexto Estrat. Ins'!$B$9,BM37,IF($D$29='Contexto Estrat. Ins'!$B$10,BN37,IF($D$29='Contexto Estrat. Ins'!$B$11,BO37,IF($D$29='Contexto Estrat. Ins'!$B$12,BP37,""))))))</f>
        <v/>
      </c>
      <c r="BS37" s="26" t="str">
        <f>IF('Contexto Estrat. Ins'!$R$37&lt;&gt;"",'Contexto Estrat. Ins'!$R$36,"")</f>
        <v/>
      </c>
      <c r="BT37" s="26" t="str">
        <f>IF('Contexto Estrat. Ins'!$R$38&lt;&gt;"",'Contexto Estrat. Ins'!$R$36,"")</f>
        <v/>
      </c>
      <c r="BU37" s="26" t="str">
        <f>IF('Contexto Estrat. Ins'!$R$39&lt;&gt;"",'Contexto Estrat. Ins'!$R$36,"")</f>
        <v/>
      </c>
      <c r="BV37" s="26" t="str">
        <f>IF('Contexto Estrat. Ins'!$R$40&lt;&gt;"",'Contexto Estrat. Ins'!$R$36,"")</f>
        <v/>
      </c>
      <c r="BW37" s="26" t="str">
        <f>IF('Contexto Estrat. Ins'!$R$41&lt;&gt;"",'Contexto Estrat. Ins'!$R$36,"")</f>
        <v/>
      </c>
      <c r="BX37" s="26" t="str">
        <f>IF('Contexto Estrat. Ins'!$R$42&lt;&gt;"",'Contexto Estrat. Ins'!$R$36,"")</f>
        <v/>
      </c>
      <c r="BY37" s="26" t="str">
        <f>IF($D$29='Contexto Estrat. Ins'!$B$37,BS37,IF($D$29='Contexto Estrat. Ins'!$B$38,BT37,IF($D$29='Contexto Estrat. Ins'!$B$39,BU37,IF($D$29='Contexto Estrat. Ins'!$B$40,BV37,IF($D$29='Contexto Estrat. Ins'!$B$41,BW37,IF($D$29='Contexto Estrat. Ins'!$B$42,BX37,""))))))</f>
        <v/>
      </c>
      <c r="CA37" s="26" t="str">
        <f>IF('Contexto Estrat. Ins'!$R$17&lt;&gt;"",'Contexto Estrat. Ins'!$R$16,"")</f>
        <v/>
      </c>
      <c r="CB37" s="26" t="str">
        <f>IF('Contexto Estrat. Ins'!$R$18&lt;&gt;"",'Contexto Estrat. Ins'!$R$16,"")</f>
        <v/>
      </c>
      <c r="CC37" s="26" t="str">
        <f>IF('Contexto Estrat. Ins'!$R$19&lt;&gt;"",'Contexto Estrat. Ins'!$R$16,"")</f>
        <v/>
      </c>
      <c r="CD37" s="26" t="str">
        <f>IF('Contexto Estrat. Ins'!$R$20&lt;&gt;"",'Contexto Estrat. Ins'!$R$16,"")</f>
        <v/>
      </c>
      <c r="CE37" s="26" t="str">
        <f>IF('Contexto Estrat. Ins'!$R$21&lt;&gt;"",'Contexto Estrat. Ins'!$R$16,"")</f>
        <v/>
      </c>
      <c r="CF37" s="26" t="str">
        <f>IF('Contexto Estrat. Ins'!$R$22&lt;&gt;"",'Contexto Estrat. Ins'!$R$16,"")</f>
        <v/>
      </c>
      <c r="CG37" s="26" t="str">
        <f>IF($D$29='Contexto Estrat. Ins'!$B$17,CA37,IF($D$29='Contexto Estrat. Ins'!$B$18,CB37,IF($D$29='Contexto Estrat. Ins'!$B$19,CC37,IF($D$29='Contexto Estrat. Ins'!$B$20,CD37,IF($D$29='Contexto Estrat. Ins'!$B$21,CE37,IF($D$29='Contexto Estrat. Ins'!$B$22,CF37,""))))))</f>
        <v/>
      </c>
    </row>
    <row r="38" spans="1:86" ht="15.6" customHeight="1">
      <c r="A38" s="18"/>
      <c r="D38" s="483" t="s">
        <v>474</v>
      </c>
      <c r="E38" s="483"/>
      <c r="F38" s="483"/>
      <c r="G38" s="483"/>
      <c r="H38" s="483"/>
      <c r="I38" s="483"/>
      <c r="J38" s="483" t="s">
        <v>475</v>
      </c>
      <c r="K38" s="483"/>
      <c r="L38" s="483"/>
      <c r="M38" s="483"/>
      <c r="N38" s="483"/>
      <c r="O38" s="483"/>
      <c r="P38" s="483"/>
      <c r="Q38" s="483"/>
      <c r="R38" s="483"/>
      <c r="S38" s="483"/>
      <c r="T38" s="483"/>
      <c r="U38" s="483"/>
      <c r="V38" s="483"/>
      <c r="W38" s="483"/>
      <c r="X38" s="483"/>
      <c r="Y38" s="483"/>
      <c r="Z38" s="483"/>
      <c r="AA38" s="483"/>
      <c r="AB38" s="483"/>
      <c r="AD38" s="483" t="str">
        <f>IF(AK13=Datos!$A$6,"Puede presentarse la oportunidad, lo que generaría…","Puede presentarse el riesgo, lo que generaría…")</f>
        <v>Puede presentarse el riesgo, lo que generaría…</v>
      </c>
      <c r="AE38" s="483"/>
      <c r="AF38" s="483"/>
      <c r="AG38" s="483"/>
      <c r="AH38" s="483"/>
      <c r="AI38" s="483"/>
      <c r="AJ38" s="483"/>
      <c r="AK38" s="483"/>
      <c r="AL38" s="483"/>
      <c r="AM38" s="483"/>
      <c r="AN38" s="483"/>
      <c r="AO38" s="483"/>
      <c r="AP38" s="483"/>
      <c r="AQ38" s="483"/>
      <c r="AR38" s="483"/>
      <c r="AS38" s="483"/>
      <c r="AT38" s="483"/>
      <c r="AU38" s="483"/>
      <c r="AV38" s="483"/>
      <c r="AW38" s="483"/>
      <c r="AX38" s="483"/>
      <c r="AY38" s="483"/>
      <c r="AZ38" s="483"/>
      <c r="BA38" s="483"/>
      <c r="BB38" s="483"/>
      <c r="BC38" s="483"/>
      <c r="BD38" s="483"/>
      <c r="BE38" s="483"/>
      <c r="BF38" s="483"/>
      <c r="BG38" s="20"/>
      <c r="BK38" s="26" t="str">
        <f>IF('Contexto Estrat. Ins'!$S$7&lt;&gt;"",'Contexto Estrat. Ins'!$S$6,"")</f>
        <v/>
      </c>
      <c r="BL38" s="26" t="str">
        <f>IF('Contexto Estrat. Ins'!$S$8&lt;&gt;"",'Contexto Estrat. Ins'!$S$6,"")</f>
        <v/>
      </c>
      <c r="BM38" s="26" t="str">
        <f>IF('Contexto Estrat. Ins'!$S$9&lt;&gt;"",'Contexto Estrat. Ins'!$S$6,"")</f>
        <v/>
      </c>
      <c r="BN38" s="26" t="str">
        <f>IF('Contexto Estrat. Ins'!$S$10&lt;&gt;"",'Contexto Estrat. Ins'!$S$6,"")</f>
        <v/>
      </c>
      <c r="BO38" s="26" t="str">
        <f>IF('Contexto Estrat. Ins'!$S$11&lt;&gt;"",'Contexto Estrat. Ins'!$S$6,"")</f>
        <v/>
      </c>
      <c r="BP38" s="26" t="str">
        <f>IF('Contexto Estrat. Ins'!$S$12&lt;&gt;"",'Contexto Estrat. Ins'!$S$6,"")</f>
        <v/>
      </c>
      <c r="BQ38" s="26" t="str">
        <f>IF($D$29='Contexto Estrat. Ins'!$B$7,BK38,IF($D$29='Contexto Estrat. Ins'!$B$8,BL38,IF($D$29='Contexto Estrat. Ins'!$B$9,BM38,IF($D$29='Contexto Estrat. Ins'!$B$10,BN38,IF($D$29='Contexto Estrat. Ins'!$B$11,BO38,IF($D$29='Contexto Estrat. Ins'!$B$12,BP38,""))))))</f>
        <v/>
      </c>
      <c r="BS38" s="26" t="str">
        <f>IF('Contexto Estrat. Ins'!$S$37&lt;&gt;"",'Contexto Estrat. Ins'!$S$36,"")</f>
        <v/>
      </c>
      <c r="BT38" s="26" t="str">
        <f>IF('Contexto Estrat. Ins'!$S$38&lt;&gt;"",'Contexto Estrat. Ins'!$S$36,"")</f>
        <v/>
      </c>
      <c r="BU38" s="26" t="str">
        <f>IF('Contexto Estrat. Ins'!$S$39&lt;&gt;"",'Contexto Estrat. Ins'!$S$36,"")</f>
        <v/>
      </c>
      <c r="BV38" s="26" t="str">
        <f>IF('Contexto Estrat. Ins'!$S$40&lt;&gt;"",'Contexto Estrat. Ins'!$S$36,"")</f>
        <v/>
      </c>
      <c r="BW38" s="26" t="str">
        <f>IF('Contexto Estrat. Ins'!$S$41&lt;&gt;"",'Contexto Estrat. Ins'!$S$36,"")</f>
        <v/>
      </c>
      <c r="BX38" s="26" t="str">
        <f>IF('Contexto Estrat. Ins'!$S$42&lt;&gt;"",'Contexto Estrat. Ins'!$S$36,"")</f>
        <v/>
      </c>
      <c r="BY38" s="26" t="str">
        <f>IF($D$29='Contexto Estrat. Ins'!$B$37,BS38,IF($D$29='Contexto Estrat. Ins'!$B$38,BT38,IF($D$29='Contexto Estrat. Ins'!$B$39,BU38,IF($D$29='Contexto Estrat. Ins'!$B$40,BV38,IF($D$29='Contexto Estrat. Ins'!$B$41,BW38,IF($D$29='Contexto Estrat. Ins'!$B$42,BX38,""))))))</f>
        <v/>
      </c>
      <c r="CA38" s="26" t="str">
        <f>IF('Contexto Estrat. Ins'!$S$17&lt;&gt;"",'Contexto Estrat. Ins'!$S$16,"")</f>
        <v/>
      </c>
      <c r="CB38" s="26" t="str">
        <f>IF('Contexto Estrat. Ins'!$S$18&lt;&gt;"",'Contexto Estrat. Ins'!$S$16,"")</f>
        <v/>
      </c>
      <c r="CC38" s="26" t="str">
        <f>IF('Contexto Estrat. Ins'!$S$19&lt;&gt;"",'Contexto Estrat. Ins'!$S$16,"")</f>
        <v/>
      </c>
      <c r="CD38" s="26" t="str">
        <f>IF('Contexto Estrat. Ins'!$S$20&lt;&gt;"",'Contexto Estrat. Ins'!$S$16,"")</f>
        <v/>
      </c>
      <c r="CE38" s="26" t="str">
        <f>IF('Contexto Estrat. Ins'!$S$21&lt;&gt;"",'Contexto Estrat. Ins'!$S$16,"")</f>
        <v/>
      </c>
      <c r="CF38" s="26" t="str">
        <f>IF('Contexto Estrat. Ins'!$S$22&lt;&gt;"",'Contexto Estrat. Ins'!$S$16,"")</f>
        <v/>
      </c>
      <c r="CG38" s="26" t="str">
        <f>IF($D$29='Contexto Estrat. Ins'!$B$17,CA38,IF($D$29='Contexto Estrat. Ins'!$B$18,CB38,IF($D$29='Contexto Estrat. Ins'!$B$19,CC38,IF($D$29='Contexto Estrat. Ins'!$B$20,CD38,IF($D$29='Contexto Estrat. Ins'!$B$21,CE38,IF($D$29='Contexto Estrat. Ins'!$B$22,CF38,""))))))</f>
        <v/>
      </c>
    </row>
    <row r="39" spans="1:86" ht="15.6" customHeight="1">
      <c r="A39" s="18"/>
      <c r="D39" s="456" t="s">
        <v>94</v>
      </c>
      <c r="E39" s="456"/>
      <c r="F39" s="456"/>
      <c r="G39" s="456"/>
      <c r="H39" s="456"/>
      <c r="I39" s="456"/>
      <c r="J39" s="400" t="s">
        <v>367</v>
      </c>
      <c r="K39" s="400"/>
      <c r="L39" s="400"/>
      <c r="M39" s="400"/>
      <c r="N39" s="400"/>
      <c r="O39" s="400"/>
      <c r="P39" s="400"/>
      <c r="Q39" s="400"/>
      <c r="R39" s="400"/>
      <c r="S39" s="400"/>
      <c r="T39" s="400"/>
      <c r="U39" s="400"/>
      <c r="V39" s="400"/>
      <c r="W39" s="400"/>
      <c r="X39" s="400"/>
      <c r="Y39" s="400"/>
      <c r="Z39" s="400"/>
      <c r="AA39" s="400"/>
      <c r="AB39" s="400"/>
      <c r="AD39" s="400" t="s">
        <v>590</v>
      </c>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20"/>
      <c r="BK39" s="26" t="str">
        <f>IF('Contexto Estrat. Ins'!$T$7&lt;&gt;"",'Contexto Estrat. Ins'!$T$6,"")</f>
        <v/>
      </c>
      <c r="BL39" s="26" t="str">
        <f>IF('Contexto Estrat. Ins'!$T$8&lt;&gt;"",'Contexto Estrat. Ins'!$T$6,"")</f>
        <v/>
      </c>
      <c r="BM39" s="26" t="str">
        <f>IF('Contexto Estrat. Ins'!$T$9&lt;&gt;"",'Contexto Estrat. Ins'!$T$6,"")</f>
        <v/>
      </c>
      <c r="BN39" s="26" t="str">
        <f>IF('Contexto Estrat. Ins'!$T$10&lt;&gt;"",'Contexto Estrat. Ins'!$T$6,"")</f>
        <v/>
      </c>
      <c r="BO39" s="26" t="str">
        <f>IF('Contexto Estrat. Ins'!$T$11&lt;&gt;"",'Contexto Estrat. Ins'!$T$6,"")</f>
        <v/>
      </c>
      <c r="BP39" s="26" t="str">
        <f>IF('Contexto Estrat. Ins'!$T$12&lt;&gt;"",'Contexto Estrat. Ins'!$T$6,"")</f>
        <v/>
      </c>
      <c r="BQ39" s="26" t="str">
        <f>IF($D$29='Contexto Estrat. Ins'!$B$7,BK39,IF($D$29='Contexto Estrat. Ins'!$B$8,BL39,IF($D$29='Contexto Estrat. Ins'!$B$9,BM39,IF($D$29='Contexto Estrat. Ins'!$B$10,BN39,IF($D$29='Contexto Estrat. Ins'!$B$11,BO39,IF($D$29='Contexto Estrat. Ins'!$B$12,BP39,""))))))</f>
        <v/>
      </c>
      <c r="BR39" s="142"/>
      <c r="BS39" s="26" t="str">
        <f>IF('Contexto Estrat. Ins'!$T$37&lt;&gt;"",'Contexto Estrat. Ins'!$T$36,"")</f>
        <v/>
      </c>
      <c r="BT39" s="26" t="str">
        <f>IF('Contexto Estrat. Ins'!$T$38&lt;&gt;"",'Contexto Estrat. Ins'!$T$36,"")</f>
        <v/>
      </c>
      <c r="BU39" s="26" t="str">
        <f>IF('Contexto Estrat. Ins'!$T$39&lt;&gt;"",'Contexto Estrat. Ins'!$T$36,"")</f>
        <v/>
      </c>
      <c r="BV39" s="26" t="str">
        <f>IF('Contexto Estrat. Ins'!$T$40&lt;&gt;"",'Contexto Estrat. Ins'!$T$36,"")</f>
        <v/>
      </c>
      <c r="BW39" s="26" t="str">
        <f>IF('Contexto Estrat. Ins'!$T$41&lt;&gt;"",'Contexto Estrat. Ins'!$T$36,"")</f>
        <v/>
      </c>
      <c r="BX39" s="26" t="str">
        <f>IF('Contexto Estrat. Ins'!$T$42&lt;&gt;"",'Contexto Estrat. Ins'!$T$36,"")</f>
        <v/>
      </c>
      <c r="BY39" s="26" t="str">
        <f>IF($D$29='Contexto Estrat. Ins'!$B$37,BS39,IF($D$29='Contexto Estrat. Ins'!$B$38,BT39,IF($D$29='Contexto Estrat. Ins'!$B$39,BU39,IF($D$29='Contexto Estrat. Ins'!$B$40,BV39,IF($D$29='Contexto Estrat. Ins'!$B$41,BW39,IF($D$29='Contexto Estrat. Ins'!$B$42,BX39,""))))))</f>
        <v/>
      </c>
      <c r="BZ39" s="142"/>
      <c r="CA39" s="26" t="str">
        <f>IF('Contexto Estrat. Ins'!$T$17&lt;&gt;"",'Contexto Estrat. Ins'!$T$16,"")</f>
        <v/>
      </c>
      <c r="CB39" s="26" t="str">
        <f>IF('Contexto Estrat. Ins'!$T$18&lt;&gt;"",'Contexto Estrat. Ins'!$T$16,"")</f>
        <v/>
      </c>
      <c r="CC39" s="26" t="str">
        <f>IF('Contexto Estrat. Ins'!$T$19&lt;&gt;"",'Contexto Estrat. Ins'!$T$16,"")</f>
        <v/>
      </c>
      <c r="CD39" s="26" t="str">
        <f>IF('Contexto Estrat. Ins'!$T$20&lt;&gt;"",'Contexto Estrat. Ins'!$T$16,"")</f>
        <v/>
      </c>
      <c r="CE39" s="26" t="str">
        <f>IF('Contexto Estrat. Ins'!$T$21&lt;&gt;"",'Contexto Estrat. Ins'!$T$16,"")</f>
        <v/>
      </c>
      <c r="CF39" s="26" t="str">
        <f>IF('Contexto Estrat. Ins'!$T$22&lt;&gt;"",'Contexto Estrat. Ins'!$T$16,"")</f>
        <v/>
      </c>
      <c r="CG39" s="26" t="str">
        <f>IF($D$29='Contexto Estrat. Ins'!$B$17,CA39,IF($D$29='Contexto Estrat. Ins'!$B$18,CB39,IF($D$29='Contexto Estrat. Ins'!$B$19,CC39,IF($D$29='Contexto Estrat. Ins'!$B$20,CD39,IF($D$29='Contexto Estrat. Ins'!$B$21,CE39,IF($D$29='Contexto Estrat. Ins'!$B$22,CF39,""))))))</f>
        <v/>
      </c>
      <c r="CH39" s="142"/>
    </row>
    <row r="40" spans="1:86" ht="15.6" customHeight="1">
      <c r="A40" s="18"/>
      <c r="D40" s="456"/>
      <c r="E40" s="456"/>
      <c r="F40" s="456"/>
      <c r="G40" s="456"/>
      <c r="H40" s="456"/>
      <c r="I40" s="456"/>
      <c r="J40" s="400"/>
      <c r="K40" s="400"/>
      <c r="L40" s="400"/>
      <c r="M40" s="400"/>
      <c r="N40" s="400"/>
      <c r="O40" s="400"/>
      <c r="P40" s="400"/>
      <c r="Q40" s="400"/>
      <c r="R40" s="400"/>
      <c r="S40" s="400"/>
      <c r="T40" s="400"/>
      <c r="U40" s="400"/>
      <c r="V40" s="400"/>
      <c r="W40" s="400"/>
      <c r="X40" s="400"/>
      <c r="Y40" s="400"/>
      <c r="Z40" s="400"/>
      <c r="AA40" s="400"/>
      <c r="AB40" s="400"/>
      <c r="AD40" s="400" t="s">
        <v>591</v>
      </c>
      <c r="AE40" s="400"/>
      <c r="AF40" s="400"/>
      <c r="AG40" s="400"/>
      <c r="AH40" s="400"/>
      <c r="AI40" s="400"/>
      <c r="AJ40" s="400"/>
      <c r="AK40" s="400"/>
      <c r="AL40" s="400"/>
      <c r="AM40" s="400"/>
      <c r="AN40" s="400"/>
      <c r="AO40" s="400"/>
      <c r="AP40" s="400"/>
      <c r="AQ40" s="400"/>
      <c r="AR40" s="400"/>
      <c r="AS40" s="400"/>
      <c r="AT40" s="400"/>
      <c r="AU40" s="400"/>
      <c r="AV40" s="400"/>
      <c r="AW40" s="400"/>
      <c r="AX40" s="400"/>
      <c r="AY40" s="400"/>
      <c r="AZ40" s="400"/>
      <c r="BA40" s="400"/>
      <c r="BB40" s="400"/>
      <c r="BC40" s="400"/>
      <c r="BD40" s="400"/>
      <c r="BE40" s="400"/>
      <c r="BF40" s="400"/>
      <c r="BG40" s="20"/>
      <c r="BK40" s="26" t="str">
        <f>IF('Contexto Estrat. Ins'!$U$7&lt;&gt;"",'Contexto Estrat. Ins'!$U$6,"")</f>
        <v/>
      </c>
      <c r="BL40" s="26" t="str">
        <f>IF('Contexto Estrat. Ins'!$U$8&lt;&gt;"",'Contexto Estrat. Ins'!$U$6,"")</f>
        <v/>
      </c>
      <c r="BM40" s="26" t="str">
        <f>IF('Contexto Estrat. Ins'!$U$9&lt;&gt;"",'Contexto Estrat. Ins'!$U$6,"")</f>
        <v/>
      </c>
      <c r="BN40" s="26" t="str">
        <f>IF('Contexto Estrat. Ins'!$U$10&lt;&gt;"",'Contexto Estrat. Ins'!$U$6,"")</f>
        <v/>
      </c>
      <c r="BO40" s="26" t="str">
        <f>IF('Contexto Estrat. Ins'!$U$11&lt;&gt;"",'Contexto Estrat. Ins'!$U$6,"")</f>
        <v/>
      </c>
      <c r="BP40" s="26" t="str">
        <f>IF('Contexto Estrat. Ins'!$U$12&lt;&gt;"",'Contexto Estrat. Ins'!$U$6,"")</f>
        <v/>
      </c>
      <c r="BQ40" s="26" t="str">
        <f>IF($D$29='Contexto Estrat. Ins'!$B$7,BK40,IF($D$29='Contexto Estrat. Ins'!$B$8,BL40,IF($D$29='Contexto Estrat. Ins'!$B$9,BM40,IF($D$29='Contexto Estrat. Ins'!$B$10,BN40,IF($D$29='Contexto Estrat. Ins'!$B$11,BO40,IF($D$29='Contexto Estrat. Ins'!$B$12,BP40,""))))))</f>
        <v/>
      </c>
      <c r="BR40" s="142"/>
      <c r="BS40" s="26" t="str">
        <f>IF('Contexto Estrat. Ins'!$U$37&lt;&gt;"",'Contexto Estrat. Ins'!$U$36,"")</f>
        <v/>
      </c>
      <c r="BT40" s="26" t="str">
        <f>IF('Contexto Estrat. Ins'!$U$38&lt;&gt;"",'Contexto Estrat. Ins'!$U$36,"")</f>
        <v/>
      </c>
      <c r="BU40" s="26" t="str">
        <f>IF('Contexto Estrat. Ins'!$U$39&lt;&gt;"",'Contexto Estrat. Ins'!$U$36,"")</f>
        <v/>
      </c>
      <c r="BV40" s="26" t="str">
        <f>IF('Contexto Estrat. Ins'!$U$40&lt;&gt;"",'Contexto Estrat. Ins'!$U$36,"")</f>
        <v/>
      </c>
      <c r="BW40" s="26" t="str">
        <f>IF('Contexto Estrat. Ins'!$U$41&lt;&gt;"",'Contexto Estrat. Ins'!$U$36,"")</f>
        <v/>
      </c>
      <c r="BX40" s="26" t="str">
        <f>IF('Contexto Estrat. Ins'!$U$42&lt;&gt;"",'Contexto Estrat. Ins'!$U$36,"")</f>
        <v/>
      </c>
      <c r="BY40" s="26" t="str">
        <f>IF($D$29='Contexto Estrat. Ins'!$B$37,BS40,IF($D$29='Contexto Estrat. Ins'!$B$38,BT40,IF($D$29='Contexto Estrat. Ins'!$B$39,BU40,IF($D$29='Contexto Estrat. Ins'!$B$40,BV40,IF($D$29='Contexto Estrat. Ins'!$B$41,BW40,IF($D$29='Contexto Estrat. Ins'!$B$42,BX40,""))))))</f>
        <v/>
      </c>
      <c r="BZ40" s="142"/>
      <c r="CA40" s="26" t="str">
        <f>IF('Contexto Estrat. Ins'!$U$17&lt;&gt;"",'Contexto Estrat. Ins'!$U$16,"")</f>
        <v/>
      </c>
      <c r="CB40" s="26" t="str">
        <f>IF('Contexto Estrat. Ins'!$U$18&lt;&gt;"",'Contexto Estrat. Ins'!$U$16,"")</f>
        <v/>
      </c>
      <c r="CC40" s="26" t="str">
        <f>IF('Contexto Estrat. Ins'!$U$19&lt;&gt;"",'Contexto Estrat. Ins'!$U$16,"")</f>
        <v/>
      </c>
      <c r="CD40" s="26" t="str">
        <f>IF('Contexto Estrat. Ins'!$U$20&lt;&gt;"",'Contexto Estrat. Ins'!$U$16,"")</f>
        <v/>
      </c>
      <c r="CE40" s="26" t="str">
        <f>IF('Contexto Estrat. Ins'!$U$21&lt;&gt;"",'Contexto Estrat. Ins'!$U$16,"")</f>
        <v/>
      </c>
      <c r="CF40" s="26" t="str">
        <f>IF('Contexto Estrat. Ins'!$U$22&lt;&gt;"",'Contexto Estrat. Ins'!$U$16,"")</f>
        <v/>
      </c>
      <c r="CG40" s="26" t="str">
        <f>IF($D$29='Contexto Estrat. Ins'!$B$17,CA40,IF($D$29='Contexto Estrat. Ins'!$B$18,CB40,IF($D$29='Contexto Estrat. Ins'!$B$19,CC40,IF($D$29='Contexto Estrat. Ins'!$B$20,CD40,IF($D$29='Contexto Estrat. Ins'!$B$21,CE40,IF($D$29='Contexto Estrat. Ins'!$B$22,CF40,""))))))</f>
        <v/>
      </c>
      <c r="CH40" s="142"/>
    </row>
    <row r="41" spans="1:86" ht="15.6" customHeight="1">
      <c r="A41" s="18"/>
      <c r="D41" s="456"/>
      <c r="E41" s="456"/>
      <c r="F41" s="456"/>
      <c r="G41" s="456"/>
      <c r="H41" s="456"/>
      <c r="I41" s="456"/>
      <c r="J41" s="400"/>
      <c r="K41" s="400"/>
      <c r="L41" s="400"/>
      <c r="M41" s="400"/>
      <c r="N41" s="400"/>
      <c r="O41" s="400"/>
      <c r="P41" s="400"/>
      <c r="Q41" s="400"/>
      <c r="R41" s="400"/>
      <c r="S41" s="400"/>
      <c r="T41" s="400"/>
      <c r="U41" s="400"/>
      <c r="V41" s="400"/>
      <c r="W41" s="400"/>
      <c r="X41" s="400"/>
      <c r="Y41" s="400"/>
      <c r="Z41" s="400"/>
      <c r="AA41" s="400"/>
      <c r="AB41" s="400"/>
      <c r="AD41" s="400"/>
      <c r="AE41" s="400"/>
      <c r="AF41" s="400"/>
      <c r="AG41" s="400"/>
      <c r="AH41" s="400"/>
      <c r="AI41" s="400"/>
      <c r="AJ41" s="400"/>
      <c r="AK41" s="400"/>
      <c r="AL41" s="400"/>
      <c r="AM41" s="400"/>
      <c r="AN41" s="400"/>
      <c r="AO41" s="400"/>
      <c r="AP41" s="400"/>
      <c r="AQ41" s="400"/>
      <c r="AR41" s="400"/>
      <c r="AS41" s="400"/>
      <c r="AT41" s="400"/>
      <c r="AU41" s="400"/>
      <c r="AV41" s="400"/>
      <c r="AW41" s="400"/>
      <c r="AX41" s="400"/>
      <c r="AY41" s="400"/>
      <c r="AZ41" s="400"/>
      <c r="BA41" s="400"/>
      <c r="BB41" s="400"/>
      <c r="BC41" s="400"/>
      <c r="BD41" s="400"/>
      <c r="BE41" s="400"/>
      <c r="BF41" s="400"/>
      <c r="BG41" s="20"/>
      <c r="BK41" s="26" t="str">
        <f>IF('Contexto Estrat. Ins'!$V$7&lt;&gt;"",'Contexto Estrat. Ins'!$V$6,"")</f>
        <v/>
      </c>
      <c r="BL41" s="26" t="str">
        <f>IF('Contexto Estrat. Ins'!$V$8&lt;&gt;"",'Contexto Estrat. Ins'!$V$6,"")</f>
        <v/>
      </c>
      <c r="BM41" s="26" t="str">
        <f>IF('Contexto Estrat. Ins'!$V$9&lt;&gt;"",'Contexto Estrat. Ins'!$V$6,"")</f>
        <v/>
      </c>
      <c r="BN41" s="26" t="str">
        <f>IF('Contexto Estrat. Ins'!$V$10&lt;&gt;"",'Contexto Estrat. Ins'!$V$6,"")</f>
        <v/>
      </c>
      <c r="BO41" s="26" t="str">
        <f>IF('Contexto Estrat. Ins'!$V$11&lt;&gt;"",'Contexto Estrat. Ins'!$V$6,"")</f>
        <v/>
      </c>
      <c r="BP41" s="26" t="str">
        <f>IF('Contexto Estrat. Ins'!$V$12&lt;&gt;"",'Contexto Estrat. Ins'!$V$6,"")</f>
        <v/>
      </c>
      <c r="BQ41" s="26" t="str">
        <f>IF($D$29='Contexto Estrat. Ins'!$B$7,BK41,IF($D$29='Contexto Estrat. Ins'!$B$8,BL41,IF($D$29='Contexto Estrat. Ins'!$B$9,BM41,IF($D$29='Contexto Estrat. Ins'!$B$10,BN41,IF($D$29='Contexto Estrat. Ins'!$B$11,BO41,IF($D$29='Contexto Estrat. Ins'!$B$12,BP41,""))))))</f>
        <v/>
      </c>
      <c r="BR41" s="142"/>
      <c r="BS41" s="26" t="str">
        <f>IF('Contexto Estrat. Ins'!$V$37&lt;&gt;"",'Contexto Estrat. Ins'!$V$36,"")</f>
        <v/>
      </c>
      <c r="BT41" s="26" t="str">
        <f>IF('Contexto Estrat. Ins'!$V$38&lt;&gt;"",'Contexto Estrat. Ins'!$V$36,"")</f>
        <v/>
      </c>
      <c r="BU41" s="26" t="str">
        <f>IF('Contexto Estrat. Ins'!$V$39&lt;&gt;"",'Contexto Estrat. Ins'!$V$36,"")</f>
        <v/>
      </c>
      <c r="BV41" s="26" t="str">
        <f>IF('Contexto Estrat. Ins'!$V$40&lt;&gt;"",'Contexto Estrat. Ins'!$V$36,"")</f>
        <v/>
      </c>
      <c r="BW41" s="26" t="str">
        <f>IF('Contexto Estrat. Ins'!$V$41&lt;&gt;"",'Contexto Estrat. Ins'!$V$36,"")</f>
        <v/>
      </c>
      <c r="BX41" s="26" t="str">
        <f>IF('Contexto Estrat. Ins'!$V$42&lt;&gt;"",'Contexto Estrat. Ins'!$V$36,"")</f>
        <v/>
      </c>
      <c r="BY41" s="26" t="str">
        <f>IF($D$29='Contexto Estrat. Ins'!$B$37,BS41,IF($D$29='Contexto Estrat. Ins'!$B$38,BT41,IF($D$29='Contexto Estrat. Ins'!$B$39,BU41,IF($D$29='Contexto Estrat. Ins'!$B$40,BV41,IF($D$29='Contexto Estrat. Ins'!$B$41,BW41,IF($D$29='Contexto Estrat. Ins'!$B$42,BX41,""))))))</f>
        <v/>
      </c>
      <c r="BZ41" s="142"/>
      <c r="CA41" s="26" t="str">
        <f>IF('Contexto Estrat. Ins'!$V$17&lt;&gt;"",'Contexto Estrat. Ins'!$V$16,"")</f>
        <v/>
      </c>
      <c r="CB41" s="26" t="str">
        <f>IF('Contexto Estrat. Ins'!$V$18&lt;&gt;"",'Contexto Estrat. Ins'!$V$16,"")</f>
        <v/>
      </c>
      <c r="CC41" s="26" t="str">
        <f>IF('Contexto Estrat. Ins'!$V$19&lt;&gt;"",'Contexto Estrat. Ins'!$V$16,"")</f>
        <v/>
      </c>
      <c r="CD41" s="26" t="str">
        <f>IF('Contexto Estrat. Ins'!$V$20&lt;&gt;"",'Contexto Estrat. Ins'!$V$16,"")</f>
        <v/>
      </c>
      <c r="CE41" s="26" t="str">
        <f>IF('Contexto Estrat. Ins'!$V$21&lt;&gt;"",'Contexto Estrat. Ins'!$V$16,"")</f>
        <v/>
      </c>
      <c r="CF41" s="26" t="str">
        <f>IF('Contexto Estrat. Ins'!$V$22&lt;&gt;"",'Contexto Estrat. Ins'!$V$16,"")</f>
        <v/>
      </c>
      <c r="CG41" s="26" t="str">
        <f>IF($D$29='Contexto Estrat. Ins'!$B$17,CA41,IF($D$29='Contexto Estrat. Ins'!$B$18,CB41,IF($D$29='Contexto Estrat. Ins'!$B$19,CC41,IF($D$29='Contexto Estrat. Ins'!$B$20,CD41,IF($D$29='Contexto Estrat. Ins'!$B$21,CE41,IF($D$29='Contexto Estrat. Ins'!$B$22,CF41,""))))))</f>
        <v/>
      </c>
      <c r="CH41" s="142"/>
    </row>
    <row r="42" spans="1:86" ht="15.6" customHeight="1">
      <c r="A42" s="18"/>
      <c r="D42" s="456"/>
      <c r="E42" s="456"/>
      <c r="F42" s="456"/>
      <c r="G42" s="456"/>
      <c r="H42" s="456"/>
      <c r="I42" s="456"/>
      <c r="J42" s="400"/>
      <c r="K42" s="400"/>
      <c r="L42" s="400"/>
      <c r="M42" s="400"/>
      <c r="N42" s="400"/>
      <c r="O42" s="400"/>
      <c r="P42" s="400"/>
      <c r="Q42" s="400"/>
      <c r="R42" s="400"/>
      <c r="S42" s="400"/>
      <c r="T42" s="400"/>
      <c r="U42" s="400"/>
      <c r="V42" s="400"/>
      <c r="W42" s="400"/>
      <c r="X42" s="400"/>
      <c r="Y42" s="400"/>
      <c r="Z42" s="400"/>
      <c r="AA42" s="400"/>
      <c r="AB42" s="400"/>
      <c r="AD42" s="400"/>
      <c r="AE42" s="400"/>
      <c r="AF42" s="400"/>
      <c r="AG42" s="400"/>
      <c r="AH42" s="400"/>
      <c r="AI42" s="400"/>
      <c r="AJ42" s="400"/>
      <c r="AK42" s="400"/>
      <c r="AL42" s="400"/>
      <c r="AM42" s="400"/>
      <c r="AN42" s="400"/>
      <c r="AO42" s="400"/>
      <c r="AP42" s="400"/>
      <c r="AQ42" s="400"/>
      <c r="AR42" s="400"/>
      <c r="AS42" s="400"/>
      <c r="AT42" s="400"/>
      <c r="AU42" s="400"/>
      <c r="AV42" s="400"/>
      <c r="AW42" s="400"/>
      <c r="AX42" s="400"/>
      <c r="AY42" s="400"/>
      <c r="AZ42" s="400"/>
      <c r="BA42" s="400"/>
      <c r="BB42" s="400"/>
      <c r="BC42" s="400"/>
      <c r="BD42" s="400"/>
      <c r="BE42" s="400"/>
      <c r="BF42" s="400"/>
      <c r="BG42" s="20"/>
      <c r="BK42" s="142"/>
      <c r="BL42" s="142"/>
      <c r="BM42" s="142"/>
      <c r="BN42" s="142"/>
      <c r="BO42" s="142"/>
      <c r="BP42" s="142"/>
      <c r="BQ42" s="142"/>
      <c r="BR42" s="142"/>
      <c r="BS42" s="142"/>
      <c r="BT42" s="142"/>
      <c r="BU42" s="142"/>
      <c r="BV42" s="142"/>
      <c r="BW42" s="142"/>
      <c r="BX42" s="142"/>
      <c r="BY42" s="142"/>
      <c r="BZ42" s="142"/>
      <c r="CA42" s="142"/>
      <c r="CB42" s="142"/>
      <c r="CC42" s="142"/>
      <c r="CD42" s="142"/>
    </row>
    <row r="43" spans="1:86" ht="15.6" customHeight="1">
      <c r="A43" s="18"/>
      <c r="D43" s="456"/>
      <c r="E43" s="456"/>
      <c r="F43" s="456"/>
      <c r="G43" s="456"/>
      <c r="H43" s="456"/>
      <c r="I43" s="456"/>
      <c r="J43" s="400"/>
      <c r="K43" s="400"/>
      <c r="L43" s="400"/>
      <c r="M43" s="400"/>
      <c r="N43" s="400"/>
      <c r="O43" s="400"/>
      <c r="P43" s="400"/>
      <c r="Q43" s="400"/>
      <c r="R43" s="400"/>
      <c r="S43" s="400"/>
      <c r="T43" s="400"/>
      <c r="U43" s="400"/>
      <c r="V43" s="400"/>
      <c r="W43" s="400"/>
      <c r="X43" s="400"/>
      <c r="Y43" s="400"/>
      <c r="Z43" s="400"/>
      <c r="AA43" s="400"/>
      <c r="AB43" s="400"/>
      <c r="AD43" s="400"/>
      <c r="AE43" s="400"/>
      <c r="AF43" s="400"/>
      <c r="AG43" s="400"/>
      <c r="AH43" s="400"/>
      <c r="AI43" s="400"/>
      <c r="AJ43" s="400"/>
      <c r="AK43" s="400"/>
      <c r="AL43" s="400"/>
      <c r="AM43" s="400"/>
      <c r="AN43" s="400"/>
      <c r="AO43" s="400"/>
      <c r="AP43" s="400"/>
      <c r="AQ43" s="400"/>
      <c r="AR43" s="400"/>
      <c r="AS43" s="400"/>
      <c r="AT43" s="400"/>
      <c r="AU43" s="400"/>
      <c r="AV43" s="400"/>
      <c r="AW43" s="400"/>
      <c r="AX43" s="400"/>
      <c r="AY43" s="400"/>
      <c r="AZ43" s="400"/>
      <c r="BA43" s="400"/>
      <c r="BB43" s="400"/>
      <c r="BC43" s="400"/>
      <c r="BD43" s="400"/>
      <c r="BE43" s="400"/>
      <c r="BF43" s="400"/>
      <c r="BG43" s="20"/>
      <c r="BK43" s="142"/>
      <c r="BL43" s="142"/>
      <c r="BM43" s="142"/>
      <c r="BN43" s="142"/>
      <c r="BO43" s="142"/>
      <c r="BP43" s="142"/>
      <c r="BQ43" s="142"/>
      <c r="BR43" s="142"/>
      <c r="BS43" s="142"/>
      <c r="BT43" s="142"/>
      <c r="BU43" s="142"/>
      <c r="BV43" s="142"/>
      <c r="BW43" s="142"/>
      <c r="BX43" s="142"/>
      <c r="BY43" s="142"/>
      <c r="BZ43" s="142"/>
      <c r="CA43" s="142"/>
      <c r="CB43" s="142"/>
      <c r="CC43" s="142"/>
      <c r="CD43" s="142"/>
    </row>
    <row r="44" spans="1:86" ht="15.6" customHeight="1">
      <c r="A44" s="18"/>
      <c r="D44" s="456"/>
      <c r="E44" s="456"/>
      <c r="F44" s="456"/>
      <c r="G44" s="456"/>
      <c r="H44" s="456"/>
      <c r="I44" s="456"/>
      <c r="J44" s="400"/>
      <c r="K44" s="400"/>
      <c r="L44" s="400"/>
      <c r="M44" s="400"/>
      <c r="N44" s="400"/>
      <c r="O44" s="400"/>
      <c r="P44" s="400"/>
      <c r="Q44" s="400"/>
      <c r="R44" s="400"/>
      <c r="S44" s="400"/>
      <c r="T44" s="400"/>
      <c r="U44" s="400"/>
      <c r="V44" s="400"/>
      <c r="W44" s="400"/>
      <c r="X44" s="400"/>
      <c r="Y44" s="400"/>
      <c r="Z44" s="400"/>
      <c r="AA44" s="400"/>
      <c r="AB44" s="400"/>
      <c r="AD44" s="400"/>
      <c r="AE44" s="400"/>
      <c r="AF44" s="400"/>
      <c r="AG44" s="400"/>
      <c r="AH44" s="400"/>
      <c r="AI44" s="400"/>
      <c r="AJ44" s="400"/>
      <c r="AK44" s="400"/>
      <c r="AL44" s="400"/>
      <c r="AM44" s="400"/>
      <c r="AN44" s="400"/>
      <c r="AO44" s="400"/>
      <c r="AP44" s="400"/>
      <c r="AQ44" s="400"/>
      <c r="AR44" s="400"/>
      <c r="AS44" s="400"/>
      <c r="AT44" s="400"/>
      <c r="AU44" s="400"/>
      <c r="AV44" s="400"/>
      <c r="AW44" s="400"/>
      <c r="AX44" s="400"/>
      <c r="AY44" s="400"/>
      <c r="AZ44" s="400"/>
      <c r="BA44" s="400"/>
      <c r="BB44" s="400"/>
      <c r="BC44" s="400"/>
      <c r="BD44" s="400"/>
      <c r="BE44" s="400"/>
      <c r="BF44" s="400"/>
      <c r="BG44" s="20"/>
      <c r="BK44" s="142"/>
      <c r="BL44" s="142"/>
      <c r="BM44" s="142"/>
      <c r="BN44" s="142"/>
      <c r="BO44" s="142"/>
      <c r="BP44" s="142"/>
      <c r="BQ44" s="142"/>
      <c r="BR44" s="142"/>
      <c r="BS44" s="142"/>
      <c r="BT44" s="142"/>
      <c r="BU44" s="142"/>
      <c r="BV44" s="142"/>
      <c r="BW44" s="142"/>
      <c r="BX44" s="142"/>
      <c r="BY44" s="142"/>
      <c r="BZ44" s="142"/>
      <c r="CA44" s="142"/>
      <c r="CB44" s="142"/>
      <c r="CC44" s="142"/>
      <c r="CD44" s="142"/>
    </row>
    <row r="45" spans="1:86" ht="15.6" customHeight="1">
      <c r="A45" s="18"/>
      <c r="D45" s="456"/>
      <c r="E45" s="456"/>
      <c r="F45" s="456"/>
      <c r="G45" s="456"/>
      <c r="H45" s="456"/>
      <c r="I45" s="456"/>
      <c r="J45" s="400"/>
      <c r="K45" s="400"/>
      <c r="L45" s="400"/>
      <c r="M45" s="400"/>
      <c r="N45" s="400"/>
      <c r="O45" s="400"/>
      <c r="P45" s="400"/>
      <c r="Q45" s="400"/>
      <c r="R45" s="400"/>
      <c r="S45" s="400"/>
      <c r="T45" s="400"/>
      <c r="U45" s="400"/>
      <c r="V45" s="400"/>
      <c r="W45" s="400"/>
      <c r="X45" s="400"/>
      <c r="Y45" s="400"/>
      <c r="Z45" s="400"/>
      <c r="AA45" s="400"/>
      <c r="AB45" s="400"/>
      <c r="AD45" s="400"/>
      <c r="AE45" s="400"/>
      <c r="AF45" s="400"/>
      <c r="AG45" s="400"/>
      <c r="AH45" s="400"/>
      <c r="AI45" s="400"/>
      <c r="AJ45" s="400"/>
      <c r="AK45" s="400"/>
      <c r="AL45" s="400"/>
      <c r="AM45" s="400"/>
      <c r="AN45" s="400"/>
      <c r="AO45" s="400"/>
      <c r="AP45" s="400"/>
      <c r="AQ45" s="400"/>
      <c r="AR45" s="400"/>
      <c r="AS45" s="400"/>
      <c r="AT45" s="400"/>
      <c r="AU45" s="400"/>
      <c r="AV45" s="400"/>
      <c r="AW45" s="400"/>
      <c r="AX45" s="400"/>
      <c r="AY45" s="400"/>
      <c r="AZ45" s="400"/>
      <c r="BA45" s="400"/>
      <c r="BB45" s="400"/>
      <c r="BC45" s="400"/>
      <c r="BD45" s="400"/>
      <c r="BE45" s="400"/>
      <c r="BF45" s="400"/>
      <c r="BG45" s="20"/>
    </row>
    <row r="46" spans="1:86" ht="15.6" customHeight="1">
      <c r="A46" s="18"/>
      <c r="D46" s="456"/>
      <c r="E46" s="456"/>
      <c r="F46" s="456"/>
      <c r="G46" s="456"/>
      <c r="H46" s="456"/>
      <c r="I46" s="456"/>
      <c r="J46" s="400"/>
      <c r="K46" s="400"/>
      <c r="L46" s="400"/>
      <c r="M46" s="400"/>
      <c r="N46" s="400"/>
      <c r="O46" s="400"/>
      <c r="P46" s="400"/>
      <c r="Q46" s="400"/>
      <c r="R46" s="400"/>
      <c r="S46" s="400"/>
      <c r="T46" s="400"/>
      <c r="U46" s="400"/>
      <c r="V46" s="400"/>
      <c r="W46" s="400"/>
      <c r="X46" s="400"/>
      <c r="Y46" s="400"/>
      <c r="Z46" s="400"/>
      <c r="AA46" s="400"/>
      <c r="AB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c r="BA46" s="400"/>
      <c r="BB46" s="400"/>
      <c r="BC46" s="400"/>
      <c r="BD46" s="400"/>
      <c r="BE46" s="400"/>
      <c r="BF46" s="400"/>
      <c r="BG46" s="20"/>
    </row>
    <row r="47" spans="1:86" ht="15.6" customHeight="1">
      <c r="A47" s="18"/>
      <c r="D47" s="456"/>
      <c r="E47" s="456"/>
      <c r="F47" s="456"/>
      <c r="G47" s="456"/>
      <c r="H47" s="456"/>
      <c r="I47" s="456"/>
      <c r="J47" s="400"/>
      <c r="K47" s="400"/>
      <c r="L47" s="400"/>
      <c r="M47" s="400"/>
      <c r="N47" s="400"/>
      <c r="O47" s="400"/>
      <c r="P47" s="400"/>
      <c r="Q47" s="400"/>
      <c r="R47" s="400"/>
      <c r="S47" s="400"/>
      <c r="T47" s="400"/>
      <c r="U47" s="400"/>
      <c r="V47" s="400"/>
      <c r="W47" s="400"/>
      <c r="X47" s="400"/>
      <c r="Y47" s="400"/>
      <c r="Z47" s="400"/>
      <c r="AA47" s="400"/>
      <c r="AB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20"/>
    </row>
    <row r="48" spans="1:86" ht="15.6" customHeight="1">
      <c r="A48" s="18"/>
      <c r="D48" s="456"/>
      <c r="E48" s="456"/>
      <c r="F48" s="456"/>
      <c r="G48" s="456"/>
      <c r="H48" s="456"/>
      <c r="I48" s="456"/>
      <c r="J48" s="400"/>
      <c r="K48" s="400"/>
      <c r="L48" s="400"/>
      <c r="M48" s="400"/>
      <c r="N48" s="400"/>
      <c r="O48" s="400"/>
      <c r="P48" s="400"/>
      <c r="Q48" s="400"/>
      <c r="R48" s="400"/>
      <c r="S48" s="400"/>
      <c r="T48" s="400"/>
      <c r="U48" s="400"/>
      <c r="V48" s="400"/>
      <c r="W48" s="400"/>
      <c r="X48" s="400"/>
      <c r="Y48" s="400"/>
      <c r="Z48" s="400"/>
      <c r="AA48" s="400"/>
      <c r="AB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20"/>
    </row>
    <row r="49" spans="1:73" ht="15.6" customHeight="1">
      <c r="A49" s="18"/>
      <c r="D49" s="482" t="s">
        <v>480</v>
      </c>
      <c r="E49" s="482"/>
      <c r="F49" s="482"/>
      <c r="G49" s="482"/>
      <c r="H49" s="482"/>
      <c r="I49" s="482"/>
      <c r="J49" s="482"/>
      <c r="K49" s="482"/>
      <c r="L49" s="482"/>
      <c r="M49" s="482"/>
      <c r="N49" s="482"/>
      <c r="O49" s="482"/>
      <c r="P49" s="482"/>
      <c r="Q49" s="482"/>
      <c r="R49" s="482"/>
      <c r="S49" s="482"/>
      <c r="T49" s="482"/>
      <c r="U49" s="482"/>
      <c r="V49" s="482"/>
      <c r="W49" s="482"/>
      <c r="X49" s="482"/>
      <c r="Y49" s="482"/>
      <c r="Z49" s="482"/>
      <c r="AA49" s="482"/>
      <c r="AB49" s="482"/>
      <c r="AD49" s="400"/>
      <c r="AE49" s="400"/>
      <c r="AF49" s="400"/>
      <c r="AG49" s="400"/>
      <c r="AH49" s="400"/>
      <c r="AI49" s="400"/>
      <c r="AJ49" s="400"/>
      <c r="AK49" s="400"/>
      <c r="AL49" s="400"/>
      <c r="AM49" s="400"/>
      <c r="AN49" s="400"/>
      <c r="AO49" s="400"/>
      <c r="AP49" s="400"/>
      <c r="AQ49" s="400"/>
      <c r="AR49" s="400"/>
      <c r="AS49" s="400"/>
      <c r="AT49" s="400"/>
      <c r="AU49" s="400"/>
      <c r="AV49" s="400"/>
      <c r="AW49" s="400"/>
      <c r="AX49" s="400"/>
      <c r="AY49" s="400"/>
      <c r="AZ49" s="400"/>
      <c r="BA49" s="400"/>
      <c r="BB49" s="400"/>
      <c r="BC49" s="400"/>
      <c r="BD49" s="400"/>
      <c r="BE49" s="400"/>
      <c r="BF49" s="400"/>
      <c r="BG49" s="20"/>
    </row>
    <row r="50" spans="1:73" ht="15.6" customHeight="1">
      <c r="A50" s="18"/>
      <c r="D50" s="483" t="s">
        <v>474</v>
      </c>
      <c r="E50" s="483"/>
      <c r="F50" s="483"/>
      <c r="G50" s="483"/>
      <c r="H50" s="483"/>
      <c r="I50" s="483"/>
      <c r="J50" s="483" t="s">
        <v>475</v>
      </c>
      <c r="K50" s="483"/>
      <c r="L50" s="483"/>
      <c r="M50" s="483"/>
      <c r="N50" s="483"/>
      <c r="O50" s="483"/>
      <c r="P50" s="483"/>
      <c r="Q50" s="483"/>
      <c r="R50" s="483"/>
      <c r="S50" s="483"/>
      <c r="T50" s="483"/>
      <c r="U50" s="483"/>
      <c r="V50" s="483"/>
      <c r="W50" s="483"/>
      <c r="X50" s="483"/>
      <c r="Y50" s="483"/>
      <c r="Z50" s="483"/>
      <c r="AA50" s="483"/>
      <c r="AB50" s="483"/>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20"/>
    </row>
    <row r="51" spans="1:73" ht="15.6" customHeight="1">
      <c r="A51" s="18"/>
      <c r="D51" s="456" t="s">
        <v>179</v>
      </c>
      <c r="E51" s="456"/>
      <c r="F51" s="456"/>
      <c r="G51" s="456"/>
      <c r="H51" s="456"/>
      <c r="I51" s="456"/>
      <c r="J51" s="400" t="s">
        <v>370</v>
      </c>
      <c r="K51" s="400"/>
      <c r="L51" s="400"/>
      <c r="M51" s="400"/>
      <c r="N51" s="400"/>
      <c r="O51" s="400"/>
      <c r="P51" s="400"/>
      <c r="Q51" s="400"/>
      <c r="R51" s="400"/>
      <c r="S51" s="400"/>
      <c r="T51" s="400"/>
      <c r="U51" s="400"/>
      <c r="V51" s="400"/>
      <c r="W51" s="400"/>
      <c r="X51" s="400"/>
      <c r="Y51" s="400"/>
      <c r="Z51" s="400"/>
      <c r="AA51" s="400"/>
      <c r="AB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20"/>
    </row>
    <row r="52" spans="1:73" ht="15.6" customHeight="1">
      <c r="A52" s="18"/>
      <c r="D52" s="456" t="s">
        <v>179</v>
      </c>
      <c r="E52" s="456"/>
      <c r="F52" s="456"/>
      <c r="G52" s="456"/>
      <c r="H52" s="456"/>
      <c r="I52" s="456"/>
      <c r="J52" s="400" t="s">
        <v>368</v>
      </c>
      <c r="K52" s="400"/>
      <c r="L52" s="400"/>
      <c r="M52" s="400"/>
      <c r="N52" s="400"/>
      <c r="O52" s="400"/>
      <c r="P52" s="400"/>
      <c r="Q52" s="400"/>
      <c r="R52" s="400"/>
      <c r="S52" s="400"/>
      <c r="T52" s="400"/>
      <c r="U52" s="400"/>
      <c r="V52" s="400"/>
      <c r="W52" s="400"/>
      <c r="X52" s="400"/>
      <c r="Y52" s="400"/>
      <c r="Z52" s="400"/>
      <c r="AA52" s="400"/>
      <c r="AB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20"/>
    </row>
    <row r="53" spans="1:73" ht="15.6" customHeight="1">
      <c r="A53" s="18"/>
      <c r="D53" s="456"/>
      <c r="E53" s="456"/>
      <c r="F53" s="456"/>
      <c r="G53" s="456"/>
      <c r="H53" s="456"/>
      <c r="I53" s="456"/>
      <c r="J53" s="400"/>
      <c r="K53" s="400"/>
      <c r="L53" s="400"/>
      <c r="M53" s="400"/>
      <c r="N53" s="400"/>
      <c r="O53" s="400"/>
      <c r="P53" s="400"/>
      <c r="Q53" s="400"/>
      <c r="R53" s="400"/>
      <c r="S53" s="400"/>
      <c r="T53" s="400"/>
      <c r="U53" s="400"/>
      <c r="V53" s="400"/>
      <c r="W53" s="400"/>
      <c r="X53" s="400"/>
      <c r="Y53" s="400"/>
      <c r="Z53" s="400"/>
      <c r="AA53" s="400"/>
      <c r="AB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20"/>
    </row>
    <row r="54" spans="1:73" ht="15.6" customHeight="1">
      <c r="A54" s="18"/>
      <c r="D54" s="456"/>
      <c r="E54" s="456"/>
      <c r="F54" s="456"/>
      <c r="G54" s="456"/>
      <c r="H54" s="456"/>
      <c r="I54" s="456"/>
      <c r="J54" s="400"/>
      <c r="K54" s="400"/>
      <c r="L54" s="400"/>
      <c r="M54" s="400"/>
      <c r="N54" s="400"/>
      <c r="O54" s="400"/>
      <c r="P54" s="400"/>
      <c r="Q54" s="400"/>
      <c r="R54" s="400"/>
      <c r="S54" s="400"/>
      <c r="T54" s="400"/>
      <c r="U54" s="400"/>
      <c r="V54" s="400"/>
      <c r="W54" s="400"/>
      <c r="X54" s="400"/>
      <c r="Y54" s="400"/>
      <c r="Z54" s="400"/>
      <c r="AA54" s="400"/>
      <c r="AB54" s="400"/>
      <c r="AD54" s="400"/>
      <c r="AE54" s="400"/>
      <c r="AF54" s="400"/>
      <c r="AG54" s="400"/>
      <c r="AH54" s="400"/>
      <c r="AI54" s="400"/>
      <c r="AJ54" s="400"/>
      <c r="AK54" s="400"/>
      <c r="AL54" s="400"/>
      <c r="AM54" s="400"/>
      <c r="AN54" s="400"/>
      <c r="AO54" s="400"/>
      <c r="AP54" s="400"/>
      <c r="AQ54" s="400"/>
      <c r="AR54" s="400"/>
      <c r="AS54" s="400"/>
      <c r="AT54" s="400"/>
      <c r="AU54" s="400"/>
      <c r="AV54" s="400"/>
      <c r="AW54" s="400"/>
      <c r="AX54" s="400"/>
      <c r="AY54" s="400"/>
      <c r="AZ54" s="400"/>
      <c r="BA54" s="400"/>
      <c r="BB54" s="400"/>
      <c r="BC54" s="400"/>
      <c r="BD54" s="400"/>
      <c r="BE54" s="400"/>
      <c r="BF54" s="400"/>
      <c r="BG54" s="20"/>
    </row>
    <row r="55" spans="1:73" ht="15" customHeight="1">
      <c r="A55" s="18"/>
      <c r="D55" s="456"/>
      <c r="E55" s="456"/>
      <c r="F55" s="456"/>
      <c r="G55" s="456"/>
      <c r="H55" s="456"/>
      <c r="I55" s="456"/>
      <c r="J55" s="400"/>
      <c r="K55" s="400"/>
      <c r="L55" s="400"/>
      <c r="M55" s="400"/>
      <c r="N55" s="400"/>
      <c r="O55" s="400"/>
      <c r="P55" s="400"/>
      <c r="Q55" s="400"/>
      <c r="R55" s="400"/>
      <c r="S55" s="400"/>
      <c r="T55" s="400"/>
      <c r="U55" s="400"/>
      <c r="V55" s="400"/>
      <c r="W55" s="400"/>
      <c r="X55" s="400"/>
      <c r="Y55" s="400"/>
      <c r="Z55" s="400"/>
      <c r="AA55" s="400"/>
      <c r="AB55" s="400"/>
      <c r="AD55" s="400"/>
      <c r="AE55" s="400"/>
      <c r="AF55" s="400"/>
      <c r="AG55" s="400"/>
      <c r="AH55" s="400"/>
      <c r="AI55" s="400"/>
      <c r="AJ55" s="400"/>
      <c r="AK55" s="400"/>
      <c r="AL55" s="400"/>
      <c r="AM55" s="400"/>
      <c r="AN55" s="400"/>
      <c r="AO55" s="400"/>
      <c r="AP55" s="400"/>
      <c r="AQ55" s="400"/>
      <c r="AR55" s="400"/>
      <c r="AS55" s="400"/>
      <c r="AT55" s="400"/>
      <c r="AU55" s="400"/>
      <c r="AV55" s="400"/>
      <c r="AW55" s="400"/>
      <c r="AX55" s="400"/>
      <c r="AY55" s="400"/>
      <c r="AZ55" s="400"/>
      <c r="BA55" s="400"/>
      <c r="BB55" s="400"/>
      <c r="BC55" s="400"/>
      <c r="BD55" s="400"/>
      <c r="BE55" s="400"/>
      <c r="BF55" s="400"/>
      <c r="BG55" s="20"/>
    </row>
    <row r="56" spans="1:73" ht="15" customHeight="1">
      <c r="A56" s="18"/>
      <c r="D56" s="456"/>
      <c r="E56" s="456"/>
      <c r="F56" s="456"/>
      <c r="G56" s="456"/>
      <c r="H56" s="456"/>
      <c r="I56" s="456"/>
      <c r="J56" s="400"/>
      <c r="K56" s="400"/>
      <c r="L56" s="400"/>
      <c r="M56" s="400"/>
      <c r="N56" s="400"/>
      <c r="O56" s="400"/>
      <c r="P56" s="400"/>
      <c r="Q56" s="400"/>
      <c r="R56" s="400"/>
      <c r="S56" s="400"/>
      <c r="T56" s="400"/>
      <c r="U56" s="400"/>
      <c r="V56" s="400"/>
      <c r="W56" s="400"/>
      <c r="X56" s="400"/>
      <c r="Y56" s="400"/>
      <c r="Z56" s="400"/>
      <c r="AA56" s="400"/>
      <c r="AB56" s="400"/>
      <c r="AD56" s="400"/>
      <c r="AE56" s="400"/>
      <c r="AF56" s="400"/>
      <c r="AG56" s="400"/>
      <c r="AH56" s="400"/>
      <c r="AI56" s="400"/>
      <c r="AJ56" s="400"/>
      <c r="AK56" s="400"/>
      <c r="AL56" s="400"/>
      <c r="AM56" s="400"/>
      <c r="AN56" s="400"/>
      <c r="AO56" s="400"/>
      <c r="AP56" s="400"/>
      <c r="AQ56" s="400"/>
      <c r="AR56" s="400"/>
      <c r="AS56" s="400"/>
      <c r="AT56" s="400"/>
      <c r="AU56" s="400"/>
      <c r="AV56" s="400"/>
      <c r="AW56" s="400"/>
      <c r="AX56" s="400"/>
      <c r="AY56" s="400"/>
      <c r="AZ56" s="400"/>
      <c r="BA56" s="400"/>
      <c r="BB56" s="400"/>
      <c r="BC56" s="400"/>
      <c r="BD56" s="400"/>
      <c r="BE56" s="400"/>
      <c r="BF56" s="400"/>
      <c r="BG56" s="20"/>
    </row>
    <row r="57" spans="1:73" ht="15" customHeight="1">
      <c r="A57" s="18"/>
      <c r="D57" s="456"/>
      <c r="E57" s="456"/>
      <c r="F57" s="456"/>
      <c r="G57" s="456"/>
      <c r="H57" s="456"/>
      <c r="I57" s="456"/>
      <c r="J57" s="400"/>
      <c r="K57" s="400"/>
      <c r="L57" s="400"/>
      <c r="M57" s="400"/>
      <c r="N57" s="400"/>
      <c r="O57" s="400"/>
      <c r="P57" s="400"/>
      <c r="Q57" s="400"/>
      <c r="R57" s="400"/>
      <c r="S57" s="400"/>
      <c r="T57" s="400"/>
      <c r="U57" s="400"/>
      <c r="V57" s="400"/>
      <c r="W57" s="400"/>
      <c r="X57" s="400"/>
      <c r="Y57" s="400"/>
      <c r="Z57" s="400"/>
      <c r="AA57" s="400"/>
      <c r="AB57" s="400"/>
      <c r="AD57" s="400"/>
      <c r="AE57" s="400"/>
      <c r="AF57" s="400"/>
      <c r="AG57" s="400"/>
      <c r="AH57" s="400"/>
      <c r="AI57" s="400"/>
      <c r="AJ57" s="400"/>
      <c r="AK57" s="400"/>
      <c r="AL57" s="400"/>
      <c r="AM57" s="400"/>
      <c r="AN57" s="400"/>
      <c r="AO57" s="400"/>
      <c r="AP57" s="400"/>
      <c r="AQ57" s="400"/>
      <c r="AR57" s="400"/>
      <c r="AS57" s="400"/>
      <c r="AT57" s="400"/>
      <c r="AU57" s="400"/>
      <c r="AV57" s="400"/>
      <c r="AW57" s="400"/>
      <c r="AX57" s="400"/>
      <c r="AY57" s="400"/>
      <c r="AZ57" s="400"/>
      <c r="BA57" s="400"/>
      <c r="BB57" s="400"/>
      <c r="BC57" s="400"/>
      <c r="BD57" s="400"/>
      <c r="BE57" s="400"/>
      <c r="BF57" s="400"/>
      <c r="BG57" s="20"/>
    </row>
    <row r="58" spans="1:73" ht="15" customHeight="1">
      <c r="A58" s="18"/>
      <c r="D58" s="456"/>
      <c r="E58" s="456"/>
      <c r="F58" s="456"/>
      <c r="G58" s="456"/>
      <c r="H58" s="456"/>
      <c r="I58" s="456"/>
      <c r="J58" s="400"/>
      <c r="K58" s="400"/>
      <c r="L58" s="400"/>
      <c r="M58" s="400"/>
      <c r="N58" s="400"/>
      <c r="O58" s="400"/>
      <c r="P58" s="400"/>
      <c r="Q58" s="400"/>
      <c r="R58" s="400"/>
      <c r="S58" s="400"/>
      <c r="T58" s="400"/>
      <c r="U58" s="400"/>
      <c r="V58" s="400"/>
      <c r="W58" s="400"/>
      <c r="X58" s="400"/>
      <c r="Y58" s="400"/>
      <c r="Z58" s="400"/>
      <c r="AA58" s="400"/>
      <c r="AB58" s="400"/>
      <c r="AD58" s="400"/>
      <c r="AE58" s="400"/>
      <c r="AF58" s="400"/>
      <c r="AG58" s="400"/>
      <c r="AH58" s="400"/>
      <c r="AI58" s="400"/>
      <c r="AJ58" s="400"/>
      <c r="AK58" s="400"/>
      <c r="AL58" s="400"/>
      <c r="AM58" s="400"/>
      <c r="AN58" s="400"/>
      <c r="AO58" s="400"/>
      <c r="AP58" s="400"/>
      <c r="AQ58" s="400"/>
      <c r="AR58" s="400"/>
      <c r="AS58" s="400"/>
      <c r="AT58" s="400"/>
      <c r="AU58" s="400"/>
      <c r="AV58" s="400"/>
      <c r="AW58" s="400"/>
      <c r="AX58" s="400"/>
      <c r="AY58" s="400"/>
      <c r="AZ58" s="400"/>
      <c r="BA58" s="400"/>
      <c r="BB58" s="400"/>
      <c r="BC58" s="400"/>
      <c r="BD58" s="400"/>
      <c r="BE58" s="400"/>
      <c r="BF58" s="400"/>
      <c r="BG58" s="20"/>
    </row>
    <row r="59" spans="1:73">
      <c r="A59" s="18"/>
      <c r="D59" s="456"/>
      <c r="E59" s="456"/>
      <c r="F59" s="456"/>
      <c r="G59" s="456"/>
      <c r="H59" s="456"/>
      <c r="I59" s="456"/>
      <c r="J59" s="400"/>
      <c r="K59" s="400"/>
      <c r="L59" s="400"/>
      <c r="M59" s="400"/>
      <c r="N59" s="400"/>
      <c r="O59" s="400"/>
      <c r="P59" s="400"/>
      <c r="Q59" s="400"/>
      <c r="R59" s="400"/>
      <c r="S59" s="400"/>
      <c r="T59" s="400"/>
      <c r="U59" s="400"/>
      <c r="V59" s="400"/>
      <c r="W59" s="400"/>
      <c r="X59" s="400"/>
      <c r="Y59" s="400"/>
      <c r="Z59" s="400"/>
      <c r="AA59" s="400"/>
      <c r="AB59" s="400"/>
      <c r="AD59" s="400"/>
      <c r="AE59" s="400"/>
      <c r="AF59" s="400"/>
      <c r="AG59" s="400"/>
      <c r="AH59" s="400"/>
      <c r="AI59" s="400"/>
      <c r="AJ59" s="400"/>
      <c r="AK59" s="400"/>
      <c r="AL59" s="400"/>
      <c r="AM59" s="400"/>
      <c r="AN59" s="400"/>
      <c r="AO59" s="400"/>
      <c r="AP59" s="400"/>
      <c r="AQ59" s="400"/>
      <c r="AR59" s="400"/>
      <c r="AS59" s="400"/>
      <c r="AT59" s="400"/>
      <c r="AU59" s="400"/>
      <c r="AV59" s="400"/>
      <c r="AW59" s="400"/>
      <c r="AX59" s="400"/>
      <c r="AY59" s="400"/>
      <c r="AZ59" s="400"/>
      <c r="BA59" s="400"/>
      <c r="BB59" s="400"/>
      <c r="BC59" s="400"/>
      <c r="BD59" s="400"/>
      <c r="BE59" s="400"/>
      <c r="BF59" s="400"/>
      <c r="BG59" s="20"/>
      <c r="BL59" s="39"/>
      <c r="BM59" s="39"/>
      <c r="BN59" s="39"/>
      <c r="BO59" s="39"/>
    </row>
    <row r="60" spans="1:73">
      <c r="A60" s="18"/>
      <c r="D60" s="456"/>
      <c r="E60" s="456"/>
      <c r="F60" s="456"/>
      <c r="G60" s="456"/>
      <c r="H60" s="456"/>
      <c r="I60" s="456"/>
      <c r="J60" s="400"/>
      <c r="K60" s="400"/>
      <c r="L60" s="400"/>
      <c r="M60" s="400"/>
      <c r="N60" s="400"/>
      <c r="O60" s="400"/>
      <c r="P60" s="400"/>
      <c r="Q60" s="400"/>
      <c r="R60" s="400"/>
      <c r="S60" s="400"/>
      <c r="T60" s="400"/>
      <c r="U60" s="400"/>
      <c r="V60" s="400"/>
      <c r="W60" s="400"/>
      <c r="X60" s="400"/>
      <c r="Y60" s="400"/>
      <c r="Z60" s="400"/>
      <c r="AA60" s="400"/>
      <c r="AB60" s="400"/>
      <c r="AD60" s="400"/>
      <c r="AE60" s="400"/>
      <c r="AF60" s="400"/>
      <c r="AG60" s="400"/>
      <c r="AH60" s="400"/>
      <c r="AI60" s="400"/>
      <c r="AJ60" s="400"/>
      <c r="AK60" s="400"/>
      <c r="AL60" s="400"/>
      <c r="AM60" s="400"/>
      <c r="AN60" s="400"/>
      <c r="AO60" s="400"/>
      <c r="AP60" s="400"/>
      <c r="AQ60" s="400"/>
      <c r="AR60" s="400"/>
      <c r="AS60" s="400"/>
      <c r="AT60" s="400"/>
      <c r="AU60" s="400"/>
      <c r="AV60" s="400"/>
      <c r="AW60" s="400"/>
      <c r="AX60" s="400"/>
      <c r="AY60" s="400"/>
      <c r="AZ60" s="400"/>
      <c r="BA60" s="400"/>
      <c r="BB60" s="400"/>
      <c r="BC60" s="400"/>
      <c r="BD60" s="400"/>
      <c r="BE60" s="400"/>
      <c r="BF60" s="400"/>
      <c r="BG60" s="20"/>
      <c r="BK60" s="378" t="s">
        <v>481</v>
      </c>
      <c r="BL60" s="378"/>
      <c r="BM60" s="378"/>
      <c r="BN60" s="39"/>
      <c r="BO60" s="39"/>
    </row>
    <row r="61" spans="1:73" ht="30" customHeight="1" thickBot="1">
      <c r="A61" s="51"/>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c r="AM61" s="52"/>
      <c r="AN61" s="52"/>
      <c r="AO61" s="52"/>
      <c r="AP61" s="52"/>
      <c r="AQ61" s="52"/>
      <c r="AR61" s="52"/>
      <c r="AS61" s="52"/>
      <c r="AT61" s="52"/>
      <c r="AU61" s="52"/>
      <c r="AV61" s="52"/>
      <c r="AW61" s="52"/>
      <c r="AX61" s="52"/>
      <c r="AY61" s="52"/>
      <c r="AZ61" s="52"/>
      <c r="BA61" s="52"/>
      <c r="BB61" s="52"/>
      <c r="BC61" s="52"/>
      <c r="BD61" s="52"/>
      <c r="BE61" s="52"/>
      <c r="BF61" s="52"/>
      <c r="BG61" s="54"/>
      <c r="BK61" s="378"/>
      <c r="BL61" s="378"/>
      <c r="BM61" s="378"/>
      <c r="BN61" s="39"/>
      <c r="BO61" s="85"/>
      <c r="BP61" s="378" t="s">
        <v>482</v>
      </c>
      <c r="BQ61" s="378" t="s">
        <v>483</v>
      </c>
      <c r="BR61" s="85"/>
      <c r="BS61" s="85" t="s">
        <v>484</v>
      </c>
    </row>
    <row r="62" spans="1:73" ht="32.25" customHeight="1" thickBot="1">
      <c r="A62" s="380" t="str">
        <f>IF(AK13=Datos!$A$6,"ANÁLISIS DE LA OPORTUNIDAD","ANÁLISIS DEL RIESGO")</f>
        <v>ANÁLISIS DEL RIESGO</v>
      </c>
      <c r="B62" s="381"/>
      <c r="C62" s="381"/>
      <c r="D62" s="381"/>
      <c r="E62" s="381"/>
      <c r="F62" s="381"/>
      <c r="G62" s="381"/>
      <c r="H62" s="381"/>
      <c r="I62" s="381"/>
      <c r="J62" s="382"/>
      <c r="K62" s="27"/>
      <c r="L62" s="27"/>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7"/>
      <c r="BK62" s="85" t="s">
        <v>485</v>
      </c>
      <c r="BL62" s="86">
        <f>BS77</f>
        <v>5</v>
      </c>
      <c r="BM62" s="86" t="str">
        <f>IF(AND(I66="",I67=""),"",INDEX($R$69:$R$73,$BL$62,1))</f>
        <v>Casi seguro   -  (5)</v>
      </c>
      <c r="BO62" s="85"/>
      <c r="BP62" s="379"/>
      <c r="BQ62" s="379"/>
      <c r="BR62" s="85"/>
      <c r="BS62" s="85" t="s">
        <v>485</v>
      </c>
      <c r="BT62" s="86">
        <f>IF($AK$13&lt;&gt;"",BL62,"")</f>
        <v>5</v>
      </c>
      <c r="BU62" s="86" t="str">
        <f>IF($AK$13&lt;&gt;"",$BM$62,"")</f>
        <v>Casi seguro   -  (5)</v>
      </c>
    </row>
    <row r="63" spans="1:73" ht="14.45" customHeight="1">
      <c r="A63" s="18"/>
      <c r="Z63" s="401" t="s">
        <v>486</v>
      </c>
      <c r="AA63" s="401"/>
      <c r="AB63" s="401"/>
      <c r="AC63" s="401"/>
      <c r="AD63" s="401"/>
      <c r="AE63" s="401"/>
      <c r="AF63" s="401"/>
      <c r="AG63" s="401"/>
      <c r="AH63" s="401"/>
      <c r="AI63" s="401"/>
      <c r="AJ63" s="401"/>
      <c r="AK63" s="401"/>
      <c r="BG63" s="20"/>
      <c r="BK63" s="85" t="s">
        <v>487</v>
      </c>
      <c r="BL63" s="86">
        <f>H82</f>
        <v>1</v>
      </c>
      <c r="BM63" s="86" t="str">
        <f>INDEX($R$76:$R$80,$BL$63,1)</f>
        <v>Insignificante   -  (1)</v>
      </c>
      <c r="BO63" s="85" t="s">
        <v>488</v>
      </c>
      <c r="BP63" s="86">
        <f>BL63-1</f>
        <v>0</v>
      </c>
      <c r="BQ63" s="86" t="str">
        <f>BM63</f>
        <v>Insignificante   -  (1)</v>
      </c>
      <c r="BR63" s="85"/>
      <c r="BS63" s="85" t="s">
        <v>487</v>
      </c>
      <c r="BT63" s="86">
        <f>IF($AK$13="","",IF($AK$13=1,$BP$63,$BL$63))</f>
        <v>1</v>
      </c>
      <c r="BU63" s="86" t="str">
        <f>IF($AK$13="","",IF($AK$13=1,$BQ$63,$BM$63))</f>
        <v>Insignificante   -  (1)</v>
      </c>
    </row>
    <row r="64" spans="1:73" ht="14.45" customHeight="1">
      <c r="A64" s="18"/>
      <c r="D64" s="455" t="s">
        <v>489</v>
      </c>
      <c r="E64" s="455"/>
      <c r="F64" s="455"/>
      <c r="G64" s="455"/>
      <c r="Z64" s="28"/>
      <c r="BG64" s="20"/>
    </row>
    <row r="65" spans="1:73" ht="14.45" customHeight="1">
      <c r="A65" s="18"/>
      <c r="E65" s="455" t="str">
        <f>IF(AK13=Datos!$A$6,"Seleccione la factibilidad o frecuencia de presencia de la oportunidad","Seleccione la factibilidad o frecuencia de presencia del riesgo")</f>
        <v>Seleccione la factibilidad o frecuencia de presencia del riesgo</v>
      </c>
      <c r="F65" s="455"/>
      <c r="G65" s="455"/>
      <c r="H65" s="455"/>
      <c r="I65" s="455"/>
      <c r="J65" s="455"/>
      <c r="K65" s="455"/>
      <c r="L65" s="455"/>
      <c r="M65" s="455"/>
      <c r="N65" s="455"/>
      <c r="O65" s="455"/>
      <c r="P65" s="455"/>
      <c r="Q65" s="455"/>
      <c r="R65" s="455"/>
      <c r="S65" s="455"/>
      <c r="T65" s="455"/>
      <c r="U65" s="455"/>
      <c r="V65" s="455"/>
      <c r="W65" s="455"/>
      <c r="X65" s="455"/>
      <c r="Y65" s="455"/>
      <c r="Z65" s="455"/>
      <c r="AB65" s="519" t="str">
        <f>IF(AK13=Datos!$A$6,"Escala de impacto-beneficio resultante","Escala de impacto resultante")</f>
        <v>Escala de impacto resultante</v>
      </c>
      <c r="AC65" s="432"/>
      <c r="AD65" s="432"/>
      <c r="AE65" s="432"/>
      <c r="AF65" s="432"/>
      <c r="AG65" s="432"/>
      <c r="AH65" s="432"/>
      <c r="AI65" s="432"/>
      <c r="AJ65" s="432"/>
      <c r="AK65" s="520"/>
      <c r="BG65" s="20"/>
      <c r="BK65" s="86"/>
      <c r="BL65" s="86" t="str">
        <f>IF($AK$13=1,Datos!$P$2,IF(OR($AK$13=2,$AK$13=3,$AK$13=4),Datos!$Q$2,IF($AK$13=5,Datos!$R$2,"")))</f>
        <v>Insignificante   -  (1)</v>
      </c>
      <c r="BM65" s="86" t="str">
        <f>IF($AK$13=1,Datos!$P$3,IF(OR($AK$13=2,$AK$13=3,$AK$13=4),Datos!$Q$3,IF($AK$13=5,Datos!$R$3,"")))</f>
        <v>Menor   -  (2)</v>
      </c>
      <c r="BN65" s="86" t="str">
        <f>IF($AK$13=1,Datos!$P$4,IF(OR($AK$13=2,$AK$13=3,$AK$13=4),Datos!$Q$4,IF($AK$13=5,Datos!$R$4,"")))</f>
        <v>Moderado   -  (3)</v>
      </c>
      <c r="BO65" s="86" t="str">
        <f>IF($AK$13=1,Datos!$P$5,IF(OR($AK$13=2,$AK$13=3,$AK$13=4),Datos!$Q$5,IF($AK$13=5,Datos!$R$5,"")))</f>
        <v>Mayor   -  (4)</v>
      </c>
      <c r="BP65" s="86" t="str">
        <f>IF($AK$13=1,Datos!$P$6,IF(OR($AK$13=2,$AK$13=3,$AK$13=4),Datos!$Q$6,IF($AK$13=5,Datos!$R$6,"")))</f>
        <v>Catastrófico   -  (5)</v>
      </c>
    </row>
    <row r="66" spans="1:73" ht="33" customHeight="1">
      <c r="A66" s="18"/>
      <c r="E66" s="477" t="s">
        <v>490</v>
      </c>
      <c r="F66" s="477"/>
      <c r="G66" s="477"/>
      <c r="H66" s="478"/>
      <c r="I66" s="517" t="str">
        <f>IF(Frecuencia!V8="","",Frecuencia!V8)</f>
        <v>Se ha presentado más de una vez al año   -  (5)</v>
      </c>
      <c r="J66" s="518"/>
      <c r="K66" s="518"/>
      <c r="L66" s="518"/>
      <c r="M66" s="518"/>
      <c r="N66" s="518"/>
      <c r="O66" s="518"/>
      <c r="P66" s="518"/>
      <c r="Q66" s="518"/>
      <c r="R66" s="518"/>
      <c r="S66" s="518"/>
      <c r="T66" s="518"/>
      <c r="U66" s="518"/>
      <c r="V66" s="518"/>
      <c r="W66" s="37"/>
      <c r="AB66" s="399">
        <f>IF($AK$13=1,"",IF($AK$13=5,5,1))</f>
        <v>1</v>
      </c>
      <c r="AC66" s="399"/>
      <c r="AD66" s="399">
        <f>IF($AK$13=1,"",IF($AK$13=5,4,2))</f>
        <v>2</v>
      </c>
      <c r="AE66" s="399"/>
      <c r="AF66" s="399">
        <f>IF($AK$13=1,1,IF($AK$13=5,3,3))</f>
        <v>3</v>
      </c>
      <c r="AG66" s="399"/>
      <c r="AH66" s="399">
        <f>IF($AK$13=1,2,IF($AK$13=5,2,4))</f>
        <v>4</v>
      </c>
      <c r="AI66" s="399"/>
      <c r="AJ66" s="399">
        <f>IF($AK$13=1,3,IF($AK$13=5,1,5))</f>
        <v>5</v>
      </c>
      <c r="AK66" s="399"/>
      <c r="BG66" s="20"/>
      <c r="BK66" s="86" t="str">
        <f>IF(OR($AK$13=1,$AK$13=2,$AK$13=3,$AK$13=4),Datos!O2,IF($AK$13=5,Datos!O6,""))</f>
        <v>Rara vez   -  (1)</v>
      </c>
      <c r="BL66" s="86" t="str">
        <f>IF($AK$13=Datos!A2,"",IF($AK$13=Datos!A6,Datos!T5,Datos!$S$5))</f>
        <v>Baja</v>
      </c>
      <c r="BM66" s="86" t="str">
        <f>IF($AK$13=Datos!A2,"",IF($AK$13=Datos!A6,Datos!T5,Datos!$S$5))</f>
        <v>Baja</v>
      </c>
      <c r="BN66" s="86" t="str">
        <f>IF($AK$13=Datos!A6,Datos!T4,Datos!S4)</f>
        <v>Moderada</v>
      </c>
      <c r="BO66" s="86" t="str">
        <f>IF($AK$13=Datos!A6,Datos!T3,Datos!S3)</f>
        <v>Alta</v>
      </c>
      <c r="BP66" s="86" t="str">
        <f>IF($AK$13=Datos!A6,Datos!T2,Datos!S2)</f>
        <v>Extrema</v>
      </c>
    </row>
    <row r="67" spans="1:73" ht="14.45" customHeight="1">
      <c r="A67" s="18"/>
      <c r="E67" s="477" t="s">
        <v>491</v>
      </c>
      <c r="F67" s="477"/>
      <c r="G67" s="477"/>
      <c r="H67" s="478"/>
      <c r="I67" s="517" t="str">
        <f>IF(Factibilidad!P13="","",Factibilidad!P13)</f>
        <v/>
      </c>
      <c r="J67" s="518"/>
      <c r="K67" s="518"/>
      <c r="L67" s="518"/>
      <c r="M67" s="518"/>
      <c r="N67" s="518"/>
      <c r="O67" s="518"/>
      <c r="P67" s="518"/>
      <c r="Q67" s="518"/>
      <c r="R67" s="518"/>
      <c r="S67" s="518"/>
      <c r="T67" s="518"/>
      <c r="U67" s="518"/>
      <c r="V67" s="518"/>
      <c r="W67" s="37"/>
      <c r="Z67" s="402" t="s">
        <v>492</v>
      </c>
      <c r="AA67" s="479">
        <f>IF($AK$13=5,5,1)</f>
        <v>1</v>
      </c>
      <c r="AB67" s="383" t="str">
        <f>IF(ISERROR(BL72=TRUE),"",IF(BL72="","",BL72))</f>
        <v/>
      </c>
      <c r="AC67" s="384"/>
      <c r="AD67" s="383" t="str">
        <f>IF(ISERROR(BM72=TRUE),"",IF(BM72="","",BM72))</f>
        <v/>
      </c>
      <c r="AE67" s="384"/>
      <c r="AF67" s="387" t="str">
        <f>IF(ISERROR(BN72=TRUE),"",IF(BN72="","",BN72))</f>
        <v/>
      </c>
      <c r="AG67" s="388"/>
      <c r="AH67" s="391" t="str">
        <f>IF(ISERROR(BO72=TRUE),"",IF(BO72="","",BO72))</f>
        <v/>
      </c>
      <c r="AI67" s="392"/>
      <c r="AJ67" s="395" t="str">
        <f>IF(ISERROR(BP72=TRUE),"",IF(BP72="","",BP72))</f>
        <v/>
      </c>
      <c r="AK67" s="396"/>
      <c r="AP67" s="484" t="str">
        <f>IF(AK13=Datos!$A$6,"Zona de ubicación de la oportunidad","Zona de ubicación del riesgo")</f>
        <v>Zona de ubicación del riesgo</v>
      </c>
      <c r="AQ67" s="484"/>
      <c r="AR67" s="484"/>
      <c r="AS67" s="484"/>
      <c r="AT67" s="484"/>
      <c r="AU67" s="484"/>
      <c r="AV67" s="484"/>
      <c r="AW67" s="484"/>
      <c r="AX67" s="484"/>
      <c r="AY67" s="484"/>
      <c r="AZ67" s="484"/>
      <c r="BA67" s="484"/>
      <c r="BB67" s="484"/>
      <c r="BC67" s="484"/>
      <c r="BD67" s="484"/>
      <c r="BE67" s="484"/>
      <c r="BF67" s="484"/>
      <c r="BG67" s="20"/>
      <c r="BK67" s="86" t="str">
        <f>IF(OR($AK$13=1,$AK$13=2,$AK$13=3,$AK$13=4),Datos!O3,IF($AK$13=5,Datos!O5,""))</f>
        <v>Improbable   -  (2)</v>
      </c>
      <c r="BL67" s="86" t="str">
        <f>IF($AK$13=Datos!A2,"",IF($AK$13=Datos!A6,Datos!T5,Datos!$S$5))</f>
        <v>Baja</v>
      </c>
      <c r="BM67" s="86" t="str">
        <f>IF($AK$13=Datos!A2,"",IF($AK$13=Datos!A6,Datos!T5,Datos!$S$5))</f>
        <v>Baja</v>
      </c>
      <c r="BN67" s="86" t="str">
        <f>IF($AK$13=Datos!A6,Datos!T4,Datos!S4)</f>
        <v>Moderada</v>
      </c>
      <c r="BO67" s="86" t="str">
        <f>IF($AK$13=Datos!A6,Datos!T3,Datos!S3)</f>
        <v>Alta</v>
      </c>
      <c r="BP67" s="86" t="str">
        <f>IF($AK$13=Datos!A6,Datos!T2,Datos!S2)</f>
        <v>Extrema</v>
      </c>
      <c r="BQ67" s="85">
        <v>1</v>
      </c>
    </row>
    <row r="68" spans="1:73" ht="28.5" customHeight="1">
      <c r="A68" s="18"/>
      <c r="Z68" s="403"/>
      <c r="AA68" s="479"/>
      <c r="AB68" s="385"/>
      <c r="AC68" s="386"/>
      <c r="AD68" s="385"/>
      <c r="AE68" s="386"/>
      <c r="AF68" s="389"/>
      <c r="AG68" s="390"/>
      <c r="AH68" s="393"/>
      <c r="AI68" s="394"/>
      <c r="AJ68" s="397"/>
      <c r="AK68" s="398"/>
      <c r="AP68" s="516" t="str">
        <f>IF(OR(J72="",J79=""),"",INDEX($BK$65:$BP$70,MATCH($BM$62,$BK$65:$BK$70,0),MATCH($BM$63,$BK$65:$BP$65,0)))</f>
        <v>Alta</v>
      </c>
      <c r="AQ68" s="516"/>
      <c r="AR68" s="516"/>
      <c r="AS68" s="516"/>
      <c r="AT68" s="516"/>
      <c r="AU68" s="516"/>
      <c r="AV68" s="516"/>
      <c r="AW68" s="516"/>
      <c r="AX68" s="516"/>
      <c r="AY68" s="516"/>
      <c r="AZ68" s="516"/>
      <c r="BA68" s="516"/>
      <c r="BB68" s="516"/>
      <c r="BC68" s="516"/>
      <c r="BD68" s="516"/>
      <c r="BE68" s="516"/>
      <c r="BF68" s="516"/>
      <c r="BG68" s="20"/>
      <c r="BK68" s="86" t="str">
        <f>IF(OR($AK$13=1,$AK$13=2,$AK$13=3,$AK$13=4),Datos!O4,IF($AK$13=5,Datos!O4,""))</f>
        <v>Posible   -  (3)</v>
      </c>
      <c r="BL68" s="86" t="str">
        <f>IF($AK$13=Datos!A2,"",IF($AK$13=Datos!A6,Datos!T5,Datos!$S$5))</f>
        <v>Baja</v>
      </c>
      <c r="BM68" s="86" t="str">
        <f>IF($AK$13=Datos!A2,"",IF($AK$13=Datos!A6,Datos!T4,Datos!S4))</f>
        <v>Moderada</v>
      </c>
      <c r="BN68" s="86" t="str">
        <f>IF($AK$13=Datos!A6,Datos!T3,Datos!S3)</f>
        <v>Alta</v>
      </c>
      <c r="BO68" s="86" t="str">
        <f>IF($AK$13=Datos!A6,Datos!T2,Datos!S2)</f>
        <v>Extrema</v>
      </c>
      <c r="BP68" s="86" t="str">
        <f>IF($AK$13=Datos!A6,Datos!T2,Datos!S2)</f>
        <v>Extrema</v>
      </c>
    </row>
    <row r="69" spans="1:73" ht="28.5" customHeight="1">
      <c r="A69" s="18"/>
      <c r="R69" s="662" t="str">
        <f>IF(OR($AK$13=1,$AK$13=2,$AK$13=3,$AK$13=4),Datos!O2,IF($AK$13=5,Datos!O6,""))</f>
        <v>Rara vez   -  (1)</v>
      </c>
      <c r="S69" s="662"/>
      <c r="T69" s="662"/>
      <c r="U69" s="662"/>
      <c r="V69" s="662"/>
      <c r="W69" s="662"/>
      <c r="Z69" s="403"/>
      <c r="AA69" s="479">
        <f>IF($AK$13=5,4,2)</f>
        <v>2</v>
      </c>
      <c r="AB69" s="383" t="str">
        <f>IF(ISERROR(BL73=TRUE),"",IF(BL73="","",BL73))</f>
        <v/>
      </c>
      <c r="AC69" s="384"/>
      <c r="AD69" s="383" t="str">
        <f>IF(ISERROR(BM73=TRUE),"",IF(BM73="","",BM73))</f>
        <v/>
      </c>
      <c r="AE69" s="384"/>
      <c r="AF69" s="387" t="str">
        <f>IF(ISERROR(BN73=TRUE),"",IF(BN73="","",BN73))</f>
        <v/>
      </c>
      <c r="AG69" s="388"/>
      <c r="AH69" s="391" t="str">
        <f>IF(ISERROR(BO73=TRUE),"",IF(BO73="","",BO73))</f>
        <v/>
      </c>
      <c r="AI69" s="392"/>
      <c r="AJ69" s="395" t="str">
        <f>IF(ISERROR(BP73=TRUE),"",IF(BP73="","",BP73))</f>
        <v/>
      </c>
      <c r="AK69" s="396"/>
      <c r="AP69" s="516"/>
      <c r="AQ69" s="516"/>
      <c r="AR69" s="516"/>
      <c r="AS69" s="516"/>
      <c r="AT69" s="516"/>
      <c r="AU69" s="516"/>
      <c r="AV69" s="516"/>
      <c r="AW69" s="516"/>
      <c r="AX69" s="516"/>
      <c r="AY69" s="516"/>
      <c r="AZ69" s="516"/>
      <c r="BA69" s="516"/>
      <c r="BB69" s="516"/>
      <c r="BC69" s="516"/>
      <c r="BD69" s="516"/>
      <c r="BE69" s="516"/>
      <c r="BF69" s="516"/>
      <c r="BG69" s="20"/>
      <c r="BK69" s="86" t="str">
        <f>IF(OR($AK$13=1,$AK$13=2,$AK$13=3,$AK$13=4),Datos!O5,IF($AK$13=5,Datos!O3,""))</f>
        <v>Probable   -  (4)</v>
      </c>
      <c r="BL69" s="86" t="str">
        <f>IF($AK$13=Datos!A2,"",IF($AK$13=Datos!A6,Datos!T4,Datos!S4))</f>
        <v>Moderada</v>
      </c>
      <c r="BM69" s="86" t="str">
        <f>IF($AK$13=Datos!A2,"",IF($AK$13=Datos!A6,Datos!T3,Datos!S3))</f>
        <v>Alta</v>
      </c>
      <c r="BN69" s="86" t="str">
        <f>IF($AK$13=Datos!A6,Datos!T3,Datos!S3)</f>
        <v>Alta</v>
      </c>
      <c r="BO69" s="86" t="str">
        <f>IF($AK$13=Datos!A6,Datos!T2,Datos!S2)</f>
        <v>Extrema</v>
      </c>
      <c r="BP69" s="86" t="str">
        <f>IF($AK$13=Datos!A6,Datos!T2,Datos!S2)</f>
        <v>Extrema</v>
      </c>
    </row>
    <row r="70" spans="1:73" ht="14.45" customHeight="1">
      <c r="A70" s="18"/>
      <c r="E70" s="525" t="s">
        <v>492</v>
      </c>
      <c r="F70" s="525"/>
      <c r="G70" s="525"/>
      <c r="H70" s="525"/>
      <c r="I70" s="525"/>
      <c r="J70" s="525"/>
      <c r="K70" s="525"/>
      <c r="L70" s="525"/>
      <c r="M70" s="525"/>
      <c r="N70" s="525"/>
      <c r="O70" s="525"/>
      <c r="P70" s="525"/>
      <c r="R70" s="662" t="str">
        <f>IF(OR($AK$13=1,$AK$13=2,$AK$13=3,$AK$13=4),Datos!O3,IF($AK$13=5,Datos!O5,""))</f>
        <v>Improbable   -  (2)</v>
      </c>
      <c r="S70" s="662"/>
      <c r="T70" s="662"/>
      <c r="U70" s="662"/>
      <c r="V70" s="662"/>
      <c r="W70" s="662"/>
      <c r="Z70" s="403"/>
      <c r="AA70" s="479"/>
      <c r="AB70" s="385"/>
      <c r="AC70" s="386"/>
      <c r="AD70" s="385"/>
      <c r="AE70" s="386"/>
      <c r="AF70" s="389"/>
      <c r="AG70" s="390"/>
      <c r="AH70" s="393"/>
      <c r="AI70" s="394"/>
      <c r="AJ70" s="397"/>
      <c r="AK70" s="398"/>
      <c r="BG70" s="20"/>
      <c r="BK70" s="86" t="str">
        <f>IF(OR($AK$13=1,$AK$13=2,$AK$13=3,$AK$13=4),Datos!O6,IF($AK$13=5,Datos!O2,""))</f>
        <v>Casi seguro   -  (5)</v>
      </c>
      <c r="BL70" s="86" t="str">
        <f>IF($AK$13=Datos!A2,"",IF($AK$13=Datos!A6,Datos!T3,Datos!S3))</f>
        <v>Alta</v>
      </c>
      <c r="BM70" s="86" t="str">
        <f>IF($AK$13=Datos!A2,"",IF($AK$13=Datos!A6,Datos!T3,Datos!S3))</f>
        <v>Alta</v>
      </c>
      <c r="BN70" s="86" t="str">
        <f>IF($AK$13=Datos!A6,Datos!T2,Datos!S2)</f>
        <v>Extrema</v>
      </c>
      <c r="BO70" s="86" t="str">
        <f>IF($AK$13=Datos!A6,Datos!T2,Datos!S2)</f>
        <v>Extrema</v>
      </c>
      <c r="BP70" s="86" t="str">
        <f>IF($AK$13=Datos!A6,Datos!T2,Datos!S2)</f>
        <v>Extrema</v>
      </c>
      <c r="BR70" s="85"/>
      <c r="BS70" s="378" t="s">
        <v>493</v>
      </c>
      <c r="BT70" s="378" t="s">
        <v>494</v>
      </c>
      <c r="BU70" s="372"/>
    </row>
    <row r="71" spans="1:73" ht="14.45" customHeight="1">
      <c r="A71" s="18"/>
      <c r="J71" s="40"/>
      <c r="K71" s="41"/>
      <c r="L71" s="41"/>
      <c r="M71" s="41"/>
      <c r="N71" s="41"/>
      <c r="O71" s="41"/>
      <c r="P71" s="42"/>
      <c r="R71" s="662" t="str">
        <f>IF(OR($AK$13=1,$AK$13=2,$AK$13=3,$AK$13=4),Datos!O4,IF($AK$13=5,Datos!O4,""))</f>
        <v>Posible   -  (3)</v>
      </c>
      <c r="S71" s="662"/>
      <c r="T71" s="662"/>
      <c r="U71" s="662"/>
      <c r="V71" s="662"/>
      <c r="W71" s="662"/>
      <c r="Z71" s="403"/>
      <c r="AA71" s="479">
        <f>IF($AK$13=5,3,3)</f>
        <v>3</v>
      </c>
      <c r="AB71" s="383" t="str">
        <f>IF(ISERROR(BL74=TRUE),"",IF(BL74="","",BL74))</f>
        <v/>
      </c>
      <c r="AC71" s="384"/>
      <c r="AD71" s="387" t="str">
        <f>IF(ISERROR(BM74=TRUE),"",IF(BM74="","",BM74))</f>
        <v/>
      </c>
      <c r="AE71" s="388"/>
      <c r="AF71" s="391" t="str">
        <f>IF(ISERROR(BN74=TRUE),"",IF(BN74="","",BN74))</f>
        <v/>
      </c>
      <c r="AG71" s="392"/>
      <c r="AH71" s="395" t="str">
        <f>IF(ISERROR(BO74=TRUE),"",IF(BO74="","",BO74))</f>
        <v/>
      </c>
      <c r="AI71" s="396"/>
      <c r="AJ71" s="395" t="str">
        <f>IF(ISERROR(BP74=TRUE),"",IF(BP74="","",BP74))</f>
        <v/>
      </c>
      <c r="AK71" s="396"/>
      <c r="AP71" s="484" t="s">
        <v>495</v>
      </c>
      <c r="AQ71" s="484"/>
      <c r="AR71" s="484"/>
      <c r="AS71" s="484"/>
      <c r="AT71" s="484"/>
      <c r="AU71" s="484"/>
      <c r="AV71" s="484"/>
      <c r="AW71" s="484"/>
      <c r="AX71" s="484"/>
      <c r="AY71" s="484"/>
      <c r="AZ71" s="484"/>
      <c r="BA71" s="484"/>
      <c r="BB71" s="484"/>
      <c r="BC71" s="484"/>
      <c r="BD71" s="484"/>
      <c r="BE71" s="484"/>
      <c r="BF71" s="484"/>
      <c r="BG71" s="20"/>
      <c r="BL71" s="11" t="s">
        <v>496</v>
      </c>
      <c r="BM71" s="11" t="s">
        <v>497</v>
      </c>
      <c r="BR71" s="85"/>
      <c r="BS71" s="379"/>
      <c r="BT71" s="379"/>
      <c r="BU71" s="372"/>
    </row>
    <row r="72" spans="1:73" ht="28.5" customHeight="1">
      <c r="A72" s="18"/>
      <c r="J72" s="667" t="str">
        <f>BM62</f>
        <v>Casi seguro   -  (5)</v>
      </c>
      <c r="K72" s="667"/>
      <c r="L72" s="667"/>
      <c r="M72" s="667"/>
      <c r="N72" s="667"/>
      <c r="O72" s="667"/>
      <c r="P72" s="667"/>
      <c r="R72" s="662" t="str">
        <f>IF(OR($AK$13=1,$AK$13=2,$AK$13=3,$AK$13=4),Datos!O5,IF($AK$13=5,Datos!O3,""))</f>
        <v>Probable   -  (4)</v>
      </c>
      <c r="S72" s="662"/>
      <c r="T72" s="662"/>
      <c r="U72" s="662"/>
      <c r="V72" s="662"/>
      <c r="W72" s="662"/>
      <c r="Z72" s="403"/>
      <c r="AA72" s="479"/>
      <c r="AB72" s="385"/>
      <c r="AC72" s="386"/>
      <c r="AD72" s="389"/>
      <c r="AE72" s="390"/>
      <c r="AF72" s="393"/>
      <c r="AG72" s="394"/>
      <c r="AH72" s="397"/>
      <c r="AI72" s="398"/>
      <c r="AJ72" s="397"/>
      <c r="AK72" s="398"/>
      <c r="AP72" s="400" t="s">
        <v>592</v>
      </c>
      <c r="AQ72" s="400"/>
      <c r="AR72" s="400"/>
      <c r="AS72" s="400"/>
      <c r="AT72" s="400"/>
      <c r="AU72" s="400"/>
      <c r="AV72" s="400"/>
      <c r="AW72" s="400"/>
      <c r="AX72" s="400"/>
      <c r="AY72" s="400"/>
      <c r="AZ72" s="400"/>
      <c r="BA72" s="400"/>
      <c r="BB72" s="400"/>
      <c r="BC72" s="400"/>
      <c r="BD72" s="400"/>
      <c r="BE72" s="400"/>
      <c r="BF72" s="400"/>
      <c r="BG72" s="20"/>
      <c r="BK72" s="85">
        <f>AA67</f>
        <v>1</v>
      </c>
      <c r="BL72" s="86" t="str">
        <f>IF(AK13="","",IF(AND(BK66=$BU$62,$BL$65=$BU$63),"X",""))</f>
        <v/>
      </c>
      <c r="BM72" s="86" t="str">
        <f>IF(AK13="","",IF(AND(BK66=$BU$62,$BM$65=$BU$63),"X",""))</f>
        <v/>
      </c>
      <c r="BN72" s="86" t="str">
        <f>IF(AK13="","",IF(AND(BK66=$BU$62,$BN$65=$BU$63),"X",""))</f>
        <v/>
      </c>
      <c r="BO72" s="86" t="str">
        <f>IF(AK13="","",IF(AND(BK66=$BU$62,$BO$65=$BU$63),"X",""))</f>
        <v/>
      </c>
      <c r="BP72" s="86" t="str">
        <f>IF(AK13="","",IF(AND(BK66=$BU$62,$BP$65=$BU$63),"X",""))</f>
        <v/>
      </c>
      <c r="BR72" s="85" t="str">
        <f>AH67</f>
        <v/>
      </c>
      <c r="BS72" s="86">
        <f>IF(AND($AK$13&lt;&gt;Datos!$A$6,OR($I$66=Datos!M2,$I$67=Datos!N2)),1,0)</f>
        <v>0</v>
      </c>
      <c r="BT72" s="86">
        <f>IF(AND($AK$13=Datos!$A$6,OR($I$66=Datos!M2,$I$67=Datos!N2)),5,0)</f>
        <v>0</v>
      </c>
      <c r="BU72" s="37"/>
    </row>
    <row r="73" spans="1:73" ht="14.25" customHeight="1">
      <c r="A73" s="18"/>
      <c r="J73" s="43"/>
      <c r="K73" s="44"/>
      <c r="L73" s="44"/>
      <c r="M73" s="44"/>
      <c r="N73" s="44"/>
      <c r="O73" s="44"/>
      <c r="P73" s="45"/>
      <c r="R73" s="662" t="str">
        <f>IF(OR($AK$13=1,$AK$13=2,$AK$13=3,$AK$13=4),Datos!O6,IF($AK$13=5,Datos!O2,""))</f>
        <v>Casi seguro   -  (5)</v>
      </c>
      <c r="S73" s="662"/>
      <c r="T73" s="662"/>
      <c r="U73" s="662"/>
      <c r="V73" s="662"/>
      <c r="W73" s="662"/>
      <c r="Z73" s="403"/>
      <c r="AA73" s="479">
        <f>IF($AK$13=5,2,4)</f>
        <v>4</v>
      </c>
      <c r="AB73" s="387" t="str">
        <f>IF(ISERROR(BL75=TRUE),"",IF(BL75="","",BL75))</f>
        <v/>
      </c>
      <c r="AC73" s="388"/>
      <c r="AD73" s="391" t="str">
        <f>IF(ISERROR(BM75=TRUE),"",IF(BM75="","",BM75))</f>
        <v/>
      </c>
      <c r="AE73" s="392"/>
      <c r="AF73" s="391" t="str">
        <f>IF(ISERROR(BN75=TRUE),"",IF(BN75="","",BN75))</f>
        <v/>
      </c>
      <c r="AG73" s="392"/>
      <c r="AH73" s="395" t="str">
        <f>IF(ISERROR(BO75=TRUE),"",IF(BO75="","",BO75))</f>
        <v/>
      </c>
      <c r="AI73" s="396"/>
      <c r="AJ73" s="395" t="str">
        <f>IF(ISERROR(BP75=TRUE),"",IF(BP75="","",BP75))</f>
        <v/>
      </c>
      <c r="AK73" s="396"/>
      <c r="AP73" s="400"/>
      <c r="AQ73" s="400"/>
      <c r="AR73" s="400"/>
      <c r="AS73" s="400"/>
      <c r="AT73" s="400"/>
      <c r="AU73" s="400"/>
      <c r="AV73" s="400"/>
      <c r="AW73" s="400"/>
      <c r="AX73" s="400"/>
      <c r="AY73" s="400"/>
      <c r="AZ73" s="400"/>
      <c r="BA73" s="400"/>
      <c r="BB73" s="400"/>
      <c r="BC73" s="400"/>
      <c r="BD73" s="400"/>
      <c r="BE73" s="400"/>
      <c r="BF73" s="400"/>
      <c r="BG73" s="20"/>
      <c r="BK73" s="85">
        <f>AA69</f>
        <v>2</v>
      </c>
      <c r="BL73" s="86" t="str">
        <f>IF(AK13="","",IF(AND(BK67=$BU$62,$BL$65=$BU$63),"X",""))</f>
        <v/>
      </c>
      <c r="BM73" s="86" t="str">
        <f>IF(AK13="","",IF(AND(BK67=$BU$62,$BM$65=$BU$63),"X",""))</f>
        <v/>
      </c>
      <c r="BN73" s="86" t="str">
        <f>IF(AK13="","",IF(AND(BK67=$BU$62,$BN$65=$BU$63),"X",""))</f>
        <v/>
      </c>
      <c r="BO73" s="86" t="str">
        <f>IF(AK13="","",IF(AND(BK67=$BU$62,$BO$65=$BU$63),"X",""))</f>
        <v/>
      </c>
      <c r="BP73" s="86" t="str">
        <f>IF(AK13="","",IF(AND(BK67=$BU$62,$BP$65=$BU$63),"X",""))</f>
        <v/>
      </c>
      <c r="BR73" s="85" t="str">
        <f>AH69</f>
        <v/>
      </c>
      <c r="BS73" s="86">
        <f>IF(AND($AK$13&lt;&gt;Datos!$A$6,OR($I$66=Datos!M3,$I$67=Datos!N3)),2,0)</f>
        <v>0</v>
      </c>
      <c r="BT73" s="86">
        <f>IF(AND($AK$13=Datos!$A$6,OR($I$66=Datos!M3,$I$67=Datos!N3)),4,0)</f>
        <v>0</v>
      </c>
      <c r="BU73" s="37"/>
    </row>
    <row r="74" spans="1:73" ht="28.5" customHeight="1">
      <c r="A74" s="18"/>
      <c r="C74" s="523" t="s">
        <v>499</v>
      </c>
      <c r="D74" s="523"/>
      <c r="Z74" s="403"/>
      <c r="AA74" s="479"/>
      <c r="AB74" s="389"/>
      <c r="AC74" s="390"/>
      <c r="AD74" s="393"/>
      <c r="AE74" s="394"/>
      <c r="AF74" s="393"/>
      <c r="AG74" s="394"/>
      <c r="AH74" s="397"/>
      <c r="AI74" s="398"/>
      <c r="AJ74" s="397"/>
      <c r="AK74" s="398"/>
      <c r="AP74" s="400"/>
      <c r="AQ74" s="400"/>
      <c r="AR74" s="400"/>
      <c r="AS74" s="400"/>
      <c r="AT74" s="400"/>
      <c r="AU74" s="400"/>
      <c r="AV74" s="400"/>
      <c r="AW74" s="400"/>
      <c r="AX74" s="400"/>
      <c r="AY74" s="400"/>
      <c r="AZ74" s="400"/>
      <c r="BA74" s="400"/>
      <c r="BB74" s="400"/>
      <c r="BC74" s="400"/>
      <c r="BD74" s="400"/>
      <c r="BE74" s="400"/>
      <c r="BF74" s="400"/>
      <c r="BG74" s="20"/>
      <c r="BK74" s="85">
        <f>AA71</f>
        <v>3</v>
      </c>
      <c r="BL74" s="86" t="str">
        <f>IF(AK13="","",IF(AND(BK68=$BU$62,$BL$65=$BU$63),"X",""))</f>
        <v/>
      </c>
      <c r="BM74" s="86" t="str">
        <f>IF(AK13="","",IF(AND(BK68=$BU$62,$BM$65=$BU$63),"X",""))</f>
        <v/>
      </c>
      <c r="BN74" s="86" t="str">
        <f>IF(AK13="","",IF(AND(BK68=$BU$62,$BN$65=$BU$63),"X",""))</f>
        <v/>
      </c>
      <c r="BO74" s="86" t="str">
        <f>IF(AK13="","",IF(AND(BK68=$BU$62,$BO$65=$BU$63),"X",""))</f>
        <v/>
      </c>
      <c r="BP74" s="86" t="str">
        <f>IF(AK13="","",IF(AND(BK68=$BU$62,$BP$65=$BU$63),"X",""))</f>
        <v/>
      </c>
      <c r="BR74" s="85" t="str">
        <f>AH71</f>
        <v/>
      </c>
      <c r="BS74" s="86">
        <f>IF(AND($AK$13&lt;&gt;Datos!$A$6,OR($I$66=Datos!M4,$I$67=Datos!N4)),3,0)</f>
        <v>0</v>
      </c>
      <c r="BT74" s="86">
        <f>IF(AND($AK$13=Datos!$A$6,OR($I$66=Datos!M4,$I$67=Datos!N4)),3,0)</f>
        <v>0</v>
      </c>
      <c r="BU74" s="37"/>
    </row>
    <row r="75" spans="1:73" ht="28.5" customHeight="1">
      <c r="A75" s="18"/>
      <c r="C75" s="523"/>
      <c r="D75" s="523"/>
      <c r="E75" s="655" t="str">
        <f>Datos!B2</f>
        <v>Riesgo de Corrupción</v>
      </c>
      <c r="F75" s="656"/>
      <c r="G75" s="656"/>
      <c r="H75" s="657"/>
      <c r="I75" s="658" t="str">
        <f>Datos!B3</f>
        <v>Riesgo Estratégico</v>
      </c>
      <c r="J75" s="658"/>
      <c r="K75" s="658"/>
      <c r="L75" s="658"/>
      <c r="M75" s="658" t="s">
        <v>500</v>
      </c>
      <c r="N75" s="658"/>
      <c r="O75" s="658"/>
      <c r="P75" s="658"/>
      <c r="Q75" s="46"/>
      <c r="R75" s="46"/>
      <c r="S75" s="47"/>
      <c r="Z75" s="403"/>
      <c r="AA75" s="479">
        <f>IF($AK$13=5,1,5)</f>
        <v>5</v>
      </c>
      <c r="AB75" s="391" t="str">
        <f>IF(ISERROR(BL76=TRUE),"",IF(BL76="","",BL76))</f>
        <v>X</v>
      </c>
      <c r="AC75" s="392"/>
      <c r="AD75" s="391" t="str">
        <f>IF(ISERROR(BM76=TRUE),"",IF(BM76="","",BM76))</f>
        <v/>
      </c>
      <c r="AE75" s="392"/>
      <c r="AF75" s="395" t="str">
        <f>IF(ISERROR(BN76=TRUE),"",IF(BN76="","",BN76))</f>
        <v/>
      </c>
      <c r="AG75" s="396"/>
      <c r="AH75" s="395" t="str">
        <f>IF(ISERROR(BO76=TRUE),"",IF(BO76="","",BO76))</f>
        <v/>
      </c>
      <c r="AI75" s="396"/>
      <c r="AJ75" s="395" t="str">
        <f>IF(ISERROR(BP76=TRUE),"",IF(BP76="","",BP76))</f>
        <v/>
      </c>
      <c r="AK75" s="396"/>
      <c r="AP75" s="400"/>
      <c r="AQ75" s="400"/>
      <c r="AR75" s="400"/>
      <c r="AS75" s="400"/>
      <c r="AT75" s="400"/>
      <c r="AU75" s="400"/>
      <c r="AV75" s="400"/>
      <c r="AW75" s="400"/>
      <c r="AX75" s="400"/>
      <c r="AY75" s="400"/>
      <c r="AZ75" s="400"/>
      <c r="BA75" s="400"/>
      <c r="BB75" s="400"/>
      <c r="BC75" s="400"/>
      <c r="BD75" s="400"/>
      <c r="BE75" s="400"/>
      <c r="BF75" s="400"/>
      <c r="BG75" s="20"/>
      <c r="BK75" s="85">
        <f>AA73</f>
        <v>4</v>
      </c>
      <c r="BL75" s="86" t="str">
        <f>IF(AK13="","",IF(AND(BK69=$BU$62,$BL$65=$BU$63),"X",""))</f>
        <v/>
      </c>
      <c r="BM75" s="86" t="str">
        <f>IF(AK13="","",IF(AND(BK69=$BU$62,$BM$65=$BU$63),"X",""))</f>
        <v/>
      </c>
      <c r="BN75" s="86" t="str">
        <f>IF(AK13="","",IF(AND(BK69=$BU$62,$BN$65=$BU$63),"X",""))</f>
        <v/>
      </c>
      <c r="BO75" s="86" t="str">
        <f>IF(AK13="","",IF(AND(BK69=$BU$62,$BO$65=$BU$63),"X",""))</f>
        <v/>
      </c>
      <c r="BP75" s="86" t="str">
        <f>IF(AK13="","",IF(AND(BK69=$BU$62,$BP$65=$BU$63),"X",""))</f>
        <v/>
      </c>
      <c r="BR75" s="85" t="str">
        <f>AH73</f>
        <v/>
      </c>
      <c r="BS75" s="86">
        <f>IF(AND($AK$13&lt;&gt;Datos!$A$6,OR($I$66=Datos!M5,$I$67=Datos!N5)),4,0)</f>
        <v>0</v>
      </c>
      <c r="BT75" s="86">
        <f>IF(AND($AK$13=Datos!$A$6,OR($I$66=Datos!M5,$I$67=Datos!N5)),2,0)</f>
        <v>0</v>
      </c>
      <c r="BU75" s="37"/>
    </row>
    <row r="76" spans="1:73" ht="33" customHeight="1">
      <c r="A76" s="18"/>
      <c r="C76" s="523"/>
      <c r="D76" s="523"/>
      <c r="E76" s="668" t="s">
        <v>501</v>
      </c>
      <c r="F76" s="669"/>
      <c r="G76" s="669"/>
      <c r="H76" s="670"/>
      <c r="I76" s="658" t="str">
        <f>Datos!B6</f>
        <v>Oportunidad</v>
      </c>
      <c r="J76" s="658"/>
      <c r="K76" s="658"/>
      <c r="L76" s="658"/>
      <c r="M76" s="671"/>
      <c r="N76" s="672"/>
      <c r="O76" s="672"/>
      <c r="P76" s="673"/>
      <c r="Q76" s="46"/>
      <c r="R76" s="666" t="str">
        <f>IF($AK$13=1,Datos!P2,IF(OR($AK$13=2,$AK$13=3),Imp_Est_Pro_Seg!AJ8,IF($AK$13=4,'Seguridad Información'!AJ8,IF($AK$13=5,Imp_oportunidad!AN8,""))))</f>
        <v>Insignificante   -  (1)</v>
      </c>
      <c r="S76" s="666"/>
      <c r="T76" s="666"/>
      <c r="U76" s="666"/>
      <c r="V76" s="666"/>
      <c r="W76" s="666"/>
      <c r="Z76" s="404"/>
      <c r="AA76" s="479"/>
      <c r="AB76" s="393"/>
      <c r="AC76" s="394"/>
      <c r="AD76" s="393"/>
      <c r="AE76" s="394"/>
      <c r="AF76" s="397"/>
      <c r="AG76" s="398"/>
      <c r="AH76" s="397"/>
      <c r="AI76" s="398"/>
      <c r="AJ76" s="397"/>
      <c r="AK76" s="398"/>
      <c r="AP76" s="400"/>
      <c r="AQ76" s="400"/>
      <c r="AR76" s="400"/>
      <c r="AS76" s="400"/>
      <c r="AT76" s="400"/>
      <c r="AU76" s="400"/>
      <c r="AV76" s="400"/>
      <c r="AW76" s="400"/>
      <c r="AX76" s="400"/>
      <c r="AY76" s="400"/>
      <c r="AZ76" s="400"/>
      <c r="BA76" s="400"/>
      <c r="BB76" s="400"/>
      <c r="BC76" s="400"/>
      <c r="BD76" s="400"/>
      <c r="BE76" s="400"/>
      <c r="BF76" s="400"/>
      <c r="BG76" s="20"/>
      <c r="BK76" s="85">
        <f>AA75</f>
        <v>5</v>
      </c>
      <c r="BL76" s="86" t="str">
        <f>IF(AK13="","",IF(AND(BK70=$BU$62,$BL$65=$BU$63),"X",""))</f>
        <v>X</v>
      </c>
      <c r="BM76" s="86" t="str">
        <f>IF(AK13="","",IF(AND(BK70=$BU$62,$BM$65=$BU$63),"X",""))</f>
        <v/>
      </c>
      <c r="BN76" s="86" t="str">
        <f>IF(AK13="","",IF(AND(BK70=$BU$62,$BN$65=$BU$63),"X",""))</f>
        <v/>
      </c>
      <c r="BO76" s="86" t="str">
        <f>IF(AK13="","",IF(AND(BK70=$BU$62,$BO$65=$BU$63),"X",""))</f>
        <v/>
      </c>
      <c r="BP76" s="86" t="str">
        <f>IF(AK13="","",IF(AND(BK70=$BU$62,$BP$65=$BU$63),"X",""))</f>
        <v/>
      </c>
      <c r="BR76" s="85" t="str">
        <f>AH75</f>
        <v/>
      </c>
      <c r="BS76" s="86">
        <f>IF(AND($AK$13&lt;&gt;Datos!$A$6,OR($I$66=Datos!M6,$I$67=Datos!N6)),5,0)</f>
        <v>5</v>
      </c>
      <c r="BT76" s="86">
        <f>IF(AND($AK$13=Datos!$A$6,OR($I$66=Datos!M6,$I$67=Datos!N6)),1,0)</f>
        <v>0</v>
      </c>
      <c r="BU76" s="37"/>
    </row>
    <row r="77" spans="1:73" ht="14.45" customHeight="1">
      <c r="A77" s="18"/>
      <c r="C77" s="523"/>
      <c r="D77" s="523"/>
      <c r="E77" s="455"/>
      <c r="F77" s="455"/>
      <c r="G77" s="455"/>
      <c r="H77" s="455"/>
      <c r="I77" s="455"/>
      <c r="J77" s="525"/>
      <c r="K77" s="525"/>
      <c r="L77" s="525"/>
      <c r="M77" s="525"/>
      <c r="N77" s="525"/>
      <c r="O77" s="525"/>
      <c r="P77" s="525"/>
      <c r="Q77" s="46"/>
      <c r="R77" s="659" t="str">
        <f>IF($AK$13=1,Datos!P3,IF(OR($AK$13=2,$AK$13=3),Imp_Est_Pro_Seg!AK8,IF($AK$13=4,'Seguridad Información'!AK8,IF($AK$13=5,Imp_oportunidad!AM8,""))))</f>
        <v/>
      </c>
      <c r="S77" s="659"/>
      <c r="T77" s="659"/>
      <c r="U77" s="659"/>
      <c r="V77" s="659"/>
      <c r="W77" s="659"/>
      <c r="Z77" s="48"/>
      <c r="AP77" s="143"/>
      <c r="AQ77" s="143"/>
      <c r="AR77" s="143"/>
      <c r="AS77" s="143"/>
      <c r="AT77" s="143"/>
      <c r="AU77" s="143"/>
      <c r="AV77" s="143"/>
      <c r="AW77" s="143"/>
      <c r="AX77" s="143"/>
      <c r="AY77" s="143"/>
      <c r="AZ77" s="143"/>
      <c r="BA77" s="143"/>
      <c r="BB77" s="143"/>
      <c r="BG77" s="20"/>
      <c r="BK77" s="85"/>
      <c r="BL77" s="85">
        <v>1</v>
      </c>
      <c r="BM77" s="85">
        <v>2</v>
      </c>
      <c r="BN77" s="85">
        <v>3</v>
      </c>
      <c r="BO77" s="85">
        <v>4</v>
      </c>
      <c r="BP77" s="85">
        <v>5</v>
      </c>
      <c r="BR77" s="85" t="s">
        <v>371</v>
      </c>
      <c r="BS77" s="86">
        <f>SUM(BS72:BT76)</f>
        <v>5</v>
      </c>
      <c r="BT77" s="85"/>
    </row>
    <row r="78" spans="1:73" ht="14.25" customHeight="1">
      <c r="A78" s="18"/>
      <c r="C78" s="523"/>
      <c r="D78" s="523"/>
      <c r="E78" s="660" t="str">
        <f>IF(AK13=Datos!$A$6,"Escala de impacto
(beneficio)","Escala de impacto")</f>
        <v>Escala de impacto</v>
      </c>
      <c r="F78" s="660"/>
      <c r="G78" s="660"/>
      <c r="H78" s="660"/>
      <c r="I78" s="661"/>
      <c r="J78" s="37"/>
      <c r="P78" s="38"/>
      <c r="R78" s="662" t="str">
        <f>IF($AK$13=1,Enc_Imp_Corrupción!$E$25,IF(OR($AK$13=2,$AK$13=3),Imp_Est_Pro_Seg!AL8,IF($AK$13=4,'Seguridad Información'!AL8,IF($AK$13=5,Imp_oportunidad!AL8,""))))</f>
        <v/>
      </c>
      <c r="S78" s="662"/>
      <c r="T78" s="662"/>
      <c r="U78" s="662"/>
      <c r="V78" s="662"/>
      <c r="W78" s="662"/>
      <c r="BG78" s="20"/>
      <c r="BR78" s="85"/>
      <c r="BS78" s="85"/>
      <c r="BT78" s="85"/>
    </row>
    <row r="79" spans="1:73" ht="28.5" customHeight="1">
      <c r="A79" s="18"/>
      <c r="E79" s="660"/>
      <c r="F79" s="660"/>
      <c r="G79" s="660"/>
      <c r="H79" s="660"/>
      <c r="I79" s="661"/>
      <c r="J79" s="663" t="str">
        <f>IF(J72="","", IF(ISERROR(BU63=TRUE),"",BU63))</f>
        <v>Insignificante   -  (1)</v>
      </c>
      <c r="K79" s="664"/>
      <c r="L79" s="664"/>
      <c r="M79" s="664"/>
      <c r="N79" s="664"/>
      <c r="O79" s="664"/>
      <c r="P79" s="665"/>
      <c r="R79" s="662" t="str">
        <f>IF($AK$13=1,Enc_Imp_Corrupción!$E$26,IF(OR($AK$13=2,$AK$13=3),Imp_Est_Pro_Seg!AM8,IF($AK$13=4,'Seguridad Información'!AM8,IF($AK$13=5,Imp_oportunidad!AK8,""))))</f>
        <v/>
      </c>
      <c r="S79" s="662"/>
      <c r="T79" s="662"/>
      <c r="U79" s="662"/>
      <c r="V79" s="662"/>
      <c r="W79" s="662"/>
      <c r="Z79" s="49"/>
      <c r="BG79" s="20"/>
    </row>
    <row r="80" spans="1:73">
      <c r="A80" s="18"/>
      <c r="E80" s="660"/>
      <c r="F80" s="660"/>
      <c r="G80" s="660"/>
      <c r="H80" s="660"/>
      <c r="I80" s="661"/>
      <c r="J80" s="43"/>
      <c r="K80" s="44"/>
      <c r="L80" s="44"/>
      <c r="M80" s="44"/>
      <c r="N80" s="44"/>
      <c r="O80" s="44"/>
      <c r="P80" s="45"/>
      <c r="R80" s="662" t="str">
        <f>IF($AK$13=1,Enc_Imp_Corrupción!$E$27,IF(OR($AK$13=2,$AK$13=3),Imp_Est_Pro_Seg!AN8,IF($AK$13=4,'Seguridad Información'!AN8,IF($AK$13=5,Imp_oportunidad!AJ8,""))))</f>
        <v/>
      </c>
      <c r="S80" s="662"/>
      <c r="T80" s="662"/>
      <c r="U80" s="662"/>
      <c r="V80" s="662"/>
      <c r="W80" s="662"/>
      <c r="Z80" s="49"/>
      <c r="BG80" s="20"/>
    </row>
    <row r="81" spans="1:78" ht="30" hidden="1" customHeight="1">
      <c r="A81" s="18"/>
      <c r="F81" s="460" t="s">
        <v>502</v>
      </c>
      <c r="G81" s="460"/>
      <c r="H81" s="460" t="s">
        <v>503</v>
      </c>
      <c r="I81" s="460"/>
      <c r="Z81" s="49"/>
      <c r="BG81" s="20"/>
    </row>
    <row r="82" spans="1:78" ht="24" hidden="1" customHeight="1">
      <c r="A82" s="18"/>
      <c r="F82" s="50"/>
      <c r="G82" s="25"/>
      <c r="H82" s="87">
        <f>IF(R76&lt;&gt;"",1,IF(R77&lt;&gt;"",2,IF(R78&lt;&gt;"",3,IF(R79&lt;&gt;"",4,IF(R80&lt;&gt;"",5,"")))))</f>
        <v>1</v>
      </c>
      <c r="I82" s="25"/>
      <c r="Z82" s="49"/>
      <c r="BG82" s="20"/>
      <c r="BL82" s="39"/>
      <c r="BM82" s="39"/>
      <c r="BN82" s="39"/>
      <c r="BO82" s="39"/>
    </row>
    <row r="83" spans="1:78" ht="30" customHeight="1" thickBot="1">
      <c r="A83" s="51"/>
      <c r="B83" s="52"/>
      <c r="C83" s="52"/>
      <c r="D83" s="52"/>
      <c r="E83" s="52"/>
      <c r="F83" s="52"/>
      <c r="G83" s="52"/>
      <c r="H83" s="52"/>
      <c r="I83" s="52"/>
      <c r="J83" s="52"/>
      <c r="K83" s="52"/>
      <c r="L83" s="52"/>
      <c r="M83" s="52"/>
      <c r="N83" s="52"/>
      <c r="O83" s="52"/>
      <c r="P83" s="52"/>
      <c r="Q83" s="52"/>
      <c r="R83" s="52"/>
      <c r="S83" s="52"/>
      <c r="T83" s="52"/>
      <c r="U83" s="52"/>
      <c r="V83" s="52"/>
      <c r="W83" s="52"/>
      <c r="X83" s="52"/>
      <c r="Y83" s="52"/>
      <c r="Z83" s="53"/>
      <c r="AA83" s="52"/>
      <c r="AB83" s="52"/>
      <c r="AC83" s="52"/>
      <c r="AD83" s="52"/>
      <c r="AE83" s="52"/>
      <c r="AF83" s="52"/>
      <c r="AG83" s="52"/>
      <c r="AH83" s="52"/>
      <c r="AI83" s="52"/>
      <c r="AJ83" s="52"/>
      <c r="AK83" s="52"/>
      <c r="AL83" s="52"/>
      <c r="AM83" s="52"/>
      <c r="AN83" s="52"/>
      <c r="AO83" s="52"/>
      <c r="AP83" s="52"/>
      <c r="AQ83" s="52"/>
      <c r="AR83" s="52"/>
      <c r="AS83" s="52"/>
      <c r="AT83" s="52"/>
      <c r="AU83" s="52"/>
      <c r="AV83" s="52"/>
      <c r="AW83" s="52"/>
      <c r="AX83" s="52"/>
      <c r="AY83" s="52"/>
      <c r="AZ83" s="52"/>
      <c r="BA83" s="52"/>
      <c r="BB83" s="52"/>
      <c r="BC83" s="52"/>
      <c r="BD83" s="52"/>
      <c r="BE83" s="52"/>
      <c r="BF83" s="52"/>
      <c r="BG83" s="54"/>
    </row>
    <row r="84" spans="1:78" ht="32.25" customHeight="1" thickBot="1">
      <c r="A84" s="380" t="s">
        <v>504</v>
      </c>
      <c r="B84" s="381"/>
      <c r="C84" s="381"/>
      <c r="D84" s="381"/>
      <c r="E84" s="381"/>
      <c r="F84" s="381"/>
      <c r="G84" s="381"/>
      <c r="H84" s="381"/>
      <c r="I84" s="381"/>
      <c r="J84" s="382"/>
      <c r="K84" s="27"/>
      <c r="L84" s="27"/>
      <c r="M84" s="16"/>
      <c r="N84" s="16"/>
      <c r="O84" s="16"/>
      <c r="P84" s="16"/>
      <c r="Q84" s="16"/>
      <c r="R84" s="16"/>
      <c r="S84" s="16"/>
      <c r="T84" s="16"/>
      <c r="U84" s="16"/>
      <c r="V84" s="16"/>
      <c r="W84" s="16"/>
      <c r="X84" s="529" t="s">
        <v>505</v>
      </c>
      <c r="Y84" s="530"/>
      <c r="Z84" s="530"/>
      <c r="AA84" s="530"/>
      <c r="AB84" s="530"/>
      <c r="AC84" s="530"/>
      <c r="AD84" s="530"/>
      <c r="AE84" s="530"/>
      <c r="AF84" s="530"/>
      <c r="AG84" s="530"/>
      <c r="AH84" s="530"/>
      <c r="AI84" s="530"/>
      <c r="AJ84" s="530"/>
      <c r="AK84" s="530"/>
      <c r="AL84" s="530"/>
      <c r="AM84" s="531"/>
      <c r="AN84" s="535" t="s">
        <v>506</v>
      </c>
      <c r="AO84" s="536"/>
      <c r="AP84" s="536"/>
      <c r="AQ84" s="536"/>
      <c r="AR84" s="536"/>
      <c r="AS84" s="537"/>
      <c r="AT84" s="16"/>
      <c r="AU84" s="98"/>
      <c r="AV84" s="98"/>
      <c r="AW84" s="16"/>
      <c r="AX84" s="16"/>
      <c r="AY84" s="16"/>
      <c r="AZ84" s="16"/>
      <c r="BA84" s="16"/>
      <c r="BB84" s="16"/>
      <c r="BC84" s="16"/>
      <c r="BD84" s="16"/>
      <c r="BE84" s="16"/>
      <c r="BF84" s="16"/>
      <c r="BG84" s="17"/>
    </row>
    <row r="85" spans="1:78" ht="15" customHeight="1">
      <c r="A85" s="18"/>
      <c r="X85" s="526" t="s">
        <v>507</v>
      </c>
      <c r="Y85" s="526"/>
      <c r="Z85" s="526"/>
      <c r="AA85" s="526"/>
      <c r="AB85" s="526" t="s">
        <v>508</v>
      </c>
      <c r="AC85" s="526"/>
      <c r="AD85" s="526" t="s">
        <v>509</v>
      </c>
      <c r="AE85" s="526"/>
      <c r="AF85" s="526" t="s">
        <v>510</v>
      </c>
      <c r="AG85" s="526"/>
      <c r="AH85" s="527" t="s">
        <v>511</v>
      </c>
      <c r="AI85" s="528"/>
      <c r="AJ85" s="526" t="s">
        <v>512</v>
      </c>
      <c r="AK85" s="526"/>
      <c r="AL85" s="532" t="s">
        <v>513</v>
      </c>
      <c r="AM85" s="532"/>
      <c r="AN85" s="538" t="s">
        <v>514</v>
      </c>
      <c r="AO85" s="538"/>
      <c r="AP85" s="538"/>
      <c r="AQ85" s="538"/>
      <c r="AR85" s="542" t="s">
        <v>515</v>
      </c>
      <c r="AS85" s="542"/>
      <c r="AT85" s="99"/>
      <c r="AU85" s="100"/>
      <c r="AV85" s="100"/>
      <c r="AZ85" s="93"/>
      <c r="BA85" s="93"/>
      <c r="BB85" s="93"/>
      <c r="BE85" s="44"/>
      <c r="BG85" s="20"/>
      <c r="BS85" s="556" t="s">
        <v>516</v>
      </c>
      <c r="BT85" s="557"/>
      <c r="BU85" s="558"/>
      <c r="BV85" s="556" t="s">
        <v>517</v>
      </c>
      <c r="BW85" s="557"/>
      <c r="BX85" s="558"/>
    </row>
    <row r="86" spans="1:78" ht="226.5" customHeight="1">
      <c r="A86" s="18"/>
      <c r="D86" s="484" t="s">
        <v>518</v>
      </c>
      <c r="E86" s="484"/>
      <c r="F86" s="484"/>
      <c r="G86" s="484"/>
      <c r="H86" s="484"/>
      <c r="I86" s="484"/>
      <c r="J86" s="484"/>
      <c r="K86" s="484"/>
      <c r="L86" s="484"/>
      <c r="M86" s="484"/>
      <c r="N86" s="484"/>
      <c r="O86" s="484"/>
      <c r="P86" s="484"/>
      <c r="Q86" s="484"/>
      <c r="R86" s="484"/>
      <c r="S86" s="484"/>
      <c r="T86" s="521" t="s">
        <v>519</v>
      </c>
      <c r="U86" s="521"/>
      <c r="V86" s="521"/>
      <c r="W86" s="521"/>
      <c r="X86" s="522" t="s">
        <v>520</v>
      </c>
      <c r="Y86" s="522"/>
      <c r="Z86" s="522" t="s">
        <v>521</v>
      </c>
      <c r="AA86" s="522"/>
      <c r="AB86" s="522" t="s">
        <v>522</v>
      </c>
      <c r="AC86" s="522"/>
      <c r="AD86" s="522" t="s">
        <v>523</v>
      </c>
      <c r="AE86" s="522"/>
      <c r="AF86" s="522" t="s">
        <v>524</v>
      </c>
      <c r="AG86" s="522"/>
      <c r="AH86" s="522" t="s">
        <v>525</v>
      </c>
      <c r="AI86" s="522"/>
      <c r="AJ86" s="522" t="s">
        <v>526</v>
      </c>
      <c r="AK86" s="522"/>
      <c r="AL86" s="532"/>
      <c r="AM86" s="532"/>
      <c r="AN86" s="539" t="s">
        <v>527</v>
      </c>
      <c r="AO86" s="540"/>
      <c r="AP86" s="540"/>
      <c r="AQ86" s="541"/>
      <c r="AR86" s="542"/>
      <c r="AS86" s="542"/>
      <c r="AT86" s="534" t="s">
        <v>528</v>
      </c>
      <c r="AU86" s="510"/>
      <c r="AV86" s="511"/>
      <c r="AW86" s="534" t="s">
        <v>529</v>
      </c>
      <c r="AX86" s="510"/>
      <c r="AY86" s="511"/>
      <c r="AZ86" s="559" t="str">
        <f>IF(AK13=Datos!A6,"¿El conjunto de controles ayuda a incrementar la probabilidad?","¿El conjunto de controles ayuda a disminunir la probabilidad?")</f>
        <v>¿El conjunto de controles ayuda a disminunir la probabilidad?</v>
      </c>
      <c r="BA86" s="560"/>
      <c r="BB86" s="561"/>
      <c r="BC86" s="562" t="s">
        <v>530</v>
      </c>
      <c r="BD86" s="563"/>
      <c r="BE86" s="563"/>
      <c r="BF86" s="563"/>
      <c r="BG86" s="564"/>
      <c r="BI86" s="55" t="str">
        <f>$X$85</f>
        <v>Responsable</v>
      </c>
      <c r="BJ86" s="55" t="str">
        <f>$X$85</f>
        <v>Responsable</v>
      </c>
      <c r="BK86" s="55" t="str">
        <f>$AB$85</f>
        <v>Periodicidad</v>
      </c>
      <c r="BL86" s="55" t="str">
        <f>$AD$85</f>
        <v>Propósito</v>
      </c>
      <c r="BM86" s="55" t="str">
        <f>$AF$85</f>
        <v>Realización</v>
      </c>
      <c r="BN86" s="55" t="str">
        <f>$AH$85</f>
        <v>Observación</v>
      </c>
      <c r="BO86" s="55" t="str">
        <f>$AJ$85</f>
        <v>Evidencia</v>
      </c>
      <c r="BP86" s="56" t="s">
        <v>531</v>
      </c>
      <c r="BQ86" s="89" t="s">
        <v>532</v>
      </c>
      <c r="BR86" s="89" t="s">
        <v>533</v>
      </c>
      <c r="BS86" s="86" t="str">
        <f>Datos!$AO$2</f>
        <v>Fuerte</v>
      </c>
      <c r="BT86" s="86" t="str">
        <f>Datos!$AO$3</f>
        <v>Moderado</v>
      </c>
      <c r="BU86" s="86" t="str">
        <f>Datos!$AO$4</f>
        <v>Débil</v>
      </c>
      <c r="BV86" s="86" t="s">
        <v>534</v>
      </c>
      <c r="BW86" s="86" t="s">
        <v>535</v>
      </c>
      <c r="BX86" s="86" t="s">
        <v>536</v>
      </c>
      <c r="BY86" s="86" t="s">
        <v>537</v>
      </c>
      <c r="BZ86" s="86" t="s">
        <v>538</v>
      </c>
    </row>
    <row r="87" spans="1:78" ht="228.75" customHeight="1">
      <c r="A87" s="18"/>
      <c r="D87" s="436" t="s">
        <v>593</v>
      </c>
      <c r="E87" s="436"/>
      <c r="F87" s="436"/>
      <c r="G87" s="436"/>
      <c r="H87" s="436"/>
      <c r="I87" s="436"/>
      <c r="J87" s="436"/>
      <c r="K87" s="436"/>
      <c r="L87" s="436"/>
      <c r="M87" s="436"/>
      <c r="N87" s="436"/>
      <c r="O87" s="436"/>
      <c r="P87" s="436"/>
      <c r="Q87" s="436"/>
      <c r="R87" s="436"/>
      <c r="S87" s="436"/>
      <c r="T87" s="437" t="str">
        <f t="shared" ref="T87:T96" si="0">IF(D87&lt;&gt;"","Preventivo","")</f>
        <v>Preventivo</v>
      </c>
      <c r="U87" s="437"/>
      <c r="V87" s="437"/>
      <c r="W87" s="437"/>
      <c r="X87" s="438" t="s">
        <v>74</v>
      </c>
      <c r="Y87" s="439"/>
      <c r="Z87" s="438" t="s">
        <v>75</v>
      </c>
      <c r="AA87" s="439"/>
      <c r="AB87" s="438" t="s">
        <v>76</v>
      </c>
      <c r="AC87" s="439"/>
      <c r="AD87" s="438" t="s">
        <v>77</v>
      </c>
      <c r="AE87" s="439"/>
      <c r="AF87" s="438" t="s">
        <v>78</v>
      </c>
      <c r="AG87" s="439"/>
      <c r="AH87" s="438" t="s">
        <v>79</v>
      </c>
      <c r="AI87" s="439"/>
      <c r="AJ87" s="438" t="s">
        <v>80</v>
      </c>
      <c r="AK87" s="439"/>
      <c r="AL87" s="457" t="str">
        <f t="shared" ref="AL87:AL96" si="1">IF(D87&lt;&gt;"",BQ87,"")</f>
        <v>Fuerte</v>
      </c>
      <c r="AM87" s="458"/>
      <c r="AN87" s="457" t="s">
        <v>82</v>
      </c>
      <c r="AO87" s="533"/>
      <c r="AP87" s="533"/>
      <c r="AQ87" s="458"/>
      <c r="AR87" s="457" t="str">
        <f>IF(AN87&lt;&gt;"",BR87,"")</f>
        <v>Fuerte</v>
      </c>
      <c r="AS87" s="458"/>
      <c r="AT87" s="457" t="str">
        <f t="shared" ref="AT87:AT96" si="2">IF(BV87="","",BV87)</f>
        <v>Fuerte</v>
      </c>
      <c r="AU87" s="533"/>
      <c r="AV87" s="458"/>
      <c r="AW87" s="547" t="str">
        <f>IF(OR(AT87="",BX97=""),"",BX97)</f>
        <v>Moderado</v>
      </c>
      <c r="AX87" s="548"/>
      <c r="AY87" s="549"/>
      <c r="AZ87" s="547" t="str">
        <f>IF(AW87="","",IF(BW$97&gt;=Datos!$AS$2,Datos!AQ2,Datos!AQ3))</f>
        <v>No disminuye</v>
      </c>
      <c r="BA87" s="548"/>
      <c r="BB87" s="549"/>
      <c r="BC87" s="347" t="s">
        <v>594</v>
      </c>
      <c r="BD87" s="348"/>
      <c r="BE87" s="348"/>
      <c r="BF87" s="348"/>
      <c r="BG87" s="349"/>
      <c r="BI87" s="86">
        <f>IF(X87=Datos!$AH$2,15,"")</f>
        <v>15</v>
      </c>
      <c r="BJ87" s="86">
        <f>IF(Z87=Datos!$AI$2,15,"")</f>
        <v>15</v>
      </c>
      <c r="BK87" s="86">
        <f>IF(AB87=Datos!$AJ$2,15,"")</f>
        <v>15</v>
      </c>
      <c r="BL87" s="86">
        <f>IF(AD87=Datos!$AK$2,15,"")</f>
        <v>15</v>
      </c>
      <c r="BM87" s="86">
        <f>IF(AF87=Datos!$AL$2,15,"")</f>
        <v>15</v>
      </c>
      <c r="BN87" s="86">
        <f>IF(AH87=Datos!$AM$2,15,"")</f>
        <v>15</v>
      </c>
      <c r="BO87" s="86">
        <f>IF(AJ87=Datos!$AN$2,10,IF(AJ87=Datos!$AN$3,5,IF(AJ87=Datos!$AN$4,"","")))</f>
        <v>10</v>
      </c>
      <c r="BP87" s="86">
        <f>SUM(BI87:BO87)</f>
        <v>100</v>
      </c>
      <c r="BQ87" s="86" t="str">
        <f>IF(D87="","",IF(BP87&gt;=96,Datos!$AO$2,IF(BP87&gt;=86,Datos!$AO$3,IF(BP87&lt;86,Datos!$AO$4,""))))</f>
        <v>Fuerte</v>
      </c>
      <c r="BR87" s="86" t="str">
        <f>IF(AN87="","",IF(AN87=Datos!$AP$2,Datos!$AO$2,IF(AN87=Datos!$AP$3,Datos!$AO$3,IF(AN87=Datos!$AP$4,Datos!$AO$4,""))))</f>
        <v>Fuerte</v>
      </c>
      <c r="BS87" s="86" t="str">
        <f>IF(AND(BQ87=$BS$86,BR87=$BS$86),$BS$86,"")</f>
        <v>Fuerte</v>
      </c>
      <c r="BT87" s="86" t="str">
        <f>IF(AND(BQ87=$BS$86,BR87=$BT$86),$BT$86,IF(AND(BQ87=$BT$86,BR87=$BS$86),$BT$86,IF(AND(BQ87=$BT$86,BR87=$BT$86),$BT$86,"")))</f>
        <v/>
      </c>
      <c r="BU87" s="86" t="str">
        <f>IF(AND(BQ87=$BS$86,BR87=$BU$86),$BU$86,IF(AND(BQ87=$BT$86,BR87=$BU$86),$BU$86,IF(AND(BQ87=$BU$86,BR87=$BS$86),$BU$86,IF(AND(BQ87=$BU$86,BR87=$BT$86),$BU$86,IF(AND(BQ87=$BU$86,BR87=$BU$86),$BU$86,"")))))</f>
        <v/>
      </c>
      <c r="BV87" s="86" t="str">
        <f>IF(BS87&lt;&gt;"",BS87,IF(BT87&lt;&gt;"",BT87,IF(BU87&lt;&gt;"",BU87,"")))</f>
        <v>Fuerte</v>
      </c>
      <c r="BW87" s="86">
        <f>IF(BV87=Datos!$AO$2,100,IF(BV87=Datos!$AO$3,50,IF(BV87=Datos!$AO$4,0,"")))</f>
        <v>100</v>
      </c>
      <c r="BX87" s="92"/>
      <c r="BY87" s="94"/>
      <c r="BZ87" s="91"/>
    </row>
    <row r="88" spans="1:78" ht="118.5" customHeight="1">
      <c r="A88" s="18"/>
      <c r="D88" s="436" t="s">
        <v>595</v>
      </c>
      <c r="E88" s="436"/>
      <c r="F88" s="436"/>
      <c r="G88" s="436"/>
      <c r="H88" s="436"/>
      <c r="I88" s="436"/>
      <c r="J88" s="436"/>
      <c r="K88" s="436"/>
      <c r="L88" s="436"/>
      <c r="M88" s="436"/>
      <c r="N88" s="436"/>
      <c r="O88" s="436"/>
      <c r="P88" s="436"/>
      <c r="Q88" s="436"/>
      <c r="R88" s="436"/>
      <c r="S88" s="436"/>
      <c r="T88" s="437" t="str">
        <f t="shared" si="0"/>
        <v>Preventivo</v>
      </c>
      <c r="U88" s="437"/>
      <c r="V88" s="437"/>
      <c r="W88" s="437"/>
      <c r="X88" s="438" t="s">
        <v>74</v>
      </c>
      <c r="Y88" s="439"/>
      <c r="Z88" s="438" t="s">
        <v>75</v>
      </c>
      <c r="AA88" s="439"/>
      <c r="AB88" s="438" t="s">
        <v>76</v>
      </c>
      <c r="AC88" s="439"/>
      <c r="AD88" s="438" t="s">
        <v>77</v>
      </c>
      <c r="AE88" s="439"/>
      <c r="AF88" s="438" t="s">
        <v>78</v>
      </c>
      <c r="AG88" s="439"/>
      <c r="AH88" s="438" t="s">
        <v>115</v>
      </c>
      <c r="AI88" s="439"/>
      <c r="AJ88" s="438" t="s">
        <v>80</v>
      </c>
      <c r="AK88" s="439"/>
      <c r="AL88" s="457" t="str">
        <f t="shared" si="1"/>
        <v>Débil</v>
      </c>
      <c r="AM88" s="458"/>
      <c r="AN88" s="457" t="s">
        <v>82</v>
      </c>
      <c r="AO88" s="533"/>
      <c r="AP88" s="533"/>
      <c r="AQ88" s="458"/>
      <c r="AR88" s="457" t="str">
        <f t="shared" ref="AR88:AR96" si="3">IF(AN88&lt;&gt;"",BR88,"")</f>
        <v>Fuerte</v>
      </c>
      <c r="AS88" s="458"/>
      <c r="AT88" s="457" t="str">
        <f t="shared" si="2"/>
        <v>Débil</v>
      </c>
      <c r="AU88" s="533"/>
      <c r="AV88" s="458"/>
      <c r="AW88" s="550"/>
      <c r="AX88" s="551"/>
      <c r="AY88" s="552"/>
      <c r="AZ88" s="550"/>
      <c r="BA88" s="551"/>
      <c r="BB88" s="552"/>
      <c r="BC88" s="347" t="s">
        <v>596</v>
      </c>
      <c r="BD88" s="348"/>
      <c r="BE88" s="348"/>
      <c r="BF88" s="348"/>
      <c r="BG88" s="349"/>
      <c r="BI88" s="86">
        <f>IF(X88=Datos!$AH$2,15,"")</f>
        <v>15</v>
      </c>
      <c r="BJ88" s="86">
        <f>IF(Z88=Datos!$AI$2,15,"")</f>
        <v>15</v>
      </c>
      <c r="BK88" s="86">
        <f>IF(AB88=Datos!$AJ$2,15,"")</f>
        <v>15</v>
      </c>
      <c r="BL88" s="86">
        <f>IF(AD88=Datos!$AK$2,15,"")</f>
        <v>15</v>
      </c>
      <c r="BM88" s="86">
        <f>IF(AF88=Datos!$AL$2,15,"")</f>
        <v>15</v>
      </c>
      <c r="BN88" s="86" t="str">
        <f>IF(AH88=Datos!$AM$2,15,"")</f>
        <v/>
      </c>
      <c r="BO88" s="86">
        <f>IF(AJ88=Datos!$AN$2,10,IF(AJ88=Datos!$AN$3,5,IF(AJ88=Datos!$AN$4,"","")))</f>
        <v>10</v>
      </c>
      <c r="BP88" s="86">
        <f t="shared" ref="BP88:BP96" si="4">SUM(BI88:BO88)</f>
        <v>85</v>
      </c>
      <c r="BQ88" s="86" t="str">
        <f>IF(D88="","",IF(BP88&gt;=96,Datos!$AO$2,IF(BP88&gt;=86,Datos!$AO$3,IF(BP88&lt;86,Datos!$AO$4,""))))</f>
        <v>Débil</v>
      </c>
      <c r="BR88" s="86" t="str">
        <f>IF(AN88="","",IF(AN88=Datos!$AP$2,Datos!$AO$2,IF(AN88=Datos!$AP$3,Datos!$AO$3,IF(AN88=Datos!$AP$4,Datos!$AO$4,""))))</f>
        <v>Fuerte</v>
      </c>
      <c r="BS88" s="86" t="str">
        <f t="shared" ref="BS88:BS96" si="5">IF(AND(BQ88=$BS$86,BR88=$BS$86),$BS$86,"")</f>
        <v/>
      </c>
      <c r="BT88" s="86" t="str">
        <f t="shared" ref="BT88:BT96" si="6">IF(AND(BQ88=$BS$86,BR88=$BT$86),$BT$86,IF(AND(BQ88=$BT$86,BR88=$BS$86),$BT$86,IF(AND(BQ88=$BT$86,BR88=$BT$86),$BT$86,"")))</f>
        <v/>
      </c>
      <c r="BU88" s="86" t="str">
        <f t="shared" ref="BU88:BU96" si="7">IF(AND(BQ88=$BS$86,BR88=$BU$86),$BU$86,IF(AND(BQ88=$BT$86,BR88=$BU$86),$BU$86,IF(AND(BQ88=$BU$86,BR88=$BS$86),$BU$86,IF(AND(BQ88=$BU$86,BR88=$BT$86),$BU$86,IF(AND(BQ88=$BU$86,BR88=$BU$86),$BU$86,"")))))</f>
        <v>Débil</v>
      </c>
      <c r="BV88" s="86" t="str">
        <f t="shared" ref="BV88:BV96" si="8">IF(BS88&lt;&gt;"",BS88,IF(BT88&lt;&gt;"",BT88,IF(BU88&lt;&gt;"",BU88,"")))</f>
        <v>Débil</v>
      </c>
      <c r="BW88" s="86">
        <f>IF(BV88=Datos!$AO$2,100,IF(BV88=Datos!$AO$3,50,IF(BV88=Datos!$AO$4,0,"")))</f>
        <v>0</v>
      </c>
      <c r="BX88" s="92"/>
      <c r="BY88" s="92"/>
      <c r="BZ88" s="91"/>
    </row>
    <row r="89" spans="1:78" ht="87" customHeight="1">
      <c r="A89" s="18"/>
      <c r="D89" s="436" t="s">
        <v>597</v>
      </c>
      <c r="E89" s="436"/>
      <c r="F89" s="436"/>
      <c r="G89" s="436"/>
      <c r="H89" s="436"/>
      <c r="I89" s="436"/>
      <c r="J89" s="436"/>
      <c r="K89" s="436"/>
      <c r="L89" s="436"/>
      <c r="M89" s="436"/>
      <c r="N89" s="436"/>
      <c r="O89" s="436"/>
      <c r="P89" s="436"/>
      <c r="Q89" s="436"/>
      <c r="R89" s="436"/>
      <c r="S89" s="436"/>
      <c r="T89" s="437" t="str">
        <f t="shared" si="0"/>
        <v>Preventivo</v>
      </c>
      <c r="U89" s="437"/>
      <c r="V89" s="437"/>
      <c r="W89" s="437"/>
      <c r="X89" s="438" t="s">
        <v>74</v>
      </c>
      <c r="Y89" s="439"/>
      <c r="Z89" s="438" t="s">
        <v>75</v>
      </c>
      <c r="AA89" s="439"/>
      <c r="AB89" s="438" t="s">
        <v>76</v>
      </c>
      <c r="AC89" s="439"/>
      <c r="AD89" s="438" t="s">
        <v>77</v>
      </c>
      <c r="AE89" s="439"/>
      <c r="AF89" s="438" t="s">
        <v>78</v>
      </c>
      <c r="AG89" s="439"/>
      <c r="AH89" s="438" t="s">
        <v>79</v>
      </c>
      <c r="AI89" s="439"/>
      <c r="AJ89" s="438" t="s">
        <v>80</v>
      </c>
      <c r="AK89" s="439"/>
      <c r="AL89" s="457" t="str">
        <f t="shared" si="1"/>
        <v>Fuerte</v>
      </c>
      <c r="AM89" s="458"/>
      <c r="AN89" s="457" t="s">
        <v>82</v>
      </c>
      <c r="AO89" s="533"/>
      <c r="AP89" s="533"/>
      <c r="AQ89" s="458"/>
      <c r="AR89" s="457" t="str">
        <f t="shared" si="3"/>
        <v>Fuerte</v>
      </c>
      <c r="AS89" s="458"/>
      <c r="AT89" s="457" t="str">
        <f t="shared" si="2"/>
        <v>Fuerte</v>
      </c>
      <c r="AU89" s="533"/>
      <c r="AV89" s="458"/>
      <c r="AW89" s="550"/>
      <c r="AX89" s="551"/>
      <c r="AY89" s="552"/>
      <c r="AZ89" s="550"/>
      <c r="BA89" s="551"/>
      <c r="BB89" s="552"/>
      <c r="BC89" s="347" t="s">
        <v>598</v>
      </c>
      <c r="BD89" s="348"/>
      <c r="BE89" s="348"/>
      <c r="BF89" s="348"/>
      <c r="BG89" s="349"/>
      <c r="BI89" s="86">
        <f>IF(X89=Datos!$AH$2,15,"")</f>
        <v>15</v>
      </c>
      <c r="BJ89" s="86">
        <f>IF(Z89=Datos!$AI$2,15,"")</f>
        <v>15</v>
      </c>
      <c r="BK89" s="86">
        <f>IF(AB89=Datos!$AJ$2,15,"")</f>
        <v>15</v>
      </c>
      <c r="BL89" s="86">
        <f>IF(AD89=Datos!$AK$2,15,"")</f>
        <v>15</v>
      </c>
      <c r="BM89" s="86">
        <f>IF(AF89=Datos!$AL$2,15,"")</f>
        <v>15</v>
      </c>
      <c r="BN89" s="86">
        <f>IF(AH89=Datos!$AM$2,15,"")</f>
        <v>15</v>
      </c>
      <c r="BO89" s="86">
        <f>IF(AJ89=Datos!$AN$2,10,IF(AJ89=Datos!$AN$3,5,IF(AJ89=Datos!$AN$4,"","")))</f>
        <v>10</v>
      </c>
      <c r="BP89" s="86">
        <f t="shared" si="4"/>
        <v>100</v>
      </c>
      <c r="BQ89" s="86" t="str">
        <f>IF(D89="","",IF(BP89&gt;=96,Datos!$AO$2,IF(BP89&gt;=86,Datos!$AO$3,IF(BP89&lt;86,Datos!$AO$4,""))))</f>
        <v>Fuerte</v>
      </c>
      <c r="BR89" s="86" t="str">
        <f>IF(AN89="","",IF(AN89=Datos!$AP$2,Datos!$AO$2,IF(AN89=Datos!$AP$3,Datos!$AO$3,IF(AN89=Datos!$AP$4,Datos!$AO$4,""))))</f>
        <v>Fuerte</v>
      </c>
      <c r="BS89" s="86" t="str">
        <f t="shared" si="5"/>
        <v>Fuerte</v>
      </c>
      <c r="BT89" s="86" t="str">
        <f t="shared" si="6"/>
        <v/>
      </c>
      <c r="BU89" s="86" t="str">
        <f t="shared" si="7"/>
        <v/>
      </c>
      <c r="BV89" s="86" t="str">
        <f t="shared" si="8"/>
        <v>Fuerte</v>
      </c>
      <c r="BW89" s="86">
        <f>IF(BV89=Datos!$AO$2,100,IF(BV89=Datos!$AO$3,50,IF(BV89=Datos!$AO$4,0,"")))</f>
        <v>100</v>
      </c>
      <c r="BX89" s="92"/>
      <c r="BY89" s="92"/>
      <c r="BZ89" s="91"/>
    </row>
    <row r="90" spans="1:78" ht="23.25" customHeight="1">
      <c r="A90" s="18"/>
      <c r="D90" s="436"/>
      <c r="E90" s="436"/>
      <c r="F90" s="436"/>
      <c r="G90" s="436"/>
      <c r="H90" s="436"/>
      <c r="I90" s="436"/>
      <c r="J90" s="436"/>
      <c r="K90" s="436"/>
      <c r="L90" s="436"/>
      <c r="M90" s="436"/>
      <c r="N90" s="436"/>
      <c r="O90" s="436"/>
      <c r="P90" s="436"/>
      <c r="Q90" s="436"/>
      <c r="R90" s="436"/>
      <c r="S90" s="436"/>
      <c r="T90" s="437" t="str">
        <f t="shared" si="0"/>
        <v/>
      </c>
      <c r="U90" s="437"/>
      <c r="V90" s="437"/>
      <c r="W90" s="437"/>
      <c r="X90" s="438"/>
      <c r="Y90" s="439"/>
      <c r="Z90" s="438"/>
      <c r="AA90" s="439"/>
      <c r="AB90" s="438"/>
      <c r="AC90" s="439"/>
      <c r="AD90" s="438"/>
      <c r="AE90" s="439"/>
      <c r="AF90" s="438"/>
      <c r="AG90" s="439"/>
      <c r="AH90" s="438"/>
      <c r="AI90" s="439"/>
      <c r="AJ90" s="438"/>
      <c r="AK90" s="439"/>
      <c r="AL90" s="457" t="str">
        <f t="shared" si="1"/>
        <v/>
      </c>
      <c r="AM90" s="458"/>
      <c r="AN90" s="457"/>
      <c r="AO90" s="533"/>
      <c r="AP90" s="533"/>
      <c r="AQ90" s="458"/>
      <c r="AR90" s="457" t="str">
        <f t="shared" si="3"/>
        <v/>
      </c>
      <c r="AS90" s="458"/>
      <c r="AT90" s="457" t="str">
        <f t="shared" si="2"/>
        <v/>
      </c>
      <c r="AU90" s="533"/>
      <c r="AV90" s="458"/>
      <c r="AW90" s="550"/>
      <c r="AX90" s="551"/>
      <c r="AY90" s="552"/>
      <c r="AZ90" s="550"/>
      <c r="BA90" s="551"/>
      <c r="BB90" s="552"/>
      <c r="BC90" s="347"/>
      <c r="BD90" s="348"/>
      <c r="BE90" s="348"/>
      <c r="BF90" s="348"/>
      <c r="BG90" s="349"/>
      <c r="BI90" s="86" t="str">
        <f>IF(X90=Datos!$AH$2,15,"")</f>
        <v/>
      </c>
      <c r="BJ90" s="86" t="str">
        <f>IF(Z90=Datos!$AI$2,15,"")</f>
        <v/>
      </c>
      <c r="BK90" s="86" t="str">
        <f>IF(AB90=Datos!$AJ$2,15,"")</f>
        <v/>
      </c>
      <c r="BL90" s="86" t="str">
        <f>IF(AD90=Datos!$AK$2,15,"")</f>
        <v/>
      </c>
      <c r="BM90" s="86" t="str">
        <f>IF(AF90=Datos!$AL$2,15,"")</f>
        <v/>
      </c>
      <c r="BN90" s="86" t="str">
        <f>IF(AH90=Datos!$AM$2,15,"")</f>
        <v/>
      </c>
      <c r="BO90" s="86" t="str">
        <f>IF(AJ90=Datos!$AN$2,10,IF(AJ90=Datos!$AN$3,5,IF(AJ90=Datos!$AN$4,"","")))</f>
        <v/>
      </c>
      <c r="BP90" s="86">
        <f t="shared" si="4"/>
        <v>0</v>
      </c>
      <c r="BQ90" s="86" t="str">
        <f>IF(D90="","",IF(BP90&gt;=96,Datos!$AO$2,IF(BP90&gt;=86,Datos!$AO$3,IF(BP90&lt;86,Datos!$AO$4,""))))</f>
        <v/>
      </c>
      <c r="BR90" s="86" t="str">
        <f>IF(AN90="","",IF(AN90=Datos!$AP$2,Datos!$AO$2,IF(AN90=Datos!$AP$3,Datos!$AO$3,IF(AN90=Datos!$AP$4,Datos!$AO$4,""))))</f>
        <v/>
      </c>
      <c r="BS90" s="86" t="str">
        <f t="shared" si="5"/>
        <v/>
      </c>
      <c r="BT90" s="86" t="str">
        <f t="shared" si="6"/>
        <v/>
      </c>
      <c r="BU90" s="86" t="str">
        <f t="shared" si="7"/>
        <v/>
      </c>
      <c r="BV90" s="86" t="str">
        <f t="shared" si="8"/>
        <v/>
      </c>
      <c r="BW90" s="86" t="str">
        <f>IF(BV90=Datos!$AO$2,100,IF(BV90=Datos!$AO$3,50,IF(BV90=Datos!$AO$4,0,"")))</f>
        <v/>
      </c>
      <c r="BX90" s="92"/>
      <c r="BY90" s="92"/>
      <c r="BZ90" s="91"/>
    </row>
    <row r="91" spans="1:78" ht="23.25" customHeight="1">
      <c r="A91" s="18"/>
      <c r="D91" s="436"/>
      <c r="E91" s="436"/>
      <c r="F91" s="436"/>
      <c r="G91" s="436"/>
      <c r="H91" s="436"/>
      <c r="I91" s="436"/>
      <c r="J91" s="436"/>
      <c r="K91" s="436"/>
      <c r="L91" s="436"/>
      <c r="M91" s="436"/>
      <c r="N91" s="436"/>
      <c r="O91" s="436"/>
      <c r="P91" s="436"/>
      <c r="Q91" s="436"/>
      <c r="R91" s="436"/>
      <c r="S91" s="436"/>
      <c r="T91" s="437" t="str">
        <f t="shared" si="0"/>
        <v/>
      </c>
      <c r="U91" s="437"/>
      <c r="V91" s="437"/>
      <c r="W91" s="437"/>
      <c r="X91" s="438"/>
      <c r="Y91" s="439"/>
      <c r="Z91" s="438"/>
      <c r="AA91" s="439"/>
      <c r="AB91" s="438"/>
      <c r="AC91" s="439"/>
      <c r="AD91" s="438"/>
      <c r="AE91" s="439"/>
      <c r="AF91" s="438"/>
      <c r="AG91" s="439"/>
      <c r="AH91" s="438"/>
      <c r="AI91" s="439"/>
      <c r="AJ91" s="438"/>
      <c r="AK91" s="439"/>
      <c r="AL91" s="457" t="str">
        <f t="shared" si="1"/>
        <v/>
      </c>
      <c r="AM91" s="458"/>
      <c r="AN91" s="457"/>
      <c r="AO91" s="533"/>
      <c r="AP91" s="533"/>
      <c r="AQ91" s="458"/>
      <c r="AR91" s="457" t="str">
        <f t="shared" si="3"/>
        <v/>
      </c>
      <c r="AS91" s="458"/>
      <c r="AT91" s="457" t="str">
        <f t="shared" si="2"/>
        <v/>
      </c>
      <c r="AU91" s="533"/>
      <c r="AV91" s="458"/>
      <c r="AW91" s="550"/>
      <c r="AX91" s="551"/>
      <c r="AY91" s="552"/>
      <c r="AZ91" s="550"/>
      <c r="BA91" s="551"/>
      <c r="BB91" s="552"/>
      <c r="BC91" s="347"/>
      <c r="BD91" s="348"/>
      <c r="BE91" s="348"/>
      <c r="BF91" s="348"/>
      <c r="BG91" s="349"/>
      <c r="BI91" s="86" t="str">
        <f>IF(X91=Datos!$AH$2,15,"")</f>
        <v/>
      </c>
      <c r="BJ91" s="86" t="str">
        <f>IF(Z91=Datos!$AI$2,15,"")</f>
        <v/>
      </c>
      <c r="BK91" s="86" t="str">
        <f>IF(AB91=Datos!$AJ$2,15,"")</f>
        <v/>
      </c>
      <c r="BL91" s="86" t="str">
        <f>IF(AD91=Datos!$AK$2,15,"")</f>
        <v/>
      </c>
      <c r="BM91" s="86" t="str">
        <f>IF(AF91=Datos!$AL$2,15,"")</f>
        <v/>
      </c>
      <c r="BN91" s="86" t="str">
        <f>IF(AH91=Datos!$AM$2,15,"")</f>
        <v/>
      </c>
      <c r="BO91" s="86" t="str">
        <f>IF(AJ91=Datos!$AN$2,10,IF(AJ91=Datos!$AN$3,5,IF(AJ91=Datos!$AN$4,"","")))</f>
        <v/>
      </c>
      <c r="BP91" s="86">
        <f t="shared" si="4"/>
        <v>0</v>
      </c>
      <c r="BQ91" s="86" t="str">
        <f>IF(D91="","",IF(BP91&gt;=96,Datos!$AO$2,IF(BP91&gt;=86,Datos!$AO$3,IF(BP91&lt;86,Datos!$AO$4,""))))</f>
        <v/>
      </c>
      <c r="BR91" s="86" t="str">
        <f>IF(AN91="","",IF(AN91=Datos!$AP$2,Datos!$AO$2,IF(AN91=Datos!$AP$3,Datos!$AO$3,IF(AN91=Datos!$AP$4,Datos!$AO$4,""))))</f>
        <v/>
      </c>
      <c r="BS91" s="86" t="str">
        <f t="shared" si="5"/>
        <v/>
      </c>
      <c r="BT91" s="86" t="str">
        <f t="shared" si="6"/>
        <v/>
      </c>
      <c r="BU91" s="86" t="str">
        <f t="shared" si="7"/>
        <v/>
      </c>
      <c r="BV91" s="86" t="str">
        <f t="shared" si="8"/>
        <v/>
      </c>
      <c r="BW91" s="86" t="str">
        <f>IF(BV91=Datos!$AO$2,100,IF(BV91=Datos!$AO$3,50,IF(BV91=Datos!$AO$4,0,"")))</f>
        <v/>
      </c>
      <c r="BX91" s="92"/>
      <c r="BY91" s="92"/>
      <c r="BZ91" s="91"/>
    </row>
    <row r="92" spans="1:78" ht="23.25" customHeight="1">
      <c r="A92" s="18"/>
      <c r="D92" s="436"/>
      <c r="E92" s="436"/>
      <c r="F92" s="436"/>
      <c r="G92" s="436"/>
      <c r="H92" s="436"/>
      <c r="I92" s="436"/>
      <c r="J92" s="436"/>
      <c r="K92" s="436"/>
      <c r="L92" s="436"/>
      <c r="M92" s="436"/>
      <c r="N92" s="436"/>
      <c r="O92" s="436"/>
      <c r="P92" s="436"/>
      <c r="Q92" s="436"/>
      <c r="R92" s="436"/>
      <c r="S92" s="436"/>
      <c r="T92" s="437" t="str">
        <f t="shared" si="0"/>
        <v/>
      </c>
      <c r="U92" s="437"/>
      <c r="V92" s="437"/>
      <c r="W92" s="437"/>
      <c r="X92" s="438"/>
      <c r="Y92" s="439"/>
      <c r="Z92" s="438"/>
      <c r="AA92" s="439"/>
      <c r="AB92" s="438"/>
      <c r="AC92" s="439"/>
      <c r="AD92" s="438"/>
      <c r="AE92" s="439"/>
      <c r="AF92" s="438"/>
      <c r="AG92" s="439"/>
      <c r="AH92" s="438"/>
      <c r="AI92" s="439"/>
      <c r="AJ92" s="438"/>
      <c r="AK92" s="439"/>
      <c r="AL92" s="457" t="str">
        <f t="shared" si="1"/>
        <v/>
      </c>
      <c r="AM92" s="458"/>
      <c r="AN92" s="457"/>
      <c r="AO92" s="533"/>
      <c r="AP92" s="533"/>
      <c r="AQ92" s="458"/>
      <c r="AR92" s="457" t="str">
        <f t="shared" si="3"/>
        <v/>
      </c>
      <c r="AS92" s="458"/>
      <c r="AT92" s="457" t="str">
        <f t="shared" si="2"/>
        <v/>
      </c>
      <c r="AU92" s="533"/>
      <c r="AV92" s="458"/>
      <c r="AW92" s="550"/>
      <c r="AX92" s="551"/>
      <c r="AY92" s="552"/>
      <c r="AZ92" s="550"/>
      <c r="BA92" s="551"/>
      <c r="BB92" s="552"/>
      <c r="BC92" s="347"/>
      <c r="BD92" s="348"/>
      <c r="BE92" s="348"/>
      <c r="BF92" s="348"/>
      <c r="BG92" s="349"/>
      <c r="BI92" s="86" t="str">
        <f>IF(X92=Datos!$AH$2,15,"")</f>
        <v/>
      </c>
      <c r="BJ92" s="86" t="str">
        <f>IF(Z92=Datos!$AI$2,15,"")</f>
        <v/>
      </c>
      <c r="BK92" s="86" t="str">
        <f>IF(AB92=Datos!$AJ$2,15,"")</f>
        <v/>
      </c>
      <c r="BL92" s="86" t="str">
        <f>IF(AD92=Datos!$AK$2,15,"")</f>
        <v/>
      </c>
      <c r="BM92" s="86" t="str">
        <f>IF(AF92=Datos!$AL$2,15,"")</f>
        <v/>
      </c>
      <c r="BN92" s="86" t="str">
        <f>IF(AH92=Datos!$AM$2,15,"")</f>
        <v/>
      </c>
      <c r="BO92" s="86" t="str">
        <f>IF(AJ92=Datos!$AN$2,10,IF(AJ92=Datos!$AN$3,5,IF(AJ92=Datos!$AN$4,"","")))</f>
        <v/>
      </c>
      <c r="BP92" s="86">
        <f t="shared" si="4"/>
        <v>0</v>
      </c>
      <c r="BQ92" s="86" t="str">
        <f>IF(D92="","",IF(BP92&gt;=96,Datos!$AO$2,IF(BP92&gt;=86,Datos!$AO$3,IF(BP92&lt;86,Datos!$AO$4,""))))</f>
        <v/>
      </c>
      <c r="BR92" s="86" t="str">
        <f>IF(AN92="","",IF(AN92=Datos!$AP$2,Datos!$AO$2,IF(AN92=Datos!$AP$3,Datos!$AO$3,IF(AN92=Datos!$AP$4,Datos!$AO$4,""))))</f>
        <v/>
      </c>
      <c r="BS92" s="86" t="str">
        <f t="shared" si="5"/>
        <v/>
      </c>
      <c r="BT92" s="86" t="str">
        <f t="shared" si="6"/>
        <v/>
      </c>
      <c r="BU92" s="86" t="str">
        <f t="shared" si="7"/>
        <v/>
      </c>
      <c r="BV92" s="86" t="str">
        <f t="shared" si="8"/>
        <v/>
      </c>
      <c r="BW92" s="86" t="str">
        <f>IF(BV92=Datos!$AO$2,100,IF(BV92=Datos!$AO$3,50,IF(BV92=Datos!$AO$4,0,"")))</f>
        <v/>
      </c>
      <c r="BX92" s="92"/>
      <c r="BY92" s="92"/>
      <c r="BZ92" s="91"/>
    </row>
    <row r="93" spans="1:78" ht="23.25" customHeight="1">
      <c r="A93" s="18"/>
      <c r="D93" s="436"/>
      <c r="E93" s="436"/>
      <c r="F93" s="436"/>
      <c r="G93" s="436"/>
      <c r="H93" s="436"/>
      <c r="I93" s="436"/>
      <c r="J93" s="436"/>
      <c r="K93" s="436"/>
      <c r="L93" s="436"/>
      <c r="M93" s="436"/>
      <c r="N93" s="436"/>
      <c r="O93" s="436"/>
      <c r="P93" s="436"/>
      <c r="Q93" s="436"/>
      <c r="R93" s="436"/>
      <c r="S93" s="436"/>
      <c r="T93" s="437" t="str">
        <f t="shared" si="0"/>
        <v/>
      </c>
      <c r="U93" s="437"/>
      <c r="V93" s="437"/>
      <c r="W93" s="437"/>
      <c r="X93" s="438"/>
      <c r="Y93" s="439"/>
      <c r="Z93" s="438"/>
      <c r="AA93" s="439"/>
      <c r="AB93" s="438"/>
      <c r="AC93" s="439"/>
      <c r="AD93" s="438"/>
      <c r="AE93" s="439"/>
      <c r="AF93" s="438"/>
      <c r="AG93" s="439"/>
      <c r="AH93" s="438"/>
      <c r="AI93" s="439"/>
      <c r="AJ93" s="438"/>
      <c r="AK93" s="439"/>
      <c r="AL93" s="457" t="str">
        <f t="shared" si="1"/>
        <v/>
      </c>
      <c r="AM93" s="458"/>
      <c r="AN93" s="457"/>
      <c r="AO93" s="533"/>
      <c r="AP93" s="533"/>
      <c r="AQ93" s="458"/>
      <c r="AR93" s="457" t="str">
        <f t="shared" si="3"/>
        <v/>
      </c>
      <c r="AS93" s="458"/>
      <c r="AT93" s="457" t="str">
        <f t="shared" si="2"/>
        <v/>
      </c>
      <c r="AU93" s="533"/>
      <c r="AV93" s="458"/>
      <c r="AW93" s="550"/>
      <c r="AX93" s="551"/>
      <c r="AY93" s="552"/>
      <c r="AZ93" s="550"/>
      <c r="BA93" s="551"/>
      <c r="BB93" s="552"/>
      <c r="BC93" s="347"/>
      <c r="BD93" s="348"/>
      <c r="BE93" s="348"/>
      <c r="BF93" s="348"/>
      <c r="BG93" s="349"/>
      <c r="BI93" s="86" t="str">
        <f>IF(X93=Datos!$AH$2,15,"")</f>
        <v/>
      </c>
      <c r="BJ93" s="86" t="str">
        <f>IF(Z93=Datos!$AI$2,15,"")</f>
        <v/>
      </c>
      <c r="BK93" s="86" t="str">
        <f>IF(AB93=Datos!$AJ$2,15,"")</f>
        <v/>
      </c>
      <c r="BL93" s="86" t="str">
        <f>IF(AD93=Datos!$AK$2,15,"")</f>
        <v/>
      </c>
      <c r="BM93" s="86" t="str">
        <f>IF(AF93=Datos!$AL$2,15,"")</f>
        <v/>
      </c>
      <c r="BN93" s="86" t="str">
        <f>IF(AH93=Datos!$AM$2,15,"")</f>
        <v/>
      </c>
      <c r="BO93" s="86" t="str">
        <f>IF(AJ93=Datos!$AN$2,10,IF(AJ93=Datos!$AN$3,5,IF(AJ93=Datos!$AN$4,"","")))</f>
        <v/>
      </c>
      <c r="BP93" s="86">
        <f t="shared" si="4"/>
        <v>0</v>
      </c>
      <c r="BQ93" s="86" t="str">
        <f>IF(D93="","",IF(BP93&gt;=96,Datos!$AO$2,IF(BP93&gt;=86,Datos!$AO$3,IF(BP93&lt;86,Datos!$AO$4,""))))</f>
        <v/>
      </c>
      <c r="BR93" s="86" t="str">
        <f>IF(AN93="","",IF(AN93=Datos!$AP$2,Datos!$AO$2,IF(AN93=Datos!$AP$3,Datos!$AO$3,IF(AN93=Datos!$AP$4,Datos!$AO$4,""))))</f>
        <v/>
      </c>
      <c r="BS93" s="86" t="str">
        <f t="shared" si="5"/>
        <v/>
      </c>
      <c r="BT93" s="86" t="str">
        <f t="shared" si="6"/>
        <v/>
      </c>
      <c r="BU93" s="86" t="str">
        <f t="shared" si="7"/>
        <v/>
      </c>
      <c r="BV93" s="86" t="str">
        <f t="shared" si="8"/>
        <v/>
      </c>
      <c r="BW93" s="86" t="str">
        <f>IF(BV93=Datos!$AO$2,100,IF(BV93=Datos!$AO$3,50,IF(BV93=Datos!$AO$4,0,"")))</f>
        <v/>
      </c>
      <c r="BX93" s="92"/>
      <c r="BY93" s="92"/>
      <c r="BZ93" s="91"/>
    </row>
    <row r="94" spans="1:78" ht="23.25" customHeight="1">
      <c r="A94" s="18"/>
      <c r="D94" s="436"/>
      <c r="E94" s="436"/>
      <c r="F94" s="436"/>
      <c r="G94" s="436"/>
      <c r="H94" s="436"/>
      <c r="I94" s="436"/>
      <c r="J94" s="436"/>
      <c r="K94" s="436"/>
      <c r="L94" s="436"/>
      <c r="M94" s="436"/>
      <c r="N94" s="436"/>
      <c r="O94" s="436"/>
      <c r="P94" s="436"/>
      <c r="Q94" s="436"/>
      <c r="R94" s="436"/>
      <c r="S94" s="436"/>
      <c r="T94" s="437" t="str">
        <f t="shared" si="0"/>
        <v/>
      </c>
      <c r="U94" s="437"/>
      <c r="V94" s="437"/>
      <c r="W94" s="437"/>
      <c r="X94" s="438"/>
      <c r="Y94" s="439"/>
      <c r="Z94" s="438"/>
      <c r="AA94" s="439"/>
      <c r="AB94" s="438"/>
      <c r="AC94" s="439"/>
      <c r="AD94" s="438"/>
      <c r="AE94" s="439"/>
      <c r="AF94" s="438"/>
      <c r="AG94" s="439"/>
      <c r="AH94" s="438"/>
      <c r="AI94" s="439"/>
      <c r="AJ94" s="438"/>
      <c r="AK94" s="439"/>
      <c r="AL94" s="457" t="str">
        <f t="shared" si="1"/>
        <v/>
      </c>
      <c r="AM94" s="458"/>
      <c r="AN94" s="457"/>
      <c r="AO94" s="533"/>
      <c r="AP94" s="533"/>
      <c r="AQ94" s="458"/>
      <c r="AR94" s="457" t="str">
        <f t="shared" si="3"/>
        <v/>
      </c>
      <c r="AS94" s="458"/>
      <c r="AT94" s="457" t="str">
        <f t="shared" si="2"/>
        <v/>
      </c>
      <c r="AU94" s="533"/>
      <c r="AV94" s="458"/>
      <c r="AW94" s="550"/>
      <c r="AX94" s="551"/>
      <c r="AY94" s="552"/>
      <c r="AZ94" s="550"/>
      <c r="BA94" s="551"/>
      <c r="BB94" s="552"/>
      <c r="BC94" s="347"/>
      <c r="BD94" s="348"/>
      <c r="BE94" s="348"/>
      <c r="BF94" s="348"/>
      <c r="BG94" s="349"/>
      <c r="BI94" s="86" t="str">
        <f>IF(X94=Datos!$AH$2,15,"")</f>
        <v/>
      </c>
      <c r="BJ94" s="86" t="str">
        <f>IF(Z94=Datos!$AI$2,15,"")</f>
        <v/>
      </c>
      <c r="BK94" s="86" t="str">
        <f>IF(AB94=Datos!$AJ$2,15,"")</f>
        <v/>
      </c>
      <c r="BL94" s="86" t="str">
        <f>IF(AD94=Datos!$AK$2,15,"")</f>
        <v/>
      </c>
      <c r="BM94" s="86" t="str">
        <f>IF(AF94=Datos!$AL$2,15,"")</f>
        <v/>
      </c>
      <c r="BN94" s="86" t="str">
        <f>IF(AH94=Datos!$AM$2,15,"")</f>
        <v/>
      </c>
      <c r="BO94" s="86" t="str">
        <f>IF(AJ94=Datos!$AN$2,10,IF(AJ94=Datos!$AN$3,5,IF(AJ94=Datos!$AN$4,"","")))</f>
        <v/>
      </c>
      <c r="BP94" s="86">
        <f t="shared" si="4"/>
        <v>0</v>
      </c>
      <c r="BQ94" s="86" t="str">
        <f>IF(D94="","",IF(BP94&gt;=96,Datos!$AO$2,IF(BP94&gt;=86,Datos!$AO$3,IF(BP94&lt;86,Datos!$AO$4,""))))</f>
        <v/>
      </c>
      <c r="BR94" s="86" t="str">
        <f>IF(AN94="","",IF(AN94=Datos!$AP$2,Datos!$AO$2,IF(AN94=Datos!$AP$3,Datos!$AO$3,IF(AN94=Datos!$AP$4,Datos!$AO$4,""))))</f>
        <v/>
      </c>
      <c r="BS94" s="86" t="str">
        <f t="shared" si="5"/>
        <v/>
      </c>
      <c r="BT94" s="86" t="str">
        <f t="shared" si="6"/>
        <v/>
      </c>
      <c r="BU94" s="86" t="str">
        <f t="shared" si="7"/>
        <v/>
      </c>
      <c r="BV94" s="86" t="str">
        <f t="shared" si="8"/>
        <v/>
      </c>
      <c r="BW94" s="86" t="str">
        <f>IF(BV94=Datos!$AO$2,100,IF(BV94=Datos!$AO$3,50,IF(BV94=Datos!$AO$4,0,"")))</f>
        <v/>
      </c>
      <c r="BX94" s="92"/>
      <c r="BY94" s="92"/>
      <c r="BZ94" s="91"/>
    </row>
    <row r="95" spans="1:78" ht="23.25" customHeight="1">
      <c r="A95" s="18"/>
      <c r="D95" s="436"/>
      <c r="E95" s="436"/>
      <c r="F95" s="436"/>
      <c r="G95" s="436"/>
      <c r="H95" s="436"/>
      <c r="I95" s="436"/>
      <c r="J95" s="436"/>
      <c r="K95" s="436"/>
      <c r="L95" s="436"/>
      <c r="M95" s="436"/>
      <c r="N95" s="436"/>
      <c r="O95" s="436"/>
      <c r="P95" s="436"/>
      <c r="Q95" s="436"/>
      <c r="R95" s="436"/>
      <c r="S95" s="436"/>
      <c r="T95" s="437" t="str">
        <f t="shared" si="0"/>
        <v/>
      </c>
      <c r="U95" s="437"/>
      <c r="V95" s="437"/>
      <c r="W95" s="437"/>
      <c r="X95" s="438"/>
      <c r="Y95" s="439"/>
      <c r="Z95" s="438"/>
      <c r="AA95" s="439"/>
      <c r="AB95" s="438"/>
      <c r="AC95" s="439"/>
      <c r="AD95" s="438"/>
      <c r="AE95" s="439"/>
      <c r="AF95" s="438"/>
      <c r="AG95" s="439"/>
      <c r="AH95" s="438"/>
      <c r="AI95" s="439"/>
      <c r="AJ95" s="438"/>
      <c r="AK95" s="439"/>
      <c r="AL95" s="457" t="str">
        <f t="shared" si="1"/>
        <v/>
      </c>
      <c r="AM95" s="458"/>
      <c r="AN95" s="457"/>
      <c r="AO95" s="533"/>
      <c r="AP95" s="533"/>
      <c r="AQ95" s="458"/>
      <c r="AR95" s="457" t="str">
        <f t="shared" si="3"/>
        <v/>
      </c>
      <c r="AS95" s="458"/>
      <c r="AT95" s="457" t="str">
        <f t="shared" si="2"/>
        <v/>
      </c>
      <c r="AU95" s="533"/>
      <c r="AV95" s="458"/>
      <c r="AW95" s="550"/>
      <c r="AX95" s="551"/>
      <c r="AY95" s="552"/>
      <c r="AZ95" s="550"/>
      <c r="BA95" s="551"/>
      <c r="BB95" s="552"/>
      <c r="BC95" s="347"/>
      <c r="BD95" s="348"/>
      <c r="BE95" s="348"/>
      <c r="BF95" s="348"/>
      <c r="BG95" s="349"/>
      <c r="BI95" s="86" t="str">
        <f>IF(X95=Datos!$AH$2,15,"")</f>
        <v/>
      </c>
      <c r="BJ95" s="86" t="str">
        <f>IF(Z95=Datos!$AI$2,15,"")</f>
        <v/>
      </c>
      <c r="BK95" s="86" t="str">
        <f>IF(AB95=Datos!$AJ$2,15,"")</f>
        <v/>
      </c>
      <c r="BL95" s="86" t="str">
        <f>IF(AD95=Datos!$AK$2,15,"")</f>
        <v/>
      </c>
      <c r="BM95" s="86" t="str">
        <f>IF(AF95=Datos!$AL$2,15,"")</f>
        <v/>
      </c>
      <c r="BN95" s="86" t="str">
        <f>IF(AH95=Datos!$AM$2,15,"")</f>
        <v/>
      </c>
      <c r="BO95" s="86" t="str">
        <f>IF(AJ95=Datos!$AN$2,10,IF(AJ95=Datos!$AN$3,5,IF(AJ95=Datos!$AN$4,"","")))</f>
        <v/>
      </c>
      <c r="BP95" s="86">
        <f t="shared" si="4"/>
        <v>0</v>
      </c>
      <c r="BQ95" s="86" t="str">
        <f>IF(D95="","",IF(BP95&gt;=96,Datos!$AO$2,IF(BP95&gt;=86,Datos!$AO$3,IF(BP95&lt;86,Datos!$AO$4,""))))</f>
        <v/>
      </c>
      <c r="BR95" s="86" t="str">
        <f>IF(AN95="","",IF(AN95=Datos!$AP$2,Datos!$AO$2,IF(AN95=Datos!$AP$3,Datos!$AO$3,IF(AN95=Datos!$AP$4,Datos!$AO$4,""))))</f>
        <v/>
      </c>
      <c r="BS95" s="86" t="str">
        <f t="shared" si="5"/>
        <v/>
      </c>
      <c r="BT95" s="86" t="str">
        <f t="shared" si="6"/>
        <v/>
      </c>
      <c r="BU95" s="86" t="str">
        <f t="shared" si="7"/>
        <v/>
      </c>
      <c r="BV95" s="86" t="str">
        <f t="shared" si="8"/>
        <v/>
      </c>
      <c r="BW95" s="86" t="str">
        <f>IF(BV95=Datos!$AO$2,100,IF(BV95=Datos!$AO$3,50,IF(BV95=Datos!$AO$4,0,"")))</f>
        <v/>
      </c>
      <c r="BX95" s="92"/>
      <c r="BY95" s="92"/>
      <c r="BZ95" s="91"/>
    </row>
    <row r="96" spans="1:78" ht="23.25" customHeight="1">
      <c r="A96" s="18"/>
      <c r="D96" s="436"/>
      <c r="E96" s="436"/>
      <c r="F96" s="436"/>
      <c r="G96" s="436"/>
      <c r="H96" s="436"/>
      <c r="I96" s="436"/>
      <c r="J96" s="436"/>
      <c r="K96" s="436"/>
      <c r="L96" s="436"/>
      <c r="M96" s="436"/>
      <c r="N96" s="436"/>
      <c r="O96" s="436"/>
      <c r="P96" s="436"/>
      <c r="Q96" s="436"/>
      <c r="R96" s="436"/>
      <c r="S96" s="436"/>
      <c r="T96" s="437" t="str">
        <f t="shared" si="0"/>
        <v/>
      </c>
      <c r="U96" s="437"/>
      <c r="V96" s="437"/>
      <c r="W96" s="437"/>
      <c r="X96" s="438"/>
      <c r="Y96" s="439"/>
      <c r="Z96" s="438"/>
      <c r="AA96" s="439"/>
      <c r="AB96" s="438"/>
      <c r="AC96" s="439"/>
      <c r="AD96" s="438"/>
      <c r="AE96" s="439"/>
      <c r="AF96" s="438"/>
      <c r="AG96" s="439"/>
      <c r="AH96" s="438"/>
      <c r="AI96" s="439"/>
      <c r="AJ96" s="438"/>
      <c r="AK96" s="439"/>
      <c r="AL96" s="457" t="str">
        <f t="shared" si="1"/>
        <v/>
      </c>
      <c r="AM96" s="458"/>
      <c r="AN96" s="457"/>
      <c r="AO96" s="533"/>
      <c r="AP96" s="533"/>
      <c r="AQ96" s="458"/>
      <c r="AR96" s="457" t="str">
        <f t="shared" si="3"/>
        <v/>
      </c>
      <c r="AS96" s="458"/>
      <c r="AT96" s="457" t="str">
        <f t="shared" si="2"/>
        <v/>
      </c>
      <c r="AU96" s="533"/>
      <c r="AV96" s="458"/>
      <c r="AW96" s="553"/>
      <c r="AX96" s="554"/>
      <c r="AY96" s="555"/>
      <c r="AZ96" s="553"/>
      <c r="BA96" s="554"/>
      <c r="BB96" s="555"/>
      <c r="BC96" s="347"/>
      <c r="BD96" s="348"/>
      <c r="BE96" s="348"/>
      <c r="BF96" s="348"/>
      <c r="BG96" s="349"/>
      <c r="BI96" s="86" t="str">
        <f>IF(X96=Datos!$AH$2,15,"")</f>
        <v/>
      </c>
      <c r="BJ96" s="86" t="str">
        <f>IF(Z96=Datos!$AI$2,15,"")</f>
        <v/>
      </c>
      <c r="BK96" s="86" t="str">
        <f>IF(AB96=Datos!$AJ$2,15,"")</f>
        <v/>
      </c>
      <c r="BL96" s="86" t="str">
        <f>IF(AD96=Datos!$AK$2,15,"")</f>
        <v/>
      </c>
      <c r="BM96" s="86" t="str">
        <f>IF(AF96=Datos!$AL$2,15,"")</f>
        <v/>
      </c>
      <c r="BN96" s="86" t="str">
        <f>IF(AH96=Datos!$AM$2,15,"")</f>
        <v/>
      </c>
      <c r="BO96" s="86" t="str">
        <f>IF(AJ96=Datos!$AN$2,10,IF(AJ96=Datos!$AN$3,5,IF(AJ96=Datos!$AN$4,"","")))</f>
        <v/>
      </c>
      <c r="BP96" s="86">
        <f t="shared" si="4"/>
        <v>0</v>
      </c>
      <c r="BQ96" s="86" t="str">
        <f>IF(D96="","",IF(BP96&gt;=96,Datos!$AO$2,IF(BP96&gt;=86,Datos!$AO$3,IF(BP96&lt;86,Datos!$AO$4,""))))</f>
        <v/>
      </c>
      <c r="BR96" s="86" t="str">
        <f>IF(AN96="","",IF(AN96=Datos!$AP$2,Datos!$AO$2,IF(AN96=Datos!$AP$3,Datos!$AO$3,IF(AN96=Datos!$AP$4,Datos!$AO$4,""))))</f>
        <v/>
      </c>
      <c r="BS96" s="86" t="str">
        <f t="shared" si="5"/>
        <v/>
      </c>
      <c r="BT96" s="86" t="str">
        <f t="shared" si="6"/>
        <v/>
      </c>
      <c r="BU96" s="86" t="str">
        <f t="shared" si="7"/>
        <v/>
      </c>
      <c r="BV96" s="86" t="str">
        <f t="shared" si="8"/>
        <v/>
      </c>
      <c r="BW96" s="86" t="str">
        <f>IF(BV96=Datos!$AO$2,100,IF(BV96=Datos!$AO$3,50,IF(BV96=Datos!$AO$4,0,"")))</f>
        <v/>
      </c>
      <c r="BX96" s="92"/>
      <c r="BY96" s="92"/>
      <c r="BZ96" s="91"/>
    </row>
    <row r="97" spans="1:78" ht="15" customHeight="1">
      <c r="A97" s="18"/>
      <c r="BE97" s="41"/>
      <c r="BG97" s="20"/>
      <c r="BI97" s="85"/>
      <c r="BJ97" s="85"/>
      <c r="BK97" s="85"/>
      <c r="BL97" s="85"/>
      <c r="BM97" s="85"/>
      <c r="BN97" s="85"/>
      <c r="BO97" s="85" t="s">
        <v>545</v>
      </c>
      <c r="BP97" s="85">
        <f>IF(COUNTA(D87:D96)=0,0,SUM(BP87:BP96)/(COUNTA(D87:D96)))</f>
        <v>95</v>
      </c>
      <c r="BV97" s="86" t="s">
        <v>546</v>
      </c>
      <c r="BW97" s="86">
        <f>IF(COUNTA(D87:D96)=0,0,SUM(BW87:BW96)/(COUNTA(D87:S96)))</f>
        <v>66.666666666666671</v>
      </c>
      <c r="BX97" s="90" t="str">
        <f>IF(BW97="","",IF(BW97=100,Datos!$AO$2,IF(BW97&gt;=50,Datos!$AO$3,Datos!$AO$4)))</f>
        <v>Moderado</v>
      </c>
      <c r="BY97" s="90" t="str">
        <f>IF(AZ87="","",AZ87)</f>
        <v>No disminuye</v>
      </c>
      <c r="BZ97" s="90">
        <f>IF(OR(BX97="",BY97=""),"",IF(AND(BX97=Datos!$AO$2,BY97=Datos!$AQ$2),2,IF(AND(BX97=Datos!$AO$2,BY97=Datos!$AQ$3),0,IF(AND(BX97=Datos!$AO$3,BY97=Datos!$AQ$2),1,IF(AND(BX97=Datos!$AO$3,BY97=Datos!$AQ$3),0,IF(BX97=Datos!$AO$4,0,""))))))</f>
        <v>0</v>
      </c>
    </row>
    <row r="98" spans="1:78" ht="15" customHeight="1" thickBot="1">
      <c r="A98" s="18"/>
      <c r="BG98" s="20"/>
    </row>
    <row r="99" spans="1:78" ht="32.25" customHeight="1">
      <c r="A99" s="18"/>
      <c r="X99" s="529" t="s">
        <v>505</v>
      </c>
      <c r="Y99" s="530"/>
      <c r="Z99" s="530"/>
      <c r="AA99" s="530"/>
      <c r="AB99" s="530"/>
      <c r="AC99" s="530"/>
      <c r="AD99" s="530"/>
      <c r="AE99" s="530"/>
      <c r="AF99" s="530"/>
      <c r="AG99" s="530"/>
      <c r="AH99" s="530"/>
      <c r="AI99" s="530"/>
      <c r="AJ99" s="530"/>
      <c r="AK99" s="530"/>
      <c r="AL99" s="530"/>
      <c r="AM99" s="531"/>
      <c r="AN99" s="535" t="s">
        <v>506</v>
      </c>
      <c r="AO99" s="536"/>
      <c r="AP99" s="536"/>
      <c r="AQ99" s="536"/>
      <c r="AR99" s="536"/>
      <c r="AS99" s="537"/>
      <c r="BG99" s="20"/>
    </row>
    <row r="100" spans="1:78" ht="15" customHeight="1">
      <c r="A100" s="18"/>
      <c r="X100" s="526" t="s">
        <v>507</v>
      </c>
      <c r="Y100" s="526"/>
      <c r="Z100" s="526"/>
      <c r="AA100" s="526"/>
      <c r="AB100" s="526" t="s">
        <v>508</v>
      </c>
      <c r="AC100" s="526"/>
      <c r="AD100" s="526" t="s">
        <v>509</v>
      </c>
      <c r="AE100" s="526"/>
      <c r="AF100" s="526" t="s">
        <v>510</v>
      </c>
      <c r="AG100" s="526"/>
      <c r="AH100" s="527" t="s">
        <v>511</v>
      </c>
      <c r="AI100" s="528"/>
      <c r="AJ100" s="526" t="s">
        <v>512</v>
      </c>
      <c r="AK100" s="526"/>
      <c r="AL100" s="532" t="s">
        <v>513</v>
      </c>
      <c r="AM100" s="532"/>
      <c r="AN100" s="538" t="s">
        <v>514</v>
      </c>
      <c r="AO100" s="538"/>
      <c r="AP100" s="538"/>
      <c r="AQ100" s="538"/>
      <c r="AR100" s="542" t="s">
        <v>515</v>
      </c>
      <c r="AS100" s="542"/>
      <c r="BE100" s="44"/>
      <c r="BG100" s="20"/>
      <c r="BS100" s="556" t="s">
        <v>516</v>
      </c>
      <c r="BT100" s="557"/>
      <c r="BU100" s="558"/>
      <c r="BV100" s="556" t="s">
        <v>517</v>
      </c>
      <c r="BW100" s="557"/>
      <c r="BX100" s="558"/>
    </row>
    <row r="101" spans="1:78" ht="217.5" customHeight="1">
      <c r="A101" s="18"/>
      <c r="D101" s="543" t="s">
        <v>547</v>
      </c>
      <c r="E101" s="543"/>
      <c r="F101" s="543"/>
      <c r="G101" s="543"/>
      <c r="H101" s="543"/>
      <c r="I101" s="543"/>
      <c r="J101" s="543"/>
      <c r="K101" s="543"/>
      <c r="L101" s="543"/>
      <c r="M101" s="543"/>
      <c r="N101" s="543"/>
      <c r="O101" s="543"/>
      <c r="P101" s="543"/>
      <c r="Q101" s="543"/>
      <c r="R101" s="543"/>
      <c r="S101" s="543"/>
      <c r="T101" s="521" t="s">
        <v>519</v>
      </c>
      <c r="U101" s="521"/>
      <c r="V101" s="521"/>
      <c r="W101" s="521"/>
      <c r="X101" s="522" t="s">
        <v>520</v>
      </c>
      <c r="Y101" s="522"/>
      <c r="Z101" s="522" t="s">
        <v>521</v>
      </c>
      <c r="AA101" s="522"/>
      <c r="AB101" s="522" t="s">
        <v>522</v>
      </c>
      <c r="AC101" s="522"/>
      <c r="AD101" s="522" t="s">
        <v>523</v>
      </c>
      <c r="AE101" s="522"/>
      <c r="AF101" s="522" t="s">
        <v>524</v>
      </c>
      <c r="AG101" s="522"/>
      <c r="AH101" s="522" t="s">
        <v>525</v>
      </c>
      <c r="AI101" s="522"/>
      <c r="AJ101" s="522" t="s">
        <v>526</v>
      </c>
      <c r="AK101" s="522"/>
      <c r="AL101" s="532"/>
      <c r="AM101" s="532"/>
      <c r="AN101" s="539" t="s">
        <v>527</v>
      </c>
      <c r="AO101" s="540"/>
      <c r="AP101" s="540"/>
      <c r="AQ101" s="541"/>
      <c r="AR101" s="542"/>
      <c r="AS101" s="542"/>
      <c r="AT101" s="544" t="s">
        <v>528</v>
      </c>
      <c r="AU101" s="545"/>
      <c r="AV101" s="546"/>
      <c r="AW101" s="544" t="s">
        <v>529</v>
      </c>
      <c r="AX101" s="545"/>
      <c r="AY101" s="546"/>
      <c r="AZ101" s="559" t="str">
        <f>IF(AK13=Datos!A6,"¿El conjunto de controles ayuda a incrementar el impacto?","¿El conjunto de controles ayuda a disminunir el impacto?")</f>
        <v>¿El conjunto de controles ayuda a disminunir el impacto?</v>
      </c>
      <c r="BA101" s="560"/>
      <c r="BB101" s="561"/>
      <c r="BC101" s="562" t="s">
        <v>530</v>
      </c>
      <c r="BD101" s="563"/>
      <c r="BE101" s="563"/>
      <c r="BF101" s="563"/>
      <c r="BG101" s="564"/>
      <c r="BI101" s="55" t="str">
        <f>$X$85</f>
        <v>Responsable</v>
      </c>
      <c r="BJ101" s="55" t="str">
        <f>$X$85</f>
        <v>Responsable</v>
      </c>
      <c r="BK101" s="55" t="str">
        <f>$AB$85</f>
        <v>Periodicidad</v>
      </c>
      <c r="BL101" s="55" t="str">
        <f>$AD$85</f>
        <v>Propósito</v>
      </c>
      <c r="BM101" s="55" t="str">
        <f>$AF$85</f>
        <v>Realización</v>
      </c>
      <c r="BN101" s="55" t="str">
        <f>$AH$85</f>
        <v>Observación</v>
      </c>
      <c r="BO101" s="55" t="str">
        <f>$AJ$85</f>
        <v>Evidencia</v>
      </c>
      <c r="BP101" s="56" t="s">
        <v>531</v>
      </c>
      <c r="BQ101" s="89" t="s">
        <v>532</v>
      </c>
      <c r="BR101" s="89" t="s">
        <v>533</v>
      </c>
      <c r="BS101" s="86" t="str">
        <f>Datos!$AO$2</f>
        <v>Fuerte</v>
      </c>
      <c r="BT101" s="86" t="str">
        <f>Datos!$AO$3</f>
        <v>Moderado</v>
      </c>
      <c r="BU101" s="86" t="str">
        <f>Datos!$AO$4</f>
        <v>Débil</v>
      </c>
      <c r="BV101" s="86" t="s">
        <v>548</v>
      </c>
      <c r="BW101" s="86" t="s">
        <v>535</v>
      </c>
      <c r="BX101" s="86" t="s">
        <v>536</v>
      </c>
      <c r="BY101" s="86" t="s">
        <v>537</v>
      </c>
      <c r="BZ101" s="86" t="s">
        <v>538</v>
      </c>
    </row>
    <row r="102" spans="1:78" ht="138.75" customHeight="1">
      <c r="A102" s="18"/>
      <c r="D102" s="436" t="s">
        <v>599</v>
      </c>
      <c r="E102" s="436"/>
      <c r="F102" s="436"/>
      <c r="G102" s="436"/>
      <c r="H102" s="436"/>
      <c r="I102" s="436"/>
      <c r="J102" s="436"/>
      <c r="K102" s="436"/>
      <c r="L102" s="436"/>
      <c r="M102" s="436"/>
      <c r="N102" s="436"/>
      <c r="O102" s="436"/>
      <c r="P102" s="436"/>
      <c r="Q102" s="436"/>
      <c r="R102" s="436"/>
      <c r="S102" s="436"/>
      <c r="T102" s="437" t="str">
        <f>IF(D102&lt;&gt;"","Detectivo","")</f>
        <v>Detectivo</v>
      </c>
      <c r="U102" s="437"/>
      <c r="V102" s="437"/>
      <c r="W102" s="437"/>
      <c r="X102" s="438" t="s">
        <v>74</v>
      </c>
      <c r="Y102" s="439"/>
      <c r="Z102" s="438" t="s">
        <v>75</v>
      </c>
      <c r="AA102" s="439"/>
      <c r="AB102" s="438" t="s">
        <v>76</v>
      </c>
      <c r="AC102" s="439"/>
      <c r="AD102" s="438" t="s">
        <v>77</v>
      </c>
      <c r="AE102" s="439"/>
      <c r="AF102" s="438" t="s">
        <v>78</v>
      </c>
      <c r="AG102" s="439"/>
      <c r="AH102" s="438" t="s">
        <v>79</v>
      </c>
      <c r="AI102" s="439"/>
      <c r="AJ102" s="438" t="s">
        <v>80</v>
      </c>
      <c r="AK102" s="439"/>
      <c r="AL102" s="457" t="str">
        <f t="shared" ref="AL102:AL111" si="9">IF(D102&lt;&gt;"",BQ102,"")</f>
        <v>Fuerte</v>
      </c>
      <c r="AM102" s="458"/>
      <c r="AN102" s="438" t="s">
        <v>82</v>
      </c>
      <c r="AO102" s="459"/>
      <c r="AP102" s="459"/>
      <c r="AQ102" s="439"/>
      <c r="AR102" s="457" t="str">
        <f t="shared" ref="AR102:AR111" si="10">IF(AN102&lt;&gt;"",BR102,"")</f>
        <v>Fuerte</v>
      </c>
      <c r="AS102" s="458"/>
      <c r="AT102" s="457" t="str">
        <f t="shared" ref="AT102:AT111" si="11">IF(BV102="","",BV102)</f>
        <v>Fuerte</v>
      </c>
      <c r="AU102" s="533"/>
      <c r="AV102" s="458"/>
      <c r="AW102" s="547" t="str">
        <f>IF(OR(AT102="",BX112=""),"",BX112)</f>
        <v>Fuerte</v>
      </c>
      <c r="AX102" s="548"/>
      <c r="AY102" s="549"/>
      <c r="AZ102" s="547" t="str">
        <f>IF(AW102="","",IF($AK$13=1,Datos!$AR$4,IF(BW$112&gt;=Datos!$AT$2,Datos!$AR$2,IF(BW$112&gt;=Datos!$AT$3,Datos!$AR$3,IF(BW$112&lt;Datos!$AT$3,Datos!$AR$4,"")))))</f>
        <v>Directamente</v>
      </c>
      <c r="BA102" s="548"/>
      <c r="BB102" s="549"/>
      <c r="BC102" s="347" t="s">
        <v>600</v>
      </c>
      <c r="BD102" s="348"/>
      <c r="BE102" s="348"/>
      <c r="BF102" s="348"/>
      <c r="BG102" s="349"/>
      <c r="BI102" s="86">
        <f>IF(X102=Datos!$AH$2,15,"")</f>
        <v>15</v>
      </c>
      <c r="BJ102" s="86">
        <f>IF(Z102=Datos!$AI$2,15,"")</f>
        <v>15</v>
      </c>
      <c r="BK102" s="86">
        <f>IF(AB102=Datos!$AJ$2,15,"")</f>
        <v>15</v>
      </c>
      <c r="BL102" s="86">
        <f>IF(AD102=Datos!$AK$2,15,"")</f>
        <v>15</v>
      </c>
      <c r="BM102" s="86">
        <f>IF(AF102=Datos!$AL$2,15,"")</f>
        <v>15</v>
      </c>
      <c r="BN102" s="86">
        <f>IF(AH102=Datos!$AM$2,15,"")</f>
        <v>15</v>
      </c>
      <c r="BO102" s="86">
        <f>IF(AJ102=Datos!$AN$2,10,IF(AJ102=Datos!$AN$3,5,IF(AJ102=Datos!$AN$4,"","")))</f>
        <v>10</v>
      </c>
      <c r="BP102" s="86">
        <f>SUM(BI102:BO102)</f>
        <v>100</v>
      </c>
      <c r="BQ102" s="86" t="str">
        <f>IF(D102="","",IF(BP102&gt;=96,Datos!$AO$2,IF(BP102&gt;=86,Datos!$AO$3,IF(BP102&lt;86,Datos!$AO$4,""))))</f>
        <v>Fuerte</v>
      </c>
      <c r="BR102" s="86" t="str">
        <f>IF(AN102="","",IF(AN102=Datos!$AP$2,Datos!$AO$2,IF(AN102=Datos!$AP$3,Datos!$AO$3,IF(AN102=Datos!$AP$4,Datos!$AO$4,""))))</f>
        <v>Fuerte</v>
      </c>
      <c r="BS102" s="86" t="str">
        <f>IF(AND(BQ102=$BS$101,BR102=$BS$101),$BS$101,"")</f>
        <v>Fuerte</v>
      </c>
      <c r="BT102" s="86" t="str">
        <f>IF(AND(BQ102=$BS$101,BR102=$BT$101),$BT$101,IF(AND(BQ102=$BT$101,BR102=$BS$101),$BT$101,IF(AND(BQ102=$BT$101,BR102=$BT$101),$BT$101,"")))</f>
        <v/>
      </c>
      <c r="BU102" s="86" t="str">
        <f>IF(AND(BQ102=$BS$101,BR102=$BU$101),$BU$101,IF(AND(BQ102=$BT$101,BR102=$BU$101),$BU$101,IF(AND(BQ102=$BU$101,BR102=$BS$101),$BU$101,IF(AND(BQ102=$BU$101,BR102=$BT$101),$BU$101,IF(AND(BQ102=$BU$101,BR102=$BU$101),$BU$101,"")))))</f>
        <v/>
      </c>
      <c r="BV102" s="86" t="str">
        <f>IF(BS102&lt;&gt;"",BS102,IF(BT102&lt;&gt;"",BT102,IF(BU102&lt;&gt;"",BU102,"")))</f>
        <v>Fuerte</v>
      </c>
      <c r="BW102" s="86">
        <f>IF(BV102=Datos!$AO$2,100,IF(BV102=Datos!$AO$3,50,IF(BV102=Datos!$AO$4,0,"")))</f>
        <v>100</v>
      </c>
      <c r="BX102" s="92"/>
      <c r="BY102" s="94"/>
      <c r="BZ102" s="91"/>
    </row>
    <row r="103" spans="1:78" ht="123.75" customHeight="1">
      <c r="A103" s="18"/>
      <c r="D103" s="436"/>
      <c r="E103" s="436"/>
      <c r="F103" s="436"/>
      <c r="G103" s="436"/>
      <c r="H103" s="436"/>
      <c r="I103" s="436"/>
      <c r="J103" s="436"/>
      <c r="K103" s="436"/>
      <c r="L103" s="436"/>
      <c r="M103" s="436"/>
      <c r="N103" s="436"/>
      <c r="O103" s="436"/>
      <c r="P103" s="436"/>
      <c r="Q103" s="436"/>
      <c r="R103" s="436"/>
      <c r="S103" s="436"/>
      <c r="T103" s="437" t="str">
        <f t="shared" ref="T103:T111" si="12">IF(D103&lt;&gt;"","Detectivo","")</f>
        <v/>
      </c>
      <c r="U103" s="437"/>
      <c r="V103" s="437"/>
      <c r="W103" s="437"/>
      <c r="X103" s="438"/>
      <c r="Y103" s="439"/>
      <c r="Z103" s="438"/>
      <c r="AA103" s="439"/>
      <c r="AB103" s="438"/>
      <c r="AC103" s="439"/>
      <c r="AD103" s="438"/>
      <c r="AE103" s="439"/>
      <c r="AF103" s="438"/>
      <c r="AG103" s="439"/>
      <c r="AH103" s="438"/>
      <c r="AI103" s="439"/>
      <c r="AJ103" s="438"/>
      <c r="AK103" s="439"/>
      <c r="AL103" s="457" t="str">
        <f t="shared" si="9"/>
        <v/>
      </c>
      <c r="AM103" s="458"/>
      <c r="AN103" s="438"/>
      <c r="AO103" s="459"/>
      <c r="AP103" s="459"/>
      <c r="AQ103" s="439"/>
      <c r="AR103" s="457" t="str">
        <f t="shared" si="10"/>
        <v/>
      </c>
      <c r="AS103" s="458"/>
      <c r="AT103" s="457" t="str">
        <f t="shared" si="11"/>
        <v/>
      </c>
      <c r="AU103" s="533"/>
      <c r="AV103" s="458"/>
      <c r="AW103" s="550"/>
      <c r="AX103" s="551"/>
      <c r="AY103" s="552"/>
      <c r="AZ103" s="550"/>
      <c r="BA103" s="551"/>
      <c r="BB103" s="552"/>
      <c r="BC103" s="347"/>
      <c r="BD103" s="348"/>
      <c r="BE103" s="348"/>
      <c r="BF103" s="348"/>
      <c r="BG103" s="349"/>
      <c r="BI103" s="86" t="str">
        <f>IF(X103=Datos!$AH$2,15,"")</f>
        <v/>
      </c>
      <c r="BJ103" s="86" t="str">
        <f>IF(Z103=Datos!$AI$2,15,"")</f>
        <v/>
      </c>
      <c r="BK103" s="86" t="str">
        <f>IF(AB103=Datos!$AJ$2,15,"")</f>
        <v/>
      </c>
      <c r="BL103" s="86" t="str">
        <f>IF(AD103=Datos!$AK$2,15,"")</f>
        <v/>
      </c>
      <c r="BM103" s="86" t="str">
        <f>IF(AF103=Datos!$AL$2,15,"")</f>
        <v/>
      </c>
      <c r="BN103" s="86" t="str">
        <f>IF(AH103=Datos!$AM$2,15,"")</f>
        <v/>
      </c>
      <c r="BO103" s="86" t="str">
        <f>IF(AJ103=Datos!$AN$2,10,IF(AJ103=Datos!$AN$3,5,IF(AJ103=Datos!$AN$4,"","")))</f>
        <v/>
      </c>
      <c r="BP103" s="86">
        <f t="shared" ref="BP103:BP111" si="13">SUM(BI103:BO103)</f>
        <v>0</v>
      </c>
      <c r="BQ103" s="86" t="str">
        <f>IF(D103="","",IF(BP103&gt;=96,Datos!$AO$2,IF(BP103&gt;=86,Datos!$AO$3,IF(BP103&lt;86,Datos!$AO$4,""))))</f>
        <v/>
      </c>
      <c r="BR103" s="86" t="str">
        <f>IF(AN103="","",IF(AN103=Datos!$AP$2,Datos!$AO$2,IF(AN103=Datos!$AP$3,Datos!$AO$3,IF(AN103=Datos!$AP$4,Datos!$AO$4,""))))</f>
        <v/>
      </c>
      <c r="BS103" s="86" t="str">
        <f t="shared" ref="BS103:BS111" si="14">IF(AND(BQ103=$BS$101,BR103=$BS$101),$BS$101,"")</f>
        <v/>
      </c>
      <c r="BT103" s="86" t="str">
        <f t="shared" ref="BT103:BT111" si="15">IF(AND(BQ103=$BS$101,BR103=$BT$101),$BT$101,IF(AND(BQ103=$BT$101,BR103=$BS$101),$BT$101,IF(AND(BQ103=$BT$101,BR103=$BT$101),$BT$101,"")))</f>
        <v/>
      </c>
      <c r="BU103" s="86" t="str">
        <f t="shared" ref="BU103:BU111" si="16">IF(AND(BQ103=$BS$101,BR103=$BU$101),$BU$101,IF(AND(BQ103=$BT$101,BR103=$BU$101),$BU$101,IF(AND(BQ103=$BU$101,BR103=$BS$101),$BU$101,IF(AND(BQ103=$BU$101,BR103=$BT$101),$BU$101,IF(AND(BQ103=$BU$101,BR103=$BU$101),$BU$101,"")))))</f>
        <v/>
      </c>
      <c r="BV103" s="86" t="str">
        <f t="shared" ref="BV103:BV111" si="17">IF(BS103&lt;&gt;"",BS103,IF(BT103&lt;&gt;"",BT103,IF(BU103&lt;&gt;"",BU103,"")))</f>
        <v/>
      </c>
      <c r="BW103" s="86" t="str">
        <f>IF(BV103=Datos!$AO$2,100,IF(BV103=Datos!$AO$3,50,IF(BV103=Datos!$AO$4,0,"")))</f>
        <v/>
      </c>
      <c r="BX103" s="92"/>
      <c r="BY103" s="92"/>
      <c r="BZ103" s="91"/>
    </row>
    <row r="104" spans="1:78" ht="23.25" customHeight="1">
      <c r="A104" s="18"/>
      <c r="D104" s="436"/>
      <c r="E104" s="436"/>
      <c r="F104" s="436"/>
      <c r="G104" s="436"/>
      <c r="H104" s="436"/>
      <c r="I104" s="436"/>
      <c r="J104" s="436"/>
      <c r="K104" s="436"/>
      <c r="L104" s="436"/>
      <c r="M104" s="436"/>
      <c r="N104" s="436"/>
      <c r="O104" s="436"/>
      <c r="P104" s="436"/>
      <c r="Q104" s="436"/>
      <c r="R104" s="436"/>
      <c r="S104" s="436"/>
      <c r="T104" s="437" t="str">
        <f t="shared" si="12"/>
        <v/>
      </c>
      <c r="U104" s="437"/>
      <c r="V104" s="437"/>
      <c r="W104" s="437"/>
      <c r="X104" s="438"/>
      <c r="Y104" s="439"/>
      <c r="Z104" s="438"/>
      <c r="AA104" s="439"/>
      <c r="AB104" s="438"/>
      <c r="AC104" s="439"/>
      <c r="AD104" s="438"/>
      <c r="AE104" s="439"/>
      <c r="AF104" s="438"/>
      <c r="AG104" s="439"/>
      <c r="AH104" s="438"/>
      <c r="AI104" s="439"/>
      <c r="AJ104" s="438"/>
      <c r="AK104" s="439"/>
      <c r="AL104" s="457" t="str">
        <f t="shared" si="9"/>
        <v/>
      </c>
      <c r="AM104" s="458"/>
      <c r="AN104" s="438"/>
      <c r="AO104" s="459"/>
      <c r="AP104" s="459"/>
      <c r="AQ104" s="439"/>
      <c r="AR104" s="457" t="str">
        <f t="shared" si="10"/>
        <v/>
      </c>
      <c r="AS104" s="458"/>
      <c r="AT104" s="457" t="str">
        <f t="shared" si="11"/>
        <v/>
      </c>
      <c r="AU104" s="533"/>
      <c r="AV104" s="458"/>
      <c r="AW104" s="550"/>
      <c r="AX104" s="551"/>
      <c r="AY104" s="552"/>
      <c r="AZ104" s="550"/>
      <c r="BA104" s="551"/>
      <c r="BB104" s="552"/>
      <c r="BC104" s="347"/>
      <c r="BD104" s="348"/>
      <c r="BE104" s="348"/>
      <c r="BF104" s="348"/>
      <c r="BG104" s="349"/>
      <c r="BI104" s="86" t="str">
        <f>IF(X104=Datos!$AH$2,15,"")</f>
        <v/>
      </c>
      <c r="BJ104" s="86" t="str">
        <f>IF(Z104=Datos!$AI$2,15,"")</f>
        <v/>
      </c>
      <c r="BK104" s="86" t="str">
        <f>IF(AB104=Datos!$AJ$2,15,"")</f>
        <v/>
      </c>
      <c r="BL104" s="86" t="str">
        <f>IF(AD104=Datos!$AK$2,15,"")</f>
        <v/>
      </c>
      <c r="BM104" s="86" t="str">
        <f>IF(AF104=Datos!$AL$2,15,"")</f>
        <v/>
      </c>
      <c r="BN104" s="86" t="str">
        <f>IF(AH104=Datos!$AM$2,15,"")</f>
        <v/>
      </c>
      <c r="BO104" s="86" t="str">
        <f>IF(AJ104=Datos!$AN$2,10,IF(AJ104=Datos!$AN$3,5,IF(AJ104=Datos!$AN$4,"","")))</f>
        <v/>
      </c>
      <c r="BP104" s="86">
        <f t="shared" si="13"/>
        <v>0</v>
      </c>
      <c r="BQ104" s="86" t="str">
        <f>IF(D104="","",IF(BP104&gt;=96,Datos!$AO$2,IF(BP104&gt;=86,Datos!$AO$3,IF(BP104&lt;86,Datos!$AO$4,""))))</f>
        <v/>
      </c>
      <c r="BR104" s="86" t="str">
        <f>IF(AN104="","",IF(AN104=Datos!$AP$2,Datos!$AO$2,IF(AN104=Datos!$AP$3,Datos!$AO$3,IF(AN104=Datos!$AP$4,Datos!$AO$4,""))))</f>
        <v/>
      </c>
      <c r="BS104" s="86" t="str">
        <f t="shared" si="14"/>
        <v/>
      </c>
      <c r="BT104" s="86" t="str">
        <f t="shared" si="15"/>
        <v/>
      </c>
      <c r="BU104" s="86" t="str">
        <f t="shared" si="16"/>
        <v/>
      </c>
      <c r="BV104" s="86" t="str">
        <f t="shared" si="17"/>
        <v/>
      </c>
      <c r="BW104" s="86" t="str">
        <f>IF(BV104=Datos!$AO$2,100,IF(BV104=Datos!$AO$3,50,IF(BV104=Datos!$AO$4,0,"")))</f>
        <v/>
      </c>
      <c r="BX104" s="92"/>
      <c r="BY104" s="92"/>
      <c r="BZ104" s="91"/>
    </row>
    <row r="105" spans="1:78" ht="23.25" customHeight="1">
      <c r="A105" s="18"/>
      <c r="D105" s="436"/>
      <c r="E105" s="436"/>
      <c r="F105" s="436"/>
      <c r="G105" s="436"/>
      <c r="H105" s="436"/>
      <c r="I105" s="436"/>
      <c r="J105" s="436"/>
      <c r="K105" s="436"/>
      <c r="L105" s="436"/>
      <c r="M105" s="436"/>
      <c r="N105" s="436"/>
      <c r="O105" s="436"/>
      <c r="P105" s="436"/>
      <c r="Q105" s="436"/>
      <c r="R105" s="436"/>
      <c r="S105" s="436"/>
      <c r="T105" s="437" t="str">
        <f t="shared" si="12"/>
        <v/>
      </c>
      <c r="U105" s="437"/>
      <c r="V105" s="437"/>
      <c r="W105" s="437"/>
      <c r="X105" s="438"/>
      <c r="Y105" s="439"/>
      <c r="Z105" s="438"/>
      <c r="AA105" s="439"/>
      <c r="AB105" s="438"/>
      <c r="AC105" s="439"/>
      <c r="AD105" s="438"/>
      <c r="AE105" s="439"/>
      <c r="AF105" s="438"/>
      <c r="AG105" s="439"/>
      <c r="AH105" s="438"/>
      <c r="AI105" s="439"/>
      <c r="AJ105" s="438"/>
      <c r="AK105" s="439"/>
      <c r="AL105" s="457" t="str">
        <f t="shared" si="9"/>
        <v/>
      </c>
      <c r="AM105" s="458"/>
      <c r="AN105" s="438"/>
      <c r="AO105" s="459"/>
      <c r="AP105" s="459"/>
      <c r="AQ105" s="439"/>
      <c r="AR105" s="457" t="str">
        <f t="shared" si="10"/>
        <v/>
      </c>
      <c r="AS105" s="458"/>
      <c r="AT105" s="457" t="str">
        <f t="shared" si="11"/>
        <v/>
      </c>
      <c r="AU105" s="533"/>
      <c r="AV105" s="458"/>
      <c r="AW105" s="550"/>
      <c r="AX105" s="551"/>
      <c r="AY105" s="552"/>
      <c r="AZ105" s="550"/>
      <c r="BA105" s="551"/>
      <c r="BB105" s="552"/>
      <c r="BC105" s="347"/>
      <c r="BD105" s="348"/>
      <c r="BE105" s="348"/>
      <c r="BF105" s="348"/>
      <c r="BG105" s="349"/>
      <c r="BI105" s="86" t="str">
        <f>IF(X105=Datos!$AH$2,15,"")</f>
        <v/>
      </c>
      <c r="BJ105" s="86" t="str">
        <f>IF(Z105=Datos!$AI$2,15,"")</f>
        <v/>
      </c>
      <c r="BK105" s="86" t="str">
        <f>IF(AB105=Datos!$AJ$2,15,"")</f>
        <v/>
      </c>
      <c r="BL105" s="86" t="str">
        <f>IF(AD105=Datos!$AK$2,15,"")</f>
        <v/>
      </c>
      <c r="BM105" s="86" t="str">
        <f>IF(AF105=Datos!$AL$2,15,"")</f>
        <v/>
      </c>
      <c r="BN105" s="86" t="str">
        <f>IF(AH105=Datos!$AM$2,15,"")</f>
        <v/>
      </c>
      <c r="BO105" s="86" t="str">
        <f>IF(AJ105=Datos!$AN$2,10,IF(AJ105=Datos!$AN$3,5,IF(AJ105=Datos!$AN$4,"","")))</f>
        <v/>
      </c>
      <c r="BP105" s="86">
        <f t="shared" si="13"/>
        <v>0</v>
      </c>
      <c r="BQ105" s="86" t="str">
        <f>IF(D105="","",IF(BP105&gt;=96,Datos!$AO$2,IF(BP105&gt;=86,Datos!$AO$3,IF(BP105&lt;86,Datos!$AO$4,""))))</f>
        <v/>
      </c>
      <c r="BR105" s="86" t="str">
        <f>IF(AN105="","",IF(AN105=Datos!$AP$2,Datos!$AO$2,IF(AN105=Datos!$AP$3,Datos!$AO$3,IF(AN105=Datos!$AP$4,Datos!$AO$4,""))))</f>
        <v/>
      </c>
      <c r="BS105" s="86" t="str">
        <f t="shared" si="14"/>
        <v/>
      </c>
      <c r="BT105" s="86" t="str">
        <f t="shared" si="15"/>
        <v/>
      </c>
      <c r="BU105" s="86" t="str">
        <f t="shared" si="16"/>
        <v/>
      </c>
      <c r="BV105" s="86" t="str">
        <f t="shared" si="17"/>
        <v/>
      </c>
      <c r="BW105" s="86" t="str">
        <f>IF(BV105=Datos!$AO$2,100,IF(BV105=Datos!$AO$3,50,IF(BV105=Datos!$AO$4,0,"")))</f>
        <v/>
      </c>
      <c r="BX105" s="92"/>
      <c r="BY105" s="92"/>
      <c r="BZ105" s="91"/>
    </row>
    <row r="106" spans="1:78" ht="23.25" customHeight="1">
      <c r="A106" s="18"/>
      <c r="D106" s="436"/>
      <c r="E106" s="436"/>
      <c r="F106" s="436"/>
      <c r="G106" s="436"/>
      <c r="H106" s="436"/>
      <c r="I106" s="436"/>
      <c r="J106" s="436"/>
      <c r="K106" s="436"/>
      <c r="L106" s="436"/>
      <c r="M106" s="436"/>
      <c r="N106" s="436"/>
      <c r="O106" s="436"/>
      <c r="P106" s="436"/>
      <c r="Q106" s="436"/>
      <c r="R106" s="436"/>
      <c r="S106" s="436"/>
      <c r="T106" s="437" t="str">
        <f t="shared" si="12"/>
        <v/>
      </c>
      <c r="U106" s="437"/>
      <c r="V106" s="437"/>
      <c r="W106" s="437"/>
      <c r="X106" s="438"/>
      <c r="Y106" s="439"/>
      <c r="Z106" s="438"/>
      <c r="AA106" s="439"/>
      <c r="AB106" s="438"/>
      <c r="AC106" s="439"/>
      <c r="AD106" s="438"/>
      <c r="AE106" s="439"/>
      <c r="AF106" s="438"/>
      <c r="AG106" s="439"/>
      <c r="AH106" s="438"/>
      <c r="AI106" s="439"/>
      <c r="AJ106" s="438"/>
      <c r="AK106" s="439"/>
      <c r="AL106" s="457" t="str">
        <f t="shared" si="9"/>
        <v/>
      </c>
      <c r="AM106" s="458"/>
      <c r="AN106" s="438"/>
      <c r="AO106" s="459"/>
      <c r="AP106" s="459"/>
      <c r="AQ106" s="439"/>
      <c r="AR106" s="457" t="str">
        <f t="shared" si="10"/>
        <v/>
      </c>
      <c r="AS106" s="458"/>
      <c r="AT106" s="457" t="str">
        <f t="shared" si="11"/>
        <v/>
      </c>
      <c r="AU106" s="533"/>
      <c r="AV106" s="458"/>
      <c r="AW106" s="550"/>
      <c r="AX106" s="551"/>
      <c r="AY106" s="552"/>
      <c r="AZ106" s="550"/>
      <c r="BA106" s="551"/>
      <c r="BB106" s="552"/>
      <c r="BC106" s="347"/>
      <c r="BD106" s="348"/>
      <c r="BE106" s="348"/>
      <c r="BF106" s="348"/>
      <c r="BG106" s="349"/>
      <c r="BI106" s="86" t="str">
        <f>IF(X106=Datos!$AH$2,15,"")</f>
        <v/>
      </c>
      <c r="BJ106" s="86" t="str">
        <f>IF(Z106=Datos!$AI$2,15,"")</f>
        <v/>
      </c>
      <c r="BK106" s="86" t="str">
        <f>IF(AB106=Datos!$AJ$2,15,"")</f>
        <v/>
      </c>
      <c r="BL106" s="86" t="str">
        <f>IF(AD106=Datos!$AK$2,15,"")</f>
        <v/>
      </c>
      <c r="BM106" s="86" t="str">
        <f>IF(AF106=Datos!$AL$2,15,"")</f>
        <v/>
      </c>
      <c r="BN106" s="86" t="str">
        <f>IF(AH106=Datos!$AM$2,15,"")</f>
        <v/>
      </c>
      <c r="BO106" s="86" t="str">
        <f>IF(AJ106=Datos!$AN$2,10,IF(AJ106=Datos!$AN$3,5,IF(AJ106=Datos!$AN$4,"","")))</f>
        <v/>
      </c>
      <c r="BP106" s="86">
        <f t="shared" si="13"/>
        <v>0</v>
      </c>
      <c r="BQ106" s="86" t="str">
        <f>IF(D106="","",IF(BP106&gt;=96,Datos!$AO$2,IF(BP106&gt;=86,Datos!$AO$3,IF(BP106&lt;86,Datos!$AO$4,""))))</f>
        <v/>
      </c>
      <c r="BR106" s="86" t="str">
        <f>IF(AN106="","",IF(AN106=Datos!$AP$2,Datos!$AO$2,IF(AN106=Datos!$AP$3,Datos!$AO$3,IF(AN106=Datos!$AP$4,Datos!$AO$4,""))))</f>
        <v/>
      </c>
      <c r="BS106" s="86" t="str">
        <f t="shared" si="14"/>
        <v/>
      </c>
      <c r="BT106" s="86" t="str">
        <f t="shared" si="15"/>
        <v/>
      </c>
      <c r="BU106" s="86" t="str">
        <f t="shared" si="16"/>
        <v/>
      </c>
      <c r="BV106" s="86" t="str">
        <f t="shared" si="17"/>
        <v/>
      </c>
      <c r="BW106" s="86" t="str">
        <f>IF(BV106=Datos!$AO$2,100,IF(BV106=Datos!$AO$3,50,IF(BV106=Datos!$AO$4,0,"")))</f>
        <v/>
      </c>
      <c r="BX106" s="92"/>
      <c r="BY106" s="92"/>
      <c r="BZ106" s="91"/>
    </row>
    <row r="107" spans="1:78" ht="23.25" customHeight="1">
      <c r="A107" s="18"/>
      <c r="D107" s="436"/>
      <c r="E107" s="436"/>
      <c r="F107" s="436"/>
      <c r="G107" s="436"/>
      <c r="H107" s="436"/>
      <c r="I107" s="436"/>
      <c r="J107" s="436"/>
      <c r="K107" s="436"/>
      <c r="L107" s="436"/>
      <c r="M107" s="436"/>
      <c r="N107" s="436"/>
      <c r="O107" s="436"/>
      <c r="P107" s="436"/>
      <c r="Q107" s="436"/>
      <c r="R107" s="436"/>
      <c r="S107" s="436"/>
      <c r="T107" s="437" t="str">
        <f t="shared" si="12"/>
        <v/>
      </c>
      <c r="U107" s="437"/>
      <c r="V107" s="437"/>
      <c r="W107" s="437"/>
      <c r="X107" s="438"/>
      <c r="Y107" s="439"/>
      <c r="Z107" s="438"/>
      <c r="AA107" s="439"/>
      <c r="AB107" s="438"/>
      <c r="AC107" s="439"/>
      <c r="AD107" s="438"/>
      <c r="AE107" s="439"/>
      <c r="AF107" s="438"/>
      <c r="AG107" s="439"/>
      <c r="AH107" s="438"/>
      <c r="AI107" s="439"/>
      <c r="AJ107" s="438"/>
      <c r="AK107" s="439"/>
      <c r="AL107" s="457" t="str">
        <f t="shared" si="9"/>
        <v/>
      </c>
      <c r="AM107" s="458"/>
      <c r="AN107" s="438"/>
      <c r="AO107" s="459"/>
      <c r="AP107" s="459"/>
      <c r="AQ107" s="439"/>
      <c r="AR107" s="457" t="str">
        <f t="shared" si="10"/>
        <v/>
      </c>
      <c r="AS107" s="458"/>
      <c r="AT107" s="457" t="str">
        <f t="shared" si="11"/>
        <v/>
      </c>
      <c r="AU107" s="533"/>
      <c r="AV107" s="458"/>
      <c r="AW107" s="550"/>
      <c r="AX107" s="551"/>
      <c r="AY107" s="552"/>
      <c r="AZ107" s="550"/>
      <c r="BA107" s="551"/>
      <c r="BB107" s="552"/>
      <c r="BC107" s="347"/>
      <c r="BD107" s="348"/>
      <c r="BE107" s="348"/>
      <c r="BF107" s="348"/>
      <c r="BG107" s="349"/>
      <c r="BI107" s="86" t="str">
        <f>IF(X107=Datos!$AH$2,15,"")</f>
        <v/>
      </c>
      <c r="BJ107" s="86" t="str">
        <f>IF(Z107=Datos!$AI$2,15,"")</f>
        <v/>
      </c>
      <c r="BK107" s="86" t="str">
        <f>IF(AB107=Datos!$AJ$2,15,"")</f>
        <v/>
      </c>
      <c r="BL107" s="86" t="str">
        <f>IF(AD107=Datos!$AK$2,15,"")</f>
        <v/>
      </c>
      <c r="BM107" s="86" t="str">
        <f>IF(AF107=Datos!$AL$2,15,"")</f>
        <v/>
      </c>
      <c r="BN107" s="86" t="str">
        <f>IF(AH107=Datos!$AM$2,15,"")</f>
        <v/>
      </c>
      <c r="BO107" s="86" t="str">
        <f>IF(AJ107=Datos!$AN$2,10,IF(AJ107=Datos!$AN$3,5,IF(AJ107=Datos!$AN$4,"","")))</f>
        <v/>
      </c>
      <c r="BP107" s="86">
        <f t="shared" si="13"/>
        <v>0</v>
      </c>
      <c r="BQ107" s="86" t="str">
        <f>IF(D107="","",IF(BP107&gt;=96,Datos!$AO$2,IF(BP107&gt;=86,Datos!$AO$3,IF(BP107&lt;86,Datos!$AO$4,""))))</f>
        <v/>
      </c>
      <c r="BR107" s="86" t="str">
        <f>IF(AN107="","",IF(AN107=Datos!$AP$2,Datos!$AO$2,IF(AN107=Datos!$AP$3,Datos!$AO$3,IF(AN107=Datos!$AP$4,Datos!$AO$4,""))))</f>
        <v/>
      </c>
      <c r="BS107" s="86" t="str">
        <f t="shared" si="14"/>
        <v/>
      </c>
      <c r="BT107" s="86" t="str">
        <f t="shared" si="15"/>
        <v/>
      </c>
      <c r="BU107" s="86" t="str">
        <f t="shared" si="16"/>
        <v/>
      </c>
      <c r="BV107" s="86" t="str">
        <f t="shared" si="17"/>
        <v/>
      </c>
      <c r="BW107" s="86" t="str">
        <f>IF(BV107=Datos!$AO$2,100,IF(BV107=Datos!$AO$3,50,IF(BV107=Datos!$AO$4,0,"")))</f>
        <v/>
      </c>
      <c r="BX107" s="92"/>
      <c r="BY107" s="92"/>
      <c r="BZ107" s="91"/>
    </row>
    <row r="108" spans="1:78" ht="23.25" customHeight="1">
      <c r="A108" s="18"/>
      <c r="D108" s="436"/>
      <c r="E108" s="436"/>
      <c r="F108" s="436"/>
      <c r="G108" s="436"/>
      <c r="H108" s="436"/>
      <c r="I108" s="436"/>
      <c r="J108" s="436"/>
      <c r="K108" s="436"/>
      <c r="L108" s="436"/>
      <c r="M108" s="436"/>
      <c r="N108" s="436"/>
      <c r="O108" s="436"/>
      <c r="P108" s="436"/>
      <c r="Q108" s="436"/>
      <c r="R108" s="436"/>
      <c r="S108" s="436"/>
      <c r="T108" s="437" t="str">
        <f t="shared" si="12"/>
        <v/>
      </c>
      <c r="U108" s="437"/>
      <c r="V108" s="437"/>
      <c r="W108" s="437"/>
      <c r="X108" s="438"/>
      <c r="Y108" s="439"/>
      <c r="Z108" s="438"/>
      <c r="AA108" s="439"/>
      <c r="AB108" s="438"/>
      <c r="AC108" s="439"/>
      <c r="AD108" s="438"/>
      <c r="AE108" s="439"/>
      <c r="AF108" s="438"/>
      <c r="AG108" s="439"/>
      <c r="AH108" s="438"/>
      <c r="AI108" s="439"/>
      <c r="AJ108" s="438"/>
      <c r="AK108" s="439"/>
      <c r="AL108" s="457" t="str">
        <f t="shared" si="9"/>
        <v/>
      </c>
      <c r="AM108" s="458"/>
      <c r="AN108" s="438"/>
      <c r="AO108" s="459"/>
      <c r="AP108" s="459"/>
      <c r="AQ108" s="439"/>
      <c r="AR108" s="457" t="str">
        <f t="shared" si="10"/>
        <v/>
      </c>
      <c r="AS108" s="458"/>
      <c r="AT108" s="457" t="str">
        <f t="shared" si="11"/>
        <v/>
      </c>
      <c r="AU108" s="533"/>
      <c r="AV108" s="458"/>
      <c r="AW108" s="550"/>
      <c r="AX108" s="551"/>
      <c r="AY108" s="552"/>
      <c r="AZ108" s="550"/>
      <c r="BA108" s="551"/>
      <c r="BB108" s="552"/>
      <c r="BC108" s="347"/>
      <c r="BD108" s="348"/>
      <c r="BE108" s="348"/>
      <c r="BF108" s="348"/>
      <c r="BG108" s="349"/>
      <c r="BI108" s="86" t="str">
        <f>IF(X108=Datos!$AH$2,15,"")</f>
        <v/>
      </c>
      <c r="BJ108" s="86" t="str">
        <f>IF(Z108=Datos!$AI$2,15,"")</f>
        <v/>
      </c>
      <c r="BK108" s="86" t="str">
        <f>IF(AB108=Datos!$AJ$2,15,"")</f>
        <v/>
      </c>
      <c r="BL108" s="86" t="str">
        <f>IF(AD108=Datos!$AK$2,15,"")</f>
        <v/>
      </c>
      <c r="BM108" s="86" t="str">
        <f>IF(AF108=Datos!$AL$2,15,"")</f>
        <v/>
      </c>
      <c r="BN108" s="86" t="str">
        <f>IF(AH108=Datos!$AM$2,15,"")</f>
        <v/>
      </c>
      <c r="BO108" s="86" t="str">
        <f>IF(AJ108=Datos!$AN$2,10,IF(AJ108=Datos!$AN$3,5,IF(AJ108=Datos!$AN$4,"","")))</f>
        <v/>
      </c>
      <c r="BP108" s="86">
        <f t="shared" si="13"/>
        <v>0</v>
      </c>
      <c r="BQ108" s="86" t="str">
        <f>IF(D108="","",IF(BP108&gt;=96,Datos!$AO$2,IF(BP108&gt;=86,Datos!$AO$3,IF(BP108&lt;86,Datos!$AO$4,""))))</f>
        <v/>
      </c>
      <c r="BR108" s="86" t="str">
        <f>IF(AN108="","",IF(AN108=Datos!$AP$2,Datos!$AO$2,IF(AN108=Datos!$AP$3,Datos!$AO$3,IF(AN108=Datos!$AP$4,Datos!$AO$4,""))))</f>
        <v/>
      </c>
      <c r="BS108" s="86" t="str">
        <f t="shared" si="14"/>
        <v/>
      </c>
      <c r="BT108" s="86" t="str">
        <f t="shared" si="15"/>
        <v/>
      </c>
      <c r="BU108" s="86" t="str">
        <f t="shared" si="16"/>
        <v/>
      </c>
      <c r="BV108" s="86" t="str">
        <f t="shared" si="17"/>
        <v/>
      </c>
      <c r="BW108" s="86" t="str">
        <f>IF(BV108=Datos!$AO$2,100,IF(BV108=Datos!$AO$3,50,IF(BV108=Datos!$AO$4,0,"")))</f>
        <v/>
      </c>
      <c r="BX108" s="92"/>
      <c r="BY108" s="92"/>
      <c r="BZ108" s="91"/>
    </row>
    <row r="109" spans="1:78" ht="23.25" customHeight="1">
      <c r="A109" s="18"/>
      <c r="D109" s="436"/>
      <c r="E109" s="436"/>
      <c r="F109" s="436"/>
      <c r="G109" s="436"/>
      <c r="H109" s="436"/>
      <c r="I109" s="436"/>
      <c r="J109" s="436"/>
      <c r="K109" s="436"/>
      <c r="L109" s="436"/>
      <c r="M109" s="436"/>
      <c r="N109" s="436"/>
      <c r="O109" s="436"/>
      <c r="P109" s="436"/>
      <c r="Q109" s="436"/>
      <c r="R109" s="436"/>
      <c r="S109" s="436"/>
      <c r="T109" s="437" t="str">
        <f t="shared" si="12"/>
        <v/>
      </c>
      <c r="U109" s="437"/>
      <c r="V109" s="437"/>
      <c r="W109" s="437"/>
      <c r="X109" s="438"/>
      <c r="Y109" s="439"/>
      <c r="Z109" s="438"/>
      <c r="AA109" s="439"/>
      <c r="AB109" s="438"/>
      <c r="AC109" s="439"/>
      <c r="AD109" s="438"/>
      <c r="AE109" s="439"/>
      <c r="AF109" s="438"/>
      <c r="AG109" s="439"/>
      <c r="AH109" s="438"/>
      <c r="AI109" s="439"/>
      <c r="AJ109" s="438"/>
      <c r="AK109" s="439"/>
      <c r="AL109" s="457" t="str">
        <f t="shared" si="9"/>
        <v/>
      </c>
      <c r="AM109" s="458"/>
      <c r="AN109" s="438"/>
      <c r="AO109" s="459"/>
      <c r="AP109" s="459"/>
      <c r="AQ109" s="439"/>
      <c r="AR109" s="457" t="str">
        <f t="shared" si="10"/>
        <v/>
      </c>
      <c r="AS109" s="458"/>
      <c r="AT109" s="457" t="str">
        <f t="shared" si="11"/>
        <v/>
      </c>
      <c r="AU109" s="533"/>
      <c r="AV109" s="458"/>
      <c r="AW109" s="550"/>
      <c r="AX109" s="551"/>
      <c r="AY109" s="552"/>
      <c r="AZ109" s="550"/>
      <c r="BA109" s="551"/>
      <c r="BB109" s="552"/>
      <c r="BC109" s="347"/>
      <c r="BD109" s="348"/>
      <c r="BE109" s="348"/>
      <c r="BF109" s="348"/>
      <c r="BG109" s="349"/>
      <c r="BI109" s="86" t="str">
        <f>IF(X109=Datos!$AH$2,15,"")</f>
        <v/>
      </c>
      <c r="BJ109" s="86" t="str">
        <f>IF(Z109=Datos!$AI$2,15,"")</f>
        <v/>
      </c>
      <c r="BK109" s="86" t="str">
        <f>IF(AB109=Datos!$AJ$2,15,"")</f>
        <v/>
      </c>
      <c r="BL109" s="86" t="str">
        <f>IF(AD109=Datos!$AK$2,15,"")</f>
        <v/>
      </c>
      <c r="BM109" s="86" t="str">
        <f>IF(AF109=Datos!$AL$2,15,"")</f>
        <v/>
      </c>
      <c r="BN109" s="86" t="str">
        <f>IF(AH109=Datos!$AM$2,15,"")</f>
        <v/>
      </c>
      <c r="BO109" s="86" t="str">
        <f>IF(AJ109=Datos!$AN$2,10,IF(AJ109=Datos!$AN$3,5,IF(AJ109=Datos!$AN$4,"","")))</f>
        <v/>
      </c>
      <c r="BP109" s="86">
        <f t="shared" si="13"/>
        <v>0</v>
      </c>
      <c r="BQ109" s="86" t="str">
        <f>IF(D109="","",IF(BP109&gt;=96,Datos!$AO$2,IF(BP109&gt;=86,Datos!$AO$3,IF(BP109&lt;86,Datos!$AO$4,""))))</f>
        <v/>
      </c>
      <c r="BR109" s="86" t="str">
        <f>IF(AN109="","",IF(AN109=Datos!$AP$2,Datos!$AO$2,IF(AN109=Datos!$AP$3,Datos!$AO$3,IF(AN109=Datos!$AP$4,Datos!$AO$4,""))))</f>
        <v/>
      </c>
      <c r="BS109" s="86" t="str">
        <f t="shared" si="14"/>
        <v/>
      </c>
      <c r="BT109" s="86" t="str">
        <f t="shared" si="15"/>
        <v/>
      </c>
      <c r="BU109" s="86" t="str">
        <f t="shared" si="16"/>
        <v/>
      </c>
      <c r="BV109" s="86" t="str">
        <f t="shared" si="17"/>
        <v/>
      </c>
      <c r="BW109" s="86" t="str">
        <f>IF(BV109=Datos!$AO$2,100,IF(BV109=Datos!$AO$3,50,IF(BV109=Datos!$AO$4,0,"")))</f>
        <v/>
      </c>
      <c r="BX109" s="92"/>
      <c r="BY109" s="92"/>
      <c r="BZ109" s="91"/>
    </row>
    <row r="110" spans="1:78" ht="23.25" customHeight="1">
      <c r="A110" s="18"/>
      <c r="D110" s="436"/>
      <c r="E110" s="436"/>
      <c r="F110" s="436"/>
      <c r="G110" s="436"/>
      <c r="H110" s="436"/>
      <c r="I110" s="436"/>
      <c r="J110" s="436"/>
      <c r="K110" s="436"/>
      <c r="L110" s="436"/>
      <c r="M110" s="436"/>
      <c r="N110" s="436"/>
      <c r="O110" s="436"/>
      <c r="P110" s="436"/>
      <c r="Q110" s="436"/>
      <c r="R110" s="436"/>
      <c r="S110" s="436"/>
      <c r="T110" s="437" t="str">
        <f t="shared" si="12"/>
        <v/>
      </c>
      <c r="U110" s="437"/>
      <c r="V110" s="437"/>
      <c r="W110" s="437"/>
      <c r="X110" s="438"/>
      <c r="Y110" s="439"/>
      <c r="Z110" s="438"/>
      <c r="AA110" s="439"/>
      <c r="AB110" s="438"/>
      <c r="AC110" s="439"/>
      <c r="AD110" s="438"/>
      <c r="AE110" s="439"/>
      <c r="AF110" s="438"/>
      <c r="AG110" s="439"/>
      <c r="AH110" s="438"/>
      <c r="AI110" s="439"/>
      <c r="AJ110" s="438"/>
      <c r="AK110" s="439"/>
      <c r="AL110" s="457" t="str">
        <f t="shared" si="9"/>
        <v/>
      </c>
      <c r="AM110" s="458"/>
      <c r="AN110" s="438"/>
      <c r="AO110" s="459"/>
      <c r="AP110" s="459"/>
      <c r="AQ110" s="439"/>
      <c r="AR110" s="457" t="str">
        <f t="shared" si="10"/>
        <v/>
      </c>
      <c r="AS110" s="458"/>
      <c r="AT110" s="457" t="str">
        <f t="shared" si="11"/>
        <v/>
      </c>
      <c r="AU110" s="533"/>
      <c r="AV110" s="458"/>
      <c r="AW110" s="550"/>
      <c r="AX110" s="551"/>
      <c r="AY110" s="552"/>
      <c r="AZ110" s="550"/>
      <c r="BA110" s="551"/>
      <c r="BB110" s="552"/>
      <c r="BC110" s="347"/>
      <c r="BD110" s="348"/>
      <c r="BE110" s="348"/>
      <c r="BF110" s="348"/>
      <c r="BG110" s="349"/>
      <c r="BI110" s="86" t="str">
        <f>IF(X110=Datos!$AH$2,15,"")</f>
        <v/>
      </c>
      <c r="BJ110" s="86" t="str">
        <f>IF(Z110=Datos!$AI$2,15,"")</f>
        <v/>
      </c>
      <c r="BK110" s="86" t="str">
        <f>IF(AB110=Datos!$AJ$2,15,"")</f>
        <v/>
      </c>
      <c r="BL110" s="86" t="str">
        <f>IF(AD110=Datos!$AK$2,15,"")</f>
        <v/>
      </c>
      <c r="BM110" s="86" t="str">
        <f>IF(AF110=Datos!$AL$2,15,"")</f>
        <v/>
      </c>
      <c r="BN110" s="86" t="str">
        <f>IF(AH110=Datos!$AM$2,15,"")</f>
        <v/>
      </c>
      <c r="BO110" s="86" t="str">
        <f>IF(AJ110=Datos!$AN$2,10,IF(AJ110=Datos!$AN$3,5,IF(AJ110=Datos!$AN$4,"","")))</f>
        <v/>
      </c>
      <c r="BP110" s="86">
        <f t="shared" si="13"/>
        <v>0</v>
      </c>
      <c r="BQ110" s="86" t="str">
        <f>IF(D110="","",IF(BP110&gt;=96,Datos!$AO$2,IF(BP110&gt;=86,Datos!$AO$3,IF(BP110&lt;86,Datos!$AO$4,""))))</f>
        <v/>
      </c>
      <c r="BR110" s="86" t="str">
        <f>IF(AN110="","",IF(AN110=Datos!$AP$2,Datos!$AO$2,IF(AN110=Datos!$AP$3,Datos!$AO$3,IF(AN110=Datos!$AP$4,Datos!$AO$4,""))))</f>
        <v/>
      </c>
      <c r="BS110" s="86" t="str">
        <f t="shared" si="14"/>
        <v/>
      </c>
      <c r="BT110" s="86" t="str">
        <f t="shared" si="15"/>
        <v/>
      </c>
      <c r="BU110" s="86" t="str">
        <f t="shared" si="16"/>
        <v/>
      </c>
      <c r="BV110" s="86" t="str">
        <f t="shared" si="17"/>
        <v/>
      </c>
      <c r="BW110" s="86" t="str">
        <f>IF(BV110=Datos!$AO$2,100,IF(BV110=Datos!$AO$3,50,IF(BV110=Datos!$AO$4,0,"")))</f>
        <v/>
      </c>
      <c r="BX110" s="92"/>
      <c r="BY110" s="92"/>
      <c r="BZ110" s="91"/>
    </row>
    <row r="111" spans="1:78" ht="23.25" customHeight="1">
      <c r="A111" s="18"/>
      <c r="D111" s="436"/>
      <c r="E111" s="436"/>
      <c r="F111" s="436"/>
      <c r="G111" s="436"/>
      <c r="H111" s="436"/>
      <c r="I111" s="436"/>
      <c r="J111" s="436"/>
      <c r="K111" s="436"/>
      <c r="L111" s="436"/>
      <c r="M111" s="436"/>
      <c r="N111" s="436"/>
      <c r="O111" s="436"/>
      <c r="P111" s="436"/>
      <c r="Q111" s="436"/>
      <c r="R111" s="436"/>
      <c r="S111" s="436"/>
      <c r="T111" s="437" t="str">
        <f t="shared" si="12"/>
        <v/>
      </c>
      <c r="U111" s="437"/>
      <c r="V111" s="437"/>
      <c r="W111" s="437"/>
      <c r="X111" s="438"/>
      <c r="Y111" s="439"/>
      <c r="Z111" s="438"/>
      <c r="AA111" s="439"/>
      <c r="AB111" s="438"/>
      <c r="AC111" s="439"/>
      <c r="AD111" s="438"/>
      <c r="AE111" s="439"/>
      <c r="AF111" s="438"/>
      <c r="AG111" s="439"/>
      <c r="AH111" s="438"/>
      <c r="AI111" s="439"/>
      <c r="AJ111" s="438"/>
      <c r="AK111" s="439"/>
      <c r="AL111" s="457" t="str">
        <f t="shared" si="9"/>
        <v/>
      </c>
      <c r="AM111" s="458"/>
      <c r="AN111" s="438"/>
      <c r="AO111" s="459"/>
      <c r="AP111" s="459"/>
      <c r="AQ111" s="439"/>
      <c r="AR111" s="457" t="str">
        <f t="shared" si="10"/>
        <v/>
      </c>
      <c r="AS111" s="458"/>
      <c r="AT111" s="457" t="str">
        <f t="shared" si="11"/>
        <v/>
      </c>
      <c r="AU111" s="533"/>
      <c r="AV111" s="458"/>
      <c r="AW111" s="553"/>
      <c r="AX111" s="554"/>
      <c r="AY111" s="555"/>
      <c r="AZ111" s="553"/>
      <c r="BA111" s="554"/>
      <c r="BB111" s="555"/>
      <c r="BC111" s="347"/>
      <c r="BD111" s="348"/>
      <c r="BE111" s="348"/>
      <c r="BF111" s="348"/>
      <c r="BG111" s="349"/>
      <c r="BI111" s="86" t="str">
        <f>IF(X111=Datos!$AH$2,15,"")</f>
        <v/>
      </c>
      <c r="BJ111" s="86" t="str">
        <f>IF(Z111=Datos!$AI$2,15,"")</f>
        <v/>
      </c>
      <c r="BK111" s="86" t="str">
        <f>IF(AB111=Datos!$AJ$2,15,"")</f>
        <v/>
      </c>
      <c r="BL111" s="86" t="str">
        <f>IF(AD111=Datos!$AK$2,15,"")</f>
        <v/>
      </c>
      <c r="BM111" s="86" t="str">
        <f>IF(AF111=Datos!$AL$2,15,"")</f>
        <v/>
      </c>
      <c r="BN111" s="86" t="str">
        <f>IF(AH111=Datos!$AM$2,15,"")</f>
        <v/>
      </c>
      <c r="BO111" s="86" t="str">
        <f>IF(AJ111=Datos!$AN$2,10,IF(AJ111=Datos!$AN$3,5,IF(AJ111=Datos!$AN$4,"","")))</f>
        <v/>
      </c>
      <c r="BP111" s="86">
        <f t="shared" si="13"/>
        <v>0</v>
      </c>
      <c r="BQ111" s="86" t="str">
        <f>IF(D111="","",IF(BP111&gt;=96,Datos!$AO$2,IF(BP111&gt;=86,Datos!$AO$3,IF(BP111&lt;86,Datos!$AO$4,""))))</f>
        <v/>
      </c>
      <c r="BR111" s="86" t="str">
        <f>IF(AN111="","",IF(AN111=Datos!$AP$2,Datos!$AO$2,IF(AN111=Datos!$AP$3,Datos!$AO$3,IF(AN111=Datos!$AP$4,Datos!$AO$4,""))))</f>
        <v/>
      </c>
      <c r="BS111" s="86" t="str">
        <f t="shared" si="14"/>
        <v/>
      </c>
      <c r="BT111" s="86" t="str">
        <f t="shared" si="15"/>
        <v/>
      </c>
      <c r="BU111" s="86" t="str">
        <f t="shared" si="16"/>
        <v/>
      </c>
      <c r="BV111" s="86" t="str">
        <f t="shared" si="17"/>
        <v/>
      </c>
      <c r="BW111" s="86" t="str">
        <f>IF(BV111=Datos!$AO$2,100,IF(BV111=Datos!$AO$3,50,IF(BV111=Datos!$AO$4,0,"")))</f>
        <v/>
      </c>
      <c r="BX111" s="92"/>
      <c r="BY111" s="92"/>
      <c r="BZ111" s="91"/>
    </row>
    <row r="112" spans="1:78" ht="15" customHeight="1">
      <c r="A112" s="18"/>
      <c r="BF112" s="41"/>
      <c r="BG112" s="20"/>
      <c r="BI112" s="85"/>
      <c r="BJ112" s="85"/>
      <c r="BK112" s="85"/>
      <c r="BL112" s="85"/>
      <c r="BM112" s="85"/>
      <c r="BN112" s="85"/>
      <c r="BO112" s="85" t="s">
        <v>545</v>
      </c>
      <c r="BP112" s="85">
        <f>IF(COUNTA(D102:D111)=0,0,SUM(BP102:BP111)/(COUNTA(D102:D111)))</f>
        <v>100</v>
      </c>
      <c r="BV112" s="86" t="s">
        <v>546</v>
      </c>
      <c r="BW112" s="86">
        <f>IF(COUNTA(D102:D111)=0,0,SUM(BW102:BW111)/(COUNTA(D102:S111)))</f>
        <v>100</v>
      </c>
      <c r="BX112" s="90" t="str">
        <f>IF(BW112="","",IF(BW112=100,Datos!$AO$2,IF(BW112&gt;=50,Datos!$AO$3,Datos!$AO$4)))</f>
        <v>Fuerte</v>
      </c>
      <c r="BY112" s="90" t="str">
        <f>IF(AZ102="","",AZ102)</f>
        <v>Directamente</v>
      </c>
      <c r="BZ112" s="90">
        <f>IF(OR(BX112="",BY112=""),"",IF($AK$13=1,0,IF(AND(BX112=Datos!$AO$2,BY112=Datos!$AR$2),2,IF(AND(BX112=Datos!$AO$2,BY112=Datos!$AR$3),1,IF(AND(BX112=Datos!$AO$2,BY112=Datos!$AR$4),0,IF(AND(BX112=Datos!$AO$3,BY112=Datos!$AR$2),1,IF(AND(BX112=Datos!$AO$3,BY112=Datos!$AR$3),0,IF(AND(BX112=Datos!$AO$3,BY112=Datos!$AR$4),0,IF(BX112=Datos!$AO$4,0,"")))))))))</f>
        <v>2</v>
      </c>
    </row>
    <row r="113" spans="1:73" ht="15" customHeight="1" thickBot="1">
      <c r="A113" s="51"/>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52"/>
      <c r="AV113" s="52"/>
      <c r="AW113" s="52"/>
      <c r="AX113" s="52"/>
      <c r="AY113" s="52"/>
      <c r="AZ113" s="52"/>
      <c r="BA113" s="52"/>
      <c r="BB113" s="52"/>
      <c r="BC113" s="52"/>
      <c r="BD113" s="52"/>
      <c r="BE113" s="52"/>
      <c r="BF113" s="52"/>
      <c r="BG113" s="54"/>
    </row>
    <row r="114" spans="1:73" ht="32.25" customHeight="1" thickBot="1">
      <c r="A114" s="380" t="str">
        <f>IF(AK13=Datos!$A$6,"VALORACIÓN DE LA OPORTUNIDAD","VALORACIÓN DEL RIESGO")</f>
        <v>VALORACIÓN DEL RIESGO</v>
      </c>
      <c r="B114" s="381"/>
      <c r="C114" s="381"/>
      <c r="D114" s="381"/>
      <c r="E114" s="381"/>
      <c r="F114" s="381"/>
      <c r="G114" s="381"/>
      <c r="H114" s="381"/>
      <c r="I114" s="381"/>
      <c r="J114" s="382"/>
      <c r="K114" s="27"/>
      <c r="L114" s="27"/>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7"/>
      <c r="BO114" s="11" t="s">
        <v>545</v>
      </c>
      <c r="BP114" s="11">
        <f>IF(COUNTA(D102:S111)=0,0,SUM(BP102:BP106)/(COUNTA(D102:S111)))</f>
        <v>100</v>
      </c>
    </row>
    <row r="115" spans="1:73" ht="27" customHeight="1">
      <c r="A115" s="57"/>
      <c r="B115" s="175"/>
      <c r="C115" s="175"/>
      <c r="D115" s="175"/>
      <c r="E115" s="175"/>
      <c r="F115" s="175"/>
      <c r="G115" s="175"/>
      <c r="H115" s="175"/>
      <c r="I115" s="175"/>
      <c r="J115" s="175"/>
      <c r="K115" s="19"/>
      <c r="L115" s="19"/>
      <c r="BG115" s="20"/>
    </row>
    <row r="116" spans="1:73" ht="21" customHeight="1">
      <c r="A116" s="57"/>
      <c r="B116" s="175"/>
      <c r="C116" s="175"/>
      <c r="D116" s="175"/>
      <c r="E116" s="175"/>
      <c r="F116" s="175"/>
      <c r="G116" s="175"/>
      <c r="H116" s="175"/>
      <c r="I116" s="175"/>
      <c r="J116" s="175"/>
      <c r="K116" s="19"/>
      <c r="L116" s="19"/>
      <c r="U116" s="508" t="str">
        <f>IF(AK13=Datos!$A$6,"Número máximo de cuadrantes a aumentar","Número máximo de cuadrantes a disminuir")</f>
        <v>Número máximo de cuadrantes a disminuir</v>
      </c>
      <c r="V116" s="509"/>
      <c r="W116" s="510"/>
      <c r="X116" s="510"/>
      <c r="Y116" s="510"/>
      <c r="Z116" s="510"/>
      <c r="AA116" s="510"/>
      <c r="AB116" s="510"/>
      <c r="AC116" s="510"/>
      <c r="AD116" s="510"/>
      <c r="AE116" s="510"/>
      <c r="AF116" s="510"/>
      <c r="AG116" s="510"/>
      <c r="AH116" s="510"/>
      <c r="AI116" s="510"/>
      <c r="AJ116" s="510"/>
      <c r="AK116" s="511"/>
      <c r="BG116" s="20"/>
    </row>
    <row r="117" spans="1:73">
      <c r="A117" s="57"/>
      <c r="B117" s="175"/>
      <c r="C117" s="175"/>
      <c r="D117" s="175"/>
      <c r="E117" s="175"/>
      <c r="F117" s="175"/>
      <c r="G117" s="175"/>
      <c r="H117" s="175"/>
      <c r="I117" s="175"/>
      <c r="J117" s="175"/>
      <c r="K117" s="19"/>
      <c r="L117" s="19"/>
      <c r="U117" s="512" t="s">
        <v>485</v>
      </c>
      <c r="V117" s="513"/>
      <c r="W117" s="513"/>
      <c r="X117" s="513"/>
      <c r="Y117" s="513"/>
      <c r="Z117" s="514">
        <f>IF(COUNTA(D87:D96)=0,0,IF(BZ97=0,0,BZ97))</f>
        <v>0</v>
      </c>
      <c r="AA117" s="515"/>
      <c r="AE117" s="524" t="s">
        <v>487</v>
      </c>
      <c r="AF117" s="524"/>
      <c r="AG117" s="524"/>
      <c r="AH117" s="524"/>
      <c r="AI117" s="512"/>
      <c r="AJ117" s="516">
        <f>IF(COUNTA(D102:D111)=0,0,IF(BZ112=0,0,BZ112))</f>
        <v>2</v>
      </c>
      <c r="AK117" s="516"/>
      <c r="BG117" s="20"/>
    </row>
    <row r="118" spans="1:73">
      <c r="A118" s="57"/>
      <c r="B118" s="175"/>
      <c r="C118" s="175"/>
      <c r="D118" s="175"/>
      <c r="E118" s="175"/>
      <c r="F118" s="175"/>
      <c r="G118" s="175"/>
      <c r="H118" s="175"/>
      <c r="I118" s="175"/>
      <c r="J118" s="175"/>
      <c r="K118" s="19"/>
      <c r="L118" s="19"/>
      <c r="U118" s="32"/>
      <c r="V118" s="32"/>
      <c r="W118" s="32"/>
      <c r="X118" s="32"/>
      <c r="Y118" s="32"/>
      <c r="Z118" s="32"/>
      <c r="AA118" s="32"/>
      <c r="AE118" s="32"/>
      <c r="AF118" s="32"/>
      <c r="AG118" s="32"/>
      <c r="AH118" s="32"/>
      <c r="AI118" s="32"/>
      <c r="AJ118" s="32"/>
      <c r="AK118" s="32"/>
      <c r="BG118" s="20"/>
    </row>
    <row r="119" spans="1:73" ht="14.45" customHeight="1">
      <c r="A119" s="57"/>
      <c r="B119" s="175"/>
      <c r="C119" s="175"/>
      <c r="D119" s="175"/>
      <c r="E119" s="175"/>
      <c r="F119" s="175"/>
      <c r="G119" s="175"/>
      <c r="H119" s="175"/>
      <c r="I119" s="175"/>
      <c r="J119" s="175"/>
      <c r="K119" s="19"/>
      <c r="L119" s="19"/>
      <c r="BG119" s="20"/>
    </row>
    <row r="120" spans="1:73">
      <c r="A120" s="57"/>
      <c r="B120" s="175"/>
      <c r="C120" s="175"/>
      <c r="D120" s="175"/>
      <c r="E120" s="175"/>
      <c r="F120" s="175"/>
      <c r="G120" s="175"/>
      <c r="H120" s="175"/>
      <c r="I120" s="175"/>
      <c r="J120" s="175"/>
      <c r="K120" s="19"/>
      <c r="L120" s="19"/>
      <c r="BG120" s="20"/>
    </row>
    <row r="121" spans="1:73" ht="14.45" customHeight="1">
      <c r="A121" s="18"/>
      <c r="Z121" s="401" t="s">
        <v>486</v>
      </c>
      <c r="AA121" s="401"/>
      <c r="AB121" s="401"/>
      <c r="AC121" s="401"/>
      <c r="AD121" s="401"/>
      <c r="AE121" s="401"/>
      <c r="AF121" s="401"/>
      <c r="AG121" s="401"/>
      <c r="AH121" s="401"/>
      <c r="AI121" s="401"/>
      <c r="AJ121" s="401"/>
      <c r="AK121" s="401"/>
      <c r="BG121" s="20"/>
      <c r="BK121" s="372" t="s">
        <v>551</v>
      </c>
      <c r="BL121" s="372"/>
      <c r="BM121" s="372"/>
    </row>
    <row r="122" spans="1:73" ht="14.45" customHeight="1">
      <c r="A122" s="18"/>
      <c r="D122" s="455" t="s">
        <v>489</v>
      </c>
      <c r="E122" s="455"/>
      <c r="F122" s="455"/>
      <c r="G122" s="455"/>
      <c r="Z122" s="28"/>
      <c r="BG122" s="20"/>
      <c r="BK122" s="372"/>
      <c r="BL122" s="372"/>
      <c r="BM122" s="372"/>
      <c r="BN122" s="39"/>
      <c r="BO122" s="39"/>
      <c r="BP122" s="372" t="s">
        <v>482</v>
      </c>
      <c r="BQ122" s="372" t="s">
        <v>483</v>
      </c>
      <c r="BS122" s="11" t="s">
        <v>484</v>
      </c>
    </row>
    <row r="123" spans="1:73" ht="14.45" customHeight="1">
      <c r="A123" s="18"/>
      <c r="R123" s="460" t="str">
        <f>Datos!O2</f>
        <v>Rara vez   -  (1)</v>
      </c>
      <c r="S123" s="460"/>
      <c r="T123" s="460"/>
      <c r="U123" s="460"/>
      <c r="V123" s="460"/>
      <c r="W123" s="460"/>
      <c r="AB123" s="519" t="str">
        <f>IF(AK13=Datos!$A$6,"Escala de impacto-beneficio resultante","Escala de impacto resultante")</f>
        <v>Escala de impacto resultante</v>
      </c>
      <c r="AC123" s="432"/>
      <c r="AD123" s="432"/>
      <c r="AE123" s="432"/>
      <c r="AF123" s="432"/>
      <c r="AG123" s="432"/>
      <c r="AH123" s="432"/>
      <c r="AI123" s="432"/>
      <c r="AJ123" s="432"/>
      <c r="AK123" s="520"/>
      <c r="BG123" s="20"/>
      <c r="BK123" s="11" t="s">
        <v>485</v>
      </c>
      <c r="BL123" s="26">
        <f>IF(AK13=Datos!A6,BQ133,BL133)</f>
        <v>5</v>
      </c>
      <c r="BM123" s="26" t="str">
        <f>INDEX($R$123:$W$127,$BL$123,1)</f>
        <v>Casi seguro   -  (5)</v>
      </c>
      <c r="BP123" s="399"/>
      <c r="BQ123" s="399"/>
      <c r="BS123" s="11" t="s">
        <v>485</v>
      </c>
      <c r="BT123" s="26">
        <f>IF($AK$13&lt;&gt;"",BL123,"")</f>
        <v>5</v>
      </c>
      <c r="BU123" s="26" t="str">
        <f>IF($AK$13&lt;&gt;"",$BM$123,"")</f>
        <v>Casi seguro   -  (5)</v>
      </c>
    </row>
    <row r="124" spans="1:73" ht="14.45" customHeight="1">
      <c r="A124" s="18"/>
      <c r="R124" s="460" t="str">
        <f>Datos!O3</f>
        <v>Improbable   -  (2)</v>
      </c>
      <c r="S124" s="460"/>
      <c r="T124" s="460"/>
      <c r="U124" s="460"/>
      <c r="V124" s="460"/>
      <c r="W124" s="460"/>
      <c r="AB124" s="432">
        <f>AB66</f>
        <v>1</v>
      </c>
      <c r="AC124" s="432"/>
      <c r="AD124" s="432">
        <f>AD66</f>
        <v>2</v>
      </c>
      <c r="AE124" s="432"/>
      <c r="AF124" s="432">
        <f>AF66</f>
        <v>3</v>
      </c>
      <c r="AG124" s="432"/>
      <c r="AH124" s="432">
        <f>AH66</f>
        <v>4</v>
      </c>
      <c r="AI124" s="432"/>
      <c r="AJ124" s="432">
        <f>AJ66</f>
        <v>5</v>
      </c>
      <c r="AK124" s="432"/>
      <c r="BG124" s="20"/>
      <c r="BK124" s="11" t="s">
        <v>487</v>
      </c>
      <c r="BL124" s="26">
        <f>IF($AK$13&lt;&gt;"",(INDEX($BK$126:$BN$132,MATCH($BT$63,$BK$126:$BK$132,0),MATCH($AJ$117,$BK$127:$BN$127,0))),"")</f>
        <v>1</v>
      </c>
      <c r="BM124" s="26" t="str">
        <f>INDEX($R$130:$W$134,$BL$124,1)</f>
        <v>Insignificante   -  (1)</v>
      </c>
      <c r="BO124" s="11" t="s">
        <v>552</v>
      </c>
      <c r="BP124" s="26">
        <f>IF($AK$13&lt;&gt;"",(INDEX($BK$126:$BN$132,MATCH($BT$63,$BK$126:$BK$132,0),MATCH($AJ$117,$BK$127:$BN$127,0))),"")</f>
        <v>1</v>
      </c>
      <c r="BQ124" s="26" t="str">
        <f>INDEX($R$130:$W$134,$BP$124+1,1)</f>
        <v>Menor   -  (2)</v>
      </c>
      <c r="BS124" s="11" t="s">
        <v>487</v>
      </c>
      <c r="BT124" s="26">
        <f>IF($AK$13="","",IF($AK$13=1,$BP$124,$BL$124))</f>
        <v>1</v>
      </c>
      <c r="BU124" s="26" t="str">
        <f>IF($AK$13="","",IF($AK$13=1,$BQ$124,$BM$124))</f>
        <v>Insignificante   -  (1)</v>
      </c>
    </row>
    <row r="125" spans="1:73" ht="28.5" customHeight="1">
      <c r="A125" s="18"/>
      <c r="E125" s="525" t="s">
        <v>553</v>
      </c>
      <c r="F125" s="525"/>
      <c r="G125" s="525"/>
      <c r="H125" s="525"/>
      <c r="I125" s="525"/>
      <c r="J125" s="525"/>
      <c r="K125" s="525"/>
      <c r="L125" s="525"/>
      <c r="M125" s="525"/>
      <c r="N125" s="525"/>
      <c r="O125" s="525"/>
      <c r="P125" s="525"/>
      <c r="R125" s="460" t="str">
        <f>Datos!O4</f>
        <v>Posible   -  (3)</v>
      </c>
      <c r="S125" s="460"/>
      <c r="T125" s="460"/>
      <c r="U125" s="460"/>
      <c r="V125" s="460"/>
      <c r="W125" s="460"/>
      <c r="Z125" s="402" t="s">
        <v>492</v>
      </c>
      <c r="AA125" s="433">
        <f>AA67</f>
        <v>1</v>
      </c>
      <c r="AB125" s="383" t="str">
        <f>IF(ISERROR(BL140=TRUE),"",IF(BL140="","",BL140))</f>
        <v/>
      </c>
      <c r="AC125" s="384"/>
      <c r="AD125" s="383" t="str">
        <f>IF(ISERROR(BM140=TRUE),"",IF(BM140="","",BM140))</f>
        <v/>
      </c>
      <c r="AE125" s="384"/>
      <c r="AF125" s="387" t="str">
        <f>IF(ISERROR(BN140=TRUE),"",IF(BN140="","",BN140))</f>
        <v/>
      </c>
      <c r="AG125" s="388"/>
      <c r="AH125" s="391" t="str">
        <f>IF(ISERROR(BO140=TRUE),"",IF(BO140="","",BO140))</f>
        <v/>
      </c>
      <c r="AI125" s="392"/>
      <c r="AJ125" s="395" t="str">
        <f>IF(ISERROR(BP140=TRUE),"",IF(BP140="","",BP140))</f>
        <v/>
      </c>
      <c r="AK125" s="396"/>
      <c r="AP125" s="484" t="str">
        <f>IF(AK13=Datos!$A$6,"Zona de ubicación de la oportunidad","Zona de ubicación del riesgo")</f>
        <v>Zona de ubicación del riesgo</v>
      </c>
      <c r="AQ125" s="484"/>
      <c r="AR125" s="484"/>
      <c r="AS125" s="484"/>
      <c r="AT125" s="484"/>
      <c r="AU125" s="484"/>
      <c r="AV125" s="484"/>
      <c r="AW125" s="484"/>
      <c r="AX125" s="484"/>
      <c r="AY125" s="484"/>
      <c r="AZ125" s="484"/>
      <c r="BA125" s="484"/>
      <c r="BB125" s="484"/>
      <c r="BC125" s="484"/>
      <c r="BD125" s="484"/>
      <c r="BE125" s="484"/>
      <c r="BF125" s="484"/>
      <c r="BG125" s="20"/>
    </row>
    <row r="126" spans="1:73" ht="14.45" customHeight="1">
      <c r="A126" s="18"/>
      <c r="J126" s="40"/>
      <c r="K126" s="41"/>
      <c r="L126" s="41"/>
      <c r="M126" s="41"/>
      <c r="N126" s="41"/>
      <c r="O126" s="41"/>
      <c r="P126" s="42"/>
      <c r="R126" s="460" t="str">
        <f>Datos!O5</f>
        <v>Probable   -  (4)</v>
      </c>
      <c r="S126" s="460"/>
      <c r="T126" s="460"/>
      <c r="U126" s="460"/>
      <c r="V126" s="460"/>
      <c r="W126" s="460"/>
      <c r="Z126" s="403"/>
      <c r="AA126" s="433"/>
      <c r="AB126" s="385"/>
      <c r="AC126" s="386"/>
      <c r="AD126" s="385"/>
      <c r="AE126" s="386"/>
      <c r="AF126" s="389"/>
      <c r="AG126" s="390"/>
      <c r="AH126" s="393"/>
      <c r="AI126" s="394"/>
      <c r="AJ126" s="397"/>
      <c r="AK126" s="398"/>
      <c r="AP126" s="516" t="str">
        <f>IF(OR(J127="",J134=""),"",(INDEX($BK$65:$BP$70,MATCH($BU$123,$BK$65:$BK$70,0),MATCH($BU$124,$BK$65:$BP$65,0))))</f>
        <v>Alta</v>
      </c>
      <c r="AQ126" s="516"/>
      <c r="AR126" s="516"/>
      <c r="AS126" s="516"/>
      <c r="AT126" s="516"/>
      <c r="AU126" s="516"/>
      <c r="AV126" s="516"/>
      <c r="AW126" s="516"/>
      <c r="AX126" s="516"/>
      <c r="AY126" s="516"/>
      <c r="AZ126" s="516"/>
      <c r="BA126" s="516"/>
      <c r="BB126" s="516"/>
      <c r="BC126" s="516"/>
      <c r="BD126" s="516"/>
      <c r="BE126" s="516"/>
      <c r="BF126" s="516"/>
      <c r="BG126" s="20"/>
      <c r="BK126" s="95"/>
      <c r="BL126" s="504" t="s">
        <v>554</v>
      </c>
      <c r="BM126" s="505"/>
      <c r="BN126" s="506"/>
      <c r="BP126" s="95"/>
      <c r="BQ126" s="504" t="s">
        <v>555</v>
      </c>
      <c r="BR126" s="505"/>
      <c r="BS126" s="506"/>
    </row>
    <row r="127" spans="1:73" ht="28.5" customHeight="1">
      <c r="A127" s="18"/>
      <c r="J127" s="507" t="str">
        <f>IF(J72="","",BU123)</f>
        <v>Casi seguro   -  (5)</v>
      </c>
      <c r="K127" s="507"/>
      <c r="L127" s="507"/>
      <c r="M127" s="507"/>
      <c r="N127" s="507"/>
      <c r="O127" s="507"/>
      <c r="P127" s="507"/>
      <c r="R127" s="460" t="str">
        <f>Datos!O6</f>
        <v>Casi seguro   -  (5)</v>
      </c>
      <c r="S127" s="460"/>
      <c r="T127" s="460"/>
      <c r="U127" s="460"/>
      <c r="V127" s="460"/>
      <c r="W127" s="460"/>
      <c r="Z127" s="403"/>
      <c r="AA127" s="433">
        <f>AA69</f>
        <v>2</v>
      </c>
      <c r="AB127" s="383" t="str">
        <f>IF(ISERROR(BL141=TRUE),"",IF(BL141="","",BL141))</f>
        <v/>
      </c>
      <c r="AC127" s="384"/>
      <c r="AD127" s="383" t="str">
        <f>IF(ISERROR(BM141=TRUE),"",IF(BM141="","",BM141))</f>
        <v/>
      </c>
      <c r="AE127" s="384"/>
      <c r="AF127" s="387" t="str">
        <f>IF(ISERROR(BN141=TRUE),"",IF(BN141="","",BN141))</f>
        <v/>
      </c>
      <c r="AG127" s="388"/>
      <c r="AH127" s="391" t="str">
        <f>IF(ISERROR(BO141=TRUE),"",IF(BO141="","",BO141))</f>
        <v/>
      </c>
      <c r="AI127" s="392"/>
      <c r="AJ127" s="395" t="str">
        <f>IF(ISERROR(BP141=TRUE),"",IF(BP141="","",BP141))</f>
        <v/>
      </c>
      <c r="AK127" s="396"/>
      <c r="AP127" s="516"/>
      <c r="AQ127" s="516"/>
      <c r="AR127" s="516"/>
      <c r="AS127" s="516"/>
      <c r="AT127" s="516"/>
      <c r="AU127" s="516"/>
      <c r="AV127" s="516"/>
      <c r="AW127" s="516"/>
      <c r="AX127" s="516"/>
      <c r="AY127" s="516"/>
      <c r="AZ127" s="516"/>
      <c r="BA127" s="516"/>
      <c r="BB127" s="516"/>
      <c r="BC127" s="516"/>
      <c r="BD127" s="516"/>
      <c r="BE127" s="516"/>
      <c r="BF127" s="516"/>
      <c r="BG127" s="20"/>
      <c r="BK127" s="96" t="s">
        <v>556</v>
      </c>
      <c r="BL127" s="96">
        <v>0</v>
      </c>
      <c r="BM127" s="96">
        <v>1</v>
      </c>
      <c r="BN127" s="96">
        <v>2</v>
      </c>
      <c r="BO127" s="37"/>
      <c r="BP127" s="96" t="s">
        <v>556</v>
      </c>
      <c r="BQ127" s="96">
        <v>0</v>
      </c>
      <c r="BR127" s="96">
        <v>1</v>
      </c>
      <c r="BS127" s="96">
        <v>2</v>
      </c>
    </row>
    <row r="128" spans="1:73" ht="14.45" customHeight="1">
      <c r="A128" s="18"/>
      <c r="J128" s="43"/>
      <c r="K128" s="44"/>
      <c r="L128" s="44"/>
      <c r="M128" s="44"/>
      <c r="N128" s="44"/>
      <c r="O128" s="44"/>
      <c r="P128" s="45"/>
      <c r="Z128" s="403"/>
      <c r="AA128" s="433"/>
      <c r="AB128" s="385"/>
      <c r="AC128" s="386"/>
      <c r="AD128" s="385"/>
      <c r="AE128" s="386"/>
      <c r="AF128" s="389"/>
      <c r="AG128" s="390"/>
      <c r="AH128" s="393"/>
      <c r="AI128" s="394"/>
      <c r="AJ128" s="397"/>
      <c r="AK128" s="398"/>
      <c r="BG128" s="20"/>
      <c r="BK128" s="96">
        <v>1</v>
      </c>
      <c r="BL128" s="96">
        <v>1</v>
      </c>
      <c r="BM128" s="96">
        <v>1</v>
      </c>
      <c r="BN128" s="96">
        <v>1</v>
      </c>
      <c r="BO128" s="37"/>
      <c r="BP128" s="96">
        <v>1</v>
      </c>
      <c r="BQ128" s="96">
        <v>1</v>
      </c>
      <c r="BR128" s="96">
        <v>2</v>
      </c>
      <c r="BS128" s="96">
        <v>3</v>
      </c>
    </row>
    <row r="129" spans="1:71" ht="14.45" customHeight="1">
      <c r="A129" s="18"/>
      <c r="R129" s="58"/>
      <c r="S129" s="58"/>
      <c r="Z129" s="403"/>
      <c r="AA129" s="433">
        <f>AA71</f>
        <v>3</v>
      </c>
      <c r="AB129" s="383" t="str">
        <f>IF(ISERROR(BL142=TRUE),"",IF(BL142="","",BL142))</f>
        <v/>
      </c>
      <c r="AC129" s="384"/>
      <c r="AD129" s="387" t="str">
        <f>IF(ISERROR(BM142=TRUE),"",IF(BM142="","",BM142))</f>
        <v/>
      </c>
      <c r="AE129" s="388"/>
      <c r="AF129" s="391" t="str">
        <f>IF(ISERROR(BN142=TRUE),"",IF(BN142="","",BN142))</f>
        <v/>
      </c>
      <c r="AG129" s="392"/>
      <c r="AH129" s="395" t="str">
        <f>IF(ISERROR(BO142=TRUE),"",IF(BO142="","",BO142))</f>
        <v/>
      </c>
      <c r="AI129" s="396"/>
      <c r="AJ129" s="395" t="str">
        <f>IF(ISERROR(BP142=TRUE),"",IF(BP142="","",BP142))</f>
        <v/>
      </c>
      <c r="AK129" s="396"/>
      <c r="AP129" s="484" t="s">
        <v>495</v>
      </c>
      <c r="AQ129" s="484"/>
      <c r="AR129" s="484"/>
      <c r="AS129" s="484"/>
      <c r="AT129" s="484"/>
      <c r="AU129" s="484"/>
      <c r="AV129" s="484"/>
      <c r="AW129" s="484"/>
      <c r="AX129" s="484"/>
      <c r="AY129" s="484"/>
      <c r="AZ129" s="484"/>
      <c r="BA129" s="484"/>
      <c r="BB129" s="484"/>
      <c r="BC129" s="484"/>
      <c r="BD129" s="484"/>
      <c r="BE129" s="484"/>
      <c r="BF129" s="484"/>
      <c r="BG129" s="20"/>
      <c r="BK129" s="96">
        <v>2</v>
      </c>
      <c r="BL129" s="96">
        <v>2</v>
      </c>
      <c r="BM129" s="96">
        <v>1</v>
      </c>
      <c r="BN129" s="96">
        <v>1</v>
      </c>
      <c r="BO129" s="37"/>
      <c r="BP129" s="96">
        <v>2</v>
      </c>
      <c r="BQ129" s="96">
        <v>2</v>
      </c>
      <c r="BR129" s="96">
        <v>3</v>
      </c>
      <c r="BS129" s="96">
        <v>4</v>
      </c>
    </row>
    <row r="130" spans="1:71" ht="28.5" customHeight="1">
      <c r="A130" s="18"/>
      <c r="R130" s="460" t="str">
        <f>IF($AK$13=1,Datos!P2,IF(OR($AK$13=2,$AK$13=3,$AK$13=4),Datos!Q2,IF($AK$13=5,Datos!R2,"")))</f>
        <v>Insignificante   -  (1)</v>
      </c>
      <c r="S130" s="460"/>
      <c r="T130" s="460"/>
      <c r="U130" s="460"/>
      <c r="V130" s="460"/>
      <c r="W130" s="460"/>
      <c r="Z130" s="403"/>
      <c r="AA130" s="433"/>
      <c r="AB130" s="385"/>
      <c r="AC130" s="386"/>
      <c r="AD130" s="389"/>
      <c r="AE130" s="390"/>
      <c r="AF130" s="393"/>
      <c r="AG130" s="394"/>
      <c r="AH130" s="397"/>
      <c r="AI130" s="398"/>
      <c r="AJ130" s="397"/>
      <c r="AK130" s="398"/>
      <c r="AP130" s="400" t="s">
        <v>601</v>
      </c>
      <c r="AQ130" s="400"/>
      <c r="AR130" s="400"/>
      <c r="AS130" s="400"/>
      <c r="AT130" s="400"/>
      <c r="AU130" s="400"/>
      <c r="AV130" s="400"/>
      <c r="AW130" s="400"/>
      <c r="AX130" s="400"/>
      <c r="AY130" s="400"/>
      <c r="AZ130" s="400"/>
      <c r="BA130" s="400"/>
      <c r="BB130" s="400"/>
      <c r="BC130" s="400"/>
      <c r="BD130" s="400"/>
      <c r="BE130" s="400"/>
      <c r="BF130" s="400"/>
      <c r="BG130" s="20"/>
      <c r="BK130" s="96">
        <v>3</v>
      </c>
      <c r="BL130" s="96">
        <v>3</v>
      </c>
      <c r="BM130" s="96">
        <v>2</v>
      </c>
      <c r="BN130" s="96">
        <v>1</v>
      </c>
      <c r="BO130" s="37"/>
      <c r="BP130" s="96">
        <v>3</v>
      </c>
      <c r="BQ130" s="96">
        <v>3</v>
      </c>
      <c r="BR130" s="96">
        <v>4</v>
      </c>
      <c r="BS130" s="96">
        <v>5</v>
      </c>
    </row>
    <row r="131" spans="1:71" ht="14.45" customHeight="1">
      <c r="A131" s="18"/>
      <c r="R131" s="460" t="str">
        <f>IF($AK$13=1,Datos!P3,IF(OR($AK$13=2,$AK$13=3,$AK$13=4),Datos!Q3,IF($AK$13=5,Datos!R3,"")))</f>
        <v>Menor   -  (2)</v>
      </c>
      <c r="S131" s="460"/>
      <c r="T131" s="460"/>
      <c r="U131" s="460"/>
      <c r="V131" s="460"/>
      <c r="W131" s="460"/>
      <c r="Z131" s="403"/>
      <c r="AA131" s="433">
        <f>AA73</f>
        <v>4</v>
      </c>
      <c r="AB131" s="387" t="str">
        <f>IF(ISERROR(BL143=TRUE),"",IF(BL143="","",BL143))</f>
        <v/>
      </c>
      <c r="AC131" s="388"/>
      <c r="AD131" s="391" t="str">
        <f>IF(ISERROR(BM143=TRUE),"",IF(BM143="","",BM143))</f>
        <v/>
      </c>
      <c r="AE131" s="392"/>
      <c r="AF131" s="391" t="str">
        <f>IF(ISERROR(BN143=TRUE),"",IF(BN143="","",BN143))</f>
        <v/>
      </c>
      <c r="AG131" s="392"/>
      <c r="AH131" s="395" t="str">
        <f>IF(ISERROR(BO143=TRUE),"",IF(BO143="","",BO143))</f>
        <v/>
      </c>
      <c r="AI131" s="396"/>
      <c r="AJ131" s="395" t="str">
        <f>IF(ISERROR(BP143=TRUE),"",IF(BP143="","",BP143))</f>
        <v/>
      </c>
      <c r="AK131" s="396"/>
      <c r="AP131" s="400"/>
      <c r="AQ131" s="400"/>
      <c r="AR131" s="400"/>
      <c r="AS131" s="400"/>
      <c r="AT131" s="400"/>
      <c r="AU131" s="400"/>
      <c r="AV131" s="400"/>
      <c r="AW131" s="400"/>
      <c r="AX131" s="400"/>
      <c r="AY131" s="400"/>
      <c r="AZ131" s="400"/>
      <c r="BA131" s="400"/>
      <c r="BB131" s="400"/>
      <c r="BC131" s="400"/>
      <c r="BD131" s="400"/>
      <c r="BE131" s="400"/>
      <c r="BF131" s="400"/>
      <c r="BG131" s="20"/>
      <c r="BK131" s="96">
        <v>4</v>
      </c>
      <c r="BL131" s="96">
        <v>4</v>
      </c>
      <c r="BM131" s="96">
        <v>3</v>
      </c>
      <c r="BN131" s="96">
        <v>2</v>
      </c>
      <c r="BO131" s="37"/>
      <c r="BP131" s="96">
        <v>4</v>
      </c>
      <c r="BQ131" s="96">
        <v>4</v>
      </c>
      <c r="BR131" s="96">
        <v>5</v>
      </c>
      <c r="BS131" s="96">
        <v>5</v>
      </c>
    </row>
    <row r="132" spans="1:71" ht="28.5" customHeight="1">
      <c r="A132" s="18"/>
      <c r="E132" s="97" t="str">
        <f>IF(AK13=Datos!$A$6,"Nueva escala de impacto-beneficio","Nueva escala de impacto")</f>
        <v>Nueva escala de impacto</v>
      </c>
      <c r="F132" s="97"/>
      <c r="G132" s="59"/>
      <c r="H132" s="59"/>
      <c r="I132" s="59"/>
      <c r="J132" s="59"/>
      <c r="K132" s="59"/>
      <c r="L132" s="59"/>
      <c r="M132" s="59"/>
      <c r="N132" s="59"/>
      <c r="O132" s="59"/>
      <c r="P132" s="59"/>
      <c r="R132" s="460" t="str">
        <f>IF($AK$13=1,Datos!P4,IF(OR($AK$13=2,$AK$13=3,$AK$13=4),Datos!Q4,IF($AK$13=5,Datos!R4,"")))</f>
        <v>Moderado   -  (3)</v>
      </c>
      <c r="S132" s="460"/>
      <c r="T132" s="460"/>
      <c r="U132" s="460"/>
      <c r="V132" s="460"/>
      <c r="W132" s="460"/>
      <c r="Z132" s="403"/>
      <c r="AA132" s="433"/>
      <c r="AB132" s="389"/>
      <c r="AC132" s="390"/>
      <c r="AD132" s="393"/>
      <c r="AE132" s="394"/>
      <c r="AF132" s="393"/>
      <c r="AG132" s="394"/>
      <c r="AH132" s="397"/>
      <c r="AI132" s="398"/>
      <c r="AJ132" s="397"/>
      <c r="AK132" s="398"/>
      <c r="AP132" s="400"/>
      <c r="AQ132" s="400"/>
      <c r="AR132" s="400"/>
      <c r="AS132" s="400"/>
      <c r="AT132" s="400"/>
      <c r="AU132" s="400"/>
      <c r="AV132" s="400"/>
      <c r="AW132" s="400"/>
      <c r="AX132" s="400"/>
      <c r="AY132" s="400"/>
      <c r="AZ132" s="400"/>
      <c r="BA132" s="400"/>
      <c r="BB132" s="400"/>
      <c r="BC132" s="400"/>
      <c r="BD132" s="400"/>
      <c r="BE132" s="400"/>
      <c r="BF132" s="400"/>
      <c r="BG132" s="20"/>
      <c r="BK132" s="96">
        <v>5</v>
      </c>
      <c r="BL132" s="96">
        <v>5</v>
      </c>
      <c r="BM132" s="96">
        <v>4</v>
      </c>
      <c r="BN132" s="96">
        <v>3</v>
      </c>
      <c r="BO132" s="37"/>
      <c r="BP132" s="96">
        <v>5</v>
      </c>
      <c r="BQ132" s="96">
        <v>5</v>
      </c>
      <c r="BR132" s="96">
        <v>5</v>
      </c>
      <c r="BS132" s="96">
        <v>5</v>
      </c>
    </row>
    <row r="133" spans="1:71" ht="14.45" customHeight="1">
      <c r="A133" s="18"/>
      <c r="J133" s="60"/>
      <c r="K133" s="61"/>
      <c r="L133" s="61"/>
      <c r="M133" s="61"/>
      <c r="N133" s="61"/>
      <c r="O133" s="61"/>
      <c r="P133" s="62"/>
      <c r="Q133" s="63"/>
      <c r="R133" s="460" t="str">
        <f>IF($AK$13=1,Datos!P5,IF(OR($AK$13=2,$AK$13=3,$AK$13=4),Datos!Q5,IF($AK$13=5,Datos!R5,"")))</f>
        <v>Mayor   -  (4)</v>
      </c>
      <c r="S133" s="460"/>
      <c r="T133" s="460"/>
      <c r="U133" s="460"/>
      <c r="V133" s="460"/>
      <c r="W133" s="460"/>
      <c r="Z133" s="403"/>
      <c r="AA133" s="433">
        <f>AA75</f>
        <v>5</v>
      </c>
      <c r="AB133" s="391" t="str">
        <f>IF(ISERROR(BL144=TRUE),"",IF(BL144="","",BL144))</f>
        <v>X</v>
      </c>
      <c r="AC133" s="392"/>
      <c r="AD133" s="391" t="str">
        <f>IF(ISERROR(BM144=TRUE),"",IF(BM144="","",BM144))</f>
        <v/>
      </c>
      <c r="AE133" s="392"/>
      <c r="AF133" s="395" t="str">
        <f>IF(ISERROR(BN144=TRUE),"",IF(BN144="","",BN144))</f>
        <v/>
      </c>
      <c r="AG133" s="396"/>
      <c r="AH133" s="395" t="str">
        <f>IF(ISERROR(BO144=TRUE),"",IF(BO144="","",BO144))</f>
        <v/>
      </c>
      <c r="AI133" s="396"/>
      <c r="AJ133" s="395" t="str">
        <f>IF(ISERROR(BP144=TRUE),"",IF(BP144="","",BP144))</f>
        <v/>
      </c>
      <c r="AK133" s="396"/>
      <c r="AP133" s="400"/>
      <c r="AQ133" s="400"/>
      <c r="AR133" s="400"/>
      <c r="AS133" s="400"/>
      <c r="AT133" s="400"/>
      <c r="AU133" s="400"/>
      <c r="AV133" s="400"/>
      <c r="AW133" s="400"/>
      <c r="AX133" s="400"/>
      <c r="AY133" s="400"/>
      <c r="AZ133" s="400"/>
      <c r="BA133" s="400"/>
      <c r="BB133" s="400"/>
      <c r="BC133" s="400"/>
      <c r="BD133" s="400"/>
      <c r="BE133" s="400"/>
      <c r="BF133" s="400"/>
      <c r="BG133" s="20"/>
      <c r="BK133" s="11" t="s">
        <v>485</v>
      </c>
      <c r="BL133" s="86">
        <f>IF($AK$13="","",IF($AK$13&lt;&gt;Datos!A6,(INDEX($BK$126:$BN$132,MATCH($BT$62,$BK$126:$BK$132,0),MATCH($Z$117,$BK$127:$BN$127,0)))))</f>
        <v>5</v>
      </c>
      <c r="BP133" s="11" t="s">
        <v>485</v>
      </c>
      <c r="BQ133" s="64" t="b">
        <f>IF($AK$13="","",IF($AK$13=Datos!A6,(INDEX(BP126:BS132,MATCH($BT$62,BP126:BP132,0),MATCH($Z$117,BP127:BS127,0)))))</f>
        <v>0</v>
      </c>
    </row>
    <row r="134" spans="1:71" ht="28.5" customHeight="1">
      <c r="A134" s="18"/>
      <c r="J134" s="507" t="str">
        <f>IF(J79="","",BU124)</f>
        <v>Insignificante   -  (1)</v>
      </c>
      <c r="K134" s="507"/>
      <c r="L134" s="507"/>
      <c r="M134" s="507"/>
      <c r="N134" s="507"/>
      <c r="O134" s="507"/>
      <c r="P134" s="507"/>
      <c r="R134" s="460" t="str">
        <f>IF($AK$13=1,Datos!P6,IF(OR($AK$13=2,$AK$13=3,$AK$13=4),Datos!Q6,IF($AK$13=5,Datos!R6,"")))</f>
        <v>Catastrófico   -  (5)</v>
      </c>
      <c r="S134" s="460"/>
      <c r="T134" s="460"/>
      <c r="U134" s="460"/>
      <c r="V134" s="460"/>
      <c r="W134" s="460"/>
      <c r="Z134" s="404"/>
      <c r="AA134" s="433"/>
      <c r="AB134" s="393"/>
      <c r="AC134" s="394"/>
      <c r="AD134" s="393"/>
      <c r="AE134" s="394"/>
      <c r="AF134" s="397"/>
      <c r="AG134" s="398"/>
      <c r="AH134" s="397"/>
      <c r="AI134" s="398"/>
      <c r="AJ134" s="397"/>
      <c r="AK134" s="398"/>
      <c r="AP134" s="400"/>
      <c r="AQ134" s="400"/>
      <c r="AR134" s="400"/>
      <c r="AS134" s="400"/>
      <c r="AT134" s="400"/>
      <c r="AU134" s="400"/>
      <c r="AV134" s="400"/>
      <c r="AW134" s="400"/>
      <c r="AX134" s="400"/>
      <c r="AY134" s="400"/>
      <c r="AZ134" s="400"/>
      <c r="BA134" s="400"/>
      <c r="BB134" s="400"/>
      <c r="BC134" s="400"/>
      <c r="BD134" s="400"/>
      <c r="BE134" s="400"/>
      <c r="BF134" s="400"/>
      <c r="BG134" s="20"/>
      <c r="BK134" s="11" t="s">
        <v>487</v>
      </c>
      <c r="BL134" s="26">
        <f>IF($AK$13="","",IF($AK$13&lt;&gt;Datos!A6,(INDEX($BK$126:$BN$132,MATCH($BT$63,$BK$126:$BK$132,0),MATCH($AJ$117,$BK$127:$BN$127,0)))))</f>
        <v>1</v>
      </c>
      <c r="BP134" s="11" t="s">
        <v>487</v>
      </c>
      <c r="BQ134" s="64" t="b">
        <f>IF($AK$13="","",IF($AK$13=Datos!A6,(INDEX(BP126:BS132,MATCH($BT$63,BP126:BP132,0),MATCH($AJ$117,BP127:BS127,0)))))</f>
        <v>0</v>
      </c>
    </row>
    <row r="135" spans="1:71" ht="15" customHeight="1">
      <c r="A135" s="18"/>
      <c r="J135" s="43"/>
      <c r="K135" s="44"/>
      <c r="L135" s="44"/>
      <c r="M135" s="44"/>
      <c r="N135" s="44"/>
      <c r="O135" s="44"/>
      <c r="P135" s="45"/>
      <c r="Z135" s="48"/>
      <c r="AP135" s="141"/>
      <c r="AQ135" s="141"/>
      <c r="AR135" s="141"/>
      <c r="AS135" s="141"/>
      <c r="AT135" s="141"/>
      <c r="AU135" s="141"/>
      <c r="AV135" s="141"/>
      <c r="AW135" s="141"/>
      <c r="AX135" s="141"/>
      <c r="AY135" s="141"/>
      <c r="AZ135" s="141"/>
      <c r="BA135" s="141"/>
      <c r="BB135" s="141"/>
      <c r="BG135" s="20"/>
    </row>
    <row r="136" spans="1:71" ht="15" hidden="1" customHeight="1">
      <c r="A136" s="18"/>
      <c r="AP136" s="141"/>
      <c r="AQ136" s="141"/>
      <c r="AR136" s="141"/>
      <c r="AS136" s="141"/>
      <c r="AT136" s="141"/>
      <c r="AU136" s="141"/>
      <c r="AV136" s="141"/>
      <c r="AW136" s="141"/>
      <c r="AX136" s="141"/>
      <c r="AY136" s="141"/>
      <c r="AZ136" s="141"/>
      <c r="BA136" s="141"/>
      <c r="BB136" s="141"/>
      <c r="BG136" s="20"/>
    </row>
    <row r="137" spans="1:71" ht="15" hidden="1" customHeight="1">
      <c r="A137" s="18"/>
      <c r="Z137" s="49"/>
      <c r="BG137" s="20"/>
    </row>
    <row r="138" spans="1:71" ht="15" hidden="1" customHeight="1">
      <c r="A138" s="18"/>
      <c r="J138" s="60"/>
      <c r="K138" s="61"/>
      <c r="L138" s="61"/>
      <c r="M138" s="61"/>
      <c r="N138" s="61"/>
      <c r="O138" s="61"/>
      <c r="P138" s="62"/>
      <c r="Z138" s="49"/>
      <c r="BG138" s="20"/>
    </row>
    <row r="139" spans="1:71" ht="15" customHeight="1">
      <c r="A139" s="18"/>
      <c r="Z139" s="49"/>
      <c r="BG139" s="20"/>
      <c r="BL139" s="11" t="s">
        <v>558</v>
      </c>
    </row>
    <row r="140" spans="1:71" ht="15" customHeight="1" thickBot="1">
      <c r="A140" s="51"/>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3"/>
      <c r="AA140" s="52"/>
      <c r="AB140" s="52"/>
      <c r="AC140" s="52"/>
      <c r="AD140" s="52"/>
      <c r="AE140" s="52"/>
      <c r="AF140" s="52"/>
      <c r="AG140" s="52"/>
      <c r="AH140" s="52"/>
      <c r="AI140" s="52"/>
      <c r="AJ140" s="52"/>
      <c r="AK140" s="52"/>
      <c r="AL140" s="52"/>
      <c r="AM140" s="52"/>
      <c r="AN140" s="52"/>
      <c r="AO140" s="52"/>
      <c r="AP140" s="52"/>
      <c r="AQ140" s="52"/>
      <c r="AR140" s="52"/>
      <c r="AS140" s="52"/>
      <c r="AT140" s="52"/>
      <c r="AU140" s="52"/>
      <c r="AV140" s="52"/>
      <c r="AW140" s="52"/>
      <c r="AX140" s="52"/>
      <c r="AY140" s="52"/>
      <c r="AZ140" s="52"/>
      <c r="BA140" s="52"/>
      <c r="BB140" s="52"/>
      <c r="BC140" s="52"/>
      <c r="BD140" s="52"/>
      <c r="BE140" s="52"/>
      <c r="BF140" s="52"/>
      <c r="BG140" s="54"/>
      <c r="BK140" s="11">
        <f>AA125</f>
        <v>1</v>
      </c>
      <c r="BL140" s="26" t="str">
        <f>IF(AK13="","",IF(AND(BK66=$BU$123,$BL$65=$BU$124),"X",""))</f>
        <v/>
      </c>
      <c r="BM140" s="26" t="str">
        <f>IF(AK13="","",IF(AND(BK66=$BU$123,$BM$65=$BU$124),"X",""))</f>
        <v/>
      </c>
      <c r="BN140" s="26" t="str">
        <f>IF(AK13="","",IF(AND(BK66=$BU$123,$BN$65=$BU$124),"X",""))</f>
        <v/>
      </c>
      <c r="BO140" s="26" t="str">
        <f>IF(AK13="","",IF(AND(BK66=$BU$123,$BO$65=$BU$124),"X",""))</f>
        <v/>
      </c>
      <c r="BP140" s="26" t="str">
        <f>IF(AK13="","",IF(AND(BK66=$BU$123,$BP$65=$BU$124),"X",""))</f>
        <v/>
      </c>
    </row>
    <row r="141" spans="1:71" ht="32.25" customHeight="1" thickBot="1">
      <c r="A141" s="501" t="str">
        <f>IF(AK13=Datos!$A$6,"TRATAMIENTO DE LA OPORTUNIDAD","TRATAMIENTO DEL RIESGO")</f>
        <v>TRATAMIENTO DEL RIESGO</v>
      </c>
      <c r="B141" s="502"/>
      <c r="C141" s="502"/>
      <c r="D141" s="502"/>
      <c r="E141" s="502"/>
      <c r="F141" s="502"/>
      <c r="G141" s="502"/>
      <c r="H141" s="502"/>
      <c r="I141" s="502"/>
      <c r="J141" s="503"/>
      <c r="BF141" s="16"/>
      <c r="BG141" s="20"/>
      <c r="BK141" s="11">
        <f>AA127</f>
        <v>2</v>
      </c>
      <c r="BL141" s="26" t="str">
        <f>IF(AK13="","",IF(AND(BK67=$BU$123,$BL$65=$BU$124),"X",""))</f>
        <v/>
      </c>
      <c r="BM141" s="26" t="str">
        <f>IF(AK13="","",IF(AND(BK67=$BU$123,$BM$65=$BU$124),"X",""))</f>
        <v/>
      </c>
      <c r="BN141" s="26" t="str">
        <f>IF(AK13="","",IF(AND(BK67=$BU$123,$BN$65=$BU$124),"X",""))</f>
        <v/>
      </c>
      <c r="BO141" s="26" t="str">
        <f>IF(AK13="","",IF(AND(BK67=$BU$123,$BO$65=$BU$124),"X",""))</f>
        <v/>
      </c>
      <c r="BP141" s="26" t="str">
        <f>IF(AK13="","",IF(AND(BK67=$BU$123,$BP$65=$BU$124),"X",""))</f>
        <v/>
      </c>
    </row>
    <row r="142" spans="1:71" ht="14.45" customHeight="1">
      <c r="A142" s="65"/>
      <c r="B142" s="66"/>
      <c r="C142" s="66"/>
      <c r="D142" s="67"/>
      <c r="E142" s="67"/>
      <c r="F142" s="67"/>
      <c r="G142" s="67"/>
      <c r="H142" s="67"/>
      <c r="I142" s="67"/>
      <c r="J142" s="67"/>
      <c r="BG142" s="20"/>
      <c r="BK142" s="11">
        <f>AA129</f>
        <v>3</v>
      </c>
      <c r="BL142" s="26" t="str">
        <f>IF(AK13="","",IF(AND(BK68=$BU$123,$BL$65=$BU$124),"X",""))</f>
        <v/>
      </c>
      <c r="BM142" s="26" t="str">
        <f>IF(AK13="","",IF(AND(BK68=$BU$123,$BM$65=$BU$124),"X",""))</f>
        <v/>
      </c>
      <c r="BN142" s="26" t="str">
        <f>IF(AK13="","",IF(AND(BK68=$BU$123,$BN$65=$BU$124),"X",""))</f>
        <v/>
      </c>
      <c r="BO142" s="26" t="str">
        <f>IF(AK13="","",IF(AND(BK68=$BU$123,$BO$65=$BU$124),"X",""))</f>
        <v/>
      </c>
      <c r="BP142" s="26" t="str">
        <f>IF(AK13="","",IF(AND(BK68=$BU$123,$BP$65=$BU$124),"X",""))</f>
        <v/>
      </c>
    </row>
    <row r="143" spans="1:71" ht="15.75" thickBot="1">
      <c r="A143" s="18"/>
      <c r="D143" s="40"/>
      <c r="E143" s="41"/>
      <c r="F143" s="41"/>
      <c r="G143" s="41"/>
      <c r="H143" s="41"/>
      <c r="I143" s="41"/>
      <c r="J143" s="41"/>
      <c r="K143" s="41"/>
      <c r="L143" s="41"/>
      <c r="M143" s="41"/>
      <c r="N143" s="41"/>
      <c r="O143" s="41"/>
      <c r="P143" s="41"/>
      <c r="Q143" s="41"/>
      <c r="R143" s="41"/>
      <c r="S143" s="41"/>
      <c r="T143" s="41"/>
      <c r="U143" s="41"/>
      <c r="V143" s="41"/>
      <c r="W143" s="41"/>
      <c r="X143" s="41"/>
      <c r="Y143" s="41"/>
      <c r="Z143" s="41"/>
      <c r="AA143" s="41"/>
      <c r="AB143" s="41"/>
      <c r="AC143" s="41"/>
      <c r="AD143" s="41"/>
      <c r="AE143" s="41"/>
      <c r="AF143" s="41"/>
      <c r="AG143" s="41"/>
      <c r="AH143" s="41"/>
      <c r="AI143" s="41"/>
      <c r="AJ143" s="41"/>
      <c r="AK143" s="41"/>
      <c r="AL143" s="41"/>
      <c r="AM143" s="41"/>
      <c r="AN143" s="41"/>
      <c r="AO143" s="41"/>
      <c r="AP143" s="41"/>
      <c r="AQ143" s="41"/>
      <c r="AR143" s="41"/>
      <c r="AS143" s="41"/>
      <c r="AT143" s="41"/>
      <c r="AU143" s="41"/>
      <c r="AV143" s="41"/>
      <c r="AW143" s="41"/>
      <c r="AX143" s="41"/>
      <c r="AY143" s="41"/>
      <c r="AZ143" s="41"/>
      <c r="BA143" s="41"/>
      <c r="BB143" s="41"/>
      <c r="BC143" s="41"/>
      <c r="BD143" s="41"/>
      <c r="BE143" s="41"/>
      <c r="BF143" s="42"/>
      <c r="BG143" s="20"/>
      <c r="BK143" s="11">
        <f>AA131</f>
        <v>4</v>
      </c>
      <c r="BL143" s="26" t="str">
        <f>IF(AK13="","",IF(AND(BK69=$BU$123,$BL$65=$BU$124),"X",""))</f>
        <v/>
      </c>
      <c r="BM143" s="26" t="str">
        <f>IF(AK13="","",IF(AND(BK69=$BU$123,$BM$65=$BU$124),"X",""))</f>
        <v/>
      </c>
      <c r="BN143" s="26" t="str">
        <f>IF(AK13="","",IF(AND(BK69=$BU$123,$BN$65=$BU$124),"X",""))</f>
        <v/>
      </c>
      <c r="BO143" s="26" t="str">
        <f>IF(AK13="","",IF(AND(BK69=$BU$123,$BO$65=$BU$124),"X",""))</f>
        <v/>
      </c>
      <c r="BP143" s="26" t="str">
        <f>IF(AK13="","",IF(AND(BK69=$BU$123,$BP$65=$BU$124),"X",""))</f>
        <v/>
      </c>
    </row>
    <row r="144" spans="1:71" ht="15" customHeight="1">
      <c r="A144" s="18"/>
      <c r="D144" s="37"/>
      <c r="F144" s="19"/>
      <c r="G144" s="603" t="str">
        <f>IF(AK13=Datos!$A$6,"Manejo de la oportunidad:","Manejo del riesgo:")</f>
        <v>Manejo del riesgo:</v>
      </c>
      <c r="H144" s="603"/>
      <c r="I144" s="603"/>
      <c r="J144" s="603"/>
      <c r="K144" s="603"/>
      <c r="S144" s="68"/>
      <c r="T144" s="69"/>
      <c r="U144" s="69"/>
      <c r="V144" s="69"/>
      <c r="W144" s="70"/>
      <c r="AL144" s="68"/>
      <c r="AM144" s="69"/>
      <c r="AN144" s="69"/>
      <c r="AO144" s="69"/>
      <c r="AP144" s="69"/>
      <c r="AQ144" s="69"/>
      <c r="AR144" s="70"/>
      <c r="BF144" s="38"/>
      <c r="BG144" s="20"/>
      <c r="BK144" s="11">
        <f>AA133</f>
        <v>5</v>
      </c>
      <c r="BL144" s="26" t="str">
        <f>IF(AK13="","",IF(AND(BK70=$BU$123,$BL$65=$BU$124),"X",""))</f>
        <v>X</v>
      </c>
      <c r="BM144" s="26" t="str">
        <f>IF(AK13="","",IF(AND(BK70=$BU$123,$BM$65=$BU$124),"X",""))</f>
        <v/>
      </c>
      <c r="BN144" s="26" t="str">
        <f>IF(AK13="","",IF(AND(BK70=$BU$123,$BN$65=$BU$124),"X",""))</f>
        <v/>
      </c>
      <c r="BO144" s="26" t="str">
        <f>IF(AK13="","",IF(AND(BK70=$BU$123,$BO$65=$BU$124),"X",""))</f>
        <v/>
      </c>
      <c r="BP144" s="26" t="str">
        <f>IF(AK13="","",IF(AND(BK70=$BU$123,$BP$65=$BU$124),"X",""))</f>
        <v/>
      </c>
    </row>
    <row r="145" spans="1:68" ht="21.95" customHeight="1">
      <c r="A145" s="18"/>
      <c r="D145" s="71"/>
      <c r="E145" s="19"/>
      <c r="F145" s="19"/>
      <c r="G145" s="603"/>
      <c r="H145" s="603"/>
      <c r="I145" s="603"/>
      <c r="J145" s="603"/>
      <c r="K145" s="603"/>
      <c r="S145" s="72"/>
      <c r="T145" s="598" t="s">
        <v>66</v>
      </c>
      <c r="U145" s="599"/>
      <c r="V145" s="600" t="str">
        <f>IF(AK13=Datos!$A$6,"Fortalecer","Reducir")</f>
        <v>Reducir</v>
      </c>
      <c r="W145" s="601"/>
      <c r="AL145" s="72"/>
      <c r="AM145" s="602"/>
      <c r="AN145" s="602"/>
      <c r="AO145" s="600" t="str">
        <f>IF(AK13=Datos!$A$6,"Aceptar","Aceptar")</f>
        <v>Aceptar</v>
      </c>
      <c r="AP145" s="603"/>
      <c r="AQ145" s="603"/>
      <c r="AR145" s="601"/>
      <c r="BF145" s="38"/>
      <c r="BG145" s="20"/>
      <c r="BL145" s="11">
        <v>1</v>
      </c>
      <c r="BM145" s="11">
        <v>2</v>
      </c>
      <c r="BN145" s="11">
        <v>3</v>
      </c>
      <c r="BO145" s="11">
        <v>4</v>
      </c>
      <c r="BP145" s="11">
        <v>5</v>
      </c>
    </row>
    <row r="146" spans="1:68" ht="24" customHeight="1" thickBot="1">
      <c r="A146" s="18"/>
      <c r="D146" s="37"/>
      <c r="E146" s="19"/>
      <c r="F146" s="19"/>
      <c r="G146" s="603"/>
      <c r="H146" s="603"/>
      <c r="I146" s="603"/>
      <c r="J146" s="603"/>
      <c r="K146" s="603"/>
      <c r="S146" s="73"/>
      <c r="T146" s="74"/>
      <c r="U146" s="74"/>
      <c r="V146" s="74"/>
      <c r="W146" s="75"/>
      <c r="AL146" s="73"/>
      <c r="AM146" s="74"/>
      <c r="AN146" s="74"/>
      <c r="AO146" s="74"/>
      <c r="AP146" s="74"/>
      <c r="AQ146" s="74"/>
      <c r="AR146" s="75"/>
      <c r="BF146" s="38"/>
      <c r="BG146" s="20"/>
    </row>
    <row r="147" spans="1:68" ht="15.75" customHeight="1">
      <c r="A147" s="18"/>
      <c r="D147" s="43"/>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4"/>
      <c r="AH147" s="44"/>
      <c r="AI147" s="44"/>
      <c r="AJ147" s="44"/>
      <c r="AK147" s="44"/>
      <c r="AL147" s="44"/>
      <c r="AM147" s="44"/>
      <c r="AN147" s="44"/>
      <c r="AO147" s="44"/>
      <c r="AP147" s="44"/>
      <c r="AQ147" s="44"/>
      <c r="AR147" s="44"/>
      <c r="AS147" s="44"/>
      <c r="AT147" s="44"/>
      <c r="AU147" s="44"/>
      <c r="AV147" s="44"/>
      <c r="AW147" s="44"/>
      <c r="AX147" s="44"/>
      <c r="AY147" s="44"/>
      <c r="AZ147" s="44"/>
      <c r="BA147" s="44"/>
      <c r="BB147" s="44"/>
      <c r="BC147" s="44"/>
      <c r="BD147" s="44"/>
      <c r="BE147" s="44"/>
      <c r="BF147" s="45"/>
      <c r="BG147" s="20"/>
    </row>
    <row r="148" spans="1:68" ht="21.95" customHeight="1">
      <c r="A148" s="18"/>
      <c r="BG148" s="20"/>
    </row>
    <row r="149" spans="1:68" ht="90.6" customHeight="1">
      <c r="A149" s="18"/>
      <c r="D149" s="603" t="s">
        <v>559</v>
      </c>
      <c r="E149" s="603"/>
      <c r="F149" s="603"/>
      <c r="G149" s="603"/>
      <c r="H149" s="603"/>
      <c r="I149" s="603"/>
      <c r="J149" s="603"/>
      <c r="L149" s="644" t="s">
        <v>560</v>
      </c>
      <c r="M149" s="644"/>
      <c r="N149" s="644"/>
      <c r="O149" s="644"/>
      <c r="P149" s="644"/>
      <c r="Q149" s="644"/>
      <c r="R149" s="644"/>
      <c r="S149" s="644"/>
      <c r="T149" s="644"/>
      <c r="U149" s="644"/>
      <c r="V149" s="644"/>
      <c r="W149" s="644"/>
      <c r="X149" s="644"/>
      <c r="Y149" s="644"/>
      <c r="Z149" s="644"/>
      <c r="AA149" s="644"/>
      <c r="AB149" s="644"/>
      <c r="AC149" s="644"/>
      <c r="AD149" s="644"/>
      <c r="AE149" s="644"/>
      <c r="AF149" s="644"/>
      <c r="AG149" s="644"/>
      <c r="AH149" s="644"/>
      <c r="AI149" s="644"/>
      <c r="AJ149" s="644"/>
      <c r="AK149" s="644"/>
      <c r="AL149" s="644"/>
      <c r="AM149" s="644"/>
      <c r="AN149" s="644"/>
      <c r="AO149" s="644"/>
      <c r="AP149" s="644"/>
      <c r="AQ149" s="644"/>
      <c r="AR149" s="644"/>
      <c r="AS149" s="644"/>
      <c r="AT149" s="644"/>
      <c r="AU149" s="644"/>
      <c r="AV149" s="644"/>
      <c r="AW149" s="644"/>
      <c r="AX149" s="644"/>
      <c r="AY149" s="644"/>
      <c r="AZ149" s="644"/>
      <c r="BA149" s="644"/>
      <c r="BB149" s="644"/>
      <c r="BC149" s="644"/>
      <c r="BD149" s="644"/>
      <c r="BE149" s="644"/>
      <c r="BF149" s="644"/>
      <c r="BG149" s="20"/>
    </row>
    <row r="150" spans="1:68" ht="29.45" customHeight="1">
      <c r="A150" s="18"/>
      <c r="D150" s="603"/>
      <c r="E150" s="603"/>
      <c r="F150" s="603"/>
      <c r="G150" s="603"/>
      <c r="H150" s="603"/>
      <c r="I150" s="603"/>
      <c r="J150" s="603"/>
      <c r="L150" s="644"/>
      <c r="M150" s="644"/>
      <c r="N150" s="644"/>
      <c r="O150" s="644"/>
      <c r="P150" s="644"/>
      <c r="Q150" s="644"/>
      <c r="R150" s="644"/>
      <c r="S150" s="644"/>
      <c r="T150" s="644"/>
      <c r="U150" s="644"/>
      <c r="V150" s="644"/>
      <c r="W150" s="644"/>
      <c r="X150" s="644"/>
      <c r="Y150" s="644"/>
      <c r="Z150" s="644"/>
      <c r="AA150" s="644"/>
      <c r="AB150" s="644"/>
      <c r="AC150" s="644"/>
      <c r="AD150" s="644"/>
      <c r="AE150" s="644"/>
      <c r="AF150" s="644"/>
      <c r="AG150" s="644"/>
      <c r="AH150" s="644"/>
      <c r="AI150" s="644"/>
      <c r="AJ150" s="644"/>
      <c r="AK150" s="644"/>
      <c r="AL150" s="644"/>
      <c r="AM150" s="644"/>
      <c r="AN150" s="644"/>
      <c r="AO150" s="644"/>
      <c r="AP150" s="644"/>
      <c r="AQ150" s="644"/>
      <c r="AR150" s="644"/>
      <c r="AS150" s="644"/>
      <c r="AT150" s="644"/>
      <c r="AU150" s="644"/>
      <c r="AV150" s="644"/>
      <c r="AW150" s="644"/>
      <c r="AX150" s="644"/>
      <c r="AY150" s="644"/>
      <c r="AZ150" s="644"/>
      <c r="BA150" s="644"/>
      <c r="BB150" s="644"/>
      <c r="BC150" s="644"/>
      <c r="BD150" s="644"/>
      <c r="BE150" s="644"/>
      <c r="BF150" s="644"/>
      <c r="BG150" s="20"/>
    </row>
    <row r="151" spans="1:68" ht="15.95" customHeight="1">
      <c r="A151" s="18"/>
      <c r="BG151" s="20"/>
    </row>
    <row r="152" spans="1:68" ht="31.9" customHeight="1">
      <c r="A152" s="18"/>
      <c r="D152" s="493" t="s">
        <v>561</v>
      </c>
      <c r="E152" s="493"/>
      <c r="F152" s="493"/>
      <c r="G152" s="493"/>
      <c r="H152" s="493"/>
      <c r="I152" s="493"/>
      <c r="J152" s="493"/>
      <c r="K152" s="493"/>
      <c r="L152" s="493"/>
      <c r="M152" s="493"/>
      <c r="N152" s="493"/>
      <c r="O152" s="493"/>
      <c r="P152" s="493"/>
      <c r="Q152" s="493"/>
      <c r="R152" s="493"/>
      <c r="S152" s="493"/>
      <c r="T152" s="493"/>
      <c r="U152" s="493"/>
      <c r="V152" s="493"/>
      <c r="W152" s="493"/>
      <c r="X152" s="493"/>
      <c r="Y152" s="493"/>
      <c r="Z152" s="493"/>
      <c r="AA152" s="493"/>
      <c r="AB152" s="493"/>
      <c r="AC152" s="493"/>
      <c r="AD152" s="493"/>
      <c r="AE152" s="493"/>
      <c r="AF152" s="493"/>
      <c r="AG152" s="493"/>
      <c r="AH152" s="493"/>
      <c r="AI152" s="493"/>
      <c r="AJ152" s="493"/>
      <c r="AK152" s="493"/>
      <c r="AL152" s="493"/>
      <c r="AM152" s="493"/>
      <c r="AN152" s="493"/>
      <c r="AO152" s="493"/>
      <c r="AP152" s="493"/>
      <c r="AQ152" s="493"/>
      <c r="AR152" s="493"/>
      <c r="AS152" s="493"/>
      <c r="AT152" s="493"/>
      <c r="AU152" s="493"/>
      <c r="AV152" s="493"/>
      <c r="AW152" s="493"/>
      <c r="AX152" s="493"/>
      <c r="AY152" s="493"/>
      <c r="AZ152" s="493"/>
      <c r="BA152" s="493"/>
      <c r="BB152" s="493"/>
      <c r="BC152" s="493"/>
      <c r="BD152" s="493"/>
      <c r="BE152" s="493"/>
      <c r="BF152" s="493"/>
      <c r="BG152" s="651"/>
    </row>
    <row r="153" spans="1:68" ht="20.100000000000001" customHeight="1">
      <c r="A153" s="18"/>
      <c r="D153" s="605" t="s">
        <v>562</v>
      </c>
      <c r="E153" s="605"/>
      <c r="F153" s="605"/>
      <c r="G153" s="605"/>
      <c r="H153" s="605"/>
      <c r="I153" s="605"/>
      <c r="J153" s="605"/>
      <c r="K153" s="605"/>
      <c r="L153" s="605"/>
      <c r="M153" s="605"/>
      <c r="N153" s="605"/>
      <c r="O153" s="605"/>
      <c r="P153" s="605"/>
      <c r="Q153" s="605"/>
      <c r="R153" s="605"/>
      <c r="S153" s="605"/>
      <c r="T153" s="605"/>
      <c r="U153" s="605"/>
      <c r="V153" s="649" t="s">
        <v>563</v>
      </c>
      <c r="W153" s="649"/>
      <c r="X153" s="649"/>
      <c r="Y153" s="649"/>
      <c r="Z153" s="649"/>
      <c r="AA153" s="649"/>
      <c r="AB153" s="649"/>
      <c r="AC153" s="649"/>
      <c r="AD153" s="649"/>
      <c r="AE153" s="649"/>
      <c r="AF153" s="649"/>
      <c r="AG153" s="649"/>
      <c r="AH153" s="649"/>
      <c r="AI153" s="649"/>
      <c r="AJ153" s="649"/>
      <c r="AK153" s="649"/>
      <c r="AL153" s="649"/>
      <c r="AM153" s="649"/>
      <c r="AN153" s="649"/>
      <c r="AO153" s="649"/>
      <c r="AP153" s="649"/>
      <c r="AQ153" s="649"/>
      <c r="AR153" s="649"/>
      <c r="AS153" s="649"/>
      <c r="AT153" s="649"/>
      <c r="AU153" s="649"/>
      <c r="AV153" s="649"/>
      <c r="AW153" s="649"/>
      <c r="AX153" s="649"/>
      <c r="AY153" s="649"/>
      <c r="AZ153" s="649"/>
      <c r="BA153" s="649"/>
      <c r="BB153" s="649"/>
      <c r="BC153" s="649"/>
      <c r="BD153" s="649"/>
      <c r="BE153" s="649"/>
      <c r="BF153" s="649"/>
      <c r="BG153" s="650"/>
    </row>
    <row r="154" spans="1:68" ht="20.100000000000001" customHeight="1">
      <c r="A154" s="18"/>
      <c r="D154" s="606"/>
      <c r="E154" s="606"/>
      <c r="F154" s="606"/>
      <c r="G154" s="606"/>
      <c r="H154" s="606"/>
      <c r="I154" s="606"/>
      <c r="J154" s="606"/>
      <c r="K154" s="606"/>
      <c r="L154" s="606"/>
      <c r="M154" s="606"/>
      <c r="N154" s="606"/>
      <c r="O154" s="606"/>
      <c r="P154" s="606"/>
      <c r="Q154" s="606"/>
      <c r="R154" s="606"/>
      <c r="S154" s="606"/>
      <c r="T154" s="606"/>
      <c r="U154" s="606"/>
      <c r="V154" s="604" t="s">
        <v>564</v>
      </c>
      <c r="W154" s="604"/>
      <c r="X154" s="604"/>
      <c r="Y154" s="604"/>
      <c r="Z154" s="604"/>
      <c r="AA154" s="604"/>
      <c r="AB154" s="604"/>
      <c r="AC154" s="604"/>
      <c r="AD154" s="604"/>
      <c r="AE154" s="604"/>
      <c r="AF154" s="604"/>
      <c r="AG154" s="604"/>
      <c r="AH154" s="604" t="s">
        <v>565</v>
      </c>
      <c r="AI154" s="604"/>
      <c r="AJ154" s="604"/>
      <c r="AK154" s="604"/>
      <c r="AL154" s="604"/>
      <c r="AM154" s="604"/>
      <c r="AN154" s="604"/>
      <c r="AO154" s="604"/>
      <c r="AP154" s="604"/>
      <c r="AQ154" s="604" t="s">
        <v>566</v>
      </c>
      <c r="AR154" s="604"/>
      <c r="AS154" s="604"/>
      <c r="AT154" s="604"/>
      <c r="AU154" s="604"/>
      <c r="AV154" s="604"/>
      <c r="AW154" s="604"/>
      <c r="AX154" s="604"/>
      <c r="AY154" s="604"/>
      <c r="AZ154" s="604"/>
      <c r="BA154" s="604" t="s">
        <v>567</v>
      </c>
      <c r="BB154" s="604"/>
      <c r="BC154" s="604"/>
      <c r="BD154" s="604"/>
      <c r="BE154" s="604"/>
      <c r="BF154" s="604"/>
      <c r="BG154" s="182" t="s">
        <v>568</v>
      </c>
    </row>
    <row r="155" spans="1:68">
      <c r="A155" s="18"/>
      <c r="D155" s="408" t="s">
        <v>569</v>
      </c>
      <c r="E155" s="413" t="str">
        <f>IF(D87="","",IF(AT87&lt;&gt;Datos!$AO$2,D87,""))</f>
        <v/>
      </c>
      <c r="F155" s="414"/>
      <c r="G155" s="414"/>
      <c r="H155" s="414"/>
      <c r="I155" s="414"/>
      <c r="J155" s="414"/>
      <c r="K155" s="414"/>
      <c r="L155" s="414"/>
      <c r="M155" s="414"/>
      <c r="N155" s="414"/>
      <c r="O155" s="414"/>
      <c r="P155" s="414"/>
      <c r="Q155" s="414"/>
      <c r="R155" s="414"/>
      <c r="S155" s="414"/>
      <c r="T155" s="414"/>
      <c r="U155" s="415"/>
      <c r="V155" s="400"/>
      <c r="W155" s="400"/>
      <c r="X155" s="400"/>
      <c r="Y155" s="400"/>
      <c r="Z155" s="400"/>
      <c r="AA155" s="400"/>
      <c r="AB155" s="400"/>
      <c r="AC155" s="400"/>
      <c r="AD155" s="400"/>
      <c r="AE155" s="400"/>
      <c r="AF155" s="400"/>
      <c r="AG155" s="400"/>
      <c r="AH155" s="406"/>
      <c r="AI155" s="406"/>
      <c r="AJ155" s="406"/>
      <c r="AK155" s="406"/>
      <c r="AL155" s="406"/>
      <c r="AM155" s="406"/>
      <c r="AN155" s="406"/>
      <c r="AO155" s="406"/>
      <c r="AP155" s="428"/>
      <c r="AQ155" s="400"/>
      <c r="AR155" s="400"/>
      <c r="AS155" s="400"/>
      <c r="AT155" s="400"/>
      <c r="AU155" s="400"/>
      <c r="AV155" s="400"/>
      <c r="AW155" s="400"/>
      <c r="AX155" s="400"/>
      <c r="AY155" s="400"/>
      <c r="AZ155" s="400"/>
      <c r="BA155" s="419"/>
      <c r="BB155" s="420"/>
      <c r="BC155" s="420"/>
      <c r="BD155" s="420"/>
      <c r="BE155" s="420"/>
      <c r="BF155" s="421"/>
      <c r="BG155" s="183"/>
    </row>
    <row r="156" spans="1:68" ht="90" customHeight="1">
      <c r="A156" s="18"/>
      <c r="D156" s="409"/>
      <c r="E156" s="413" t="str">
        <f>IF(D88="","",IF(AT88&lt;&gt;Datos!$AO$2,D88,""))</f>
        <v>Copia de seguridad de la carpeta compartida</v>
      </c>
      <c r="F156" s="414"/>
      <c r="G156" s="414"/>
      <c r="H156" s="414"/>
      <c r="I156" s="414"/>
      <c r="J156" s="414"/>
      <c r="K156" s="414"/>
      <c r="L156" s="414"/>
      <c r="M156" s="414"/>
      <c r="N156" s="414"/>
      <c r="O156" s="414"/>
      <c r="P156" s="414"/>
      <c r="Q156" s="414"/>
      <c r="R156" s="414"/>
      <c r="S156" s="414"/>
      <c r="T156" s="414"/>
      <c r="U156" s="415"/>
      <c r="V156" s="400" t="s">
        <v>602</v>
      </c>
      <c r="W156" s="400"/>
      <c r="X156" s="400"/>
      <c r="Y156" s="400"/>
      <c r="Z156" s="400"/>
      <c r="AA156" s="400"/>
      <c r="AB156" s="400"/>
      <c r="AC156" s="400"/>
      <c r="AD156" s="400"/>
      <c r="AE156" s="400"/>
      <c r="AF156" s="400"/>
      <c r="AG156" s="400"/>
      <c r="AH156" s="406" t="s">
        <v>429</v>
      </c>
      <c r="AI156" s="406"/>
      <c r="AJ156" s="406"/>
      <c r="AK156" s="406"/>
      <c r="AL156" s="406"/>
      <c r="AM156" s="406"/>
      <c r="AN156" s="406"/>
      <c r="AO156" s="406"/>
      <c r="AP156" s="428"/>
      <c r="AQ156" s="400" t="s">
        <v>603</v>
      </c>
      <c r="AR156" s="400"/>
      <c r="AS156" s="400"/>
      <c r="AT156" s="400"/>
      <c r="AU156" s="400"/>
      <c r="AV156" s="400"/>
      <c r="AW156" s="400"/>
      <c r="AX156" s="400"/>
      <c r="AY156" s="400"/>
      <c r="AZ156" s="400"/>
      <c r="BA156" s="419">
        <v>43661</v>
      </c>
      <c r="BB156" s="420"/>
      <c r="BC156" s="420"/>
      <c r="BD156" s="420"/>
      <c r="BE156" s="420"/>
      <c r="BF156" s="421"/>
      <c r="BG156" s="183">
        <v>43769</v>
      </c>
    </row>
    <row r="157" spans="1:68">
      <c r="A157" s="18"/>
      <c r="D157" s="409"/>
      <c r="E157" s="413" t="str">
        <f>IF(D89="","",IF(AT89&lt;&gt;Datos!$AO$2,D89,""))</f>
        <v/>
      </c>
      <c r="F157" s="414"/>
      <c r="G157" s="414"/>
      <c r="H157" s="414"/>
      <c r="I157" s="414"/>
      <c r="J157" s="414"/>
      <c r="K157" s="414"/>
      <c r="L157" s="414"/>
      <c r="M157" s="414"/>
      <c r="N157" s="414"/>
      <c r="O157" s="414"/>
      <c r="P157" s="414"/>
      <c r="Q157" s="414"/>
      <c r="R157" s="414"/>
      <c r="S157" s="414"/>
      <c r="T157" s="414"/>
      <c r="U157" s="415"/>
      <c r="V157" s="400"/>
      <c r="W157" s="400"/>
      <c r="X157" s="400"/>
      <c r="Y157" s="400"/>
      <c r="Z157" s="400"/>
      <c r="AA157" s="400"/>
      <c r="AB157" s="400"/>
      <c r="AC157" s="400"/>
      <c r="AD157" s="400"/>
      <c r="AE157" s="400"/>
      <c r="AF157" s="400"/>
      <c r="AG157" s="400"/>
      <c r="AH157" s="406"/>
      <c r="AI157" s="406"/>
      <c r="AJ157" s="406"/>
      <c r="AK157" s="406"/>
      <c r="AL157" s="406"/>
      <c r="AM157" s="406"/>
      <c r="AN157" s="406"/>
      <c r="AO157" s="406"/>
      <c r="AP157" s="428"/>
      <c r="AQ157" s="400"/>
      <c r="AR157" s="400"/>
      <c r="AS157" s="400"/>
      <c r="AT157" s="400"/>
      <c r="AU157" s="400"/>
      <c r="AV157" s="400"/>
      <c r="AW157" s="400"/>
      <c r="AX157" s="400"/>
      <c r="AY157" s="400"/>
      <c r="AZ157" s="400"/>
      <c r="BA157" s="419"/>
      <c r="BB157" s="420"/>
      <c r="BC157" s="420"/>
      <c r="BD157" s="420"/>
      <c r="BE157" s="420"/>
      <c r="BF157" s="421"/>
      <c r="BG157" s="183"/>
    </row>
    <row r="158" spans="1:68">
      <c r="A158" s="18"/>
      <c r="D158" s="409"/>
      <c r="E158" s="413" t="str">
        <f>IF(D90="","",IF(AT90&lt;&gt;Datos!$AO$2,D90,""))</f>
        <v/>
      </c>
      <c r="F158" s="414"/>
      <c r="G158" s="414"/>
      <c r="H158" s="414"/>
      <c r="I158" s="414"/>
      <c r="J158" s="414"/>
      <c r="K158" s="414"/>
      <c r="L158" s="414"/>
      <c r="M158" s="414"/>
      <c r="N158" s="414"/>
      <c r="O158" s="414"/>
      <c r="P158" s="414"/>
      <c r="Q158" s="414"/>
      <c r="R158" s="414"/>
      <c r="S158" s="414"/>
      <c r="T158" s="414"/>
      <c r="U158" s="415"/>
      <c r="V158" s="400"/>
      <c r="W158" s="400"/>
      <c r="X158" s="400"/>
      <c r="Y158" s="400"/>
      <c r="Z158" s="400"/>
      <c r="AA158" s="400"/>
      <c r="AB158" s="400"/>
      <c r="AC158" s="400"/>
      <c r="AD158" s="400"/>
      <c r="AE158" s="400"/>
      <c r="AF158" s="400"/>
      <c r="AG158" s="400"/>
      <c r="AH158" s="406"/>
      <c r="AI158" s="406"/>
      <c r="AJ158" s="406"/>
      <c r="AK158" s="406"/>
      <c r="AL158" s="406"/>
      <c r="AM158" s="406"/>
      <c r="AN158" s="406"/>
      <c r="AO158" s="406"/>
      <c r="AP158" s="428"/>
      <c r="AQ158" s="400"/>
      <c r="AR158" s="400"/>
      <c r="AS158" s="400"/>
      <c r="AT158" s="400"/>
      <c r="AU158" s="400"/>
      <c r="AV158" s="400"/>
      <c r="AW158" s="400"/>
      <c r="AX158" s="400"/>
      <c r="AY158" s="400"/>
      <c r="AZ158" s="400"/>
      <c r="BA158" s="419"/>
      <c r="BB158" s="420"/>
      <c r="BC158" s="420"/>
      <c r="BD158" s="420"/>
      <c r="BE158" s="420"/>
      <c r="BF158" s="421"/>
      <c r="BG158" s="183"/>
    </row>
    <row r="159" spans="1:68">
      <c r="A159" s="18"/>
      <c r="D159" s="409"/>
      <c r="E159" s="413" t="str">
        <f>IF(D91="","",IF(AT91&lt;&gt;Datos!$AO$2,D91,""))</f>
        <v/>
      </c>
      <c r="F159" s="414"/>
      <c r="G159" s="414"/>
      <c r="H159" s="414"/>
      <c r="I159" s="414"/>
      <c r="J159" s="414"/>
      <c r="K159" s="414"/>
      <c r="L159" s="414"/>
      <c r="M159" s="414"/>
      <c r="N159" s="414"/>
      <c r="O159" s="414"/>
      <c r="P159" s="414"/>
      <c r="Q159" s="414"/>
      <c r="R159" s="414"/>
      <c r="S159" s="414"/>
      <c r="T159" s="414"/>
      <c r="U159" s="415"/>
      <c r="V159" s="400"/>
      <c r="W159" s="400"/>
      <c r="X159" s="400"/>
      <c r="Y159" s="400"/>
      <c r="Z159" s="400"/>
      <c r="AA159" s="400"/>
      <c r="AB159" s="400"/>
      <c r="AC159" s="400"/>
      <c r="AD159" s="400"/>
      <c r="AE159" s="400"/>
      <c r="AF159" s="400"/>
      <c r="AG159" s="400"/>
      <c r="AH159" s="406"/>
      <c r="AI159" s="406"/>
      <c r="AJ159" s="406"/>
      <c r="AK159" s="406"/>
      <c r="AL159" s="406"/>
      <c r="AM159" s="406"/>
      <c r="AN159" s="406"/>
      <c r="AO159" s="406"/>
      <c r="AP159" s="428"/>
      <c r="AQ159" s="400"/>
      <c r="AR159" s="400"/>
      <c r="AS159" s="400"/>
      <c r="AT159" s="400"/>
      <c r="AU159" s="400"/>
      <c r="AV159" s="400"/>
      <c r="AW159" s="400"/>
      <c r="AX159" s="400"/>
      <c r="AY159" s="400"/>
      <c r="AZ159" s="400"/>
      <c r="BA159" s="419"/>
      <c r="BB159" s="420"/>
      <c r="BC159" s="420"/>
      <c r="BD159" s="420"/>
      <c r="BE159" s="420"/>
      <c r="BF159" s="421"/>
      <c r="BG159" s="183"/>
    </row>
    <row r="160" spans="1:68">
      <c r="A160" s="18"/>
      <c r="D160" s="409"/>
      <c r="E160" s="413" t="str">
        <f>IF(D92="","",IF(AT92&lt;&gt;Datos!$AO$2,D92,""))</f>
        <v/>
      </c>
      <c r="F160" s="414"/>
      <c r="G160" s="414"/>
      <c r="H160" s="414"/>
      <c r="I160" s="414"/>
      <c r="J160" s="414"/>
      <c r="K160" s="414"/>
      <c r="L160" s="414"/>
      <c r="M160" s="414"/>
      <c r="N160" s="414"/>
      <c r="O160" s="414"/>
      <c r="P160" s="414"/>
      <c r="Q160" s="414"/>
      <c r="R160" s="414"/>
      <c r="S160" s="414"/>
      <c r="T160" s="414"/>
      <c r="U160" s="415"/>
      <c r="V160" s="400"/>
      <c r="W160" s="400"/>
      <c r="X160" s="400"/>
      <c r="Y160" s="400"/>
      <c r="Z160" s="400"/>
      <c r="AA160" s="400"/>
      <c r="AB160" s="400"/>
      <c r="AC160" s="400"/>
      <c r="AD160" s="400"/>
      <c r="AE160" s="400"/>
      <c r="AF160" s="400"/>
      <c r="AG160" s="400"/>
      <c r="AH160" s="406"/>
      <c r="AI160" s="406"/>
      <c r="AJ160" s="406"/>
      <c r="AK160" s="406"/>
      <c r="AL160" s="406"/>
      <c r="AM160" s="406"/>
      <c r="AN160" s="406"/>
      <c r="AO160" s="406"/>
      <c r="AP160" s="428"/>
      <c r="AQ160" s="400"/>
      <c r="AR160" s="400"/>
      <c r="AS160" s="400"/>
      <c r="AT160" s="400"/>
      <c r="AU160" s="400"/>
      <c r="AV160" s="400"/>
      <c r="AW160" s="400"/>
      <c r="AX160" s="400"/>
      <c r="AY160" s="400"/>
      <c r="AZ160" s="400"/>
      <c r="BA160" s="419"/>
      <c r="BB160" s="420"/>
      <c r="BC160" s="420"/>
      <c r="BD160" s="420"/>
      <c r="BE160" s="420"/>
      <c r="BF160" s="421"/>
      <c r="BG160" s="183"/>
    </row>
    <row r="161" spans="1:63">
      <c r="A161" s="18"/>
      <c r="D161" s="408"/>
      <c r="E161" s="413" t="str">
        <f>IF(D93="","",IF(AT93&lt;&gt;Datos!$AO$2,D93,""))</f>
        <v/>
      </c>
      <c r="F161" s="414"/>
      <c r="G161" s="414"/>
      <c r="H161" s="414"/>
      <c r="I161" s="414"/>
      <c r="J161" s="414"/>
      <c r="K161" s="414"/>
      <c r="L161" s="414"/>
      <c r="M161" s="414"/>
      <c r="N161" s="414"/>
      <c r="O161" s="414"/>
      <c r="P161" s="414"/>
      <c r="Q161" s="414"/>
      <c r="R161" s="414"/>
      <c r="S161" s="414"/>
      <c r="T161" s="414"/>
      <c r="U161" s="415"/>
      <c r="V161" s="400"/>
      <c r="W161" s="400"/>
      <c r="X161" s="400"/>
      <c r="Y161" s="400"/>
      <c r="Z161" s="400"/>
      <c r="AA161" s="400"/>
      <c r="AB161" s="400"/>
      <c r="AC161" s="400"/>
      <c r="AD161" s="400"/>
      <c r="AE161" s="400"/>
      <c r="AF161" s="400"/>
      <c r="AG161" s="400"/>
      <c r="AH161" s="406"/>
      <c r="AI161" s="406"/>
      <c r="AJ161" s="406"/>
      <c r="AK161" s="406"/>
      <c r="AL161" s="406"/>
      <c r="AM161" s="406"/>
      <c r="AN161" s="406"/>
      <c r="AO161" s="406"/>
      <c r="AP161" s="428"/>
      <c r="AQ161" s="400"/>
      <c r="AR161" s="400"/>
      <c r="AS161" s="400"/>
      <c r="AT161" s="400"/>
      <c r="AU161" s="400"/>
      <c r="AV161" s="400"/>
      <c r="AW161" s="400"/>
      <c r="AX161" s="400"/>
      <c r="AY161" s="400"/>
      <c r="AZ161" s="400"/>
      <c r="BA161" s="419"/>
      <c r="BB161" s="420"/>
      <c r="BC161" s="420"/>
      <c r="BD161" s="420"/>
      <c r="BE161" s="420"/>
      <c r="BF161" s="421"/>
      <c r="BG161" s="183"/>
    </row>
    <row r="162" spans="1:63">
      <c r="A162" s="18"/>
      <c r="D162" s="408"/>
      <c r="E162" s="413" t="str">
        <f>IF(D94="","",IF(AT94&lt;&gt;Datos!$AO$2,D94,""))</f>
        <v/>
      </c>
      <c r="F162" s="414"/>
      <c r="G162" s="414"/>
      <c r="H162" s="414"/>
      <c r="I162" s="414"/>
      <c r="J162" s="414"/>
      <c r="K162" s="414"/>
      <c r="L162" s="414"/>
      <c r="M162" s="414"/>
      <c r="N162" s="414"/>
      <c r="O162" s="414"/>
      <c r="P162" s="414"/>
      <c r="Q162" s="414"/>
      <c r="R162" s="414"/>
      <c r="S162" s="414"/>
      <c r="T162" s="414"/>
      <c r="U162" s="415"/>
      <c r="V162" s="400"/>
      <c r="W162" s="400"/>
      <c r="X162" s="400"/>
      <c r="Y162" s="400"/>
      <c r="Z162" s="400"/>
      <c r="AA162" s="400"/>
      <c r="AB162" s="400"/>
      <c r="AC162" s="400"/>
      <c r="AD162" s="400"/>
      <c r="AE162" s="400"/>
      <c r="AF162" s="400"/>
      <c r="AG162" s="400"/>
      <c r="AH162" s="406"/>
      <c r="AI162" s="406"/>
      <c r="AJ162" s="406"/>
      <c r="AK162" s="406"/>
      <c r="AL162" s="406"/>
      <c r="AM162" s="406"/>
      <c r="AN162" s="406"/>
      <c r="AO162" s="406"/>
      <c r="AP162" s="428"/>
      <c r="AQ162" s="400"/>
      <c r="AR162" s="400"/>
      <c r="AS162" s="400"/>
      <c r="AT162" s="400"/>
      <c r="AU162" s="400"/>
      <c r="AV162" s="400"/>
      <c r="AW162" s="400"/>
      <c r="AX162" s="400"/>
      <c r="AY162" s="400"/>
      <c r="AZ162" s="400"/>
      <c r="BA162" s="419"/>
      <c r="BB162" s="420"/>
      <c r="BC162" s="420"/>
      <c r="BD162" s="420"/>
      <c r="BE162" s="420"/>
      <c r="BF162" s="421"/>
      <c r="BG162" s="183"/>
    </row>
    <row r="163" spans="1:63">
      <c r="A163" s="18"/>
      <c r="D163" s="408"/>
      <c r="E163" s="413" t="str">
        <f>IF(D95="","",IF(AT95&lt;&gt;Datos!$AO$2,D95,""))</f>
        <v/>
      </c>
      <c r="F163" s="414"/>
      <c r="G163" s="414"/>
      <c r="H163" s="414"/>
      <c r="I163" s="414"/>
      <c r="J163" s="414"/>
      <c r="K163" s="414"/>
      <c r="L163" s="414"/>
      <c r="M163" s="414"/>
      <c r="N163" s="414"/>
      <c r="O163" s="414"/>
      <c r="P163" s="414"/>
      <c r="Q163" s="414"/>
      <c r="R163" s="414"/>
      <c r="S163" s="414"/>
      <c r="T163" s="414"/>
      <c r="U163" s="415"/>
      <c r="V163" s="400"/>
      <c r="W163" s="400"/>
      <c r="X163" s="400"/>
      <c r="Y163" s="400"/>
      <c r="Z163" s="400"/>
      <c r="AA163" s="400"/>
      <c r="AB163" s="400"/>
      <c r="AC163" s="400"/>
      <c r="AD163" s="400"/>
      <c r="AE163" s="400"/>
      <c r="AF163" s="400"/>
      <c r="AG163" s="400"/>
      <c r="AH163" s="406"/>
      <c r="AI163" s="406"/>
      <c r="AJ163" s="406"/>
      <c r="AK163" s="406"/>
      <c r="AL163" s="406"/>
      <c r="AM163" s="406"/>
      <c r="AN163" s="406"/>
      <c r="AO163" s="406"/>
      <c r="AP163" s="428"/>
      <c r="AQ163" s="400"/>
      <c r="AR163" s="400"/>
      <c r="AS163" s="400"/>
      <c r="AT163" s="400"/>
      <c r="AU163" s="400"/>
      <c r="AV163" s="400"/>
      <c r="AW163" s="400"/>
      <c r="AX163" s="400"/>
      <c r="AY163" s="400"/>
      <c r="AZ163" s="400"/>
      <c r="BA163" s="419"/>
      <c r="BB163" s="420"/>
      <c r="BC163" s="420"/>
      <c r="BD163" s="420"/>
      <c r="BE163" s="420"/>
      <c r="BF163" s="421"/>
      <c r="BG163" s="183"/>
    </row>
    <row r="164" spans="1:63" ht="15.75" thickBot="1">
      <c r="A164" s="18"/>
      <c r="D164" s="410"/>
      <c r="E164" s="607" t="str">
        <f>IF(D96="","",IF(AT96&lt;&gt;Datos!$AO$2,D96,""))</f>
        <v/>
      </c>
      <c r="F164" s="608"/>
      <c r="G164" s="608"/>
      <c r="H164" s="608"/>
      <c r="I164" s="608"/>
      <c r="J164" s="608"/>
      <c r="K164" s="608"/>
      <c r="L164" s="608"/>
      <c r="M164" s="608"/>
      <c r="N164" s="608"/>
      <c r="O164" s="608"/>
      <c r="P164" s="608"/>
      <c r="Q164" s="608"/>
      <c r="R164" s="608"/>
      <c r="S164" s="608"/>
      <c r="T164" s="608"/>
      <c r="U164" s="609"/>
      <c r="V164" s="424"/>
      <c r="W164" s="424"/>
      <c r="X164" s="424"/>
      <c r="Y164" s="424"/>
      <c r="Z164" s="424"/>
      <c r="AA164" s="424"/>
      <c r="AB164" s="424"/>
      <c r="AC164" s="424"/>
      <c r="AD164" s="424"/>
      <c r="AE164" s="424"/>
      <c r="AF164" s="424"/>
      <c r="AG164" s="424"/>
      <c r="AH164" s="422"/>
      <c r="AI164" s="422"/>
      <c r="AJ164" s="422"/>
      <c r="AK164" s="422"/>
      <c r="AL164" s="422"/>
      <c r="AM164" s="422"/>
      <c r="AN164" s="422"/>
      <c r="AO164" s="422"/>
      <c r="AP164" s="423"/>
      <c r="AQ164" s="424"/>
      <c r="AR164" s="424"/>
      <c r="AS164" s="424"/>
      <c r="AT164" s="424"/>
      <c r="AU164" s="424"/>
      <c r="AV164" s="424"/>
      <c r="AW164" s="424"/>
      <c r="AX164" s="424"/>
      <c r="AY164" s="424"/>
      <c r="AZ164" s="424"/>
      <c r="BA164" s="425"/>
      <c r="BB164" s="426"/>
      <c r="BC164" s="426"/>
      <c r="BD164" s="426"/>
      <c r="BE164" s="426"/>
      <c r="BF164" s="427"/>
      <c r="BG164" s="184"/>
    </row>
    <row r="165" spans="1:63" ht="15.75" thickTop="1">
      <c r="A165" s="18"/>
      <c r="D165" s="411" t="s">
        <v>570</v>
      </c>
      <c r="E165" s="416" t="str">
        <f>IF(D102="","",IF(AT102&lt;&gt;Datos!$AO$2,D102,""))</f>
        <v/>
      </c>
      <c r="F165" s="417"/>
      <c r="G165" s="417"/>
      <c r="H165" s="417"/>
      <c r="I165" s="417"/>
      <c r="J165" s="417"/>
      <c r="K165" s="417"/>
      <c r="L165" s="417"/>
      <c r="M165" s="417"/>
      <c r="N165" s="417"/>
      <c r="O165" s="417"/>
      <c r="P165" s="417"/>
      <c r="Q165" s="417"/>
      <c r="R165" s="417"/>
      <c r="S165" s="417"/>
      <c r="T165" s="417"/>
      <c r="U165" s="418"/>
      <c r="V165" s="610"/>
      <c r="W165" s="610"/>
      <c r="X165" s="610"/>
      <c r="Y165" s="610"/>
      <c r="Z165" s="610"/>
      <c r="AA165" s="610"/>
      <c r="AB165" s="610"/>
      <c r="AC165" s="610"/>
      <c r="AD165" s="610"/>
      <c r="AE165" s="610"/>
      <c r="AF165" s="610"/>
      <c r="AG165" s="610"/>
      <c r="AH165" s="611"/>
      <c r="AI165" s="611"/>
      <c r="AJ165" s="611"/>
      <c r="AK165" s="611"/>
      <c r="AL165" s="611"/>
      <c r="AM165" s="611"/>
      <c r="AN165" s="611"/>
      <c r="AO165" s="611"/>
      <c r="AP165" s="612"/>
      <c r="AQ165" s="610"/>
      <c r="AR165" s="610"/>
      <c r="AS165" s="610"/>
      <c r="AT165" s="610"/>
      <c r="AU165" s="610"/>
      <c r="AV165" s="610"/>
      <c r="AW165" s="610"/>
      <c r="AX165" s="610"/>
      <c r="AY165" s="610"/>
      <c r="AZ165" s="610"/>
      <c r="BA165" s="613"/>
      <c r="BB165" s="614"/>
      <c r="BC165" s="614"/>
      <c r="BD165" s="614"/>
      <c r="BE165" s="614"/>
      <c r="BF165" s="615"/>
      <c r="BG165" s="185"/>
    </row>
    <row r="166" spans="1:63">
      <c r="A166" s="18"/>
      <c r="D166" s="411"/>
      <c r="E166" s="416" t="str">
        <f>IF(D103="","",IF(AT103&lt;&gt;Datos!$AO$2,D103,""))</f>
        <v/>
      </c>
      <c r="F166" s="417"/>
      <c r="G166" s="417"/>
      <c r="H166" s="417"/>
      <c r="I166" s="417"/>
      <c r="J166" s="417"/>
      <c r="K166" s="417"/>
      <c r="L166" s="417"/>
      <c r="M166" s="417"/>
      <c r="N166" s="417"/>
      <c r="O166" s="417"/>
      <c r="P166" s="417"/>
      <c r="Q166" s="417"/>
      <c r="R166" s="417"/>
      <c r="S166" s="417"/>
      <c r="T166" s="417"/>
      <c r="U166" s="418"/>
      <c r="V166" s="616"/>
      <c r="W166" s="616"/>
      <c r="X166" s="616"/>
      <c r="Y166" s="616"/>
      <c r="Z166" s="616"/>
      <c r="AA166" s="616"/>
      <c r="AB166" s="616"/>
      <c r="AC166" s="616"/>
      <c r="AD166" s="616"/>
      <c r="AE166" s="616"/>
      <c r="AF166" s="616"/>
      <c r="AG166" s="616"/>
      <c r="AH166" s="617"/>
      <c r="AI166" s="617"/>
      <c r="AJ166" s="617"/>
      <c r="AK166" s="617"/>
      <c r="AL166" s="617"/>
      <c r="AM166" s="617"/>
      <c r="AN166" s="617"/>
      <c r="AO166" s="617"/>
      <c r="AP166" s="618"/>
      <c r="AQ166" s="616"/>
      <c r="AR166" s="616"/>
      <c r="AS166" s="616"/>
      <c r="AT166" s="616"/>
      <c r="AU166" s="616"/>
      <c r="AV166" s="616"/>
      <c r="AW166" s="616"/>
      <c r="AX166" s="616"/>
      <c r="AY166" s="616"/>
      <c r="AZ166" s="616"/>
      <c r="BA166" s="613"/>
      <c r="BB166" s="614"/>
      <c r="BC166" s="614"/>
      <c r="BD166" s="614"/>
      <c r="BE166" s="614"/>
      <c r="BF166" s="615"/>
      <c r="BG166" s="185"/>
    </row>
    <row r="167" spans="1:63">
      <c r="A167" s="18"/>
      <c r="D167" s="411"/>
      <c r="E167" s="416" t="str">
        <f>IF(D104="","",IF(AT104&lt;&gt;Datos!$AO$2,D104,""))</f>
        <v/>
      </c>
      <c r="F167" s="417"/>
      <c r="G167" s="417"/>
      <c r="H167" s="417"/>
      <c r="I167" s="417"/>
      <c r="J167" s="417"/>
      <c r="K167" s="417"/>
      <c r="L167" s="417"/>
      <c r="M167" s="417"/>
      <c r="N167" s="417"/>
      <c r="O167" s="417"/>
      <c r="P167" s="417"/>
      <c r="Q167" s="417"/>
      <c r="R167" s="417"/>
      <c r="S167" s="417"/>
      <c r="T167" s="417"/>
      <c r="U167" s="418"/>
      <c r="V167" s="616"/>
      <c r="W167" s="616"/>
      <c r="X167" s="616"/>
      <c r="Y167" s="616"/>
      <c r="Z167" s="616"/>
      <c r="AA167" s="616"/>
      <c r="AB167" s="616"/>
      <c r="AC167" s="616"/>
      <c r="AD167" s="616"/>
      <c r="AE167" s="616"/>
      <c r="AF167" s="616"/>
      <c r="AG167" s="616"/>
      <c r="AH167" s="617"/>
      <c r="AI167" s="617"/>
      <c r="AJ167" s="617"/>
      <c r="AK167" s="617"/>
      <c r="AL167" s="617"/>
      <c r="AM167" s="617"/>
      <c r="AN167" s="617"/>
      <c r="AO167" s="617"/>
      <c r="AP167" s="618"/>
      <c r="AQ167" s="616"/>
      <c r="AR167" s="616"/>
      <c r="AS167" s="616"/>
      <c r="AT167" s="616"/>
      <c r="AU167" s="616"/>
      <c r="AV167" s="616"/>
      <c r="AW167" s="616"/>
      <c r="AX167" s="616"/>
      <c r="AY167" s="616"/>
      <c r="AZ167" s="616"/>
      <c r="BA167" s="613"/>
      <c r="BB167" s="614"/>
      <c r="BC167" s="614"/>
      <c r="BD167" s="614"/>
      <c r="BE167" s="614"/>
      <c r="BF167" s="615"/>
      <c r="BG167" s="185"/>
    </row>
    <row r="168" spans="1:63">
      <c r="A168" s="18"/>
      <c r="D168" s="411"/>
      <c r="E168" s="416" t="str">
        <f>IF(D105="","",IF(AT105&lt;&gt;Datos!$AO$2,D105,""))</f>
        <v/>
      </c>
      <c r="F168" s="417"/>
      <c r="G168" s="417"/>
      <c r="H168" s="417"/>
      <c r="I168" s="417"/>
      <c r="J168" s="417"/>
      <c r="K168" s="417"/>
      <c r="L168" s="417"/>
      <c r="M168" s="417"/>
      <c r="N168" s="417"/>
      <c r="O168" s="417"/>
      <c r="P168" s="417"/>
      <c r="Q168" s="417"/>
      <c r="R168" s="417"/>
      <c r="S168" s="417"/>
      <c r="T168" s="417"/>
      <c r="U168" s="418"/>
      <c r="V168" s="616"/>
      <c r="W168" s="616"/>
      <c r="X168" s="616"/>
      <c r="Y168" s="616"/>
      <c r="Z168" s="616"/>
      <c r="AA168" s="616"/>
      <c r="AB168" s="616"/>
      <c r="AC168" s="616"/>
      <c r="AD168" s="616"/>
      <c r="AE168" s="616"/>
      <c r="AF168" s="616"/>
      <c r="AG168" s="616"/>
      <c r="AH168" s="617"/>
      <c r="AI168" s="617"/>
      <c r="AJ168" s="617"/>
      <c r="AK168" s="617"/>
      <c r="AL168" s="617"/>
      <c r="AM168" s="617"/>
      <c r="AN168" s="617"/>
      <c r="AO168" s="617"/>
      <c r="AP168" s="618"/>
      <c r="AQ168" s="616"/>
      <c r="AR168" s="616"/>
      <c r="AS168" s="616"/>
      <c r="AT168" s="616"/>
      <c r="AU168" s="616"/>
      <c r="AV168" s="616"/>
      <c r="AW168" s="616"/>
      <c r="AX168" s="616"/>
      <c r="AY168" s="616"/>
      <c r="AZ168" s="616"/>
      <c r="BA168" s="613"/>
      <c r="BB168" s="614"/>
      <c r="BC168" s="614"/>
      <c r="BD168" s="614"/>
      <c r="BE168" s="614"/>
      <c r="BF168" s="615"/>
      <c r="BG168" s="185"/>
    </row>
    <row r="169" spans="1:63">
      <c r="A169" s="18"/>
      <c r="D169" s="411"/>
      <c r="E169" s="416" t="str">
        <f>IF(D106="","",IF(AT106&lt;&gt;Datos!$AO$2,D106,""))</f>
        <v/>
      </c>
      <c r="F169" s="417"/>
      <c r="G169" s="417"/>
      <c r="H169" s="417"/>
      <c r="I169" s="417"/>
      <c r="J169" s="417"/>
      <c r="K169" s="417"/>
      <c r="L169" s="417"/>
      <c r="M169" s="417"/>
      <c r="N169" s="417"/>
      <c r="O169" s="417"/>
      <c r="P169" s="417"/>
      <c r="Q169" s="417"/>
      <c r="R169" s="417"/>
      <c r="S169" s="417"/>
      <c r="T169" s="417"/>
      <c r="U169" s="418"/>
      <c r="V169" s="616"/>
      <c r="W169" s="616"/>
      <c r="X169" s="616"/>
      <c r="Y169" s="616"/>
      <c r="Z169" s="616"/>
      <c r="AA169" s="616"/>
      <c r="AB169" s="616"/>
      <c r="AC169" s="616"/>
      <c r="AD169" s="616"/>
      <c r="AE169" s="616"/>
      <c r="AF169" s="616"/>
      <c r="AG169" s="616"/>
      <c r="AH169" s="617"/>
      <c r="AI169" s="617"/>
      <c r="AJ169" s="617"/>
      <c r="AK169" s="617"/>
      <c r="AL169" s="617"/>
      <c r="AM169" s="617"/>
      <c r="AN169" s="617"/>
      <c r="AO169" s="617"/>
      <c r="AP169" s="618"/>
      <c r="AQ169" s="616"/>
      <c r="AR169" s="616"/>
      <c r="AS169" s="616"/>
      <c r="AT169" s="616"/>
      <c r="AU169" s="616"/>
      <c r="AV169" s="616"/>
      <c r="AW169" s="616"/>
      <c r="AX169" s="616"/>
      <c r="AY169" s="616"/>
      <c r="AZ169" s="616"/>
      <c r="BA169" s="613"/>
      <c r="BB169" s="614"/>
      <c r="BC169" s="614"/>
      <c r="BD169" s="614"/>
      <c r="BE169" s="614"/>
      <c r="BF169" s="615"/>
      <c r="BG169" s="185"/>
    </row>
    <row r="170" spans="1:63">
      <c r="A170" s="18"/>
      <c r="D170" s="411"/>
      <c r="E170" s="416" t="str">
        <f>IF(D107="","",IF(AT107&lt;&gt;Datos!$AO$2,D107,""))</f>
        <v/>
      </c>
      <c r="F170" s="417"/>
      <c r="G170" s="417"/>
      <c r="H170" s="417"/>
      <c r="I170" s="417"/>
      <c r="J170" s="417"/>
      <c r="K170" s="417"/>
      <c r="L170" s="417"/>
      <c r="M170" s="417"/>
      <c r="N170" s="417"/>
      <c r="O170" s="417"/>
      <c r="P170" s="417"/>
      <c r="Q170" s="417"/>
      <c r="R170" s="417"/>
      <c r="S170" s="417"/>
      <c r="T170" s="417"/>
      <c r="U170" s="418"/>
      <c r="V170" s="616"/>
      <c r="W170" s="616"/>
      <c r="X170" s="616"/>
      <c r="Y170" s="616"/>
      <c r="Z170" s="616"/>
      <c r="AA170" s="616"/>
      <c r="AB170" s="616"/>
      <c r="AC170" s="616"/>
      <c r="AD170" s="616"/>
      <c r="AE170" s="616"/>
      <c r="AF170" s="616"/>
      <c r="AG170" s="616"/>
      <c r="AH170" s="617"/>
      <c r="AI170" s="617"/>
      <c r="AJ170" s="617"/>
      <c r="AK170" s="617"/>
      <c r="AL170" s="617"/>
      <c r="AM170" s="617"/>
      <c r="AN170" s="617"/>
      <c r="AO170" s="617"/>
      <c r="AP170" s="618"/>
      <c r="AQ170" s="616"/>
      <c r="AR170" s="616"/>
      <c r="AS170" s="616"/>
      <c r="AT170" s="616"/>
      <c r="AU170" s="616"/>
      <c r="AV170" s="616"/>
      <c r="AW170" s="616"/>
      <c r="AX170" s="616"/>
      <c r="AY170" s="616"/>
      <c r="AZ170" s="616"/>
      <c r="BA170" s="613"/>
      <c r="BB170" s="614"/>
      <c r="BC170" s="614"/>
      <c r="BD170" s="614"/>
      <c r="BE170" s="614"/>
      <c r="BF170" s="615"/>
      <c r="BG170" s="185"/>
    </row>
    <row r="171" spans="1:63">
      <c r="A171" s="18"/>
      <c r="D171" s="411"/>
      <c r="E171" s="416" t="str">
        <f>IF(D108="","",IF(AT108&lt;&gt;Datos!$AO$2,D108,""))</f>
        <v/>
      </c>
      <c r="F171" s="417"/>
      <c r="G171" s="417"/>
      <c r="H171" s="417"/>
      <c r="I171" s="417"/>
      <c r="J171" s="417"/>
      <c r="K171" s="417"/>
      <c r="L171" s="417"/>
      <c r="M171" s="417"/>
      <c r="N171" s="417"/>
      <c r="O171" s="417"/>
      <c r="P171" s="417"/>
      <c r="Q171" s="417"/>
      <c r="R171" s="417"/>
      <c r="S171" s="417"/>
      <c r="T171" s="417"/>
      <c r="U171" s="418"/>
      <c r="V171" s="616"/>
      <c r="W171" s="616"/>
      <c r="X171" s="616"/>
      <c r="Y171" s="616"/>
      <c r="Z171" s="616"/>
      <c r="AA171" s="616"/>
      <c r="AB171" s="616"/>
      <c r="AC171" s="616"/>
      <c r="AD171" s="616"/>
      <c r="AE171" s="616"/>
      <c r="AF171" s="616"/>
      <c r="AG171" s="616"/>
      <c r="AH171" s="617"/>
      <c r="AI171" s="617"/>
      <c r="AJ171" s="617"/>
      <c r="AK171" s="617"/>
      <c r="AL171" s="617"/>
      <c r="AM171" s="617"/>
      <c r="AN171" s="617"/>
      <c r="AO171" s="617"/>
      <c r="AP171" s="618"/>
      <c r="AQ171" s="616"/>
      <c r="AR171" s="616"/>
      <c r="AS171" s="616"/>
      <c r="AT171" s="616"/>
      <c r="AU171" s="616"/>
      <c r="AV171" s="616"/>
      <c r="AW171" s="616"/>
      <c r="AX171" s="616"/>
      <c r="AY171" s="616"/>
      <c r="AZ171" s="616"/>
      <c r="BA171" s="613"/>
      <c r="BB171" s="614"/>
      <c r="BC171" s="614"/>
      <c r="BD171" s="614"/>
      <c r="BE171" s="614"/>
      <c r="BF171" s="615"/>
      <c r="BG171" s="185"/>
    </row>
    <row r="172" spans="1:63">
      <c r="A172" s="18"/>
      <c r="D172" s="411"/>
      <c r="E172" s="416" t="str">
        <f>IF(D109="","",IF(AT109&lt;&gt;Datos!$AO$2,D109,""))</f>
        <v/>
      </c>
      <c r="F172" s="417"/>
      <c r="G172" s="417"/>
      <c r="H172" s="417"/>
      <c r="I172" s="417"/>
      <c r="J172" s="417"/>
      <c r="K172" s="417"/>
      <c r="L172" s="417"/>
      <c r="M172" s="417"/>
      <c r="N172" s="417"/>
      <c r="O172" s="417"/>
      <c r="P172" s="417"/>
      <c r="Q172" s="417"/>
      <c r="R172" s="417"/>
      <c r="S172" s="417"/>
      <c r="T172" s="417"/>
      <c r="U172" s="418"/>
      <c r="V172" s="616"/>
      <c r="W172" s="616"/>
      <c r="X172" s="616"/>
      <c r="Y172" s="616"/>
      <c r="Z172" s="616"/>
      <c r="AA172" s="616"/>
      <c r="AB172" s="616"/>
      <c r="AC172" s="616"/>
      <c r="AD172" s="616"/>
      <c r="AE172" s="616"/>
      <c r="AF172" s="616"/>
      <c r="AG172" s="616"/>
      <c r="AH172" s="617"/>
      <c r="AI172" s="617"/>
      <c r="AJ172" s="617"/>
      <c r="AK172" s="617"/>
      <c r="AL172" s="617"/>
      <c r="AM172" s="617"/>
      <c r="AN172" s="617"/>
      <c r="AO172" s="617"/>
      <c r="AP172" s="618"/>
      <c r="AQ172" s="616"/>
      <c r="AR172" s="616"/>
      <c r="AS172" s="616"/>
      <c r="AT172" s="616"/>
      <c r="AU172" s="616"/>
      <c r="AV172" s="616"/>
      <c r="AW172" s="616"/>
      <c r="AX172" s="616"/>
      <c r="AY172" s="616"/>
      <c r="AZ172" s="616"/>
      <c r="BA172" s="613"/>
      <c r="BB172" s="614"/>
      <c r="BC172" s="614"/>
      <c r="BD172" s="614"/>
      <c r="BE172" s="614"/>
      <c r="BF172" s="615"/>
      <c r="BG172" s="185"/>
    </row>
    <row r="173" spans="1:63">
      <c r="A173" s="18"/>
      <c r="D173" s="412"/>
      <c r="E173" s="416" t="str">
        <f>IF(D110="","",IF(AT110&lt;&gt;Datos!$AO$2,D110,""))</f>
        <v/>
      </c>
      <c r="F173" s="417"/>
      <c r="G173" s="417"/>
      <c r="H173" s="417"/>
      <c r="I173" s="417"/>
      <c r="J173" s="417"/>
      <c r="K173" s="417"/>
      <c r="L173" s="417"/>
      <c r="M173" s="417"/>
      <c r="N173" s="417"/>
      <c r="O173" s="417"/>
      <c r="P173" s="417"/>
      <c r="Q173" s="417"/>
      <c r="R173" s="417"/>
      <c r="S173" s="417"/>
      <c r="T173" s="417"/>
      <c r="U173" s="418"/>
      <c r="V173" s="616"/>
      <c r="W173" s="616"/>
      <c r="X173" s="616"/>
      <c r="Y173" s="616"/>
      <c r="Z173" s="616"/>
      <c r="AA173" s="616"/>
      <c r="AB173" s="616"/>
      <c r="AC173" s="616"/>
      <c r="AD173" s="616"/>
      <c r="AE173" s="616"/>
      <c r="AF173" s="616"/>
      <c r="AG173" s="616"/>
      <c r="AH173" s="617"/>
      <c r="AI173" s="617"/>
      <c r="AJ173" s="617"/>
      <c r="AK173" s="617"/>
      <c r="AL173" s="617"/>
      <c r="AM173" s="617"/>
      <c r="AN173" s="617"/>
      <c r="AO173" s="617"/>
      <c r="AP173" s="618"/>
      <c r="AQ173" s="616"/>
      <c r="AR173" s="616"/>
      <c r="AS173" s="616"/>
      <c r="AT173" s="616"/>
      <c r="AU173" s="616"/>
      <c r="AV173" s="616"/>
      <c r="AW173" s="616"/>
      <c r="AX173" s="616"/>
      <c r="AY173" s="616"/>
      <c r="AZ173" s="616"/>
      <c r="BA173" s="613"/>
      <c r="BB173" s="614"/>
      <c r="BC173" s="614"/>
      <c r="BD173" s="614"/>
      <c r="BE173" s="614"/>
      <c r="BF173" s="615"/>
      <c r="BG173" s="185"/>
    </row>
    <row r="174" spans="1:63">
      <c r="A174" s="18"/>
      <c r="D174" s="412"/>
      <c r="E174" s="416" t="str">
        <f>IF(D111="","",IF(AT111&lt;&gt;Datos!$AO$2,D111,""))</f>
        <v/>
      </c>
      <c r="F174" s="417"/>
      <c r="G174" s="417"/>
      <c r="H174" s="417"/>
      <c r="I174" s="417"/>
      <c r="J174" s="417"/>
      <c r="K174" s="417"/>
      <c r="L174" s="417"/>
      <c r="M174" s="417"/>
      <c r="N174" s="417"/>
      <c r="O174" s="417"/>
      <c r="P174" s="417"/>
      <c r="Q174" s="417"/>
      <c r="R174" s="417"/>
      <c r="S174" s="417"/>
      <c r="T174" s="417"/>
      <c r="U174" s="418"/>
      <c r="V174" s="616"/>
      <c r="W174" s="616"/>
      <c r="X174" s="616"/>
      <c r="Y174" s="616"/>
      <c r="Z174" s="616"/>
      <c r="AA174" s="616"/>
      <c r="AB174" s="616"/>
      <c r="AC174" s="616"/>
      <c r="AD174" s="616"/>
      <c r="AE174" s="616"/>
      <c r="AF174" s="616"/>
      <c r="AG174" s="616"/>
      <c r="AH174" s="617"/>
      <c r="AI174" s="617"/>
      <c r="AJ174" s="617"/>
      <c r="AK174" s="617"/>
      <c r="AL174" s="617"/>
      <c r="AM174" s="617"/>
      <c r="AN174" s="617"/>
      <c r="AO174" s="617"/>
      <c r="AP174" s="618"/>
      <c r="AQ174" s="616"/>
      <c r="AR174" s="616"/>
      <c r="AS174" s="616"/>
      <c r="AT174" s="616"/>
      <c r="AU174" s="616"/>
      <c r="AV174" s="616"/>
      <c r="AW174" s="616"/>
      <c r="AX174" s="616"/>
      <c r="AY174" s="616"/>
      <c r="AZ174" s="616"/>
      <c r="BA174" s="613"/>
      <c r="BB174" s="614"/>
      <c r="BC174" s="614"/>
      <c r="BD174" s="614"/>
      <c r="BE174" s="614"/>
      <c r="BF174" s="615"/>
      <c r="BG174" s="185"/>
    </row>
    <row r="175" spans="1:63">
      <c r="A175" s="18"/>
      <c r="BG175" s="20"/>
    </row>
    <row r="176" spans="1:63" ht="15.75" customHeight="1">
      <c r="A176" s="18"/>
      <c r="D176" s="181"/>
      <c r="E176" s="181"/>
      <c r="F176" s="181"/>
      <c r="G176" s="181"/>
      <c r="H176" s="181"/>
      <c r="I176" s="181"/>
      <c r="J176" s="181"/>
      <c r="K176" s="181"/>
      <c r="L176" s="181"/>
      <c r="M176" s="181"/>
      <c r="N176" s="181"/>
      <c r="O176" s="181"/>
      <c r="P176" s="181"/>
      <c r="Q176" s="181"/>
      <c r="R176" s="181"/>
      <c r="S176" s="181"/>
      <c r="T176" s="181"/>
      <c r="U176" s="181"/>
      <c r="V176" s="181"/>
      <c r="W176" s="181"/>
      <c r="X176" s="181"/>
      <c r="Y176" s="181"/>
      <c r="Z176" s="181"/>
      <c r="AA176" s="181"/>
      <c r="AB176" s="181"/>
      <c r="AC176" s="181"/>
      <c r="AD176" s="181"/>
      <c r="AE176" s="181"/>
      <c r="AF176" s="181"/>
      <c r="AG176" s="181"/>
      <c r="AH176" s="181"/>
      <c r="AI176" s="181"/>
      <c r="AJ176" s="181"/>
      <c r="AK176" s="181"/>
      <c r="AL176" s="181"/>
      <c r="AM176" s="181"/>
      <c r="AN176" s="181"/>
      <c r="AO176" s="181"/>
      <c r="AP176" s="181"/>
      <c r="AQ176" s="181"/>
      <c r="AR176" s="181"/>
      <c r="AS176" s="181"/>
      <c r="AT176" s="181"/>
      <c r="AU176" s="181"/>
      <c r="AV176" s="181"/>
      <c r="AW176" s="181"/>
      <c r="AX176" s="181"/>
      <c r="AY176" s="181"/>
      <c r="AZ176" s="181"/>
      <c r="BA176" s="181"/>
      <c r="BB176" s="181"/>
      <c r="BG176" s="20"/>
      <c r="BK176" s="11" t="s">
        <v>574</v>
      </c>
    </row>
    <row r="177" spans="1:64" ht="31.9" customHeight="1">
      <c r="A177" s="18"/>
      <c r="D177" s="652" t="s">
        <v>575</v>
      </c>
      <c r="E177" s="652"/>
      <c r="F177" s="652"/>
      <c r="G177" s="652"/>
      <c r="H177" s="652"/>
      <c r="I177" s="652"/>
      <c r="J177" s="652"/>
      <c r="K177" s="652"/>
      <c r="L177" s="652"/>
      <c r="M177" s="652"/>
      <c r="N177" s="652"/>
      <c r="O177" s="652"/>
      <c r="P177" s="652"/>
      <c r="Q177" s="652"/>
      <c r="R177" s="652"/>
      <c r="S177" s="652"/>
      <c r="T177" s="652"/>
      <c r="U177" s="652"/>
      <c r="V177" s="652"/>
      <c r="W177" s="652"/>
      <c r="X177" s="652"/>
      <c r="Y177" s="652"/>
      <c r="Z177" s="652"/>
      <c r="AA177" s="652"/>
      <c r="AB177" s="652"/>
      <c r="AC177" s="652"/>
      <c r="AD177" s="652"/>
      <c r="AE177" s="652"/>
      <c r="AF177" s="652"/>
      <c r="AG177" s="652"/>
      <c r="AH177" s="652"/>
      <c r="AI177" s="652"/>
      <c r="AJ177" s="652"/>
      <c r="AK177" s="652"/>
      <c r="AL177" s="652"/>
      <c r="AM177" s="652"/>
      <c r="AN177" s="652"/>
      <c r="AO177" s="652"/>
      <c r="AP177" s="652"/>
      <c r="AQ177" s="652"/>
      <c r="AR177" s="652"/>
      <c r="AS177" s="652"/>
      <c r="AT177" s="652"/>
      <c r="AU177" s="652"/>
      <c r="AV177" s="652"/>
      <c r="AW177" s="652"/>
      <c r="AX177" s="652"/>
      <c r="AY177" s="652"/>
      <c r="AZ177" s="652"/>
      <c r="BA177" s="652"/>
      <c r="BB177" s="652"/>
      <c r="BC177" s="652"/>
      <c r="BD177" s="652"/>
      <c r="BE177" s="652"/>
      <c r="BF177" s="652"/>
      <c r="BG177" s="653"/>
      <c r="BK177" s="26" t="str">
        <f>IF(AT87=Datos!$AO$2,D87,"")</f>
        <v>Verificación de la información publicada por los padrinos de proceso y por el responsable semanal de esta actividad</v>
      </c>
    </row>
    <row r="178" spans="1:64" ht="20.100000000000001" customHeight="1">
      <c r="A178" s="18"/>
      <c r="D178" s="654" t="s">
        <v>576</v>
      </c>
      <c r="E178" s="654"/>
      <c r="F178" s="654"/>
      <c r="G178" s="654"/>
      <c r="H178" s="654"/>
      <c r="I178" s="654"/>
      <c r="J178" s="654"/>
      <c r="K178" s="654"/>
      <c r="L178" s="654"/>
      <c r="M178" s="654"/>
      <c r="N178" s="654"/>
      <c r="O178" s="654"/>
      <c r="P178" s="654"/>
      <c r="Q178" s="654"/>
      <c r="R178" s="654"/>
      <c r="S178" s="654"/>
      <c r="T178" s="654"/>
      <c r="U178" s="654"/>
      <c r="V178" s="649" t="s">
        <v>563</v>
      </c>
      <c r="W178" s="649"/>
      <c r="X178" s="649"/>
      <c r="Y178" s="649"/>
      <c r="Z178" s="649"/>
      <c r="AA178" s="649"/>
      <c r="AB178" s="649"/>
      <c r="AC178" s="649"/>
      <c r="AD178" s="649"/>
      <c r="AE178" s="649"/>
      <c r="AF178" s="649"/>
      <c r="AG178" s="649"/>
      <c r="AH178" s="649"/>
      <c r="AI178" s="649"/>
      <c r="AJ178" s="649"/>
      <c r="AK178" s="649"/>
      <c r="AL178" s="649"/>
      <c r="AM178" s="649"/>
      <c r="AN178" s="649"/>
      <c r="AO178" s="649"/>
      <c r="AP178" s="649"/>
      <c r="AQ178" s="649"/>
      <c r="AR178" s="649"/>
      <c r="AS178" s="649"/>
      <c r="AT178" s="649"/>
      <c r="AU178" s="649"/>
      <c r="AV178" s="649"/>
      <c r="AW178" s="649"/>
      <c r="AX178" s="649"/>
      <c r="AY178" s="649"/>
      <c r="AZ178" s="649"/>
      <c r="BA178" s="649"/>
      <c r="BB178" s="649"/>
      <c r="BC178" s="649"/>
      <c r="BD178" s="649"/>
      <c r="BE178" s="649"/>
      <c r="BF178" s="649"/>
      <c r="BG178" s="650"/>
      <c r="BK178" s="26" t="str">
        <f>IF(AT88=Datos!$AO$2,D88,"")</f>
        <v/>
      </c>
    </row>
    <row r="179" spans="1:64" ht="25.15" customHeight="1">
      <c r="A179" s="18"/>
      <c r="D179" s="654"/>
      <c r="E179" s="654"/>
      <c r="F179" s="654"/>
      <c r="G179" s="654"/>
      <c r="H179" s="654"/>
      <c r="I179" s="654"/>
      <c r="J179" s="654"/>
      <c r="K179" s="654"/>
      <c r="L179" s="654"/>
      <c r="M179" s="654"/>
      <c r="N179" s="654"/>
      <c r="O179" s="654"/>
      <c r="P179" s="654"/>
      <c r="Q179" s="654"/>
      <c r="R179" s="654"/>
      <c r="S179" s="654"/>
      <c r="T179" s="654"/>
      <c r="U179" s="654"/>
      <c r="V179" s="604" t="s">
        <v>564</v>
      </c>
      <c r="W179" s="604"/>
      <c r="X179" s="604"/>
      <c r="Y179" s="604"/>
      <c r="Z179" s="604"/>
      <c r="AA179" s="604"/>
      <c r="AB179" s="604"/>
      <c r="AC179" s="604"/>
      <c r="AD179" s="604"/>
      <c r="AE179" s="604"/>
      <c r="AF179" s="604"/>
      <c r="AG179" s="604"/>
      <c r="AH179" s="604" t="s">
        <v>565</v>
      </c>
      <c r="AI179" s="604"/>
      <c r="AJ179" s="604"/>
      <c r="AK179" s="604"/>
      <c r="AL179" s="604"/>
      <c r="AM179" s="604"/>
      <c r="AN179" s="604"/>
      <c r="AO179" s="604"/>
      <c r="AP179" s="604"/>
      <c r="AQ179" s="604" t="s">
        <v>566</v>
      </c>
      <c r="AR179" s="604"/>
      <c r="AS179" s="604"/>
      <c r="AT179" s="604"/>
      <c r="AU179" s="604"/>
      <c r="AV179" s="604"/>
      <c r="AW179" s="604"/>
      <c r="AX179" s="604"/>
      <c r="AY179" s="604"/>
      <c r="AZ179" s="604"/>
      <c r="BA179" s="604" t="s">
        <v>567</v>
      </c>
      <c r="BB179" s="604"/>
      <c r="BC179" s="604"/>
      <c r="BD179" s="604"/>
      <c r="BE179" s="604"/>
      <c r="BF179" s="604"/>
      <c r="BG179" s="182" t="s">
        <v>568</v>
      </c>
      <c r="BK179" s="26" t="str">
        <f>IF(AT89=Datos!$AO$2,D89,"")</f>
        <v>Planificación de las actividades de actualización de la plataforma institucional Integra</v>
      </c>
    </row>
    <row r="180" spans="1:64" ht="35.25" customHeight="1">
      <c r="A180" s="18"/>
      <c r="D180" s="429" t="s">
        <v>569</v>
      </c>
      <c r="E180" s="620" t="s">
        <v>597</v>
      </c>
      <c r="F180" s="620"/>
      <c r="G180" s="620"/>
      <c r="H180" s="620"/>
      <c r="I180" s="620"/>
      <c r="J180" s="620"/>
      <c r="K180" s="620"/>
      <c r="L180" s="620"/>
      <c r="M180" s="620"/>
      <c r="N180" s="620"/>
      <c r="O180" s="620"/>
      <c r="P180" s="620"/>
      <c r="Q180" s="620"/>
      <c r="R180" s="620"/>
      <c r="S180" s="620"/>
      <c r="T180" s="620"/>
      <c r="U180" s="620"/>
      <c r="V180" s="620" t="s">
        <v>604</v>
      </c>
      <c r="W180" s="620"/>
      <c r="X180" s="620"/>
      <c r="Y180" s="620"/>
      <c r="Z180" s="620"/>
      <c r="AA180" s="620"/>
      <c r="AB180" s="620"/>
      <c r="AC180" s="620"/>
      <c r="AD180" s="620"/>
      <c r="AE180" s="620"/>
      <c r="AF180" s="620"/>
      <c r="AG180" s="620"/>
      <c r="AH180" s="621" t="s">
        <v>605</v>
      </c>
      <c r="AI180" s="622"/>
      <c r="AJ180" s="622"/>
      <c r="AK180" s="622"/>
      <c r="AL180" s="622"/>
      <c r="AM180" s="622"/>
      <c r="AN180" s="622"/>
      <c r="AO180" s="622"/>
      <c r="AP180" s="623"/>
      <c r="AQ180" s="620" t="s">
        <v>606</v>
      </c>
      <c r="AR180" s="620"/>
      <c r="AS180" s="620"/>
      <c r="AT180" s="620"/>
      <c r="AU180" s="620"/>
      <c r="AV180" s="620"/>
      <c r="AW180" s="620"/>
      <c r="AX180" s="620"/>
      <c r="AY180" s="620"/>
      <c r="AZ180" s="620"/>
      <c r="BA180" s="624">
        <v>43647</v>
      </c>
      <c r="BB180" s="625"/>
      <c r="BC180" s="625"/>
      <c r="BD180" s="625"/>
      <c r="BE180" s="625"/>
      <c r="BF180" s="626"/>
      <c r="BG180" s="261">
        <v>44012</v>
      </c>
      <c r="BH180" s="261"/>
      <c r="BI180" s="261"/>
      <c r="BJ180" s="261"/>
      <c r="BK180" s="261"/>
      <c r="BL180" s="261"/>
    </row>
    <row r="181" spans="1:64">
      <c r="A181" s="18"/>
      <c r="D181" s="430"/>
      <c r="E181" s="620" t="str">
        <f>IF(D117="","",IF(AT117&lt;&gt;Datos!$AO$2,D117,""))</f>
        <v/>
      </c>
      <c r="F181" s="620"/>
      <c r="G181" s="620"/>
      <c r="H181" s="620"/>
      <c r="I181" s="620"/>
      <c r="J181" s="620"/>
      <c r="K181" s="620"/>
      <c r="L181" s="620"/>
      <c r="M181" s="620"/>
      <c r="N181" s="620"/>
      <c r="O181" s="620"/>
      <c r="P181" s="620"/>
      <c r="Q181" s="620"/>
      <c r="R181" s="620"/>
      <c r="S181" s="620"/>
      <c r="T181" s="620"/>
      <c r="U181" s="620"/>
      <c r="V181" s="620"/>
      <c r="W181" s="620"/>
      <c r="X181" s="620"/>
      <c r="Y181" s="620"/>
      <c r="Z181" s="620"/>
      <c r="AA181" s="620"/>
      <c r="AB181" s="620"/>
      <c r="AC181" s="620"/>
      <c r="AD181" s="620"/>
      <c r="AE181" s="620"/>
      <c r="AF181" s="620"/>
      <c r="AG181" s="620"/>
      <c r="AH181" s="620"/>
      <c r="AI181" s="620"/>
      <c r="AJ181" s="620"/>
      <c r="AK181" s="620"/>
      <c r="AL181" s="620"/>
      <c r="AM181" s="620"/>
      <c r="AN181" s="620"/>
      <c r="AO181" s="620"/>
      <c r="AP181" s="620"/>
      <c r="AQ181" s="620"/>
      <c r="AR181" s="620"/>
      <c r="AS181" s="620"/>
      <c r="AT181" s="620"/>
      <c r="AU181" s="620"/>
      <c r="AV181" s="620"/>
      <c r="AW181" s="620"/>
      <c r="AX181" s="620"/>
      <c r="AY181" s="620"/>
      <c r="AZ181" s="620"/>
      <c r="BA181" s="624"/>
      <c r="BB181" s="625"/>
      <c r="BC181" s="625"/>
      <c r="BD181" s="625"/>
      <c r="BE181" s="625"/>
      <c r="BF181" s="626"/>
      <c r="BG181" s="261"/>
      <c r="BH181" s="261"/>
      <c r="BI181" s="261"/>
      <c r="BJ181" s="261"/>
      <c r="BK181" s="261"/>
      <c r="BL181" s="261"/>
    </row>
    <row r="182" spans="1:64">
      <c r="A182" s="18"/>
      <c r="D182" s="430"/>
      <c r="E182" s="620" t="str">
        <f>IF(D118="","",IF(AT118&lt;&gt;Datos!$AO$2,D118,""))</f>
        <v/>
      </c>
      <c r="F182" s="620"/>
      <c r="G182" s="620"/>
      <c r="H182" s="620"/>
      <c r="I182" s="620"/>
      <c r="J182" s="620"/>
      <c r="K182" s="620"/>
      <c r="L182" s="620"/>
      <c r="M182" s="620"/>
      <c r="N182" s="620"/>
      <c r="O182" s="620"/>
      <c r="P182" s="620"/>
      <c r="Q182" s="620"/>
      <c r="R182" s="620"/>
      <c r="S182" s="620"/>
      <c r="T182" s="620"/>
      <c r="U182" s="620"/>
      <c r="V182" s="620"/>
      <c r="W182" s="620"/>
      <c r="X182" s="620"/>
      <c r="Y182" s="620"/>
      <c r="Z182" s="620"/>
      <c r="AA182" s="620"/>
      <c r="AB182" s="620"/>
      <c r="AC182" s="620"/>
      <c r="AD182" s="620"/>
      <c r="AE182" s="620"/>
      <c r="AF182" s="620"/>
      <c r="AG182" s="620"/>
      <c r="AH182" s="620"/>
      <c r="AI182" s="620"/>
      <c r="AJ182" s="620"/>
      <c r="AK182" s="620"/>
      <c r="AL182" s="620"/>
      <c r="AM182" s="620"/>
      <c r="AN182" s="620"/>
      <c r="AO182" s="620"/>
      <c r="AP182" s="620"/>
      <c r="AQ182" s="620"/>
      <c r="AR182" s="620"/>
      <c r="AS182" s="620"/>
      <c r="AT182" s="620"/>
      <c r="AU182" s="620"/>
      <c r="AV182" s="620"/>
      <c r="AW182" s="620"/>
      <c r="AX182" s="620"/>
      <c r="AY182" s="620"/>
      <c r="AZ182" s="620"/>
      <c r="BA182" s="624"/>
      <c r="BB182" s="625"/>
      <c r="BC182" s="625"/>
      <c r="BD182" s="625"/>
      <c r="BE182" s="625"/>
      <c r="BF182" s="626"/>
      <c r="BG182" s="261"/>
      <c r="BH182" s="261"/>
      <c r="BI182" s="261"/>
      <c r="BJ182" s="261"/>
      <c r="BK182" s="261"/>
      <c r="BL182" s="261"/>
    </row>
    <row r="183" spans="1:64">
      <c r="A183" s="18"/>
      <c r="D183" s="430"/>
      <c r="E183" s="620" t="str">
        <f>IF(D119="","",IF(AT119&lt;&gt;Datos!$AO$2,D119,""))</f>
        <v/>
      </c>
      <c r="F183" s="620"/>
      <c r="G183" s="620"/>
      <c r="H183" s="620"/>
      <c r="I183" s="620"/>
      <c r="J183" s="620"/>
      <c r="K183" s="620"/>
      <c r="L183" s="620"/>
      <c r="M183" s="620"/>
      <c r="N183" s="620"/>
      <c r="O183" s="620"/>
      <c r="P183" s="620"/>
      <c r="Q183" s="620"/>
      <c r="R183" s="620"/>
      <c r="S183" s="620"/>
      <c r="T183" s="620"/>
      <c r="U183" s="620"/>
      <c r="V183" s="620"/>
      <c r="W183" s="620"/>
      <c r="X183" s="620"/>
      <c r="Y183" s="620"/>
      <c r="Z183" s="620"/>
      <c r="AA183" s="620"/>
      <c r="AB183" s="620"/>
      <c r="AC183" s="620"/>
      <c r="AD183" s="620"/>
      <c r="AE183" s="620"/>
      <c r="AF183" s="620"/>
      <c r="AG183" s="620"/>
      <c r="AH183" s="620"/>
      <c r="AI183" s="620"/>
      <c r="AJ183" s="620"/>
      <c r="AK183" s="620"/>
      <c r="AL183" s="620"/>
      <c r="AM183" s="620"/>
      <c r="AN183" s="620"/>
      <c r="AO183" s="620"/>
      <c r="AP183" s="620"/>
      <c r="AQ183" s="620"/>
      <c r="AR183" s="620"/>
      <c r="AS183" s="620"/>
      <c r="AT183" s="620"/>
      <c r="AU183" s="620"/>
      <c r="AV183" s="620"/>
      <c r="AW183" s="620"/>
      <c r="AX183" s="620"/>
      <c r="AY183" s="620"/>
      <c r="AZ183" s="620"/>
      <c r="BA183" s="624"/>
      <c r="BB183" s="625"/>
      <c r="BC183" s="625"/>
      <c r="BD183" s="625"/>
      <c r="BE183" s="625"/>
      <c r="BF183" s="626"/>
      <c r="BG183" s="261"/>
      <c r="BH183" s="261"/>
      <c r="BI183" s="261"/>
      <c r="BJ183" s="261"/>
      <c r="BK183" s="261"/>
      <c r="BL183" s="261"/>
    </row>
    <row r="184" spans="1:64">
      <c r="A184" s="18"/>
      <c r="D184" s="430"/>
      <c r="E184" s="620" t="str">
        <f>IF(D120="","",IF(AT120&lt;&gt;Datos!$AO$2,D120,""))</f>
        <v/>
      </c>
      <c r="F184" s="620"/>
      <c r="G184" s="620"/>
      <c r="H184" s="620"/>
      <c r="I184" s="620"/>
      <c r="J184" s="620"/>
      <c r="K184" s="620"/>
      <c r="L184" s="620"/>
      <c r="M184" s="620"/>
      <c r="N184" s="620"/>
      <c r="O184" s="620"/>
      <c r="P184" s="620"/>
      <c r="Q184" s="620"/>
      <c r="R184" s="620"/>
      <c r="S184" s="620"/>
      <c r="T184" s="620"/>
      <c r="U184" s="620"/>
      <c r="V184" s="620"/>
      <c r="W184" s="620"/>
      <c r="X184" s="620"/>
      <c r="Y184" s="620"/>
      <c r="Z184" s="620"/>
      <c r="AA184" s="620"/>
      <c r="AB184" s="620"/>
      <c r="AC184" s="620"/>
      <c r="AD184" s="620"/>
      <c r="AE184" s="620"/>
      <c r="AF184" s="620"/>
      <c r="AG184" s="620"/>
      <c r="AH184" s="620"/>
      <c r="AI184" s="620"/>
      <c r="AJ184" s="620"/>
      <c r="AK184" s="620"/>
      <c r="AL184" s="620"/>
      <c r="AM184" s="620"/>
      <c r="AN184" s="620"/>
      <c r="AO184" s="620"/>
      <c r="AP184" s="620"/>
      <c r="AQ184" s="620"/>
      <c r="AR184" s="620"/>
      <c r="AS184" s="620"/>
      <c r="AT184" s="620"/>
      <c r="AU184" s="620"/>
      <c r="AV184" s="620"/>
      <c r="AW184" s="620"/>
      <c r="AX184" s="620"/>
      <c r="AY184" s="620"/>
      <c r="AZ184" s="620"/>
      <c r="BA184" s="624"/>
      <c r="BB184" s="625"/>
      <c r="BC184" s="625"/>
      <c r="BD184" s="625"/>
      <c r="BE184" s="625"/>
      <c r="BF184" s="626"/>
      <c r="BG184" s="261"/>
      <c r="BH184" s="261"/>
      <c r="BI184" s="261"/>
      <c r="BJ184" s="261"/>
      <c r="BK184" s="261"/>
      <c r="BL184" s="261"/>
    </row>
    <row r="185" spans="1:64">
      <c r="A185" s="18"/>
      <c r="D185" s="430"/>
      <c r="E185" s="620" t="str">
        <f>IF(D121="","",IF(AT121&lt;&gt;Datos!$AO$2,D121,""))</f>
        <v/>
      </c>
      <c r="F185" s="620"/>
      <c r="G185" s="620"/>
      <c r="H185" s="620"/>
      <c r="I185" s="620"/>
      <c r="J185" s="620"/>
      <c r="K185" s="620"/>
      <c r="L185" s="620"/>
      <c r="M185" s="620"/>
      <c r="N185" s="620"/>
      <c r="O185" s="620"/>
      <c r="P185" s="620"/>
      <c r="Q185" s="620"/>
      <c r="R185" s="620"/>
      <c r="S185" s="620"/>
      <c r="T185" s="620"/>
      <c r="U185" s="620"/>
      <c r="V185" s="620"/>
      <c r="W185" s="620"/>
      <c r="X185" s="620"/>
      <c r="Y185" s="620"/>
      <c r="Z185" s="620"/>
      <c r="AA185" s="620"/>
      <c r="AB185" s="620"/>
      <c r="AC185" s="620"/>
      <c r="AD185" s="620"/>
      <c r="AE185" s="620"/>
      <c r="AF185" s="620"/>
      <c r="AG185" s="620"/>
      <c r="AH185" s="620"/>
      <c r="AI185" s="620"/>
      <c r="AJ185" s="620"/>
      <c r="AK185" s="620"/>
      <c r="AL185" s="620"/>
      <c r="AM185" s="620"/>
      <c r="AN185" s="620"/>
      <c r="AO185" s="620"/>
      <c r="AP185" s="620"/>
      <c r="AQ185" s="620"/>
      <c r="AR185" s="620"/>
      <c r="AS185" s="620"/>
      <c r="AT185" s="620"/>
      <c r="AU185" s="620"/>
      <c r="AV185" s="620"/>
      <c r="AW185" s="620"/>
      <c r="AX185" s="620"/>
      <c r="AY185" s="620"/>
      <c r="AZ185" s="620"/>
      <c r="BA185" s="624"/>
      <c r="BB185" s="625"/>
      <c r="BC185" s="625"/>
      <c r="BD185" s="625"/>
      <c r="BE185" s="625"/>
      <c r="BF185" s="626"/>
      <c r="BG185" s="261"/>
      <c r="BH185" s="261"/>
      <c r="BI185" s="261"/>
      <c r="BJ185" s="261"/>
      <c r="BK185" s="261"/>
      <c r="BL185" s="261"/>
    </row>
    <row r="186" spans="1:64">
      <c r="A186" s="18"/>
      <c r="D186" s="430"/>
      <c r="E186" s="620"/>
      <c r="F186" s="620"/>
      <c r="G186" s="620"/>
      <c r="H186" s="620"/>
      <c r="I186" s="620"/>
      <c r="J186" s="620"/>
      <c r="K186" s="620"/>
      <c r="L186" s="620"/>
      <c r="M186" s="620"/>
      <c r="N186" s="620"/>
      <c r="O186" s="620"/>
      <c r="P186" s="620"/>
      <c r="Q186" s="620"/>
      <c r="R186" s="620"/>
      <c r="S186" s="620"/>
      <c r="T186" s="620"/>
      <c r="U186" s="620"/>
      <c r="V186" s="620"/>
      <c r="W186" s="620"/>
      <c r="X186" s="620"/>
      <c r="Y186" s="620"/>
      <c r="Z186" s="620"/>
      <c r="AA186" s="620"/>
      <c r="AB186" s="620"/>
      <c r="AC186" s="620"/>
      <c r="AD186" s="620"/>
      <c r="AE186" s="620"/>
      <c r="AF186" s="620"/>
      <c r="AG186" s="620"/>
      <c r="AH186" s="620"/>
      <c r="AI186" s="620"/>
      <c r="AJ186" s="620"/>
      <c r="AK186" s="620"/>
      <c r="AL186" s="620"/>
      <c r="AM186" s="620"/>
      <c r="AN186" s="620"/>
      <c r="AO186" s="620"/>
      <c r="AP186" s="620"/>
      <c r="AQ186" s="620"/>
      <c r="AR186" s="620"/>
      <c r="AS186" s="620"/>
      <c r="AT186" s="620"/>
      <c r="AU186" s="620"/>
      <c r="AV186" s="620"/>
      <c r="AW186" s="620"/>
      <c r="AX186" s="620"/>
      <c r="AY186" s="620"/>
      <c r="AZ186" s="620"/>
      <c r="BA186" s="624"/>
      <c r="BB186" s="625"/>
      <c r="BC186" s="625"/>
      <c r="BD186" s="625"/>
      <c r="BE186" s="625"/>
      <c r="BF186" s="626"/>
      <c r="BG186" s="261"/>
      <c r="BH186" s="261"/>
      <c r="BI186" s="261"/>
      <c r="BJ186" s="261"/>
      <c r="BK186" s="261"/>
      <c r="BL186" s="261"/>
    </row>
    <row r="187" spans="1:64">
      <c r="A187" s="18"/>
      <c r="D187" s="430"/>
      <c r="E187" s="620" t="str">
        <f>IF(D123="","",IF(AT123&lt;&gt;Datos!$AO$2,D123,""))</f>
        <v/>
      </c>
      <c r="F187" s="620"/>
      <c r="G187" s="620"/>
      <c r="H187" s="620"/>
      <c r="I187" s="620"/>
      <c r="J187" s="620"/>
      <c r="K187" s="620"/>
      <c r="L187" s="620"/>
      <c r="M187" s="620"/>
      <c r="N187" s="620"/>
      <c r="O187" s="620"/>
      <c r="P187" s="620"/>
      <c r="Q187" s="620"/>
      <c r="R187" s="620"/>
      <c r="S187" s="620"/>
      <c r="T187" s="620"/>
      <c r="U187" s="620"/>
      <c r="V187" s="620"/>
      <c r="W187" s="620"/>
      <c r="X187" s="620"/>
      <c r="Y187" s="620"/>
      <c r="Z187" s="620"/>
      <c r="AA187" s="620"/>
      <c r="AB187" s="620"/>
      <c r="AC187" s="620"/>
      <c r="AD187" s="620"/>
      <c r="AE187" s="620"/>
      <c r="AF187" s="620"/>
      <c r="AG187" s="620"/>
      <c r="AH187" s="620"/>
      <c r="AI187" s="620"/>
      <c r="AJ187" s="620"/>
      <c r="AK187" s="620"/>
      <c r="AL187" s="620"/>
      <c r="AM187" s="620"/>
      <c r="AN187" s="620"/>
      <c r="AO187" s="620"/>
      <c r="AP187" s="620"/>
      <c r="AQ187" s="620"/>
      <c r="AR187" s="620"/>
      <c r="AS187" s="620"/>
      <c r="AT187" s="620"/>
      <c r="AU187" s="620"/>
      <c r="AV187" s="620"/>
      <c r="AW187" s="620"/>
      <c r="AX187" s="620"/>
      <c r="AY187" s="620"/>
      <c r="AZ187" s="620"/>
      <c r="BA187" s="624"/>
      <c r="BB187" s="625"/>
      <c r="BC187" s="625"/>
      <c r="BD187" s="625"/>
      <c r="BE187" s="625"/>
      <c r="BF187" s="626"/>
      <c r="BG187" s="261"/>
      <c r="BH187" s="261"/>
      <c r="BI187" s="261"/>
      <c r="BJ187" s="261"/>
      <c r="BK187" s="261"/>
      <c r="BL187" s="261"/>
    </row>
    <row r="188" spans="1:64">
      <c r="A188" s="18"/>
      <c r="D188" s="430"/>
      <c r="E188" s="620" t="str">
        <f>IF(D124="","",IF(AT124&lt;&gt;Datos!$AO$2,D124,""))</f>
        <v/>
      </c>
      <c r="F188" s="620"/>
      <c r="G188" s="620"/>
      <c r="H188" s="620"/>
      <c r="I188" s="620"/>
      <c r="J188" s="620"/>
      <c r="K188" s="620"/>
      <c r="L188" s="620"/>
      <c r="M188" s="620"/>
      <c r="N188" s="620"/>
      <c r="O188" s="620"/>
      <c r="P188" s="620"/>
      <c r="Q188" s="620"/>
      <c r="R188" s="620"/>
      <c r="S188" s="620"/>
      <c r="T188" s="620"/>
      <c r="U188" s="620"/>
      <c r="V188" s="620"/>
      <c r="W188" s="620"/>
      <c r="X188" s="620"/>
      <c r="Y188" s="620"/>
      <c r="Z188" s="620"/>
      <c r="AA188" s="620"/>
      <c r="AB188" s="620"/>
      <c r="AC188" s="620"/>
      <c r="AD188" s="620"/>
      <c r="AE188" s="620"/>
      <c r="AF188" s="620"/>
      <c r="AG188" s="620"/>
      <c r="AH188" s="620"/>
      <c r="AI188" s="620"/>
      <c r="AJ188" s="620"/>
      <c r="AK188" s="620"/>
      <c r="AL188" s="620"/>
      <c r="AM188" s="620"/>
      <c r="AN188" s="620"/>
      <c r="AO188" s="620"/>
      <c r="AP188" s="620"/>
      <c r="AQ188" s="620"/>
      <c r="AR188" s="620"/>
      <c r="AS188" s="620"/>
      <c r="AT188" s="620"/>
      <c r="AU188" s="620"/>
      <c r="AV188" s="620"/>
      <c r="AW188" s="620"/>
      <c r="AX188" s="620"/>
      <c r="AY188" s="620"/>
      <c r="AZ188" s="620"/>
      <c r="BA188" s="624"/>
      <c r="BB188" s="625"/>
      <c r="BC188" s="625"/>
      <c r="BD188" s="625"/>
      <c r="BE188" s="625"/>
      <c r="BF188" s="626"/>
      <c r="BG188" s="261"/>
      <c r="BH188" s="261"/>
      <c r="BI188" s="261"/>
      <c r="BJ188" s="261"/>
      <c r="BK188" s="261"/>
      <c r="BL188" s="261"/>
    </row>
    <row r="189" spans="1:64" ht="15.75" thickBot="1">
      <c r="A189" s="18"/>
      <c r="D189" s="431"/>
      <c r="E189" s="632"/>
      <c r="F189" s="633"/>
      <c r="G189" s="633"/>
      <c r="H189" s="633"/>
      <c r="I189" s="633"/>
      <c r="J189" s="633"/>
      <c r="K189" s="633"/>
      <c r="L189" s="633"/>
      <c r="M189" s="633"/>
      <c r="N189" s="633"/>
      <c r="O189" s="633"/>
      <c r="P189" s="633"/>
      <c r="Q189" s="633"/>
      <c r="R189" s="633"/>
      <c r="S189" s="633"/>
      <c r="T189" s="633"/>
      <c r="U189" s="634"/>
      <c r="V189" s="635"/>
      <c r="W189" s="635"/>
      <c r="X189" s="635"/>
      <c r="Y189" s="635"/>
      <c r="Z189" s="635"/>
      <c r="AA189" s="635"/>
      <c r="AB189" s="635"/>
      <c r="AC189" s="635"/>
      <c r="AD189" s="635"/>
      <c r="AE189" s="635"/>
      <c r="AF189" s="635"/>
      <c r="AG189" s="635"/>
      <c r="AH189" s="633"/>
      <c r="AI189" s="633"/>
      <c r="AJ189" s="633"/>
      <c r="AK189" s="633"/>
      <c r="AL189" s="633"/>
      <c r="AM189" s="633"/>
      <c r="AN189" s="633"/>
      <c r="AO189" s="633"/>
      <c r="AP189" s="634"/>
      <c r="AQ189" s="635"/>
      <c r="AR189" s="635"/>
      <c r="AS189" s="635"/>
      <c r="AT189" s="635"/>
      <c r="AU189" s="635"/>
      <c r="AV189" s="635"/>
      <c r="AW189" s="635"/>
      <c r="AX189" s="635"/>
      <c r="AY189" s="635"/>
      <c r="AZ189" s="635"/>
      <c r="BA189" s="636"/>
      <c r="BB189" s="637"/>
      <c r="BC189" s="637"/>
      <c r="BD189" s="637"/>
      <c r="BE189" s="637"/>
      <c r="BF189" s="638"/>
      <c r="BG189" s="262"/>
      <c r="BH189" s="261"/>
      <c r="BI189" s="261"/>
      <c r="BJ189" s="261"/>
      <c r="BK189" s="261"/>
      <c r="BL189" s="261"/>
    </row>
    <row r="190" spans="1:64" ht="15.75" thickTop="1">
      <c r="A190" s="18"/>
      <c r="D190" s="411" t="s">
        <v>570</v>
      </c>
      <c r="E190" s="639" t="str">
        <f>IF(D131="","",IF(AT131&lt;&gt;Datos!$AO$2,D131,""))</f>
        <v/>
      </c>
      <c r="F190" s="640"/>
      <c r="G190" s="640"/>
      <c r="H190" s="640"/>
      <c r="I190" s="640"/>
      <c r="J190" s="640"/>
      <c r="K190" s="640"/>
      <c r="L190" s="640"/>
      <c r="M190" s="640"/>
      <c r="N190" s="640"/>
      <c r="O190" s="640"/>
      <c r="P190" s="640"/>
      <c r="Q190" s="640"/>
      <c r="R190" s="640"/>
      <c r="S190" s="640"/>
      <c r="T190" s="640"/>
      <c r="U190" s="641"/>
      <c r="V190" s="642"/>
      <c r="W190" s="642"/>
      <c r="X190" s="642"/>
      <c r="Y190" s="642"/>
      <c r="Z190" s="642"/>
      <c r="AA190" s="642"/>
      <c r="AB190" s="642"/>
      <c r="AC190" s="642"/>
      <c r="AD190" s="642"/>
      <c r="AE190" s="642"/>
      <c r="AF190" s="642"/>
      <c r="AG190" s="642"/>
      <c r="AH190" s="640"/>
      <c r="AI190" s="640"/>
      <c r="AJ190" s="640"/>
      <c r="AK190" s="640"/>
      <c r="AL190" s="640"/>
      <c r="AM190" s="640"/>
      <c r="AN190" s="640"/>
      <c r="AO190" s="640"/>
      <c r="AP190" s="641"/>
      <c r="AQ190" s="642"/>
      <c r="AR190" s="642"/>
      <c r="AS190" s="642"/>
      <c r="AT190" s="642"/>
      <c r="AU190" s="642"/>
      <c r="AV190" s="642"/>
      <c r="AW190" s="642"/>
      <c r="AX190" s="642"/>
      <c r="AY190" s="642"/>
      <c r="AZ190" s="642"/>
      <c r="BA190" s="631"/>
      <c r="BB190" s="631"/>
      <c r="BC190" s="631"/>
      <c r="BD190" s="631"/>
      <c r="BE190" s="631"/>
      <c r="BF190" s="631"/>
      <c r="BG190" s="186"/>
      <c r="BK190" s="26" t="str">
        <f>IF(AT103=Datos!$AO$2,D103,"")</f>
        <v/>
      </c>
    </row>
    <row r="191" spans="1:64">
      <c r="A191" s="18"/>
      <c r="D191" s="411"/>
      <c r="E191" s="630" t="str">
        <f>IF(D132="","",IF(AT132&lt;&gt;Datos!$AO$2,D132,""))</f>
        <v/>
      </c>
      <c r="F191" s="630"/>
      <c r="G191" s="630"/>
      <c r="H191" s="630"/>
      <c r="I191" s="630"/>
      <c r="J191" s="630"/>
      <c r="K191" s="630"/>
      <c r="L191" s="630"/>
      <c r="M191" s="630"/>
      <c r="N191" s="630"/>
      <c r="O191" s="630"/>
      <c r="P191" s="630"/>
      <c r="Q191" s="630"/>
      <c r="R191" s="630"/>
      <c r="S191" s="630"/>
      <c r="T191" s="630"/>
      <c r="U191" s="630"/>
      <c r="V191" s="630"/>
      <c r="W191" s="630"/>
      <c r="X191" s="630"/>
      <c r="Y191" s="630"/>
      <c r="Z191" s="630"/>
      <c r="AA191" s="630"/>
      <c r="AB191" s="630"/>
      <c r="AC191" s="630"/>
      <c r="AD191" s="630"/>
      <c r="AE191" s="630"/>
      <c r="AF191" s="630"/>
      <c r="AG191" s="630"/>
      <c r="AH191" s="630"/>
      <c r="AI191" s="630"/>
      <c r="AJ191" s="630"/>
      <c r="AK191" s="630"/>
      <c r="AL191" s="630"/>
      <c r="AM191" s="630"/>
      <c r="AN191" s="630"/>
      <c r="AO191" s="630"/>
      <c r="AP191" s="630"/>
      <c r="AQ191" s="630"/>
      <c r="AR191" s="630"/>
      <c r="AS191" s="630"/>
      <c r="AT191" s="630"/>
      <c r="AU191" s="630"/>
      <c r="AV191" s="630"/>
      <c r="AW191" s="630"/>
      <c r="AX191" s="630"/>
      <c r="AY191" s="630"/>
      <c r="AZ191" s="630"/>
      <c r="BA191" s="631"/>
      <c r="BB191" s="631"/>
      <c r="BC191" s="631"/>
      <c r="BD191" s="631"/>
      <c r="BE191" s="631"/>
      <c r="BF191" s="631"/>
      <c r="BG191" s="186"/>
      <c r="BK191" s="26" t="str">
        <f>IF(AT104=Datos!$AO$2,D104,"")</f>
        <v/>
      </c>
    </row>
    <row r="192" spans="1:64">
      <c r="A192" s="18"/>
      <c r="D192" s="411"/>
      <c r="E192" s="630" t="str">
        <f>IF(D133="","",IF(AT133&lt;&gt;Datos!$AO$2,D133,""))</f>
        <v/>
      </c>
      <c r="F192" s="630"/>
      <c r="G192" s="630"/>
      <c r="H192" s="630"/>
      <c r="I192" s="630"/>
      <c r="J192" s="630"/>
      <c r="K192" s="630"/>
      <c r="L192" s="630"/>
      <c r="M192" s="630"/>
      <c r="N192" s="630"/>
      <c r="O192" s="630"/>
      <c r="P192" s="630"/>
      <c r="Q192" s="630"/>
      <c r="R192" s="630"/>
      <c r="S192" s="630"/>
      <c r="T192" s="630"/>
      <c r="U192" s="630"/>
      <c r="V192" s="630"/>
      <c r="W192" s="630"/>
      <c r="X192" s="630"/>
      <c r="Y192" s="630"/>
      <c r="Z192" s="630"/>
      <c r="AA192" s="630"/>
      <c r="AB192" s="630"/>
      <c r="AC192" s="630"/>
      <c r="AD192" s="630"/>
      <c r="AE192" s="630"/>
      <c r="AF192" s="630"/>
      <c r="AG192" s="630"/>
      <c r="AH192" s="630"/>
      <c r="AI192" s="630"/>
      <c r="AJ192" s="630"/>
      <c r="AK192" s="630"/>
      <c r="AL192" s="630"/>
      <c r="AM192" s="630"/>
      <c r="AN192" s="630"/>
      <c r="AO192" s="630"/>
      <c r="AP192" s="630"/>
      <c r="AQ192" s="630"/>
      <c r="AR192" s="630"/>
      <c r="AS192" s="630"/>
      <c r="AT192" s="630"/>
      <c r="AU192" s="630"/>
      <c r="AV192" s="630"/>
      <c r="AW192" s="630"/>
      <c r="AX192" s="630"/>
      <c r="AY192" s="630"/>
      <c r="AZ192" s="630"/>
      <c r="BA192" s="631"/>
      <c r="BB192" s="631"/>
      <c r="BC192" s="631"/>
      <c r="BD192" s="631"/>
      <c r="BE192" s="631"/>
      <c r="BF192" s="631"/>
      <c r="BG192" s="186"/>
      <c r="BK192" s="26" t="str">
        <f>IF(AT105=Datos!$AO$2,D105,"")</f>
        <v/>
      </c>
    </row>
    <row r="193" spans="1:63">
      <c r="A193" s="18"/>
      <c r="D193" s="411"/>
      <c r="E193" s="630" t="str">
        <f>IF(D134="","",IF(AT134&lt;&gt;Datos!$AO$2,D134,""))</f>
        <v/>
      </c>
      <c r="F193" s="630"/>
      <c r="G193" s="630"/>
      <c r="H193" s="630"/>
      <c r="I193" s="630"/>
      <c r="J193" s="630"/>
      <c r="K193" s="630"/>
      <c r="L193" s="630"/>
      <c r="M193" s="630"/>
      <c r="N193" s="630"/>
      <c r="O193" s="630"/>
      <c r="P193" s="630"/>
      <c r="Q193" s="630"/>
      <c r="R193" s="630"/>
      <c r="S193" s="630"/>
      <c r="T193" s="630"/>
      <c r="U193" s="630"/>
      <c r="V193" s="630"/>
      <c r="W193" s="630"/>
      <c r="X193" s="630"/>
      <c r="Y193" s="630"/>
      <c r="Z193" s="630"/>
      <c r="AA193" s="630"/>
      <c r="AB193" s="630"/>
      <c r="AC193" s="630"/>
      <c r="AD193" s="630"/>
      <c r="AE193" s="630"/>
      <c r="AF193" s="630"/>
      <c r="AG193" s="630"/>
      <c r="AH193" s="630"/>
      <c r="AI193" s="630"/>
      <c r="AJ193" s="630"/>
      <c r="AK193" s="630"/>
      <c r="AL193" s="630"/>
      <c r="AM193" s="630"/>
      <c r="AN193" s="630"/>
      <c r="AO193" s="630"/>
      <c r="AP193" s="630"/>
      <c r="AQ193" s="630"/>
      <c r="AR193" s="630"/>
      <c r="AS193" s="630"/>
      <c r="AT193" s="630"/>
      <c r="AU193" s="630"/>
      <c r="AV193" s="630"/>
      <c r="AW193" s="630"/>
      <c r="AX193" s="630"/>
      <c r="AY193" s="630"/>
      <c r="AZ193" s="630"/>
      <c r="BA193" s="631"/>
      <c r="BB193" s="631"/>
      <c r="BC193" s="631"/>
      <c r="BD193" s="631"/>
      <c r="BE193" s="631"/>
      <c r="BF193" s="631"/>
      <c r="BG193" s="186"/>
      <c r="BK193" s="26" t="str">
        <f>IF(AT106=Datos!$AO$2,D106,"")</f>
        <v/>
      </c>
    </row>
    <row r="194" spans="1:63">
      <c r="A194" s="18"/>
      <c r="D194" s="411"/>
      <c r="E194" s="630" t="str">
        <f>IF(D135="","",IF(AT135&lt;&gt;Datos!$AO$2,D135,""))</f>
        <v/>
      </c>
      <c r="F194" s="630"/>
      <c r="G194" s="630"/>
      <c r="H194" s="630"/>
      <c r="I194" s="630"/>
      <c r="J194" s="630"/>
      <c r="K194" s="630"/>
      <c r="L194" s="630"/>
      <c r="M194" s="630"/>
      <c r="N194" s="630"/>
      <c r="O194" s="630"/>
      <c r="P194" s="630"/>
      <c r="Q194" s="630"/>
      <c r="R194" s="630"/>
      <c r="S194" s="630"/>
      <c r="T194" s="630"/>
      <c r="U194" s="630"/>
      <c r="V194" s="630"/>
      <c r="W194" s="630"/>
      <c r="X194" s="630"/>
      <c r="Y194" s="630"/>
      <c r="Z194" s="630"/>
      <c r="AA194" s="630"/>
      <c r="AB194" s="630"/>
      <c r="AC194" s="630"/>
      <c r="AD194" s="630"/>
      <c r="AE194" s="630"/>
      <c r="AF194" s="630"/>
      <c r="AG194" s="630"/>
      <c r="AH194" s="630"/>
      <c r="AI194" s="630"/>
      <c r="AJ194" s="630"/>
      <c r="AK194" s="630"/>
      <c r="AL194" s="630"/>
      <c r="AM194" s="630"/>
      <c r="AN194" s="630"/>
      <c r="AO194" s="630"/>
      <c r="AP194" s="630"/>
      <c r="AQ194" s="630"/>
      <c r="AR194" s="630"/>
      <c r="AS194" s="630"/>
      <c r="AT194" s="630"/>
      <c r="AU194" s="630"/>
      <c r="AV194" s="630"/>
      <c r="AW194" s="630"/>
      <c r="AX194" s="630"/>
      <c r="AY194" s="630"/>
      <c r="AZ194" s="630"/>
      <c r="BA194" s="631"/>
      <c r="BB194" s="631"/>
      <c r="BC194" s="631"/>
      <c r="BD194" s="631"/>
      <c r="BE194" s="631"/>
      <c r="BF194" s="631"/>
      <c r="BG194" s="186"/>
      <c r="BK194" s="26" t="str">
        <f>IF(AT107=Datos!$AO$2,D107,"")</f>
        <v/>
      </c>
    </row>
    <row r="195" spans="1:63">
      <c r="A195" s="18"/>
      <c r="D195" s="411"/>
      <c r="E195" s="630" t="str">
        <f>IF(D136="","",IF(AT136&lt;&gt;Datos!$AO$2,D136,""))</f>
        <v/>
      </c>
      <c r="F195" s="630"/>
      <c r="G195" s="630"/>
      <c r="H195" s="630"/>
      <c r="I195" s="630"/>
      <c r="J195" s="630"/>
      <c r="K195" s="630"/>
      <c r="L195" s="630"/>
      <c r="M195" s="630"/>
      <c r="N195" s="630"/>
      <c r="O195" s="630"/>
      <c r="P195" s="630"/>
      <c r="Q195" s="630"/>
      <c r="R195" s="630"/>
      <c r="S195" s="630"/>
      <c r="T195" s="630"/>
      <c r="U195" s="630"/>
      <c r="V195" s="630"/>
      <c r="W195" s="630"/>
      <c r="X195" s="630"/>
      <c r="Y195" s="630"/>
      <c r="Z195" s="630"/>
      <c r="AA195" s="630"/>
      <c r="AB195" s="630"/>
      <c r="AC195" s="630"/>
      <c r="AD195" s="630"/>
      <c r="AE195" s="630"/>
      <c r="AF195" s="630"/>
      <c r="AG195" s="630"/>
      <c r="AH195" s="630"/>
      <c r="AI195" s="630"/>
      <c r="AJ195" s="630"/>
      <c r="AK195" s="630"/>
      <c r="AL195" s="630"/>
      <c r="AM195" s="630"/>
      <c r="AN195" s="630"/>
      <c r="AO195" s="630"/>
      <c r="AP195" s="630"/>
      <c r="AQ195" s="630"/>
      <c r="AR195" s="630"/>
      <c r="AS195" s="630"/>
      <c r="AT195" s="630"/>
      <c r="AU195" s="630"/>
      <c r="AV195" s="630"/>
      <c r="AW195" s="630"/>
      <c r="AX195" s="630"/>
      <c r="AY195" s="630"/>
      <c r="AZ195" s="630"/>
      <c r="BA195" s="631"/>
      <c r="BB195" s="631"/>
      <c r="BC195" s="631"/>
      <c r="BD195" s="631"/>
      <c r="BE195" s="631"/>
      <c r="BF195" s="631"/>
      <c r="BG195" s="186"/>
      <c r="BK195" s="26" t="str">
        <f>IF(AT108=Datos!$AO$2,D108,"")</f>
        <v/>
      </c>
    </row>
    <row r="196" spans="1:63">
      <c r="A196" s="18"/>
      <c r="D196" s="411"/>
      <c r="E196" s="630" t="str">
        <f>IF(D137="","",IF(AT137&lt;&gt;Datos!$AO$2,D137,""))</f>
        <v/>
      </c>
      <c r="F196" s="630"/>
      <c r="G196" s="630"/>
      <c r="H196" s="630"/>
      <c r="I196" s="630"/>
      <c r="J196" s="630"/>
      <c r="K196" s="630"/>
      <c r="L196" s="630"/>
      <c r="M196" s="630"/>
      <c r="N196" s="630"/>
      <c r="O196" s="630"/>
      <c r="P196" s="630"/>
      <c r="Q196" s="630"/>
      <c r="R196" s="630"/>
      <c r="S196" s="630"/>
      <c r="T196" s="630"/>
      <c r="U196" s="630"/>
      <c r="V196" s="630"/>
      <c r="W196" s="630"/>
      <c r="X196" s="630"/>
      <c r="Y196" s="630"/>
      <c r="Z196" s="630"/>
      <c r="AA196" s="630"/>
      <c r="AB196" s="630"/>
      <c r="AC196" s="630"/>
      <c r="AD196" s="630"/>
      <c r="AE196" s="630"/>
      <c r="AF196" s="630"/>
      <c r="AG196" s="630"/>
      <c r="AH196" s="630"/>
      <c r="AI196" s="630"/>
      <c r="AJ196" s="630"/>
      <c r="AK196" s="630"/>
      <c r="AL196" s="630"/>
      <c r="AM196" s="630"/>
      <c r="AN196" s="630"/>
      <c r="AO196" s="630"/>
      <c r="AP196" s="630"/>
      <c r="AQ196" s="630"/>
      <c r="AR196" s="630"/>
      <c r="AS196" s="630"/>
      <c r="AT196" s="630"/>
      <c r="AU196" s="630"/>
      <c r="AV196" s="630"/>
      <c r="AW196" s="630"/>
      <c r="AX196" s="630"/>
      <c r="AY196" s="630"/>
      <c r="AZ196" s="630"/>
      <c r="BA196" s="631"/>
      <c r="BB196" s="631"/>
      <c r="BC196" s="631"/>
      <c r="BD196" s="631"/>
      <c r="BE196" s="631"/>
      <c r="BF196" s="631"/>
      <c r="BG196" s="186"/>
      <c r="BK196" s="26" t="str">
        <f>IF(AT109=Datos!$AO$2,D109,"")</f>
        <v/>
      </c>
    </row>
    <row r="197" spans="1:63">
      <c r="A197" s="18"/>
      <c r="D197" s="411"/>
      <c r="E197" s="630" t="str">
        <f>IF(D138="","",IF(AT138&lt;&gt;Datos!$AO$2,D138,""))</f>
        <v/>
      </c>
      <c r="F197" s="630"/>
      <c r="G197" s="630"/>
      <c r="H197" s="630"/>
      <c r="I197" s="630"/>
      <c r="J197" s="630"/>
      <c r="K197" s="630"/>
      <c r="L197" s="630"/>
      <c r="M197" s="630"/>
      <c r="N197" s="630"/>
      <c r="O197" s="630"/>
      <c r="P197" s="630"/>
      <c r="Q197" s="630"/>
      <c r="R197" s="630"/>
      <c r="S197" s="630"/>
      <c r="T197" s="630"/>
      <c r="U197" s="630"/>
      <c r="V197" s="630"/>
      <c r="W197" s="630"/>
      <c r="X197" s="630"/>
      <c r="Y197" s="630"/>
      <c r="Z197" s="630"/>
      <c r="AA197" s="630"/>
      <c r="AB197" s="630"/>
      <c r="AC197" s="630"/>
      <c r="AD197" s="630"/>
      <c r="AE197" s="630"/>
      <c r="AF197" s="630"/>
      <c r="AG197" s="630"/>
      <c r="AH197" s="630"/>
      <c r="AI197" s="630"/>
      <c r="AJ197" s="630"/>
      <c r="AK197" s="630"/>
      <c r="AL197" s="630"/>
      <c r="AM197" s="630"/>
      <c r="AN197" s="630"/>
      <c r="AO197" s="630"/>
      <c r="AP197" s="630"/>
      <c r="AQ197" s="630"/>
      <c r="AR197" s="630"/>
      <c r="AS197" s="630"/>
      <c r="AT197" s="630"/>
      <c r="AU197" s="630"/>
      <c r="AV197" s="630"/>
      <c r="AW197" s="630"/>
      <c r="AX197" s="630"/>
      <c r="AY197" s="630"/>
      <c r="AZ197" s="630"/>
      <c r="BA197" s="631"/>
      <c r="BB197" s="631"/>
      <c r="BC197" s="631"/>
      <c r="BD197" s="631"/>
      <c r="BE197" s="631"/>
      <c r="BF197" s="631"/>
      <c r="BG197" s="186"/>
      <c r="BK197" s="26" t="str">
        <f>IF(AT110=Datos!$AO$2,D110,"")</f>
        <v/>
      </c>
    </row>
    <row r="198" spans="1:63">
      <c r="A198" s="18"/>
      <c r="D198" s="412"/>
      <c r="E198" s="630" t="str">
        <f>IF(D139="","",IF(AT139&lt;&gt;Datos!$AO$2,D139,""))</f>
        <v/>
      </c>
      <c r="F198" s="630"/>
      <c r="G198" s="630"/>
      <c r="H198" s="630"/>
      <c r="I198" s="630"/>
      <c r="J198" s="630"/>
      <c r="K198" s="630"/>
      <c r="L198" s="630"/>
      <c r="M198" s="630"/>
      <c r="N198" s="630"/>
      <c r="O198" s="630"/>
      <c r="P198" s="630"/>
      <c r="Q198" s="630"/>
      <c r="R198" s="630"/>
      <c r="S198" s="630"/>
      <c r="T198" s="630"/>
      <c r="U198" s="630"/>
      <c r="V198" s="630"/>
      <c r="W198" s="630"/>
      <c r="X198" s="630"/>
      <c r="Y198" s="630"/>
      <c r="Z198" s="630"/>
      <c r="AA198" s="630"/>
      <c r="AB198" s="630"/>
      <c r="AC198" s="630"/>
      <c r="AD198" s="630"/>
      <c r="AE198" s="630"/>
      <c r="AF198" s="630"/>
      <c r="AG198" s="630"/>
      <c r="AH198" s="630"/>
      <c r="AI198" s="630"/>
      <c r="AJ198" s="630"/>
      <c r="AK198" s="630"/>
      <c r="AL198" s="630"/>
      <c r="AM198" s="630"/>
      <c r="AN198" s="630"/>
      <c r="AO198" s="630"/>
      <c r="AP198" s="630"/>
      <c r="AQ198" s="630"/>
      <c r="AR198" s="630"/>
      <c r="AS198" s="630"/>
      <c r="AT198" s="630"/>
      <c r="AU198" s="630"/>
      <c r="AV198" s="630"/>
      <c r="AW198" s="630"/>
      <c r="AX198" s="630"/>
      <c r="AY198" s="630"/>
      <c r="AZ198" s="630"/>
      <c r="BA198" s="631"/>
      <c r="BB198" s="631"/>
      <c r="BC198" s="631"/>
      <c r="BD198" s="631"/>
      <c r="BE198" s="631"/>
      <c r="BF198" s="631"/>
      <c r="BG198" s="186"/>
      <c r="BK198" s="26" t="str">
        <f>IF(AT111=Datos!$AO$2,D111,"")</f>
        <v/>
      </c>
    </row>
    <row r="199" spans="1:63">
      <c r="A199" s="18"/>
      <c r="D199" s="412"/>
      <c r="E199" s="630" t="str">
        <f>IF(D140="","",IF(AT140&lt;&gt;Datos!$AO$2,D140,""))</f>
        <v/>
      </c>
      <c r="F199" s="630"/>
      <c r="G199" s="630"/>
      <c r="H199" s="630"/>
      <c r="I199" s="630"/>
      <c r="J199" s="630"/>
      <c r="K199" s="630"/>
      <c r="L199" s="630"/>
      <c r="M199" s="630"/>
      <c r="N199" s="630"/>
      <c r="O199" s="630"/>
      <c r="P199" s="630"/>
      <c r="Q199" s="630"/>
      <c r="R199" s="630"/>
      <c r="S199" s="630"/>
      <c r="T199" s="630"/>
      <c r="U199" s="630"/>
      <c r="V199" s="630"/>
      <c r="W199" s="630"/>
      <c r="X199" s="630"/>
      <c r="Y199" s="630"/>
      <c r="Z199" s="630"/>
      <c r="AA199" s="630"/>
      <c r="AB199" s="630"/>
      <c r="AC199" s="630"/>
      <c r="AD199" s="630"/>
      <c r="AE199" s="630"/>
      <c r="AF199" s="630"/>
      <c r="AG199" s="630"/>
      <c r="AH199" s="630"/>
      <c r="AI199" s="630"/>
      <c r="AJ199" s="630"/>
      <c r="AK199" s="630"/>
      <c r="AL199" s="630"/>
      <c r="AM199" s="630"/>
      <c r="AN199" s="630"/>
      <c r="AO199" s="630"/>
      <c r="AP199" s="630"/>
      <c r="AQ199" s="630"/>
      <c r="AR199" s="630"/>
      <c r="AS199" s="630"/>
      <c r="AT199" s="630"/>
      <c r="AU199" s="630"/>
      <c r="AV199" s="630"/>
      <c r="AW199" s="630"/>
      <c r="AX199" s="630"/>
      <c r="AY199" s="630"/>
      <c r="AZ199" s="630"/>
      <c r="BA199" s="631"/>
      <c r="BB199" s="631"/>
      <c r="BC199" s="631"/>
      <c r="BD199" s="631"/>
      <c r="BE199" s="631"/>
      <c r="BF199" s="631"/>
      <c r="BG199" s="186"/>
      <c r="BK199" s="26" t="s">
        <v>580</v>
      </c>
    </row>
    <row r="200" spans="1:63" ht="14.25" customHeight="1">
      <c r="A200" s="18"/>
      <c r="D200" s="434" t="s">
        <v>582</v>
      </c>
      <c r="E200" s="434"/>
      <c r="F200" s="434"/>
      <c r="G200" s="434"/>
      <c r="H200" s="434"/>
      <c r="I200" s="434"/>
      <c r="J200" s="434"/>
      <c r="K200" s="434"/>
      <c r="L200" s="434"/>
      <c r="M200" s="434"/>
      <c r="N200" s="434"/>
      <c r="O200" s="434"/>
      <c r="P200" s="434"/>
      <c r="Q200" s="434"/>
      <c r="R200" s="434"/>
      <c r="S200" s="434"/>
      <c r="T200" s="434"/>
      <c r="U200" s="434"/>
      <c r="V200" s="434"/>
      <c r="W200" s="434"/>
      <c r="X200" s="434"/>
      <c r="Y200" s="434"/>
      <c r="Z200" s="434"/>
      <c r="AA200" s="434"/>
      <c r="AB200" s="434"/>
      <c r="AC200" s="434"/>
      <c r="AD200" s="434"/>
      <c r="AE200" s="434"/>
      <c r="AF200" s="434"/>
      <c r="AG200" s="434"/>
      <c r="AH200" s="434"/>
      <c r="AI200" s="434"/>
      <c r="AJ200" s="434"/>
      <c r="AK200" s="434"/>
      <c r="AL200" s="434"/>
      <c r="AM200" s="434"/>
      <c r="AN200" s="434"/>
      <c r="AO200" s="434"/>
      <c r="AP200" s="434"/>
      <c r="AQ200" s="434"/>
      <c r="AR200" s="434"/>
      <c r="AS200" s="434"/>
      <c r="AT200" s="434"/>
      <c r="AU200" s="434"/>
      <c r="AV200" s="434"/>
      <c r="AW200" s="434"/>
      <c r="AX200" s="434"/>
      <c r="AY200" s="434"/>
      <c r="AZ200" s="434"/>
      <c r="BA200" s="434"/>
      <c r="BB200" s="434"/>
      <c r="BC200" s="434"/>
      <c r="BD200" s="434"/>
      <c r="BE200" s="434"/>
      <c r="BF200" s="434"/>
      <c r="BG200" s="643"/>
    </row>
    <row r="201" spans="1:63" ht="15.75" customHeight="1">
      <c r="A201" s="18"/>
      <c r="D201" s="750"/>
      <c r="E201" s="750"/>
      <c r="F201" s="750"/>
      <c r="G201" s="750"/>
      <c r="H201" s="750"/>
      <c r="I201" s="750"/>
      <c r="J201" s="750"/>
      <c r="K201" s="750"/>
      <c r="L201" s="750"/>
      <c r="M201" s="750"/>
      <c r="N201" s="750"/>
      <c r="O201" s="750"/>
      <c r="P201" s="750"/>
      <c r="Q201" s="750"/>
      <c r="R201" s="750"/>
      <c r="S201" s="750"/>
      <c r="T201" s="750"/>
      <c r="U201" s="750"/>
      <c r="V201" s="750"/>
      <c r="W201" s="750"/>
      <c r="X201" s="750"/>
      <c r="Y201" s="750"/>
      <c r="Z201" s="750"/>
      <c r="AA201" s="750"/>
      <c r="AB201" s="750"/>
      <c r="AC201" s="750"/>
      <c r="AD201" s="750"/>
      <c r="AE201" s="750"/>
      <c r="AF201" s="750"/>
      <c r="AG201" s="750"/>
      <c r="AH201" s="750"/>
      <c r="AI201" s="750"/>
      <c r="AJ201" s="750"/>
      <c r="AK201" s="750"/>
      <c r="AL201" s="750"/>
      <c r="AM201" s="750"/>
      <c r="AN201" s="750"/>
      <c r="AO201" s="750"/>
      <c r="AP201" s="750"/>
      <c r="AQ201" s="750"/>
      <c r="AR201" s="750"/>
      <c r="AS201" s="750"/>
      <c r="AT201" s="750"/>
      <c r="AU201" s="750"/>
      <c r="AV201" s="750"/>
      <c r="AW201" s="750"/>
      <c r="AX201" s="750"/>
      <c r="AY201" s="750"/>
      <c r="AZ201" s="750"/>
      <c r="BA201" s="750"/>
      <c r="BB201" s="750"/>
      <c r="BG201" s="20"/>
    </row>
    <row r="202" spans="1:63" ht="15.75" customHeight="1">
      <c r="A202" s="18"/>
      <c r="BG202" s="20"/>
    </row>
    <row r="203" spans="1:63" ht="15" customHeight="1">
      <c r="A203" s="18"/>
      <c r="D203" s="627" t="s">
        <v>583</v>
      </c>
      <c r="E203" s="627"/>
      <c r="F203" s="627"/>
      <c r="G203" s="627"/>
      <c r="H203" s="627"/>
      <c r="I203" s="627"/>
      <c r="J203" s="627"/>
      <c r="K203" s="627"/>
      <c r="L203" s="627"/>
      <c r="M203" s="627"/>
      <c r="N203" s="627"/>
      <c r="O203" s="627"/>
      <c r="P203" s="627"/>
      <c r="Q203" s="627"/>
      <c r="R203" s="627"/>
      <c r="S203" s="627"/>
      <c r="T203" s="627"/>
      <c r="U203" s="627"/>
      <c r="V203" s="627"/>
      <c r="W203" s="627"/>
      <c r="X203" s="627"/>
      <c r="Y203" s="627"/>
      <c r="Z203" s="627"/>
      <c r="AA203" s="627"/>
      <c r="AB203" s="627"/>
      <c r="AC203" s="627"/>
      <c r="AD203" s="627"/>
      <c r="AE203" s="627"/>
      <c r="AF203" s="627"/>
      <c r="AG203" s="627"/>
      <c r="AH203" s="627"/>
      <c r="AI203" s="627"/>
      <c r="AJ203" s="627"/>
      <c r="AK203" s="627"/>
      <c r="AL203" s="627"/>
      <c r="AM203" s="627"/>
      <c r="AN203" s="627"/>
      <c r="AO203" s="627"/>
      <c r="AP203" s="627"/>
      <c r="AQ203" s="627"/>
      <c r="AR203" s="627"/>
      <c r="AS203" s="627"/>
      <c r="AT203" s="627"/>
      <c r="AU203" s="627"/>
      <c r="AV203" s="627"/>
      <c r="AW203" s="627"/>
      <c r="AX203" s="627"/>
      <c r="AY203" s="627"/>
      <c r="AZ203" s="627"/>
      <c r="BA203" s="627"/>
      <c r="BB203" s="627"/>
      <c r="BC203" s="627"/>
      <c r="BD203" s="627"/>
      <c r="BE203" s="627"/>
      <c r="BF203" s="627"/>
      <c r="BG203" s="628"/>
    </row>
    <row r="204" spans="1:63" ht="20.25" customHeight="1">
      <c r="A204" s="18"/>
      <c r="D204" s="435" t="s">
        <v>564</v>
      </c>
      <c r="E204" s="435"/>
      <c r="F204" s="435"/>
      <c r="G204" s="435"/>
      <c r="H204" s="435"/>
      <c r="I204" s="435"/>
      <c r="J204" s="435"/>
      <c r="K204" s="435"/>
      <c r="L204" s="435"/>
      <c r="M204" s="435"/>
      <c r="N204" s="435"/>
      <c r="O204" s="435"/>
      <c r="P204" s="435"/>
      <c r="Q204" s="435"/>
      <c r="R204" s="435"/>
      <c r="S204" s="435"/>
      <c r="T204" s="435"/>
      <c r="U204" s="435"/>
      <c r="V204" s="435" t="s">
        <v>565</v>
      </c>
      <c r="W204" s="435"/>
      <c r="X204" s="435"/>
      <c r="Y204" s="435"/>
      <c r="Z204" s="435"/>
      <c r="AA204" s="435"/>
      <c r="AB204" s="435"/>
      <c r="AC204" s="435"/>
      <c r="AD204" s="435"/>
      <c r="AE204" s="435"/>
      <c r="AF204" s="435"/>
      <c r="AG204" s="435"/>
      <c r="AH204" s="435"/>
      <c r="AI204" s="435"/>
      <c r="AJ204" s="435"/>
      <c r="AK204" s="435"/>
      <c r="AL204" s="435"/>
      <c r="AM204" s="435"/>
      <c r="AN204" s="435" t="s">
        <v>566</v>
      </c>
      <c r="AO204" s="435"/>
      <c r="AP204" s="435"/>
      <c r="AQ204" s="435"/>
      <c r="AR204" s="435"/>
      <c r="AS204" s="435"/>
      <c r="AT204" s="435"/>
      <c r="AU204" s="435"/>
      <c r="AV204" s="435"/>
      <c r="AW204" s="435"/>
      <c r="AX204" s="435"/>
      <c r="AY204" s="435"/>
      <c r="AZ204" s="435"/>
      <c r="BA204" s="435"/>
      <c r="BB204" s="435"/>
      <c r="BC204" s="435"/>
      <c r="BD204" s="435"/>
      <c r="BE204" s="435"/>
      <c r="BF204" s="435"/>
      <c r="BG204" s="629"/>
    </row>
    <row r="205" spans="1:63" ht="50.1" customHeight="1">
      <c r="A205" s="18"/>
      <c r="D205" s="400" t="s">
        <v>607</v>
      </c>
      <c r="E205" s="400"/>
      <c r="F205" s="400"/>
      <c r="G205" s="400"/>
      <c r="H205" s="400"/>
      <c r="I205" s="400"/>
      <c r="J205" s="400"/>
      <c r="K205" s="400"/>
      <c r="L205" s="400"/>
      <c r="M205" s="400"/>
      <c r="N205" s="400"/>
      <c r="O205" s="400"/>
      <c r="P205" s="400"/>
      <c r="Q205" s="400"/>
      <c r="R205" s="400"/>
      <c r="S205" s="400"/>
      <c r="T205" s="400"/>
      <c r="U205" s="400"/>
      <c r="V205" s="400" t="s">
        <v>429</v>
      </c>
      <c r="W205" s="400"/>
      <c r="X205" s="400"/>
      <c r="Y205" s="400"/>
      <c r="Z205" s="400"/>
      <c r="AA205" s="400"/>
      <c r="AB205" s="400"/>
      <c r="AC205" s="400"/>
      <c r="AD205" s="400"/>
      <c r="AE205" s="400"/>
      <c r="AF205" s="400"/>
      <c r="AG205" s="400"/>
      <c r="AH205" s="400"/>
      <c r="AI205" s="400"/>
      <c r="AJ205" s="400"/>
      <c r="AK205" s="400"/>
      <c r="AL205" s="400"/>
      <c r="AM205" s="400"/>
      <c r="AN205" s="400" t="s">
        <v>608</v>
      </c>
      <c r="AO205" s="400"/>
      <c r="AP205" s="400"/>
      <c r="AQ205" s="400"/>
      <c r="AR205" s="400"/>
      <c r="AS205" s="400"/>
      <c r="AT205" s="400"/>
      <c r="AU205" s="400"/>
      <c r="AV205" s="400"/>
      <c r="AW205" s="400"/>
      <c r="AX205" s="400"/>
      <c r="AY205" s="400"/>
      <c r="AZ205" s="400"/>
      <c r="BA205" s="400"/>
      <c r="BB205" s="400"/>
      <c r="BC205" s="400"/>
      <c r="BD205" s="400"/>
      <c r="BE205" s="400"/>
      <c r="BF205" s="400"/>
      <c r="BG205" s="619"/>
    </row>
    <row r="206" spans="1:63">
      <c r="A206" s="18"/>
      <c r="D206" s="400"/>
      <c r="E206" s="400"/>
      <c r="F206" s="400"/>
      <c r="G206" s="400"/>
      <c r="H206" s="400"/>
      <c r="I206" s="400"/>
      <c r="J206" s="400"/>
      <c r="K206" s="400"/>
      <c r="L206" s="400"/>
      <c r="M206" s="400"/>
      <c r="N206" s="400"/>
      <c r="O206" s="400"/>
      <c r="P206" s="400"/>
      <c r="Q206" s="400"/>
      <c r="R206" s="400"/>
      <c r="S206" s="400"/>
      <c r="T206" s="400"/>
      <c r="U206" s="400"/>
      <c r="V206" s="400"/>
      <c r="W206" s="400"/>
      <c r="X206" s="400"/>
      <c r="Y206" s="400"/>
      <c r="Z206" s="400"/>
      <c r="AA206" s="400"/>
      <c r="AB206" s="400"/>
      <c r="AC206" s="400"/>
      <c r="AD206" s="400"/>
      <c r="AE206" s="400"/>
      <c r="AF206" s="400"/>
      <c r="AG206" s="400"/>
      <c r="AH206" s="400"/>
      <c r="AI206" s="400"/>
      <c r="AJ206" s="400"/>
      <c r="AK206" s="400"/>
      <c r="AL206" s="400"/>
      <c r="AM206" s="400"/>
      <c r="AN206" s="400"/>
      <c r="AO206" s="400"/>
      <c r="AP206" s="400"/>
      <c r="AQ206" s="400"/>
      <c r="AR206" s="400"/>
      <c r="AS206" s="400"/>
      <c r="AT206" s="400"/>
      <c r="AU206" s="400"/>
      <c r="AV206" s="400"/>
      <c r="AW206" s="400"/>
      <c r="AX206" s="400"/>
      <c r="AY206" s="400"/>
      <c r="AZ206" s="400"/>
      <c r="BA206" s="400"/>
      <c r="BB206" s="400"/>
      <c r="BC206" s="400"/>
      <c r="BD206" s="400"/>
      <c r="BE206" s="400"/>
      <c r="BF206" s="400"/>
      <c r="BG206" s="619"/>
    </row>
    <row r="207" spans="1:63">
      <c r="A207" s="18"/>
      <c r="D207" s="400"/>
      <c r="E207" s="400"/>
      <c r="F207" s="400"/>
      <c r="G207" s="400"/>
      <c r="H207" s="400"/>
      <c r="I207" s="400"/>
      <c r="J207" s="400"/>
      <c r="K207" s="400"/>
      <c r="L207" s="400"/>
      <c r="M207" s="400"/>
      <c r="N207" s="400"/>
      <c r="O207" s="400"/>
      <c r="P207" s="400"/>
      <c r="Q207" s="400"/>
      <c r="R207" s="400"/>
      <c r="S207" s="400"/>
      <c r="T207" s="400"/>
      <c r="U207" s="400"/>
      <c r="V207" s="400"/>
      <c r="W207" s="400"/>
      <c r="X207" s="400"/>
      <c r="Y207" s="400"/>
      <c r="Z207" s="400"/>
      <c r="AA207" s="400"/>
      <c r="AB207" s="400"/>
      <c r="AC207" s="400"/>
      <c r="AD207" s="400"/>
      <c r="AE207" s="400"/>
      <c r="AF207" s="400"/>
      <c r="AG207" s="400"/>
      <c r="AH207" s="400"/>
      <c r="AI207" s="400"/>
      <c r="AJ207" s="400"/>
      <c r="AK207" s="400"/>
      <c r="AL207" s="400"/>
      <c r="AM207" s="400"/>
      <c r="AN207" s="400"/>
      <c r="AO207" s="400"/>
      <c r="AP207" s="400"/>
      <c r="AQ207" s="400"/>
      <c r="AR207" s="400"/>
      <c r="AS207" s="400"/>
      <c r="AT207" s="400"/>
      <c r="AU207" s="400"/>
      <c r="AV207" s="400"/>
      <c r="AW207" s="400"/>
      <c r="AX207" s="400"/>
      <c r="AY207" s="400"/>
      <c r="AZ207" s="400"/>
      <c r="BA207" s="400"/>
      <c r="BB207" s="400"/>
      <c r="BC207" s="400"/>
      <c r="BD207" s="400"/>
      <c r="BE207" s="400"/>
      <c r="BF207" s="400"/>
      <c r="BG207" s="619"/>
    </row>
    <row r="208" spans="1:63">
      <c r="A208" s="18"/>
      <c r="D208" s="400"/>
      <c r="E208" s="400"/>
      <c r="F208" s="400"/>
      <c r="G208" s="400"/>
      <c r="H208" s="400"/>
      <c r="I208" s="400"/>
      <c r="J208" s="400"/>
      <c r="K208" s="400"/>
      <c r="L208" s="400"/>
      <c r="M208" s="400"/>
      <c r="N208" s="400"/>
      <c r="O208" s="400"/>
      <c r="P208" s="400"/>
      <c r="Q208" s="400"/>
      <c r="R208" s="400"/>
      <c r="S208" s="400"/>
      <c r="T208" s="400"/>
      <c r="U208" s="400"/>
      <c r="V208" s="400"/>
      <c r="W208" s="400"/>
      <c r="X208" s="400"/>
      <c r="Y208" s="400"/>
      <c r="Z208" s="400"/>
      <c r="AA208" s="400"/>
      <c r="AB208" s="400"/>
      <c r="AC208" s="400"/>
      <c r="AD208" s="400"/>
      <c r="AE208" s="400"/>
      <c r="AF208" s="400"/>
      <c r="AG208" s="400"/>
      <c r="AH208" s="400"/>
      <c r="AI208" s="400"/>
      <c r="AJ208" s="400"/>
      <c r="AK208" s="400"/>
      <c r="AL208" s="400"/>
      <c r="AM208" s="400"/>
      <c r="AN208" s="400"/>
      <c r="AO208" s="400"/>
      <c r="AP208" s="400"/>
      <c r="AQ208" s="400"/>
      <c r="AR208" s="400"/>
      <c r="AS208" s="400"/>
      <c r="AT208" s="400"/>
      <c r="AU208" s="400"/>
      <c r="AV208" s="400"/>
      <c r="AW208" s="400"/>
      <c r="AX208" s="400"/>
      <c r="AY208" s="400"/>
      <c r="AZ208" s="400"/>
      <c r="BA208" s="400"/>
      <c r="BB208" s="400"/>
      <c r="BC208" s="400"/>
      <c r="BD208" s="400"/>
      <c r="BE208" s="400"/>
      <c r="BF208" s="400"/>
      <c r="BG208" s="619"/>
    </row>
    <row r="209" spans="1:59">
      <c r="A209" s="18"/>
      <c r="D209" s="400"/>
      <c r="E209" s="400"/>
      <c r="F209" s="400"/>
      <c r="G209" s="400"/>
      <c r="H209" s="400"/>
      <c r="I209" s="400"/>
      <c r="J209" s="400"/>
      <c r="K209" s="400"/>
      <c r="L209" s="400"/>
      <c r="M209" s="400"/>
      <c r="N209" s="400"/>
      <c r="O209" s="400"/>
      <c r="P209" s="400"/>
      <c r="Q209" s="400"/>
      <c r="R209" s="400"/>
      <c r="S209" s="400"/>
      <c r="T209" s="400"/>
      <c r="U209" s="400"/>
      <c r="V209" s="400"/>
      <c r="W209" s="400"/>
      <c r="X209" s="400"/>
      <c r="Y209" s="400"/>
      <c r="Z209" s="400"/>
      <c r="AA209" s="400"/>
      <c r="AB209" s="400"/>
      <c r="AC209" s="400"/>
      <c r="AD209" s="400"/>
      <c r="AE209" s="400"/>
      <c r="AF209" s="400"/>
      <c r="AG209" s="400"/>
      <c r="AH209" s="400"/>
      <c r="AI209" s="400"/>
      <c r="AJ209" s="400"/>
      <c r="AK209" s="400"/>
      <c r="AL209" s="400"/>
      <c r="AM209" s="400"/>
      <c r="AN209" s="400"/>
      <c r="AO209" s="400"/>
      <c r="AP209" s="400"/>
      <c r="AQ209" s="400"/>
      <c r="AR209" s="400"/>
      <c r="AS209" s="400"/>
      <c r="AT209" s="400"/>
      <c r="AU209" s="400"/>
      <c r="AV209" s="400"/>
      <c r="AW209" s="400"/>
      <c r="AX209" s="400"/>
      <c r="AY209" s="400"/>
      <c r="AZ209" s="400"/>
      <c r="BA209" s="400"/>
      <c r="BB209" s="400"/>
      <c r="BC209" s="400"/>
      <c r="BD209" s="400"/>
      <c r="BE209" s="400"/>
      <c r="BF209" s="400"/>
      <c r="BG209" s="619"/>
    </row>
    <row r="210" spans="1:59">
      <c r="A210" s="18"/>
      <c r="D210" s="400"/>
      <c r="E210" s="400"/>
      <c r="F210" s="400"/>
      <c r="G210" s="400"/>
      <c r="H210" s="400"/>
      <c r="I210" s="400"/>
      <c r="J210" s="400"/>
      <c r="K210" s="400"/>
      <c r="L210" s="400"/>
      <c r="M210" s="400"/>
      <c r="N210" s="400"/>
      <c r="O210" s="400"/>
      <c r="P210" s="400"/>
      <c r="Q210" s="400"/>
      <c r="R210" s="400"/>
      <c r="S210" s="400"/>
      <c r="T210" s="400"/>
      <c r="U210" s="400"/>
      <c r="V210" s="400"/>
      <c r="W210" s="400"/>
      <c r="X210" s="400"/>
      <c r="Y210" s="400"/>
      <c r="Z210" s="400"/>
      <c r="AA210" s="400"/>
      <c r="AB210" s="400"/>
      <c r="AC210" s="400"/>
      <c r="AD210" s="400"/>
      <c r="AE210" s="400"/>
      <c r="AF210" s="400"/>
      <c r="AG210" s="400"/>
      <c r="AH210" s="400"/>
      <c r="AI210" s="400"/>
      <c r="AJ210" s="400"/>
      <c r="AK210" s="400"/>
      <c r="AL210" s="400"/>
      <c r="AM210" s="400"/>
      <c r="AN210" s="400"/>
      <c r="AO210" s="400"/>
      <c r="AP210" s="400"/>
      <c r="AQ210" s="400"/>
      <c r="AR210" s="400"/>
      <c r="AS210" s="400"/>
      <c r="AT210" s="400"/>
      <c r="AU210" s="400"/>
      <c r="AV210" s="400"/>
      <c r="AW210" s="400"/>
      <c r="AX210" s="400"/>
      <c r="AY210" s="400"/>
      <c r="AZ210" s="400"/>
      <c r="BA210" s="400"/>
      <c r="BB210" s="400"/>
      <c r="BC210" s="400"/>
      <c r="BD210" s="400"/>
      <c r="BE210" s="400"/>
      <c r="BF210" s="400"/>
      <c r="BG210" s="619"/>
    </row>
    <row r="211" spans="1:59">
      <c r="A211" s="18"/>
      <c r="D211" s="405"/>
      <c r="E211" s="406"/>
      <c r="F211" s="406"/>
      <c r="G211" s="406"/>
      <c r="H211" s="406"/>
      <c r="I211" s="406"/>
      <c r="J211" s="406"/>
      <c r="K211" s="406"/>
      <c r="L211" s="406"/>
      <c r="M211" s="406"/>
      <c r="N211" s="406"/>
      <c r="O211" s="406"/>
      <c r="P211" s="406"/>
      <c r="Q211" s="406"/>
      <c r="R211" s="406"/>
      <c r="S211" s="406"/>
      <c r="T211" s="406"/>
      <c r="U211" s="428"/>
      <c r="V211" s="400"/>
      <c r="W211" s="400"/>
      <c r="X211" s="400"/>
      <c r="Y211" s="400"/>
      <c r="Z211" s="400"/>
      <c r="AA211" s="400"/>
      <c r="AB211" s="400"/>
      <c r="AC211" s="400"/>
      <c r="AD211" s="400"/>
      <c r="AE211" s="400"/>
      <c r="AF211" s="400"/>
      <c r="AG211" s="400"/>
      <c r="AH211" s="400"/>
      <c r="AI211" s="400"/>
      <c r="AJ211" s="400"/>
      <c r="AK211" s="400"/>
      <c r="AL211" s="400"/>
      <c r="AM211" s="400"/>
      <c r="AN211" s="405"/>
      <c r="AO211" s="406"/>
      <c r="AP211" s="406"/>
      <c r="AQ211" s="406"/>
      <c r="AR211" s="406"/>
      <c r="AS211" s="406"/>
      <c r="AT211" s="406"/>
      <c r="AU211" s="406"/>
      <c r="AV211" s="406"/>
      <c r="AW211" s="406"/>
      <c r="AX211" s="406"/>
      <c r="AY211" s="406"/>
      <c r="AZ211" s="406"/>
      <c r="BA211" s="406"/>
      <c r="BB211" s="406"/>
      <c r="BC211" s="406"/>
      <c r="BD211" s="406"/>
      <c r="BE211" s="406"/>
      <c r="BF211" s="406"/>
      <c r="BG211" s="407"/>
    </row>
    <row r="212" spans="1:59">
      <c r="A212" s="18"/>
      <c r="D212" s="405"/>
      <c r="E212" s="406"/>
      <c r="F212" s="406"/>
      <c r="G212" s="406"/>
      <c r="H212" s="406"/>
      <c r="I212" s="406"/>
      <c r="J212" s="406"/>
      <c r="K212" s="406"/>
      <c r="L212" s="406"/>
      <c r="M212" s="406"/>
      <c r="N212" s="406"/>
      <c r="O212" s="406"/>
      <c r="P212" s="406"/>
      <c r="Q212" s="406"/>
      <c r="R212" s="406"/>
      <c r="S212" s="406"/>
      <c r="T212" s="406"/>
      <c r="U212" s="428"/>
      <c r="V212" s="400"/>
      <c r="W212" s="400"/>
      <c r="X212" s="400"/>
      <c r="Y212" s="400"/>
      <c r="Z212" s="400"/>
      <c r="AA212" s="400"/>
      <c r="AB212" s="400"/>
      <c r="AC212" s="400"/>
      <c r="AD212" s="400"/>
      <c r="AE212" s="400"/>
      <c r="AF212" s="400"/>
      <c r="AG212" s="400"/>
      <c r="AH212" s="400"/>
      <c r="AI212" s="400"/>
      <c r="AJ212" s="400"/>
      <c r="AK212" s="400"/>
      <c r="AL212" s="400"/>
      <c r="AM212" s="400"/>
      <c r="AN212" s="405"/>
      <c r="AO212" s="406"/>
      <c r="AP212" s="406"/>
      <c r="AQ212" s="406"/>
      <c r="AR212" s="406"/>
      <c r="AS212" s="406"/>
      <c r="AT212" s="406"/>
      <c r="AU212" s="406"/>
      <c r="AV212" s="406"/>
      <c r="AW212" s="406"/>
      <c r="AX212" s="406"/>
      <c r="AY212" s="406"/>
      <c r="AZ212" s="406"/>
      <c r="BA212" s="406"/>
      <c r="BB212" s="406"/>
      <c r="BC212" s="406"/>
      <c r="BD212" s="406"/>
      <c r="BE212" s="406"/>
      <c r="BF212" s="406"/>
      <c r="BG212" s="407"/>
    </row>
    <row r="213" spans="1:59">
      <c r="A213" s="18"/>
      <c r="D213" s="405"/>
      <c r="E213" s="406"/>
      <c r="F213" s="406"/>
      <c r="G213" s="406"/>
      <c r="H213" s="406"/>
      <c r="I213" s="406"/>
      <c r="J213" s="406"/>
      <c r="K213" s="406"/>
      <c r="L213" s="406"/>
      <c r="M213" s="406"/>
      <c r="N213" s="406"/>
      <c r="O213" s="406"/>
      <c r="P213" s="406"/>
      <c r="Q213" s="406"/>
      <c r="R213" s="406"/>
      <c r="S213" s="406"/>
      <c r="T213" s="406"/>
      <c r="U213" s="428"/>
      <c r="V213" s="400"/>
      <c r="W213" s="400"/>
      <c r="X213" s="400"/>
      <c r="Y213" s="400"/>
      <c r="Z213" s="400"/>
      <c r="AA213" s="400"/>
      <c r="AB213" s="400"/>
      <c r="AC213" s="400"/>
      <c r="AD213" s="400"/>
      <c r="AE213" s="400"/>
      <c r="AF213" s="400"/>
      <c r="AG213" s="400"/>
      <c r="AH213" s="400"/>
      <c r="AI213" s="400"/>
      <c r="AJ213" s="400"/>
      <c r="AK213" s="400"/>
      <c r="AL213" s="400"/>
      <c r="AM213" s="400"/>
      <c r="AN213" s="405"/>
      <c r="AO213" s="406"/>
      <c r="AP213" s="406"/>
      <c r="AQ213" s="406"/>
      <c r="AR213" s="406"/>
      <c r="AS213" s="406"/>
      <c r="AT213" s="406"/>
      <c r="AU213" s="406"/>
      <c r="AV213" s="406"/>
      <c r="AW213" s="406"/>
      <c r="AX213" s="406"/>
      <c r="AY213" s="406"/>
      <c r="AZ213" s="406"/>
      <c r="BA213" s="406"/>
      <c r="BB213" s="406"/>
      <c r="BC213" s="406"/>
      <c r="BD213" s="406"/>
      <c r="BE213" s="406"/>
      <c r="BF213" s="406"/>
      <c r="BG213" s="407"/>
    </row>
    <row r="214" spans="1:59">
      <c r="A214" s="18"/>
      <c r="D214" s="405"/>
      <c r="E214" s="406"/>
      <c r="F214" s="406"/>
      <c r="G214" s="406"/>
      <c r="H214" s="406"/>
      <c r="I214" s="406"/>
      <c r="J214" s="406"/>
      <c r="K214" s="406"/>
      <c r="L214" s="406"/>
      <c r="M214" s="406"/>
      <c r="N214" s="406"/>
      <c r="O214" s="406"/>
      <c r="P214" s="406"/>
      <c r="Q214" s="406"/>
      <c r="R214" s="406"/>
      <c r="S214" s="406"/>
      <c r="T214" s="406"/>
      <c r="U214" s="428"/>
      <c r="V214" s="400"/>
      <c r="W214" s="400"/>
      <c r="X214" s="400"/>
      <c r="Y214" s="400"/>
      <c r="Z214" s="400"/>
      <c r="AA214" s="400"/>
      <c r="AB214" s="400"/>
      <c r="AC214" s="400"/>
      <c r="AD214" s="400"/>
      <c r="AE214" s="400"/>
      <c r="AF214" s="400"/>
      <c r="AG214" s="400"/>
      <c r="AH214" s="400"/>
      <c r="AI214" s="400"/>
      <c r="AJ214" s="400"/>
      <c r="AK214" s="400"/>
      <c r="AL214" s="400"/>
      <c r="AM214" s="400"/>
      <c r="AN214" s="405"/>
      <c r="AO214" s="406"/>
      <c r="AP214" s="406"/>
      <c r="AQ214" s="406"/>
      <c r="AR214" s="406"/>
      <c r="AS214" s="406"/>
      <c r="AT214" s="406"/>
      <c r="AU214" s="406"/>
      <c r="AV214" s="406"/>
      <c r="AW214" s="406"/>
      <c r="AX214" s="406"/>
      <c r="AY214" s="406"/>
      <c r="AZ214" s="406"/>
      <c r="BA214" s="406"/>
      <c r="BB214" s="406"/>
      <c r="BC214" s="406"/>
      <c r="BD214" s="406"/>
      <c r="BE214" s="406"/>
      <c r="BF214" s="406"/>
      <c r="BG214" s="407"/>
    </row>
    <row r="215" spans="1:59" ht="15" customHeight="1">
      <c r="A215" s="18"/>
      <c r="D215" s="434" t="str">
        <f>IF(AK13=Datos!$A$6,"* Si los efectos no deseados de la oportunidad se presentan incluir este plan en el Sistema de Administración de Acciones Preventivas y Correctivas con fuente -Administración de oportunidades (contingencia)-","* Si el riesgo se presenta incluir este plan en el Sistema de Administración de Acciones Preventivas y Correctivas con fuente -Administración de riesgos (contingencia)-")</f>
        <v>* Si el riesgo se presenta incluir este plan en el Sistema de Administración de Acciones Preventivas y Correctivas con fuente -Administración de riesgos (contingencia)-</v>
      </c>
      <c r="E215" s="434"/>
      <c r="F215" s="434"/>
      <c r="G215" s="434"/>
      <c r="H215" s="434"/>
      <c r="I215" s="434"/>
      <c r="J215" s="434"/>
      <c r="K215" s="434"/>
      <c r="L215" s="434"/>
      <c r="M215" s="434"/>
      <c r="N215" s="434"/>
      <c r="O215" s="434"/>
      <c r="P215" s="434"/>
      <c r="Q215" s="434"/>
      <c r="R215" s="434"/>
      <c r="S215" s="434"/>
      <c r="T215" s="434"/>
      <c r="U215" s="434"/>
      <c r="V215" s="434"/>
      <c r="W215" s="434"/>
      <c r="X215" s="434"/>
      <c r="Y215" s="434"/>
      <c r="Z215" s="434"/>
      <c r="AA215" s="434"/>
      <c r="AB215" s="434"/>
      <c r="AC215" s="434"/>
      <c r="AD215" s="434"/>
      <c r="AE215" s="434"/>
      <c r="AF215" s="434"/>
      <c r="AG215" s="434"/>
      <c r="AH215" s="434"/>
      <c r="AI215" s="434"/>
      <c r="AJ215" s="434"/>
      <c r="AK215" s="434"/>
      <c r="AL215" s="434"/>
      <c r="AM215" s="434"/>
      <c r="AN215" s="434"/>
      <c r="AO215" s="434"/>
      <c r="AP215" s="434"/>
      <c r="AQ215" s="434"/>
      <c r="AR215" s="434"/>
      <c r="AS215" s="434"/>
      <c r="AT215" s="434"/>
      <c r="AU215" s="434"/>
      <c r="AV215" s="434"/>
      <c r="AW215" s="434"/>
      <c r="AX215" s="434"/>
      <c r="AY215" s="434"/>
      <c r="AZ215" s="434"/>
      <c r="BA215" s="434"/>
      <c r="BB215" s="434"/>
      <c r="BG215" s="20"/>
    </row>
    <row r="216" spans="1:59" ht="15" customHeight="1">
      <c r="A216" s="18"/>
      <c r="BG216" s="20"/>
    </row>
    <row r="217" spans="1:59" ht="15.75" thickBot="1">
      <c r="A217" s="51"/>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c r="AS217" s="52"/>
      <c r="AT217" s="52"/>
      <c r="AU217" s="52"/>
      <c r="AV217" s="52"/>
      <c r="AW217" s="52"/>
      <c r="AX217" s="52"/>
      <c r="AY217" s="52"/>
      <c r="AZ217" s="52"/>
      <c r="BA217" s="52"/>
      <c r="BB217" s="52"/>
      <c r="BC217" s="52"/>
      <c r="BD217" s="52"/>
      <c r="BE217" s="52"/>
      <c r="BF217" s="52"/>
      <c r="BG217" s="54"/>
    </row>
    <row r="231" spans="63:64" ht="30">
      <c r="BK231" s="26" t="s">
        <v>587</v>
      </c>
      <c r="BL231" s="103">
        <v>1</v>
      </c>
    </row>
    <row r="232" spans="63:64">
      <c r="BK232" s="41"/>
    </row>
  </sheetData>
  <sheetProtection formatCells="0" formatRows="0"/>
  <mergeCells count="868">
    <mergeCell ref="D20:BC20"/>
    <mergeCell ref="D21:BF21"/>
    <mergeCell ref="D22:BF22"/>
    <mergeCell ref="D10:I10"/>
    <mergeCell ref="K10:AJ10"/>
    <mergeCell ref="AQ10:AW10"/>
    <mergeCell ref="AX10:BF10"/>
    <mergeCell ref="A1:J4"/>
    <mergeCell ref="P1:U2"/>
    <mergeCell ref="V1:AZ2"/>
    <mergeCell ref="BA1:BF2"/>
    <mergeCell ref="D18:Q18"/>
    <mergeCell ref="S18:V18"/>
    <mergeCell ref="X18:BF18"/>
    <mergeCell ref="AT11:BC11"/>
    <mergeCell ref="M13:T13"/>
    <mergeCell ref="V13:AJ13"/>
    <mergeCell ref="A15:J15"/>
    <mergeCell ref="D17:Q17"/>
    <mergeCell ref="S17:V17"/>
    <mergeCell ref="X17:BB17"/>
    <mergeCell ref="BG1:BG2"/>
    <mergeCell ref="P3:U4"/>
    <mergeCell ref="V3:AZ4"/>
    <mergeCell ref="BA3:BF4"/>
    <mergeCell ref="BG3:BG4"/>
    <mergeCell ref="D6:G6"/>
    <mergeCell ref="K6:BF6"/>
    <mergeCell ref="D8:G8"/>
    <mergeCell ref="K8:BF8"/>
    <mergeCell ref="D29:AB29"/>
    <mergeCell ref="AD29:BF34"/>
    <mergeCell ref="D30:AB30"/>
    <mergeCell ref="D31:AB31"/>
    <mergeCell ref="D32:AB32"/>
    <mergeCell ref="D33:AB33"/>
    <mergeCell ref="D34:AB34"/>
    <mergeCell ref="D23:AR23"/>
    <mergeCell ref="AY23:BF23"/>
    <mergeCell ref="D24:AV24"/>
    <mergeCell ref="AY24:BF24"/>
    <mergeCell ref="D28:AB28"/>
    <mergeCell ref="AD28:BF28"/>
    <mergeCell ref="D26:O26"/>
    <mergeCell ref="R26:S26"/>
    <mergeCell ref="W26:AC26"/>
    <mergeCell ref="AI26:AR26"/>
    <mergeCell ref="AU26:AV26"/>
    <mergeCell ref="D39:I39"/>
    <mergeCell ref="J39:AB39"/>
    <mergeCell ref="AD39:BF39"/>
    <mergeCell ref="D40:I40"/>
    <mergeCell ref="J40:AB40"/>
    <mergeCell ref="AD40:BF40"/>
    <mergeCell ref="D36:AB36"/>
    <mergeCell ref="AD36:BF37"/>
    <mergeCell ref="D37:AB37"/>
    <mergeCell ref="D38:I38"/>
    <mergeCell ref="J38:AB38"/>
    <mergeCell ref="AD38:BF38"/>
    <mergeCell ref="D43:I43"/>
    <mergeCell ref="J43:AB43"/>
    <mergeCell ref="AD43:BF43"/>
    <mergeCell ref="D44:I44"/>
    <mergeCell ref="J44:AB44"/>
    <mergeCell ref="AD44:BF44"/>
    <mergeCell ref="D41:I41"/>
    <mergeCell ref="J41:AB41"/>
    <mergeCell ref="AD41:BF41"/>
    <mergeCell ref="D42:I42"/>
    <mergeCell ref="J42:AB42"/>
    <mergeCell ref="AD42:BF42"/>
    <mergeCell ref="D47:I47"/>
    <mergeCell ref="J47:AB47"/>
    <mergeCell ref="AD47:BF47"/>
    <mergeCell ref="D48:I48"/>
    <mergeCell ref="J48:AB48"/>
    <mergeCell ref="AD48:BF48"/>
    <mergeCell ref="D45:I45"/>
    <mergeCell ref="J45:AB45"/>
    <mergeCell ref="AD45:BF45"/>
    <mergeCell ref="D46:I46"/>
    <mergeCell ref="J46:AB46"/>
    <mergeCell ref="AD46:BF46"/>
    <mergeCell ref="D52:I52"/>
    <mergeCell ref="J52:AB52"/>
    <mergeCell ref="AD52:BF52"/>
    <mergeCell ref="D53:I53"/>
    <mergeCell ref="J53:AB53"/>
    <mergeCell ref="AD53:BF53"/>
    <mergeCell ref="D49:AB49"/>
    <mergeCell ref="AD49:BF49"/>
    <mergeCell ref="D50:I50"/>
    <mergeCell ref="J50:AB50"/>
    <mergeCell ref="AD50:BF50"/>
    <mergeCell ref="D51:I51"/>
    <mergeCell ref="J51:AB51"/>
    <mergeCell ref="AD51:BF51"/>
    <mergeCell ref="D56:I56"/>
    <mergeCell ref="J56:AB56"/>
    <mergeCell ref="AD56:BF56"/>
    <mergeCell ref="D57:I57"/>
    <mergeCell ref="J57:AB57"/>
    <mergeCell ref="AD57:BF57"/>
    <mergeCell ref="D54:I54"/>
    <mergeCell ref="J54:AB54"/>
    <mergeCell ref="AD54:BF54"/>
    <mergeCell ref="D55:I55"/>
    <mergeCell ref="J55:AB55"/>
    <mergeCell ref="AD55:BF55"/>
    <mergeCell ref="D60:I60"/>
    <mergeCell ref="J60:AB60"/>
    <mergeCell ref="AD60:BF60"/>
    <mergeCell ref="BK60:BM61"/>
    <mergeCell ref="BP61:BP62"/>
    <mergeCell ref="BQ61:BQ62"/>
    <mergeCell ref="A62:J62"/>
    <mergeCell ref="D58:I58"/>
    <mergeCell ref="J58:AB58"/>
    <mergeCell ref="AD58:BF58"/>
    <mergeCell ref="D59:I59"/>
    <mergeCell ref="J59:AB59"/>
    <mergeCell ref="AD59:BF59"/>
    <mergeCell ref="Z63:AK63"/>
    <mergeCell ref="D64:G64"/>
    <mergeCell ref="E65:Z65"/>
    <mergeCell ref="AB65:AK65"/>
    <mergeCell ref="E66:H66"/>
    <mergeCell ref="I66:V66"/>
    <mergeCell ref="AB66:AC66"/>
    <mergeCell ref="AD66:AE66"/>
    <mergeCell ref="AF66:AG66"/>
    <mergeCell ref="AH66:AI66"/>
    <mergeCell ref="AJ66:AK66"/>
    <mergeCell ref="E67:H67"/>
    <mergeCell ref="I67:V67"/>
    <mergeCell ref="Z67:Z76"/>
    <mergeCell ref="AA67:AA68"/>
    <mergeCell ref="AB67:AC68"/>
    <mergeCell ref="AD67:AE68"/>
    <mergeCell ref="AF67:AG68"/>
    <mergeCell ref="AH67:AI68"/>
    <mergeCell ref="AJ67:AK68"/>
    <mergeCell ref="E70:P70"/>
    <mergeCell ref="J72:P72"/>
    <mergeCell ref="E76:H76"/>
    <mergeCell ref="I76:L76"/>
    <mergeCell ref="M76:P76"/>
    <mergeCell ref="AP67:BF67"/>
    <mergeCell ref="AP68:BF69"/>
    <mergeCell ref="R69:W69"/>
    <mergeCell ref="AA69:AA70"/>
    <mergeCell ref="AB69:AC70"/>
    <mergeCell ref="AD69:AE70"/>
    <mergeCell ref="AF69:AG70"/>
    <mergeCell ref="AH69:AI70"/>
    <mergeCell ref="AJ69:AK70"/>
    <mergeCell ref="R70:W70"/>
    <mergeCell ref="BS70:BS71"/>
    <mergeCell ref="BT70:BT71"/>
    <mergeCell ref="BU70:BU71"/>
    <mergeCell ref="R71:W71"/>
    <mergeCell ref="AA71:AA72"/>
    <mergeCell ref="AB71:AC72"/>
    <mergeCell ref="AD71:AE72"/>
    <mergeCell ref="AF71:AG72"/>
    <mergeCell ref="AH71:AI72"/>
    <mergeCell ref="AJ71:AK72"/>
    <mergeCell ref="AP71:BF71"/>
    <mergeCell ref="R72:W72"/>
    <mergeCell ref="AP72:BF76"/>
    <mergeCell ref="R73:W73"/>
    <mergeCell ref="AA73:AA74"/>
    <mergeCell ref="AB73:AC74"/>
    <mergeCell ref="AD73:AE74"/>
    <mergeCell ref="AJ75:AK76"/>
    <mergeCell ref="R76:W76"/>
    <mergeCell ref="AF73:AG74"/>
    <mergeCell ref="AH73:AI74"/>
    <mergeCell ref="AJ73:AK74"/>
    <mergeCell ref="AF75:AG76"/>
    <mergeCell ref="AH75:AI76"/>
    <mergeCell ref="C74:D78"/>
    <mergeCell ref="E75:H75"/>
    <mergeCell ref="I75:L75"/>
    <mergeCell ref="M75:P75"/>
    <mergeCell ref="AA75:AA76"/>
    <mergeCell ref="AB75:AC76"/>
    <mergeCell ref="AD75:AE76"/>
    <mergeCell ref="E77:P77"/>
    <mergeCell ref="R77:W77"/>
    <mergeCell ref="E78:I80"/>
    <mergeCell ref="R78:W78"/>
    <mergeCell ref="J79:P79"/>
    <mergeCell ref="R79:W79"/>
    <mergeCell ref="R80:W80"/>
    <mergeCell ref="AJ85:AK85"/>
    <mergeCell ref="AL85:AM86"/>
    <mergeCell ref="AN85:AQ85"/>
    <mergeCell ref="AR85:AS86"/>
    <mergeCell ref="BS85:BU85"/>
    <mergeCell ref="BV85:BX85"/>
    <mergeCell ref="AZ86:BB86"/>
    <mergeCell ref="BC86:BG86"/>
    <mergeCell ref="F81:G81"/>
    <mergeCell ref="H81:I81"/>
    <mergeCell ref="A84:J84"/>
    <mergeCell ref="X84:AM84"/>
    <mergeCell ref="AN84:AS84"/>
    <mergeCell ref="X85:AA85"/>
    <mergeCell ref="AB85:AC85"/>
    <mergeCell ref="AD85:AE85"/>
    <mergeCell ref="AF85:AG85"/>
    <mergeCell ref="AH85:AI85"/>
    <mergeCell ref="AF86:AG86"/>
    <mergeCell ref="AH86:AI86"/>
    <mergeCell ref="AJ86:AK86"/>
    <mergeCell ref="AN86:AQ86"/>
    <mergeCell ref="AT86:AV86"/>
    <mergeCell ref="AW86:AY86"/>
    <mergeCell ref="D86:S86"/>
    <mergeCell ref="T86:W86"/>
    <mergeCell ref="X86:Y86"/>
    <mergeCell ref="Z86:AA86"/>
    <mergeCell ref="AB86:AC86"/>
    <mergeCell ref="AD86:AE86"/>
    <mergeCell ref="AT87:AV87"/>
    <mergeCell ref="AW87:AY96"/>
    <mergeCell ref="AZ87:BB96"/>
    <mergeCell ref="AJ89:AK89"/>
    <mergeCell ref="AL89:AM89"/>
    <mergeCell ref="AN89:AQ89"/>
    <mergeCell ref="AR89:AS89"/>
    <mergeCell ref="AT89:AV89"/>
    <mergeCell ref="X92:Y92"/>
    <mergeCell ref="Z92:AA92"/>
    <mergeCell ref="AB92:AC92"/>
    <mergeCell ref="AD92:AE92"/>
    <mergeCell ref="AL91:AM91"/>
    <mergeCell ref="AN91:AQ91"/>
    <mergeCell ref="AR91:AS91"/>
    <mergeCell ref="AT91:AV91"/>
    <mergeCell ref="AJ93:AK93"/>
    <mergeCell ref="AL93:AM93"/>
    <mergeCell ref="BC87:BG87"/>
    <mergeCell ref="D88:S88"/>
    <mergeCell ref="T88:W88"/>
    <mergeCell ref="X88:Y88"/>
    <mergeCell ref="Z88:AA88"/>
    <mergeCell ref="AB88:AC88"/>
    <mergeCell ref="AD88:AE88"/>
    <mergeCell ref="AF87:AG87"/>
    <mergeCell ref="AH87:AI87"/>
    <mergeCell ref="AJ87:AK87"/>
    <mergeCell ref="AL87:AM87"/>
    <mergeCell ref="AN87:AQ87"/>
    <mergeCell ref="AR87:AS87"/>
    <mergeCell ref="D87:S87"/>
    <mergeCell ref="T87:W87"/>
    <mergeCell ref="X87:Y87"/>
    <mergeCell ref="Z87:AA87"/>
    <mergeCell ref="AB87:AC87"/>
    <mergeCell ref="AD87:AE87"/>
    <mergeCell ref="BC89:BG89"/>
    <mergeCell ref="AT88:AV88"/>
    <mergeCell ref="BC88:BG88"/>
    <mergeCell ref="D89:S89"/>
    <mergeCell ref="T89:W89"/>
    <mergeCell ref="X89:Y89"/>
    <mergeCell ref="Z89:AA89"/>
    <mergeCell ref="AB89:AC89"/>
    <mergeCell ref="AD89:AE89"/>
    <mergeCell ref="AF89:AG89"/>
    <mergeCell ref="AH89:AI89"/>
    <mergeCell ref="AF88:AG88"/>
    <mergeCell ref="AH88:AI88"/>
    <mergeCell ref="AJ88:AK88"/>
    <mergeCell ref="AL88:AM88"/>
    <mergeCell ref="AN88:AQ88"/>
    <mergeCell ref="AR88:AS88"/>
    <mergeCell ref="BC91:BG91"/>
    <mergeCell ref="AT90:AV90"/>
    <mergeCell ref="BC90:BG90"/>
    <mergeCell ref="D91:S91"/>
    <mergeCell ref="T91:W91"/>
    <mergeCell ref="X91:Y91"/>
    <mergeCell ref="Z91:AA91"/>
    <mergeCell ref="AB91:AC91"/>
    <mergeCell ref="AD91:AE91"/>
    <mergeCell ref="AF91:AG91"/>
    <mergeCell ref="AH91:AI91"/>
    <mergeCell ref="AF90:AG90"/>
    <mergeCell ref="AH90:AI90"/>
    <mergeCell ref="AJ90:AK90"/>
    <mergeCell ref="AL90:AM90"/>
    <mergeCell ref="AN90:AQ90"/>
    <mergeCell ref="AR90:AS90"/>
    <mergeCell ref="D90:S90"/>
    <mergeCell ref="T90:W90"/>
    <mergeCell ref="X90:Y90"/>
    <mergeCell ref="Z90:AA90"/>
    <mergeCell ref="AB90:AC90"/>
    <mergeCell ref="AD90:AE90"/>
    <mergeCell ref="AJ91:AK91"/>
    <mergeCell ref="AN93:AQ93"/>
    <mergeCell ref="AR93:AS93"/>
    <mergeCell ref="AT93:AV93"/>
    <mergeCell ref="BC93:BG93"/>
    <mergeCell ref="AT92:AV92"/>
    <mergeCell ref="BC92:BG92"/>
    <mergeCell ref="D93:S93"/>
    <mergeCell ref="T93:W93"/>
    <mergeCell ref="X93:Y93"/>
    <mergeCell ref="Z93:AA93"/>
    <mergeCell ref="AB93:AC93"/>
    <mergeCell ref="AD93:AE93"/>
    <mergeCell ref="AF93:AG93"/>
    <mergeCell ref="AH93:AI93"/>
    <mergeCell ref="AF92:AG92"/>
    <mergeCell ref="AH92:AI92"/>
    <mergeCell ref="AJ92:AK92"/>
    <mergeCell ref="AL92:AM92"/>
    <mergeCell ref="AN92:AQ92"/>
    <mergeCell ref="AR92:AS92"/>
    <mergeCell ref="D92:S92"/>
    <mergeCell ref="T92:W92"/>
    <mergeCell ref="AT95:AV95"/>
    <mergeCell ref="BC95:BG95"/>
    <mergeCell ref="AT94:AV94"/>
    <mergeCell ref="BC94:BG94"/>
    <mergeCell ref="D95:S95"/>
    <mergeCell ref="T95:W95"/>
    <mergeCell ref="X95:Y95"/>
    <mergeCell ref="Z95:AA95"/>
    <mergeCell ref="AB95:AC95"/>
    <mergeCell ref="AD95:AE95"/>
    <mergeCell ref="AF95:AG95"/>
    <mergeCell ref="AH95:AI95"/>
    <mergeCell ref="AF94:AG94"/>
    <mergeCell ref="AH94:AI94"/>
    <mergeCell ref="AJ94:AK94"/>
    <mergeCell ref="AL94:AM94"/>
    <mergeCell ref="AN94:AQ94"/>
    <mergeCell ref="AR94:AS94"/>
    <mergeCell ref="D94:S94"/>
    <mergeCell ref="T94:W94"/>
    <mergeCell ref="X94:Y94"/>
    <mergeCell ref="Z94:AA94"/>
    <mergeCell ref="AB94:AC94"/>
    <mergeCell ref="AD94:AE94"/>
    <mergeCell ref="T96:W96"/>
    <mergeCell ref="X96:Y96"/>
    <mergeCell ref="Z96:AA96"/>
    <mergeCell ref="AB96:AC96"/>
    <mergeCell ref="AD96:AE96"/>
    <mergeCell ref="AJ95:AK95"/>
    <mergeCell ref="AL95:AM95"/>
    <mergeCell ref="AN95:AQ95"/>
    <mergeCell ref="AR95:AS95"/>
    <mergeCell ref="BS100:BU100"/>
    <mergeCell ref="BV100:BX100"/>
    <mergeCell ref="D101:S101"/>
    <mergeCell ref="T101:W101"/>
    <mergeCell ref="X101:Y101"/>
    <mergeCell ref="Z101:AA101"/>
    <mergeCell ref="AB101:AC101"/>
    <mergeCell ref="AT96:AV96"/>
    <mergeCell ref="BC96:BG96"/>
    <mergeCell ref="X99:AM99"/>
    <mergeCell ref="AN99:AS99"/>
    <mergeCell ref="X100:AA100"/>
    <mergeCell ref="AB100:AC100"/>
    <mergeCell ref="AD100:AE100"/>
    <mergeCell ref="AF100:AG100"/>
    <mergeCell ref="AH100:AI100"/>
    <mergeCell ref="AJ100:AK100"/>
    <mergeCell ref="AF96:AG96"/>
    <mergeCell ref="AH96:AI96"/>
    <mergeCell ref="AJ96:AK96"/>
    <mergeCell ref="AL96:AM96"/>
    <mergeCell ref="AN96:AQ96"/>
    <mergeCell ref="AR96:AS96"/>
    <mergeCell ref="D96:S96"/>
    <mergeCell ref="AZ101:BB101"/>
    <mergeCell ref="BC101:BG101"/>
    <mergeCell ref="D102:S102"/>
    <mergeCell ref="T102:W102"/>
    <mergeCell ref="X102:Y102"/>
    <mergeCell ref="Z102:AA102"/>
    <mergeCell ref="AB102:AC102"/>
    <mergeCell ref="AD102:AE102"/>
    <mergeCell ref="AF102:AG102"/>
    <mergeCell ref="AD101:AE101"/>
    <mergeCell ref="AF101:AG101"/>
    <mergeCell ref="AH101:AI101"/>
    <mergeCell ref="AJ101:AK101"/>
    <mergeCell ref="AN101:AQ101"/>
    <mergeCell ref="AT101:AV101"/>
    <mergeCell ref="AL100:AM101"/>
    <mergeCell ref="AN100:AQ100"/>
    <mergeCell ref="AR100:AS101"/>
    <mergeCell ref="AD103:AE103"/>
    <mergeCell ref="AF103:AG103"/>
    <mergeCell ref="AH102:AI102"/>
    <mergeCell ref="AJ102:AK102"/>
    <mergeCell ref="AL102:AM102"/>
    <mergeCell ref="AN102:AQ102"/>
    <mergeCell ref="AR102:AS102"/>
    <mergeCell ref="AT102:AV102"/>
    <mergeCell ref="AW101:AY101"/>
    <mergeCell ref="BC103:BG103"/>
    <mergeCell ref="D104:S104"/>
    <mergeCell ref="T104:W104"/>
    <mergeCell ref="X104:Y104"/>
    <mergeCell ref="Z104:AA104"/>
    <mergeCell ref="AB104:AC104"/>
    <mergeCell ref="AD104:AE104"/>
    <mergeCell ref="AF104:AG104"/>
    <mergeCell ref="AH104:AI104"/>
    <mergeCell ref="AJ104:AK104"/>
    <mergeCell ref="AH103:AI103"/>
    <mergeCell ref="AJ103:AK103"/>
    <mergeCell ref="AL103:AM103"/>
    <mergeCell ref="AN103:AQ103"/>
    <mergeCell ref="AR103:AS103"/>
    <mergeCell ref="AT103:AV103"/>
    <mergeCell ref="AW102:AY111"/>
    <mergeCell ref="AZ102:BB111"/>
    <mergeCell ref="BC102:BG102"/>
    <mergeCell ref="D103:S103"/>
    <mergeCell ref="T103:W103"/>
    <mergeCell ref="X103:Y103"/>
    <mergeCell ref="Z103:AA103"/>
    <mergeCell ref="AB103:AC103"/>
    <mergeCell ref="AT104:AV104"/>
    <mergeCell ref="BC104:BG104"/>
    <mergeCell ref="D105:S105"/>
    <mergeCell ref="T105:W105"/>
    <mergeCell ref="X105:Y105"/>
    <mergeCell ref="Z105:AA105"/>
    <mergeCell ref="AB105:AC105"/>
    <mergeCell ref="AR105:AS105"/>
    <mergeCell ref="AT105:AV105"/>
    <mergeCell ref="BC105:BG105"/>
    <mergeCell ref="AH105:AI105"/>
    <mergeCell ref="AJ105:AK105"/>
    <mergeCell ref="AL105:AM105"/>
    <mergeCell ref="AN105:AQ105"/>
    <mergeCell ref="Z106:AA106"/>
    <mergeCell ref="AB106:AC106"/>
    <mergeCell ref="AD106:AE106"/>
    <mergeCell ref="AF106:AG106"/>
    <mergeCell ref="AD105:AE105"/>
    <mergeCell ref="AF105:AG105"/>
    <mergeCell ref="AL104:AM104"/>
    <mergeCell ref="AN104:AQ104"/>
    <mergeCell ref="AR104:AS104"/>
    <mergeCell ref="BC106:BG106"/>
    <mergeCell ref="D107:S107"/>
    <mergeCell ref="T107:W107"/>
    <mergeCell ref="X107:Y107"/>
    <mergeCell ref="Z107:AA107"/>
    <mergeCell ref="AB107:AC107"/>
    <mergeCell ref="AD107:AE107"/>
    <mergeCell ref="AF107:AG107"/>
    <mergeCell ref="AH107:AI107"/>
    <mergeCell ref="AJ107:AK107"/>
    <mergeCell ref="AH106:AI106"/>
    <mergeCell ref="AJ106:AK106"/>
    <mergeCell ref="AL106:AM106"/>
    <mergeCell ref="AN106:AQ106"/>
    <mergeCell ref="AR106:AS106"/>
    <mergeCell ref="AT106:AV106"/>
    <mergeCell ref="AL107:AM107"/>
    <mergeCell ref="AN107:AQ107"/>
    <mergeCell ref="AR107:AS107"/>
    <mergeCell ref="AT107:AV107"/>
    <mergeCell ref="BC107:BG107"/>
    <mergeCell ref="D106:S106"/>
    <mergeCell ref="T106:W106"/>
    <mergeCell ref="X106:Y106"/>
    <mergeCell ref="D108:S108"/>
    <mergeCell ref="T108:W108"/>
    <mergeCell ref="X108:Y108"/>
    <mergeCell ref="Z108:AA108"/>
    <mergeCell ref="AB108:AC108"/>
    <mergeCell ref="AR108:AS108"/>
    <mergeCell ref="AT108:AV108"/>
    <mergeCell ref="BC108:BG108"/>
    <mergeCell ref="D109:S109"/>
    <mergeCell ref="T109:W109"/>
    <mergeCell ref="X109:Y109"/>
    <mergeCell ref="Z109:AA109"/>
    <mergeCell ref="AB109:AC109"/>
    <mergeCell ref="AD109:AE109"/>
    <mergeCell ref="AF109:AG109"/>
    <mergeCell ref="AD108:AE108"/>
    <mergeCell ref="AF108:AG108"/>
    <mergeCell ref="AH108:AI108"/>
    <mergeCell ref="AJ108:AK108"/>
    <mergeCell ref="AL108:AM108"/>
    <mergeCell ref="AN108:AQ108"/>
    <mergeCell ref="BC109:BG109"/>
    <mergeCell ref="AH109:AI109"/>
    <mergeCell ref="AJ109:AK109"/>
    <mergeCell ref="D110:S110"/>
    <mergeCell ref="T110:W110"/>
    <mergeCell ref="X110:Y110"/>
    <mergeCell ref="Z110:AA110"/>
    <mergeCell ref="AB110:AC110"/>
    <mergeCell ref="AD110:AE110"/>
    <mergeCell ref="AF110:AG110"/>
    <mergeCell ref="AH110:AI110"/>
    <mergeCell ref="AJ110:AK110"/>
    <mergeCell ref="AL109:AM109"/>
    <mergeCell ref="AN109:AQ109"/>
    <mergeCell ref="AR109:AS109"/>
    <mergeCell ref="AT109:AV109"/>
    <mergeCell ref="AL110:AM110"/>
    <mergeCell ref="AN110:AQ110"/>
    <mergeCell ref="AR110:AS110"/>
    <mergeCell ref="AT110:AV110"/>
    <mergeCell ref="BC110:BG110"/>
    <mergeCell ref="D111:S111"/>
    <mergeCell ref="T111:W111"/>
    <mergeCell ref="X111:Y111"/>
    <mergeCell ref="Z111:AA111"/>
    <mergeCell ref="AB111:AC111"/>
    <mergeCell ref="BP122:BP123"/>
    <mergeCell ref="BQ122:BQ123"/>
    <mergeCell ref="R123:W123"/>
    <mergeCell ref="AB123:AK123"/>
    <mergeCell ref="AR111:AS111"/>
    <mergeCell ref="AT111:AV111"/>
    <mergeCell ref="BC111:BG111"/>
    <mergeCell ref="A114:J114"/>
    <mergeCell ref="U116:AK116"/>
    <mergeCell ref="U117:Y117"/>
    <mergeCell ref="Z117:AA117"/>
    <mergeCell ref="AE117:AI117"/>
    <mergeCell ref="AJ117:AK117"/>
    <mergeCell ref="AD111:AE111"/>
    <mergeCell ref="AF111:AG111"/>
    <mergeCell ref="AH111:AI111"/>
    <mergeCell ref="AJ111:AK111"/>
    <mergeCell ref="AL111:AM111"/>
    <mergeCell ref="AN111:AQ111"/>
    <mergeCell ref="R124:W124"/>
    <mergeCell ref="AB124:AC124"/>
    <mergeCell ref="AD124:AE124"/>
    <mergeCell ref="AF124:AG124"/>
    <mergeCell ref="AH124:AI124"/>
    <mergeCell ref="AJ124:AK124"/>
    <mergeCell ref="Z121:AK121"/>
    <mergeCell ref="BK121:BM122"/>
    <mergeCell ref="D122:G122"/>
    <mergeCell ref="BL126:BN126"/>
    <mergeCell ref="BQ126:BS126"/>
    <mergeCell ref="J127:P127"/>
    <mergeCell ref="R127:W127"/>
    <mergeCell ref="AA127:AA128"/>
    <mergeCell ref="AB127:AC128"/>
    <mergeCell ref="AD127:AE128"/>
    <mergeCell ref="AF127:AG128"/>
    <mergeCell ref="AH127:AI128"/>
    <mergeCell ref="AJ127:AK128"/>
    <mergeCell ref="AF125:AG126"/>
    <mergeCell ref="AH125:AI126"/>
    <mergeCell ref="AJ125:AK126"/>
    <mergeCell ref="AP125:BF125"/>
    <mergeCell ref="R126:W126"/>
    <mergeCell ref="AP126:BF127"/>
    <mergeCell ref="E125:P125"/>
    <mergeCell ref="R125:W125"/>
    <mergeCell ref="Z125:Z134"/>
    <mergeCell ref="AA125:AA126"/>
    <mergeCell ref="AB125:AC126"/>
    <mergeCell ref="AD125:AE126"/>
    <mergeCell ref="AA129:AA130"/>
    <mergeCell ref="AB129:AC130"/>
    <mergeCell ref="AF129:AG130"/>
    <mergeCell ref="AH129:AI130"/>
    <mergeCell ref="AJ129:AK130"/>
    <mergeCell ref="AP129:BF129"/>
    <mergeCell ref="R130:W130"/>
    <mergeCell ref="AP130:BF134"/>
    <mergeCell ref="R131:W131"/>
    <mergeCell ref="AA131:AA132"/>
    <mergeCell ref="AB131:AC132"/>
    <mergeCell ref="AD131:AE132"/>
    <mergeCell ref="AD129:AE130"/>
    <mergeCell ref="AJ133:AK134"/>
    <mergeCell ref="J134:P134"/>
    <mergeCell ref="R134:W134"/>
    <mergeCell ref="A141:J141"/>
    <mergeCell ref="G144:K146"/>
    <mergeCell ref="T145:U145"/>
    <mergeCell ref="V145:W145"/>
    <mergeCell ref="AF131:AG132"/>
    <mergeCell ref="AH131:AI132"/>
    <mergeCell ref="AJ131:AK132"/>
    <mergeCell ref="R132:W132"/>
    <mergeCell ref="R133:W133"/>
    <mergeCell ref="AA133:AA134"/>
    <mergeCell ref="AB133:AC134"/>
    <mergeCell ref="AD133:AE134"/>
    <mergeCell ref="AF133:AG134"/>
    <mergeCell ref="AH133:AI134"/>
    <mergeCell ref="AM145:AN145"/>
    <mergeCell ref="AO145:AR145"/>
    <mergeCell ref="D149:J150"/>
    <mergeCell ref="L149:BF150"/>
    <mergeCell ref="D152:BG152"/>
    <mergeCell ref="D153:U154"/>
    <mergeCell ref="V153:BG153"/>
    <mergeCell ref="V154:AG154"/>
    <mergeCell ref="AH154:AP154"/>
    <mergeCell ref="AQ154:AZ154"/>
    <mergeCell ref="AQ156:AZ156"/>
    <mergeCell ref="BA156:BF156"/>
    <mergeCell ref="E157:U157"/>
    <mergeCell ref="V157:AG157"/>
    <mergeCell ref="AH157:AP157"/>
    <mergeCell ref="AQ157:AZ157"/>
    <mergeCell ref="BA157:BF157"/>
    <mergeCell ref="BA154:BF154"/>
    <mergeCell ref="D155:D164"/>
    <mergeCell ref="E155:U155"/>
    <mergeCell ref="V155:AG155"/>
    <mergeCell ref="AH155:AP155"/>
    <mergeCell ref="AQ155:AZ155"/>
    <mergeCell ref="BA155:BF155"/>
    <mergeCell ref="E156:U156"/>
    <mergeCell ref="V156:AG156"/>
    <mergeCell ref="AH156:AP156"/>
    <mergeCell ref="E158:U158"/>
    <mergeCell ref="V158:AG158"/>
    <mergeCell ref="AH158:AP158"/>
    <mergeCell ref="AQ158:AZ158"/>
    <mergeCell ref="BA158:BF158"/>
    <mergeCell ref="E159:U159"/>
    <mergeCell ref="V159:AG159"/>
    <mergeCell ref="AH159:AP159"/>
    <mergeCell ref="AQ159:AZ159"/>
    <mergeCell ref="BA159:BF159"/>
    <mergeCell ref="E160:U160"/>
    <mergeCell ref="V160:AG160"/>
    <mergeCell ref="AH160:AP160"/>
    <mergeCell ref="AQ160:AZ160"/>
    <mergeCell ref="BA160:BF160"/>
    <mergeCell ref="E161:U161"/>
    <mergeCell ref="V161:AG161"/>
    <mergeCell ref="AH161:AP161"/>
    <mergeCell ref="AQ161:AZ161"/>
    <mergeCell ref="BA161:BF161"/>
    <mergeCell ref="E162:U162"/>
    <mergeCell ref="V162:AG162"/>
    <mergeCell ref="AH162:AP162"/>
    <mergeCell ref="AQ162:AZ162"/>
    <mergeCell ref="BA162:BF162"/>
    <mergeCell ref="E163:U163"/>
    <mergeCell ref="V163:AG163"/>
    <mergeCell ref="AH163:AP163"/>
    <mergeCell ref="AQ163:AZ163"/>
    <mergeCell ref="BA163:BF163"/>
    <mergeCell ref="E164:U164"/>
    <mergeCell ref="V164:AG164"/>
    <mergeCell ref="AH164:AP164"/>
    <mergeCell ref="AQ164:AZ164"/>
    <mergeCell ref="BA164:BF164"/>
    <mergeCell ref="E165:U165"/>
    <mergeCell ref="V165:AG165"/>
    <mergeCell ref="AH165:AP165"/>
    <mergeCell ref="AQ165:AZ165"/>
    <mergeCell ref="AQ167:AZ167"/>
    <mergeCell ref="BA167:BF167"/>
    <mergeCell ref="E168:U168"/>
    <mergeCell ref="V168:AG168"/>
    <mergeCell ref="AH168:AP168"/>
    <mergeCell ref="AQ168:AZ168"/>
    <mergeCell ref="BA168:BF168"/>
    <mergeCell ref="BA165:BF165"/>
    <mergeCell ref="E166:U166"/>
    <mergeCell ref="V166:AG166"/>
    <mergeCell ref="AH166:AP166"/>
    <mergeCell ref="AQ166:AZ166"/>
    <mergeCell ref="BA166:BF166"/>
    <mergeCell ref="D165:D174"/>
    <mergeCell ref="E171:U171"/>
    <mergeCell ref="V171:AG171"/>
    <mergeCell ref="AH171:AP171"/>
    <mergeCell ref="AQ171:AZ171"/>
    <mergeCell ref="BA171:BF171"/>
    <mergeCell ref="E172:U172"/>
    <mergeCell ref="V172:AG172"/>
    <mergeCell ref="AH172:AP172"/>
    <mergeCell ref="AQ172:AZ172"/>
    <mergeCell ref="BA172:BF172"/>
    <mergeCell ref="E169:U169"/>
    <mergeCell ref="V169:AG169"/>
    <mergeCell ref="AH169:AP169"/>
    <mergeCell ref="AQ169:AZ169"/>
    <mergeCell ref="BA169:BF169"/>
    <mergeCell ref="E170:U170"/>
    <mergeCell ref="V170:AG170"/>
    <mergeCell ref="AH170:AP170"/>
    <mergeCell ref="AQ170:AZ170"/>
    <mergeCell ref="BA170:BF170"/>
    <mergeCell ref="E167:U167"/>
    <mergeCell ref="V167:AG167"/>
    <mergeCell ref="AH167:AP167"/>
    <mergeCell ref="E173:U173"/>
    <mergeCell ref="V173:AG173"/>
    <mergeCell ref="AH173:AP173"/>
    <mergeCell ref="AQ173:AZ173"/>
    <mergeCell ref="BA173:BF173"/>
    <mergeCell ref="E174:U174"/>
    <mergeCell ref="V174:AG174"/>
    <mergeCell ref="AH174:AP174"/>
    <mergeCell ref="AQ174:AZ174"/>
    <mergeCell ref="BA174:BF174"/>
    <mergeCell ref="D177:BG177"/>
    <mergeCell ref="D178:U179"/>
    <mergeCell ref="V178:BG178"/>
    <mergeCell ref="V179:AG179"/>
    <mergeCell ref="AH179:AP179"/>
    <mergeCell ref="AQ179:AZ179"/>
    <mergeCell ref="BA179:BF179"/>
    <mergeCell ref="BA181:BF181"/>
    <mergeCell ref="E182:U182"/>
    <mergeCell ref="V182:AG182"/>
    <mergeCell ref="AH182:AP182"/>
    <mergeCell ref="AQ182:AZ182"/>
    <mergeCell ref="BA182:BF182"/>
    <mergeCell ref="E180:U180"/>
    <mergeCell ref="V180:AG180"/>
    <mergeCell ref="AH180:AP180"/>
    <mergeCell ref="AQ180:AZ180"/>
    <mergeCell ref="BA180:BF180"/>
    <mergeCell ref="E181:U181"/>
    <mergeCell ref="V181:AG181"/>
    <mergeCell ref="AH181:AP181"/>
    <mergeCell ref="AQ181:AZ181"/>
    <mergeCell ref="D180:D189"/>
    <mergeCell ref="AQ184:AZ184"/>
    <mergeCell ref="BA184:BF184"/>
    <mergeCell ref="E185:U185"/>
    <mergeCell ref="V185:AG185"/>
    <mergeCell ref="AH185:AP185"/>
    <mergeCell ref="AQ185:AZ185"/>
    <mergeCell ref="BA185:BF185"/>
    <mergeCell ref="E183:U183"/>
    <mergeCell ref="V183:AG183"/>
    <mergeCell ref="AH183:AP183"/>
    <mergeCell ref="AQ183:AZ183"/>
    <mergeCell ref="BA183:BF183"/>
    <mergeCell ref="E184:U184"/>
    <mergeCell ref="V184:AG184"/>
    <mergeCell ref="AH184:AP184"/>
    <mergeCell ref="E186:U186"/>
    <mergeCell ref="V186:AG186"/>
    <mergeCell ref="AH186:AP186"/>
    <mergeCell ref="AQ186:AZ186"/>
    <mergeCell ref="BA186:BF186"/>
    <mergeCell ref="E189:U189"/>
    <mergeCell ref="V189:AG189"/>
    <mergeCell ref="AH189:AP189"/>
    <mergeCell ref="AQ189:AZ189"/>
    <mergeCell ref="BA189:BF189"/>
    <mergeCell ref="E187:U187"/>
    <mergeCell ref="V187:AG187"/>
    <mergeCell ref="AH187:AP187"/>
    <mergeCell ref="AQ187:AZ187"/>
    <mergeCell ref="BA187:BF187"/>
    <mergeCell ref="E188:U188"/>
    <mergeCell ref="V188:AG188"/>
    <mergeCell ref="AH188:AP188"/>
    <mergeCell ref="AQ188:AZ188"/>
    <mergeCell ref="BA188:BF188"/>
    <mergeCell ref="BA191:BF191"/>
    <mergeCell ref="E192:U192"/>
    <mergeCell ref="V192:AG192"/>
    <mergeCell ref="AH192:AP192"/>
    <mergeCell ref="AQ192:AZ192"/>
    <mergeCell ref="BA192:BF192"/>
    <mergeCell ref="D190:D199"/>
    <mergeCell ref="E190:U190"/>
    <mergeCell ref="V190:AG190"/>
    <mergeCell ref="AH190:AP190"/>
    <mergeCell ref="AQ190:AZ190"/>
    <mergeCell ref="BA190:BF190"/>
    <mergeCell ref="E191:U191"/>
    <mergeCell ref="V191:AG191"/>
    <mergeCell ref="AH191:AP191"/>
    <mergeCell ref="AQ191:AZ191"/>
    <mergeCell ref="E193:U193"/>
    <mergeCell ref="V193:AG193"/>
    <mergeCell ref="AH193:AP193"/>
    <mergeCell ref="AQ193:AZ193"/>
    <mergeCell ref="BA193:BF193"/>
    <mergeCell ref="E194:U194"/>
    <mergeCell ref="V194:AG194"/>
    <mergeCell ref="AH194:AP194"/>
    <mergeCell ref="AQ194:AZ194"/>
    <mergeCell ref="BA194:BF194"/>
    <mergeCell ref="E195:U195"/>
    <mergeCell ref="V195:AG195"/>
    <mergeCell ref="AH195:AP195"/>
    <mergeCell ref="AQ195:AZ195"/>
    <mergeCell ref="BA195:BF195"/>
    <mergeCell ref="E196:U196"/>
    <mergeCell ref="V196:AG196"/>
    <mergeCell ref="AH196:AP196"/>
    <mergeCell ref="AQ196:AZ196"/>
    <mergeCell ref="BA196:BF196"/>
    <mergeCell ref="E199:U199"/>
    <mergeCell ref="V199:AG199"/>
    <mergeCell ref="AH199:AP199"/>
    <mergeCell ref="AQ199:AZ199"/>
    <mergeCell ref="BA199:BF199"/>
    <mergeCell ref="D200:BB200"/>
    <mergeCell ref="BC200:BG200"/>
    <mergeCell ref="E197:U197"/>
    <mergeCell ref="V197:AG197"/>
    <mergeCell ref="AH197:AP197"/>
    <mergeCell ref="AQ197:AZ197"/>
    <mergeCell ref="BA197:BF197"/>
    <mergeCell ref="E198:U198"/>
    <mergeCell ref="V198:AG198"/>
    <mergeCell ref="AH198:AP198"/>
    <mergeCell ref="AQ198:AZ198"/>
    <mergeCell ref="BA198:BF198"/>
    <mergeCell ref="V206:AM206"/>
    <mergeCell ref="AN206:BG206"/>
    <mergeCell ref="D207:U207"/>
    <mergeCell ref="V207:AM207"/>
    <mergeCell ref="AN207:BG207"/>
    <mergeCell ref="D201:BB201"/>
    <mergeCell ref="D203:BG203"/>
    <mergeCell ref="D204:U204"/>
    <mergeCell ref="V204:AM204"/>
    <mergeCell ref="AN204:BG204"/>
    <mergeCell ref="D205:U205"/>
    <mergeCell ref="V205:AM205"/>
    <mergeCell ref="AN205:BG205"/>
    <mergeCell ref="D206:U206"/>
    <mergeCell ref="D214:U214"/>
    <mergeCell ref="V214:AM214"/>
    <mergeCell ref="AN214:BG214"/>
    <mergeCell ref="D215:BB215"/>
    <mergeCell ref="D212:U212"/>
    <mergeCell ref="V212:AM212"/>
    <mergeCell ref="AN212:BG212"/>
    <mergeCell ref="D213:U213"/>
    <mergeCell ref="V213:AM213"/>
    <mergeCell ref="AN213:BG213"/>
    <mergeCell ref="D210:U210"/>
    <mergeCell ref="V210:AM210"/>
    <mergeCell ref="AN210:BG210"/>
    <mergeCell ref="D211:U211"/>
    <mergeCell ref="V211:AM211"/>
    <mergeCell ref="AN211:BG211"/>
    <mergeCell ref="D208:U208"/>
    <mergeCell ref="V208:AM208"/>
    <mergeCell ref="AN208:BG208"/>
    <mergeCell ref="D209:U209"/>
    <mergeCell ref="V209:AM209"/>
    <mergeCell ref="AN209:BG209"/>
  </mergeCells>
  <conditionalFormatting sqref="X87:Y87">
    <cfRule type="expression" dxfId="8966" priority="405">
      <formula>AND($D87&lt;&gt;"",$X87="")</formula>
    </cfRule>
  </conditionalFormatting>
  <conditionalFormatting sqref="Z87:AA87">
    <cfRule type="expression" dxfId="8965" priority="404">
      <formula>AND($D87&lt;&gt;"",$Z87="")</formula>
    </cfRule>
  </conditionalFormatting>
  <conditionalFormatting sqref="AB87:AC87">
    <cfRule type="expression" dxfId="8964" priority="403">
      <formula>AND($D87&lt;&gt;"",$AB87="")</formula>
    </cfRule>
  </conditionalFormatting>
  <conditionalFormatting sqref="AD87:AE87">
    <cfRule type="expression" dxfId="8963" priority="402">
      <formula>AND($D87&lt;&gt;"",$AD87="")</formula>
    </cfRule>
  </conditionalFormatting>
  <conditionalFormatting sqref="AF87:AG87">
    <cfRule type="expression" dxfId="8962" priority="401">
      <formula>AND($D87&lt;&gt;"",$AF87="")</formula>
    </cfRule>
  </conditionalFormatting>
  <conditionalFormatting sqref="AH87:AI87">
    <cfRule type="expression" dxfId="8961" priority="400">
      <formula>AND($D87&lt;&gt;"",$AH87="")</formula>
    </cfRule>
  </conditionalFormatting>
  <conditionalFormatting sqref="AJ87:AK87">
    <cfRule type="expression" dxfId="8960" priority="399">
      <formula>AND($D87&lt;&gt;"",$AJ87="")</formula>
    </cfRule>
  </conditionalFormatting>
  <conditionalFormatting sqref="E66:H66">
    <cfRule type="expression" dxfId="8959" priority="398">
      <formula>$I$67&lt;&gt;""</formula>
    </cfRule>
  </conditionalFormatting>
  <conditionalFormatting sqref="I66:V66">
    <cfRule type="expression" dxfId="8958" priority="397">
      <formula>$I$67&lt;&gt;""</formula>
    </cfRule>
  </conditionalFormatting>
  <conditionalFormatting sqref="AD125:AE134">
    <cfRule type="expression" dxfId="8957" priority="356">
      <formula>$AK$13=1</formula>
    </cfRule>
  </conditionalFormatting>
  <conditionalFormatting sqref="AB67:AC68">
    <cfRule type="expression" dxfId="8956" priority="392">
      <formula>$AK$13=1</formula>
    </cfRule>
  </conditionalFormatting>
  <conditionalFormatting sqref="AB69:AC70">
    <cfRule type="expression" dxfId="8955" priority="391">
      <formula>$AK$13=1</formula>
    </cfRule>
  </conditionalFormatting>
  <conditionalFormatting sqref="AB71:AC72">
    <cfRule type="expression" dxfId="8954" priority="390">
      <formula>$AK$13=1</formula>
    </cfRule>
  </conditionalFormatting>
  <conditionalFormatting sqref="AB73:AC74">
    <cfRule type="expression" dxfId="8953" priority="389">
      <formula>$AK$13=1</formula>
    </cfRule>
  </conditionalFormatting>
  <conditionalFormatting sqref="AB75:AC76">
    <cfRule type="expression" dxfId="8952" priority="388">
      <formula>$AK$13=1</formula>
    </cfRule>
  </conditionalFormatting>
  <conditionalFormatting sqref="AD67:AE76">
    <cfRule type="expression" dxfId="8951" priority="387">
      <formula>$AK$13=1</formula>
    </cfRule>
  </conditionalFormatting>
  <conditionalFormatting sqref="AB125:AC126">
    <cfRule type="expression" dxfId="8950" priority="381">
      <formula>$AB$67=x</formula>
    </cfRule>
    <cfRule type="expression" dxfId="8949" priority="386">
      <formula>$AK$13=1</formula>
    </cfRule>
  </conditionalFormatting>
  <conditionalFormatting sqref="AB127:AC128">
    <cfRule type="expression" dxfId="8948" priority="376">
      <formula>$AB$69=x</formula>
    </cfRule>
    <cfRule type="expression" dxfId="8947" priority="385">
      <formula>$AK$13=1</formula>
    </cfRule>
  </conditionalFormatting>
  <conditionalFormatting sqref="AB129:AC130">
    <cfRule type="expression" dxfId="8946" priority="371">
      <formula>$AB$71=x</formula>
    </cfRule>
    <cfRule type="expression" dxfId="8945" priority="384">
      <formula>$AK$13=1</formula>
    </cfRule>
  </conditionalFormatting>
  <conditionalFormatting sqref="AB131:AC132">
    <cfRule type="expression" dxfId="8944" priority="366">
      <formula>$AB$73=x</formula>
    </cfRule>
    <cfRule type="expression" dxfId="8943" priority="383">
      <formula>$AK$13=1</formula>
    </cfRule>
  </conditionalFormatting>
  <conditionalFormatting sqref="AB133:AC134">
    <cfRule type="expression" dxfId="8942" priority="361">
      <formula>$AB$75=x</formula>
    </cfRule>
    <cfRule type="expression" dxfId="8941" priority="382">
      <formula>$AK$13=1</formula>
    </cfRule>
  </conditionalFormatting>
  <conditionalFormatting sqref="AJ125:AK126">
    <cfRule type="expression" dxfId="8940" priority="377">
      <formula>$AJ$67=x</formula>
    </cfRule>
  </conditionalFormatting>
  <conditionalFormatting sqref="AJ127:AK128">
    <cfRule type="expression" dxfId="8939" priority="372">
      <formula>$AJ$69=x</formula>
    </cfRule>
  </conditionalFormatting>
  <conditionalFormatting sqref="AJ129:AK130">
    <cfRule type="expression" dxfId="8938" priority="367">
      <formula>$AJ$71=x</formula>
    </cfRule>
  </conditionalFormatting>
  <conditionalFormatting sqref="AJ131:AK132">
    <cfRule type="expression" dxfId="8937" priority="362">
      <formula>$AJ$73=x</formula>
    </cfRule>
  </conditionalFormatting>
  <conditionalFormatting sqref="AJ133:AK134">
    <cfRule type="expression" dxfId="8936" priority="357">
      <formula>$AJ$75=x</formula>
    </cfRule>
  </conditionalFormatting>
  <conditionalFormatting sqref="AD125:AE126">
    <cfRule type="expression" dxfId="8935" priority="380">
      <formula>$AD$67=x</formula>
    </cfRule>
  </conditionalFormatting>
  <conditionalFormatting sqref="AF125:AG126">
    <cfRule type="expression" dxfId="8934" priority="379">
      <formula>$AF$67=x</formula>
    </cfRule>
  </conditionalFormatting>
  <conditionalFormatting sqref="AH125:AI126">
    <cfRule type="expression" dxfId="8933" priority="378">
      <formula>$AH$67=x</formula>
    </cfRule>
  </conditionalFormatting>
  <conditionalFormatting sqref="AD127:AE128">
    <cfRule type="expression" dxfId="8932" priority="375">
      <formula>$AD$69=x</formula>
    </cfRule>
  </conditionalFormatting>
  <conditionalFormatting sqref="AF127:AG128">
    <cfRule type="expression" dxfId="8931" priority="374">
      <formula>$AF$69=x</formula>
    </cfRule>
  </conditionalFormatting>
  <conditionalFormatting sqref="AH127:AI128">
    <cfRule type="expression" dxfId="8930" priority="373">
      <formula>$AH$69=x</formula>
    </cfRule>
  </conditionalFormatting>
  <conditionalFormatting sqref="AD129:AE130">
    <cfRule type="expression" dxfId="8929" priority="370">
      <formula>$AD$71=x</formula>
    </cfRule>
  </conditionalFormatting>
  <conditionalFormatting sqref="AF129:AG130">
    <cfRule type="expression" dxfId="8928" priority="369">
      <formula>$AF$71=x</formula>
    </cfRule>
  </conditionalFormatting>
  <conditionalFormatting sqref="AH129:AI130">
    <cfRule type="expression" dxfId="8927" priority="368">
      <formula>$AH$71=x</formula>
    </cfRule>
  </conditionalFormatting>
  <conditionalFormatting sqref="AD131:AE132">
    <cfRule type="expression" dxfId="8926" priority="365">
      <formula>$AD$73=x</formula>
    </cfRule>
  </conditionalFormatting>
  <conditionalFormatting sqref="AF131:AG132">
    <cfRule type="expression" dxfId="8925" priority="364">
      <formula>$AF$73=x</formula>
    </cfRule>
  </conditionalFormatting>
  <conditionalFormatting sqref="AH131:AI132">
    <cfRule type="expression" dxfId="8924" priority="363">
      <formula>$AH$73=x</formula>
    </cfRule>
  </conditionalFormatting>
  <conditionalFormatting sqref="AD133:AE134">
    <cfRule type="expression" dxfId="8923" priority="360">
      <formula>$AD$75=x</formula>
    </cfRule>
  </conditionalFormatting>
  <conditionalFormatting sqref="AF133:AG134">
    <cfRule type="expression" dxfId="8922" priority="359">
      <formula>$AF$75=x</formula>
    </cfRule>
  </conditionalFormatting>
  <conditionalFormatting sqref="AH133:AI134">
    <cfRule type="expression" dxfId="8921" priority="358">
      <formula>$AH$75=x</formula>
    </cfRule>
  </conditionalFormatting>
  <conditionalFormatting sqref="D29:AB34">
    <cfRule type="cellIs" dxfId="8920" priority="355" operator="notEqual">
      <formula>$BF$19</formula>
    </cfRule>
  </conditionalFormatting>
  <conditionalFormatting sqref="AD29">
    <cfRule type="cellIs" dxfId="8919" priority="354" operator="notEqual">
      <formula>$BF$19</formula>
    </cfRule>
  </conditionalFormatting>
  <conditionalFormatting sqref="E67:H67">
    <cfRule type="expression" dxfId="8918" priority="353">
      <formula>$I$66&lt;&gt;""</formula>
    </cfRule>
  </conditionalFormatting>
  <conditionalFormatting sqref="I67:V67">
    <cfRule type="expression" dxfId="8917" priority="352">
      <formula>$I$66&lt;&gt;""</formula>
    </cfRule>
  </conditionalFormatting>
  <conditionalFormatting sqref="D22">
    <cfRule type="expression" dxfId="8916" priority="351">
      <formula>$AK$13&lt;&gt;1</formula>
    </cfRule>
  </conditionalFormatting>
  <conditionalFormatting sqref="X90:Y90">
    <cfRule type="expression" dxfId="8915" priority="338">
      <formula>AND($D90&lt;&gt;"",$X90="")</formula>
    </cfRule>
  </conditionalFormatting>
  <conditionalFormatting sqref="Z90:AA90">
    <cfRule type="expression" dxfId="8914" priority="337">
      <formula>AND($D90&lt;&gt;"",$Z90="")</formula>
    </cfRule>
  </conditionalFormatting>
  <conditionalFormatting sqref="AB90:AC90">
    <cfRule type="expression" dxfId="8913" priority="336">
      <formula>AND($D90&lt;&gt;"",$AB90="")</formula>
    </cfRule>
  </conditionalFormatting>
  <conditionalFormatting sqref="AD90:AE90">
    <cfRule type="expression" dxfId="8912" priority="335">
      <formula>AND($D90&lt;&gt;"",$AD90="")</formula>
    </cfRule>
  </conditionalFormatting>
  <conditionalFormatting sqref="AF90:AG90">
    <cfRule type="expression" dxfId="8911" priority="334">
      <formula>AND($D90&lt;&gt;"",$AF90="")</formula>
    </cfRule>
  </conditionalFormatting>
  <conditionalFormatting sqref="AH90:AI90">
    <cfRule type="expression" dxfId="8910" priority="333">
      <formula>AND($D90&lt;&gt;"",$AH90="")</formula>
    </cfRule>
  </conditionalFormatting>
  <conditionalFormatting sqref="AJ90:AK90">
    <cfRule type="expression" dxfId="8909" priority="332">
      <formula>AND($D90&lt;&gt;"",$AJ90="")</formula>
    </cfRule>
  </conditionalFormatting>
  <conditionalFormatting sqref="X91:Y91">
    <cfRule type="expression" dxfId="8908" priority="331">
      <formula>AND($D91&lt;&gt;"",$X91="")</formula>
    </cfRule>
  </conditionalFormatting>
  <conditionalFormatting sqref="Z91:AA91">
    <cfRule type="expression" dxfId="8907" priority="330">
      <formula>AND($D91&lt;&gt;"",$Z91="")</formula>
    </cfRule>
  </conditionalFormatting>
  <conditionalFormatting sqref="AB91:AC91">
    <cfRule type="expression" dxfId="8906" priority="329">
      <formula>AND($D91&lt;&gt;"",$AB91="")</formula>
    </cfRule>
  </conditionalFormatting>
  <conditionalFormatting sqref="AD91:AE91">
    <cfRule type="expression" dxfId="8905" priority="328">
      <formula>AND($D91&lt;&gt;"",$AD91="")</formula>
    </cfRule>
  </conditionalFormatting>
  <conditionalFormatting sqref="AF91:AG91">
    <cfRule type="expression" dxfId="8904" priority="327">
      <formula>AND($D91&lt;&gt;"",$AF91="")</formula>
    </cfRule>
  </conditionalFormatting>
  <conditionalFormatting sqref="AH91:AI91">
    <cfRule type="expression" dxfId="8903" priority="326">
      <formula>AND($D91&lt;&gt;"",$AH91="")</formula>
    </cfRule>
  </conditionalFormatting>
  <conditionalFormatting sqref="AJ91:AK91">
    <cfRule type="expression" dxfId="8902" priority="325">
      <formula>AND($D91&lt;&gt;"",$AJ91="")</formula>
    </cfRule>
  </conditionalFormatting>
  <conditionalFormatting sqref="X92:Y92">
    <cfRule type="expression" dxfId="8901" priority="324">
      <formula>AND($D92&lt;&gt;"",$X92="")</formula>
    </cfRule>
  </conditionalFormatting>
  <conditionalFormatting sqref="Z92:AA92">
    <cfRule type="expression" dxfId="8900" priority="323">
      <formula>AND($D92&lt;&gt;"",$Z92="")</formula>
    </cfRule>
  </conditionalFormatting>
  <conditionalFormatting sqref="AB92:AC92">
    <cfRule type="expression" dxfId="8899" priority="322">
      <formula>AND($D92&lt;&gt;"",$AB92="")</formula>
    </cfRule>
  </conditionalFormatting>
  <conditionalFormatting sqref="AD92:AE92">
    <cfRule type="expression" dxfId="8898" priority="321">
      <formula>AND($D92&lt;&gt;"",$AD92="")</formula>
    </cfRule>
  </conditionalFormatting>
  <conditionalFormatting sqref="AF92:AG92">
    <cfRule type="expression" dxfId="8897" priority="320">
      <formula>AND($D92&lt;&gt;"",$AF92="")</formula>
    </cfRule>
  </conditionalFormatting>
  <conditionalFormatting sqref="AH92:AI92">
    <cfRule type="expression" dxfId="8896" priority="319">
      <formula>AND($D92&lt;&gt;"",$AH92="")</formula>
    </cfRule>
  </conditionalFormatting>
  <conditionalFormatting sqref="AJ92:AK92">
    <cfRule type="expression" dxfId="8895" priority="318">
      <formula>AND($D92&lt;&gt;"",$AJ92="")</formula>
    </cfRule>
  </conditionalFormatting>
  <conditionalFormatting sqref="X93:Y93">
    <cfRule type="expression" dxfId="8894" priority="317">
      <formula>AND($D93&lt;&gt;"",$X93="")</formula>
    </cfRule>
  </conditionalFormatting>
  <conditionalFormatting sqref="Z93:AA93">
    <cfRule type="expression" dxfId="8893" priority="316">
      <formula>AND($D93&lt;&gt;"",$Z93="")</formula>
    </cfRule>
  </conditionalFormatting>
  <conditionalFormatting sqref="AB93:AC93">
    <cfRule type="expression" dxfId="8892" priority="315">
      <formula>AND($D93&lt;&gt;"",$AB93="")</formula>
    </cfRule>
  </conditionalFormatting>
  <conditionalFormatting sqref="AD93:AE93">
    <cfRule type="expression" dxfId="8891" priority="314">
      <formula>AND($D93&lt;&gt;"",$AD93="")</formula>
    </cfRule>
  </conditionalFormatting>
  <conditionalFormatting sqref="AF93:AG93">
    <cfRule type="expression" dxfId="8890" priority="313">
      <formula>AND($D93&lt;&gt;"",$AF93="")</formula>
    </cfRule>
  </conditionalFormatting>
  <conditionalFormatting sqref="AH93:AI93">
    <cfRule type="expression" dxfId="8889" priority="312">
      <formula>AND($D93&lt;&gt;"",$AH93="")</formula>
    </cfRule>
  </conditionalFormatting>
  <conditionalFormatting sqref="AJ93:AK93">
    <cfRule type="expression" dxfId="8888" priority="311">
      <formula>AND($D93&lt;&gt;"",$AJ93="")</formula>
    </cfRule>
  </conditionalFormatting>
  <conditionalFormatting sqref="X94:Y94">
    <cfRule type="expression" dxfId="8887" priority="310">
      <formula>AND($D94&lt;&gt;"",$X94="")</formula>
    </cfRule>
  </conditionalFormatting>
  <conditionalFormatting sqref="Z94:AA94">
    <cfRule type="expression" dxfId="8886" priority="309">
      <formula>AND($D94&lt;&gt;"",$Z94="")</formula>
    </cfRule>
  </conditionalFormatting>
  <conditionalFormatting sqref="AB94:AC94">
    <cfRule type="expression" dxfId="8885" priority="308">
      <formula>AND($D94&lt;&gt;"",$AB94="")</formula>
    </cfRule>
  </conditionalFormatting>
  <conditionalFormatting sqref="AD94:AE94">
    <cfRule type="expression" dxfId="8884" priority="307">
      <formula>AND($D94&lt;&gt;"",$AD94="")</formula>
    </cfRule>
  </conditionalFormatting>
  <conditionalFormatting sqref="AF94:AG94">
    <cfRule type="expression" dxfId="8883" priority="306">
      <formula>AND($D94&lt;&gt;"",$AF94="")</formula>
    </cfRule>
  </conditionalFormatting>
  <conditionalFormatting sqref="AH94:AI94">
    <cfRule type="expression" dxfId="8882" priority="305">
      <formula>AND($D94&lt;&gt;"",$AH94="")</formula>
    </cfRule>
  </conditionalFormatting>
  <conditionalFormatting sqref="AJ94:AK94">
    <cfRule type="expression" dxfId="8881" priority="304">
      <formula>AND($D94&lt;&gt;"",$AJ94="")</formula>
    </cfRule>
  </conditionalFormatting>
  <conditionalFormatting sqref="X95:Y95">
    <cfRule type="expression" dxfId="8880" priority="303">
      <formula>AND($D95&lt;&gt;"",$X95="")</formula>
    </cfRule>
  </conditionalFormatting>
  <conditionalFormatting sqref="Z95:AA95">
    <cfRule type="expression" dxfId="8879" priority="302">
      <formula>AND($D95&lt;&gt;"",$Z95="")</formula>
    </cfRule>
  </conditionalFormatting>
  <conditionalFormatting sqref="AB95:AC95">
    <cfRule type="expression" dxfId="8878" priority="301">
      <formula>AND($D95&lt;&gt;"",$AB95="")</formula>
    </cfRule>
  </conditionalFormatting>
  <conditionalFormatting sqref="AD95:AE95">
    <cfRule type="expression" dxfId="8877" priority="300">
      <formula>AND($D95&lt;&gt;"",$AD95="")</formula>
    </cfRule>
  </conditionalFormatting>
  <conditionalFormatting sqref="AF95:AG95">
    <cfRule type="expression" dxfId="8876" priority="299">
      <formula>AND($D95&lt;&gt;"",$AF95="")</formula>
    </cfRule>
  </conditionalFormatting>
  <conditionalFormatting sqref="AH95:AI95">
    <cfRule type="expression" dxfId="8875" priority="298">
      <formula>AND($D95&lt;&gt;"",$AH95="")</formula>
    </cfRule>
  </conditionalFormatting>
  <conditionalFormatting sqref="AJ95:AK95">
    <cfRule type="expression" dxfId="8874" priority="297">
      <formula>AND($D95&lt;&gt;"",$AJ95="")</formula>
    </cfRule>
  </conditionalFormatting>
  <conditionalFormatting sqref="X96:Y96">
    <cfRule type="expression" dxfId="8873" priority="296">
      <formula>AND($D96&lt;&gt;"",$X96="")</formula>
    </cfRule>
  </conditionalFormatting>
  <conditionalFormatting sqref="Z96:AA96">
    <cfRule type="expression" dxfId="8872" priority="295">
      <formula>AND($D96&lt;&gt;"",$Z96="")</formula>
    </cfRule>
  </conditionalFormatting>
  <conditionalFormatting sqref="AB96:AC96">
    <cfRule type="expression" dxfId="8871" priority="294">
      <formula>AND($D96&lt;&gt;"",$AB96="")</formula>
    </cfRule>
  </conditionalFormatting>
  <conditionalFormatting sqref="AD96:AE96">
    <cfRule type="expression" dxfId="8870" priority="293">
      <formula>AND($D96&lt;&gt;"",$AD96="")</formula>
    </cfRule>
  </conditionalFormatting>
  <conditionalFormatting sqref="AF96:AG96">
    <cfRule type="expression" dxfId="8869" priority="292">
      <formula>AND($D96&lt;&gt;"",$AF96="")</formula>
    </cfRule>
  </conditionalFormatting>
  <conditionalFormatting sqref="AH96:AI96">
    <cfRule type="expression" dxfId="8868" priority="291">
      <formula>AND($D96&lt;&gt;"",$AH96="")</formula>
    </cfRule>
  </conditionalFormatting>
  <conditionalFormatting sqref="AJ96:AK96">
    <cfRule type="expression" dxfId="8867" priority="290">
      <formula>AND($D96&lt;&gt;"",$AJ96="")</formula>
    </cfRule>
  </conditionalFormatting>
  <conditionalFormatting sqref="X105:Y105">
    <cfRule type="expression" dxfId="8866" priority="249">
      <formula>AND($D105&lt;&gt;"",$X105="")</formula>
    </cfRule>
  </conditionalFormatting>
  <conditionalFormatting sqref="Z105:AA105">
    <cfRule type="expression" dxfId="8865" priority="248">
      <formula>AND($D105&lt;&gt;"",$Z105="")</formula>
    </cfRule>
  </conditionalFormatting>
  <conditionalFormatting sqref="AB105:AC105">
    <cfRule type="expression" dxfId="8864" priority="247">
      <formula>AND($D105&lt;&gt;"",$AB105="")</formula>
    </cfRule>
  </conditionalFormatting>
  <conditionalFormatting sqref="AD105:AE105">
    <cfRule type="expression" dxfId="8863" priority="246">
      <formula>AND($D105&lt;&gt;"",$AD105="")</formula>
    </cfRule>
  </conditionalFormatting>
  <conditionalFormatting sqref="AF105:AG105">
    <cfRule type="expression" dxfId="8862" priority="245">
      <formula>AND($D105&lt;&gt;"",$AF105="")</formula>
    </cfRule>
  </conditionalFormatting>
  <conditionalFormatting sqref="AH105:AI105">
    <cfRule type="expression" dxfId="8861" priority="244">
      <formula>AND($D105&lt;&gt;"",$AH105="")</formula>
    </cfRule>
  </conditionalFormatting>
  <conditionalFormatting sqref="AJ105:AK105">
    <cfRule type="expression" dxfId="8860" priority="243">
      <formula>AND($D105&lt;&gt;"",$AJ105="")</formula>
    </cfRule>
  </conditionalFormatting>
  <conditionalFormatting sqref="X104:Y104">
    <cfRule type="expression" dxfId="8859" priority="256">
      <formula>AND($D104&lt;&gt;"",$X104="")</formula>
    </cfRule>
  </conditionalFormatting>
  <conditionalFormatting sqref="Z104:AA104">
    <cfRule type="expression" dxfId="8858" priority="255">
      <formula>AND($D104&lt;&gt;"",$Z104="")</formula>
    </cfRule>
  </conditionalFormatting>
  <conditionalFormatting sqref="AB104:AC104">
    <cfRule type="expression" dxfId="8857" priority="254">
      <formula>AND($D104&lt;&gt;"",$AB104="")</formula>
    </cfRule>
  </conditionalFormatting>
  <conditionalFormatting sqref="AD104:AE104">
    <cfRule type="expression" dxfId="8856" priority="253">
      <formula>AND($D104&lt;&gt;"",$AD104="")</formula>
    </cfRule>
  </conditionalFormatting>
  <conditionalFormatting sqref="AF104:AG104">
    <cfRule type="expression" dxfId="8855" priority="252">
      <formula>AND($D104&lt;&gt;"",$AF104="")</formula>
    </cfRule>
  </conditionalFormatting>
  <conditionalFormatting sqref="AH104:AI104">
    <cfRule type="expression" dxfId="8854" priority="251">
      <formula>AND($D104&lt;&gt;"",$AH104="")</formula>
    </cfRule>
  </conditionalFormatting>
  <conditionalFormatting sqref="AJ104:AK104">
    <cfRule type="expression" dxfId="8853" priority="250">
      <formula>AND($D104&lt;&gt;"",$AJ104="")</formula>
    </cfRule>
  </conditionalFormatting>
  <conditionalFormatting sqref="X106:Y106">
    <cfRule type="expression" dxfId="8852" priority="242">
      <formula>AND($D106&lt;&gt;"",$X106="")</formula>
    </cfRule>
  </conditionalFormatting>
  <conditionalFormatting sqref="Z106:AA106">
    <cfRule type="expression" dxfId="8851" priority="241">
      <formula>AND($D106&lt;&gt;"",$Z106="")</formula>
    </cfRule>
  </conditionalFormatting>
  <conditionalFormatting sqref="AB106:AC106">
    <cfRule type="expression" dxfId="8850" priority="240">
      <formula>AND($D106&lt;&gt;"",$AB106="")</formula>
    </cfRule>
  </conditionalFormatting>
  <conditionalFormatting sqref="AD106:AE106">
    <cfRule type="expression" dxfId="8849" priority="239">
      <formula>AND($D106&lt;&gt;"",$AD106="")</formula>
    </cfRule>
  </conditionalFormatting>
  <conditionalFormatting sqref="AF106:AG106">
    <cfRule type="expression" dxfId="8848" priority="238">
      <formula>AND($D106&lt;&gt;"",$AF106="")</formula>
    </cfRule>
  </conditionalFormatting>
  <conditionalFormatting sqref="AH106:AI106">
    <cfRule type="expression" dxfId="8847" priority="237">
      <formula>AND($D106&lt;&gt;"",$AH106="")</formula>
    </cfRule>
  </conditionalFormatting>
  <conditionalFormatting sqref="AJ106:AK106">
    <cfRule type="expression" dxfId="8846" priority="236">
      <formula>AND($D106&lt;&gt;"",$AJ106="")</formula>
    </cfRule>
  </conditionalFormatting>
  <conditionalFormatting sqref="X107:Y107">
    <cfRule type="expression" dxfId="8845" priority="235">
      <formula>AND($D107&lt;&gt;"",$X107="")</formula>
    </cfRule>
  </conditionalFormatting>
  <conditionalFormatting sqref="Z107:AA107">
    <cfRule type="expression" dxfId="8844" priority="234">
      <formula>AND($D107&lt;&gt;"",$Z107="")</formula>
    </cfRule>
  </conditionalFormatting>
  <conditionalFormatting sqref="AB107:AC107">
    <cfRule type="expression" dxfId="8843" priority="233">
      <formula>AND($D107&lt;&gt;"",$AB107="")</formula>
    </cfRule>
  </conditionalFormatting>
  <conditionalFormatting sqref="AD107:AE107">
    <cfRule type="expression" dxfId="8842" priority="232">
      <formula>AND($D107&lt;&gt;"",$AD107="")</formula>
    </cfRule>
  </conditionalFormatting>
  <conditionalFormatting sqref="AF107:AG107">
    <cfRule type="expression" dxfId="8841" priority="231">
      <formula>AND($D107&lt;&gt;"",$AF107="")</formula>
    </cfRule>
  </conditionalFormatting>
  <conditionalFormatting sqref="AH107:AI107">
    <cfRule type="expression" dxfId="8840" priority="230">
      <formula>AND($D107&lt;&gt;"",$AH107="")</formula>
    </cfRule>
  </conditionalFormatting>
  <conditionalFormatting sqref="AJ107:AK107">
    <cfRule type="expression" dxfId="8839" priority="229">
      <formula>AND($D107&lt;&gt;"",$AJ107="")</formula>
    </cfRule>
  </conditionalFormatting>
  <conditionalFormatting sqref="X108:Y108">
    <cfRule type="expression" dxfId="8838" priority="228">
      <formula>AND($D108&lt;&gt;"",$X108="")</formula>
    </cfRule>
  </conditionalFormatting>
  <conditionalFormatting sqref="Z108:AA108">
    <cfRule type="expression" dxfId="8837" priority="227">
      <formula>AND($D108&lt;&gt;"",$Z108="")</formula>
    </cfRule>
  </conditionalFormatting>
  <conditionalFormatting sqref="AB108:AC108">
    <cfRule type="expression" dxfId="8836" priority="226">
      <formula>AND($D108&lt;&gt;"",$AB108="")</formula>
    </cfRule>
  </conditionalFormatting>
  <conditionalFormatting sqref="AD108:AE108">
    <cfRule type="expression" dxfId="8835" priority="225">
      <formula>AND($D108&lt;&gt;"",$AD108="")</formula>
    </cfRule>
  </conditionalFormatting>
  <conditionalFormatting sqref="AF108:AG108">
    <cfRule type="expression" dxfId="8834" priority="224">
      <formula>AND($D108&lt;&gt;"",$AF108="")</formula>
    </cfRule>
  </conditionalFormatting>
  <conditionalFormatting sqref="AH108:AI108">
    <cfRule type="expression" dxfId="8833" priority="223">
      <formula>AND($D108&lt;&gt;"",$AH108="")</formula>
    </cfRule>
  </conditionalFormatting>
  <conditionalFormatting sqref="AJ108:AK108">
    <cfRule type="expression" dxfId="8832" priority="222">
      <formula>AND($D108&lt;&gt;"",$AJ108="")</formula>
    </cfRule>
  </conditionalFormatting>
  <conditionalFormatting sqref="X109:Y109">
    <cfRule type="expression" dxfId="8831" priority="221">
      <formula>AND($D109&lt;&gt;"",$X109="")</formula>
    </cfRule>
  </conditionalFormatting>
  <conditionalFormatting sqref="Z109:AA109">
    <cfRule type="expression" dxfId="8830" priority="220">
      <formula>AND($D109&lt;&gt;"",$Z109="")</formula>
    </cfRule>
  </conditionalFormatting>
  <conditionalFormatting sqref="AB109:AC109">
    <cfRule type="expression" dxfId="8829" priority="219">
      <formula>AND($D109&lt;&gt;"",$AB109="")</formula>
    </cfRule>
  </conditionalFormatting>
  <conditionalFormatting sqref="AD109:AE109">
    <cfRule type="expression" dxfId="8828" priority="218">
      <formula>AND($D109&lt;&gt;"",$AD109="")</formula>
    </cfRule>
  </conditionalFormatting>
  <conditionalFormatting sqref="AF109:AG109">
    <cfRule type="expression" dxfId="8827" priority="217">
      <formula>AND($D109&lt;&gt;"",$AF109="")</formula>
    </cfRule>
  </conditionalFormatting>
  <conditionalFormatting sqref="AH109:AI109">
    <cfRule type="expression" dxfId="8826" priority="216">
      <formula>AND($D109&lt;&gt;"",$AH109="")</formula>
    </cfRule>
  </conditionalFormatting>
  <conditionalFormatting sqref="AJ109:AK109">
    <cfRule type="expression" dxfId="8825" priority="215">
      <formula>AND($D109&lt;&gt;"",$AJ109="")</formula>
    </cfRule>
  </conditionalFormatting>
  <conditionalFormatting sqref="X110:Y110">
    <cfRule type="expression" dxfId="8824" priority="214">
      <formula>AND($D110&lt;&gt;"",$X110="")</formula>
    </cfRule>
  </conditionalFormatting>
  <conditionalFormatting sqref="Z110:AA110">
    <cfRule type="expression" dxfId="8823" priority="213">
      <formula>AND($D110&lt;&gt;"",$Z110="")</formula>
    </cfRule>
  </conditionalFormatting>
  <conditionalFormatting sqref="AB110:AC110">
    <cfRule type="expression" dxfId="8822" priority="212">
      <formula>AND($D110&lt;&gt;"",$AB110="")</formula>
    </cfRule>
  </conditionalFormatting>
  <conditionalFormatting sqref="AD110:AE110">
    <cfRule type="expression" dxfId="8821" priority="211">
      <formula>AND($D110&lt;&gt;"",$AD110="")</formula>
    </cfRule>
  </conditionalFormatting>
  <conditionalFormatting sqref="AF110:AG110">
    <cfRule type="expression" dxfId="8820" priority="210">
      <formula>AND($D110&lt;&gt;"",$AF110="")</formula>
    </cfRule>
  </conditionalFormatting>
  <conditionalFormatting sqref="AH110:AI110">
    <cfRule type="expression" dxfId="8819" priority="209">
      <formula>AND($D110&lt;&gt;"",$AH110="")</formula>
    </cfRule>
  </conditionalFormatting>
  <conditionalFormatting sqref="AJ110:AK110">
    <cfRule type="expression" dxfId="8818" priority="208">
      <formula>AND($D110&lt;&gt;"",$AJ110="")</formula>
    </cfRule>
  </conditionalFormatting>
  <conditionalFormatting sqref="X111:Y111">
    <cfRule type="expression" dxfId="8817" priority="207">
      <formula>AND($D111&lt;&gt;"",$X111="")</formula>
    </cfRule>
  </conditionalFormatting>
  <conditionalFormatting sqref="Z111:AA111">
    <cfRule type="expression" dxfId="8816" priority="206">
      <formula>AND($D111&lt;&gt;"",$Z111="")</formula>
    </cfRule>
  </conditionalFormatting>
  <conditionalFormatting sqref="AB111:AC111">
    <cfRule type="expression" dxfId="8815" priority="205">
      <formula>AND($D111&lt;&gt;"",$AB111="")</formula>
    </cfRule>
  </conditionalFormatting>
  <conditionalFormatting sqref="AD111:AE111">
    <cfRule type="expression" dxfId="8814" priority="204">
      <formula>AND($D111&lt;&gt;"",$AD111="")</formula>
    </cfRule>
  </conditionalFormatting>
  <conditionalFormatting sqref="AF111:AG111">
    <cfRule type="expression" dxfId="8813" priority="203">
      <formula>AND($D111&lt;&gt;"",$AF111="")</formula>
    </cfRule>
  </conditionalFormatting>
  <conditionalFormatting sqref="AH111:AI111">
    <cfRule type="expression" dxfId="8812" priority="202">
      <formula>AND($D111&lt;&gt;"",$AH111="")</formula>
    </cfRule>
  </conditionalFormatting>
  <conditionalFormatting sqref="AJ111:AK111">
    <cfRule type="expression" dxfId="8811" priority="201">
      <formula>AND($D111&lt;&gt;"",$AJ111="")</formula>
    </cfRule>
  </conditionalFormatting>
  <conditionalFormatting sqref="S144:W146">
    <cfRule type="expression" dxfId="8810" priority="52">
      <formula>$AM$145=x</formula>
    </cfRule>
  </conditionalFormatting>
  <conditionalFormatting sqref="AL144:AR146">
    <cfRule type="expression" dxfId="8809" priority="51">
      <formula>$T$145=x</formula>
    </cfRule>
  </conditionalFormatting>
  <conditionalFormatting sqref="R69:W73 R123:W127 R76:W80 R130:W134">
    <cfRule type="expression" dxfId="8808" priority="410">
      <formula>$BL$231=1</formula>
    </cfRule>
  </conditionalFormatting>
  <conditionalFormatting sqref="AK13">
    <cfRule type="expression" dxfId="8807" priority="411">
      <formula>$BL$231=1</formula>
    </cfRule>
  </conditionalFormatting>
  <conditionalFormatting sqref="BF19">
    <cfRule type="expression" dxfId="8806" priority="49">
      <formula>$BL$231=1</formula>
    </cfRule>
  </conditionalFormatting>
  <conditionalFormatting sqref="X102:Y102">
    <cfRule type="expression" dxfId="8805" priority="41">
      <formula>AND($D102&lt;&gt;"",$X102="")</formula>
    </cfRule>
  </conditionalFormatting>
  <conditionalFormatting sqref="Z102:AA102">
    <cfRule type="expression" dxfId="8804" priority="40">
      <formula>AND($D102&lt;&gt;"",$Z102="")</formula>
    </cfRule>
  </conditionalFormatting>
  <conditionalFormatting sqref="AB102:AC102">
    <cfRule type="expression" dxfId="8803" priority="39">
      <formula>AND($D102&lt;&gt;"",$AB102="")</formula>
    </cfRule>
  </conditionalFormatting>
  <conditionalFormatting sqref="AD102:AE102">
    <cfRule type="expression" dxfId="8802" priority="38">
      <formula>AND($D102&lt;&gt;"",$AD102="")</formula>
    </cfRule>
  </conditionalFormatting>
  <conditionalFormatting sqref="AF102:AG102">
    <cfRule type="expression" dxfId="8801" priority="37">
      <formula>AND($D102&lt;&gt;"",$AF102="")</formula>
    </cfRule>
  </conditionalFormatting>
  <conditionalFormatting sqref="AH102:AI102">
    <cfRule type="expression" dxfId="8800" priority="36">
      <formula>AND($D102&lt;&gt;"",$AH102="")</formula>
    </cfRule>
  </conditionalFormatting>
  <conditionalFormatting sqref="AJ102:AK102">
    <cfRule type="expression" dxfId="8799" priority="35">
      <formula>AND($D102&lt;&gt;"",$AJ102="")</formula>
    </cfRule>
  </conditionalFormatting>
  <conditionalFormatting sqref="X103:Y103">
    <cfRule type="expression" dxfId="8798" priority="34">
      <formula>AND($D103&lt;&gt;"",$X103="")</formula>
    </cfRule>
  </conditionalFormatting>
  <conditionalFormatting sqref="Z103:AA103">
    <cfRule type="expression" dxfId="8797" priority="33">
      <formula>AND($D103&lt;&gt;"",$Z103="")</formula>
    </cfRule>
  </conditionalFormatting>
  <conditionalFormatting sqref="AB103:AC103">
    <cfRule type="expression" dxfId="8796" priority="32">
      <formula>AND($D103&lt;&gt;"",$AB103="")</formula>
    </cfRule>
  </conditionalFormatting>
  <conditionalFormatting sqref="AD103:AE103">
    <cfRule type="expression" dxfId="8795" priority="31">
      <formula>AND($D103&lt;&gt;"",$AD103="")</formula>
    </cfRule>
  </conditionalFormatting>
  <conditionalFormatting sqref="AF103:AG103">
    <cfRule type="expression" dxfId="8794" priority="30">
      <formula>AND($D103&lt;&gt;"",$AF103="")</formula>
    </cfRule>
  </conditionalFormatting>
  <conditionalFormatting sqref="AH103:AI103">
    <cfRule type="expression" dxfId="8793" priority="29">
      <formula>AND($D103&lt;&gt;"",$AH103="")</formula>
    </cfRule>
  </conditionalFormatting>
  <conditionalFormatting sqref="AJ103:AK103">
    <cfRule type="expression" dxfId="8792" priority="28">
      <formula>AND($D103&lt;&gt;"",$AJ103="")</formula>
    </cfRule>
  </conditionalFormatting>
  <conditionalFormatting sqref="D177:BG179 D180:AZ180 E181:AZ189 D190:AZ199 BG181:BG199">
    <cfRule type="expression" dxfId="8791" priority="27">
      <formula>$AM$145=x</formula>
    </cfRule>
  </conditionalFormatting>
  <conditionalFormatting sqref="X88:Y88">
    <cfRule type="expression" dxfId="8790" priority="21">
      <formula>AND($D88&lt;&gt;"",$X88="")</formula>
    </cfRule>
  </conditionalFormatting>
  <conditionalFormatting sqref="X89:Y89">
    <cfRule type="expression" dxfId="8789" priority="20">
      <formula>AND($D89&lt;&gt;"",$X89="")</formula>
    </cfRule>
  </conditionalFormatting>
  <conditionalFormatting sqref="Z88:AA88">
    <cfRule type="expression" dxfId="8788" priority="19">
      <formula>AND($D88&lt;&gt;"",$Z88="")</formula>
    </cfRule>
  </conditionalFormatting>
  <conditionalFormatting sqref="Z89:AA89">
    <cfRule type="expression" dxfId="8787" priority="18">
      <formula>AND($D89&lt;&gt;"",$Z89="")</formula>
    </cfRule>
  </conditionalFormatting>
  <conditionalFormatting sqref="AB88:AC89">
    <cfRule type="expression" dxfId="8786" priority="17">
      <formula>AND($D88&lt;&gt;"",$AB88="")</formula>
    </cfRule>
  </conditionalFormatting>
  <conditionalFormatting sqref="AD88:AE89">
    <cfRule type="expression" dxfId="8785" priority="16">
      <formula>AND($D88&lt;&gt;"",$AD88="")</formula>
    </cfRule>
  </conditionalFormatting>
  <conditionalFormatting sqref="AF88:AG89">
    <cfRule type="expression" dxfId="8784" priority="15">
      <formula>AND($D88&lt;&gt;"",$AF88="")</formula>
    </cfRule>
  </conditionalFormatting>
  <conditionalFormatting sqref="AH88:AI89">
    <cfRule type="expression" dxfId="8783" priority="14">
      <formula>AND($D88&lt;&gt;"",$AH88="")</formula>
    </cfRule>
  </conditionalFormatting>
  <conditionalFormatting sqref="AJ88:AK89">
    <cfRule type="expression" dxfId="8782" priority="13">
      <formula>AND($D88&lt;&gt;"",$AJ88="")</formula>
    </cfRule>
  </conditionalFormatting>
  <conditionalFormatting sqref="BG181:BL189 BH180:BL180">
    <cfRule type="expression" dxfId="8781" priority="10">
      <formula>$AM$145=x</formula>
    </cfRule>
  </conditionalFormatting>
  <conditionalFormatting sqref="BA180:BF189">
    <cfRule type="expression" dxfId="8780" priority="8">
      <formula>$AM$145=x</formula>
    </cfRule>
  </conditionalFormatting>
  <conditionalFormatting sqref="BG180:BG189">
    <cfRule type="expression" dxfId="8779" priority="7">
      <formula>$AM$145=x</formula>
    </cfRule>
  </conditionalFormatting>
  <conditionalFormatting sqref="BG180:BG189">
    <cfRule type="expression" dxfId="8778" priority="6">
      <formula>$AM$145=x</formula>
    </cfRule>
  </conditionalFormatting>
  <conditionalFormatting sqref="BA190:BF199">
    <cfRule type="expression" dxfId="8777" priority="4">
      <formula>$AM$145=x</formula>
    </cfRule>
  </conditionalFormatting>
  <conditionalFormatting sqref="BG190:BG199">
    <cfRule type="expression" dxfId="8776" priority="3">
      <formula>$AM$145=x</formula>
    </cfRule>
  </conditionalFormatting>
  <conditionalFormatting sqref="BG190:BG199">
    <cfRule type="expression" dxfId="8775" priority="2">
      <formula>$AM$145=x</formula>
    </cfRule>
  </conditionalFormatting>
  <conditionalFormatting sqref="BG190:BG199">
    <cfRule type="expression" dxfId="8774" priority="1">
      <formula>$AM$145=x</formula>
    </cfRule>
  </conditionalFormatting>
  <dataValidations count="27">
    <dataValidation type="list" allowBlank="1" showInputMessage="1" showErrorMessage="1" sqref="E190:U199" xr:uid="{00000000-0002-0000-0400-000000000000}">
      <formula1>$BK$189:$BK$199</formula1>
    </dataValidation>
    <dataValidation type="date" allowBlank="1" showInputMessage="1" showErrorMessage="1" errorTitle="FORMATO FECHA" error="Ingresar fecha en formato dd/mm/aaaa. Gracias." sqref="AX10:BF10" xr:uid="{00000000-0002-0000-0400-000001000000}">
      <formula1>42370</formula1>
      <formula2>43830</formula2>
    </dataValidation>
    <dataValidation type="list" allowBlank="1" showInputMessage="1" sqref="J51:AB60" xr:uid="{00000000-0002-0000-0400-000002000000}">
      <formula1>IF($AK$13=1,Amenazas_contexto_proceso,IF($AK$13=2,$CG$20:$CG$41,IF($AK$13=3,Amenazas_contexto_proceso,IF($AK$13=4,Amenazas_contexto_proceso,IF($AK$13=5,Oportunidades)))))</formula1>
    </dataValidation>
    <dataValidation type="list" allowBlank="1" showInputMessage="1" sqref="J39:AB48" xr:uid="{00000000-0002-0000-0400-000003000000}">
      <formula1>IF($AK$13=1,Debilidades_contexto_proceso,IF($AK$13=2,$BQ$20:$BQ$41,IF($AK$13=3,Debilidades_contexto_proceso,IF($AK$13=4,Debilidades_contexto_proceso,IF($AK$13=5,$BY$20:$BY$41)))))</formula1>
    </dataValidation>
    <dataValidation type="list" allowBlank="1" showInputMessage="1" showErrorMessage="1" sqref="AT27 AY25" xr:uid="{00000000-0002-0000-0400-000004000000}">
      <formula1>Clase_riesgo</formula1>
    </dataValidation>
    <dataValidation type="list" allowBlank="1" showInputMessage="1" showErrorMessage="1" sqref="AN102:AQ111 AN87:AQ96" xr:uid="{00000000-0002-0000-0400-000005000000}">
      <formula1>IF($D87&lt;&gt;"",Pregunta8)</formula1>
    </dataValidation>
    <dataValidation type="list" allowBlank="1" showInputMessage="1" showErrorMessage="1" sqref="AJ102:AK111 AJ87:AK96" xr:uid="{00000000-0002-0000-0400-000006000000}">
      <formula1>IF($D87&lt;&gt;"",Pregunta7)</formula1>
    </dataValidation>
    <dataValidation type="list" allowBlank="1" showInputMessage="1" showErrorMessage="1" sqref="AH102:AI111 AH87:AI96" xr:uid="{00000000-0002-0000-0400-000007000000}">
      <formula1>IF($D87&lt;&gt;"",Pregunta6)</formula1>
    </dataValidation>
    <dataValidation type="list" allowBlank="1" showInputMessage="1" showErrorMessage="1" sqref="AF102:AG111 AF87:AG96" xr:uid="{00000000-0002-0000-0400-000008000000}">
      <formula1>IF($D87&lt;&gt;"",Pregunta5)</formula1>
    </dataValidation>
    <dataValidation type="list" allowBlank="1" showInputMessage="1" showErrorMessage="1" sqref="AD102:AE111 AD87:AE96" xr:uid="{00000000-0002-0000-0400-000009000000}">
      <formula1>IF($D87&lt;&gt;"",Pregunta4)</formula1>
    </dataValidation>
    <dataValidation type="list" allowBlank="1" showInputMessage="1" showErrorMessage="1" sqref="AB102:AC111 AB87:AC96" xr:uid="{00000000-0002-0000-0400-00000A000000}">
      <formula1>IF($D87&lt;&gt;"",Pregunta3)</formula1>
    </dataValidation>
    <dataValidation type="list" allowBlank="1" showInputMessage="1" showErrorMessage="1" sqref="Z102:AA111 Z87:AA96" xr:uid="{00000000-0002-0000-0400-00000B000000}">
      <formula1>IF($D87&lt;&gt;"",Pregunta2)</formula1>
    </dataValidation>
    <dataValidation type="list" allowBlank="1" showInputMessage="1" showErrorMessage="1" sqref="X102:Y111 X87:Y96" xr:uid="{00000000-0002-0000-0400-00000C000000}">
      <formula1>IF($D87&lt;&gt;"",Pregunta1)</formula1>
    </dataValidation>
    <dataValidation type="list" allowBlank="1" showErrorMessage="1" promptTitle="Seleccione según corresponda" sqref="D29:AB34" xr:uid="{00000000-0002-0000-0400-00000D000000}">
      <formula1>IF($AK$13=1,Trámites_y_OPAS_afectados,IF($AK$13=2,Objetivos_estratégicos,IF($AK$13=3,Trámites_y_OPAS_afectados,IF($AK$13=4,Trámites_y_OPAS_afectados,IF($AK$13=5,Objetivos_estratégicos)))))</formula1>
    </dataValidation>
    <dataValidation allowBlank="1" showInputMessage="1" sqref="X18" xr:uid="{00000000-0002-0000-0400-00000E000000}"/>
    <dataValidation showInputMessage="1" showErrorMessage="1" sqref="D205:D214" xr:uid="{00000000-0002-0000-0400-00000F000000}"/>
    <dataValidation type="list" allowBlank="1" showInputMessage="1" showErrorMessage="1" sqref="T145 AM145" xr:uid="{00000000-0002-0000-0400-000010000000}">
      <formula1>x</formula1>
    </dataValidation>
    <dataValidation type="list" allowBlank="1" showInputMessage="1" showErrorMessage="1" sqref="D51:I60" xr:uid="{00000000-0002-0000-0400-000011000000}">
      <formula1>Agente_generador_externas</formula1>
    </dataValidation>
    <dataValidation type="list" allowBlank="1" showInputMessage="1" showErrorMessage="1" sqref="D39:I48" xr:uid="{00000000-0002-0000-0400-000012000000}">
      <formula1>Agente_generador_internas</formula1>
    </dataValidation>
    <dataValidation type="list" allowBlank="1" showInputMessage="1" showErrorMessage="1" sqref="V13" xr:uid="{00000000-0002-0000-0400-000013000000}">
      <formula1>Enfoque</formula1>
    </dataValidation>
    <dataValidation type="list" allowBlank="1" showInputMessage="1" showErrorMessage="1" sqref="S18" xr:uid="{00000000-0002-0000-0400-000014000000}">
      <formula1>Preposiciones</formula1>
    </dataValidation>
    <dataValidation type="list" allowBlank="1" showInputMessage="1" showErrorMessage="1" promptTitle="Categorías" prompt="Las categorías establecidas para riesgos u oportunidades están descritas al final de la Hoja de Contexto del Proceso." sqref="D18:Q18" xr:uid="{00000000-0002-0000-0400-000015000000}">
      <formula1>IF(AK13=1,Categoría_corrupción,IF(AK13=2,Categoría_estratégica,IF(AK13=3, Categoría_gestión_procesos,IF(AK13=4, Categoría_seguridad_información,IF(AK13=5, Categoría_oportunidad)))))</formula1>
    </dataValidation>
    <dataValidation type="list" showInputMessage="1" showErrorMessage="1" sqref="E180:U189" xr:uid="{00000000-0002-0000-0400-000016000000}">
      <formula1>$BK$177:$BK$187</formula1>
    </dataValidation>
    <dataValidation type="list" allowBlank="1" showInputMessage="1" showErrorMessage="1" errorTitle="Seleccionar de lista" error="Por favor seleccionar de la lista desplegable. Gracias." sqref="AD29:BF34" xr:uid="{00000000-0002-0000-0400-000017000000}">
      <formula1>IF($AK$13=1,Otros_procesos_afectados,IF($AK$13=2,Otros_procesos_afectados,IF($AK$13=3,Otros_procesos_afectados,IF($AK$13=4,Otros_procesos_afectados,IF($AK$13=5,Otros_procesos_afectados)))))</formula1>
    </dataValidation>
    <dataValidation type="date" allowBlank="1" showInputMessage="1" showErrorMessage="1" errorTitle="FORMATO DE FECHA" error="La fecha debe estar en formato dd/mm/aaaa." sqref="BA155:BF174 BA180:BF199" xr:uid="{00000000-0002-0000-0400-000018000000}">
      <formula1>1</formula1>
      <formula2>2958465</formula2>
    </dataValidation>
    <dataValidation type="date" operator="greaterThanOrEqual" allowBlank="1" showInputMessage="1" showErrorMessage="1" errorTitle="Error de fecha" error="-La fecha final debe ser mayor o igual a la inicial._x000a__x000a_-La fecha debe estar en formato dd/mm/aaaa." sqref="BG155:BG174 BG180:BG199" xr:uid="{00000000-0002-0000-0400-000019000000}">
      <formula1>BA155</formula1>
    </dataValidation>
    <dataValidation allowBlank="1" showInputMessage="1" showErrorMessage="1" errorTitle="Error de fecha" error="-La fecha final debe ser mayor o igual a la inicial._x000a__x000a_-La fecha debe estar en formato dd/mm/aaaa." sqref="BH180:BL189" xr:uid="{00000000-0002-0000-0400-00001B000000}"/>
  </dataValidations>
  <hyperlinks>
    <hyperlink ref="E75:H75" location="Enc_Imp_Corrupción!E3" display="Enc_Imp_Corrupción!E3" xr:uid="{00000000-0004-0000-0400-000000000000}"/>
    <hyperlink ref="I75:L75" location="Imp_Est_Pro_Seg!C7" display="Imp_Est_Pro_Seg!C7" xr:uid="{00000000-0004-0000-0400-000001000000}"/>
    <hyperlink ref="M75:P75" location="Imp_Est_Pro_Seg!C7" display="G. Procesos" xr:uid="{00000000-0004-0000-0400-000002000000}"/>
    <hyperlink ref="I76:L76" location="Imp_oportunidad!C7" display="Imp_oportunidad!C7" xr:uid="{00000000-0004-0000-0400-000003000000}"/>
    <hyperlink ref="E66:H66" location="Frecuencia!C7" display="Frecuencia" xr:uid="{00000000-0004-0000-0400-000004000000}"/>
    <hyperlink ref="E67:H67" location="Factibilidad!C13" display="Factibilidad" xr:uid="{00000000-0004-0000-0400-000005000000}"/>
    <hyperlink ref="E76:H76" location="'Seguridad Información'!A1" display="Seguridad Inf." xr:uid="{00000000-0004-0000-0400-000006000000}"/>
  </hyperlinks>
  <printOptions horizontalCentered="1" verticalCentered="1"/>
  <pageMargins left="0.19685039370078741" right="0.23622047244094491" top="0.19685039370078741" bottom="0.19685039370078741" header="0.31496062992125984" footer="0.31496062992125984"/>
  <pageSetup paperSize="14" scale="20" orientation="portrait" horizontalDpi="4294967294" verticalDpi="4294967294" r:id="rId1"/>
  <headerFooter>
    <oddFooter>&amp;R&amp;"Arial Narrow,Normal"&amp;7Fecha de versión: 08 de abril de 2019</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53" r:id="rId4" name="Check Box 5">
              <controlPr defaultSize="0" autoFill="0" autoLine="0" autoPict="0">
                <anchor moveWithCells="1">
                  <from>
                    <xdr:col>16</xdr:col>
                    <xdr:colOff>104775</xdr:colOff>
                    <xdr:row>25</xdr:row>
                    <xdr:rowOff>47625</xdr:rowOff>
                  </from>
                  <to>
                    <xdr:col>17</xdr:col>
                    <xdr:colOff>104775</xdr:colOff>
                    <xdr:row>25</xdr:row>
                    <xdr:rowOff>352425</xdr:rowOff>
                  </to>
                </anchor>
              </controlPr>
            </control>
          </mc:Choice>
        </mc:AlternateContent>
        <mc:AlternateContent xmlns:mc="http://schemas.openxmlformats.org/markup-compatibility/2006">
          <mc:Choice Requires="x14">
            <control shapeId="2054" r:id="rId5" name="Check Box 6">
              <controlPr defaultSize="0" autoFill="0" autoLine="0" autoPict="0">
                <anchor moveWithCells="1">
                  <from>
                    <xdr:col>19</xdr:col>
                    <xdr:colOff>57150</xdr:colOff>
                    <xdr:row>25</xdr:row>
                    <xdr:rowOff>66675</xdr:rowOff>
                  </from>
                  <to>
                    <xdr:col>20</xdr:col>
                    <xdr:colOff>142875</xdr:colOff>
                    <xdr:row>25</xdr:row>
                    <xdr:rowOff>352425</xdr:rowOff>
                  </to>
                </anchor>
              </controlPr>
            </control>
          </mc:Choice>
        </mc:AlternateContent>
        <mc:AlternateContent xmlns:mc="http://schemas.openxmlformats.org/markup-compatibility/2006">
          <mc:Choice Requires="x14">
            <control shapeId="2055" r:id="rId6" name="Check Box 7">
              <controlPr defaultSize="0" autoFill="0" autoLine="0" autoPict="0">
                <anchor moveWithCells="1">
                  <from>
                    <xdr:col>29</xdr:col>
                    <xdr:colOff>276225</xdr:colOff>
                    <xdr:row>25</xdr:row>
                    <xdr:rowOff>47625</xdr:rowOff>
                  </from>
                  <to>
                    <xdr:col>30</xdr:col>
                    <xdr:colOff>219075</xdr:colOff>
                    <xdr:row>25</xdr:row>
                    <xdr:rowOff>352425</xdr:rowOff>
                  </to>
                </anchor>
              </controlPr>
            </control>
          </mc:Choice>
        </mc:AlternateContent>
        <mc:AlternateContent xmlns:mc="http://schemas.openxmlformats.org/markup-compatibility/2006">
          <mc:Choice Requires="x14">
            <control shapeId="2056" r:id="rId7" name="Check Box 8">
              <controlPr defaultSize="0" autoFill="0" autoLine="0" autoPict="0">
                <anchor moveWithCells="1">
                  <from>
                    <xdr:col>31</xdr:col>
                    <xdr:colOff>352425</xdr:colOff>
                    <xdr:row>25</xdr:row>
                    <xdr:rowOff>57150</xdr:rowOff>
                  </from>
                  <to>
                    <xdr:col>32</xdr:col>
                    <xdr:colOff>257175</xdr:colOff>
                    <xdr:row>25</xdr:row>
                    <xdr:rowOff>342900</xdr:rowOff>
                  </to>
                </anchor>
              </controlPr>
            </control>
          </mc:Choice>
        </mc:AlternateContent>
        <mc:AlternateContent xmlns:mc="http://schemas.openxmlformats.org/markup-compatibility/2006">
          <mc:Choice Requires="x14">
            <control shapeId="2057" r:id="rId8" name="Check Box 9">
              <controlPr defaultSize="0" autoFill="0" autoLine="0" autoPict="0">
                <anchor moveWithCells="1">
                  <from>
                    <xdr:col>44</xdr:col>
                    <xdr:colOff>247650</xdr:colOff>
                    <xdr:row>25</xdr:row>
                    <xdr:rowOff>47625</xdr:rowOff>
                  </from>
                  <to>
                    <xdr:col>45</xdr:col>
                    <xdr:colOff>104775</xdr:colOff>
                    <xdr:row>25</xdr:row>
                    <xdr:rowOff>371475</xdr:rowOff>
                  </to>
                </anchor>
              </controlPr>
            </control>
          </mc:Choice>
        </mc:AlternateContent>
        <mc:AlternateContent xmlns:mc="http://schemas.openxmlformats.org/markup-compatibility/2006">
          <mc:Choice Requires="x14">
            <control shapeId="2058" r:id="rId9" name="Check Box 10">
              <controlPr defaultSize="0" autoFill="0" autoLine="0" autoPict="0">
                <anchor moveWithCells="1">
                  <from>
                    <xdr:col>48</xdr:col>
                    <xdr:colOff>19050</xdr:colOff>
                    <xdr:row>25</xdr:row>
                    <xdr:rowOff>57150</xdr:rowOff>
                  </from>
                  <to>
                    <xdr:col>49</xdr:col>
                    <xdr:colOff>104775</xdr:colOff>
                    <xdr:row>25</xdr:row>
                    <xdr:rowOff>342900</xdr:rowOff>
                  </to>
                </anchor>
              </controlPr>
            </control>
          </mc:Choice>
        </mc:AlternateContent>
        <mc:AlternateContent xmlns:mc="http://schemas.openxmlformats.org/markup-compatibility/2006">
          <mc:Choice Requires="x14">
            <control shapeId="2060" r:id="rId10" name="Check Box 12">
              <controlPr defaultSize="0" autoFill="0" autoLine="0" autoPict="0">
                <anchor moveWithCells="1">
                  <from>
                    <xdr:col>44</xdr:col>
                    <xdr:colOff>247650</xdr:colOff>
                    <xdr:row>25</xdr:row>
                    <xdr:rowOff>47625</xdr:rowOff>
                  </from>
                  <to>
                    <xdr:col>45</xdr:col>
                    <xdr:colOff>95250</xdr:colOff>
                    <xdr:row>25</xdr:row>
                    <xdr:rowOff>361950</xdr:rowOff>
                  </to>
                </anchor>
              </controlPr>
            </control>
          </mc:Choice>
        </mc:AlternateContent>
        <mc:AlternateContent xmlns:mc="http://schemas.openxmlformats.org/markup-compatibility/2006">
          <mc:Choice Requires="x14">
            <control shapeId="2061" r:id="rId11" name="Check Box 13">
              <controlPr defaultSize="0" autoFill="0" autoLine="0" autoPict="0">
                <anchor moveWithCells="1">
                  <from>
                    <xdr:col>48</xdr:col>
                    <xdr:colOff>19050</xdr:colOff>
                    <xdr:row>25</xdr:row>
                    <xdr:rowOff>57150</xdr:rowOff>
                  </from>
                  <to>
                    <xdr:col>49</xdr:col>
                    <xdr:colOff>95250</xdr:colOff>
                    <xdr:row>25</xdr:row>
                    <xdr:rowOff>342900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06" id="{413948EB-3185-457E-9BDD-18AB24DCCE1E}">
            <xm:f>OR($AP$68=Datos!$S$5,$AP$68=Datos!$T$5)</xm:f>
            <x14:dxf>
              <fill>
                <patternFill>
                  <bgColor rgb="FF92D050"/>
                </patternFill>
              </fill>
            </x14:dxf>
          </x14:cfRule>
          <x14:cfRule type="expression" priority="407" id="{D0363BC4-517F-4606-8F39-BF51348D1B57}">
            <xm:f>OR($AP$68=Datos!$S$4,$AP$68=Datos!$T$4)</xm:f>
            <x14:dxf>
              <fill>
                <patternFill>
                  <bgColor rgb="FFFFFF00"/>
                </patternFill>
              </fill>
            </x14:dxf>
          </x14:cfRule>
          <x14:cfRule type="expression" priority="408" id="{663ACFDE-BEE7-41D3-8F23-D782FE691436}">
            <xm:f>OR($AP$68=Datos!$S$3,$AP$68=Datos!$T$3)</xm:f>
            <x14:dxf>
              <fill>
                <patternFill>
                  <bgColor rgb="FFFFC000"/>
                </patternFill>
              </fill>
            </x14:dxf>
          </x14:cfRule>
          <x14:cfRule type="expression" priority="409" id="{97B7D923-088D-427B-AC3D-63460BC3562F}">
            <xm:f>OR($AP$68=Datos!$S$2,$AP$68=Datos!$T$2)</xm:f>
            <x14:dxf>
              <fill>
                <patternFill>
                  <bgColor rgb="FFFF0000"/>
                </patternFill>
              </fill>
            </x14:dxf>
          </x14:cfRule>
          <xm:sqref>AP68</xm:sqref>
        </x14:conditionalFormatting>
        <x14:conditionalFormatting xmlns:xm="http://schemas.microsoft.com/office/excel/2006/main">
          <x14:cfRule type="expression" priority="393" id="{63214209-99B3-45FB-8195-DB23E67A8FE5}">
            <xm:f>OR($AP$126=Datos!$S$2,$AP$126=Datos!$T$2)</xm:f>
            <x14:dxf>
              <fill>
                <patternFill>
                  <bgColor rgb="FFFF0000"/>
                </patternFill>
              </fill>
            </x14:dxf>
          </x14:cfRule>
          <x14:cfRule type="expression" priority="394" id="{DAFF57CB-1CF2-4A3B-863E-B58AF6247891}">
            <xm:f>OR($AP$126=Datos!$S$3,$AP$126=Datos!$T$3)</xm:f>
            <x14:dxf>
              <fill>
                <patternFill>
                  <bgColor rgb="FFFFC000"/>
                </patternFill>
              </fill>
            </x14:dxf>
          </x14:cfRule>
          <x14:cfRule type="expression" priority="395" id="{9DF1335A-2670-4F5A-B753-0760F543E36F}">
            <xm:f>OR($AP$126=Datos!$S$4,$AP$126=Datos!$T$4)</xm:f>
            <x14:dxf>
              <fill>
                <patternFill>
                  <bgColor rgb="FFFFFF00"/>
                </patternFill>
              </fill>
            </x14:dxf>
          </x14:cfRule>
          <x14:cfRule type="expression" priority="396" id="{61B7174E-BB5A-4ED3-9BD5-8E1E0CBC53F5}">
            <xm:f>OR($AP$126=Datos!$S$5,$AP$126=Datos!$T$5)</xm:f>
            <x14:dxf>
              <fill>
                <patternFill>
                  <bgColor rgb="FF92D050"/>
                </patternFill>
              </fill>
            </x14:dxf>
          </x14:cfRule>
          <xm:sqref>AP126</xm:sqref>
        </x14:conditionalFormatting>
        <x14:conditionalFormatting xmlns:xm="http://schemas.microsoft.com/office/excel/2006/main">
          <x14:cfRule type="cellIs" priority="289" operator="equal" id="{15B3E1C6-E739-497A-8EF3-D19D43F1EF43}">
            <xm:f>Datos!$AO$2</xm:f>
            <x14:dxf>
              <fill>
                <patternFill>
                  <bgColor rgb="FF92D050"/>
                </patternFill>
              </fill>
            </x14:dxf>
          </x14:cfRule>
          <x14:cfRule type="cellIs" priority="349" operator="equal" id="{051F9293-7127-4BFA-9D5A-9CB4AB227FA7}">
            <xm:f>Datos!$AO$4</xm:f>
            <x14:dxf>
              <fill>
                <patternFill>
                  <bgColor theme="5" tint="0.39994506668294322"/>
                </patternFill>
              </fill>
            </x14:dxf>
          </x14:cfRule>
          <x14:cfRule type="cellIs" priority="350" operator="equal" id="{2BEF2511-0391-40D6-90CC-C0541AFFCD59}">
            <xm:f>Datos!$AO$3</xm:f>
            <x14:dxf>
              <fill>
                <patternFill>
                  <bgColor rgb="FFFFFF00"/>
                </patternFill>
              </fill>
            </x14:dxf>
          </x14:cfRule>
          <xm:sqref>AL87</xm:sqref>
        </x14:conditionalFormatting>
        <x14:conditionalFormatting xmlns:xm="http://schemas.microsoft.com/office/excel/2006/main">
          <x14:cfRule type="cellIs" priority="286" operator="equal" id="{6E202606-FF78-4487-8991-487C1EE935E1}">
            <xm:f>Datos!$AO$2</xm:f>
            <x14:dxf>
              <fill>
                <patternFill>
                  <bgColor rgb="FF92D050"/>
                </patternFill>
              </fill>
            </x14:dxf>
          </x14:cfRule>
          <x14:cfRule type="cellIs" priority="287" operator="equal" id="{7842FD23-8F2C-43E7-9205-84264C8987BD}">
            <xm:f>Datos!$AO$4</xm:f>
            <x14:dxf>
              <fill>
                <patternFill>
                  <bgColor theme="5" tint="0.39994506668294322"/>
                </patternFill>
              </fill>
            </x14:dxf>
          </x14:cfRule>
          <x14:cfRule type="cellIs" priority="288" operator="equal" id="{6BCE93B3-ECA9-4138-BDE7-F8CFF297E49D}">
            <xm:f>Datos!$AO$3</xm:f>
            <x14:dxf>
              <fill>
                <patternFill>
                  <bgColor rgb="FFFFFF00"/>
                </patternFill>
              </fill>
            </x14:dxf>
          </x14:cfRule>
          <xm:sqref>AL88</xm:sqref>
        </x14:conditionalFormatting>
        <x14:conditionalFormatting xmlns:xm="http://schemas.microsoft.com/office/excel/2006/main">
          <x14:cfRule type="cellIs" priority="283" operator="equal" id="{4FAA2123-F7B0-4FE7-987F-386332DAB901}">
            <xm:f>Datos!$AO$2</xm:f>
            <x14:dxf>
              <fill>
                <patternFill>
                  <bgColor rgb="FF92D050"/>
                </patternFill>
              </fill>
            </x14:dxf>
          </x14:cfRule>
          <x14:cfRule type="cellIs" priority="284" operator="equal" id="{951F938B-8D26-4557-ADF6-B508821CF95B}">
            <xm:f>Datos!$AO$4</xm:f>
            <x14:dxf>
              <fill>
                <patternFill>
                  <bgColor theme="5" tint="0.39994506668294322"/>
                </patternFill>
              </fill>
            </x14:dxf>
          </x14:cfRule>
          <x14:cfRule type="cellIs" priority="285" operator="equal" id="{7F54670D-0118-4EBE-BB62-ADB0467EDAE0}">
            <xm:f>Datos!$AO$3</xm:f>
            <x14:dxf>
              <fill>
                <patternFill>
                  <bgColor rgb="FFFFFF00"/>
                </patternFill>
              </fill>
            </x14:dxf>
          </x14:cfRule>
          <xm:sqref>AL89</xm:sqref>
        </x14:conditionalFormatting>
        <x14:conditionalFormatting xmlns:xm="http://schemas.microsoft.com/office/excel/2006/main">
          <x14:cfRule type="cellIs" priority="280" operator="equal" id="{60E7DE51-AC33-4172-BC9B-2F2D11D05A7A}">
            <xm:f>Datos!$AO$2</xm:f>
            <x14:dxf>
              <fill>
                <patternFill>
                  <bgColor rgb="FF92D050"/>
                </patternFill>
              </fill>
            </x14:dxf>
          </x14:cfRule>
          <x14:cfRule type="cellIs" priority="281" operator="equal" id="{FDD9A8C0-05E9-47A0-8202-D14F3D9FDC09}">
            <xm:f>Datos!$AO$4</xm:f>
            <x14:dxf>
              <fill>
                <patternFill>
                  <bgColor theme="5" tint="0.39994506668294322"/>
                </patternFill>
              </fill>
            </x14:dxf>
          </x14:cfRule>
          <x14:cfRule type="cellIs" priority="282" operator="equal" id="{BDCCAC6E-3E8F-4013-84A3-02B4581BBAD4}">
            <xm:f>Datos!$AO$3</xm:f>
            <x14:dxf>
              <fill>
                <patternFill>
                  <bgColor rgb="FFFFFF00"/>
                </patternFill>
              </fill>
            </x14:dxf>
          </x14:cfRule>
          <xm:sqref>AL90</xm:sqref>
        </x14:conditionalFormatting>
        <x14:conditionalFormatting xmlns:xm="http://schemas.microsoft.com/office/excel/2006/main">
          <x14:cfRule type="cellIs" priority="277" operator="equal" id="{4F195B13-1225-4DC1-84A3-0E76CAEDD5FA}">
            <xm:f>Datos!$AO$2</xm:f>
            <x14:dxf>
              <fill>
                <patternFill>
                  <bgColor rgb="FF92D050"/>
                </patternFill>
              </fill>
            </x14:dxf>
          </x14:cfRule>
          <x14:cfRule type="cellIs" priority="278" operator="equal" id="{CBD6FF37-F821-4668-9483-1081DBE7B2D3}">
            <xm:f>Datos!$AO$4</xm:f>
            <x14:dxf>
              <fill>
                <patternFill>
                  <bgColor theme="5" tint="0.39994506668294322"/>
                </patternFill>
              </fill>
            </x14:dxf>
          </x14:cfRule>
          <x14:cfRule type="cellIs" priority="279" operator="equal" id="{EC6EA8E3-D735-4145-BE3C-9386CE9E6901}">
            <xm:f>Datos!$AO$3</xm:f>
            <x14:dxf>
              <fill>
                <patternFill>
                  <bgColor rgb="FFFFFF00"/>
                </patternFill>
              </fill>
            </x14:dxf>
          </x14:cfRule>
          <xm:sqref>AL91</xm:sqref>
        </x14:conditionalFormatting>
        <x14:conditionalFormatting xmlns:xm="http://schemas.microsoft.com/office/excel/2006/main">
          <x14:cfRule type="cellIs" priority="274" operator="equal" id="{7F52DB01-38E0-4FCF-BDDA-46CE88F3ED20}">
            <xm:f>Datos!$AO$2</xm:f>
            <x14:dxf>
              <fill>
                <patternFill>
                  <bgColor rgb="FF92D050"/>
                </patternFill>
              </fill>
            </x14:dxf>
          </x14:cfRule>
          <x14:cfRule type="cellIs" priority="275" operator="equal" id="{27D9EC12-21A8-4E82-AF2A-0BA4F5DCBF72}">
            <xm:f>Datos!$AO$4</xm:f>
            <x14:dxf>
              <fill>
                <patternFill>
                  <bgColor theme="5" tint="0.39994506668294322"/>
                </patternFill>
              </fill>
            </x14:dxf>
          </x14:cfRule>
          <x14:cfRule type="cellIs" priority="276" operator="equal" id="{94EBC6C0-6C0B-4DB2-A8EB-60D561029C83}">
            <xm:f>Datos!$AO$3</xm:f>
            <x14:dxf>
              <fill>
                <patternFill>
                  <bgColor rgb="FFFFFF00"/>
                </patternFill>
              </fill>
            </x14:dxf>
          </x14:cfRule>
          <xm:sqref>AL92</xm:sqref>
        </x14:conditionalFormatting>
        <x14:conditionalFormatting xmlns:xm="http://schemas.microsoft.com/office/excel/2006/main">
          <x14:cfRule type="cellIs" priority="271" operator="equal" id="{610E4852-C6A2-4285-9E2C-4C72332966E7}">
            <xm:f>Datos!$AO$2</xm:f>
            <x14:dxf>
              <fill>
                <patternFill>
                  <bgColor rgb="FF92D050"/>
                </patternFill>
              </fill>
            </x14:dxf>
          </x14:cfRule>
          <x14:cfRule type="cellIs" priority="272" operator="equal" id="{D5EE42BA-C826-4DC1-98BD-A86FDF77FB28}">
            <xm:f>Datos!$AO$4</xm:f>
            <x14:dxf>
              <fill>
                <patternFill>
                  <bgColor theme="5" tint="0.39994506668294322"/>
                </patternFill>
              </fill>
            </x14:dxf>
          </x14:cfRule>
          <x14:cfRule type="cellIs" priority="273" operator="equal" id="{8F6B422D-9B8F-4F98-A133-0364C139ED86}">
            <xm:f>Datos!$AO$3</xm:f>
            <x14:dxf>
              <fill>
                <patternFill>
                  <bgColor rgb="FFFFFF00"/>
                </patternFill>
              </fill>
            </x14:dxf>
          </x14:cfRule>
          <xm:sqref>AL93</xm:sqref>
        </x14:conditionalFormatting>
        <x14:conditionalFormatting xmlns:xm="http://schemas.microsoft.com/office/excel/2006/main">
          <x14:cfRule type="cellIs" priority="268" operator="equal" id="{9D488345-52B7-4E34-932D-8D4DBD36F6E4}">
            <xm:f>Datos!$AO$2</xm:f>
            <x14:dxf>
              <fill>
                <patternFill>
                  <bgColor rgb="FF92D050"/>
                </patternFill>
              </fill>
            </x14:dxf>
          </x14:cfRule>
          <x14:cfRule type="cellIs" priority="269" operator="equal" id="{9EDDE513-F50D-4973-80D9-F1063BC10346}">
            <xm:f>Datos!$AO$4</xm:f>
            <x14:dxf>
              <fill>
                <patternFill>
                  <bgColor theme="5" tint="0.39994506668294322"/>
                </patternFill>
              </fill>
            </x14:dxf>
          </x14:cfRule>
          <x14:cfRule type="cellIs" priority="270" operator="equal" id="{E3363338-04E3-43BB-89FF-11D47850E284}">
            <xm:f>Datos!$AO$3</xm:f>
            <x14:dxf>
              <fill>
                <patternFill>
                  <bgColor rgb="FFFFFF00"/>
                </patternFill>
              </fill>
            </x14:dxf>
          </x14:cfRule>
          <xm:sqref>AL94</xm:sqref>
        </x14:conditionalFormatting>
        <x14:conditionalFormatting xmlns:xm="http://schemas.microsoft.com/office/excel/2006/main">
          <x14:cfRule type="cellIs" priority="265" operator="equal" id="{14CDB32A-B172-46E1-BD97-1D5621D44286}">
            <xm:f>Datos!$AO$2</xm:f>
            <x14:dxf>
              <fill>
                <patternFill>
                  <bgColor rgb="FF92D050"/>
                </patternFill>
              </fill>
            </x14:dxf>
          </x14:cfRule>
          <x14:cfRule type="cellIs" priority="266" operator="equal" id="{2207C7D7-3017-4701-AEA8-D4EC12CD453C}">
            <xm:f>Datos!$AO$4</xm:f>
            <x14:dxf>
              <fill>
                <patternFill>
                  <bgColor theme="5" tint="0.39994506668294322"/>
                </patternFill>
              </fill>
            </x14:dxf>
          </x14:cfRule>
          <x14:cfRule type="cellIs" priority="267" operator="equal" id="{44A06C39-DEA5-44B4-B08F-FAC6D5347089}">
            <xm:f>Datos!$AO$3</xm:f>
            <x14:dxf>
              <fill>
                <patternFill>
                  <bgColor rgb="FFFFFF00"/>
                </patternFill>
              </fill>
            </x14:dxf>
          </x14:cfRule>
          <xm:sqref>AL95</xm:sqref>
        </x14:conditionalFormatting>
        <x14:conditionalFormatting xmlns:xm="http://schemas.microsoft.com/office/excel/2006/main">
          <x14:cfRule type="cellIs" priority="262" operator="equal" id="{27945FED-C2AF-4B79-BD0A-37A950CE7E42}">
            <xm:f>Datos!$AO$2</xm:f>
            <x14:dxf>
              <fill>
                <patternFill>
                  <bgColor rgb="FF92D050"/>
                </patternFill>
              </fill>
            </x14:dxf>
          </x14:cfRule>
          <x14:cfRule type="cellIs" priority="263" operator="equal" id="{852EED1B-68F5-49D3-ADCA-52479BAB50EB}">
            <xm:f>Datos!$AO$4</xm:f>
            <x14:dxf>
              <fill>
                <patternFill>
                  <bgColor theme="5" tint="0.39994506668294322"/>
                </patternFill>
              </fill>
            </x14:dxf>
          </x14:cfRule>
          <x14:cfRule type="cellIs" priority="264" operator="equal" id="{45E01BDA-3349-44B9-8993-0F4B96D10BB0}">
            <xm:f>Datos!$AO$3</xm:f>
            <x14:dxf>
              <fill>
                <patternFill>
                  <bgColor rgb="FFFFFF00"/>
                </patternFill>
              </fill>
            </x14:dxf>
          </x14:cfRule>
          <xm:sqref>AL96</xm:sqref>
        </x14:conditionalFormatting>
        <x14:conditionalFormatting xmlns:xm="http://schemas.microsoft.com/office/excel/2006/main">
          <x14:cfRule type="cellIs" priority="259" operator="equal" id="{72E38BB3-D4CE-418E-9F43-D060FF1792C5}">
            <xm:f>Datos!$AO$4</xm:f>
            <x14:dxf>
              <fill>
                <patternFill>
                  <bgColor theme="5" tint="0.39994506668294322"/>
                </patternFill>
              </fill>
            </x14:dxf>
          </x14:cfRule>
          <x14:cfRule type="cellIs" priority="260" operator="equal" id="{7A97B5AC-E398-419E-BF38-195B533D9788}">
            <xm:f>Datos!$AO$3</xm:f>
            <x14:dxf>
              <fill>
                <patternFill>
                  <bgColor rgb="FFFFFF00"/>
                </patternFill>
              </fill>
            </x14:dxf>
          </x14:cfRule>
          <x14:cfRule type="cellIs" priority="261" operator="equal" id="{5819D91F-B6A1-4B3F-A5E1-ED40AA24DAE5}">
            <xm:f>Datos!$AO$2</xm:f>
            <x14:dxf>
              <fill>
                <patternFill>
                  <bgColor rgb="FF92D050"/>
                </patternFill>
              </fill>
            </x14:dxf>
          </x14:cfRule>
          <xm:sqref>AT88</xm:sqref>
        </x14:conditionalFormatting>
        <x14:conditionalFormatting xmlns:xm="http://schemas.microsoft.com/office/excel/2006/main">
          <x14:cfRule type="cellIs" priority="200" operator="equal" id="{100F8766-1A27-4078-947B-A09C9CAFC481}">
            <xm:f>Datos!$AO$2</xm:f>
            <x14:dxf>
              <fill>
                <patternFill>
                  <bgColor rgb="FF92D050"/>
                </patternFill>
              </fill>
            </x14:dxf>
          </x14:cfRule>
          <x14:cfRule type="cellIs" priority="257" operator="equal" id="{1DA6173F-6131-4B2B-AEAB-DF856FBC97C2}">
            <xm:f>Datos!$AO$4</xm:f>
            <x14:dxf>
              <fill>
                <patternFill>
                  <bgColor theme="5" tint="0.39994506668294322"/>
                </patternFill>
              </fill>
            </x14:dxf>
          </x14:cfRule>
          <x14:cfRule type="cellIs" priority="258" operator="equal" id="{776F9287-A624-4826-8C99-1BE2FFF0A24D}">
            <xm:f>Datos!$AO$3</xm:f>
            <x14:dxf>
              <fill>
                <patternFill>
                  <bgColor rgb="FFFFFF00"/>
                </patternFill>
              </fill>
            </x14:dxf>
          </x14:cfRule>
          <xm:sqref>AL102</xm:sqref>
        </x14:conditionalFormatting>
        <x14:conditionalFormatting xmlns:xm="http://schemas.microsoft.com/office/excel/2006/main">
          <x14:cfRule type="cellIs" priority="197" operator="equal" id="{EF380EC0-CCAF-4C7C-94A8-790B4752F180}">
            <xm:f>Datos!$AO$4</xm:f>
            <x14:dxf>
              <fill>
                <patternFill>
                  <bgColor theme="5" tint="0.39994506668294322"/>
                </patternFill>
              </fill>
            </x14:dxf>
          </x14:cfRule>
          <x14:cfRule type="cellIs" priority="198" operator="equal" id="{A8D15F8F-DE0F-4F5B-B554-857E2A91314E}">
            <xm:f>Datos!$AO$3</xm:f>
            <x14:dxf>
              <fill>
                <patternFill>
                  <bgColor rgb="FFFFFF00"/>
                </patternFill>
              </fill>
            </x14:dxf>
          </x14:cfRule>
          <x14:cfRule type="cellIs" priority="199" operator="equal" id="{3EE2211B-253B-4A49-BF53-E7C3D135BE62}">
            <xm:f>Datos!$AO$2</xm:f>
            <x14:dxf>
              <fill>
                <patternFill>
                  <bgColor rgb="FF92D050"/>
                </patternFill>
              </fill>
            </x14:dxf>
          </x14:cfRule>
          <xm:sqref>AR103</xm:sqref>
        </x14:conditionalFormatting>
        <x14:conditionalFormatting xmlns:xm="http://schemas.microsoft.com/office/excel/2006/main">
          <x14:cfRule type="cellIs" priority="194" operator="equal" id="{53719A8B-5A63-4D5C-ADD0-9C7E238595ED}">
            <xm:f>Datos!$AO$4</xm:f>
            <x14:dxf>
              <fill>
                <patternFill>
                  <bgColor theme="5" tint="0.39994506668294322"/>
                </patternFill>
              </fill>
            </x14:dxf>
          </x14:cfRule>
          <x14:cfRule type="cellIs" priority="195" operator="equal" id="{15FF4324-E74C-44C8-8ACD-821E2E261EE8}">
            <xm:f>Datos!$AO$3</xm:f>
            <x14:dxf>
              <fill>
                <patternFill>
                  <bgColor rgb="FFFFFF00"/>
                </patternFill>
              </fill>
            </x14:dxf>
          </x14:cfRule>
          <x14:cfRule type="cellIs" priority="196" operator="equal" id="{D88D5F5E-0F09-40DD-918D-C0C3A3E22288}">
            <xm:f>Datos!$AO$2</xm:f>
            <x14:dxf>
              <fill>
                <patternFill>
                  <bgColor rgb="FF92D050"/>
                </patternFill>
              </fill>
            </x14:dxf>
          </x14:cfRule>
          <xm:sqref>AT103</xm:sqref>
        </x14:conditionalFormatting>
        <x14:conditionalFormatting xmlns:xm="http://schemas.microsoft.com/office/excel/2006/main">
          <x14:cfRule type="cellIs" priority="346" operator="equal" id="{5BB2F91F-F12B-4EE9-A4AF-90E0FD1220BC}">
            <xm:f>Datos!$AO$4</xm:f>
            <x14:dxf>
              <fill>
                <patternFill>
                  <bgColor theme="5" tint="0.39994506668294322"/>
                </patternFill>
              </fill>
            </x14:dxf>
          </x14:cfRule>
          <x14:cfRule type="cellIs" priority="347" operator="equal" id="{EB4BD1DA-C637-463C-9457-6B84835A8636}">
            <xm:f>Datos!$AO$3</xm:f>
            <x14:dxf>
              <fill>
                <patternFill>
                  <bgColor rgb="FFFFFF00"/>
                </patternFill>
              </fill>
            </x14:dxf>
          </x14:cfRule>
          <x14:cfRule type="cellIs" priority="348" operator="equal" id="{94EDC302-DBAD-4852-B151-A57F8A318C37}">
            <xm:f>Datos!$AO2</xm:f>
            <x14:dxf>
              <fill>
                <patternFill>
                  <bgColor rgb="FF92D050"/>
                </patternFill>
              </fill>
            </x14:dxf>
          </x14:cfRule>
          <xm:sqref>AR87</xm:sqref>
        </x14:conditionalFormatting>
        <x14:conditionalFormatting xmlns:xm="http://schemas.microsoft.com/office/excel/2006/main">
          <x14:cfRule type="cellIs" priority="191" operator="equal" id="{ABCE53B8-B6A9-4190-961C-2C4333CA121F}">
            <xm:f>Datos!$AO$4</xm:f>
            <x14:dxf>
              <fill>
                <patternFill>
                  <bgColor theme="5" tint="0.39994506668294322"/>
                </patternFill>
              </fill>
            </x14:dxf>
          </x14:cfRule>
          <x14:cfRule type="cellIs" priority="192" operator="equal" id="{A5909121-25EA-45A5-A1B5-26C5ED920037}">
            <xm:f>Datos!$AO$3</xm:f>
            <x14:dxf>
              <fill>
                <patternFill>
                  <bgColor rgb="FFFFFF00"/>
                </patternFill>
              </fill>
            </x14:dxf>
          </x14:cfRule>
          <x14:cfRule type="cellIs" priority="193" operator="equal" id="{3E438829-FFD3-4E73-AC37-D899BB687FA9}">
            <xm:f>Datos!$AO$2</xm:f>
            <x14:dxf>
              <fill>
                <patternFill>
                  <bgColor rgb="FF92D050"/>
                </patternFill>
              </fill>
            </x14:dxf>
          </x14:cfRule>
          <xm:sqref>AR88</xm:sqref>
        </x14:conditionalFormatting>
        <x14:conditionalFormatting xmlns:xm="http://schemas.microsoft.com/office/excel/2006/main">
          <x14:cfRule type="cellIs" priority="188" operator="equal" id="{C083CBE9-942C-4149-BEEA-A60C4C8EB922}">
            <xm:f>Datos!$AO$4</xm:f>
            <x14:dxf>
              <fill>
                <patternFill>
                  <bgColor theme="5" tint="0.39994506668294322"/>
                </patternFill>
              </fill>
            </x14:dxf>
          </x14:cfRule>
          <x14:cfRule type="cellIs" priority="189" operator="equal" id="{CA5E58D6-D7FA-47A1-9FFF-DB99E2BB7C94}">
            <xm:f>Datos!$AO$3</xm:f>
            <x14:dxf>
              <fill>
                <patternFill>
                  <bgColor rgb="FFFFFF00"/>
                </patternFill>
              </fill>
            </x14:dxf>
          </x14:cfRule>
          <x14:cfRule type="cellIs" priority="190" operator="equal" id="{11A8D5DB-81F0-4A61-BE84-A98EC13A6D4B}">
            <xm:f>Datos!$AO$2</xm:f>
            <x14:dxf>
              <fill>
                <patternFill>
                  <bgColor rgb="FF92D050"/>
                </patternFill>
              </fill>
            </x14:dxf>
          </x14:cfRule>
          <xm:sqref>AR89</xm:sqref>
        </x14:conditionalFormatting>
        <x14:conditionalFormatting xmlns:xm="http://schemas.microsoft.com/office/excel/2006/main">
          <x14:cfRule type="cellIs" priority="185" operator="equal" id="{BAB361A2-3ABD-4253-B2FC-0FF357D9F647}">
            <xm:f>Datos!$AO$4</xm:f>
            <x14:dxf>
              <fill>
                <patternFill>
                  <bgColor theme="5" tint="0.39994506668294322"/>
                </patternFill>
              </fill>
            </x14:dxf>
          </x14:cfRule>
          <x14:cfRule type="cellIs" priority="186" operator="equal" id="{C4CD9978-8CBA-4A94-8489-741C3AE8A3C8}">
            <xm:f>Datos!$AO$3</xm:f>
            <x14:dxf>
              <fill>
                <patternFill>
                  <bgColor rgb="FFFFFF00"/>
                </patternFill>
              </fill>
            </x14:dxf>
          </x14:cfRule>
          <x14:cfRule type="cellIs" priority="187" operator="equal" id="{54419BE4-A174-4205-B7EB-8B6CAF3285DD}">
            <xm:f>Datos!$AO$2</xm:f>
            <x14:dxf>
              <fill>
                <patternFill>
                  <bgColor rgb="FF92D050"/>
                </patternFill>
              </fill>
            </x14:dxf>
          </x14:cfRule>
          <xm:sqref>AR90</xm:sqref>
        </x14:conditionalFormatting>
        <x14:conditionalFormatting xmlns:xm="http://schemas.microsoft.com/office/excel/2006/main">
          <x14:cfRule type="cellIs" priority="182" operator="equal" id="{683C6A2B-0B5A-4CDD-9992-AB4C7052BD97}">
            <xm:f>Datos!$AO$4</xm:f>
            <x14:dxf>
              <fill>
                <patternFill>
                  <bgColor theme="5" tint="0.39994506668294322"/>
                </patternFill>
              </fill>
            </x14:dxf>
          </x14:cfRule>
          <x14:cfRule type="cellIs" priority="183" operator="equal" id="{9E4FC8F2-E476-4511-B307-7308FBF3F5F6}">
            <xm:f>Datos!$AO$3</xm:f>
            <x14:dxf>
              <fill>
                <patternFill>
                  <bgColor rgb="FFFFFF00"/>
                </patternFill>
              </fill>
            </x14:dxf>
          </x14:cfRule>
          <x14:cfRule type="cellIs" priority="184" operator="equal" id="{8C5022CE-3BEE-4C56-A96D-7E24C09141FF}">
            <xm:f>Datos!$AO$2</xm:f>
            <x14:dxf>
              <fill>
                <patternFill>
                  <bgColor rgb="FF92D050"/>
                </patternFill>
              </fill>
            </x14:dxf>
          </x14:cfRule>
          <xm:sqref>AR91</xm:sqref>
        </x14:conditionalFormatting>
        <x14:conditionalFormatting xmlns:xm="http://schemas.microsoft.com/office/excel/2006/main">
          <x14:cfRule type="cellIs" priority="179" operator="equal" id="{77C3001D-AE48-4AB2-8AB8-0D1D779669F1}">
            <xm:f>Datos!$AO$4</xm:f>
            <x14:dxf>
              <fill>
                <patternFill>
                  <bgColor theme="5" tint="0.39994506668294322"/>
                </patternFill>
              </fill>
            </x14:dxf>
          </x14:cfRule>
          <x14:cfRule type="cellIs" priority="180" operator="equal" id="{AA0EAB94-DE9A-49CB-888E-AA2C3DB788A6}">
            <xm:f>Datos!$AO$3</xm:f>
            <x14:dxf>
              <fill>
                <patternFill>
                  <bgColor rgb="FFFFFF00"/>
                </patternFill>
              </fill>
            </x14:dxf>
          </x14:cfRule>
          <x14:cfRule type="cellIs" priority="181" operator="equal" id="{530EAFD9-DA39-467F-8F1E-4CF6F130548A}">
            <xm:f>Datos!$AO$2</xm:f>
            <x14:dxf>
              <fill>
                <patternFill>
                  <bgColor rgb="FF92D050"/>
                </patternFill>
              </fill>
            </x14:dxf>
          </x14:cfRule>
          <xm:sqref>AR92</xm:sqref>
        </x14:conditionalFormatting>
        <x14:conditionalFormatting xmlns:xm="http://schemas.microsoft.com/office/excel/2006/main">
          <x14:cfRule type="cellIs" priority="176" operator="equal" id="{2F7F811E-C3A4-4D3E-B5B8-2AC4CE71774A}">
            <xm:f>Datos!$AO$4</xm:f>
            <x14:dxf>
              <fill>
                <patternFill>
                  <bgColor theme="5" tint="0.39994506668294322"/>
                </patternFill>
              </fill>
            </x14:dxf>
          </x14:cfRule>
          <x14:cfRule type="cellIs" priority="177" operator="equal" id="{380CC8CF-895D-459A-9931-CE4C0ABD31D6}">
            <xm:f>Datos!$AO$3</xm:f>
            <x14:dxf>
              <fill>
                <patternFill>
                  <bgColor rgb="FFFFFF00"/>
                </patternFill>
              </fill>
            </x14:dxf>
          </x14:cfRule>
          <x14:cfRule type="cellIs" priority="178" operator="equal" id="{0979C3C3-4CCF-4818-A25B-F09E0C161BD7}">
            <xm:f>Datos!$AO$2</xm:f>
            <x14:dxf>
              <fill>
                <patternFill>
                  <bgColor rgb="FF92D050"/>
                </patternFill>
              </fill>
            </x14:dxf>
          </x14:cfRule>
          <xm:sqref>AR93</xm:sqref>
        </x14:conditionalFormatting>
        <x14:conditionalFormatting xmlns:xm="http://schemas.microsoft.com/office/excel/2006/main">
          <x14:cfRule type="cellIs" priority="173" operator="equal" id="{F89246E6-1159-49C3-B5B2-F44D2D5ADB2B}">
            <xm:f>Datos!$AO$4</xm:f>
            <x14:dxf>
              <fill>
                <patternFill>
                  <bgColor theme="5" tint="0.39994506668294322"/>
                </patternFill>
              </fill>
            </x14:dxf>
          </x14:cfRule>
          <x14:cfRule type="cellIs" priority="174" operator="equal" id="{9EE65AB4-8E4B-409B-B3A6-DE3B652720BE}">
            <xm:f>Datos!$AO$3</xm:f>
            <x14:dxf>
              <fill>
                <patternFill>
                  <bgColor rgb="FFFFFF00"/>
                </patternFill>
              </fill>
            </x14:dxf>
          </x14:cfRule>
          <x14:cfRule type="cellIs" priority="175" operator="equal" id="{4F101DDF-5E0D-482D-906C-838169632EF6}">
            <xm:f>Datos!$AO$2</xm:f>
            <x14:dxf>
              <fill>
                <patternFill>
                  <bgColor rgb="FF92D050"/>
                </patternFill>
              </fill>
            </x14:dxf>
          </x14:cfRule>
          <xm:sqref>AR94</xm:sqref>
        </x14:conditionalFormatting>
        <x14:conditionalFormatting xmlns:xm="http://schemas.microsoft.com/office/excel/2006/main">
          <x14:cfRule type="cellIs" priority="170" operator="equal" id="{851AB5A6-34EF-419F-AB27-86E926252872}">
            <xm:f>Datos!$AO$4</xm:f>
            <x14:dxf>
              <fill>
                <patternFill>
                  <bgColor theme="5" tint="0.39994506668294322"/>
                </patternFill>
              </fill>
            </x14:dxf>
          </x14:cfRule>
          <x14:cfRule type="cellIs" priority="171" operator="equal" id="{E6025A8C-8B4C-4FCA-BED0-2C20FFDD901F}">
            <xm:f>Datos!$AO$3</xm:f>
            <x14:dxf>
              <fill>
                <patternFill>
                  <bgColor rgb="FFFFFF00"/>
                </patternFill>
              </fill>
            </x14:dxf>
          </x14:cfRule>
          <x14:cfRule type="cellIs" priority="172" operator="equal" id="{5FA3D1DA-EC85-4A40-9BBE-A3827136B4C9}">
            <xm:f>Datos!$AO$2</xm:f>
            <x14:dxf>
              <fill>
                <patternFill>
                  <bgColor rgb="FF92D050"/>
                </patternFill>
              </fill>
            </x14:dxf>
          </x14:cfRule>
          <xm:sqref>AR95</xm:sqref>
        </x14:conditionalFormatting>
        <x14:conditionalFormatting xmlns:xm="http://schemas.microsoft.com/office/excel/2006/main">
          <x14:cfRule type="cellIs" priority="167" operator="equal" id="{A2424153-B8FE-4FD3-8EF0-D0E43CE59D00}">
            <xm:f>Datos!$AO$4</xm:f>
            <x14:dxf>
              <fill>
                <patternFill>
                  <bgColor theme="5" tint="0.39994506668294322"/>
                </patternFill>
              </fill>
            </x14:dxf>
          </x14:cfRule>
          <x14:cfRule type="cellIs" priority="168" operator="equal" id="{154ED4EC-C83C-4F33-8608-3BB6ECD9FFCA}">
            <xm:f>Datos!$AO$3</xm:f>
            <x14:dxf>
              <fill>
                <patternFill>
                  <bgColor rgb="FFFFFF00"/>
                </patternFill>
              </fill>
            </x14:dxf>
          </x14:cfRule>
          <x14:cfRule type="cellIs" priority="169" operator="equal" id="{19978A43-616B-417D-A9C2-5CE805E4C7AF}">
            <xm:f>Datos!$AO$2</xm:f>
            <x14:dxf>
              <fill>
                <patternFill>
                  <bgColor rgb="FF92D050"/>
                </patternFill>
              </fill>
            </x14:dxf>
          </x14:cfRule>
          <xm:sqref>AR96</xm:sqref>
        </x14:conditionalFormatting>
        <x14:conditionalFormatting xmlns:xm="http://schemas.microsoft.com/office/excel/2006/main">
          <x14:cfRule type="cellIs" priority="164" operator="equal" id="{E303B262-1F12-4A68-9E4B-7EC3581D42C0}">
            <xm:f>Datos!$AO$4</xm:f>
            <x14:dxf>
              <fill>
                <patternFill>
                  <bgColor theme="5" tint="0.39994506668294322"/>
                </patternFill>
              </fill>
            </x14:dxf>
          </x14:cfRule>
          <x14:cfRule type="cellIs" priority="165" operator="equal" id="{FAD4D163-F95B-466C-BA80-526634D0F710}">
            <xm:f>Datos!$AO$3</xm:f>
            <x14:dxf>
              <fill>
                <patternFill>
                  <bgColor rgb="FFFFFF00"/>
                </patternFill>
              </fill>
            </x14:dxf>
          </x14:cfRule>
          <x14:cfRule type="cellIs" priority="166" operator="equal" id="{85199F20-A20E-4B67-B792-68F445751667}">
            <xm:f>Datos!$AO$2</xm:f>
            <x14:dxf>
              <fill>
                <patternFill>
                  <bgColor rgb="FF92D050"/>
                </patternFill>
              </fill>
            </x14:dxf>
          </x14:cfRule>
          <xm:sqref>AT87</xm:sqref>
        </x14:conditionalFormatting>
        <x14:conditionalFormatting xmlns:xm="http://schemas.microsoft.com/office/excel/2006/main">
          <x14:cfRule type="cellIs" priority="161" operator="equal" id="{AF5335E4-DE02-47D5-8E6E-7119A39AE726}">
            <xm:f>Datos!$AO$4</xm:f>
            <x14:dxf>
              <fill>
                <patternFill>
                  <bgColor theme="5" tint="0.39994506668294322"/>
                </patternFill>
              </fill>
            </x14:dxf>
          </x14:cfRule>
          <x14:cfRule type="cellIs" priority="162" operator="equal" id="{36C00DE0-5A69-47C6-91A6-6EDCA3761E95}">
            <xm:f>Datos!$AO$3</xm:f>
            <x14:dxf>
              <fill>
                <patternFill>
                  <bgColor rgb="FFFFFF00"/>
                </patternFill>
              </fill>
            </x14:dxf>
          </x14:cfRule>
          <x14:cfRule type="cellIs" priority="163" operator="equal" id="{26A61ACA-6B88-457F-B89D-408C07D1AE22}">
            <xm:f>Datos!$AO$2</xm:f>
            <x14:dxf>
              <fill>
                <patternFill>
                  <bgColor rgb="FF92D050"/>
                </patternFill>
              </fill>
            </x14:dxf>
          </x14:cfRule>
          <xm:sqref>AT89</xm:sqref>
        </x14:conditionalFormatting>
        <x14:conditionalFormatting xmlns:xm="http://schemas.microsoft.com/office/excel/2006/main">
          <x14:cfRule type="cellIs" priority="158" operator="equal" id="{2C94DADA-1027-4678-91B5-2881174574C2}">
            <xm:f>Datos!$AO$4</xm:f>
            <x14:dxf>
              <fill>
                <patternFill>
                  <bgColor theme="5" tint="0.39994506668294322"/>
                </patternFill>
              </fill>
            </x14:dxf>
          </x14:cfRule>
          <x14:cfRule type="cellIs" priority="159" operator="equal" id="{6B27339F-97E2-4932-8F3D-9FDC81A8773D}">
            <xm:f>Datos!$AO$3</xm:f>
            <x14:dxf>
              <fill>
                <patternFill>
                  <bgColor rgb="FFFFFF00"/>
                </patternFill>
              </fill>
            </x14:dxf>
          </x14:cfRule>
          <x14:cfRule type="cellIs" priority="160" operator="equal" id="{4D578AF1-3CD3-4027-9141-E06633AB611D}">
            <xm:f>Datos!$AO$2</xm:f>
            <x14:dxf>
              <fill>
                <patternFill>
                  <bgColor rgb="FF92D050"/>
                </patternFill>
              </fill>
            </x14:dxf>
          </x14:cfRule>
          <xm:sqref>AT90</xm:sqref>
        </x14:conditionalFormatting>
        <x14:conditionalFormatting xmlns:xm="http://schemas.microsoft.com/office/excel/2006/main">
          <x14:cfRule type="cellIs" priority="155" operator="equal" id="{4153903E-4D75-4EFC-B32C-6E77F4BC756F}">
            <xm:f>Datos!$AO$4</xm:f>
            <x14:dxf>
              <fill>
                <patternFill>
                  <bgColor theme="5" tint="0.39994506668294322"/>
                </patternFill>
              </fill>
            </x14:dxf>
          </x14:cfRule>
          <x14:cfRule type="cellIs" priority="156" operator="equal" id="{75C9351E-D6B9-4746-9DE7-B71B687E1EAF}">
            <xm:f>Datos!$AO$3</xm:f>
            <x14:dxf>
              <fill>
                <patternFill>
                  <bgColor rgb="FFFFFF00"/>
                </patternFill>
              </fill>
            </x14:dxf>
          </x14:cfRule>
          <x14:cfRule type="cellIs" priority="157" operator="equal" id="{A3DAB453-268B-4EA4-A388-7691C81850B8}">
            <xm:f>Datos!$AO$2</xm:f>
            <x14:dxf>
              <fill>
                <patternFill>
                  <bgColor rgb="FF92D050"/>
                </patternFill>
              </fill>
            </x14:dxf>
          </x14:cfRule>
          <xm:sqref>AT91</xm:sqref>
        </x14:conditionalFormatting>
        <x14:conditionalFormatting xmlns:xm="http://schemas.microsoft.com/office/excel/2006/main">
          <x14:cfRule type="cellIs" priority="152" operator="equal" id="{648897AE-26C5-4786-A6A6-7C5E1CEFF674}">
            <xm:f>Datos!$AO$4</xm:f>
            <x14:dxf>
              <fill>
                <patternFill>
                  <bgColor theme="5" tint="0.39994506668294322"/>
                </patternFill>
              </fill>
            </x14:dxf>
          </x14:cfRule>
          <x14:cfRule type="cellIs" priority="153" operator="equal" id="{C867B314-BED1-4049-8DA2-995DC3F454E4}">
            <xm:f>Datos!$AO$3</xm:f>
            <x14:dxf>
              <fill>
                <patternFill>
                  <bgColor rgb="FFFFFF00"/>
                </patternFill>
              </fill>
            </x14:dxf>
          </x14:cfRule>
          <x14:cfRule type="cellIs" priority="154" operator="equal" id="{9BFABDEB-09DA-4042-91EC-12F6C3A64026}">
            <xm:f>Datos!$AO$2</xm:f>
            <x14:dxf>
              <fill>
                <patternFill>
                  <bgColor rgb="FF92D050"/>
                </patternFill>
              </fill>
            </x14:dxf>
          </x14:cfRule>
          <xm:sqref>AT92</xm:sqref>
        </x14:conditionalFormatting>
        <x14:conditionalFormatting xmlns:xm="http://schemas.microsoft.com/office/excel/2006/main">
          <x14:cfRule type="cellIs" priority="149" operator="equal" id="{DEF02960-04C9-4AD1-870C-17B67CEC92F7}">
            <xm:f>Datos!$AO$4</xm:f>
            <x14:dxf>
              <fill>
                <patternFill>
                  <bgColor theme="5" tint="0.39994506668294322"/>
                </patternFill>
              </fill>
            </x14:dxf>
          </x14:cfRule>
          <x14:cfRule type="cellIs" priority="150" operator="equal" id="{52DA3529-6747-4D33-881A-4CA4979D1CCB}">
            <xm:f>Datos!$AO$3</xm:f>
            <x14:dxf>
              <fill>
                <patternFill>
                  <bgColor rgb="FFFFFF00"/>
                </patternFill>
              </fill>
            </x14:dxf>
          </x14:cfRule>
          <x14:cfRule type="cellIs" priority="151" operator="equal" id="{C994028E-5F71-4AA0-B13E-5AB68E6C5848}">
            <xm:f>Datos!$AO$2</xm:f>
            <x14:dxf>
              <fill>
                <patternFill>
                  <bgColor rgb="FF92D050"/>
                </patternFill>
              </fill>
            </x14:dxf>
          </x14:cfRule>
          <xm:sqref>AT93</xm:sqref>
        </x14:conditionalFormatting>
        <x14:conditionalFormatting xmlns:xm="http://schemas.microsoft.com/office/excel/2006/main">
          <x14:cfRule type="cellIs" priority="146" operator="equal" id="{82E2D7D4-75C9-4579-A65E-D814A7E7365C}">
            <xm:f>Datos!$AO$4</xm:f>
            <x14:dxf>
              <fill>
                <patternFill>
                  <bgColor theme="5" tint="0.39994506668294322"/>
                </patternFill>
              </fill>
            </x14:dxf>
          </x14:cfRule>
          <x14:cfRule type="cellIs" priority="147" operator="equal" id="{260746A7-B401-43F0-A7EA-0376C34E9B53}">
            <xm:f>Datos!$AO$3</xm:f>
            <x14:dxf>
              <fill>
                <patternFill>
                  <bgColor rgb="FFFFFF00"/>
                </patternFill>
              </fill>
            </x14:dxf>
          </x14:cfRule>
          <x14:cfRule type="cellIs" priority="148" operator="equal" id="{CB5F1799-42D4-433C-8247-CBB3E2507D6D}">
            <xm:f>Datos!$AO$2</xm:f>
            <x14:dxf>
              <fill>
                <patternFill>
                  <bgColor rgb="FF92D050"/>
                </patternFill>
              </fill>
            </x14:dxf>
          </x14:cfRule>
          <xm:sqref>AT94</xm:sqref>
        </x14:conditionalFormatting>
        <x14:conditionalFormatting xmlns:xm="http://schemas.microsoft.com/office/excel/2006/main">
          <x14:cfRule type="cellIs" priority="143" operator="equal" id="{0E6B384E-2811-4813-924D-F353CE244C85}">
            <xm:f>Datos!$AO$4</xm:f>
            <x14:dxf>
              <fill>
                <patternFill>
                  <bgColor theme="5" tint="0.39994506668294322"/>
                </patternFill>
              </fill>
            </x14:dxf>
          </x14:cfRule>
          <x14:cfRule type="cellIs" priority="144" operator="equal" id="{BF29EA61-DEF1-4184-A1D4-87D09B84A01E}">
            <xm:f>Datos!$AO$3</xm:f>
            <x14:dxf>
              <fill>
                <patternFill>
                  <bgColor rgb="FFFFFF00"/>
                </patternFill>
              </fill>
            </x14:dxf>
          </x14:cfRule>
          <x14:cfRule type="cellIs" priority="145" operator="equal" id="{09E170D6-0F18-4529-BFF2-B6961B1089CD}">
            <xm:f>Datos!$AO$2</xm:f>
            <x14:dxf>
              <fill>
                <patternFill>
                  <bgColor rgb="FF92D050"/>
                </patternFill>
              </fill>
            </x14:dxf>
          </x14:cfRule>
          <xm:sqref>AT95</xm:sqref>
        </x14:conditionalFormatting>
        <x14:conditionalFormatting xmlns:xm="http://schemas.microsoft.com/office/excel/2006/main">
          <x14:cfRule type="cellIs" priority="140" operator="equal" id="{B351BA54-0A65-4CAF-9A51-7838F9762E5E}">
            <xm:f>Datos!$AO$4</xm:f>
            <x14:dxf>
              <fill>
                <patternFill>
                  <bgColor theme="5" tint="0.39994506668294322"/>
                </patternFill>
              </fill>
            </x14:dxf>
          </x14:cfRule>
          <x14:cfRule type="cellIs" priority="141" operator="equal" id="{C8BC1CAF-9DDC-47E7-A7C7-C260837EBF3F}">
            <xm:f>Datos!$AO$3</xm:f>
            <x14:dxf>
              <fill>
                <patternFill>
                  <bgColor rgb="FFFFFF00"/>
                </patternFill>
              </fill>
            </x14:dxf>
          </x14:cfRule>
          <x14:cfRule type="cellIs" priority="142" operator="equal" id="{D5DAEB92-AB06-4608-AEF4-E7836C736BD9}">
            <xm:f>Datos!$AO$2</xm:f>
            <x14:dxf>
              <fill>
                <patternFill>
                  <bgColor rgb="FF92D050"/>
                </patternFill>
              </fill>
            </x14:dxf>
          </x14:cfRule>
          <xm:sqref>AT96</xm:sqref>
        </x14:conditionalFormatting>
        <x14:conditionalFormatting xmlns:xm="http://schemas.microsoft.com/office/excel/2006/main">
          <x14:cfRule type="cellIs" priority="137" operator="equal" id="{51CE0405-2CBD-480A-8768-5FE7BC637475}">
            <xm:f>Datos!$AO$2</xm:f>
            <x14:dxf>
              <fill>
                <patternFill>
                  <bgColor rgb="FF92D050"/>
                </patternFill>
              </fill>
            </x14:dxf>
          </x14:cfRule>
          <x14:cfRule type="cellIs" priority="138" operator="equal" id="{173026E6-9681-4B14-A813-A56201CB6507}">
            <xm:f>Datos!$AO$4</xm:f>
            <x14:dxf>
              <fill>
                <patternFill>
                  <bgColor theme="5" tint="0.39994506668294322"/>
                </patternFill>
              </fill>
            </x14:dxf>
          </x14:cfRule>
          <x14:cfRule type="cellIs" priority="139" operator="equal" id="{238E0C0B-02DD-404F-8488-66034957D5C9}">
            <xm:f>Datos!$AO$3</xm:f>
            <x14:dxf>
              <fill>
                <patternFill>
                  <bgColor rgb="FFFFFF00"/>
                </patternFill>
              </fill>
            </x14:dxf>
          </x14:cfRule>
          <xm:sqref>AL103</xm:sqref>
        </x14:conditionalFormatting>
        <x14:conditionalFormatting xmlns:xm="http://schemas.microsoft.com/office/excel/2006/main">
          <x14:cfRule type="cellIs" priority="134" operator="equal" id="{566CC3DF-4898-4BF5-9EFE-0322BC4610BB}">
            <xm:f>Datos!$AO$2</xm:f>
            <x14:dxf>
              <fill>
                <patternFill>
                  <bgColor rgb="FF92D050"/>
                </patternFill>
              </fill>
            </x14:dxf>
          </x14:cfRule>
          <x14:cfRule type="cellIs" priority="135" operator="equal" id="{C88990D9-D022-4B1E-B232-9A5B74F0ED55}">
            <xm:f>Datos!$AO$4</xm:f>
            <x14:dxf>
              <fill>
                <patternFill>
                  <bgColor theme="5" tint="0.39994506668294322"/>
                </patternFill>
              </fill>
            </x14:dxf>
          </x14:cfRule>
          <x14:cfRule type="cellIs" priority="136" operator="equal" id="{97847757-D690-4482-A939-CF8C729D1F9B}">
            <xm:f>Datos!$AO$3</xm:f>
            <x14:dxf>
              <fill>
                <patternFill>
                  <bgColor rgb="FFFFFF00"/>
                </patternFill>
              </fill>
            </x14:dxf>
          </x14:cfRule>
          <xm:sqref>AL104</xm:sqref>
        </x14:conditionalFormatting>
        <x14:conditionalFormatting xmlns:xm="http://schemas.microsoft.com/office/excel/2006/main">
          <x14:cfRule type="cellIs" priority="131" operator="equal" id="{E52FA728-F461-41C2-A3BE-999CDC64EA84}">
            <xm:f>Datos!$AO$2</xm:f>
            <x14:dxf>
              <fill>
                <patternFill>
                  <bgColor rgb="FF92D050"/>
                </patternFill>
              </fill>
            </x14:dxf>
          </x14:cfRule>
          <x14:cfRule type="cellIs" priority="132" operator="equal" id="{91BEB962-3D1D-4EC2-BFE3-E2EB7CC996C1}">
            <xm:f>Datos!$AO$4</xm:f>
            <x14:dxf>
              <fill>
                <patternFill>
                  <bgColor theme="5" tint="0.39994506668294322"/>
                </patternFill>
              </fill>
            </x14:dxf>
          </x14:cfRule>
          <x14:cfRule type="cellIs" priority="133" operator="equal" id="{9AA812D5-0442-4DD3-963F-E3BB0100D6D0}">
            <xm:f>Datos!$AO$3</xm:f>
            <x14:dxf>
              <fill>
                <patternFill>
                  <bgColor rgb="FFFFFF00"/>
                </patternFill>
              </fill>
            </x14:dxf>
          </x14:cfRule>
          <xm:sqref>AL105</xm:sqref>
        </x14:conditionalFormatting>
        <x14:conditionalFormatting xmlns:xm="http://schemas.microsoft.com/office/excel/2006/main">
          <x14:cfRule type="cellIs" priority="128" operator="equal" id="{7C929F4E-DFDA-427D-BA1C-18AA4A16B40C}">
            <xm:f>Datos!$AO$2</xm:f>
            <x14:dxf>
              <fill>
                <patternFill>
                  <bgColor rgb="FF92D050"/>
                </patternFill>
              </fill>
            </x14:dxf>
          </x14:cfRule>
          <x14:cfRule type="cellIs" priority="129" operator="equal" id="{819D3D0A-145E-438D-8C36-20821F3AEE8C}">
            <xm:f>Datos!$AO$4</xm:f>
            <x14:dxf>
              <fill>
                <patternFill>
                  <bgColor theme="5" tint="0.39994506668294322"/>
                </patternFill>
              </fill>
            </x14:dxf>
          </x14:cfRule>
          <x14:cfRule type="cellIs" priority="130" operator="equal" id="{7A4F598B-4E19-41FE-BB2B-9C7B33278F01}">
            <xm:f>Datos!$AO$3</xm:f>
            <x14:dxf>
              <fill>
                <patternFill>
                  <bgColor rgb="FFFFFF00"/>
                </patternFill>
              </fill>
            </x14:dxf>
          </x14:cfRule>
          <xm:sqref>AL106</xm:sqref>
        </x14:conditionalFormatting>
        <x14:conditionalFormatting xmlns:xm="http://schemas.microsoft.com/office/excel/2006/main">
          <x14:cfRule type="cellIs" priority="125" operator="equal" id="{CF64B116-0D5B-46E8-8662-5BB2703423DA}">
            <xm:f>Datos!$AO$2</xm:f>
            <x14:dxf>
              <fill>
                <patternFill>
                  <bgColor rgb="FF92D050"/>
                </patternFill>
              </fill>
            </x14:dxf>
          </x14:cfRule>
          <x14:cfRule type="cellIs" priority="126" operator="equal" id="{A63AE28B-FE4A-49FD-A310-1DEC6877CC8C}">
            <xm:f>Datos!$AO$4</xm:f>
            <x14:dxf>
              <fill>
                <patternFill>
                  <bgColor theme="5" tint="0.39994506668294322"/>
                </patternFill>
              </fill>
            </x14:dxf>
          </x14:cfRule>
          <x14:cfRule type="cellIs" priority="127" operator="equal" id="{0DD6C7B0-C000-476B-AFDE-AB54B96F2BE5}">
            <xm:f>Datos!$AO$3</xm:f>
            <x14:dxf>
              <fill>
                <patternFill>
                  <bgColor rgb="FFFFFF00"/>
                </patternFill>
              </fill>
            </x14:dxf>
          </x14:cfRule>
          <xm:sqref>AL107</xm:sqref>
        </x14:conditionalFormatting>
        <x14:conditionalFormatting xmlns:xm="http://schemas.microsoft.com/office/excel/2006/main">
          <x14:cfRule type="cellIs" priority="122" operator="equal" id="{2190C0B4-B3FB-47B6-B1C3-E767096DBA64}">
            <xm:f>Datos!$AO$2</xm:f>
            <x14:dxf>
              <fill>
                <patternFill>
                  <bgColor rgb="FF92D050"/>
                </patternFill>
              </fill>
            </x14:dxf>
          </x14:cfRule>
          <x14:cfRule type="cellIs" priority="123" operator="equal" id="{12A93E12-1BEF-496A-82D3-A890C3CFC40E}">
            <xm:f>Datos!$AO$4</xm:f>
            <x14:dxf>
              <fill>
                <patternFill>
                  <bgColor theme="5" tint="0.39994506668294322"/>
                </patternFill>
              </fill>
            </x14:dxf>
          </x14:cfRule>
          <x14:cfRule type="cellIs" priority="124" operator="equal" id="{38055CD8-6344-48E4-919E-0CF9ADDF8D5B}">
            <xm:f>Datos!$AO$3</xm:f>
            <x14:dxf>
              <fill>
                <patternFill>
                  <bgColor rgb="FFFFFF00"/>
                </patternFill>
              </fill>
            </x14:dxf>
          </x14:cfRule>
          <xm:sqref>AL108</xm:sqref>
        </x14:conditionalFormatting>
        <x14:conditionalFormatting xmlns:xm="http://schemas.microsoft.com/office/excel/2006/main">
          <x14:cfRule type="cellIs" priority="119" operator="equal" id="{45400D0D-FCD0-4E4E-B1F2-D45F3D427541}">
            <xm:f>Datos!$AO$2</xm:f>
            <x14:dxf>
              <fill>
                <patternFill>
                  <bgColor rgb="FF92D050"/>
                </patternFill>
              </fill>
            </x14:dxf>
          </x14:cfRule>
          <x14:cfRule type="cellIs" priority="120" operator="equal" id="{29511162-ADE1-4BBA-8D42-E6B2577A9314}">
            <xm:f>Datos!$AO$4</xm:f>
            <x14:dxf>
              <fill>
                <patternFill>
                  <bgColor theme="5" tint="0.39994506668294322"/>
                </patternFill>
              </fill>
            </x14:dxf>
          </x14:cfRule>
          <x14:cfRule type="cellIs" priority="121" operator="equal" id="{190E5407-567E-42E6-A46F-F191954A0355}">
            <xm:f>Datos!$AO$3</xm:f>
            <x14:dxf>
              <fill>
                <patternFill>
                  <bgColor rgb="FFFFFF00"/>
                </patternFill>
              </fill>
            </x14:dxf>
          </x14:cfRule>
          <xm:sqref>AL109</xm:sqref>
        </x14:conditionalFormatting>
        <x14:conditionalFormatting xmlns:xm="http://schemas.microsoft.com/office/excel/2006/main">
          <x14:cfRule type="cellIs" priority="116" operator="equal" id="{A7CBFCE1-FEE5-4012-AF37-C57A2B7F2986}">
            <xm:f>Datos!$AO$2</xm:f>
            <x14:dxf>
              <fill>
                <patternFill>
                  <bgColor rgb="FF92D050"/>
                </patternFill>
              </fill>
            </x14:dxf>
          </x14:cfRule>
          <x14:cfRule type="cellIs" priority="117" operator="equal" id="{1C8F079E-CE1D-4CF4-B197-6F7EF5FBA672}">
            <xm:f>Datos!$AO$4</xm:f>
            <x14:dxf>
              <fill>
                <patternFill>
                  <bgColor theme="5" tint="0.39994506668294322"/>
                </patternFill>
              </fill>
            </x14:dxf>
          </x14:cfRule>
          <x14:cfRule type="cellIs" priority="118" operator="equal" id="{A78082F8-2574-4285-9DB9-A2AF7A6634CC}">
            <xm:f>Datos!$AO$3</xm:f>
            <x14:dxf>
              <fill>
                <patternFill>
                  <bgColor rgb="FFFFFF00"/>
                </patternFill>
              </fill>
            </x14:dxf>
          </x14:cfRule>
          <xm:sqref>AL110</xm:sqref>
        </x14:conditionalFormatting>
        <x14:conditionalFormatting xmlns:xm="http://schemas.microsoft.com/office/excel/2006/main">
          <x14:cfRule type="cellIs" priority="113" operator="equal" id="{4781FFA7-73F6-41B3-9C4D-118E6BB6DA37}">
            <xm:f>Datos!$AO$2</xm:f>
            <x14:dxf>
              <fill>
                <patternFill>
                  <bgColor rgb="FF92D050"/>
                </patternFill>
              </fill>
            </x14:dxf>
          </x14:cfRule>
          <x14:cfRule type="cellIs" priority="114" operator="equal" id="{5C705F18-4F9B-4E9A-9347-27D9460D8DC2}">
            <xm:f>Datos!$AO$4</xm:f>
            <x14:dxf>
              <fill>
                <patternFill>
                  <bgColor theme="5" tint="0.39994506668294322"/>
                </patternFill>
              </fill>
            </x14:dxf>
          </x14:cfRule>
          <x14:cfRule type="cellIs" priority="115" operator="equal" id="{D63A6617-1075-4276-9329-131C449C91A7}">
            <xm:f>Datos!$AO$3</xm:f>
            <x14:dxf>
              <fill>
                <patternFill>
                  <bgColor rgb="FFFFFF00"/>
                </patternFill>
              </fill>
            </x14:dxf>
          </x14:cfRule>
          <xm:sqref>AL111</xm:sqref>
        </x14:conditionalFormatting>
        <x14:conditionalFormatting xmlns:xm="http://schemas.microsoft.com/office/excel/2006/main">
          <x14:cfRule type="cellIs" priority="110" operator="equal" id="{9F153454-AA98-4A8C-9C62-E15B634651E6}">
            <xm:f>Datos!$AO$4</xm:f>
            <x14:dxf>
              <fill>
                <patternFill>
                  <bgColor theme="5" tint="0.39994506668294322"/>
                </patternFill>
              </fill>
            </x14:dxf>
          </x14:cfRule>
          <x14:cfRule type="cellIs" priority="111" operator="equal" id="{7D9DEE29-3391-465A-A6D7-E23745B911C4}">
            <xm:f>Datos!$AO$3</xm:f>
            <x14:dxf>
              <fill>
                <patternFill>
                  <bgColor rgb="FFFFFF00"/>
                </patternFill>
              </fill>
            </x14:dxf>
          </x14:cfRule>
          <x14:cfRule type="cellIs" priority="112" operator="equal" id="{05B810E9-55E7-466F-B167-AB597CFA04A3}">
            <xm:f>Datos!$AO$2</xm:f>
            <x14:dxf>
              <fill>
                <patternFill>
                  <bgColor rgb="FF92D050"/>
                </patternFill>
              </fill>
            </x14:dxf>
          </x14:cfRule>
          <xm:sqref>AR102</xm:sqref>
        </x14:conditionalFormatting>
        <x14:conditionalFormatting xmlns:xm="http://schemas.microsoft.com/office/excel/2006/main">
          <x14:cfRule type="cellIs" priority="107" operator="equal" id="{FE25376A-3255-4D09-8B62-43D138615219}">
            <xm:f>Datos!$AO$4</xm:f>
            <x14:dxf>
              <fill>
                <patternFill>
                  <bgColor theme="5" tint="0.39994506668294322"/>
                </patternFill>
              </fill>
            </x14:dxf>
          </x14:cfRule>
          <x14:cfRule type="cellIs" priority="108" operator="equal" id="{7946D2B0-7A0E-46F0-A5B6-B26E1AAA483C}">
            <xm:f>Datos!$AO$3</xm:f>
            <x14:dxf>
              <fill>
                <patternFill>
                  <bgColor rgb="FFFFFF00"/>
                </patternFill>
              </fill>
            </x14:dxf>
          </x14:cfRule>
          <x14:cfRule type="cellIs" priority="109" operator="equal" id="{5CDCBA0A-6CB7-452C-A380-49E7838202BF}">
            <xm:f>Datos!$AO$2</xm:f>
            <x14:dxf>
              <fill>
                <patternFill>
                  <bgColor rgb="FF92D050"/>
                </patternFill>
              </fill>
            </x14:dxf>
          </x14:cfRule>
          <xm:sqref>AR104</xm:sqref>
        </x14:conditionalFormatting>
        <x14:conditionalFormatting xmlns:xm="http://schemas.microsoft.com/office/excel/2006/main">
          <x14:cfRule type="cellIs" priority="104" operator="equal" id="{ADC811A5-54FB-4580-8934-E568E89BFCF5}">
            <xm:f>Datos!$AO$4</xm:f>
            <x14:dxf>
              <fill>
                <patternFill>
                  <bgColor theme="5" tint="0.39994506668294322"/>
                </patternFill>
              </fill>
            </x14:dxf>
          </x14:cfRule>
          <x14:cfRule type="cellIs" priority="105" operator="equal" id="{32E5C54A-33A1-4106-B34D-6D19488EE8CE}">
            <xm:f>Datos!$AO$3</xm:f>
            <x14:dxf>
              <fill>
                <patternFill>
                  <bgColor rgb="FFFFFF00"/>
                </patternFill>
              </fill>
            </x14:dxf>
          </x14:cfRule>
          <x14:cfRule type="cellIs" priority="106" operator="equal" id="{4FF3C52D-053D-4A93-92F2-72ACC479F1B9}">
            <xm:f>Datos!$AO$2</xm:f>
            <x14:dxf>
              <fill>
                <patternFill>
                  <bgColor rgb="FF92D050"/>
                </patternFill>
              </fill>
            </x14:dxf>
          </x14:cfRule>
          <xm:sqref>AR105</xm:sqref>
        </x14:conditionalFormatting>
        <x14:conditionalFormatting xmlns:xm="http://schemas.microsoft.com/office/excel/2006/main">
          <x14:cfRule type="cellIs" priority="101" operator="equal" id="{B730069D-0AC9-4D95-8D58-0836C7F40324}">
            <xm:f>Datos!$AO$4</xm:f>
            <x14:dxf>
              <fill>
                <patternFill>
                  <bgColor theme="5" tint="0.39994506668294322"/>
                </patternFill>
              </fill>
            </x14:dxf>
          </x14:cfRule>
          <x14:cfRule type="cellIs" priority="102" operator="equal" id="{710A5C03-2253-4222-9F79-C51A9E7A2892}">
            <xm:f>Datos!$AO$3</xm:f>
            <x14:dxf>
              <fill>
                <patternFill>
                  <bgColor rgb="FFFFFF00"/>
                </patternFill>
              </fill>
            </x14:dxf>
          </x14:cfRule>
          <x14:cfRule type="cellIs" priority="103" operator="equal" id="{444691CE-92F5-4CA7-A532-5E283B11C211}">
            <xm:f>Datos!$AO$2</xm:f>
            <x14:dxf>
              <fill>
                <patternFill>
                  <bgColor rgb="FF92D050"/>
                </patternFill>
              </fill>
            </x14:dxf>
          </x14:cfRule>
          <xm:sqref>AR106</xm:sqref>
        </x14:conditionalFormatting>
        <x14:conditionalFormatting xmlns:xm="http://schemas.microsoft.com/office/excel/2006/main">
          <x14:cfRule type="cellIs" priority="98" operator="equal" id="{97DED8DF-7ACC-47D5-97EF-8613BBE4663B}">
            <xm:f>Datos!$AO$4</xm:f>
            <x14:dxf>
              <fill>
                <patternFill>
                  <bgColor theme="5" tint="0.39994506668294322"/>
                </patternFill>
              </fill>
            </x14:dxf>
          </x14:cfRule>
          <x14:cfRule type="cellIs" priority="99" operator="equal" id="{9412C7EE-995F-4D9E-A0E6-4AC20DDFF409}">
            <xm:f>Datos!$AO$3</xm:f>
            <x14:dxf>
              <fill>
                <patternFill>
                  <bgColor rgb="FFFFFF00"/>
                </patternFill>
              </fill>
            </x14:dxf>
          </x14:cfRule>
          <x14:cfRule type="cellIs" priority="100" operator="equal" id="{640B6D83-0DBF-4106-AA3A-4E80A706E39C}">
            <xm:f>Datos!$AO$2</xm:f>
            <x14:dxf>
              <fill>
                <patternFill>
                  <bgColor rgb="FF92D050"/>
                </patternFill>
              </fill>
            </x14:dxf>
          </x14:cfRule>
          <xm:sqref>AR107</xm:sqref>
        </x14:conditionalFormatting>
        <x14:conditionalFormatting xmlns:xm="http://schemas.microsoft.com/office/excel/2006/main">
          <x14:cfRule type="cellIs" priority="95" operator="equal" id="{B16D689A-802D-4766-8C5C-87AF58F7B327}">
            <xm:f>Datos!$AO$4</xm:f>
            <x14:dxf>
              <fill>
                <patternFill>
                  <bgColor theme="5" tint="0.39994506668294322"/>
                </patternFill>
              </fill>
            </x14:dxf>
          </x14:cfRule>
          <x14:cfRule type="cellIs" priority="96" operator="equal" id="{5D49ED6E-E378-44B9-B959-D8EAAC374292}">
            <xm:f>Datos!$AO$3</xm:f>
            <x14:dxf>
              <fill>
                <patternFill>
                  <bgColor rgb="FFFFFF00"/>
                </patternFill>
              </fill>
            </x14:dxf>
          </x14:cfRule>
          <x14:cfRule type="cellIs" priority="97" operator="equal" id="{A139208C-6722-43D7-BAED-CB188A1771B4}">
            <xm:f>Datos!$AO$2</xm:f>
            <x14:dxf>
              <fill>
                <patternFill>
                  <bgColor rgb="FF92D050"/>
                </patternFill>
              </fill>
            </x14:dxf>
          </x14:cfRule>
          <xm:sqref>AR108</xm:sqref>
        </x14:conditionalFormatting>
        <x14:conditionalFormatting xmlns:xm="http://schemas.microsoft.com/office/excel/2006/main">
          <x14:cfRule type="cellIs" priority="92" operator="equal" id="{A34EC520-8AD1-4335-B6F0-41F040A8A872}">
            <xm:f>Datos!$AO$4</xm:f>
            <x14:dxf>
              <fill>
                <patternFill>
                  <bgColor theme="5" tint="0.39994506668294322"/>
                </patternFill>
              </fill>
            </x14:dxf>
          </x14:cfRule>
          <x14:cfRule type="cellIs" priority="93" operator="equal" id="{6743FAF5-E0CD-4CDD-A5BE-D8C3313C8626}">
            <xm:f>Datos!$AO$3</xm:f>
            <x14:dxf>
              <fill>
                <patternFill>
                  <bgColor rgb="FFFFFF00"/>
                </patternFill>
              </fill>
            </x14:dxf>
          </x14:cfRule>
          <x14:cfRule type="cellIs" priority="94" operator="equal" id="{B5546C08-196E-4D1A-9D57-4379F8404438}">
            <xm:f>Datos!$AO$2</xm:f>
            <x14:dxf>
              <fill>
                <patternFill>
                  <bgColor rgb="FF92D050"/>
                </patternFill>
              </fill>
            </x14:dxf>
          </x14:cfRule>
          <xm:sqref>AR109</xm:sqref>
        </x14:conditionalFormatting>
        <x14:conditionalFormatting xmlns:xm="http://schemas.microsoft.com/office/excel/2006/main">
          <x14:cfRule type="cellIs" priority="89" operator="equal" id="{A2EAFE0D-6D23-48ED-9207-4E606160EE3E}">
            <xm:f>Datos!$AO$4</xm:f>
            <x14:dxf>
              <fill>
                <patternFill>
                  <bgColor theme="5" tint="0.39994506668294322"/>
                </patternFill>
              </fill>
            </x14:dxf>
          </x14:cfRule>
          <x14:cfRule type="cellIs" priority="90" operator="equal" id="{1E3F4A90-D14A-4093-8909-EB7D4ECEBD1E}">
            <xm:f>Datos!$AO$3</xm:f>
            <x14:dxf>
              <fill>
                <patternFill>
                  <bgColor rgb="FFFFFF00"/>
                </patternFill>
              </fill>
            </x14:dxf>
          </x14:cfRule>
          <x14:cfRule type="cellIs" priority="91" operator="equal" id="{75D42CD4-5DF8-43F2-8E09-9281BA117E1E}">
            <xm:f>Datos!$AO$2</xm:f>
            <x14:dxf>
              <fill>
                <patternFill>
                  <bgColor rgb="FF92D050"/>
                </patternFill>
              </fill>
            </x14:dxf>
          </x14:cfRule>
          <xm:sqref>AR110</xm:sqref>
        </x14:conditionalFormatting>
        <x14:conditionalFormatting xmlns:xm="http://schemas.microsoft.com/office/excel/2006/main">
          <x14:cfRule type="cellIs" priority="86" operator="equal" id="{0E05E35C-9C3D-46B4-9360-ECBBB72BE0C4}">
            <xm:f>Datos!$AO$4</xm:f>
            <x14:dxf>
              <fill>
                <patternFill>
                  <bgColor theme="5" tint="0.39994506668294322"/>
                </patternFill>
              </fill>
            </x14:dxf>
          </x14:cfRule>
          <x14:cfRule type="cellIs" priority="87" operator="equal" id="{B59E3FB3-211A-44EE-8A4E-5D63393AD90E}">
            <xm:f>Datos!$AO$3</xm:f>
            <x14:dxf>
              <fill>
                <patternFill>
                  <bgColor rgb="FFFFFF00"/>
                </patternFill>
              </fill>
            </x14:dxf>
          </x14:cfRule>
          <x14:cfRule type="cellIs" priority="88" operator="equal" id="{76037138-D595-4EB0-BB05-7763A54D246F}">
            <xm:f>Datos!$AO$2</xm:f>
            <x14:dxf>
              <fill>
                <patternFill>
                  <bgColor rgb="FF92D050"/>
                </patternFill>
              </fill>
            </x14:dxf>
          </x14:cfRule>
          <xm:sqref>AR111</xm:sqref>
        </x14:conditionalFormatting>
        <x14:conditionalFormatting xmlns:xm="http://schemas.microsoft.com/office/excel/2006/main">
          <x14:cfRule type="cellIs" priority="83" operator="equal" id="{84021BE6-B828-4AC3-B0F3-5F1EAD2FD529}">
            <xm:f>Datos!$AO$4</xm:f>
            <x14:dxf>
              <fill>
                <patternFill>
                  <bgColor theme="5" tint="0.39994506668294322"/>
                </patternFill>
              </fill>
            </x14:dxf>
          </x14:cfRule>
          <x14:cfRule type="cellIs" priority="84" operator="equal" id="{9C712909-84DE-4C9C-9F9E-520A31EDF208}">
            <xm:f>Datos!$AO$3</xm:f>
            <x14:dxf>
              <fill>
                <patternFill>
                  <bgColor rgb="FFFFFF00"/>
                </patternFill>
              </fill>
            </x14:dxf>
          </x14:cfRule>
          <x14:cfRule type="cellIs" priority="85" operator="equal" id="{56B02E81-0517-47A2-8F23-827A7F23B590}">
            <xm:f>Datos!$AO$2</xm:f>
            <x14:dxf>
              <fill>
                <patternFill>
                  <bgColor rgb="FF92D050"/>
                </patternFill>
              </fill>
            </x14:dxf>
          </x14:cfRule>
          <xm:sqref>AT102</xm:sqref>
        </x14:conditionalFormatting>
        <x14:conditionalFormatting xmlns:xm="http://schemas.microsoft.com/office/excel/2006/main">
          <x14:cfRule type="cellIs" priority="80" operator="equal" id="{B078DF8F-FEE7-488F-AC5A-92AA2038B76C}">
            <xm:f>Datos!$AO$4</xm:f>
            <x14:dxf>
              <fill>
                <patternFill>
                  <bgColor theme="5" tint="0.39994506668294322"/>
                </patternFill>
              </fill>
            </x14:dxf>
          </x14:cfRule>
          <x14:cfRule type="cellIs" priority="81" operator="equal" id="{1C388551-1BC6-4F90-9F43-62A9623CA52A}">
            <xm:f>Datos!$AO$3</xm:f>
            <x14:dxf>
              <fill>
                <patternFill>
                  <bgColor rgb="FFFFFF00"/>
                </patternFill>
              </fill>
            </x14:dxf>
          </x14:cfRule>
          <x14:cfRule type="cellIs" priority="82" operator="equal" id="{8485766C-3A7D-41C0-B1D9-B42109E1FB4D}">
            <xm:f>Datos!$AO$2</xm:f>
            <x14:dxf>
              <fill>
                <patternFill>
                  <bgColor rgb="FF92D050"/>
                </patternFill>
              </fill>
            </x14:dxf>
          </x14:cfRule>
          <xm:sqref>AT104</xm:sqref>
        </x14:conditionalFormatting>
        <x14:conditionalFormatting xmlns:xm="http://schemas.microsoft.com/office/excel/2006/main">
          <x14:cfRule type="cellIs" priority="77" operator="equal" id="{882E5753-53DA-4641-B9F8-58F1133898A1}">
            <xm:f>Datos!$AO$4</xm:f>
            <x14:dxf>
              <fill>
                <patternFill>
                  <bgColor theme="5" tint="0.39994506668294322"/>
                </patternFill>
              </fill>
            </x14:dxf>
          </x14:cfRule>
          <x14:cfRule type="cellIs" priority="78" operator="equal" id="{BE2570FF-94B0-4650-8632-5A91443B77F5}">
            <xm:f>Datos!$AO$3</xm:f>
            <x14:dxf>
              <fill>
                <patternFill>
                  <bgColor rgb="FFFFFF00"/>
                </patternFill>
              </fill>
            </x14:dxf>
          </x14:cfRule>
          <x14:cfRule type="cellIs" priority="79" operator="equal" id="{0524A358-7FDC-414C-B0F6-1FDBD5F83C57}">
            <xm:f>Datos!$AO$2</xm:f>
            <x14:dxf>
              <fill>
                <patternFill>
                  <bgColor rgb="FF92D050"/>
                </patternFill>
              </fill>
            </x14:dxf>
          </x14:cfRule>
          <xm:sqref>AT105</xm:sqref>
        </x14:conditionalFormatting>
        <x14:conditionalFormatting xmlns:xm="http://schemas.microsoft.com/office/excel/2006/main">
          <x14:cfRule type="cellIs" priority="74" operator="equal" id="{7B714B79-F30D-4DE0-88C0-44555E7E71B3}">
            <xm:f>Datos!$AO$4</xm:f>
            <x14:dxf>
              <fill>
                <patternFill>
                  <bgColor theme="5" tint="0.39994506668294322"/>
                </patternFill>
              </fill>
            </x14:dxf>
          </x14:cfRule>
          <x14:cfRule type="cellIs" priority="75" operator="equal" id="{1312C559-301B-4A6D-B3BE-C620544916E1}">
            <xm:f>Datos!$AO$3</xm:f>
            <x14:dxf>
              <fill>
                <patternFill>
                  <bgColor rgb="FFFFFF00"/>
                </patternFill>
              </fill>
            </x14:dxf>
          </x14:cfRule>
          <x14:cfRule type="cellIs" priority="76" operator="equal" id="{CD425430-33CF-47F7-9498-BC640D90A58A}">
            <xm:f>Datos!$AO$2</xm:f>
            <x14:dxf>
              <fill>
                <patternFill>
                  <bgColor rgb="FF92D050"/>
                </patternFill>
              </fill>
            </x14:dxf>
          </x14:cfRule>
          <xm:sqref>AT106</xm:sqref>
        </x14:conditionalFormatting>
        <x14:conditionalFormatting xmlns:xm="http://schemas.microsoft.com/office/excel/2006/main">
          <x14:cfRule type="cellIs" priority="71" operator="equal" id="{26E2718E-7DC2-47B3-973A-FF034E306ED0}">
            <xm:f>Datos!$AO$4</xm:f>
            <x14:dxf>
              <fill>
                <patternFill>
                  <bgColor theme="5" tint="0.39994506668294322"/>
                </patternFill>
              </fill>
            </x14:dxf>
          </x14:cfRule>
          <x14:cfRule type="cellIs" priority="72" operator="equal" id="{79AB1913-21A6-4AF4-9454-A82A77E38112}">
            <xm:f>Datos!$AO$3</xm:f>
            <x14:dxf>
              <fill>
                <patternFill>
                  <bgColor rgb="FFFFFF00"/>
                </patternFill>
              </fill>
            </x14:dxf>
          </x14:cfRule>
          <x14:cfRule type="cellIs" priority="73" operator="equal" id="{77A1E512-76CC-41C7-8CE3-30C5C97DFD4F}">
            <xm:f>Datos!$AO$2</xm:f>
            <x14:dxf>
              <fill>
                <patternFill>
                  <bgColor rgb="FF92D050"/>
                </patternFill>
              </fill>
            </x14:dxf>
          </x14:cfRule>
          <xm:sqref>AT107</xm:sqref>
        </x14:conditionalFormatting>
        <x14:conditionalFormatting xmlns:xm="http://schemas.microsoft.com/office/excel/2006/main">
          <x14:cfRule type="cellIs" priority="68" operator="equal" id="{FCB0EC90-E34F-45DD-8FC8-683626EFD976}">
            <xm:f>Datos!$AO$4</xm:f>
            <x14:dxf>
              <fill>
                <patternFill>
                  <bgColor theme="5" tint="0.39994506668294322"/>
                </patternFill>
              </fill>
            </x14:dxf>
          </x14:cfRule>
          <x14:cfRule type="cellIs" priority="69" operator="equal" id="{C7DD480E-996B-4BEC-98BE-413F665C4A8A}">
            <xm:f>Datos!$AO$3</xm:f>
            <x14:dxf>
              <fill>
                <patternFill>
                  <bgColor rgb="FFFFFF00"/>
                </patternFill>
              </fill>
            </x14:dxf>
          </x14:cfRule>
          <x14:cfRule type="cellIs" priority="70" operator="equal" id="{62AEC52F-6E7B-483D-966C-B1B1BDCA36C4}">
            <xm:f>Datos!$AO$2</xm:f>
            <x14:dxf>
              <fill>
                <patternFill>
                  <bgColor rgb="FF92D050"/>
                </patternFill>
              </fill>
            </x14:dxf>
          </x14:cfRule>
          <xm:sqref>AT108</xm:sqref>
        </x14:conditionalFormatting>
        <x14:conditionalFormatting xmlns:xm="http://schemas.microsoft.com/office/excel/2006/main">
          <x14:cfRule type="cellIs" priority="65" operator="equal" id="{6BBF8C3E-3CF4-412B-AF79-4056D5D242AD}">
            <xm:f>Datos!$AO$4</xm:f>
            <x14:dxf>
              <fill>
                <patternFill>
                  <bgColor theme="5" tint="0.39994506668294322"/>
                </patternFill>
              </fill>
            </x14:dxf>
          </x14:cfRule>
          <x14:cfRule type="cellIs" priority="66" operator="equal" id="{18350C8E-CD10-4D5F-9AD0-B08B3C4EED23}">
            <xm:f>Datos!$AO$3</xm:f>
            <x14:dxf>
              <fill>
                <patternFill>
                  <bgColor rgb="FFFFFF00"/>
                </patternFill>
              </fill>
            </x14:dxf>
          </x14:cfRule>
          <x14:cfRule type="cellIs" priority="67" operator="equal" id="{0C9105B9-9E4E-4456-8D84-D63266275AB9}">
            <xm:f>Datos!$AO$2</xm:f>
            <x14:dxf>
              <fill>
                <patternFill>
                  <bgColor rgb="FF92D050"/>
                </patternFill>
              </fill>
            </x14:dxf>
          </x14:cfRule>
          <xm:sqref>AT109</xm:sqref>
        </x14:conditionalFormatting>
        <x14:conditionalFormatting xmlns:xm="http://schemas.microsoft.com/office/excel/2006/main">
          <x14:cfRule type="cellIs" priority="62" operator="equal" id="{4F2EE309-6768-47F7-950B-022BE3E81792}">
            <xm:f>Datos!$AO$4</xm:f>
            <x14:dxf>
              <fill>
                <patternFill>
                  <bgColor theme="5" tint="0.39994506668294322"/>
                </patternFill>
              </fill>
            </x14:dxf>
          </x14:cfRule>
          <x14:cfRule type="cellIs" priority="63" operator="equal" id="{A0398BB1-BBF7-456A-AFE5-36EE0A5321CD}">
            <xm:f>Datos!$AO$3</xm:f>
            <x14:dxf>
              <fill>
                <patternFill>
                  <bgColor rgb="FFFFFF00"/>
                </patternFill>
              </fill>
            </x14:dxf>
          </x14:cfRule>
          <x14:cfRule type="cellIs" priority="64" operator="equal" id="{FBAB7D57-20BF-4240-BC43-3E289F3E064E}">
            <xm:f>Datos!$AO$2</xm:f>
            <x14:dxf>
              <fill>
                <patternFill>
                  <bgColor rgb="FF92D050"/>
                </patternFill>
              </fill>
            </x14:dxf>
          </x14:cfRule>
          <xm:sqref>AT110</xm:sqref>
        </x14:conditionalFormatting>
        <x14:conditionalFormatting xmlns:xm="http://schemas.microsoft.com/office/excel/2006/main">
          <x14:cfRule type="cellIs" priority="59" operator="equal" id="{9C0F8B91-2B26-4911-91B5-E788D651BA56}">
            <xm:f>Datos!$AO$4</xm:f>
            <x14:dxf>
              <fill>
                <patternFill>
                  <bgColor theme="5" tint="0.39994506668294322"/>
                </patternFill>
              </fill>
            </x14:dxf>
          </x14:cfRule>
          <x14:cfRule type="cellIs" priority="60" operator="equal" id="{6DF9D7B7-AA3D-4782-A9AE-902BAC317F94}">
            <xm:f>Datos!$AO$3</xm:f>
            <x14:dxf>
              <fill>
                <patternFill>
                  <bgColor rgb="FFFFFF00"/>
                </patternFill>
              </fill>
            </x14:dxf>
          </x14:cfRule>
          <x14:cfRule type="cellIs" priority="61" operator="equal" id="{73C9E68C-D869-41B0-AE83-AA06A5D798C6}">
            <xm:f>Datos!$AO$2</xm:f>
            <x14:dxf>
              <fill>
                <patternFill>
                  <bgColor rgb="FF92D050"/>
                </patternFill>
              </fill>
            </x14:dxf>
          </x14:cfRule>
          <xm:sqref>AT111</xm:sqref>
        </x14:conditionalFormatting>
        <x14:conditionalFormatting xmlns:xm="http://schemas.microsoft.com/office/excel/2006/main">
          <x14:cfRule type="cellIs" priority="56" operator="equal" id="{71B27F2E-3B3F-4160-9436-56B075254B69}">
            <xm:f>Datos!$AO$4</xm:f>
            <x14:dxf>
              <fill>
                <patternFill>
                  <bgColor theme="5" tint="0.39994506668294322"/>
                </patternFill>
              </fill>
            </x14:dxf>
          </x14:cfRule>
          <x14:cfRule type="cellIs" priority="57" operator="equal" id="{78DBB07B-3F31-4C60-87DD-C26BF1FFBA0F}">
            <xm:f>Datos!$AO$3</xm:f>
            <x14:dxf>
              <fill>
                <patternFill>
                  <bgColor rgb="FFFFFF00"/>
                </patternFill>
              </fill>
            </x14:dxf>
          </x14:cfRule>
          <x14:cfRule type="cellIs" priority="58" operator="equal" id="{8934A00D-ABC4-4B57-9BB8-7C6051048650}">
            <xm:f>Datos!$AO$2</xm:f>
            <x14:dxf>
              <fill>
                <patternFill>
                  <bgColor rgb="FF92D050"/>
                </patternFill>
              </fill>
            </x14:dxf>
          </x14:cfRule>
          <xm:sqref>AW87</xm:sqref>
        </x14:conditionalFormatting>
        <x14:conditionalFormatting xmlns:xm="http://schemas.microsoft.com/office/excel/2006/main">
          <x14:cfRule type="cellIs" priority="53" operator="equal" id="{3B27F21E-618A-438F-86D4-45613E95C61A}">
            <xm:f>Datos!$AO$4</xm:f>
            <x14:dxf>
              <fill>
                <patternFill>
                  <bgColor theme="5" tint="0.39994506668294322"/>
                </patternFill>
              </fill>
            </x14:dxf>
          </x14:cfRule>
          <x14:cfRule type="cellIs" priority="54" operator="equal" id="{F3673E1B-FE49-43B8-B602-BE84895C922C}">
            <xm:f>Datos!$AO$3</xm:f>
            <x14:dxf>
              <fill>
                <patternFill>
                  <bgColor rgb="FFFFFF00"/>
                </patternFill>
              </fill>
            </x14:dxf>
          </x14:cfRule>
          <x14:cfRule type="cellIs" priority="55" operator="equal" id="{A85431D3-8F57-4457-AE4A-C67A6B829BA5}">
            <xm:f>Datos!$AO$2</xm:f>
            <x14:dxf>
              <fill>
                <patternFill>
                  <bgColor rgb="FF92D050"/>
                </patternFill>
              </fill>
            </x14:dxf>
          </x14:cfRule>
          <xm:sqref>AW102</xm:sqref>
        </x14:conditionalFormatting>
        <x14:conditionalFormatting xmlns:xm="http://schemas.microsoft.com/office/excel/2006/main">
          <x14:cfRule type="expression" priority="50" id="{3D7B881E-D178-4122-9B29-757C75F32EBA}">
            <xm:f>AND($AP$126&lt;&gt;Datos!$S$5,$AP$126&lt;&gt;Datos!$T$5)</xm:f>
            <x14:dxf>
              <font>
                <color theme="0"/>
              </font>
              <fill>
                <patternFill patternType="none">
                  <bgColor auto="1"/>
                </patternFill>
              </fill>
              <border>
                <left/>
                <right/>
                <top/>
                <bottom/>
              </border>
            </x14:dxf>
          </x14:cfRule>
          <xm:sqref>AL144:AR146</xm:sqref>
        </x14:conditionalFormatting>
        <x14:conditionalFormatting xmlns:xm="http://schemas.microsoft.com/office/excel/2006/main">
          <x14:cfRule type="cellIs" priority="25" operator="equal" id="{76012849-88E0-42B8-8A8E-15FE71CB49AC}">
            <xm:f>Datos!$AQ$3</xm:f>
            <x14:dxf>
              <fill>
                <patternFill>
                  <bgColor theme="5" tint="0.39994506668294322"/>
                </patternFill>
              </fill>
            </x14:dxf>
          </x14:cfRule>
          <x14:cfRule type="cellIs" priority="26" operator="equal" id="{E66ABB21-AF60-4C5E-9811-BF5863AC0D62}">
            <xm:f>Datos!$AQ$2</xm:f>
            <x14:dxf>
              <fill>
                <patternFill>
                  <bgColor rgb="FF92D050"/>
                </patternFill>
              </fill>
            </x14:dxf>
          </x14:cfRule>
          <xm:sqref>AZ87:BB96</xm:sqref>
        </x14:conditionalFormatting>
        <x14:conditionalFormatting xmlns:xm="http://schemas.microsoft.com/office/excel/2006/main">
          <x14:cfRule type="cellIs" priority="22" operator="equal" id="{90EC71BD-934B-418E-AA9E-B9734C337367}">
            <xm:f>Datos!$AR$4</xm:f>
            <x14:dxf>
              <fill>
                <patternFill>
                  <bgColor theme="5" tint="0.39994506668294322"/>
                </patternFill>
              </fill>
            </x14:dxf>
          </x14:cfRule>
          <x14:cfRule type="cellIs" priority="23" operator="equal" id="{6E10A75D-D1DB-45EC-A0CA-B8F7BB33C7B1}">
            <xm:f>Datos!$AR$3</xm:f>
            <x14:dxf>
              <fill>
                <patternFill>
                  <bgColor rgb="FFFFFF00"/>
                </patternFill>
              </fill>
            </x14:dxf>
          </x14:cfRule>
          <x14:cfRule type="cellIs" priority="24" operator="equal" id="{33886254-2E1A-43D1-9453-5C96BB964571}">
            <xm:f>Datos!$AR$2</xm:f>
            <x14:dxf>
              <fill>
                <patternFill>
                  <bgColor rgb="FF92D050"/>
                </patternFill>
              </fill>
            </x14:dxf>
          </x14:cfRule>
          <xm:sqref>AZ102</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1C000000}">
          <x14:formula1>
            <xm:f>Datos!$J$2:$J$8</xm:f>
          </x14:formula1>
          <xm:sqref>AY24:BF24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tabColor rgb="FF0070C0"/>
  </sheetPr>
  <dimension ref="A1:CM232"/>
  <sheetViews>
    <sheetView showGridLines="0" view="pageBreakPreview" zoomScale="70" zoomScaleNormal="100" zoomScaleSheetLayoutView="70" workbookViewId="0">
      <selection activeCell="Y2" sqref="Y2:Y5"/>
    </sheetView>
  </sheetViews>
  <sheetFormatPr defaultColWidth="11.5703125" defaultRowHeight="15"/>
  <cols>
    <col min="1" max="6" width="2.7109375" style="11" customWidth="1"/>
    <col min="7" max="7" width="3.140625" style="11" customWidth="1"/>
    <col min="8" max="8" width="4.42578125" style="11" customWidth="1"/>
    <col min="9" max="9" width="3.7109375" style="11" customWidth="1"/>
    <col min="10" max="11" width="2.7109375" style="11" customWidth="1"/>
    <col min="12" max="12" width="3.42578125" style="11" customWidth="1"/>
    <col min="13" max="15" width="2.7109375" style="11" customWidth="1"/>
    <col min="16" max="17" width="4.7109375" style="11" customWidth="1"/>
    <col min="18" max="20" width="2.7109375" style="11" customWidth="1"/>
    <col min="21" max="21" width="4.28515625" style="11" customWidth="1"/>
    <col min="22" max="22" width="7.42578125" style="11" customWidth="1"/>
    <col min="23" max="23" width="5.28515625" style="11" customWidth="1"/>
    <col min="24" max="25" width="5" style="11" customWidth="1"/>
    <col min="26" max="26" width="6.28515625" style="11" customWidth="1"/>
    <col min="27" max="27" width="5" style="11" customWidth="1"/>
    <col min="28" max="37" width="5.42578125" style="11" customWidth="1"/>
    <col min="38" max="38" width="3.5703125" style="11" customWidth="1"/>
    <col min="39" max="39" width="5.28515625" style="11" customWidth="1"/>
    <col min="40" max="44" width="2.7109375" style="11" customWidth="1"/>
    <col min="45" max="45" width="6.85546875" style="11" customWidth="1"/>
    <col min="46" max="47" width="2.7109375" style="11" customWidth="1"/>
    <col min="48" max="48" width="4.7109375" style="11" customWidth="1"/>
    <col min="49" max="50" width="2.7109375" style="11" customWidth="1"/>
    <col min="51" max="51" width="4" style="11" customWidth="1"/>
    <col min="52" max="53" width="2.7109375" style="11" customWidth="1"/>
    <col min="54" max="54" width="7.42578125" style="11" customWidth="1"/>
    <col min="55" max="58" width="2.7109375" style="11" customWidth="1"/>
    <col min="59" max="59" width="37.85546875" style="11" customWidth="1"/>
    <col min="60" max="62" width="2.7109375" style="11" hidden="1" customWidth="1"/>
    <col min="63" max="63" width="31.140625" style="11" hidden="1" customWidth="1"/>
    <col min="64" max="68" width="27.85546875" style="11" hidden="1" customWidth="1"/>
    <col min="69" max="69" width="37.5703125" style="11" hidden="1" customWidth="1"/>
    <col min="70" max="70" width="11.5703125" style="11" hidden="1" customWidth="1"/>
    <col min="71" max="71" width="33.7109375" style="11" hidden="1" customWidth="1"/>
    <col min="72" max="72" width="24.5703125" style="11" hidden="1" customWidth="1"/>
    <col min="73" max="73" width="22" style="11" hidden="1" customWidth="1"/>
    <col min="74" max="74" width="22.42578125" style="11" hidden="1" customWidth="1"/>
    <col min="75" max="76" width="11.5703125" style="11" hidden="1" customWidth="1"/>
    <col min="77" max="77" width="40.42578125" style="11" hidden="1" customWidth="1"/>
    <col min="78" max="78" width="13.140625" style="11" hidden="1" customWidth="1"/>
    <col min="79" max="84" width="11.5703125" style="11" hidden="1" customWidth="1"/>
    <col min="85" max="85" width="36.7109375" style="11" hidden="1" customWidth="1"/>
    <col min="86" max="91" width="11.5703125" style="11" hidden="1" customWidth="1"/>
    <col min="92" max="97" width="0" style="11" hidden="1" customWidth="1"/>
    <col min="98" max="16384" width="11.5703125" style="11"/>
  </cols>
  <sheetData>
    <row r="1" spans="1:64" ht="15.6" customHeight="1">
      <c r="A1" s="440"/>
      <c r="B1" s="441"/>
      <c r="C1" s="441"/>
      <c r="D1" s="441"/>
      <c r="E1" s="441"/>
      <c r="F1" s="441"/>
      <c r="G1" s="441"/>
      <c r="H1" s="441"/>
      <c r="I1" s="441"/>
      <c r="J1" s="441"/>
      <c r="K1" s="9"/>
      <c r="L1" s="9"/>
      <c r="M1" s="9"/>
      <c r="N1" s="9"/>
      <c r="O1" s="10"/>
      <c r="P1" s="446" t="s">
        <v>350</v>
      </c>
      <c r="Q1" s="447"/>
      <c r="R1" s="447"/>
      <c r="S1" s="447"/>
      <c r="T1" s="447"/>
      <c r="U1" s="448"/>
      <c r="V1" s="580" t="s">
        <v>422</v>
      </c>
      <c r="W1" s="581"/>
      <c r="X1" s="581"/>
      <c r="Y1" s="581"/>
      <c r="Z1" s="581"/>
      <c r="AA1" s="581"/>
      <c r="AB1" s="581"/>
      <c r="AC1" s="581"/>
      <c r="AD1" s="581"/>
      <c r="AE1" s="581"/>
      <c r="AF1" s="581"/>
      <c r="AG1" s="581"/>
      <c r="AH1" s="581"/>
      <c r="AI1" s="581"/>
      <c r="AJ1" s="581"/>
      <c r="AK1" s="581"/>
      <c r="AL1" s="581"/>
      <c r="AM1" s="581"/>
      <c r="AN1" s="581"/>
      <c r="AO1" s="581"/>
      <c r="AP1" s="581"/>
      <c r="AQ1" s="581"/>
      <c r="AR1" s="581"/>
      <c r="AS1" s="581"/>
      <c r="AT1" s="581"/>
      <c r="AU1" s="581"/>
      <c r="AV1" s="581"/>
      <c r="AW1" s="581"/>
      <c r="AX1" s="581"/>
      <c r="AY1" s="581"/>
      <c r="AZ1" s="582"/>
      <c r="BA1" s="568" t="s">
        <v>423</v>
      </c>
      <c r="BB1" s="569"/>
      <c r="BC1" s="569"/>
      <c r="BD1" s="569"/>
      <c r="BE1" s="569"/>
      <c r="BF1" s="570"/>
      <c r="BG1" s="565" t="s">
        <v>424</v>
      </c>
    </row>
    <row r="2" spans="1:64" ht="15.6" customHeight="1">
      <c r="A2" s="442"/>
      <c r="B2" s="443"/>
      <c r="C2" s="443"/>
      <c r="D2" s="443"/>
      <c r="E2" s="443"/>
      <c r="F2" s="443"/>
      <c r="G2" s="443"/>
      <c r="H2" s="443"/>
      <c r="I2" s="443"/>
      <c r="J2" s="443"/>
      <c r="K2" s="12"/>
      <c r="L2" s="12"/>
      <c r="M2" s="12"/>
      <c r="N2" s="12"/>
      <c r="O2" s="13"/>
      <c r="P2" s="449"/>
      <c r="Q2" s="450"/>
      <c r="R2" s="450"/>
      <c r="S2" s="450"/>
      <c r="T2" s="450"/>
      <c r="U2" s="451"/>
      <c r="V2" s="583"/>
      <c r="W2" s="584"/>
      <c r="X2" s="584"/>
      <c r="Y2" s="584"/>
      <c r="Z2" s="584"/>
      <c r="AA2" s="584"/>
      <c r="AB2" s="584"/>
      <c r="AC2" s="584"/>
      <c r="AD2" s="584"/>
      <c r="AE2" s="584"/>
      <c r="AF2" s="584"/>
      <c r="AG2" s="584"/>
      <c r="AH2" s="584"/>
      <c r="AI2" s="584"/>
      <c r="AJ2" s="584"/>
      <c r="AK2" s="584"/>
      <c r="AL2" s="584"/>
      <c r="AM2" s="584"/>
      <c r="AN2" s="584"/>
      <c r="AO2" s="584"/>
      <c r="AP2" s="584"/>
      <c r="AQ2" s="584"/>
      <c r="AR2" s="584"/>
      <c r="AS2" s="584"/>
      <c r="AT2" s="584"/>
      <c r="AU2" s="584"/>
      <c r="AV2" s="584"/>
      <c r="AW2" s="584"/>
      <c r="AX2" s="584"/>
      <c r="AY2" s="584"/>
      <c r="AZ2" s="585"/>
      <c r="BA2" s="571"/>
      <c r="BB2" s="572"/>
      <c r="BC2" s="572"/>
      <c r="BD2" s="572"/>
      <c r="BE2" s="572"/>
      <c r="BF2" s="573"/>
      <c r="BG2" s="566"/>
    </row>
    <row r="3" spans="1:64" ht="15.6" customHeight="1">
      <c r="A3" s="442"/>
      <c r="B3" s="443"/>
      <c r="C3" s="443"/>
      <c r="D3" s="443"/>
      <c r="E3" s="443"/>
      <c r="F3" s="443"/>
      <c r="G3" s="443"/>
      <c r="H3" s="443"/>
      <c r="I3" s="443"/>
      <c r="J3" s="443"/>
      <c r="K3" s="12"/>
      <c r="L3" s="12"/>
      <c r="M3" s="12"/>
      <c r="N3" s="12"/>
      <c r="O3" s="13"/>
      <c r="P3" s="449" t="s">
        <v>425</v>
      </c>
      <c r="Q3" s="450"/>
      <c r="R3" s="450"/>
      <c r="S3" s="450"/>
      <c r="T3" s="450"/>
      <c r="U3" s="451"/>
      <c r="V3" s="586" t="s">
        <v>426</v>
      </c>
      <c r="W3" s="587"/>
      <c r="X3" s="587"/>
      <c r="Y3" s="587"/>
      <c r="Z3" s="587"/>
      <c r="AA3" s="587"/>
      <c r="AB3" s="587"/>
      <c r="AC3" s="587"/>
      <c r="AD3" s="587"/>
      <c r="AE3" s="587"/>
      <c r="AF3" s="587"/>
      <c r="AG3" s="587"/>
      <c r="AH3" s="587"/>
      <c r="AI3" s="587"/>
      <c r="AJ3" s="587"/>
      <c r="AK3" s="587"/>
      <c r="AL3" s="587"/>
      <c r="AM3" s="587"/>
      <c r="AN3" s="587"/>
      <c r="AO3" s="587"/>
      <c r="AP3" s="587"/>
      <c r="AQ3" s="587"/>
      <c r="AR3" s="587"/>
      <c r="AS3" s="587"/>
      <c r="AT3" s="587"/>
      <c r="AU3" s="587"/>
      <c r="AV3" s="587"/>
      <c r="AW3" s="587"/>
      <c r="AX3" s="587"/>
      <c r="AY3" s="587"/>
      <c r="AZ3" s="588"/>
      <c r="BA3" s="574" t="s">
        <v>427</v>
      </c>
      <c r="BB3" s="575"/>
      <c r="BC3" s="575"/>
      <c r="BD3" s="575"/>
      <c r="BE3" s="575"/>
      <c r="BF3" s="576"/>
      <c r="BG3" s="566" t="str">
        <f>+"06"</f>
        <v>06</v>
      </c>
    </row>
    <row r="4" spans="1:64" ht="15.6" customHeight="1" thickBot="1">
      <c r="A4" s="444"/>
      <c r="B4" s="445"/>
      <c r="C4" s="445"/>
      <c r="D4" s="445"/>
      <c r="E4" s="445"/>
      <c r="F4" s="445"/>
      <c r="G4" s="445"/>
      <c r="H4" s="445"/>
      <c r="I4" s="445"/>
      <c r="J4" s="445"/>
      <c r="K4" s="14"/>
      <c r="L4" s="14"/>
      <c r="M4" s="14"/>
      <c r="N4" s="14"/>
      <c r="O4" s="15"/>
      <c r="P4" s="452"/>
      <c r="Q4" s="453"/>
      <c r="R4" s="453"/>
      <c r="S4" s="453"/>
      <c r="T4" s="453"/>
      <c r="U4" s="454"/>
      <c r="V4" s="589"/>
      <c r="W4" s="590"/>
      <c r="X4" s="590"/>
      <c r="Y4" s="590"/>
      <c r="Z4" s="590"/>
      <c r="AA4" s="590"/>
      <c r="AB4" s="590"/>
      <c r="AC4" s="590"/>
      <c r="AD4" s="590"/>
      <c r="AE4" s="590"/>
      <c r="AF4" s="590"/>
      <c r="AG4" s="590"/>
      <c r="AH4" s="590"/>
      <c r="AI4" s="590"/>
      <c r="AJ4" s="590"/>
      <c r="AK4" s="590"/>
      <c r="AL4" s="590"/>
      <c r="AM4" s="590"/>
      <c r="AN4" s="590"/>
      <c r="AO4" s="590"/>
      <c r="AP4" s="590"/>
      <c r="AQ4" s="590"/>
      <c r="AR4" s="590"/>
      <c r="AS4" s="590"/>
      <c r="AT4" s="590"/>
      <c r="AU4" s="590"/>
      <c r="AV4" s="590"/>
      <c r="AW4" s="590"/>
      <c r="AX4" s="590"/>
      <c r="AY4" s="590"/>
      <c r="AZ4" s="591"/>
      <c r="BA4" s="577"/>
      <c r="BB4" s="578"/>
      <c r="BC4" s="578"/>
      <c r="BD4" s="578"/>
      <c r="BE4" s="578"/>
      <c r="BF4" s="579"/>
      <c r="BG4" s="567"/>
    </row>
    <row r="5" spans="1:64" ht="15.6" customHeight="1">
      <c r="A5" s="18"/>
      <c r="BG5" s="20"/>
    </row>
    <row r="6" spans="1:64" ht="31.15" customHeight="1">
      <c r="A6" s="18"/>
      <c r="C6" s="19"/>
      <c r="D6" s="488" t="s">
        <v>2</v>
      </c>
      <c r="E6" s="488"/>
      <c r="F6" s="488"/>
      <c r="G6" s="488"/>
      <c r="J6" s="19"/>
      <c r="K6" s="596" t="str">
        <f>IF('Contexto Proceso'!$B$2="","",'Contexto Proceso'!$B$2)</f>
        <v>Planeación del Sistema de Gestión Integrado</v>
      </c>
      <c r="L6" s="596"/>
      <c r="M6" s="596"/>
      <c r="N6" s="596"/>
      <c r="O6" s="596"/>
      <c r="P6" s="596"/>
      <c r="Q6" s="596"/>
      <c r="R6" s="596"/>
      <c r="S6" s="596"/>
      <c r="T6" s="596"/>
      <c r="U6" s="596"/>
      <c r="V6" s="596"/>
      <c r="W6" s="596"/>
      <c r="X6" s="596"/>
      <c r="Y6" s="596"/>
      <c r="Z6" s="596"/>
      <c r="AA6" s="596"/>
      <c r="AB6" s="596"/>
      <c r="AC6" s="596"/>
      <c r="AD6" s="596"/>
      <c r="AE6" s="596"/>
      <c r="AF6" s="596"/>
      <c r="AG6" s="596"/>
      <c r="AH6" s="596"/>
      <c r="AI6" s="596"/>
      <c r="AJ6" s="596"/>
      <c r="AK6" s="596"/>
      <c r="AL6" s="596"/>
      <c r="AM6" s="596"/>
      <c r="AN6" s="596"/>
      <c r="AO6" s="596"/>
      <c r="AP6" s="596"/>
      <c r="AQ6" s="596"/>
      <c r="AR6" s="596"/>
      <c r="AS6" s="596"/>
      <c r="AT6" s="596"/>
      <c r="AU6" s="596"/>
      <c r="AV6" s="596"/>
      <c r="AW6" s="596"/>
      <c r="AX6" s="596"/>
      <c r="AY6" s="596"/>
      <c r="AZ6" s="596"/>
      <c r="BA6" s="596"/>
      <c r="BB6" s="596"/>
      <c r="BC6" s="596"/>
      <c r="BD6" s="596"/>
      <c r="BE6" s="596"/>
      <c r="BF6" s="596"/>
      <c r="BG6" s="20"/>
    </row>
    <row r="7" spans="1:64" ht="11.45" customHeight="1">
      <c r="A7" s="18"/>
      <c r="C7" s="19"/>
      <c r="D7" s="19"/>
      <c r="E7" s="19"/>
      <c r="F7" s="19"/>
      <c r="H7" s="19"/>
      <c r="I7" s="19"/>
      <c r="J7" s="19"/>
      <c r="O7" s="19"/>
      <c r="P7" s="176"/>
      <c r="Q7" s="176"/>
      <c r="R7" s="176"/>
      <c r="S7" s="176"/>
      <c r="T7" s="19"/>
      <c r="U7" s="19"/>
      <c r="V7" s="21"/>
      <c r="W7" s="21"/>
      <c r="X7" s="21"/>
      <c r="Y7" s="21"/>
      <c r="Z7" s="21"/>
      <c r="AA7" s="21"/>
      <c r="AB7" s="21"/>
      <c r="AC7" s="21"/>
      <c r="AD7" s="21"/>
      <c r="AE7" s="21"/>
      <c r="AF7" s="21"/>
      <c r="AG7" s="21"/>
      <c r="AH7" s="21"/>
      <c r="AI7" s="21"/>
      <c r="AJ7" s="21"/>
      <c r="AK7" s="21"/>
      <c r="AL7" s="21"/>
      <c r="AM7" s="21"/>
      <c r="AN7" s="21"/>
      <c r="AO7" s="21"/>
      <c r="AP7" s="21"/>
      <c r="BG7" s="20"/>
    </row>
    <row r="8" spans="1:64" ht="31.15" customHeight="1">
      <c r="A8" s="18"/>
      <c r="C8" s="19"/>
      <c r="D8" s="488" t="s">
        <v>360</v>
      </c>
      <c r="E8" s="488"/>
      <c r="F8" s="488"/>
      <c r="G8" s="488"/>
      <c r="J8" s="22"/>
      <c r="K8" s="596" t="str">
        <f>IF('Contexto Proceso'!$B$10="","",'Contexto Proceso'!$B$10)</f>
        <v>Realizar una adecuada planeación del sistema de gestión integrado mediante la identificación de requisitos de las normas de calidad y medio ambiente necesarios para el establecidmiento de la información documentada requerida, con el fin de contribuir con la eficacia y efectividad institucional</v>
      </c>
      <c r="L8" s="596"/>
      <c r="M8" s="596"/>
      <c r="N8" s="596"/>
      <c r="O8" s="596"/>
      <c r="P8" s="596"/>
      <c r="Q8" s="596"/>
      <c r="R8" s="596"/>
      <c r="S8" s="596"/>
      <c r="T8" s="596"/>
      <c r="U8" s="596"/>
      <c r="V8" s="596"/>
      <c r="W8" s="596"/>
      <c r="X8" s="596"/>
      <c r="Y8" s="596"/>
      <c r="Z8" s="596"/>
      <c r="AA8" s="596"/>
      <c r="AB8" s="596"/>
      <c r="AC8" s="596"/>
      <c r="AD8" s="596"/>
      <c r="AE8" s="596"/>
      <c r="AF8" s="596"/>
      <c r="AG8" s="596"/>
      <c r="AH8" s="596"/>
      <c r="AI8" s="596"/>
      <c r="AJ8" s="596"/>
      <c r="AK8" s="596"/>
      <c r="AL8" s="596"/>
      <c r="AM8" s="596"/>
      <c r="AN8" s="596"/>
      <c r="AO8" s="596"/>
      <c r="AP8" s="596"/>
      <c r="AQ8" s="596"/>
      <c r="AR8" s="596"/>
      <c r="AS8" s="596"/>
      <c r="AT8" s="596"/>
      <c r="AU8" s="596"/>
      <c r="AV8" s="596"/>
      <c r="AW8" s="596"/>
      <c r="AX8" s="596"/>
      <c r="AY8" s="596"/>
      <c r="AZ8" s="596"/>
      <c r="BA8" s="596"/>
      <c r="BB8" s="596"/>
      <c r="BC8" s="596"/>
      <c r="BD8" s="596"/>
      <c r="BE8" s="596"/>
      <c r="BF8" s="596"/>
      <c r="BG8" s="20"/>
    </row>
    <row r="9" spans="1:64" ht="11.45" customHeight="1">
      <c r="A9" s="18"/>
      <c r="C9" s="19"/>
      <c r="D9" s="176"/>
      <c r="E9" s="176"/>
      <c r="F9" s="176"/>
      <c r="G9" s="176"/>
      <c r="J9" s="22"/>
      <c r="K9" s="177"/>
      <c r="L9" s="177"/>
      <c r="M9" s="177"/>
      <c r="N9" s="177"/>
      <c r="O9" s="177"/>
      <c r="P9" s="177"/>
      <c r="Q9" s="177"/>
      <c r="R9" s="177"/>
      <c r="S9" s="177"/>
      <c r="T9" s="177"/>
      <c r="U9" s="177"/>
      <c r="V9" s="177"/>
      <c r="W9" s="177"/>
      <c r="X9" s="177"/>
      <c r="Y9" s="177"/>
      <c r="Z9" s="177"/>
      <c r="AA9" s="177"/>
      <c r="AB9" s="177"/>
      <c r="AC9" s="177"/>
      <c r="AD9" s="177"/>
      <c r="AE9" s="177"/>
      <c r="AF9" s="177"/>
      <c r="AG9" s="177"/>
      <c r="AH9" s="177"/>
      <c r="AI9" s="177"/>
      <c r="AJ9" s="177"/>
      <c r="AK9" s="177"/>
      <c r="AL9" s="177"/>
      <c r="AM9" s="177"/>
      <c r="AN9" s="177"/>
      <c r="AO9" s="177"/>
      <c r="AP9" s="177"/>
      <c r="AQ9" s="177"/>
      <c r="AR9" s="177"/>
      <c r="AS9" s="177"/>
      <c r="AT9" s="177"/>
      <c r="AU9" s="177"/>
      <c r="AV9" s="177"/>
      <c r="AW9" s="177"/>
      <c r="AX9" s="177"/>
      <c r="AY9" s="177"/>
      <c r="AZ9" s="177"/>
      <c r="BA9" s="177"/>
      <c r="BB9" s="177"/>
      <c r="BG9" s="20"/>
    </row>
    <row r="10" spans="1:64" ht="31.15" customHeight="1">
      <c r="A10" s="18"/>
      <c r="C10" s="19"/>
      <c r="D10" s="488" t="s">
        <v>428</v>
      </c>
      <c r="E10" s="488"/>
      <c r="F10" s="488"/>
      <c r="G10" s="488"/>
      <c r="H10" s="488"/>
      <c r="I10" s="488"/>
      <c r="J10" s="22"/>
      <c r="K10" s="497" t="s">
        <v>429</v>
      </c>
      <c r="L10" s="498"/>
      <c r="M10" s="498"/>
      <c r="N10" s="498"/>
      <c r="O10" s="498"/>
      <c r="P10" s="498"/>
      <c r="Q10" s="498"/>
      <c r="R10" s="498"/>
      <c r="S10" s="498"/>
      <c r="T10" s="498"/>
      <c r="U10" s="498"/>
      <c r="V10" s="498"/>
      <c r="W10" s="498"/>
      <c r="X10" s="498"/>
      <c r="Y10" s="498"/>
      <c r="Z10" s="498"/>
      <c r="AA10" s="498"/>
      <c r="AB10" s="498"/>
      <c r="AC10" s="498"/>
      <c r="AD10" s="498"/>
      <c r="AE10" s="498"/>
      <c r="AF10" s="498"/>
      <c r="AG10" s="498"/>
      <c r="AH10" s="498"/>
      <c r="AI10" s="498"/>
      <c r="AJ10" s="499"/>
      <c r="AK10" s="101"/>
      <c r="AL10" s="22"/>
      <c r="AM10" s="22"/>
      <c r="AN10" s="22"/>
      <c r="AO10" s="22"/>
      <c r="AP10" s="22"/>
      <c r="AQ10" s="500" t="s">
        <v>430</v>
      </c>
      <c r="AR10" s="500"/>
      <c r="AS10" s="500"/>
      <c r="AT10" s="500"/>
      <c r="AU10" s="500"/>
      <c r="AV10" s="500"/>
      <c r="AW10" s="595"/>
      <c r="AX10" s="592">
        <v>43578</v>
      </c>
      <c r="AY10" s="593"/>
      <c r="AZ10" s="593"/>
      <c r="BA10" s="593"/>
      <c r="BB10" s="593"/>
      <c r="BC10" s="593"/>
      <c r="BD10" s="593"/>
      <c r="BE10" s="593"/>
      <c r="BF10" s="594"/>
      <c r="BG10" s="20"/>
    </row>
    <row r="11" spans="1:64" ht="16.5" customHeight="1">
      <c r="A11" s="18"/>
      <c r="C11" s="19"/>
      <c r="D11" s="19"/>
      <c r="E11" s="19"/>
      <c r="F11" s="176"/>
      <c r="G11" s="176"/>
      <c r="H11" s="176"/>
      <c r="I11" s="176"/>
      <c r="J11" s="22"/>
      <c r="K11" s="177"/>
      <c r="L11" s="177"/>
      <c r="M11" s="177"/>
      <c r="N11" s="177"/>
      <c r="O11" s="177"/>
      <c r="P11" s="177"/>
      <c r="Q11" s="177"/>
      <c r="R11" s="177"/>
      <c r="S11" s="177"/>
      <c r="T11" s="177"/>
      <c r="U11" s="177"/>
      <c r="V11" s="177"/>
      <c r="W11" s="177"/>
      <c r="X11" s="177"/>
      <c r="Y11" s="177"/>
      <c r="Z11" s="177"/>
      <c r="AA11" s="177"/>
      <c r="AB11" s="177"/>
      <c r="AC11" s="177"/>
      <c r="AD11" s="177"/>
      <c r="AE11" s="177"/>
      <c r="AF11" s="177"/>
      <c r="AG11" s="177"/>
      <c r="AH11" s="177"/>
      <c r="AI11" s="177"/>
      <c r="AJ11" s="177"/>
      <c r="AK11" s="177"/>
      <c r="AL11" s="177"/>
      <c r="AM11" s="177"/>
      <c r="AN11" s="177"/>
      <c r="AO11" s="177"/>
      <c r="AP11" s="177"/>
      <c r="AQ11" s="177"/>
      <c r="AR11" s="177"/>
      <c r="AS11" s="177"/>
      <c r="AT11" s="495" t="s">
        <v>431</v>
      </c>
      <c r="AU11" s="495"/>
      <c r="AV11" s="495"/>
      <c r="AW11" s="495"/>
      <c r="AX11" s="495"/>
      <c r="AY11" s="495"/>
      <c r="AZ11" s="495"/>
      <c r="BA11" s="495"/>
      <c r="BB11" s="495"/>
      <c r="BC11" s="495"/>
      <c r="BG11" s="20"/>
    </row>
    <row r="12" spans="1:64" ht="23.45" customHeight="1">
      <c r="A12" s="18"/>
      <c r="C12" s="19"/>
      <c r="D12" s="19"/>
      <c r="E12" s="19"/>
      <c r="F12" s="176"/>
      <c r="G12" s="176"/>
      <c r="H12" s="176"/>
      <c r="I12" s="176"/>
      <c r="J12" s="22"/>
      <c r="K12" s="177"/>
      <c r="L12" s="177"/>
      <c r="M12" s="177"/>
      <c r="N12" s="177"/>
      <c r="O12" s="177"/>
      <c r="P12" s="177"/>
      <c r="Q12" s="177"/>
      <c r="R12" s="177"/>
      <c r="S12" s="177"/>
      <c r="T12" s="177"/>
      <c r="U12" s="177"/>
      <c r="V12" s="177"/>
      <c r="W12" s="177"/>
      <c r="X12" s="177"/>
      <c r="Y12" s="177"/>
      <c r="Z12" s="177"/>
      <c r="AA12" s="177"/>
      <c r="AB12" s="177"/>
      <c r="AC12" s="177"/>
      <c r="AD12" s="177"/>
      <c r="AE12" s="177"/>
      <c r="AF12" s="177"/>
      <c r="AG12" s="177"/>
      <c r="AH12" s="177"/>
      <c r="AI12" s="177"/>
      <c r="AJ12" s="177"/>
      <c r="AK12" s="177"/>
      <c r="AL12" s="177"/>
      <c r="AM12" s="177"/>
      <c r="AN12" s="177"/>
      <c r="AO12" s="177"/>
      <c r="AP12" s="177"/>
      <c r="AQ12" s="177"/>
      <c r="AR12" s="177"/>
      <c r="AS12" s="177"/>
      <c r="AT12" s="23"/>
      <c r="AU12" s="23"/>
      <c r="AV12" s="23"/>
      <c r="AW12" s="23"/>
      <c r="AX12" s="23"/>
      <c r="AY12" s="23"/>
      <c r="AZ12" s="23"/>
      <c r="BA12" s="23"/>
      <c r="BB12" s="23"/>
      <c r="BC12" s="23"/>
      <c r="BG12" s="20"/>
      <c r="BJ12" s="104" t="s">
        <v>0</v>
      </c>
      <c r="BK12" s="24" t="s">
        <v>432</v>
      </c>
    </row>
    <row r="13" spans="1:64" ht="31.15" customHeight="1">
      <c r="A13" s="18"/>
      <c r="C13" s="19"/>
      <c r="E13" s="22"/>
      <c r="F13" s="22"/>
      <c r="G13" s="22"/>
      <c r="H13" s="22"/>
      <c r="I13" s="22"/>
      <c r="J13" s="22"/>
      <c r="L13" s="22"/>
      <c r="M13" s="500" t="s">
        <v>1</v>
      </c>
      <c r="N13" s="500"/>
      <c r="O13" s="500"/>
      <c r="P13" s="500"/>
      <c r="Q13" s="500"/>
      <c r="R13" s="500"/>
      <c r="S13" s="500"/>
      <c r="T13" s="500"/>
      <c r="U13" s="22"/>
      <c r="V13" s="497" t="s">
        <v>149</v>
      </c>
      <c r="W13" s="498"/>
      <c r="X13" s="498"/>
      <c r="Y13" s="498"/>
      <c r="Z13" s="498"/>
      <c r="AA13" s="498"/>
      <c r="AB13" s="498"/>
      <c r="AC13" s="498"/>
      <c r="AD13" s="498"/>
      <c r="AE13" s="498"/>
      <c r="AF13" s="498"/>
      <c r="AG13" s="498"/>
      <c r="AH13" s="498"/>
      <c r="AI13" s="498"/>
      <c r="AJ13" s="499"/>
      <c r="AK13" s="25">
        <f>IF(V13=Datos!B2,1,IF(V13=Datos!B3,2,IF(V13=Datos!B4,3,IF(V13=Datos!B5,4,IF(V13=Datos!B6,5,"")))))</f>
        <v>4</v>
      </c>
      <c r="AU13" s="177"/>
      <c r="AV13" s="177"/>
      <c r="AW13" s="177"/>
      <c r="AX13" s="177"/>
      <c r="AY13" s="177"/>
      <c r="AZ13" s="177"/>
      <c r="BA13" s="177"/>
      <c r="BB13" s="177"/>
      <c r="BG13" s="20"/>
      <c r="BJ13" s="26">
        <v>1</v>
      </c>
      <c r="BK13" s="26" t="s">
        <v>433</v>
      </c>
      <c r="BL13" s="11" t="s">
        <v>434</v>
      </c>
    </row>
    <row r="14" spans="1:64" ht="30" customHeight="1" thickBot="1">
      <c r="A14" s="34"/>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BG14" s="20"/>
      <c r="BJ14" s="26">
        <v>2</v>
      </c>
      <c r="BK14" s="26" t="s">
        <v>156</v>
      </c>
      <c r="BL14" s="11" t="s">
        <v>435</v>
      </c>
    </row>
    <row r="15" spans="1:64" ht="32.450000000000003" customHeight="1" thickBot="1">
      <c r="A15" s="380" t="str">
        <f>IF(AK13=Datos!$A$6,"IDENTIFICACIÓN DE LA OPORTUNIDAD","IDENTIFICACIÓN DEL RIESGO")</f>
        <v>IDENTIFICACIÓN DEL RIESGO</v>
      </c>
      <c r="B15" s="381"/>
      <c r="C15" s="381"/>
      <c r="D15" s="381"/>
      <c r="E15" s="381"/>
      <c r="F15" s="381"/>
      <c r="G15" s="381"/>
      <c r="H15" s="381"/>
      <c r="I15" s="381"/>
      <c r="J15" s="382"/>
      <c r="K15" s="27"/>
      <c r="L15" s="27"/>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7"/>
      <c r="BJ15" s="26">
        <v>3</v>
      </c>
      <c r="BK15" s="26" t="s">
        <v>436</v>
      </c>
      <c r="BL15" s="11" t="s">
        <v>437</v>
      </c>
    </row>
    <row r="16" spans="1:64" ht="15.6" customHeight="1">
      <c r="A16" s="18"/>
      <c r="B16" s="28"/>
      <c r="C16" s="28"/>
      <c r="D16" s="28"/>
      <c r="E16" s="28"/>
      <c r="F16" s="28"/>
      <c r="G16" s="28"/>
      <c r="H16" s="28"/>
      <c r="I16" s="28"/>
      <c r="J16" s="28"/>
      <c r="BG16" s="20"/>
      <c r="BJ16" s="26">
        <v>4</v>
      </c>
      <c r="BK16" s="26" t="s">
        <v>438</v>
      </c>
      <c r="BL16" s="11" t="s">
        <v>439</v>
      </c>
    </row>
    <row r="17" spans="1:85" ht="15.6" customHeight="1">
      <c r="A17" s="18"/>
      <c r="B17" s="28"/>
      <c r="C17" s="28"/>
      <c r="D17" s="455" t="s">
        <v>440</v>
      </c>
      <c r="E17" s="455"/>
      <c r="F17" s="455"/>
      <c r="G17" s="455"/>
      <c r="H17" s="455"/>
      <c r="I17" s="455"/>
      <c r="J17" s="455"/>
      <c r="K17" s="455"/>
      <c r="L17" s="455"/>
      <c r="M17" s="455"/>
      <c r="N17" s="455"/>
      <c r="O17" s="455"/>
      <c r="P17" s="455"/>
      <c r="Q17" s="455"/>
      <c r="S17" s="455" t="s">
        <v>441</v>
      </c>
      <c r="T17" s="455"/>
      <c r="U17" s="455"/>
      <c r="V17" s="455"/>
      <c r="X17" s="455" t="s">
        <v>442</v>
      </c>
      <c r="Y17" s="455"/>
      <c r="Z17" s="455"/>
      <c r="AA17" s="455"/>
      <c r="AB17" s="455"/>
      <c r="AC17" s="455"/>
      <c r="AD17" s="455"/>
      <c r="AE17" s="455"/>
      <c r="AF17" s="455"/>
      <c r="AG17" s="455"/>
      <c r="AH17" s="455"/>
      <c r="AI17" s="455"/>
      <c r="AJ17" s="455"/>
      <c r="AK17" s="455"/>
      <c r="AL17" s="455"/>
      <c r="AM17" s="455"/>
      <c r="AN17" s="455"/>
      <c r="AO17" s="455"/>
      <c r="AP17" s="455"/>
      <c r="AQ17" s="455"/>
      <c r="AR17" s="455"/>
      <c r="AS17" s="455"/>
      <c r="AT17" s="455"/>
      <c r="AU17" s="455"/>
      <c r="AV17" s="455"/>
      <c r="AW17" s="455"/>
      <c r="AX17" s="455"/>
      <c r="AY17" s="455"/>
      <c r="AZ17" s="455"/>
      <c r="BA17" s="455"/>
      <c r="BB17" s="455"/>
      <c r="BG17" s="20"/>
      <c r="BJ17" s="26">
        <v>5</v>
      </c>
      <c r="BK17" s="26" t="s">
        <v>171</v>
      </c>
      <c r="BL17" s="11" t="s">
        <v>443</v>
      </c>
    </row>
    <row r="18" spans="1:85" ht="31.15" customHeight="1">
      <c r="A18" s="18"/>
      <c r="D18" s="456" t="s">
        <v>127</v>
      </c>
      <c r="E18" s="456"/>
      <c r="F18" s="456"/>
      <c r="G18" s="456"/>
      <c r="H18" s="456"/>
      <c r="I18" s="456"/>
      <c r="J18" s="456"/>
      <c r="K18" s="456"/>
      <c r="L18" s="456"/>
      <c r="M18" s="456"/>
      <c r="N18" s="456"/>
      <c r="O18" s="456"/>
      <c r="P18" s="456"/>
      <c r="Q18" s="456"/>
      <c r="S18" s="456" t="s">
        <v>220</v>
      </c>
      <c r="T18" s="456"/>
      <c r="U18" s="456"/>
      <c r="V18" s="456"/>
      <c r="X18" s="456" t="s">
        <v>609</v>
      </c>
      <c r="Y18" s="456"/>
      <c r="Z18" s="456"/>
      <c r="AA18" s="456"/>
      <c r="AB18" s="456"/>
      <c r="AC18" s="456"/>
      <c r="AD18" s="456"/>
      <c r="AE18" s="456"/>
      <c r="AF18" s="456"/>
      <c r="AG18" s="456"/>
      <c r="AH18" s="456"/>
      <c r="AI18" s="456"/>
      <c r="AJ18" s="456"/>
      <c r="AK18" s="456"/>
      <c r="AL18" s="456"/>
      <c r="AM18" s="456"/>
      <c r="AN18" s="456"/>
      <c r="AO18" s="456"/>
      <c r="AP18" s="456"/>
      <c r="AQ18" s="456"/>
      <c r="AR18" s="456"/>
      <c r="AS18" s="456"/>
      <c r="AT18" s="456"/>
      <c r="AU18" s="456"/>
      <c r="AV18" s="456"/>
      <c r="AW18" s="456"/>
      <c r="AX18" s="456"/>
      <c r="AY18" s="456"/>
      <c r="AZ18" s="456"/>
      <c r="BA18" s="456"/>
      <c r="BB18" s="456"/>
      <c r="BC18" s="456"/>
      <c r="BD18" s="456"/>
      <c r="BE18" s="456"/>
      <c r="BF18" s="456"/>
      <c r="BG18" s="20"/>
    </row>
    <row r="19" spans="1:85" ht="15.6" customHeight="1">
      <c r="A19" s="18"/>
      <c r="B19" s="39"/>
      <c r="C19" s="39"/>
      <c r="D19" s="39"/>
      <c r="E19" s="39"/>
      <c r="BF19" s="140"/>
      <c r="BG19" s="102" t="s">
        <v>22</v>
      </c>
      <c r="BK19" s="11" t="s">
        <v>445</v>
      </c>
      <c r="BL19" s="11" t="s">
        <v>446</v>
      </c>
      <c r="BM19" s="11" t="s">
        <v>447</v>
      </c>
      <c r="BN19" s="11" t="s">
        <v>448</v>
      </c>
      <c r="BO19" s="11" t="s">
        <v>449</v>
      </c>
      <c r="BP19" s="11" t="s">
        <v>450</v>
      </c>
      <c r="BQ19" s="11" t="s">
        <v>451</v>
      </c>
      <c r="BS19" s="11" t="s">
        <v>452</v>
      </c>
      <c r="BT19" s="11" t="s">
        <v>453</v>
      </c>
      <c r="BU19" s="11" t="s">
        <v>454</v>
      </c>
      <c r="BV19" s="11" t="s">
        <v>455</v>
      </c>
      <c r="BW19" s="11" t="s">
        <v>456</v>
      </c>
      <c r="BX19" s="11" t="s">
        <v>457</v>
      </c>
      <c r="BY19" s="11" t="s">
        <v>458</v>
      </c>
      <c r="CA19" s="11" t="s">
        <v>459</v>
      </c>
      <c r="CB19" s="11" t="s">
        <v>460</v>
      </c>
      <c r="CC19" s="11" t="s">
        <v>461</v>
      </c>
      <c r="CD19" s="11" t="s">
        <v>462</v>
      </c>
      <c r="CE19" s="11" t="s">
        <v>463</v>
      </c>
      <c r="CF19" s="11" t="s">
        <v>464</v>
      </c>
      <c r="CG19" s="11" t="s">
        <v>465</v>
      </c>
    </row>
    <row r="20" spans="1:85" ht="15.6" customHeight="1">
      <c r="A20" s="18"/>
      <c r="B20" s="39"/>
      <c r="C20" s="39"/>
      <c r="D20" s="496" t="str">
        <f>IF(AK13=Datos!$A$6,"Nombre de la oportunidad","Nombre del riesgo")</f>
        <v>Nombre del riesgo</v>
      </c>
      <c r="E20" s="496"/>
      <c r="F20" s="496"/>
      <c r="G20" s="496"/>
      <c r="H20" s="496"/>
      <c r="I20" s="496"/>
      <c r="J20" s="496"/>
      <c r="K20" s="496"/>
      <c r="L20" s="496"/>
      <c r="M20" s="496"/>
      <c r="N20" s="496"/>
      <c r="O20" s="496"/>
      <c r="P20" s="496"/>
      <c r="Q20" s="496"/>
      <c r="R20" s="496"/>
      <c r="S20" s="496"/>
      <c r="T20" s="496"/>
      <c r="U20" s="496"/>
      <c r="V20" s="496"/>
      <c r="W20" s="496"/>
      <c r="X20" s="496"/>
      <c r="Y20" s="496"/>
      <c r="Z20" s="496"/>
      <c r="AA20" s="496"/>
      <c r="AB20" s="496"/>
      <c r="AC20" s="496"/>
      <c r="AD20" s="496"/>
      <c r="AE20" s="496"/>
      <c r="AF20" s="496"/>
      <c r="AG20" s="496"/>
      <c r="AH20" s="496"/>
      <c r="AI20" s="496"/>
      <c r="AJ20" s="496"/>
      <c r="AK20" s="496"/>
      <c r="AL20" s="496"/>
      <c r="AM20" s="496"/>
      <c r="AN20" s="496"/>
      <c r="AO20" s="496"/>
      <c r="AP20" s="496"/>
      <c r="AQ20" s="496"/>
      <c r="AR20" s="496"/>
      <c r="AS20" s="496"/>
      <c r="AT20" s="496"/>
      <c r="AU20" s="496"/>
      <c r="AV20" s="496"/>
      <c r="AW20" s="496"/>
      <c r="AX20" s="496"/>
      <c r="AY20" s="496"/>
      <c r="AZ20" s="496"/>
      <c r="BA20" s="496"/>
      <c r="BB20" s="496"/>
      <c r="BC20" s="496"/>
      <c r="BG20" s="20"/>
      <c r="BK20" s="26" t="str">
        <f>IF('Contexto Estrat. Ins'!$C$7&lt;&gt;"",'Contexto Estrat. Ins'!$C$6,"")</f>
        <v>Planta de personal autorizada insuficiente frente al crecimiento de requerimientos por parte de las partes interesadas</v>
      </c>
      <c r="BL20" s="26" t="str">
        <f>IF('Contexto Estrat. Ins'!$C$8&lt;&gt;"",'Contexto Estrat. Ins'!$C$6,"")</f>
        <v>Planta de personal autorizada insuficiente frente al crecimiento de requerimientos por parte de las partes interesadas</v>
      </c>
      <c r="BM20" s="26" t="str">
        <f>IF('Contexto Estrat. Ins'!$C$9&lt;&gt;"",'Contexto Estrat. Ins'!$C$6,"")</f>
        <v>Planta de personal autorizada insuficiente frente al crecimiento de requerimientos por parte de las partes interesadas</v>
      </c>
      <c r="BN20" s="26" t="str">
        <f>IF('Contexto Estrat. Ins'!$C$10&lt;&gt;"",'Contexto Estrat. Ins'!$C$6,"")</f>
        <v>Planta de personal autorizada insuficiente frente al crecimiento de requerimientos por parte de las partes interesadas</v>
      </c>
      <c r="BO20" s="26" t="str">
        <f>IF('Contexto Estrat. Ins'!$C$11&lt;&gt;"",'Contexto Estrat. Ins'!$C$6,"")</f>
        <v/>
      </c>
      <c r="BP20" s="26" t="str">
        <f>IF('Contexto Estrat. Ins'!$C$12&lt;&gt;"",'Contexto Estrat. Ins'!$C$6,"")</f>
        <v/>
      </c>
      <c r="BQ20" s="26" t="str">
        <f>IF($D$29='Contexto Estrat. Ins'!$B$7,BK20,IF($D$29='Contexto Estrat. Ins'!$B$8,BL20,IF($D$29='Contexto Estrat. Ins'!$B$9,BM20,IF($D$29='Contexto Estrat. Ins'!$B$10,BN20,IF($D$29='Contexto Estrat. Ins'!$B$11,BO20,IF($D$29='Contexto Estrat. Ins'!$B$12,BP20,""))))))</f>
        <v/>
      </c>
      <c r="BS20" s="26" t="str">
        <f>IF('Contexto Estrat. Ins'!$C$37&lt;&gt;"",'Contexto Estrat. Ins'!$C$36,"")</f>
        <v>Definición y aplicación de los modelos de riesgo sanitario IVC-SOA e IVC-SOA PAPF</v>
      </c>
      <c r="BT20" s="26" t="str">
        <f>IF('Contexto Estrat. Ins'!$C$38&lt;&gt;"",'Contexto Estrat. Ins'!$C$36,"")</f>
        <v/>
      </c>
      <c r="BU20" s="26" t="str">
        <f>IF('Contexto Estrat. Ins'!$C$39&lt;&gt;"",'Contexto Estrat. Ins'!$C$36,"")</f>
        <v/>
      </c>
      <c r="BV20" s="26" t="str">
        <f>IF('Contexto Estrat. Ins'!$C$40&lt;&gt;"",'Contexto Estrat. Ins'!$C$36,"")</f>
        <v>Definición y aplicación de los modelos de riesgo sanitario IVC-SOA e IVC-SOA PAPF</v>
      </c>
      <c r="BW20" s="26" t="str">
        <f>IF('Contexto Estrat. Ins'!$C$41&lt;&gt;"",'Contexto Estrat. Ins'!$C$36,"")</f>
        <v/>
      </c>
      <c r="BX20" s="26" t="str">
        <f>IF('Contexto Estrat. Ins'!$C$42&lt;&gt;"",'Contexto Estrat. Ins'!$C$36,"")</f>
        <v/>
      </c>
      <c r="BY20" s="26" t="str">
        <f>IF($D$29='Contexto Estrat. Ins'!$B$37,BS20,IF($D$29='Contexto Estrat. Ins'!$B$38,BT20,IF($D$29='Contexto Estrat. Ins'!$B$39,BU20,IF($D$29='Contexto Estrat. Ins'!$B$40,BV20,IF($D$29='Contexto Estrat. Ins'!$B$41,BW20,IF($D$29='Contexto Estrat. Ins'!$B$42,BX20,""))))))</f>
        <v/>
      </c>
      <c r="CA20" s="26" t="str">
        <f>IF('Contexto Estrat. Ins'!$C$17&lt;&gt;"",'Contexto Estrat. Ins'!$C$16,"")</f>
        <v>Aprobación de presupuesto inferior a las necesidades del Invima</v>
      </c>
      <c r="CB20" s="26" t="str">
        <f>IF('Contexto Estrat. Ins'!$C$18&lt;&gt;"",'Contexto Estrat. Ins'!$C$16,"")</f>
        <v>Aprobación de presupuesto inferior a las necesidades del Invima</v>
      </c>
      <c r="CC20" s="26" t="str">
        <f>IF('Contexto Estrat. Ins'!$C$19&lt;&gt;"",'Contexto Estrat. Ins'!$C$16,"")</f>
        <v>Aprobación de presupuesto inferior a las necesidades del Invima</v>
      </c>
      <c r="CD20" s="26" t="str">
        <f>IF('Contexto Estrat. Ins'!$C$20&lt;&gt;"",'Contexto Estrat. Ins'!$C$16,"")</f>
        <v>Aprobación de presupuesto inferior a las necesidades del Invima</v>
      </c>
      <c r="CE20" s="26" t="str">
        <f>IF('Contexto Estrat. Ins'!$C$21&lt;&gt;"",'Contexto Estrat. Ins'!$C$16,"")</f>
        <v/>
      </c>
      <c r="CF20" s="26" t="str">
        <f>IF('Contexto Estrat. Ins'!$C$22&lt;&gt;"",'Contexto Estrat. Ins'!$C$16,"")</f>
        <v/>
      </c>
      <c r="CG20" s="26" t="str">
        <f>IF($D$29='Contexto Estrat. Ins'!$B$17,CA20,IF($D$29='Contexto Estrat. Ins'!$B$18,CB20,IF($D$29='Contexto Estrat. Ins'!$B$19,CC20,IF($D$29='Contexto Estrat. Ins'!$B$20,CD20,IF($D$29='Contexto Estrat. Ins'!$B$21,CE20,IF($D$29='Contexto Estrat. Ins'!$B$22,CF20,""))))))</f>
        <v/>
      </c>
    </row>
    <row r="21" spans="1:85" ht="31.9" customHeight="1">
      <c r="A21" s="18"/>
      <c r="B21" s="39"/>
      <c r="C21" s="39"/>
      <c r="D21" s="489" t="str">
        <f>IF(X18="","",CONCATENATE(D18," ",S18," ",X18))</f>
        <v>Pérdida de Integridad de la Información durante la gestión de la información documentada (actualización, modificación, eliminación, creación o consulta de la información controlada por el SGI)</v>
      </c>
      <c r="E21" s="489"/>
      <c r="F21" s="489"/>
      <c r="G21" s="489"/>
      <c r="H21" s="489"/>
      <c r="I21" s="489"/>
      <c r="J21" s="489"/>
      <c r="K21" s="489"/>
      <c r="L21" s="489"/>
      <c r="M21" s="489"/>
      <c r="N21" s="489"/>
      <c r="O21" s="489"/>
      <c r="P21" s="489"/>
      <c r="Q21" s="489"/>
      <c r="R21" s="489"/>
      <c r="S21" s="489"/>
      <c r="T21" s="489"/>
      <c r="U21" s="489"/>
      <c r="V21" s="489"/>
      <c r="W21" s="489"/>
      <c r="X21" s="489"/>
      <c r="Y21" s="489"/>
      <c r="Z21" s="489"/>
      <c r="AA21" s="489"/>
      <c r="AB21" s="489"/>
      <c r="AC21" s="489"/>
      <c r="AD21" s="489"/>
      <c r="AE21" s="489"/>
      <c r="AF21" s="489"/>
      <c r="AG21" s="489"/>
      <c r="AH21" s="489"/>
      <c r="AI21" s="489"/>
      <c r="AJ21" s="489"/>
      <c r="AK21" s="489"/>
      <c r="AL21" s="489"/>
      <c r="AM21" s="489"/>
      <c r="AN21" s="489"/>
      <c r="AO21" s="489"/>
      <c r="AP21" s="489"/>
      <c r="AQ21" s="489"/>
      <c r="AR21" s="489"/>
      <c r="AS21" s="489"/>
      <c r="AT21" s="489"/>
      <c r="AU21" s="489"/>
      <c r="AV21" s="489"/>
      <c r="AW21" s="489"/>
      <c r="AX21" s="489"/>
      <c r="AY21" s="489"/>
      <c r="AZ21" s="489"/>
      <c r="BA21" s="489"/>
      <c r="BB21" s="489"/>
      <c r="BC21" s="489"/>
      <c r="BD21" s="489"/>
      <c r="BE21" s="489"/>
      <c r="BF21" s="489"/>
      <c r="BG21" s="20"/>
      <c r="BK21" s="26" t="str">
        <f>IF('Contexto Estrat. Ins'!$D$7&lt;&gt;"",'Contexto Estrat. Ins'!$D$6,"")</f>
        <v>Rotación de personal</v>
      </c>
      <c r="BL21" s="26" t="str">
        <f>IF('Contexto Estrat. Ins'!$D$8&lt;&gt;"",'Contexto Estrat. Ins'!$D$6,"")</f>
        <v>Rotación de personal</v>
      </c>
      <c r="BM21" s="26" t="str">
        <f>IF('Contexto Estrat. Ins'!$D$9&lt;&gt;"",'Contexto Estrat. Ins'!$D$6,"")</f>
        <v>Rotación de personal</v>
      </c>
      <c r="BN21" s="26" t="str">
        <f>IF('Contexto Estrat. Ins'!$D$10&lt;&gt;"",'Contexto Estrat. Ins'!$D$6,"")</f>
        <v/>
      </c>
      <c r="BO21" s="26" t="str">
        <f>IF('Contexto Estrat. Ins'!$D$11&lt;&gt;"",'Contexto Estrat. Ins'!$D$6,"")</f>
        <v/>
      </c>
      <c r="BP21" s="26" t="str">
        <f>IF('Contexto Estrat. Ins'!$D$12&lt;&gt;"",'Contexto Estrat. Ins'!$D$6,"")</f>
        <v/>
      </c>
      <c r="BQ21" s="26" t="str">
        <f>IF($D$29='Contexto Estrat. Ins'!$B$7,BK21,IF($D$29='Contexto Estrat. Ins'!$B$8,BL21,IF($D$29='Contexto Estrat. Ins'!$B$9,BM21,IF($D$29='Contexto Estrat. Ins'!$B$10,BN21,IF($D$29='Contexto Estrat. Ins'!$B$11,BO21,IF($D$29='Contexto Estrat. Ins'!$B$12,BP21,""))))))</f>
        <v/>
      </c>
      <c r="BS21" s="26" t="str">
        <f>IF('Contexto Estrat. Ins'!$D$37&lt;&gt;"",'Contexto Estrat. Ins'!$D$36,"")</f>
        <v>Conocimiento técnico del personal del Instituto</v>
      </c>
      <c r="BT21" s="26" t="str">
        <f>IF('Contexto Estrat. Ins'!$D$38&lt;&gt;"",'Contexto Estrat. Ins'!$D$36,"")</f>
        <v>Conocimiento técnico del personal del Instituto</v>
      </c>
      <c r="BU21" s="26" t="str">
        <f>IF('Contexto Estrat. Ins'!$D$39&lt;&gt;"",'Contexto Estrat. Ins'!$D$36,"")</f>
        <v>Conocimiento técnico del personal del Instituto</v>
      </c>
      <c r="BV21" s="26" t="str">
        <f>IF('Contexto Estrat. Ins'!$D$40&lt;&gt;"",'Contexto Estrat. Ins'!$D$36,"")</f>
        <v>Conocimiento técnico del personal del Instituto</v>
      </c>
      <c r="BW21" s="26" t="str">
        <f>IF('Contexto Estrat. Ins'!$D$41&lt;&gt;"",'Contexto Estrat. Ins'!$D$36,"")</f>
        <v/>
      </c>
      <c r="BX21" s="26" t="str">
        <f>IF('Contexto Estrat. Ins'!$D$42&lt;&gt;"",'Contexto Estrat. Ins'!$D$36,"")</f>
        <v/>
      </c>
      <c r="BY21" s="26" t="str">
        <f>IF($D$29='Contexto Estrat. Ins'!$B$37,BS21,IF($D$29='Contexto Estrat. Ins'!$B$38,BT21,IF($D$29='Contexto Estrat. Ins'!$B$39,BU21,IF($D$29='Contexto Estrat. Ins'!$B$40,BV21,IF($D$29='Contexto Estrat. Ins'!$B$41,BW21,IF($D$29='Contexto Estrat. Ins'!$B$42,BX21,""))))))</f>
        <v/>
      </c>
      <c r="CA21" s="26" t="str">
        <f>IF('Contexto Estrat. Ins'!$D$17&lt;&gt;"",'Contexto Estrat. Ins'!$D$16,"")</f>
        <v>Exceso de legislación sanitaria vigente y cambios continuos en la misma</v>
      </c>
      <c r="CB21" s="26" t="str">
        <f>IF('Contexto Estrat. Ins'!$D$18&lt;&gt;"",'Contexto Estrat. Ins'!$D$16,"")</f>
        <v/>
      </c>
      <c r="CC21" s="26" t="str">
        <f>IF('Contexto Estrat. Ins'!$D$19&lt;&gt;"",'Contexto Estrat. Ins'!$D$16,"")</f>
        <v/>
      </c>
      <c r="CD21" s="26" t="str">
        <f>IF('Contexto Estrat. Ins'!$D$20&lt;&gt;"",'Contexto Estrat. Ins'!$D$16,"")</f>
        <v/>
      </c>
      <c r="CE21" s="26" t="str">
        <f>IF('Contexto Estrat. Ins'!$D$21&lt;&gt;"",'Contexto Estrat. Ins'!$D$16,"")</f>
        <v/>
      </c>
      <c r="CF21" s="26" t="str">
        <f>IF('Contexto Estrat. Ins'!$D$22&lt;&gt;"",'Contexto Estrat. Ins'!$D$16,"")</f>
        <v/>
      </c>
      <c r="CG21" s="26" t="str">
        <f>IF($D$29='Contexto Estrat. Ins'!$B$17,CA21,IF($D$29='Contexto Estrat. Ins'!$B$18,CB21,IF($D$29='Contexto Estrat. Ins'!$B$19,CC21,IF($D$29='Contexto Estrat. Ins'!$B$20,CD21,IF($D$29='Contexto Estrat. Ins'!$B$21,CE21,IF($D$29='Contexto Estrat. Ins'!$B$22,CF21,""))))))</f>
        <v/>
      </c>
    </row>
    <row r="22" spans="1:85" ht="15" customHeight="1">
      <c r="A22" s="18"/>
      <c r="D22" s="492" t="s">
        <v>466</v>
      </c>
      <c r="E22" s="492"/>
      <c r="F22" s="492"/>
      <c r="G22" s="492"/>
      <c r="H22" s="492"/>
      <c r="I22" s="492"/>
      <c r="J22" s="492"/>
      <c r="K22" s="492"/>
      <c r="L22" s="492"/>
      <c r="M22" s="492"/>
      <c r="N22" s="492"/>
      <c r="O22" s="492"/>
      <c r="P22" s="492"/>
      <c r="Q22" s="492"/>
      <c r="R22" s="492"/>
      <c r="S22" s="492"/>
      <c r="T22" s="492"/>
      <c r="U22" s="492"/>
      <c r="V22" s="492"/>
      <c r="W22" s="492"/>
      <c r="X22" s="492"/>
      <c r="Y22" s="492"/>
      <c r="Z22" s="492"/>
      <c r="AA22" s="492"/>
      <c r="AB22" s="492"/>
      <c r="AC22" s="492"/>
      <c r="AD22" s="492"/>
      <c r="AE22" s="492"/>
      <c r="AF22" s="492"/>
      <c r="AG22" s="492"/>
      <c r="AH22" s="492"/>
      <c r="AI22" s="492"/>
      <c r="AJ22" s="492"/>
      <c r="AK22" s="492"/>
      <c r="AL22" s="492"/>
      <c r="AM22" s="492"/>
      <c r="AN22" s="492"/>
      <c r="AO22" s="492"/>
      <c r="AP22" s="492"/>
      <c r="AQ22" s="492"/>
      <c r="AR22" s="492"/>
      <c r="AS22" s="492"/>
      <c r="AT22" s="492"/>
      <c r="AU22" s="492"/>
      <c r="AV22" s="492"/>
      <c r="AW22" s="492"/>
      <c r="AX22" s="492"/>
      <c r="AY22" s="492"/>
      <c r="AZ22" s="492"/>
      <c r="BA22" s="492"/>
      <c r="BB22" s="492"/>
      <c r="BC22" s="492"/>
      <c r="BD22" s="492"/>
      <c r="BE22" s="492"/>
      <c r="BF22" s="492"/>
      <c r="BG22" s="20"/>
      <c r="BK22" s="26" t="str">
        <f>IF('Contexto Estrat. Ins'!$E$7&lt;&gt;"",'Contexto Estrat. Ins'!$E$6,"")</f>
        <v>Sistemas de información y plataforma tecnológica obsoleta y vulnerable</v>
      </c>
      <c r="BL22" s="26" t="str">
        <f>IF('Contexto Estrat. Ins'!$E$8&lt;&gt;"",'Contexto Estrat. Ins'!$E$6,"")</f>
        <v>Sistemas de información y plataforma tecnológica obsoleta y vulnerable</v>
      </c>
      <c r="BM22" s="26" t="str">
        <f>IF('Contexto Estrat. Ins'!$E$9&lt;&gt;"",'Contexto Estrat. Ins'!$E$6,"")</f>
        <v>Sistemas de información y plataforma tecnológica obsoleta y vulnerable</v>
      </c>
      <c r="BN22" s="26" t="str">
        <f>IF('Contexto Estrat. Ins'!$E$10&lt;&gt;"",'Contexto Estrat. Ins'!$E$6,"")</f>
        <v>Sistemas de información y plataforma tecnológica obsoleta y vulnerable</v>
      </c>
      <c r="BO22" s="26" t="str">
        <f>IF('Contexto Estrat. Ins'!$E$11&lt;&gt;"",'Contexto Estrat. Ins'!$E$6,"")</f>
        <v/>
      </c>
      <c r="BP22" s="26" t="str">
        <f>IF('Contexto Estrat. Ins'!$E$12&lt;&gt;"",'Contexto Estrat. Ins'!$E$6,"")</f>
        <v/>
      </c>
      <c r="BQ22" s="26" t="str">
        <f>IF($D$29='Contexto Estrat. Ins'!$B$7,BK22,IF($D$29='Contexto Estrat. Ins'!$B$8,BL22,IF($D$29='Contexto Estrat. Ins'!$B$9,BM22,IF($D$29='Contexto Estrat. Ins'!$B$10,BN22,IF($D$29='Contexto Estrat. Ins'!$B$11,BO22,IF($D$29='Contexto Estrat. Ins'!$B$12,BP22,""))))))</f>
        <v/>
      </c>
      <c r="BS22" s="26" t="str">
        <f>IF('Contexto Estrat. Ins'!$E$37&lt;&gt;"",'Contexto Estrat. Ins'!$E$36,"")</f>
        <v/>
      </c>
      <c r="BT22" s="26" t="str">
        <f>IF('Contexto Estrat. Ins'!$E$38&lt;&gt;"",'Contexto Estrat. Ins'!$E$36,"")</f>
        <v>Racionalización de trámites de acuerdo a la normatividad vigente</v>
      </c>
      <c r="BU22" s="26" t="str">
        <f>IF('Contexto Estrat. Ins'!$E$39&lt;&gt;"",'Contexto Estrat. Ins'!$E$36,"")</f>
        <v/>
      </c>
      <c r="BV22" s="26" t="str">
        <f>IF('Contexto Estrat. Ins'!$E$40&lt;&gt;"",'Contexto Estrat. Ins'!$E$36,"")</f>
        <v>Racionalización de trámites de acuerdo a la normatividad vigente</v>
      </c>
      <c r="BW22" s="26" t="str">
        <f>IF('Contexto Estrat. Ins'!$E$41&lt;&gt;"",'Contexto Estrat. Ins'!$E$36,"")</f>
        <v/>
      </c>
      <c r="BX22" s="26" t="str">
        <f>IF('Contexto Estrat. Ins'!$E$42&lt;&gt;"",'Contexto Estrat. Ins'!$E$36,"")</f>
        <v/>
      </c>
      <c r="BY22" s="26" t="str">
        <f>IF($D$29='Contexto Estrat. Ins'!$B$37,BS22,IF($D$29='Contexto Estrat. Ins'!$B$38,BT22,IF($D$29='Contexto Estrat. Ins'!$B$39,BU22,IF($D$29='Contexto Estrat. Ins'!$B$40,BV22,IF($D$29='Contexto Estrat. Ins'!$B$41,BW22,IF($D$29='Contexto Estrat. Ins'!$B$42,BX22,""))))))</f>
        <v/>
      </c>
      <c r="CA22" s="26" t="str">
        <f>IF('Contexto Estrat. Ins'!$E$17&lt;&gt;"",'Contexto Estrat. Ins'!$E$16,"")</f>
        <v>Capacidad de respuesta limitada en la Red Nacional de Laboratorios</v>
      </c>
      <c r="CB22" s="26" t="str">
        <f>IF('Contexto Estrat. Ins'!$E$18&lt;&gt;"",'Contexto Estrat. Ins'!$E$16,"")</f>
        <v/>
      </c>
      <c r="CC22" s="26" t="str">
        <f>IF('Contexto Estrat. Ins'!$E$19&lt;&gt;"",'Contexto Estrat. Ins'!$E$16,"")</f>
        <v/>
      </c>
      <c r="CD22" s="26" t="str">
        <f>IF('Contexto Estrat. Ins'!$E$20&lt;&gt;"",'Contexto Estrat. Ins'!$E$16,"")</f>
        <v/>
      </c>
      <c r="CE22" s="26" t="str">
        <f>IF('Contexto Estrat. Ins'!$E$21&lt;&gt;"",'Contexto Estrat. Ins'!$E$16,"")</f>
        <v/>
      </c>
      <c r="CF22" s="26" t="str">
        <f>IF('Contexto Estrat. Ins'!$E$22&lt;&gt;"",'Contexto Estrat. Ins'!$E$16,"")</f>
        <v/>
      </c>
      <c r="CG22" s="26" t="str">
        <f>IF($D$29='Contexto Estrat. Ins'!$B$17,CA22,IF($D$29='Contexto Estrat. Ins'!$B$18,CB22,IF($D$29='Contexto Estrat. Ins'!$B$19,CC22,IF($D$29='Contexto Estrat. Ins'!$B$20,CD22,IF($D$29='Contexto Estrat. Ins'!$B$21,CE22,IF($D$29='Contexto Estrat. Ins'!$B$22,CF22,""))))))</f>
        <v/>
      </c>
    </row>
    <row r="23" spans="1:85" ht="15" customHeight="1">
      <c r="A23" s="18"/>
      <c r="D23" s="496" t="str">
        <f>IF(AK13=Datos!$A$6,"Explicación de la oportunidad","Explicación del riesgo")</f>
        <v>Explicación del riesgo</v>
      </c>
      <c r="E23" s="496"/>
      <c r="F23" s="496"/>
      <c r="G23" s="496"/>
      <c r="H23" s="496"/>
      <c r="I23" s="496"/>
      <c r="J23" s="496"/>
      <c r="K23" s="496"/>
      <c r="L23" s="496"/>
      <c r="M23" s="496"/>
      <c r="N23" s="496"/>
      <c r="O23" s="496"/>
      <c r="P23" s="496"/>
      <c r="Q23" s="496"/>
      <c r="R23" s="496"/>
      <c r="S23" s="496"/>
      <c r="T23" s="496"/>
      <c r="U23" s="496"/>
      <c r="V23" s="496"/>
      <c r="W23" s="496"/>
      <c r="X23" s="496"/>
      <c r="Y23" s="496"/>
      <c r="Z23" s="496"/>
      <c r="AA23" s="496"/>
      <c r="AB23" s="496"/>
      <c r="AC23" s="496"/>
      <c r="AD23" s="496"/>
      <c r="AE23" s="496"/>
      <c r="AF23" s="496"/>
      <c r="AG23" s="496"/>
      <c r="AH23" s="496"/>
      <c r="AI23" s="496"/>
      <c r="AJ23" s="496"/>
      <c r="AK23" s="496"/>
      <c r="AL23" s="496"/>
      <c r="AM23" s="496"/>
      <c r="AN23" s="496"/>
      <c r="AO23" s="496"/>
      <c r="AP23" s="496"/>
      <c r="AQ23" s="496"/>
      <c r="AR23" s="496"/>
      <c r="AS23" s="30"/>
      <c r="AT23" s="30"/>
      <c r="AU23" s="30"/>
      <c r="AV23" s="30"/>
      <c r="AW23" s="30"/>
      <c r="AX23" s="30"/>
      <c r="AY23" s="490" t="str">
        <f>IF(AK13=Datos!$A$6,"Clase de oportunidad","Clase de riesgo")</f>
        <v>Clase de riesgo</v>
      </c>
      <c r="AZ23" s="490"/>
      <c r="BA23" s="490"/>
      <c r="BB23" s="490"/>
      <c r="BC23" s="490"/>
      <c r="BD23" s="490"/>
      <c r="BE23" s="490"/>
      <c r="BF23" s="490"/>
      <c r="BG23" s="20"/>
      <c r="BK23" s="26" t="str">
        <f>IF('Contexto Estrat. Ins'!$F$7&lt;&gt;"",'Contexto Estrat. Ins'!$F$6,"")</f>
        <v>Información sujeta a divulgación o modificación no autorizada</v>
      </c>
      <c r="BL23" s="26" t="str">
        <f>IF('Contexto Estrat. Ins'!$F$8&lt;&gt;"",'Contexto Estrat. Ins'!$F$6,"")</f>
        <v>Información sujeta a divulgación o modificación no autorizada</v>
      </c>
      <c r="BM23" s="26" t="str">
        <f>IF('Contexto Estrat. Ins'!$F$9&lt;&gt;"",'Contexto Estrat. Ins'!$F$6,"")</f>
        <v>Información sujeta a divulgación o modificación no autorizada</v>
      </c>
      <c r="BN23" s="26" t="str">
        <f>IF('Contexto Estrat. Ins'!$F$10&lt;&gt;"",'Contexto Estrat. Ins'!$F$6,"")</f>
        <v>Información sujeta a divulgación o modificación no autorizada</v>
      </c>
      <c r="BO23" s="26" t="str">
        <f>IF('Contexto Estrat. Ins'!$F$11&lt;&gt;"",'Contexto Estrat. Ins'!$F$6,"")</f>
        <v/>
      </c>
      <c r="BP23" s="26" t="str">
        <f>IF('Contexto Estrat. Ins'!$F$12&lt;&gt;"",'Contexto Estrat. Ins'!$F$6,"")</f>
        <v/>
      </c>
      <c r="BQ23" s="26" t="str">
        <f>IF($D$29='Contexto Estrat. Ins'!$B$7,BK23,IF($D$29='Contexto Estrat. Ins'!$B$8,BL23,IF($D$29='Contexto Estrat. Ins'!$B$9,BM23,IF($D$29='Contexto Estrat. Ins'!$B$10,BN23,IF($D$29='Contexto Estrat. Ins'!$B$11,BO23,IF($D$29='Contexto Estrat. Ins'!$B$12,BP23,""))))))</f>
        <v/>
      </c>
      <c r="BS23" s="26" t="str">
        <f>IF('Contexto Estrat. Ins'!$F$37&lt;&gt;"",'Contexto Estrat. Ins'!$F$36,"")</f>
        <v/>
      </c>
      <c r="BT23" s="26" t="str">
        <f>IF('Contexto Estrat. Ins'!$F$38&lt;&gt;"",'Contexto Estrat. Ins'!$F$36,"")</f>
        <v>Generación de recursos propios por concepto de tarifas y sanciones</v>
      </c>
      <c r="BU23" s="26" t="str">
        <f>IF('Contexto Estrat. Ins'!$F$39&lt;&gt;"",'Contexto Estrat. Ins'!$F$36,"")</f>
        <v/>
      </c>
      <c r="BV23" s="26" t="str">
        <f>IF('Contexto Estrat. Ins'!$F$40&lt;&gt;"",'Contexto Estrat. Ins'!$F$36,"")</f>
        <v/>
      </c>
      <c r="BW23" s="26" t="str">
        <f>IF('Contexto Estrat. Ins'!$F$41&lt;&gt;"",'Contexto Estrat. Ins'!$F$36,"")</f>
        <v/>
      </c>
      <c r="BX23" s="26" t="str">
        <f>IF('Contexto Estrat. Ins'!$F$42&lt;&gt;"",'Contexto Estrat. Ins'!$F$36,"")</f>
        <v/>
      </c>
      <c r="BY23" s="26" t="str">
        <f>IF($D$29='Contexto Estrat. Ins'!$B$37,BS23,IF($D$29='Contexto Estrat. Ins'!$B$38,BT23,IF($D$29='Contexto Estrat. Ins'!$B$39,BU23,IF($D$29='Contexto Estrat. Ins'!$B$40,BV23,IF($D$29='Contexto Estrat. Ins'!$B$41,BW23,IF($D$29='Contexto Estrat. Ins'!$B$42,BX23,""))))))</f>
        <v/>
      </c>
      <c r="CA23" s="26" t="str">
        <f>IF('Contexto Estrat. Ins'!$F$17&lt;&gt;"",'Contexto Estrat. Ins'!$F$16,"")</f>
        <v>Opinión neutral de los ciudadanos con respecto al Invima</v>
      </c>
      <c r="CB23" s="26" t="str">
        <f>IF('Contexto Estrat. Ins'!$F$18&lt;&gt;"",'Contexto Estrat. Ins'!$F$16,"")</f>
        <v>Opinión neutral de los ciudadanos con respecto al Invima</v>
      </c>
      <c r="CC23" s="26" t="str">
        <f>IF('Contexto Estrat. Ins'!$F$19&lt;&gt;"",'Contexto Estrat. Ins'!$F$16,"")</f>
        <v/>
      </c>
      <c r="CD23" s="26" t="str">
        <f>IF('Contexto Estrat. Ins'!$F$20&lt;&gt;"",'Contexto Estrat. Ins'!$F$16,"")</f>
        <v>Opinión neutral de los ciudadanos con respecto al Invima</v>
      </c>
      <c r="CE23" s="26" t="str">
        <f>IF('Contexto Estrat. Ins'!$F$21&lt;&gt;"",'Contexto Estrat. Ins'!$F$16,"")</f>
        <v/>
      </c>
      <c r="CF23" s="26" t="str">
        <f>IF('Contexto Estrat. Ins'!$F$22&lt;&gt;"",'Contexto Estrat. Ins'!$F$16,"")</f>
        <v/>
      </c>
      <c r="CG23" s="26" t="str">
        <f>IF($D$29='Contexto Estrat. Ins'!$B$17,CA23,IF($D$29='Contexto Estrat. Ins'!$B$18,CB23,IF($D$29='Contexto Estrat. Ins'!$B$19,CC23,IF($D$29='Contexto Estrat. Ins'!$B$20,CD23,IF($D$29='Contexto Estrat. Ins'!$B$21,CE23,IF($D$29='Contexto Estrat. Ins'!$B$22,CF23,""))))))</f>
        <v/>
      </c>
    </row>
    <row r="24" spans="1:85" ht="31.15" customHeight="1">
      <c r="A24" s="18"/>
      <c r="D24" s="491" t="s">
        <v>610</v>
      </c>
      <c r="E24" s="491"/>
      <c r="F24" s="491"/>
      <c r="G24" s="491"/>
      <c r="H24" s="491"/>
      <c r="I24" s="491"/>
      <c r="J24" s="491"/>
      <c r="K24" s="491"/>
      <c r="L24" s="491"/>
      <c r="M24" s="491"/>
      <c r="N24" s="491"/>
      <c r="O24" s="491"/>
      <c r="P24" s="491"/>
      <c r="Q24" s="491"/>
      <c r="R24" s="491"/>
      <c r="S24" s="491"/>
      <c r="T24" s="491"/>
      <c r="U24" s="491"/>
      <c r="V24" s="491"/>
      <c r="W24" s="491"/>
      <c r="X24" s="491"/>
      <c r="Y24" s="491"/>
      <c r="Z24" s="491"/>
      <c r="AA24" s="491"/>
      <c r="AB24" s="491"/>
      <c r="AC24" s="491"/>
      <c r="AD24" s="491"/>
      <c r="AE24" s="491"/>
      <c r="AF24" s="491"/>
      <c r="AG24" s="491"/>
      <c r="AH24" s="491"/>
      <c r="AI24" s="491"/>
      <c r="AJ24" s="491"/>
      <c r="AK24" s="491"/>
      <c r="AL24" s="491"/>
      <c r="AM24" s="491"/>
      <c r="AN24" s="491"/>
      <c r="AO24" s="491"/>
      <c r="AP24" s="491"/>
      <c r="AQ24" s="491"/>
      <c r="AR24" s="491"/>
      <c r="AS24" s="491"/>
      <c r="AT24" s="491"/>
      <c r="AU24" s="491"/>
      <c r="AV24" s="491"/>
      <c r="AW24" s="141"/>
      <c r="AX24" s="141"/>
      <c r="AY24" s="456" t="s">
        <v>205</v>
      </c>
      <c r="AZ24" s="456"/>
      <c r="BA24" s="456"/>
      <c r="BB24" s="456"/>
      <c r="BC24" s="456"/>
      <c r="BD24" s="456"/>
      <c r="BE24" s="456"/>
      <c r="BF24" s="456"/>
      <c r="BG24" s="20"/>
      <c r="BK24" s="26" t="str">
        <f>IF('Contexto Estrat. Ins'!$G$7&lt;&gt;"",'Contexto Estrat. Ins'!$G$6,"")</f>
        <v>Inoportunidad en la respuesta a trámites y capacidad de respuesta limitada en los laboratorios del Invima</v>
      </c>
      <c r="BL24" s="26" t="str">
        <f>IF('Contexto Estrat. Ins'!$G$8&lt;&gt;"",'Contexto Estrat. Ins'!$G$6,"")</f>
        <v>Inoportunidad en la respuesta a trámites y capacidad de respuesta limitada en los laboratorios del Invima</v>
      </c>
      <c r="BM24" s="26" t="str">
        <f>IF('Contexto Estrat. Ins'!$G$9&lt;&gt;"",'Contexto Estrat. Ins'!$G$6,"")</f>
        <v/>
      </c>
      <c r="BN24" s="26" t="str">
        <f>IF('Contexto Estrat. Ins'!$G$10&lt;&gt;"",'Contexto Estrat. Ins'!$G$6,"")</f>
        <v>Inoportunidad en la respuesta a trámites y capacidad de respuesta limitada en los laboratorios del Invima</v>
      </c>
      <c r="BO24" s="26" t="str">
        <f>IF('Contexto Estrat. Ins'!$G$11&lt;&gt;"",'Contexto Estrat. Ins'!$G$6,"")</f>
        <v/>
      </c>
      <c r="BP24" s="26" t="str">
        <f>IF('Contexto Estrat. Ins'!$G$12&lt;&gt;"",'Contexto Estrat. Ins'!$G$6,"")</f>
        <v/>
      </c>
      <c r="BQ24" s="26" t="str">
        <f>IF($D$29='Contexto Estrat. Ins'!$B$7,BK24,IF($D$29='Contexto Estrat. Ins'!$B$8,BL24,IF($D$29='Contexto Estrat. Ins'!$B$9,BM24,IF($D$29='Contexto Estrat. Ins'!$B$10,BN24,IF($D$29='Contexto Estrat. Ins'!$B$11,BO24,IF($D$29='Contexto Estrat. Ins'!$B$12,BP24,""))))))</f>
        <v/>
      </c>
      <c r="BS24" s="26" t="str">
        <f>IF('Contexto Estrat. Ins'!$G$37&lt;&gt;"",'Contexto Estrat. Ins'!$G$36,"")</f>
        <v>Mantenimiento del Sistema de Gestión Integrado</v>
      </c>
      <c r="BT24" s="26" t="str">
        <f>IF('Contexto Estrat. Ins'!$G$38&lt;&gt;"",'Contexto Estrat. Ins'!$G$36,"")</f>
        <v>Mantenimiento del Sistema de Gestión Integrado</v>
      </c>
      <c r="BU24" s="26" t="str">
        <f>IF('Contexto Estrat. Ins'!$G$39&lt;&gt;"",'Contexto Estrat. Ins'!$G$36,"")</f>
        <v>Mantenimiento del Sistema de Gestión Integrado</v>
      </c>
      <c r="BV24" s="26" t="str">
        <f>IF('Contexto Estrat. Ins'!$G$40&lt;&gt;"",'Contexto Estrat. Ins'!$G$36,"")</f>
        <v>Mantenimiento del Sistema de Gestión Integrado</v>
      </c>
      <c r="BW24" s="26" t="str">
        <f>IF('Contexto Estrat. Ins'!$G$41&lt;&gt;"",'Contexto Estrat. Ins'!$G$36,"")</f>
        <v/>
      </c>
      <c r="BX24" s="26" t="str">
        <f>IF('Contexto Estrat. Ins'!$G$42&lt;&gt;"",'Contexto Estrat. Ins'!$G$36,"")</f>
        <v/>
      </c>
      <c r="BY24" s="26" t="str">
        <f>IF($D$29='Contexto Estrat. Ins'!$B$37,BS24,IF($D$29='Contexto Estrat. Ins'!$B$38,BT24,IF($D$29='Contexto Estrat. Ins'!$B$39,BU24,IF($D$29='Contexto Estrat. Ins'!$B$40,BV24,IF($D$29='Contexto Estrat. Ins'!$B$41,BW24,IF($D$29='Contexto Estrat. Ins'!$B$42,BX24,""))))))</f>
        <v/>
      </c>
      <c r="CA24" s="26" t="str">
        <f>IF('Contexto Estrat. Ins'!$G$17&lt;&gt;"",'Contexto Estrat. Ins'!$G$16,"")</f>
        <v/>
      </c>
      <c r="CB24" s="26" t="str">
        <f>IF('Contexto Estrat. Ins'!$G$18&lt;&gt;"",'Contexto Estrat. Ins'!$G$16,"")</f>
        <v/>
      </c>
      <c r="CC24" s="26" t="str">
        <f>IF('Contexto Estrat. Ins'!$G$19&lt;&gt;"",'Contexto Estrat. Ins'!$G$16,"")</f>
        <v/>
      </c>
      <c r="CD24" s="26" t="str">
        <f>IF('Contexto Estrat. Ins'!$G$20&lt;&gt;"",'Contexto Estrat. Ins'!$G$16,"")</f>
        <v>Percepción negativa por parte de las partes interesadas con respecto a la transparencia de la Entidad</v>
      </c>
      <c r="CE24" s="26" t="str">
        <f>IF('Contexto Estrat. Ins'!$G$21&lt;&gt;"",'Contexto Estrat. Ins'!$G$16,"")</f>
        <v/>
      </c>
      <c r="CF24" s="26" t="str">
        <f>IF('Contexto Estrat. Ins'!$G$22&lt;&gt;"",'Contexto Estrat. Ins'!$G$16,"")</f>
        <v/>
      </c>
      <c r="CG24" s="26" t="str">
        <f>IF($D$29='Contexto Estrat. Ins'!$B$17,CA24,IF($D$29='Contexto Estrat. Ins'!$B$18,CB24,IF($D$29='Contexto Estrat. Ins'!$B$19,CC24,IF($D$29='Contexto Estrat. Ins'!$B$20,CD24,IF($D$29='Contexto Estrat. Ins'!$B$21,CE24,IF($D$29='Contexto Estrat. Ins'!$B$22,CF24,""))))))</f>
        <v/>
      </c>
    </row>
    <row r="25" spans="1:85" s="239" customFormat="1" ht="20.25" customHeight="1">
      <c r="A25" s="241"/>
      <c r="D25" s="240"/>
      <c r="E25" s="240"/>
      <c r="F25" s="240"/>
      <c r="G25" s="240"/>
      <c r="H25" s="240"/>
      <c r="I25" s="240"/>
      <c r="J25" s="240"/>
      <c r="K25" s="240"/>
      <c r="L25" s="240"/>
      <c r="M25" s="240"/>
      <c r="N25" s="240"/>
      <c r="O25" s="240"/>
      <c r="P25" s="240"/>
      <c r="Q25" s="236"/>
      <c r="R25" s="240"/>
      <c r="S25" s="236"/>
      <c r="T25" s="236"/>
      <c r="U25" s="236"/>
      <c r="V25" s="236"/>
      <c r="W25" s="240"/>
      <c r="X25" s="240"/>
      <c r="Y25" s="240"/>
      <c r="Z25" s="240"/>
      <c r="AA25" s="240"/>
      <c r="AB25" s="240"/>
      <c r="AC25" s="240"/>
      <c r="AD25" s="240"/>
      <c r="AE25" s="236"/>
      <c r="AF25" s="240"/>
      <c r="AG25" s="236"/>
      <c r="AH25" s="240"/>
      <c r="AI25" s="240"/>
      <c r="AJ25" s="240"/>
      <c r="AK25" s="240"/>
      <c r="AL25" s="240"/>
      <c r="AM25" s="240"/>
      <c r="AN25" s="240"/>
      <c r="AO25" s="240"/>
      <c r="AP25" s="240"/>
      <c r="AQ25" s="240"/>
      <c r="AR25" s="240"/>
      <c r="AS25" s="240"/>
      <c r="AT25" s="236"/>
      <c r="AU25" s="240"/>
      <c r="AV25" s="240"/>
      <c r="AW25" s="237"/>
      <c r="AX25" s="237"/>
      <c r="AY25" s="238"/>
      <c r="AZ25" s="238"/>
      <c r="BA25" s="238"/>
      <c r="BB25" s="238"/>
      <c r="BC25" s="238"/>
      <c r="BD25" s="238"/>
      <c r="BE25" s="238"/>
      <c r="BF25" s="238"/>
      <c r="BG25" s="242"/>
      <c r="BK25" s="243"/>
      <c r="BL25" s="243"/>
      <c r="BM25" s="243"/>
      <c r="BN25" s="243"/>
      <c r="BO25" s="243"/>
      <c r="BP25" s="243"/>
      <c r="BQ25" s="243"/>
      <c r="BS25" s="243"/>
      <c r="BT25" s="243"/>
      <c r="BU25" s="243"/>
      <c r="BV25" s="243"/>
      <c r="BW25" s="243"/>
      <c r="BX25" s="243"/>
      <c r="BY25" s="243"/>
      <c r="CA25" s="243"/>
      <c r="CB25" s="243"/>
      <c r="CC25" s="243"/>
      <c r="CD25" s="243"/>
      <c r="CE25" s="243"/>
      <c r="CF25" s="243"/>
      <c r="CG25" s="243"/>
    </row>
    <row r="26" spans="1:85" ht="31.15" customHeight="1">
      <c r="A26" s="18"/>
      <c r="C26" s="239"/>
      <c r="D26" s="647" t="s">
        <v>468</v>
      </c>
      <c r="E26" s="648"/>
      <c r="F26" s="648"/>
      <c r="G26" s="648"/>
      <c r="H26" s="648"/>
      <c r="I26" s="648"/>
      <c r="J26" s="648"/>
      <c r="K26" s="648"/>
      <c r="L26" s="648"/>
      <c r="M26" s="648"/>
      <c r="N26" s="648"/>
      <c r="O26" s="648"/>
      <c r="P26" s="249" t="s">
        <v>469</v>
      </c>
      <c r="Q26" s="245"/>
      <c r="R26" s="646" t="s">
        <v>470</v>
      </c>
      <c r="S26" s="646"/>
      <c r="T26" s="245"/>
      <c r="U26" s="246"/>
      <c r="V26" s="236"/>
      <c r="W26" s="647" t="s">
        <v>471</v>
      </c>
      <c r="X26" s="648"/>
      <c r="Y26" s="648"/>
      <c r="Z26" s="648"/>
      <c r="AA26" s="648"/>
      <c r="AB26" s="648"/>
      <c r="AC26" s="648"/>
      <c r="AD26" s="244" t="s">
        <v>469</v>
      </c>
      <c r="AE26" s="245"/>
      <c r="AF26" s="244" t="s">
        <v>470</v>
      </c>
      <c r="AG26" s="246"/>
      <c r="AH26" s="30"/>
      <c r="AI26" s="647" t="s">
        <v>472</v>
      </c>
      <c r="AJ26" s="648"/>
      <c r="AK26" s="648"/>
      <c r="AL26" s="648"/>
      <c r="AM26" s="648"/>
      <c r="AN26" s="648"/>
      <c r="AO26" s="648"/>
      <c r="AP26" s="648"/>
      <c r="AQ26" s="648"/>
      <c r="AR26" s="648"/>
      <c r="AS26" s="244" t="s">
        <v>469</v>
      </c>
      <c r="AT26" s="245"/>
      <c r="AU26" s="645" t="s">
        <v>470</v>
      </c>
      <c r="AV26" s="645"/>
      <c r="AW26" s="247"/>
      <c r="AX26" s="248"/>
      <c r="AY26" s="238"/>
      <c r="AZ26" s="238"/>
      <c r="BA26" s="238"/>
      <c r="BB26" s="238"/>
      <c r="BC26" s="238"/>
      <c r="BD26" s="238"/>
      <c r="BE26" s="238"/>
      <c r="BF26" s="238"/>
      <c r="BG26" s="20"/>
      <c r="BK26" s="26"/>
      <c r="BL26" s="26"/>
      <c r="BM26" s="26"/>
      <c r="BN26" s="26"/>
      <c r="BO26" s="26"/>
      <c r="BP26" s="26"/>
      <c r="BQ26" s="26"/>
      <c r="BS26" s="26"/>
      <c r="BT26" s="26"/>
      <c r="BU26" s="26"/>
      <c r="BV26" s="26"/>
      <c r="BW26" s="26"/>
      <c r="BX26" s="26"/>
      <c r="BY26" s="26"/>
      <c r="CA26" s="26"/>
      <c r="CB26" s="26"/>
      <c r="CC26" s="26"/>
      <c r="CD26" s="26"/>
      <c r="CE26" s="26"/>
      <c r="CF26" s="26"/>
      <c r="CG26" s="26"/>
    </row>
    <row r="27" spans="1:85" ht="15.6" customHeight="1">
      <c r="A27" s="18"/>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29"/>
      <c r="AT27" s="32"/>
      <c r="AU27" s="32"/>
      <c r="AV27" s="32"/>
      <c r="AW27" s="32"/>
      <c r="AX27" s="32"/>
      <c r="AY27" s="32"/>
      <c r="AZ27" s="32"/>
      <c r="BA27" s="32"/>
      <c r="BB27" s="32"/>
      <c r="BG27" s="20"/>
      <c r="BK27" s="26" t="str">
        <f>IF('Contexto Estrat. Ins'!$H$7&lt;&gt;"",'Contexto Estrat. Ins'!$H$6,"")</f>
        <v>Cultura de servicio y herramientas de atención al ciudadano limitadas</v>
      </c>
      <c r="BL27" s="26" t="str">
        <f>IF('Contexto Estrat. Ins'!$H$8&lt;&gt;"",'Contexto Estrat. Ins'!$H$6,"")</f>
        <v>Cultura de servicio y herramientas de atención al ciudadano limitadas</v>
      </c>
      <c r="BM27" s="26" t="str">
        <f>IF('Contexto Estrat. Ins'!$H$9&lt;&gt;"",'Contexto Estrat. Ins'!$H$6,"")</f>
        <v/>
      </c>
      <c r="BN27" s="26" t="str">
        <f>IF('Contexto Estrat. Ins'!$H$10&lt;&gt;"",'Contexto Estrat. Ins'!$H$6,"")</f>
        <v/>
      </c>
      <c r="BO27" s="26" t="str">
        <f>IF('Contexto Estrat. Ins'!$H$11&lt;&gt;"",'Contexto Estrat. Ins'!$H$6,"")</f>
        <v/>
      </c>
      <c r="BP27" s="26" t="str">
        <f>IF('Contexto Estrat. Ins'!$H$12&lt;&gt;"",'Contexto Estrat. Ins'!$H$6,"")</f>
        <v/>
      </c>
      <c r="BQ27" s="26" t="str">
        <f>IF($D$29='Contexto Estrat. Ins'!$B$7,BK27,IF($D$29='Contexto Estrat. Ins'!$B$8,BL27,IF($D$29='Contexto Estrat. Ins'!$B$9,BM27,IF($D$29='Contexto Estrat. Ins'!$B$10,BN27,IF($D$29='Contexto Estrat. Ins'!$B$11,BO27,IF($D$29='Contexto Estrat. Ins'!$B$12,BP27,""))))))</f>
        <v/>
      </c>
      <c r="BS27" s="26" t="str">
        <f>IF('Contexto Estrat. Ins'!$H$37&lt;&gt;"",'Contexto Estrat. Ins'!$H$36,"")</f>
        <v>Enfoque de mejoramiento continuo para el cumplimiento de requisitos legales en seguridad y salud en el trabajo y gestión ambiental</v>
      </c>
      <c r="BT27" s="26" t="str">
        <f>IF('Contexto Estrat. Ins'!$H$38&lt;&gt;"",'Contexto Estrat. Ins'!$H$36,"")</f>
        <v>Enfoque de mejoramiento continuo para el cumplimiento de requisitos legales en seguridad y salud en el trabajo y gestión ambiental</v>
      </c>
      <c r="BU27" s="26" t="str">
        <f>IF('Contexto Estrat. Ins'!$H$39&lt;&gt;"",'Contexto Estrat. Ins'!$H$36,"")</f>
        <v>Enfoque de mejoramiento continuo para el cumplimiento de requisitos legales en seguridad y salud en el trabajo y gestión ambiental</v>
      </c>
      <c r="BV27" s="26" t="str">
        <f>IF('Contexto Estrat. Ins'!$H$40&lt;&gt;"",'Contexto Estrat. Ins'!$H$36,"")</f>
        <v>Enfoque de mejoramiento continuo para el cumplimiento de requisitos legales en seguridad y salud en el trabajo y gestión ambiental</v>
      </c>
      <c r="BW27" s="26" t="str">
        <f>IF('Contexto Estrat. Ins'!$H$41&lt;&gt;"",'Contexto Estrat. Ins'!$H$36,"")</f>
        <v/>
      </c>
      <c r="BX27" s="26" t="str">
        <f>IF('Contexto Estrat. Ins'!$H$42&lt;&gt;"",'Contexto Estrat. Ins'!$H$36,"")</f>
        <v/>
      </c>
      <c r="BY27" s="26" t="str">
        <f>IF($D$29='Contexto Estrat. Ins'!$B$37,BS27,IF($D$29='Contexto Estrat. Ins'!$B$38,BT27,IF($D$29='Contexto Estrat. Ins'!$B$39,BU27,IF($D$29='Contexto Estrat. Ins'!$B$40,BV27,IF($D$29='Contexto Estrat. Ins'!$B$41,BW27,IF($D$29='Contexto Estrat. Ins'!$B$42,BX27,""))))))</f>
        <v/>
      </c>
      <c r="CA27" s="26" t="str">
        <f>IF('Contexto Estrat. Ins'!$H$17&lt;&gt;"",'Contexto Estrat. Ins'!$H$16,"")</f>
        <v>Actos de corrupción e ilegalidad o presión de los diferentes grupos de interés como gremios, actores políticos, usuarios, entidades gubernamentales e internacionales</v>
      </c>
      <c r="CB27" s="26" t="str">
        <f>IF('Contexto Estrat. Ins'!$H$18&lt;&gt;"",'Contexto Estrat. Ins'!$H$16,"")</f>
        <v>Actos de corrupción e ilegalidad o presión de los diferentes grupos de interés como gremios, actores políticos, usuarios, entidades gubernamentales e internacionales</v>
      </c>
      <c r="CC27" s="26" t="str">
        <f>IF('Contexto Estrat. Ins'!$H$19&lt;&gt;"",'Contexto Estrat. Ins'!$H$16,"")</f>
        <v/>
      </c>
      <c r="CD27" s="26" t="str">
        <f>IF('Contexto Estrat. Ins'!$H$20&lt;&gt;"",'Contexto Estrat. Ins'!$H$16,"")</f>
        <v>Actos de corrupción e ilegalidad o presión de los diferentes grupos de interés como gremios, actores políticos, usuarios, entidades gubernamentales e internacionales</v>
      </c>
      <c r="CE27" s="26" t="str">
        <f>IF('Contexto Estrat. Ins'!$H$21&lt;&gt;"",'Contexto Estrat. Ins'!$H$16,"")</f>
        <v/>
      </c>
      <c r="CF27" s="26" t="str">
        <f>IF('Contexto Estrat. Ins'!$H$22&lt;&gt;"",'Contexto Estrat. Ins'!$H$16,"")</f>
        <v/>
      </c>
      <c r="CG27" s="26" t="str">
        <f>IF($D$29='Contexto Estrat. Ins'!$B$17,CA27,IF($D$29='Contexto Estrat. Ins'!$B$18,CB27,IF($D$29='Contexto Estrat. Ins'!$B$19,CC27,IF($D$29='Contexto Estrat. Ins'!$B$20,CD27,IF($D$29='Contexto Estrat. Ins'!$B$21,CE27,IF($D$29='Contexto Estrat. Ins'!$B$22,CF27,""))))))</f>
        <v/>
      </c>
    </row>
    <row r="28" spans="1:85" ht="34.9" customHeight="1">
      <c r="A28" s="18"/>
      <c r="D28" s="376" t="str">
        <f>IF(OR(AK13=Datos!A2,AK13=Datos!A4,AK13=Datos!A5),"Seleccione los Trámites y OPA's posiblemente afectados",IF(AK13=Datos!A3,"Seleccione los Objetivos Estratégicos posiblemente afectados, inciando por el directamente relacionado",IF(AK13=Datos!A6,"Seleccione los Objetivos Estratégicos posiblemente favorecidos, iniciando por el directamente relacionado","")))</f>
        <v>Seleccione los Trámites y OPA's posiblemente afectados</v>
      </c>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0"/>
      <c r="AD28" s="493" t="str">
        <f>IF(OR(AK13=Datos!A2,AK13=Datos!A3,AK13=Datos!A4,AK13=Datos!A5),"Seleccione o mencione otros procesos del SIG posiblemente afectados",IF(AK13=Datos!A6,"Seleccione o mencione otros procesos del SIG posiblemente favorecidos",""))</f>
        <v>Seleccione o mencione otros procesos del SIG posiblemente afectados</v>
      </c>
      <c r="AE28" s="493"/>
      <c r="AF28" s="493"/>
      <c r="AG28" s="493"/>
      <c r="AH28" s="493"/>
      <c r="AI28" s="493"/>
      <c r="AJ28" s="493"/>
      <c r="AK28" s="493"/>
      <c r="AL28" s="493"/>
      <c r="AM28" s="493"/>
      <c r="AN28" s="493"/>
      <c r="AO28" s="493"/>
      <c r="AP28" s="493"/>
      <c r="AQ28" s="493"/>
      <c r="AR28" s="493"/>
      <c r="AS28" s="493"/>
      <c r="AT28" s="493"/>
      <c r="AU28" s="493"/>
      <c r="AV28" s="493"/>
      <c r="AW28" s="493"/>
      <c r="AX28" s="493"/>
      <c r="AY28" s="493"/>
      <c r="AZ28" s="493"/>
      <c r="BA28" s="493"/>
      <c r="BB28" s="493"/>
      <c r="BC28" s="493"/>
      <c r="BD28" s="493"/>
      <c r="BE28" s="493"/>
      <c r="BF28" s="493"/>
      <c r="BG28" s="20"/>
      <c r="BK28" s="26" t="str">
        <f>IF('Contexto Estrat. Ins'!$I$7&lt;&gt;"",'Contexto Estrat. Ins'!$I$6,"")</f>
        <v/>
      </c>
      <c r="BL28" s="26" t="str">
        <f>IF('Contexto Estrat. Ins'!$I$8&lt;&gt;"",'Contexto Estrat. Ins'!$I$6,"")</f>
        <v/>
      </c>
      <c r="BM28" s="26" t="str">
        <f>IF('Contexto Estrat. Ins'!$I$9&lt;&gt;"",'Contexto Estrat. Ins'!$I$6,"")</f>
        <v>Divulgación de la plataforma estratégica y otros temas de interés inoportuna y que no cubre a la totalidad de los funcionarios y contratistas</v>
      </c>
      <c r="BN28" s="26" t="str">
        <f>IF('Contexto Estrat. Ins'!$I$10&lt;&gt;"",'Contexto Estrat. Ins'!$I$6,"")</f>
        <v/>
      </c>
      <c r="BO28" s="26" t="str">
        <f>IF('Contexto Estrat. Ins'!$I$11&lt;&gt;"",'Contexto Estrat. Ins'!$I$6,"")</f>
        <v/>
      </c>
      <c r="BP28" s="26" t="str">
        <f>IF('Contexto Estrat. Ins'!$I$12&lt;&gt;"",'Contexto Estrat. Ins'!$I$6,"")</f>
        <v/>
      </c>
      <c r="BQ28" s="26" t="str">
        <f>IF($D$29='Contexto Estrat. Ins'!$B$7,BK28,IF($D$29='Contexto Estrat. Ins'!$B$8,BL28,IF($D$29='Contexto Estrat. Ins'!$B$9,BM28,IF($D$29='Contexto Estrat. Ins'!$B$10,BN28,IF($D$29='Contexto Estrat. Ins'!$B$11,BO28,IF($D$29='Contexto Estrat. Ins'!$B$12,BP28,""))))))</f>
        <v/>
      </c>
      <c r="BS28" s="26" t="str">
        <f>IF('Contexto Estrat. Ins'!$I$37&lt;&gt;"",'Contexto Estrat. Ins'!$I$36,"")</f>
        <v>Implementación de nuevos mecanismos de atención a las partes interesadas</v>
      </c>
      <c r="BT28" s="26" t="str">
        <f>IF('Contexto Estrat. Ins'!$I$38&lt;&gt;"",'Contexto Estrat. Ins'!$I$36,"")</f>
        <v>Implementación de nuevos mecanismos de atención a las partes interesadas</v>
      </c>
      <c r="BU28" s="26" t="str">
        <f>IF('Contexto Estrat. Ins'!$I$39&lt;&gt;"",'Contexto Estrat. Ins'!$I$36,"")</f>
        <v/>
      </c>
      <c r="BV28" s="26" t="str">
        <f>IF('Contexto Estrat. Ins'!$I$40&lt;&gt;"",'Contexto Estrat. Ins'!$I$36,"")</f>
        <v>Implementación de nuevos mecanismos de atención a las partes interesadas</v>
      </c>
      <c r="BW28" s="26" t="str">
        <f>IF('Contexto Estrat. Ins'!$I$41&lt;&gt;"",'Contexto Estrat. Ins'!$I$36,"")</f>
        <v/>
      </c>
      <c r="BX28" s="26" t="str">
        <f>IF('Contexto Estrat. Ins'!$I$42&lt;&gt;"",'Contexto Estrat. Ins'!$I$36,"")</f>
        <v/>
      </c>
      <c r="BY28" s="26" t="str">
        <f>IF($D$29='Contexto Estrat. Ins'!$B$37,BS28,IF($D$29='Contexto Estrat. Ins'!$B$38,BT28,IF($D$29='Contexto Estrat. Ins'!$B$39,BU28,IF($D$29='Contexto Estrat. Ins'!$B$40,BV28,IF($D$29='Contexto Estrat. Ins'!$B$41,BW28,IF($D$29='Contexto Estrat. Ins'!$B$42,BX28,""))))))</f>
        <v/>
      </c>
      <c r="CA28" s="26" t="str">
        <f>IF('Contexto Estrat. Ins'!$I$17&lt;&gt;"",'Contexto Estrat. Ins'!$I$16,"")</f>
        <v/>
      </c>
      <c r="CB28" s="26" t="str">
        <f>IF('Contexto Estrat. Ins'!$I$18&lt;&gt;"",'Contexto Estrat. Ins'!$I$16,"")</f>
        <v/>
      </c>
      <c r="CC28" s="26" t="str">
        <f>IF('Contexto Estrat. Ins'!$I$19&lt;&gt;"",'Contexto Estrat. Ins'!$I$16,"")</f>
        <v/>
      </c>
      <c r="CD28" s="26" t="str">
        <f>IF('Contexto Estrat. Ins'!$I$20&lt;&gt;"",'Contexto Estrat. Ins'!$I$16,"")</f>
        <v/>
      </c>
      <c r="CE28" s="26" t="str">
        <f>IF('Contexto Estrat. Ins'!$I$21&lt;&gt;"",'Contexto Estrat. Ins'!$I$16,"")</f>
        <v/>
      </c>
      <c r="CF28" s="26" t="str">
        <f>IF('Contexto Estrat. Ins'!$I$22&lt;&gt;"",'Contexto Estrat. Ins'!$I$16,"")</f>
        <v/>
      </c>
      <c r="CG28" s="26" t="str">
        <f>IF($D$29='Contexto Estrat. Ins'!$B$17,CA28,IF($D$29='Contexto Estrat. Ins'!$B$18,CB28,IF($D$29='Contexto Estrat. Ins'!$B$19,CC28,IF($D$29='Contexto Estrat. Ins'!$B$20,CD28,IF($D$29='Contexto Estrat. Ins'!$B$21,CE28,IF($D$29='Contexto Estrat. Ins'!$B$22,CF28,""))))))</f>
        <v/>
      </c>
    </row>
    <row r="29" spans="1:85" ht="31.15" customHeight="1">
      <c r="A29" s="18"/>
      <c r="D29" s="373" t="s">
        <v>72</v>
      </c>
      <c r="E29" s="374"/>
      <c r="F29" s="374"/>
      <c r="G29" s="374"/>
      <c r="H29" s="374"/>
      <c r="I29" s="374"/>
      <c r="J29" s="374"/>
      <c r="K29" s="374"/>
      <c r="L29" s="374"/>
      <c r="M29" s="374"/>
      <c r="N29" s="374"/>
      <c r="O29" s="374"/>
      <c r="P29" s="374"/>
      <c r="Q29" s="374"/>
      <c r="R29" s="374"/>
      <c r="S29" s="374"/>
      <c r="T29" s="374"/>
      <c r="U29" s="374"/>
      <c r="V29" s="374"/>
      <c r="W29" s="374"/>
      <c r="X29" s="374"/>
      <c r="Y29" s="374"/>
      <c r="Z29" s="374"/>
      <c r="AA29" s="374"/>
      <c r="AB29" s="375"/>
      <c r="AC29" s="33"/>
      <c r="AD29" s="494" t="s">
        <v>73</v>
      </c>
      <c r="AE29" s="494"/>
      <c r="AF29" s="494"/>
      <c r="AG29" s="494"/>
      <c r="AH29" s="494"/>
      <c r="AI29" s="494"/>
      <c r="AJ29" s="494"/>
      <c r="AK29" s="494"/>
      <c r="AL29" s="494"/>
      <c r="AM29" s="494"/>
      <c r="AN29" s="494"/>
      <c r="AO29" s="494"/>
      <c r="AP29" s="494"/>
      <c r="AQ29" s="494"/>
      <c r="AR29" s="494"/>
      <c r="AS29" s="494"/>
      <c r="AT29" s="494"/>
      <c r="AU29" s="494"/>
      <c r="AV29" s="494"/>
      <c r="AW29" s="494"/>
      <c r="AX29" s="494"/>
      <c r="AY29" s="494"/>
      <c r="AZ29" s="494"/>
      <c r="BA29" s="494"/>
      <c r="BB29" s="494"/>
      <c r="BC29" s="494"/>
      <c r="BD29" s="494"/>
      <c r="BE29" s="494"/>
      <c r="BF29" s="494"/>
      <c r="BG29" s="20"/>
      <c r="BK29" s="26" t="str">
        <f>IF('Contexto Estrat. Ins'!$J$7&lt;&gt;"",'Contexto Estrat. Ins'!$J$6,"")</f>
        <v/>
      </c>
      <c r="BL29" s="26" t="str">
        <f>IF('Contexto Estrat. Ins'!$J$8&lt;&gt;"",'Contexto Estrat. Ins'!$J$6,"")</f>
        <v/>
      </c>
      <c r="BM29" s="26" t="str">
        <f>IF('Contexto Estrat. Ins'!$J$9&lt;&gt;"",'Contexto Estrat. Ins'!$J$6,"")</f>
        <v>Desconocimiento de los funcionarios de las herramientas de gestión y evaluación</v>
      </c>
      <c r="BN29" s="26" t="str">
        <f>IF('Contexto Estrat. Ins'!$J$10&lt;&gt;"",'Contexto Estrat. Ins'!$J$6,"")</f>
        <v>Desconocimiento de los funcionarios de las herramientas de gestión y evaluación</v>
      </c>
      <c r="BO29" s="26" t="str">
        <f>IF('Contexto Estrat. Ins'!$J$11&lt;&gt;"",'Contexto Estrat. Ins'!$J$6,"")</f>
        <v/>
      </c>
      <c r="BP29" s="26" t="str">
        <f>IF('Contexto Estrat. Ins'!$J$12&lt;&gt;"",'Contexto Estrat. Ins'!$J$6,"")</f>
        <v/>
      </c>
      <c r="BQ29" s="26" t="str">
        <f>IF($D$29='Contexto Estrat. Ins'!$B$7,BK29,IF($D$29='Contexto Estrat. Ins'!$B$8,BL29,IF($D$29='Contexto Estrat. Ins'!$B$9,BM29,IF($D$29='Contexto Estrat. Ins'!$B$10,BN29,IF($D$29='Contexto Estrat. Ins'!$B$11,BO29,IF($D$29='Contexto Estrat. Ins'!$B$12,BP29,""))))))</f>
        <v/>
      </c>
      <c r="BS29" s="26" t="str">
        <f>IF('Contexto Estrat. Ins'!$J$37&lt;&gt;"",'Contexto Estrat. Ins'!$J$36,"")</f>
        <v>Reconocimiento como autoridad sanitaria de referencia a nivel nacional e internacional</v>
      </c>
      <c r="BT29" s="26" t="str">
        <f>IF('Contexto Estrat. Ins'!$J$38&lt;&gt;"",'Contexto Estrat. Ins'!$J$36,"")</f>
        <v/>
      </c>
      <c r="BU29" s="26" t="str">
        <f>IF('Contexto Estrat. Ins'!$J$39&lt;&gt;"",'Contexto Estrat. Ins'!$J$36,"")</f>
        <v/>
      </c>
      <c r="BV29" s="26" t="str">
        <f>IF('Contexto Estrat. Ins'!$J$40&lt;&gt;"",'Contexto Estrat. Ins'!$J$36,"")</f>
        <v/>
      </c>
      <c r="BW29" s="26" t="str">
        <f>IF('Contexto Estrat. Ins'!$J$41&lt;&gt;"",'Contexto Estrat. Ins'!$J$36,"")</f>
        <v/>
      </c>
      <c r="BX29" s="26" t="str">
        <f>IF('Contexto Estrat. Ins'!$J$42&lt;&gt;"",'Contexto Estrat. Ins'!$J$36,"")</f>
        <v/>
      </c>
      <c r="BY29" s="26" t="str">
        <f>IF($D$29='Contexto Estrat. Ins'!$B$37,BS29,IF($D$29='Contexto Estrat. Ins'!$B$38,BT29,IF($D$29='Contexto Estrat. Ins'!$B$39,BU29,IF($D$29='Contexto Estrat. Ins'!$B$40,BV29,IF($D$29='Contexto Estrat. Ins'!$B$41,BW29,IF($D$29='Contexto Estrat. Ins'!$B$42,BX29,""))))))</f>
        <v/>
      </c>
      <c r="CA29" s="26" t="str">
        <f>IF('Contexto Estrat. Ins'!$J$17&lt;&gt;"",'Contexto Estrat. Ins'!$J$16,"")</f>
        <v/>
      </c>
      <c r="CB29" s="26" t="str">
        <f>IF('Contexto Estrat. Ins'!$J$18&lt;&gt;"",'Contexto Estrat. Ins'!$J$16,"")</f>
        <v/>
      </c>
      <c r="CC29" s="26" t="str">
        <f>IF('Contexto Estrat. Ins'!$J$19&lt;&gt;"",'Contexto Estrat. Ins'!$J$16,"")</f>
        <v/>
      </c>
      <c r="CD29" s="26" t="str">
        <f>IF('Contexto Estrat. Ins'!$J$20&lt;&gt;"",'Contexto Estrat. Ins'!$J$16,"")</f>
        <v/>
      </c>
      <c r="CE29" s="26" t="str">
        <f>IF('Contexto Estrat. Ins'!$J$21&lt;&gt;"",'Contexto Estrat. Ins'!$J$16,"")</f>
        <v/>
      </c>
      <c r="CF29" s="26" t="str">
        <f>IF('Contexto Estrat. Ins'!$J$22&lt;&gt;"",'Contexto Estrat. Ins'!$J$16,"")</f>
        <v/>
      </c>
      <c r="CG29" s="26" t="str">
        <f>IF($D$29='Contexto Estrat. Ins'!$B$17,CA29,IF($D$29='Contexto Estrat. Ins'!$B$18,CB29,IF($D$29='Contexto Estrat. Ins'!$B$19,CC29,IF($D$29='Contexto Estrat. Ins'!$B$20,CD29,IF($D$29='Contexto Estrat. Ins'!$B$21,CE29,IF($D$29='Contexto Estrat. Ins'!$B$22,CF29,""))))))</f>
        <v/>
      </c>
    </row>
    <row r="30" spans="1:85" ht="31.15" customHeight="1">
      <c r="A30" s="18"/>
      <c r="D30" s="373"/>
      <c r="E30" s="374"/>
      <c r="F30" s="374"/>
      <c r="G30" s="374"/>
      <c r="H30" s="374"/>
      <c r="I30" s="374"/>
      <c r="J30" s="374"/>
      <c r="K30" s="374"/>
      <c r="L30" s="374"/>
      <c r="M30" s="374"/>
      <c r="N30" s="374"/>
      <c r="O30" s="374"/>
      <c r="P30" s="374"/>
      <c r="Q30" s="374"/>
      <c r="R30" s="374"/>
      <c r="S30" s="374"/>
      <c r="T30" s="374"/>
      <c r="U30" s="374"/>
      <c r="V30" s="374"/>
      <c r="W30" s="374"/>
      <c r="X30" s="374"/>
      <c r="Y30" s="374"/>
      <c r="Z30" s="374"/>
      <c r="AA30" s="374"/>
      <c r="AB30" s="375"/>
      <c r="AC30" s="33"/>
      <c r="AD30" s="494"/>
      <c r="AE30" s="494"/>
      <c r="AF30" s="494"/>
      <c r="AG30" s="494"/>
      <c r="AH30" s="494"/>
      <c r="AI30" s="494"/>
      <c r="AJ30" s="494"/>
      <c r="AK30" s="494"/>
      <c r="AL30" s="494"/>
      <c r="AM30" s="494"/>
      <c r="AN30" s="494"/>
      <c r="AO30" s="494"/>
      <c r="AP30" s="494"/>
      <c r="AQ30" s="494"/>
      <c r="AR30" s="494"/>
      <c r="AS30" s="494"/>
      <c r="AT30" s="494"/>
      <c r="AU30" s="494"/>
      <c r="AV30" s="494"/>
      <c r="AW30" s="494"/>
      <c r="AX30" s="494"/>
      <c r="AY30" s="494"/>
      <c r="AZ30" s="494"/>
      <c r="BA30" s="494"/>
      <c r="BB30" s="494"/>
      <c r="BC30" s="494"/>
      <c r="BD30" s="494"/>
      <c r="BE30" s="494"/>
      <c r="BF30" s="494"/>
      <c r="BG30" s="20"/>
      <c r="BK30" s="26" t="str">
        <f>IF('Contexto Estrat. Ins'!$K$7&lt;&gt;"",'Contexto Estrat. Ins'!$K$6,"")</f>
        <v>Modelo de gestión documental poco eficiente</v>
      </c>
      <c r="BL30" s="26" t="str">
        <f>IF('Contexto Estrat. Ins'!$K$8&lt;&gt;"",'Contexto Estrat. Ins'!$K$6,"")</f>
        <v>Modelo de gestión documental poco eficiente</v>
      </c>
      <c r="BM30" s="26" t="str">
        <f>IF('Contexto Estrat. Ins'!$K$9&lt;&gt;"",'Contexto Estrat. Ins'!$K$6,"")</f>
        <v>Modelo de gestión documental poco eficiente</v>
      </c>
      <c r="BN30" s="26" t="str">
        <f>IF('Contexto Estrat. Ins'!$K$10&lt;&gt;"",'Contexto Estrat. Ins'!$K$6,"")</f>
        <v>Modelo de gestión documental poco eficiente</v>
      </c>
      <c r="BO30" s="26" t="str">
        <f>IF('Contexto Estrat. Ins'!$K$11&lt;&gt;"",'Contexto Estrat. Ins'!$K$6,"")</f>
        <v/>
      </c>
      <c r="BP30" s="26" t="str">
        <f>IF('Contexto Estrat. Ins'!$K$12&lt;&gt;"",'Contexto Estrat. Ins'!$K$6,"")</f>
        <v/>
      </c>
      <c r="BQ30" s="26" t="str">
        <f>IF($D$29='Contexto Estrat. Ins'!$B$7,BK30,IF($D$29='Contexto Estrat. Ins'!$B$8,BL30,IF($D$29='Contexto Estrat. Ins'!$B$9,BM30,IF($D$29='Contexto Estrat. Ins'!$B$10,BN30,IF($D$29='Contexto Estrat. Ins'!$B$11,BO30,IF($D$29='Contexto Estrat. Ins'!$B$12,BP30,""))))))</f>
        <v/>
      </c>
      <c r="BS30" s="26" t="str">
        <f>IF('Contexto Estrat. Ins'!$K$37&lt;&gt;"",'Contexto Estrat. Ins'!$K$36,"")</f>
        <v>Acuerdos de cooperación con otros países</v>
      </c>
      <c r="BT30" s="26" t="str">
        <f>IF('Contexto Estrat. Ins'!$K$38&lt;&gt;"",'Contexto Estrat. Ins'!$K$36,"")</f>
        <v/>
      </c>
      <c r="BU30" s="26" t="str">
        <f>IF('Contexto Estrat. Ins'!$K$39&lt;&gt;"",'Contexto Estrat. Ins'!$K$36,"")</f>
        <v/>
      </c>
      <c r="BV30" s="26" t="str">
        <f>IF('Contexto Estrat. Ins'!$K$40&lt;&gt;"",'Contexto Estrat. Ins'!$K$36,"")</f>
        <v/>
      </c>
      <c r="BW30" s="26" t="str">
        <f>IF('Contexto Estrat. Ins'!$K$41&lt;&gt;"",'Contexto Estrat. Ins'!$K$36,"")</f>
        <v/>
      </c>
      <c r="BX30" s="26" t="str">
        <f>IF('Contexto Estrat. Ins'!$K$42&lt;&gt;"",'Contexto Estrat. Ins'!$K$36,"")</f>
        <v/>
      </c>
      <c r="BY30" s="26" t="str">
        <f>IF($D$29='Contexto Estrat. Ins'!$B$37,BS30,IF($D$29='Contexto Estrat. Ins'!$B$38,BT30,IF($D$29='Contexto Estrat. Ins'!$B$39,BU30,IF($D$29='Contexto Estrat. Ins'!$B$40,BV30,IF($D$29='Contexto Estrat. Ins'!$B$41,BW30,IF($D$29='Contexto Estrat. Ins'!$B$42,BX30,""))))))</f>
        <v/>
      </c>
      <c r="CA30" s="26" t="str">
        <f>IF('Contexto Estrat. Ins'!$K$17&lt;&gt;"",'Contexto Estrat. Ins'!$K$16,"")</f>
        <v/>
      </c>
      <c r="CB30" s="26" t="str">
        <f>IF('Contexto Estrat. Ins'!$K$18&lt;&gt;"",'Contexto Estrat. Ins'!$K$16,"")</f>
        <v/>
      </c>
      <c r="CC30" s="26" t="str">
        <f>IF('Contexto Estrat. Ins'!$K$19&lt;&gt;"",'Contexto Estrat. Ins'!$K$16,"")</f>
        <v/>
      </c>
      <c r="CD30" s="26" t="str">
        <f>IF('Contexto Estrat. Ins'!$K$20&lt;&gt;"",'Contexto Estrat. Ins'!$K$16,"")</f>
        <v/>
      </c>
      <c r="CE30" s="26" t="str">
        <f>IF('Contexto Estrat. Ins'!$K$21&lt;&gt;"",'Contexto Estrat. Ins'!$K$16,"")</f>
        <v/>
      </c>
      <c r="CF30" s="26" t="str">
        <f>IF('Contexto Estrat. Ins'!$K$22&lt;&gt;"",'Contexto Estrat. Ins'!$K$16,"")</f>
        <v/>
      </c>
      <c r="CG30" s="26" t="str">
        <f>IF($D$29='Contexto Estrat. Ins'!$B$17,CA30,IF($D$29='Contexto Estrat. Ins'!$B$18,CB30,IF($D$29='Contexto Estrat. Ins'!$B$19,CC30,IF($D$29='Contexto Estrat. Ins'!$B$20,CD30,IF($D$29='Contexto Estrat. Ins'!$B$21,CE30,IF($D$29='Contexto Estrat. Ins'!$B$22,CF30,""))))))</f>
        <v/>
      </c>
    </row>
    <row r="31" spans="1:85" ht="31.15" customHeight="1">
      <c r="A31" s="18"/>
      <c r="D31" s="373"/>
      <c r="E31" s="374"/>
      <c r="F31" s="374"/>
      <c r="G31" s="374"/>
      <c r="H31" s="374"/>
      <c r="I31" s="374"/>
      <c r="J31" s="374"/>
      <c r="K31" s="374"/>
      <c r="L31" s="374"/>
      <c r="M31" s="374"/>
      <c r="N31" s="374"/>
      <c r="O31" s="374"/>
      <c r="P31" s="374"/>
      <c r="Q31" s="374"/>
      <c r="R31" s="374"/>
      <c r="S31" s="374"/>
      <c r="T31" s="374"/>
      <c r="U31" s="374"/>
      <c r="V31" s="374"/>
      <c r="W31" s="374"/>
      <c r="X31" s="374"/>
      <c r="Y31" s="374"/>
      <c r="Z31" s="374"/>
      <c r="AA31" s="374"/>
      <c r="AB31" s="375"/>
      <c r="AC31" s="33"/>
      <c r="AD31" s="494"/>
      <c r="AE31" s="494"/>
      <c r="AF31" s="494"/>
      <c r="AG31" s="494"/>
      <c r="AH31" s="494"/>
      <c r="AI31" s="494"/>
      <c r="AJ31" s="494"/>
      <c r="AK31" s="494"/>
      <c r="AL31" s="494"/>
      <c r="AM31" s="494"/>
      <c r="AN31" s="494"/>
      <c r="AO31" s="494"/>
      <c r="AP31" s="494"/>
      <c r="AQ31" s="494"/>
      <c r="AR31" s="494"/>
      <c r="AS31" s="494"/>
      <c r="AT31" s="494"/>
      <c r="AU31" s="494"/>
      <c r="AV31" s="494"/>
      <c r="AW31" s="494"/>
      <c r="AX31" s="494"/>
      <c r="AY31" s="494"/>
      <c r="AZ31" s="494"/>
      <c r="BA31" s="494"/>
      <c r="BB31" s="494"/>
      <c r="BC31" s="494"/>
      <c r="BD31" s="494"/>
      <c r="BE31" s="494"/>
      <c r="BF31" s="494"/>
      <c r="BG31" s="20"/>
      <c r="BK31" s="26" t="str">
        <f>IF('Contexto Estrat. Ins'!$L$7&lt;&gt;"",'Contexto Estrat. Ins'!$L$6,"")</f>
        <v>Deficiencia en la identificación de controles para mitigación de los riesgos institucionales</v>
      </c>
      <c r="BL31" s="26" t="str">
        <f>IF('Contexto Estrat. Ins'!$L$8&lt;&gt;"",'Contexto Estrat. Ins'!$L$6,"")</f>
        <v>Deficiencia en la identificación de controles para mitigación de los riesgos institucionales</v>
      </c>
      <c r="BM31" s="26" t="str">
        <f>IF('Contexto Estrat. Ins'!$L$9&lt;&gt;"",'Contexto Estrat. Ins'!$L$6,"")</f>
        <v>Deficiencia en la identificación de controles para mitigación de los riesgos institucionales</v>
      </c>
      <c r="BN31" s="26" t="str">
        <f>IF('Contexto Estrat. Ins'!$L$10&lt;&gt;"",'Contexto Estrat. Ins'!$L$6,"")</f>
        <v>Deficiencia en la identificación de controles para mitigación de los riesgos institucionales</v>
      </c>
      <c r="BO31" s="26" t="str">
        <f>IF('Contexto Estrat. Ins'!$L$11&lt;&gt;"",'Contexto Estrat. Ins'!$L$6,"")</f>
        <v/>
      </c>
      <c r="BP31" s="26" t="str">
        <f>IF('Contexto Estrat. Ins'!$L$12&lt;&gt;"",'Contexto Estrat. Ins'!$L$6,"")</f>
        <v/>
      </c>
      <c r="BQ31" s="26" t="str">
        <f>IF($D$29='Contexto Estrat. Ins'!$B$7,BK31,IF($D$29='Contexto Estrat. Ins'!$B$8,BL31,IF($D$29='Contexto Estrat. Ins'!$B$9,BM31,IF($D$29='Contexto Estrat. Ins'!$B$10,BN31,IF($D$29='Contexto Estrat. Ins'!$B$11,BO31,IF($D$29='Contexto Estrat. Ins'!$B$12,BP31,""))))))</f>
        <v/>
      </c>
      <c r="BS31" s="26" t="str">
        <f>IF('Contexto Estrat. Ins'!$L$37&lt;&gt;"",'Contexto Estrat. Ins'!$L$36,"")</f>
        <v>Planeación en los programas y proyectos institucionales</v>
      </c>
      <c r="BT31" s="26" t="str">
        <f>IF('Contexto Estrat. Ins'!$L$38&lt;&gt;"",'Contexto Estrat. Ins'!$L$36,"")</f>
        <v>Planeación en los programas y proyectos institucionales</v>
      </c>
      <c r="BU31" s="26" t="str">
        <f>IF('Contexto Estrat. Ins'!$L$39&lt;&gt;"",'Contexto Estrat. Ins'!$L$36,"")</f>
        <v>Planeación en los programas y proyectos institucionales</v>
      </c>
      <c r="BV31" s="26" t="str">
        <f>IF('Contexto Estrat. Ins'!$L$40&lt;&gt;"",'Contexto Estrat. Ins'!$L$36,"")</f>
        <v>Planeación en los programas y proyectos institucionales</v>
      </c>
      <c r="BW31" s="26" t="str">
        <f>IF('Contexto Estrat. Ins'!$L$41&lt;&gt;"",'Contexto Estrat. Ins'!$L$36,"")</f>
        <v/>
      </c>
      <c r="BX31" s="26" t="str">
        <f>IF('Contexto Estrat. Ins'!$L$42&lt;&gt;"",'Contexto Estrat. Ins'!$L$36,"")</f>
        <v/>
      </c>
      <c r="BY31" s="26" t="str">
        <f>IF($D$29='Contexto Estrat. Ins'!$B$37,BS31,IF($D$29='Contexto Estrat. Ins'!$B$38,BT31,IF($D$29='Contexto Estrat. Ins'!$B$39,BU31,IF($D$29='Contexto Estrat. Ins'!$B$40,BV31,IF($D$29='Contexto Estrat. Ins'!$B$41,BW31,IF($D$29='Contexto Estrat. Ins'!$B$42,BX31,""))))))</f>
        <v/>
      </c>
      <c r="CA31" s="26" t="str">
        <f>IF('Contexto Estrat. Ins'!$L$17&lt;&gt;"",'Contexto Estrat. Ins'!$L$16,"")</f>
        <v/>
      </c>
      <c r="CB31" s="26" t="str">
        <f>IF('Contexto Estrat. Ins'!$L$18&lt;&gt;"",'Contexto Estrat. Ins'!$L$16,"")</f>
        <v/>
      </c>
      <c r="CC31" s="26" t="str">
        <f>IF('Contexto Estrat. Ins'!$L$19&lt;&gt;"",'Contexto Estrat. Ins'!$L$16,"")</f>
        <v/>
      </c>
      <c r="CD31" s="26" t="str">
        <f>IF('Contexto Estrat. Ins'!$L$20&lt;&gt;"",'Contexto Estrat. Ins'!$L$16,"")</f>
        <v/>
      </c>
      <c r="CE31" s="26" t="str">
        <f>IF('Contexto Estrat. Ins'!$L$21&lt;&gt;"",'Contexto Estrat. Ins'!$L$16,"")</f>
        <v/>
      </c>
      <c r="CF31" s="26" t="str">
        <f>IF('Contexto Estrat. Ins'!$L$22&lt;&gt;"",'Contexto Estrat. Ins'!$L$16,"")</f>
        <v/>
      </c>
      <c r="CG31" s="26" t="str">
        <f>IF($D$29='Contexto Estrat. Ins'!$B$17,CA31,IF($D$29='Contexto Estrat. Ins'!$B$18,CB31,IF($D$29='Contexto Estrat. Ins'!$B$19,CC31,IF($D$29='Contexto Estrat. Ins'!$B$20,CD31,IF($D$29='Contexto Estrat. Ins'!$B$21,CE31,IF($D$29='Contexto Estrat. Ins'!$B$22,CF31,""))))))</f>
        <v/>
      </c>
    </row>
    <row r="32" spans="1:85" ht="31.15" customHeight="1">
      <c r="A32" s="18"/>
      <c r="D32" s="373"/>
      <c r="E32" s="374"/>
      <c r="F32" s="374"/>
      <c r="G32" s="374"/>
      <c r="H32" s="374"/>
      <c r="I32" s="374"/>
      <c r="J32" s="374"/>
      <c r="K32" s="374"/>
      <c r="L32" s="374"/>
      <c r="M32" s="374"/>
      <c r="N32" s="374"/>
      <c r="O32" s="374"/>
      <c r="P32" s="374"/>
      <c r="Q32" s="374"/>
      <c r="R32" s="374"/>
      <c r="S32" s="374"/>
      <c r="T32" s="374"/>
      <c r="U32" s="374"/>
      <c r="V32" s="374"/>
      <c r="W32" s="374"/>
      <c r="X32" s="374"/>
      <c r="Y32" s="374"/>
      <c r="Z32" s="374"/>
      <c r="AA32" s="374"/>
      <c r="AB32" s="375"/>
      <c r="AC32" s="33"/>
      <c r="AD32" s="494"/>
      <c r="AE32" s="494"/>
      <c r="AF32" s="494"/>
      <c r="AG32" s="494"/>
      <c r="AH32" s="494"/>
      <c r="AI32" s="494"/>
      <c r="AJ32" s="494"/>
      <c r="AK32" s="494"/>
      <c r="AL32" s="494"/>
      <c r="AM32" s="494"/>
      <c r="AN32" s="494"/>
      <c r="AO32" s="494"/>
      <c r="AP32" s="494"/>
      <c r="AQ32" s="494"/>
      <c r="AR32" s="494"/>
      <c r="AS32" s="494"/>
      <c r="AT32" s="494"/>
      <c r="AU32" s="494"/>
      <c r="AV32" s="494"/>
      <c r="AW32" s="494"/>
      <c r="AX32" s="494"/>
      <c r="AY32" s="494"/>
      <c r="AZ32" s="494"/>
      <c r="BA32" s="494"/>
      <c r="BB32" s="494"/>
      <c r="BC32" s="494"/>
      <c r="BD32" s="494"/>
      <c r="BE32" s="494"/>
      <c r="BF32" s="494"/>
      <c r="BG32" s="20"/>
      <c r="BK32" s="26" t="str">
        <f>IF('Contexto Estrat. Ins'!$M$7&lt;&gt;"",'Contexto Estrat. Ins'!$M$6,"")</f>
        <v>Insuficiente unificación de criterios técnico y legal</v>
      </c>
      <c r="BL32" s="26" t="str">
        <f>IF('Contexto Estrat. Ins'!$M$8&lt;&gt;"",'Contexto Estrat. Ins'!$M$6,"")</f>
        <v>Insuficiente unificación de criterios técnico y legal</v>
      </c>
      <c r="BM32" s="26" t="str">
        <f>IF('Contexto Estrat. Ins'!$M$9&lt;&gt;"",'Contexto Estrat. Ins'!$M$6,"")</f>
        <v>Insuficiente unificación de criterios técnico y legal</v>
      </c>
      <c r="BN32" s="26" t="str">
        <f>IF('Contexto Estrat. Ins'!$M$10&lt;&gt;"",'Contexto Estrat. Ins'!$M$6,"")</f>
        <v>Insuficiente unificación de criterios técnico y legal</v>
      </c>
      <c r="BO32" s="26" t="str">
        <f>IF('Contexto Estrat. Ins'!$M$11&lt;&gt;"",'Contexto Estrat. Ins'!$M$6,"")</f>
        <v/>
      </c>
      <c r="BP32" s="26" t="str">
        <f>IF('Contexto Estrat. Ins'!$M$12&lt;&gt;"",'Contexto Estrat. Ins'!$M$6,"")</f>
        <v/>
      </c>
      <c r="BQ32" s="26" t="str">
        <f>IF($D$29='Contexto Estrat. Ins'!$B$7,BK32,IF($D$29='Contexto Estrat. Ins'!$B$8,BL32,IF($D$29='Contexto Estrat. Ins'!$B$9,BM32,IF($D$29='Contexto Estrat. Ins'!$B$10,BN32,IF($D$29='Contexto Estrat. Ins'!$B$11,BO32,IF($D$29='Contexto Estrat. Ins'!$B$12,BP32,""))))))</f>
        <v/>
      </c>
      <c r="BS32" s="26" t="str">
        <f>IF('Contexto Estrat. Ins'!$M$37&lt;&gt;"",'Contexto Estrat. Ins'!$M$36,"")</f>
        <v>Adecuada divulgación de la plataforma estratégica y otros temas de interés</v>
      </c>
      <c r="BT32" s="26" t="str">
        <f>IF('Contexto Estrat. Ins'!$M$38&lt;&gt;"",'Contexto Estrat. Ins'!$M$36,"")</f>
        <v/>
      </c>
      <c r="BU32" s="26" t="str">
        <f>IF('Contexto Estrat. Ins'!$M$39&lt;&gt;"",'Contexto Estrat. Ins'!$M$36,"")</f>
        <v/>
      </c>
      <c r="BV32" s="26" t="str">
        <f>IF('Contexto Estrat. Ins'!$M$40&lt;&gt;"",'Contexto Estrat. Ins'!$M$36,"")</f>
        <v>Adecuada divulgación de la plataforma estratégica y otros temas de interés</v>
      </c>
      <c r="BW32" s="26" t="str">
        <f>IF('Contexto Estrat. Ins'!$M$41&lt;&gt;"",'Contexto Estrat. Ins'!$M$36,"")</f>
        <v/>
      </c>
      <c r="BX32" s="26" t="str">
        <f>IF('Contexto Estrat. Ins'!$M$42&lt;&gt;"",'Contexto Estrat. Ins'!$M$36,"")</f>
        <v/>
      </c>
      <c r="BY32" s="26" t="str">
        <f>IF($D$29='Contexto Estrat. Ins'!$B$37,BS32,IF($D$29='Contexto Estrat. Ins'!$B$38,BT32,IF($D$29='Contexto Estrat. Ins'!$B$39,BU32,IF($D$29='Contexto Estrat. Ins'!$B$40,BV32,IF($D$29='Contexto Estrat. Ins'!$B$41,BW32,IF($D$29='Contexto Estrat. Ins'!$B$42,BX32,""))))))</f>
        <v/>
      </c>
      <c r="CA32" s="26" t="str">
        <f>IF('Contexto Estrat. Ins'!$M$17&lt;&gt;"",'Contexto Estrat. Ins'!$M$16,"")</f>
        <v/>
      </c>
      <c r="CB32" s="26" t="str">
        <f>IF('Contexto Estrat. Ins'!$M$18&lt;&gt;"",'Contexto Estrat. Ins'!$M$16,"")</f>
        <v/>
      </c>
      <c r="CC32" s="26" t="str">
        <f>IF('Contexto Estrat. Ins'!$M$19&lt;&gt;"",'Contexto Estrat. Ins'!$M$16,"")</f>
        <v/>
      </c>
      <c r="CD32" s="26" t="str">
        <f>IF('Contexto Estrat. Ins'!$M$20&lt;&gt;"",'Contexto Estrat. Ins'!$M$16,"")</f>
        <v/>
      </c>
      <c r="CE32" s="26" t="str">
        <f>IF('Contexto Estrat. Ins'!$M$21&lt;&gt;"",'Contexto Estrat. Ins'!$M$16,"")</f>
        <v/>
      </c>
      <c r="CF32" s="26" t="str">
        <f>IF('Contexto Estrat. Ins'!$M$22&lt;&gt;"",'Contexto Estrat. Ins'!$M$16,"")</f>
        <v/>
      </c>
      <c r="CG32" s="26" t="str">
        <f>IF($D$29='Contexto Estrat. Ins'!$B$17,CA32,IF($D$29='Contexto Estrat. Ins'!$B$18,CB32,IF($D$29='Contexto Estrat. Ins'!$B$19,CC32,IF($D$29='Contexto Estrat. Ins'!$B$20,CD32,IF($D$29='Contexto Estrat. Ins'!$B$21,CE32,IF($D$29='Contexto Estrat. Ins'!$B$22,CF32,""))))))</f>
        <v/>
      </c>
    </row>
    <row r="33" spans="1:86" ht="31.15" customHeight="1">
      <c r="A33" s="18"/>
      <c r="D33" s="373"/>
      <c r="E33" s="374"/>
      <c r="F33" s="374"/>
      <c r="G33" s="374"/>
      <c r="H33" s="374"/>
      <c r="I33" s="374"/>
      <c r="J33" s="374"/>
      <c r="K33" s="374"/>
      <c r="L33" s="374"/>
      <c r="M33" s="374"/>
      <c r="N33" s="374"/>
      <c r="O33" s="374"/>
      <c r="P33" s="374"/>
      <c r="Q33" s="374"/>
      <c r="R33" s="374"/>
      <c r="S33" s="374"/>
      <c r="T33" s="374"/>
      <c r="U33" s="374"/>
      <c r="V33" s="374"/>
      <c r="W33" s="374"/>
      <c r="X33" s="374"/>
      <c r="Y33" s="374"/>
      <c r="Z33" s="374"/>
      <c r="AA33" s="374"/>
      <c r="AB33" s="375"/>
      <c r="AC33" s="33"/>
      <c r="AD33" s="494"/>
      <c r="AE33" s="494"/>
      <c r="AF33" s="494"/>
      <c r="AG33" s="494"/>
      <c r="AH33" s="494"/>
      <c r="AI33" s="494"/>
      <c r="AJ33" s="494"/>
      <c r="AK33" s="494"/>
      <c r="AL33" s="494"/>
      <c r="AM33" s="494"/>
      <c r="AN33" s="494"/>
      <c r="AO33" s="494"/>
      <c r="AP33" s="494"/>
      <c r="AQ33" s="494"/>
      <c r="AR33" s="494"/>
      <c r="AS33" s="494"/>
      <c r="AT33" s="494"/>
      <c r="AU33" s="494"/>
      <c r="AV33" s="494"/>
      <c r="AW33" s="494"/>
      <c r="AX33" s="494"/>
      <c r="AY33" s="494"/>
      <c r="AZ33" s="494"/>
      <c r="BA33" s="494"/>
      <c r="BB33" s="494"/>
      <c r="BC33" s="494"/>
      <c r="BD33" s="494"/>
      <c r="BE33" s="494"/>
      <c r="BF33" s="494"/>
      <c r="BG33" s="20"/>
      <c r="BK33" s="26" t="str">
        <f>IF('Contexto Estrat. Ins'!$N$7&lt;&gt;"",'Contexto Estrat. Ins'!$N$6,"")</f>
        <v/>
      </c>
      <c r="BL33" s="26" t="str">
        <f>IF('Contexto Estrat. Ins'!$N$8&lt;&gt;"",'Contexto Estrat. Ins'!$N$6,"")</f>
        <v/>
      </c>
      <c r="BM33" s="26" t="str">
        <f>IF('Contexto Estrat. Ins'!$N$9&lt;&gt;"",'Contexto Estrat. Ins'!$N$6,"")</f>
        <v/>
      </c>
      <c r="BN33" s="26" t="str">
        <f>IF('Contexto Estrat. Ins'!$N$10&lt;&gt;"",'Contexto Estrat. Ins'!$N$6,"")</f>
        <v/>
      </c>
      <c r="BO33" s="26" t="str">
        <f>IF('Contexto Estrat. Ins'!$N$11&lt;&gt;"",'Contexto Estrat. Ins'!$N$6,"")</f>
        <v/>
      </c>
      <c r="BP33" s="26" t="str">
        <f>IF('Contexto Estrat. Ins'!$N$12&lt;&gt;"",'Contexto Estrat. Ins'!$N$6,"")</f>
        <v/>
      </c>
      <c r="BQ33" s="26" t="str">
        <f>IF($D$29='Contexto Estrat. Ins'!$B$7,BK33,IF($D$29='Contexto Estrat. Ins'!$B$8,BL33,IF($D$29='Contexto Estrat. Ins'!$B$9,BM33,IF($D$29='Contexto Estrat. Ins'!$B$10,BN33,IF($D$29='Contexto Estrat. Ins'!$B$11,BO33,IF($D$29='Contexto Estrat. Ins'!$B$12,BP33,""))))))</f>
        <v/>
      </c>
      <c r="BS33" s="26" t="str">
        <f>IF('Contexto Estrat. Ins'!$N$37&lt;&gt;"",'Contexto Estrat. Ins'!$N$36,"")</f>
        <v/>
      </c>
      <c r="BT33" s="26" t="str">
        <f>IF('Contexto Estrat. Ins'!$N$38&lt;&gt;"",'Contexto Estrat. Ins'!$N$36,"")</f>
        <v/>
      </c>
      <c r="BU33" s="26" t="str">
        <f>IF('Contexto Estrat. Ins'!$N$39&lt;&gt;"",'Contexto Estrat. Ins'!$N$36,"")</f>
        <v/>
      </c>
      <c r="BV33" s="26" t="str">
        <f>IF('Contexto Estrat. Ins'!$N$40&lt;&gt;"",'Contexto Estrat. Ins'!$N$36,"")</f>
        <v/>
      </c>
      <c r="BW33" s="26" t="str">
        <f>IF('Contexto Estrat. Ins'!$N$41&lt;&gt;"",'Contexto Estrat. Ins'!$N$36,"")</f>
        <v/>
      </c>
      <c r="BX33" s="26" t="str">
        <f>IF('Contexto Estrat. Ins'!$N$42&lt;&gt;"",'Contexto Estrat. Ins'!$N$36,"")</f>
        <v/>
      </c>
      <c r="BY33" s="26" t="str">
        <f>IF($D$29='Contexto Estrat. Ins'!$B$37,BS33,IF($D$29='Contexto Estrat. Ins'!$B$38,BT33,IF($D$29='Contexto Estrat. Ins'!$B$39,BU33,IF($D$29='Contexto Estrat. Ins'!$B$40,BV33,IF($D$29='Contexto Estrat. Ins'!$B$41,BW33,IF($D$29='Contexto Estrat. Ins'!$B$42,BX33,""))))))</f>
        <v/>
      </c>
      <c r="CA33" s="26" t="str">
        <f>IF('Contexto Estrat. Ins'!$N$17&lt;&gt;"",'Contexto Estrat. Ins'!$N$16,"")</f>
        <v/>
      </c>
      <c r="CB33" s="26" t="str">
        <f>IF('Contexto Estrat. Ins'!$N$18&lt;&gt;"",'Contexto Estrat. Ins'!$N$16,"")</f>
        <v/>
      </c>
      <c r="CC33" s="26" t="str">
        <f>IF('Contexto Estrat. Ins'!$N$19&lt;&gt;"",'Contexto Estrat. Ins'!$N$16,"")</f>
        <v/>
      </c>
      <c r="CD33" s="26" t="str">
        <f>IF('Contexto Estrat. Ins'!$N$20&lt;&gt;"",'Contexto Estrat. Ins'!$N$16,"")</f>
        <v/>
      </c>
      <c r="CE33" s="26" t="str">
        <f>IF('Contexto Estrat. Ins'!$N$21&lt;&gt;"",'Contexto Estrat. Ins'!$N$16,"")</f>
        <v/>
      </c>
      <c r="CF33" s="26" t="str">
        <f>IF('Contexto Estrat. Ins'!$N$22&lt;&gt;"",'Contexto Estrat. Ins'!$N$16,"")</f>
        <v/>
      </c>
      <c r="CG33" s="26" t="str">
        <f>IF($D$29='Contexto Estrat. Ins'!$B$17,CA33,IF($D$29='Contexto Estrat. Ins'!$B$18,CB33,IF($D$29='Contexto Estrat. Ins'!$B$19,CC33,IF($D$29='Contexto Estrat. Ins'!$B$20,CD33,IF($D$29='Contexto Estrat. Ins'!$B$21,CE33,IF($D$29='Contexto Estrat. Ins'!$B$22,CF33,""))))))</f>
        <v/>
      </c>
    </row>
    <row r="34" spans="1:86" ht="31.15" customHeight="1">
      <c r="A34" s="18"/>
      <c r="D34" s="373"/>
      <c r="E34" s="374"/>
      <c r="F34" s="374"/>
      <c r="G34" s="374"/>
      <c r="H34" s="374"/>
      <c r="I34" s="374"/>
      <c r="J34" s="374"/>
      <c r="K34" s="374"/>
      <c r="L34" s="374"/>
      <c r="M34" s="374"/>
      <c r="N34" s="374"/>
      <c r="O34" s="374"/>
      <c r="P34" s="374"/>
      <c r="Q34" s="374"/>
      <c r="R34" s="374"/>
      <c r="S34" s="374"/>
      <c r="T34" s="374"/>
      <c r="U34" s="374"/>
      <c r="V34" s="374"/>
      <c r="W34" s="374"/>
      <c r="X34" s="374"/>
      <c r="Y34" s="374"/>
      <c r="Z34" s="374"/>
      <c r="AA34" s="374"/>
      <c r="AB34" s="375"/>
      <c r="AC34" s="33"/>
      <c r="AD34" s="494"/>
      <c r="AE34" s="494"/>
      <c r="AF34" s="494"/>
      <c r="AG34" s="494"/>
      <c r="AH34" s="494"/>
      <c r="AI34" s="494"/>
      <c r="AJ34" s="494"/>
      <c r="AK34" s="494"/>
      <c r="AL34" s="494"/>
      <c r="AM34" s="494"/>
      <c r="AN34" s="494"/>
      <c r="AO34" s="494"/>
      <c r="AP34" s="494"/>
      <c r="AQ34" s="494"/>
      <c r="AR34" s="494"/>
      <c r="AS34" s="494"/>
      <c r="AT34" s="494"/>
      <c r="AU34" s="494"/>
      <c r="AV34" s="494"/>
      <c r="AW34" s="494"/>
      <c r="AX34" s="494"/>
      <c r="AY34" s="494"/>
      <c r="AZ34" s="494"/>
      <c r="BA34" s="494"/>
      <c r="BB34" s="494"/>
      <c r="BC34" s="494"/>
      <c r="BD34" s="494"/>
      <c r="BE34" s="494"/>
      <c r="BF34" s="494"/>
      <c r="BG34" s="20"/>
      <c r="BK34" s="26" t="str">
        <f>IF('Contexto Estrat. Ins'!$O$7&lt;&gt;"",'Contexto Estrat. Ins'!$O$6,"")</f>
        <v/>
      </c>
      <c r="BL34" s="26" t="str">
        <f>IF('Contexto Estrat. Ins'!$O$8&lt;&gt;"",'Contexto Estrat. Ins'!$O$6,"")</f>
        <v/>
      </c>
      <c r="BM34" s="26" t="str">
        <f>IF('Contexto Estrat. Ins'!$O$9&lt;&gt;"",'Contexto Estrat. Ins'!$O$6,"")</f>
        <v/>
      </c>
      <c r="BN34" s="26" t="str">
        <f>IF('Contexto Estrat. Ins'!$O$10&lt;&gt;"",'Contexto Estrat. Ins'!$O$6,"")</f>
        <v/>
      </c>
      <c r="BO34" s="26" t="str">
        <f>IF('Contexto Estrat. Ins'!$O$11&lt;&gt;"",'Contexto Estrat. Ins'!$O$6,"")</f>
        <v/>
      </c>
      <c r="BP34" s="26" t="str">
        <f>IF('Contexto Estrat. Ins'!$O$12&lt;&gt;"",'Contexto Estrat. Ins'!$O$6,"")</f>
        <v/>
      </c>
      <c r="BQ34" s="26" t="str">
        <f>IF($D$29='Contexto Estrat. Ins'!$B$7,BK34,IF($D$29='Contexto Estrat. Ins'!$B$8,BL34,IF($D$29='Contexto Estrat. Ins'!$B$9,BM34,IF($D$29='Contexto Estrat. Ins'!$B$10,BN34,IF($D$29='Contexto Estrat. Ins'!$B$11,BO34,IF($D$29='Contexto Estrat. Ins'!$B$12,BP34,""))))))</f>
        <v/>
      </c>
      <c r="BS34" s="26" t="str">
        <f>IF('Contexto Estrat. Ins'!$O$37&lt;&gt;"",'Contexto Estrat. Ins'!$O$36,"")</f>
        <v/>
      </c>
      <c r="BT34" s="26" t="str">
        <f>IF('Contexto Estrat. Ins'!$O$38&lt;&gt;"",'Contexto Estrat. Ins'!$O$36,"")</f>
        <v/>
      </c>
      <c r="BU34" s="26" t="str">
        <f>IF('Contexto Estrat. Ins'!$O$39&lt;&gt;"",'Contexto Estrat. Ins'!$O$36,"")</f>
        <v/>
      </c>
      <c r="BV34" s="26" t="str">
        <f>IF('Contexto Estrat. Ins'!$O$40&lt;&gt;"",'Contexto Estrat. Ins'!$O$36,"")</f>
        <v/>
      </c>
      <c r="BW34" s="26" t="str">
        <f>IF('Contexto Estrat. Ins'!$O$41&lt;&gt;"",'Contexto Estrat. Ins'!$O$36,"")</f>
        <v/>
      </c>
      <c r="BX34" s="26" t="str">
        <f>IF('Contexto Estrat. Ins'!$O$42&lt;&gt;"",'Contexto Estrat. Ins'!$O$36,"")</f>
        <v/>
      </c>
      <c r="BY34" s="26" t="str">
        <f>IF($D$29='Contexto Estrat. Ins'!$B$37,BS34,IF($D$29='Contexto Estrat. Ins'!$B$38,BT34,IF($D$29='Contexto Estrat. Ins'!$B$39,BU34,IF($D$29='Contexto Estrat. Ins'!$B$40,BV34,IF($D$29='Contexto Estrat. Ins'!$B$41,BW34,IF($D$29='Contexto Estrat. Ins'!$B$42,BX34,""))))))</f>
        <v/>
      </c>
      <c r="CA34" s="26" t="str">
        <f>IF('Contexto Estrat. Ins'!$O$17&lt;&gt;"",'Contexto Estrat. Ins'!$O$16,"")</f>
        <v/>
      </c>
      <c r="CB34" s="26" t="str">
        <f>IF('Contexto Estrat. Ins'!$O$18&lt;&gt;"",'Contexto Estrat. Ins'!$O$16,"")</f>
        <v/>
      </c>
      <c r="CC34" s="26" t="str">
        <f>IF('Contexto Estrat. Ins'!$O$19&lt;&gt;"",'Contexto Estrat. Ins'!$O$16,"")</f>
        <v/>
      </c>
      <c r="CD34" s="26" t="str">
        <f>IF('Contexto Estrat. Ins'!$O$20&lt;&gt;"",'Contexto Estrat. Ins'!$O$16,"")</f>
        <v/>
      </c>
      <c r="CE34" s="26" t="str">
        <f>IF('Contexto Estrat. Ins'!$O$21&lt;&gt;"",'Contexto Estrat. Ins'!$O$16,"")</f>
        <v/>
      </c>
      <c r="CF34" s="26" t="str">
        <f>IF('Contexto Estrat. Ins'!$O$22&lt;&gt;"",'Contexto Estrat. Ins'!$O$16,"")</f>
        <v/>
      </c>
      <c r="CG34" s="26" t="str">
        <f>IF($D$29='Contexto Estrat. Ins'!$B$17,CA34,IF($D$29='Contexto Estrat. Ins'!$B$18,CB34,IF($D$29='Contexto Estrat. Ins'!$B$19,CC34,IF($D$29='Contexto Estrat. Ins'!$B$20,CD34,IF($D$29='Contexto Estrat. Ins'!$B$21,CE34,IF($D$29='Contexto Estrat. Ins'!$B$22,CF34,""))))))</f>
        <v/>
      </c>
    </row>
    <row r="35" spans="1:86" ht="15.6" customHeight="1">
      <c r="A35" s="34"/>
      <c r="B35" s="35"/>
      <c r="C35" s="35"/>
      <c r="BG35" s="20"/>
      <c r="BK35" s="26" t="str">
        <f>IF('Contexto Estrat. Ins'!$P$7&lt;&gt;"",'Contexto Estrat. Ins'!$P$6,"")</f>
        <v/>
      </c>
      <c r="BL35" s="26" t="str">
        <f>IF('Contexto Estrat. Ins'!$P$8&lt;&gt;"",'Contexto Estrat. Ins'!$P$6,"")</f>
        <v/>
      </c>
      <c r="BM35" s="26" t="str">
        <f>IF('Contexto Estrat. Ins'!$P$9&lt;&gt;"",'Contexto Estrat. Ins'!$P$6,"")</f>
        <v/>
      </c>
      <c r="BN35" s="26" t="str">
        <f>IF('Contexto Estrat. Ins'!$P$10&lt;&gt;"",'Contexto Estrat. Ins'!$P$6,"")</f>
        <v/>
      </c>
      <c r="BO35" s="26" t="str">
        <f>IF('Contexto Estrat. Ins'!$P$11&lt;&gt;"",'Contexto Estrat. Ins'!$P$6,"")</f>
        <v/>
      </c>
      <c r="BP35" s="26" t="str">
        <f>IF('Contexto Estrat. Ins'!$P$12&lt;&gt;"",'Contexto Estrat. Ins'!$P$6,"")</f>
        <v/>
      </c>
      <c r="BQ35" s="26" t="str">
        <f>IF($D$29='Contexto Estrat. Ins'!$B$7,BK35,IF($D$29='Contexto Estrat. Ins'!$B$8,BL35,IF($D$29='Contexto Estrat. Ins'!$B$9,BM35,IF($D$29='Contexto Estrat. Ins'!$B$10,BN35,IF($D$29='Contexto Estrat. Ins'!$B$11,BO35,IF($D$29='Contexto Estrat. Ins'!$B$12,BP35,""))))))</f>
        <v/>
      </c>
      <c r="BS35" s="26" t="str">
        <f>IF('Contexto Estrat. Ins'!$P$37&lt;&gt;"",'Contexto Estrat. Ins'!$P$36,"")</f>
        <v/>
      </c>
      <c r="BT35" s="26" t="str">
        <f>IF('Contexto Estrat. Ins'!$P$38&lt;&gt;"",'Contexto Estrat. Ins'!$P$36,"")</f>
        <v/>
      </c>
      <c r="BU35" s="26" t="str">
        <f>IF('Contexto Estrat. Ins'!$P$39&lt;&gt;"",'Contexto Estrat. Ins'!$P$36,"")</f>
        <v/>
      </c>
      <c r="BV35" s="26" t="str">
        <f>IF('Contexto Estrat. Ins'!$P$40&lt;&gt;"",'Contexto Estrat. Ins'!$P$36,"")</f>
        <v/>
      </c>
      <c r="BW35" s="26" t="str">
        <f>IF('Contexto Estrat. Ins'!$P$41&lt;&gt;"",'Contexto Estrat. Ins'!$P$36,"")</f>
        <v/>
      </c>
      <c r="BX35" s="26" t="str">
        <f>IF('Contexto Estrat. Ins'!$P$42&lt;&gt;"",'Contexto Estrat. Ins'!$P$36,"")</f>
        <v/>
      </c>
      <c r="BY35" s="26" t="str">
        <f>IF($D$29='Contexto Estrat. Ins'!$B$37,BS35,IF($D$29='Contexto Estrat. Ins'!$B$38,BT35,IF($D$29='Contexto Estrat. Ins'!$B$39,BU35,IF($D$29='Contexto Estrat. Ins'!$B$40,BV35,IF($D$29='Contexto Estrat. Ins'!$B$41,BW35,IF($D$29='Contexto Estrat. Ins'!$B$42,BX35,""))))))</f>
        <v/>
      </c>
      <c r="CA35" s="26" t="str">
        <f>IF('Contexto Estrat. Ins'!$P$17&lt;&gt;"",'Contexto Estrat. Ins'!$P$16,"")</f>
        <v/>
      </c>
      <c r="CB35" s="26" t="str">
        <f>IF('Contexto Estrat. Ins'!$P$18&lt;&gt;"",'Contexto Estrat. Ins'!$P$16,"")</f>
        <v/>
      </c>
      <c r="CC35" s="26" t="str">
        <f>IF('Contexto Estrat. Ins'!$P$19&lt;&gt;"",'Contexto Estrat. Ins'!$P$16,"")</f>
        <v/>
      </c>
      <c r="CD35" s="26" t="str">
        <f>IF('Contexto Estrat. Ins'!$P$20&lt;&gt;"",'Contexto Estrat. Ins'!$P$16,"")</f>
        <v/>
      </c>
      <c r="CE35" s="26" t="str">
        <f>IF('Contexto Estrat. Ins'!$P$21&lt;&gt;"",'Contexto Estrat. Ins'!$P$16,"")</f>
        <v/>
      </c>
      <c r="CF35" s="26" t="str">
        <f>IF('Contexto Estrat. Ins'!$P$22&lt;&gt;"",'Contexto Estrat. Ins'!$P$16,"")</f>
        <v/>
      </c>
      <c r="CG35" s="26" t="str">
        <f>IF($D$29='Contexto Estrat. Ins'!$B$17,CA35,IF($D$29='Contexto Estrat. Ins'!$B$18,CB35,IF($D$29='Contexto Estrat. Ins'!$B$19,CC35,IF($D$29='Contexto Estrat. Ins'!$B$20,CD35,IF($D$29='Contexto Estrat. Ins'!$B$21,CE35,IF($D$29='Contexto Estrat. Ins'!$B$22,CF35,""))))))</f>
        <v/>
      </c>
    </row>
    <row r="36" spans="1:86" ht="15.6" customHeight="1">
      <c r="A36" s="18"/>
      <c r="D36" s="484" t="str">
        <f>IF(AK13=Datos!$A$6,"Causas de la oportunidad (factores de la oportunidad)","Causas del riesgo (factores del riesgo)")</f>
        <v>Causas del riesgo (factores del riesgo)</v>
      </c>
      <c r="E36" s="484"/>
      <c r="F36" s="484"/>
      <c r="G36" s="484"/>
      <c r="H36" s="484"/>
      <c r="I36" s="484"/>
      <c r="J36" s="484"/>
      <c r="K36" s="484"/>
      <c r="L36" s="484"/>
      <c r="M36" s="484"/>
      <c r="N36" s="484"/>
      <c r="O36" s="484"/>
      <c r="P36" s="484"/>
      <c r="Q36" s="484"/>
      <c r="R36" s="484"/>
      <c r="S36" s="484"/>
      <c r="T36" s="484"/>
      <c r="U36" s="484"/>
      <c r="V36" s="484"/>
      <c r="W36" s="484"/>
      <c r="X36" s="484"/>
      <c r="Y36" s="484"/>
      <c r="Z36" s="484"/>
      <c r="AA36" s="484"/>
      <c r="AB36" s="484"/>
      <c r="AC36" s="36"/>
      <c r="AD36" s="484" t="str">
        <f>IF(AK13=Datos!$A$6,"Consecuencias (efectos de la oportunidad)","Consecuencias (efectos del riesgo)")</f>
        <v>Consecuencias (efectos del riesgo)</v>
      </c>
      <c r="AE36" s="484"/>
      <c r="AF36" s="484"/>
      <c r="AG36" s="484"/>
      <c r="AH36" s="484"/>
      <c r="AI36" s="484"/>
      <c r="AJ36" s="484"/>
      <c r="AK36" s="484"/>
      <c r="AL36" s="484"/>
      <c r="AM36" s="484"/>
      <c r="AN36" s="484"/>
      <c r="AO36" s="484"/>
      <c r="AP36" s="484"/>
      <c r="AQ36" s="484"/>
      <c r="AR36" s="484"/>
      <c r="AS36" s="484"/>
      <c r="AT36" s="484"/>
      <c r="AU36" s="484"/>
      <c r="AV36" s="484"/>
      <c r="AW36" s="484"/>
      <c r="AX36" s="484"/>
      <c r="AY36" s="484"/>
      <c r="AZ36" s="484"/>
      <c r="BA36" s="484"/>
      <c r="BB36" s="484"/>
      <c r="BC36" s="484"/>
      <c r="BD36" s="484"/>
      <c r="BE36" s="484"/>
      <c r="BF36" s="484"/>
      <c r="BG36" s="20"/>
      <c r="BK36" s="26" t="str">
        <f>IF('Contexto Estrat. Ins'!$Q$7&lt;&gt;"",'Contexto Estrat. Ins'!$Q$6,"")</f>
        <v/>
      </c>
      <c r="BL36" s="26" t="str">
        <f>IF('Contexto Estrat. Ins'!$Q$8&lt;&gt;"",'Contexto Estrat. Ins'!$Q$6,"")</f>
        <v/>
      </c>
      <c r="BM36" s="26" t="str">
        <f>IF('Contexto Estrat. Ins'!$Q$9&lt;&gt;"",'Contexto Estrat. Ins'!$Q$6,"")</f>
        <v/>
      </c>
      <c r="BN36" s="26" t="str">
        <f>IF('Contexto Estrat. Ins'!$Q$10&lt;&gt;"",'Contexto Estrat. Ins'!$Q$6,"")</f>
        <v/>
      </c>
      <c r="BO36" s="26" t="str">
        <f>IF('Contexto Estrat. Ins'!$Q$11&lt;&gt;"",'Contexto Estrat. Ins'!$Q$6,"")</f>
        <v/>
      </c>
      <c r="BP36" s="26" t="str">
        <f>IF('Contexto Estrat. Ins'!$Q$12&lt;&gt;"",'Contexto Estrat. Ins'!$Q$6,"")</f>
        <v/>
      </c>
      <c r="BQ36" s="26" t="str">
        <f>IF($D$29='Contexto Estrat. Ins'!$B$7,BK36,IF($D$29='Contexto Estrat. Ins'!$B$8,BL36,IF($D$29='Contexto Estrat. Ins'!$B$9,BM36,IF($D$29='Contexto Estrat. Ins'!$B$10,BN36,IF($D$29='Contexto Estrat. Ins'!$B$11,BO36,IF($D$29='Contexto Estrat. Ins'!$B$12,BP36,""))))))</f>
        <v/>
      </c>
      <c r="BS36" s="26" t="str">
        <f>IF('Contexto Estrat. Ins'!$Q$37&lt;&gt;"",'Contexto Estrat. Ins'!$Q$36,"")</f>
        <v/>
      </c>
      <c r="BT36" s="26" t="str">
        <f>IF('Contexto Estrat. Ins'!$Q$38&lt;&gt;"",'Contexto Estrat. Ins'!$Q$36,"")</f>
        <v/>
      </c>
      <c r="BU36" s="26" t="str">
        <f>IF('Contexto Estrat. Ins'!$Q$39&lt;&gt;"",'Contexto Estrat. Ins'!$Q$36,"")</f>
        <v/>
      </c>
      <c r="BV36" s="26" t="str">
        <f>IF('Contexto Estrat. Ins'!$Q$40&lt;&gt;"",'Contexto Estrat. Ins'!$Q$36,"")</f>
        <v/>
      </c>
      <c r="BW36" s="26" t="str">
        <f>IF('Contexto Estrat. Ins'!$Q$41&lt;&gt;"",'Contexto Estrat. Ins'!$Q$36,"")</f>
        <v/>
      </c>
      <c r="BX36" s="26" t="str">
        <f>IF('Contexto Estrat. Ins'!$Q$42&lt;&gt;"",'Contexto Estrat. Ins'!$Q$36,"")</f>
        <v/>
      </c>
      <c r="BY36" s="26" t="str">
        <f>IF($D$29='Contexto Estrat. Ins'!$B$37,BS36,IF($D$29='Contexto Estrat. Ins'!$B$38,BT36,IF($D$29='Contexto Estrat. Ins'!$B$39,BU36,IF($D$29='Contexto Estrat. Ins'!$B$40,BV36,IF($D$29='Contexto Estrat. Ins'!$B$41,BW36,IF($D$29='Contexto Estrat. Ins'!$B$42,BX36,""))))))</f>
        <v/>
      </c>
      <c r="CA36" s="26" t="str">
        <f>IF('Contexto Estrat. Ins'!$Q$17&lt;&gt;"",'Contexto Estrat. Ins'!$Q$16,"")</f>
        <v/>
      </c>
      <c r="CB36" s="26" t="str">
        <f>IF('Contexto Estrat. Ins'!$Q$18&lt;&gt;"",'Contexto Estrat. Ins'!$Q$16,"")</f>
        <v/>
      </c>
      <c r="CC36" s="26" t="str">
        <f>IF('Contexto Estrat. Ins'!$Q$19&lt;&gt;"",'Contexto Estrat. Ins'!$Q$16,"")</f>
        <v/>
      </c>
      <c r="CD36" s="26" t="str">
        <f>IF('Contexto Estrat. Ins'!$Q$20&lt;&gt;"",'Contexto Estrat. Ins'!$Q$16,"")</f>
        <v/>
      </c>
      <c r="CE36" s="26" t="str">
        <f>IF('Contexto Estrat. Ins'!$Q$21&lt;&gt;"",'Contexto Estrat. Ins'!$Q$16,"")</f>
        <v/>
      </c>
      <c r="CF36" s="26" t="str">
        <f>IF('Contexto Estrat. Ins'!$Q$22&lt;&gt;"",'Contexto Estrat. Ins'!$Q$16,"")</f>
        <v/>
      </c>
      <c r="CG36" s="26" t="str">
        <f>IF($D$29='Contexto Estrat. Ins'!$B$17,CA36,IF($D$29='Contexto Estrat. Ins'!$B$18,CB36,IF($D$29='Contexto Estrat. Ins'!$B$19,CC36,IF($D$29='Contexto Estrat. Ins'!$B$20,CD36,IF($D$29='Contexto Estrat. Ins'!$B$21,CE36,IF($D$29='Contexto Estrat. Ins'!$B$22,CF36,""))))))</f>
        <v/>
      </c>
    </row>
    <row r="37" spans="1:86" ht="15.6" customHeight="1">
      <c r="A37" s="18"/>
      <c r="D37" s="483" t="s">
        <v>473</v>
      </c>
      <c r="E37" s="483"/>
      <c r="F37" s="483"/>
      <c r="G37" s="483"/>
      <c r="H37" s="483"/>
      <c r="I37" s="483"/>
      <c r="J37" s="483"/>
      <c r="K37" s="483"/>
      <c r="L37" s="483"/>
      <c r="M37" s="483"/>
      <c r="N37" s="483"/>
      <c r="O37" s="483"/>
      <c r="P37" s="483"/>
      <c r="Q37" s="483"/>
      <c r="R37" s="483"/>
      <c r="S37" s="483"/>
      <c r="T37" s="483"/>
      <c r="U37" s="483"/>
      <c r="V37" s="483"/>
      <c r="W37" s="483"/>
      <c r="X37" s="483"/>
      <c r="Y37" s="483"/>
      <c r="Z37" s="483"/>
      <c r="AA37" s="483"/>
      <c r="AB37" s="483"/>
      <c r="AD37" s="484"/>
      <c r="AE37" s="484"/>
      <c r="AF37" s="484"/>
      <c r="AG37" s="484"/>
      <c r="AH37" s="484"/>
      <c r="AI37" s="484"/>
      <c r="AJ37" s="484"/>
      <c r="AK37" s="484"/>
      <c r="AL37" s="484"/>
      <c r="AM37" s="484"/>
      <c r="AN37" s="484"/>
      <c r="AO37" s="484"/>
      <c r="AP37" s="484"/>
      <c r="AQ37" s="484"/>
      <c r="AR37" s="484"/>
      <c r="AS37" s="484"/>
      <c r="AT37" s="484"/>
      <c r="AU37" s="484"/>
      <c r="AV37" s="484"/>
      <c r="AW37" s="484"/>
      <c r="AX37" s="484"/>
      <c r="AY37" s="484"/>
      <c r="AZ37" s="484"/>
      <c r="BA37" s="484"/>
      <c r="BB37" s="484"/>
      <c r="BC37" s="484"/>
      <c r="BD37" s="484"/>
      <c r="BE37" s="484"/>
      <c r="BF37" s="484"/>
      <c r="BG37" s="20"/>
      <c r="BK37" s="26" t="str">
        <f>IF('Contexto Estrat. Ins'!$R$7&lt;&gt;"",'Contexto Estrat. Ins'!$R$6,"")</f>
        <v/>
      </c>
      <c r="BL37" s="26" t="str">
        <f>IF('Contexto Estrat. Ins'!$R$8&lt;&gt;"",'Contexto Estrat. Ins'!$R$6,"")</f>
        <v/>
      </c>
      <c r="BM37" s="26" t="str">
        <f>IF('Contexto Estrat. Ins'!$R$9&lt;&gt;"",'Contexto Estrat. Ins'!$R$6,"")</f>
        <v/>
      </c>
      <c r="BN37" s="26" t="str">
        <f>IF('Contexto Estrat. Ins'!$R$10&lt;&gt;"",'Contexto Estrat. Ins'!$R$6,"")</f>
        <v/>
      </c>
      <c r="BO37" s="26" t="str">
        <f>IF('Contexto Estrat. Ins'!$R$11&lt;&gt;"",'Contexto Estrat. Ins'!$R$6,"")</f>
        <v/>
      </c>
      <c r="BP37" s="26" t="str">
        <f>IF('Contexto Estrat. Ins'!$R$12&lt;&gt;"",'Contexto Estrat. Ins'!$R$6,"")</f>
        <v/>
      </c>
      <c r="BQ37" s="26" t="str">
        <f>IF($D$29='Contexto Estrat. Ins'!$B$7,BK37,IF($D$29='Contexto Estrat. Ins'!$B$8,BL37,IF($D$29='Contexto Estrat. Ins'!$B$9,BM37,IF($D$29='Contexto Estrat. Ins'!$B$10,BN37,IF($D$29='Contexto Estrat. Ins'!$B$11,BO37,IF($D$29='Contexto Estrat. Ins'!$B$12,BP37,""))))))</f>
        <v/>
      </c>
      <c r="BS37" s="26" t="str">
        <f>IF('Contexto Estrat. Ins'!$R$37&lt;&gt;"",'Contexto Estrat. Ins'!$R$36,"")</f>
        <v/>
      </c>
      <c r="BT37" s="26" t="str">
        <f>IF('Contexto Estrat. Ins'!$R$38&lt;&gt;"",'Contexto Estrat. Ins'!$R$36,"")</f>
        <v/>
      </c>
      <c r="BU37" s="26" t="str">
        <f>IF('Contexto Estrat. Ins'!$R$39&lt;&gt;"",'Contexto Estrat. Ins'!$R$36,"")</f>
        <v/>
      </c>
      <c r="BV37" s="26" t="str">
        <f>IF('Contexto Estrat. Ins'!$R$40&lt;&gt;"",'Contexto Estrat. Ins'!$R$36,"")</f>
        <v/>
      </c>
      <c r="BW37" s="26" t="str">
        <f>IF('Contexto Estrat. Ins'!$R$41&lt;&gt;"",'Contexto Estrat. Ins'!$R$36,"")</f>
        <v/>
      </c>
      <c r="BX37" s="26" t="str">
        <f>IF('Contexto Estrat. Ins'!$R$42&lt;&gt;"",'Contexto Estrat. Ins'!$R$36,"")</f>
        <v/>
      </c>
      <c r="BY37" s="26" t="str">
        <f>IF($D$29='Contexto Estrat. Ins'!$B$37,BS37,IF($D$29='Contexto Estrat. Ins'!$B$38,BT37,IF($D$29='Contexto Estrat. Ins'!$B$39,BU37,IF($D$29='Contexto Estrat. Ins'!$B$40,BV37,IF($D$29='Contexto Estrat. Ins'!$B$41,BW37,IF($D$29='Contexto Estrat. Ins'!$B$42,BX37,""))))))</f>
        <v/>
      </c>
      <c r="CA37" s="26" t="str">
        <f>IF('Contexto Estrat. Ins'!$R$17&lt;&gt;"",'Contexto Estrat. Ins'!$R$16,"")</f>
        <v/>
      </c>
      <c r="CB37" s="26" t="str">
        <f>IF('Contexto Estrat. Ins'!$R$18&lt;&gt;"",'Contexto Estrat. Ins'!$R$16,"")</f>
        <v/>
      </c>
      <c r="CC37" s="26" t="str">
        <f>IF('Contexto Estrat. Ins'!$R$19&lt;&gt;"",'Contexto Estrat. Ins'!$R$16,"")</f>
        <v/>
      </c>
      <c r="CD37" s="26" t="str">
        <f>IF('Contexto Estrat. Ins'!$R$20&lt;&gt;"",'Contexto Estrat. Ins'!$R$16,"")</f>
        <v/>
      </c>
      <c r="CE37" s="26" t="str">
        <f>IF('Contexto Estrat. Ins'!$R$21&lt;&gt;"",'Contexto Estrat. Ins'!$R$16,"")</f>
        <v/>
      </c>
      <c r="CF37" s="26" t="str">
        <f>IF('Contexto Estrat. Ins'!$R$22&lt;&gt;"",'Contexto Estrat. Ins'!$R$16,"")</f>
        <v/>
      </c>
      <c r="CG37" s="26" t="str">
        <f>IF($D$29='Contexto Estrat. Ins'!$B$17,CA37,IF($D$29='Contexto Estrat. Ins'!$B$18,CB37,IF($D$29='Contexto Estrat. Ins'!$B$19,CC37,IF($D$29='Contexto Estrat. Ins'!$B$20,CD37,IF($D$29='Contexto Estrat. Ins'!$B$21,CE37,IF($D$29='Contexto Estrat. Ins'!$B$22,CF37,""))))))</f>
        <v/>
      </c>
    </row>
    <row r="38" spans="1:86" ht="15.6" customHeight="1">
      <c r="A38" s="18"/>
      <c r="D38" s="483" t="s">
        <v>474</v>
      </c>
      <c r="E38" s="483"/>
      <c r="F38" s="483"/>
      <c r="G38" s="483"/>
      <c r="H38" s="483"/>
      <c r="I38" s="483"/>
      <c r="J38" s="483" t="s">
        <v>475</v>
      </c>
      <c r="K38" s="483"/>
      <c r="L38" s="483"/>
      <c r="M38" s="483"/>
      <c r="N38" s="483"/>
      <c r="O38" s="483"/>
      <c r="P38" s="483"/>
      <c r="Q38" s="483"/>
      <c r="R38" s="483"/>
      <c r="S38" s="483"/>
      <c r="T38" s="483"/>
      <c r="U38" s="483"/>
      <c r="V38" s="483"/>
      <c r="W38" s="483"/>
      <c r="X38" s="483"/>
      <c r="Y38" s="483"/>
      <c r="Z38" s="483"/>
      <c r="AA38" s="483"/>
      <c r="AB38" s="483"/>
      <c r="AD38" s="483" t="str">
        <f>IF(AK13=Datos!$A$6,"Puede presentarse la oportunidad, lo que generaría…","Puede presentarse el riesgo, lo que generaría…")</f>
        <v>Puede presentarse el riesgo, lo que generaría…</v>
      </c>
      <c r="AE38" s="483"/>
      <c r="AF38" s="483"/>
      <c r="AG38" s="483"/>
      <c r="AH38" s="483"/>
      <c r="AI38" s="483"/>
      <c r="AJ38" s="483"/>
      <c r="AK38" s="483"/>
      <c r="AL38" s="483"/>
      <c r="AM38" s="483"/>
      <c r="AN38" s="483"/>
      <c r="AO38" s="483"/>
      <c r="AP38" s="483"/>
      <c r="AQ38" s="483"/>
      <c r="AR38" s="483"/>
      <c r="AS38" s="483"/>
      <c r="AT38" s="483"/>
      <c r="AU38" s="483"/>
      <c r="AV38" s="483"/>
      <c r="AW38" s="483"/>
      <c r="AX38" s="483"/>
      <c r="AY38" s="483"/>
      <c r="AZ38" s="483"/>
      <c r="BA38" s="483"/>
      <c r="BB38" s="483"/>
      <c r="BC38" s="483"/>
      <c r="BD38" s="483"/>
      <c r="BE38" s="483"/>
      <c r="BF38" s="483"/>
      <c r="BG38" s="20"/>
      <c r="BK38" s="26" t="str">
        <f>IF('Contexto Estrat. Ins'!$S$7&lt;&gt;"",'Contexto Estrat. Ins'!$S$6,"")</f>
        <v/>
      </c>
      <c r="BL38" s="26" t="str">
        <f>IF('Contexto Estrat. Ins'!$S$8&lt;&gt;"",'Contexto Estrat. Ins'!$S$6,"")</f>
        <v/>
      </c>
      <c r="BM38" s="26" t="str">
        <f>IF('Contexto Estrat. Ins'!$S$9&lt;&gt;"",'Contexto Estrat. Ins'!$S$6,"")</f>
        <v/>
      </c>
      <c r="BN38" s="26" t="str">
        <f>IF('Contexto Estrat. Ins'!$S$10&lt;&gt;"",'Contexto Estrat. Ins'!$S$6,"")</f>
        <v/>
      </c>
      <c r="BO38" s="26" t="str">
        <f>IF('Contexto Estrat. Ins'!$S$11&lt;&gt;"",'Contexto Estrat. Ins'!$S$6,"")</f>
        <v/>
      </c>
      <c r="BP38" s="26" t="str">
        <f>IF('Contexto Estrat. Ins'!$S$12&lt;&gt;"",'Contexto Estrat. Ins'!$S$6,"")</f>
        <v/>
      </c>
      <c r="BQ38" s="26" t="str">
        <f>IF($D$29='Contexto Estrat. Ins'!$B$7,BK38,IF($D$29='Contexto Estrat. Ins'!$B$8,BL38,IF($D$29='Contexto Estrat. Ins'!$B$9,BM38,IF($D$29='Contexto Estrat. Ins'!$B$10,BN38,IF($D$29='Contexto Estrat. Ins'!$B$11,BO38,IF($D$29='Contexto Estrat. Ins'!$B$12,BP38,""))))))</f>
        <v/>
      </c>
      <c r="BS38" s="26" t="str">
        <f>IF('Contexto Estrat. Ins'!$S$37&lt;&gt;"",'Contexto Estrat. Ins'!$S$36,"")</f>
        <v/>
      </c>
      <c r="BT38" s="26" t="str">
        <f>IF('Contexto Estrat. Ins'!$S$38&lt;&gt;"",'Contexto Estrat. Ins'!$S$36,"")</f>
        <v/>
      </c>
      <c r="BU38" s="26" t="str">
        <f>IF('Contexto Estrat. Ins'!$S$39&lt;&gt;"",'Contexto Estrat. Ins'!$S$36,"")</f>
        <v/>
      </c>
      <c r="BV38" s="26" t="str">
        <f>IF('Contexto Estrat. Ins'!$S$40&lt;&gt;"",'Contexto Estrat. Ins'!$S$36,"")</f>
        <v/>
      </c>
      <c r="BW38" s="26" t="str">
        <f>IF('Contexto Estrat. Ins'!$S$41&lt;&gt;"",'Contexto Estrat. Ins'!$S$36,"")</f>
        <v/>
      </c>
      <c r="BX38" s="26" t="str">
        <f>IF('Contexto Estrat. Ins'!$S$42&lt;&gt;"",'Contexto Estrat. Ins'!$S$36,"")</f>
        <v/>
      </c>
      <c r="BY38" s="26" t="str">
        <f>IF($D$29='Contexto Estrat. Ins'!$B$37,BS38,IF($D$29='Contexto Estrat. Ins'!$B$38,BT38,IF($D$29='Contexto Estrat. Ins'!$B$39,BU38,IF($D$29='Contexto Estrat. Ins'!$B$40,BV38,IF($D$29='Contexto Estrat. Ins'!$B$41,BW38,IF($D$29='Contexto Estrat. Ins'!$B$42,BX38,""))))))</f>
        <v/>
      </c>
      <c r="CA38" s="26" t="str">
        <f>IF('Contexto Estrat. Ins'!$S$17&lt;&gt;"",'Contexto Estrat. Ins'!$S$16,"")</f>
        <v/>
      </c>
      <c r="CB38" s="26" t="str">
        <f>IF('Contexto Estrat. Ins'!$S$18&lt;&gt;"",'Contexto Estrat. Ins'!$S$16,"")</f>
        <v/>
      </c>
      <c r="CC38" s="26" t="str">
        <f>IF('Contexto Estrat. Ins'!$S$19&lt;&gt;"",'Contexto Estrat. Ins'!$S$16,"")</f>
        <v/>
      </c>
      <c r="CD38" s="26" t="str">
        <f>IF('Contexto Estrat. Ins'!$S$20&lt;&gt;"",'Contexto Estrat. Ins'!$S$16,"")</f>
        <v/>
      </c>
      <c r="CE38" s="26" t="str">
        <f>IF('Contexto Estrat. Ins'!$S$21&lt;&gt;"",'Contexto Estrat. Ins'!$S$16,"")</f>
        <v/>
      </c>
      <c r="CF38" s="26" t="str">
        <f>IF('Contexto Estrat. Ins'!$S$22&lt;&gt;"",'Contexto Estrat. Ins'!$S$16,"")</f>
        <v/>
      </c>
      <c r="CG38" s="26" t="str">
        <f>IF($D$29='Contexto Estrat. Ins'!$B$17,CA38,IF($D$29='Contexto Estrat. Ins'!$B$18,CB38,IF($D$29='Contexto Estrat. Ins'!$B$19,CC38,IF($D$29='Contexto Estrat. Ins'!$B$20,CD38,IF($D$29='Contexto Estrat. Ins'!$B$21,CE38,IF($D$29='Contexto Estrat. Ins'!$B$22,CF38,""))))))</f>
        <v/>
      </c>
    </row>
    <row r="39" spans="1:86" ht="15.6" customHeight="1">
      <c r="A39" s="18"/>
      <c r="D39" s="456" t="s">
        <v>131</v>
      </c>
      <c r="E39" s="456"/>
      <c r="F39" s="456"/>
      <c r="G39" s="456"/>
      <c r="H39" s="456"/>
      <c r="I39" s="456"/>
      <c r="J39" s="400" t="s">
        <v>363</v>
      </c>
      <c r="K39" s="400"/>
      <c r="L39" s="400"/>
      <c r="M39" s="400"/>
      <c r="N39" s="400"/>
      <c r="O39" s="400"/>
      <c r="P39" s="400"/>
      <c r="Q39" s="400"/>
      <c r="R39" s="400"/>
      <c r="S39" s="400"/>
      <c r="T39" s="400"/>
      <c r="U39" s="400"/>
      <c r="V39" s="400"/>
      <c r="W39" s="400"/>
      <c r="X39" s="400"/>
      <c r="Y39" s="400"/>
      <c r="Z39" s="400"/>
      <c r="AA39" s="400"/>
      <c r="AB39" s="400"/>
      <c r="AD39" s="400" t="s">
        <v>476</v>
      </c>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20"/>
      <c r="BK39" s="26" t="str">
        <f>IF('Contexto Estrat. Ins'!$T$7&lt;&gt;"",'Contexto Estrat. Ins'!$T$6,"")</f>
        <v/>
      </c>
      <c r="BL39" s="26" t="str">
        <f>IF('Contexto Estrat. Ins'!$T$8&lt;&gt;"",'Contexto Estrat. Ins'!$T$6,"")</f>
        <v/>
      </c>
      <c r="BM39" s="26" t="str">
        <f>IF('Contexto Estrat. Ins'!$T$9&lt;&gt;"",'Contexto Estrat. Ins'!$T$6,"")</f>
        <v/>
      </c>
      <c r="BN39" s="26" t="str">
        <f>IF('Contexto Estrat. Ins'!$T$10&lt;&gt;"",'Contexto Estrat. Ins'!$T$6,"")</f>
        <v/>
      </c>
      <c r="BO39" s="26" t="str">
        <f>IF('Contexto Estrat. Ins'!$T$11&lt;&gt;"",'Contexto Estrat. Ins'!$T$6,"")</f>
        <v/>
      </c>
      <c r="BP39" s="26" t="str">
        <f>IF('Contexto Estrat. Ins'!$T$12&lt;&gt;"",'Contexto Estrat. Ins'!$T$6,"")</f>
        <v/>
      </c>
      <c r="BQ39" s="26" t="str">
        <f>IF($D$29='Contexto Estrat. Ins'!$B$7,BK39,IF($D$29='Contexto Estrat. Ins'!$B$8,BL39,IF($D$29='Contexto Estrat. Ins'!$B$9,BM39,IF($D$29='Contexto Estrat. Ins'!$B$10,BN39,IF($D$29='Contexto Estrat. Ins'!$B$11,BO39,IF($D$29='Contexto Estrat. Ins'!$B$12,BP39,""))))))</f>
        <v/>
      </c>
      <c r="BR39" s="142"/>
      <c r="BS39" s="26" t="str">
        <f>IF('Contexto Estrat. Ins'!$T$37&lt;&gt;"",'Contexto Estrat. Ins'!$T$36,"")</f>
        <v/>
      </c>
      <c r="BT39" s="26" t="str">
        <f>IF('Contexto Estrat. Ins'!$T$38&lt;&gt;"",'Contexto Estrat. Ins'!$T$36,"")</f>
        <v/>
      </c>
      <c r="BU39" s="26" t="str">
        <f>IF('Contexto Estrat. Ins'!$T$39&lt;&gt;"",'Contexto Estrat. Ins'!$T$36,"")</f>
        <v/>
      </c>
      <c r="BV39" s="26" t="str">
        <f>IF('Contexto Estrat. Ins'!$T$40&lt;&gt;"",'Contexto Estrat. Ins'!$T$36,"")</f>
        <v/>
      </c>
      <c r="BW39" s="26" t="str">
        <f>IF('Contexto Estrat. Ins'!$T$41&lt;&gt;"",'Contexto Estrat. Ins'!$T$36,"")</f>
        <v/>
      </c>
      <c r="BX39" s="26" t="str">
        <f>IF('Contexto Estrat. Ins'!$T$42&lt;&gt;"",'Contexto Estrat. Ins'!$T$36,"")</f>
        <v/>
      </c>
      <c r="BY39" s="26" t="str">
        <f>IF($D$29='Contexto Estrat. Ins'!$B$37,BS39,IF($D$29='Contexto Estrat. Ins'!$B$38,BT39,IF($D$29='Contexto Estrat. Ins'!$B$39,BU39,IF($D$29='Contexto Estrat. Ins'!$B$40,BV39,IF($D$29='Contexto Estrat. Ins'!$B$41,BW39,IF($D$29='Contexto Estrat. Ins'!$B$42,BX39,""))))))</f>
        <v/>
      </c>
      <c r="BZ39" s="142"/>
      <c r="CA39" s="26" t="str">
        <f>IF('Contexto Estrat. Ins'!$T$17&lt;&gt;"",'Contexto Estrat. Ins'!$T$16,"")</f>
        <v/>
      </c>
      <c r="CB39" s="26" t="str">
        <f>IF('Contexto Estrat. Ins'!$T$18&lt;&gt;"",'Contexto Estrat. Ins'!$T$16,"")</f>
        <v/>
      </c>
      <c r="CC39" s="26" t="str">
        <f>IF('Contexto Estrat. Ins'!$T$19&lt;&gt;"",'Contexto Estrat. Ins'!$T$16,"")</f>
        <v/>
      </c>
      <c r="CD39" s="26" t="str">
        <f>IF('Contexto Estrat. Ins'!$T$20&lt;&gt;"",'Contexto Estrat. Ins'!$T$16,"")</f>
        <v/>
      </c>
      <c r="CE39" s="26" t="str">
        <f>IF('Contexto Estrat. Ins'!$T$21&lt;&gt;"",'Contexto Estrat. Ins'!$T$16,"")</f>
        <v/>
      </c>
      <c r="CF39" s="26" t="str">
        <f>IF('Contexto Estrat. Ins'!$T$22&lt;&gt;"",'Contexto Estrat. Ins'!$T$16,"")</f>
        <v/>
      </c>
      <c r="CG39" s="26" t="str">
        <f>IF($D$29='Contexto Estrat. Ins'!$B$17,CA39,IF($D$29='Contexto Estrat. Ins'!$B$18,CB39,IF($D$29='Contexto Estrat. Ins'!$B$19,CC39,IF($D$29='Contexto Estrat. Ins'!$B$20,CD39,IF($D$29='Contexto Estrat. Ins'!$B$21,CE39,IF($D$29='Contexto Estrat. Ins'!$B$22,CF39,""))))))</f>
        <v/>
      </c>
      <c r="CH39" s="142"/>
    </row>
    <row r="40" spans="1:86" ht="15.6" customHeight="1">
      <c r="A40" s="18"/>
      <c r="D40" s="456"/>
      <c r="E40" s="456"/>
      <c r="F40" s="456"/>
      <c r="G40" s="456"/>
      <c r="H40" s="456"/>
      <c r="I40" s="456"/>
      <c r="J40" s="400"/>
      <c r="K40" s="400"/>
      <c r="L40" s="400"/>
      <c r="M40" s="400"/>
      <c r="N40" s="400"/>
      <c r="O40" s="400"/>
      <c r="P40" s="400"/>
      <c r="Q40" s="400"/>
      <c r="R40" s="400"/>
      <c r="S40" s="400"/>
      <c r="T40" s="400"/>
      <c r="U40" s="400"/>
      <c r="V40" s="400"/>
      <c r="W40" s="400"/>
      <c r="X40" s="400"/>
      <c r="Y40" s="400"/>
      <c r="Z40" s="400"/>
      <c r="AA40" s="400"/>
      <c r="AB40" s="400"/>
      <c r="AD40" s="400" t="s">
        <v>477</v>
      </c>
      <c r="AE40" s="400"/>
      <c r="AF40" s="400"/>
      <c r="AG40" s="400"/>
      <c r="AH40" s="400"/>
      <c r="AI40" s="400"/>
      <c r="AJ40" s="400"/>
      <c r="AK40" s="400"/>
      <c r="AL40" s="400"/>
      <c r="AM40" s="400"/>
      <c r="AN40" s="400"/>
      <c r="AO40" s="400"/>
      <c r="AP40" s="400"/>
      <c r="AQ40" s="400"/>
      <c r="AR40" s="400"/>
      <c r="AS40" s="400"/>
      <c r="AT40" s="400"/>
      <c r="AU40" s="400"/>
      <c r="AV40" s="400"/>
      <c r="AW40" s="400"/>
      <c r="AX40" s="400"/>
      <c r="AY40" s="400"/>
      <c r="AZ40" s="400"/>
      <c r="BA40" s="400"/>
      <c r="BB40" s="400"/>
      <c r="BC40" s="400"/>
      <c r="BD40" s="400"/>
      <c r="BE40" s="400"/>
      <c r="BF40" s="400"/>
      <c r="BG40" s="20"/>
      <c r="BK40" s="26" t="str">
        <f>IF('Contexto Estrat. Ins'!$U$7&lt;&gt;"",'Contexto Estrat. Ins'!$U$6,"")</f>
        <v/>
      </c>
      <c r="BL40" s="26" t="str">
        <f>IF('Contexto Estrat. Ins'!$U$8&lt;&gt;"",'Contexto Estrat. Ins'!$U$6,"")</f>
        <v/>
      </c>
      <c r="BM40" s="26" t="str">
        <f>IF('Contexto Estrat. Ins'!$U$9&lt;&gt;"",'Contexto Estrat. Ins'!$U$6,"")</f>
        <v/>
      </c>
      <c r="BN40" s="26" t="str">
        <f>IF('Contexto Estrat. Ins'!$U$10&lt;&gt;"",'Contexto Estrat. Ins'!$U$6,"")</f>
        <v/>
      </c>
      <c r="BO40" s="26" t="str">
        <f>IF('Contexto Estrat. Ins'!$U$11&lt;&gt;"",'Contexto Estrat. Ins'!$U$6,"")</f>
        <v/>
      </c>
      <c r="BP40" s="26" t="str">
        <f>IF('Contexto Estrat. Ins'!$U$12&lt;&gt;"",'Contexto Estrat. Ins'!$U$6,"")</f>
        <v/>
      </c>
      <c r="BQ40" s="26" t="str">
        <f>IF($D$29='Contexto Estrat. Ins'!$B$7,BK40,IF($D$29='Contexto Estrat. Ins'!$B$8,BL40,IF($D$29='Contexto Estrat. Ins'!$B$9,BM40,IF($D$29='Contexto Estrat. Ins'!$B$10,BN40,IF($D$29='Contexto Estrat. Ins'!$B$11,BO40,IF($D$29='Contexto Estrat. Ins'!$B$12,BP40,""))))))</f>
        <v/>
      </c>
      <c r="BR40" s="142"/>
      <c r="BS40" s="26" t="str">
        <f>IF('Contexto Estrat. Ins'!$U$37&lt;&gt;"",'Contexto Estrat. Ins'!$U$36,"")</f>
        <v/>
      </c>
      <c r="BT40" s="26" t="str">
        <f>IF('Contexto Estrat. Ins'!$U$38&lt;&gt;"",'Contexto Estrat. Ins'!$U$36,"")</f>
        <v/>
      </c>
      <c r="BU40" s="26" t="str">
        <f>IF('Contexto Estrat. Ins'!$U$39&lt;&gt;"",'Contexto Estrat. Ins'!$U$36,"")</f>
        <v/>
      </c>
      <c r="BV40" s="26" t="str">
        <f>IF('Contexto Estrat. Ins'!$U$40&lt;&gt;"",'Contexto Estrat. Ins'!$U$36,"")</f>
        <v/>
      </c>
      <c r="BW40" s="26" t="str">
        <f>IF('Contexto Estrat. Ins'!$U$41&lt;&gt;"",'Contexto Estrat. Ins'!$U$36,"")</f>
        <v/>
      </c>
      <c r="BX40" s="26" t="str">
        <f>IF('Contexto Estrat. Ins'!$U$42&lt;&gt;"",'Contexto Estrat. Ins'!$U$36,"")</f>
        <v/>
      </c>
      <c r="BY40" s="26" t="str">
        <f>IF($D$29='Contexto Estrat. Ins'!$B$37,BS40,IF($D$29='Contexto Estrat. Ins'!$B$38,BT40,IF($D$29='Contexto Estrat. Ins'!$B$39,BU40,IF($D$29='Contexto Estrat. Ins'!$B$40,BV40,IF($D$29='Contexto Estrat. Ins'!$B$41,BW40,IF($D$29='Contexto Estrat. Ins'!$B$42,BX40,""))))))</f>
        <v/>
      </c>
      <c r="BZ40" s="142"/>
      <c r="CA40" s="26" t="str">
        <f>IF('Contexto Estrat. Ins'!$U$17&lt;&gt;"",'Contexto Estrat. Ins'!$U$16,"")</f>
        <v/>
      </c>
      <c r="CB40" s="26" t="str">
        <f>IF('Contexto Estrat. Ins'!$U$18&lt;&gt;"",'Contexto Estrat. Ins'!$U$16,"")</f>
        <v/>
      </c>
      <c r="CC40" s="26" t="str">
        <f>IF('Contexto Estrat. Ins'!$U$19&lt;&gt;"",'Contexto Estrat. Ins'!$U$16,"")</f>
        <v/>
      </c>
      <c r="CD40" s="26" t="str">
        <f>IF('Contexto Estrat. Ins'!$U$20&lt;&gt;"",'Contexto Estrat. Ins'!$U$16,"")</f>
        <v/>
      </c>
      <c r="CE40" s="26" t="str">
        <f>IF('Contexto Estrat. Ins'!$U$21&lt;&gt;"",'Contexto Estrat. Ins'!$U$16,"")</f>
        <v/>
      </c>
      <c r="CF40" s="26" t="str">
        <f>IF('Contexto Estrat. Ins'!$U$22&lt;&gt;"",'Contexto Estrat. Ins'!$U$16,"")</f>
        <v/>
      </c>
      <c r="CG40" s="26" t="str">
        <f>IF($D$29='Contexto Estrat. Ins'!$B$17,CA40,IF($D$29='Contexto Estrat. Ins'!$B$18,CB40,IF($D$29='Contexto Estrat. Ins'!$B$19,CC40,IF($D$29='Contexto Estrat. Ins'!$B$20,CD40,IF($D$29='Contexto Estrat. Ins'!$B$21,CE40,IF($D$29='Contexto Estrat. Ins'!$B$22,CF40,""))))))</f>
        <v/>
      </c>
      <c r="CH40" s="142"/>
    </row>
    <row r="41" spans="1:86" ht="15.6" customHeight="1">
      <c r="A41" s="18"/>
      <c r="D41" s="456"/>
      <c r="E41" s="456"/>
      <c r="F41" s="456"/>
      <c r="G41" s="456"/>
      <c r="H41" s="456"/>
      <c r="I41" s="456"/>
      <c r="J41" s="400"/>
      <c r="K41" s="400"/>
      <c r="L41" s="400"/>
      <c r="M41" s="400"/>
      <c r="N41" s="400"/>
      <c r="O41" s="400"/>
      <c r="P41" s="400"/>
      <c r="Q41" s="400"/>
      <c r="R41" s="400"/>
      <c r="S41" s="400"/>
      <c r="T41" s="400"/>
      <c r="U41" s="400"/>
      <c r="V41" s="400"/>
      <c r="W41" s="400"/>
      <c r="X41" s="400"/>
      <c r="Y41" s="400"/>
      <c r="Z41" s="400"/>
      <c r="AA41" s="400"/>
      <c r="AB41" s="400"/>
      <c r="AD41" s="400" t="s">
        <v>478</v>
      </c>
      <c r="AE41" s="400"/>
      <c r="AF41" s="400"/>
      <c r="AG41" s="400"/>
      <c r="AH41" s="400"/>
      <c r="AI41" s="400"/>
      <c r="AJ41" s="400"/>
      <c r="AK41" s="400"/>
      <c r="AL41" s="400"/>
      <c r="AM41" s="400"/>
      <c r="AN41" s="400"/>
      <c r="AO41" s="400"/>
      <c r="AP41" s="400"/>
      <c r="AQ41" s="400"/>
      <c r="AR41" s="400"/>
      <c r="AS41" s="400"/>
      <c r="AT41" s="400"/>
      <c r="AU41" s="400"/>
      <c r="AV41" s="400"/>
      <c r="AW41" s="400"/>
      <c r="AX41" s="400"/>
      <c r="AY41" s="400"/>
      <c r="AZ41" s="400"/>
      <c r="BA41" s="400"/>
      <c r="BB41" s="400"/>
      <c r="BC41" s="400"/>
      <c r="BD41" s="400"/>
      <c r="BE41" s="400"/>
      <c r="BF41" s="400"/>
      <c r="BG41" s="20"/>
      <c r="BK41" s="26" t="str">
        <f>IF('Contexto Estrat. Ins'!$V$7&lt;&gt;"",'Contexto Estrat. Ins'!$V$6,"")</f>
        <v/>
      </c>
      <c r="BL41" s="26" t="str">
        <f>IF('Contexto Estrat. Ins'!$V$8&lt;&gt;"",'Contexto Estrat. Ins'!$V$6,"")</f>
        <v/>
      </c>
      <c r="BM41" s="26" t="str">
        <f>IF('Contexto Estrat. Ins'!$V$9&lt;&gt;"",'Contexto Estrat. Ins'!$V$6,"")</f>
        <v/>
      </c>
      <c r="BN41" s="26" t="str">
        <f>IF('Contexto Estrat. Ins'!$V$10&lt;&gt;"",'Contexto Estrat. Ins'!$V$6,"")</f>
        <v/>
      </c>
      <c r="BO41" s="26" t="str">
        <f>IF('Contexto Estrat. Ins'!$V$11&lt;&gt;"",'Contexto Estrat. Ins'!$V$6,"")</f>
        <v/>
      </c>
      <c r="BP41" s="26" t="str">
        <f>IF('Contexto Estrat. Ins'!$V$12&lt;&gt;"",'Contexto Estrat. Ins'!$V$6,"")</f>
        <v/>
      </c>
      <c r="BQ41" s="26" t="str">
        <f>IF($D$29='Contexto Estrat. Ins'!$B$7,BK41,IF($D$29='Contexto Estrat. Ins'!$B$8,BL41,IF($D$29='Contexto Estrat. Ins'!$B$9,BM41,IF($D$29='Contexto Estrat. Ins'!$B$10,BN41,IF($D$29='Contexto Estrat. Ins'!$B$11,BO41,IF($D$29='Contexto Estrat. Ins'!$B$12,BP41,""))))))</f>
        <v/>
      </c>
      <c r="BR41" s="142"/>
      <c r="BS41" s="26" t="str">
        <f>IF('Contexto Estrat. Ins'!$V$37&lt;&gt;"",'Contexto Estrat. Ins'!$V$36,"")</f>
        <v/>
      </c>
      <c r="BT41" s="26" t="str">
        <f>IF('Contexto Estrat. Ins'!$V$38&lt;&gt;"",'Contexto Estrat. Ins'!$V$36,"")</f>
        <v/>
      </c>
      <c r="BU41" s="26" t="str">
        <f>IF('Contexto Estrat. Ins'!$V$39&lt;&gt;"",'Contexto Estrat. Ins'!$V$36,"")</f>
        <v/>
      </c>
      <c r="BV41" s="26" t="str">
        <f>IF('Contexto Estrat. Ins'!$V$40&lt;&gt;"",'Contexto Estrat. Ins'!$V$36,"")</f>
        <v/>
      </c>
      <c r="BW41" s="26" t="str">
        <f>IF('Contexto Estrat. Ins'!$V$41&lt;&gt;"",'Contexto Estrat. Ins'!$V$36,"")</f>
        <v/>
      </c>
      <c r="BX41" s="26" t="str">
        <f>IF('Contexto Estrat. Ins'!$V$42&lt;&gt;"",'Contexto Estrat. Ins'!$V$36,"")</f>
        <v/>
      </c>
      <c r="BY41" s="26" t="str">
        <f>IF($D$29='Contexto Estrat. Ins'!$B$37,BS41,IF($D$29='Contexto Estrat. Ins'!$B$38,BT41,IF($D$29='Contexto Estrat. Ins'!$B$39,BU41,IF($D$29='Contexto Estrat. Ins'!$B$40,BV41,IF($D$29='Contexto Estrat. Ins'!$B$41,BW41,IF($D$29='Contexto Estrat. Ins'!$B$42,BX41,""))))))</f>
        <v/>
      </c>
      <c r="BZ41" s="142"/>
      <c r="CA41" s="26" t="str">
        <f>IF('Contexto Estrat. Ins'!$V$17&lt;&gt;"",'Contexto Estrat. Ins'!$V$16,"")</f>
        <v/>
      </c>
      <c r="CB41" s="26" t="str">
        <f>IF('Contexto Estrat. Ins'!$V$18&lt;&gt;"",'Contexto Estrat. Ins'!$V$16,"")</f>
        <v/>
      </c>
      <c r="CC41" s="26" t="str">
        <f>IF('Contexto Estrat. Ins'!$V$19&lt;&gt;"",'Contexto Estrat. Ins'!$V$16,"")</f>
        <v/>
      </c>
      <c r="CD41" s="26" t="str">
        <f>IF('Contexto Estrat. Ins'!$V$20&lt;&gt;"",'Contexto Estrat. Ins'!$V$16,"")</f>
        <v/>
      </c>
      <c r="CE41" s="26" t="str">
        <f>IF('Contexto Estrat. Ins'!$V$21&lt;&gt;"",'Contexto Estrat. Ins'!$V$16,"")</f>
        <v/>
      </c>
      <c r="CF41" s="26" t="str">
        <f>IF('Contexto Estrat. Ins'!$V$22&lt;&gt;"",'Contexto Estrat. Ins'!$V$16,"")</f>
        <v/>
      </c>
      <c r="CG41" s="26" t="str">
        <f>IF($D$29='Contexto Estrat. Ins'!$B$17,CA41,IF($D$29='Contexto Estrat. Ins'!$B$18,CB41,IF($D$29='Contexto Estrat. Ins'!$B$19,CC41,IF($D$29='Contexto Estrat. Ins'!$B$20,CD41,IF($D$29='Contexto Estrat. Ins'!$B$21,CE41,IF($D$29='Contexto Estrat. Ins'!$B$22,CF41,""))))))</f>
        <v/>
      </c>
      <c r="CH41" s="142"/>
    </row>
    <row r="42" spans="1:86" ht="15.6" customHeight="1">
      <c r="A42" s="18"/>
      <c r="D42" s="456"/>
      <c r="E42" s="456"/>
      <c r="F42" s="456"/>
      <c r="G42" s="456"/>
      <c r="H42" s="456"/>
      <c r="I42" s="456"/>
      <c r="J42" s="400"/>
      <c r="K42" s="400"/>
      <c r="L42" s="400"/>
      <c r="M42" s="400"/>
      <c r="N42" s="400"/>
      <c r="O42" s="400"/>
      <c r="P42" s="400"/>
      <c r="Q42" s="400"/>
      <c r="R42" s="400"/>
      <c r="S42" s="400"/>
      <c r="T42" s="400"/>
      <c r="U42" s="400"/>
      <c r="V42" s="400"/>
      <c r="W42" s="400"/>
      <c r="X42" s="400"/>
      <c r="Y42" s="400"/>
      <c r="Z42" s="400"/>
      <c r="AA42" s="400"/>
      <c r="AB42" s="400"/>
      <c r="AD42" s="400" t="s">
        <v>479</v>
      </c>
      <c r="AE42" s="400"/>
      <c r="AF42" s="400"/>
      <c r="AG42" s="400"/>
      <c r="AH42" s="400"/>
      <c r="AI42" s="400"/>
      <c r="AJ42" s="400"/>
      <c r="AK42" s="400"/>
      <c r="AL42" s="400"/>
      <c r="AM42" s="400"/>
      <c r="AN42" s="400"/>
      <c r="AO42" s="400"/>
      <c r="AP42" s="400"/>
      <c r="AQ42" s="400"/>
      <c r="AR42" s="400"/>
      <c r="AS42" s="400"/>
      <c r="AT42" s="400"/>
      <c r="AU42" s="400"/>
      <c r="AV42" s="400"/>
      <c r="AW42" s="400"/>
      <c r="AX42" s="400"/>
      <c r="AY42" s="400"/>
      <c r="AZ42" s="400"/>
      <c r="BA42" s="400"/>
      <c r="BB42" s="400"/>
      <c r="BC42" s="400"/>
      <c r="BD42" s="400"/>
      <c r="BE42" s="400"/>
      <c r="BF42" s="400"/>
      <c r="BG42" s="20"/>
      <c r="BK42" s="142"/>
      <c r="BL42" s="142"/>
      <c r="BM42" s="142"/>
      <c r="BN42" s="142"/>
      <c r="BO42" s="142"/>
      <c r="BP42" s="142"/>
      <c r="BQ42" s="142"/>
      <c r="BR42" s="142"/>
      <c r="BS42" s="142"/>
      <c r="BT42" s="142"/>
      <c r="BU42" s="142"/>
      <c r="BV42" s="142"/>
      <c r="BW42" s="142"/>
      <c r="BX42" s="142"/>
      <c r="BY42" s="142"/>
      <c r="BZ42" s="142"/>
      <c r="CA42" s="142"/>
      <c r="CB42" s="142"/>
      <c r="CC42" s="142"/>
      <c r="CD42" s="142"/>
    </row>
    <row r="43" spans="1:86" ht="15.6" customHeight="1">
      <c r="A43" s="18"/>
      <c r="D43" s="456"/>
      <c r="E43" s="456"/>
      <c r="F43" s="456"/>
      <c r="G43" s="456"/>
      <c r="H43" s="456"/>
      <c r="I43" s="456"/>
      <c r="J43" s="400"/>
      <c r="K43" s="400"/>
      <c r="L43" s="400"/>
      <c r="M43" s="400"/>
      <c r="N43" s="400"/>
      <c r="O43" s="400"/>
      <c r="P43" s="400"/>
      <c r="Q43" s="400"/>
      <c r="R43" s="400"/>
      <c r="S43" s="400"/>
      <c r="T43" s="400"/>
      <c r="U43" s="400"/>
      <c r="V43" s="400"/>
      <c r="W43" s="400"/>
      <c r="X43" s="400"/>
      <c r="Y43" s="400"/>
      <c r="Z43" s="400"/>
      <c r="AA43" s="400"/>
      <c r="AB43" s="400"/>
      <c r="AD43" s="400"/>
      <c r="AE43" s="400"/>
      <c r="AF43" s="400"/>
      <c r="AG43" s="400"/>
      <c r="AH43" s="400"/>
      <c r="AI43" s="400"/>
      <c r="AJ43" s="400"/>
      <c r="AK43" s="400"/>
      <c r="AL43" s="400"/>
      <c r="AM43" s="400"/>
      <c r="AN43" s="400"/>
      <c r="AO43" s="400"/>
      <c r="AP43" s="400"/>
      <c r="AQ43" s="400"/>
      <c r="AR43" s="400"/>
      <c r="AS43" s="400"/>
      <c r="AT43" s="400"/>
      <c r="AU43" s="400"/>
      <c r="AV43" s="400"/>
      <c r="AW43" s="400"/>
      <c r="AX43" s="400"/>
      <c r="AY43" s="400"/>
      <c r="AZ43" s="400"/>
      <c r="BA43" s="400"/>
      <c r="BB43" s="400"/>
      <c r="BC43" s="400"/>
      <c r="BD43" s="400"/>
      <c r="BE43" s="400"/>
      <c r="BF43" s="400"/>
      <c r="BG43" s="20"/>
      <c r="BK43" s="142"/>
      <c r="BL43" s="142"/>
      <c r="BM43" s="142"/>
      <c r="BN43" s="142"/>
      <c r="BO43" s="142"/>
      <c r="BP43" s="142"/>
      <c r="BQ43" s="142"/>
      <c r="BR43" s="142"/>
      <c r="BS43" s="142"/>
      <c r="BT43" s="142"/>
      <c r="BU43" s="142"/>
      <c r="BV43" s="142"/>
      <c r="BW43" s="142"/>
      <c r="BX43" s="142"/>
      <c r="BY43" s="142"/>
      <c r="BZ43" s="142"/>
      <c r="CA43" s="142"/>
      <c r="CB43" s="142"/>
      <c r="CC43" s="142"/>
      <c r="CD43" s="142"/>
    </row>
    <row r="44" spans="1:86" ht="15.6" customHeight="1">
      <c r="A44" s="18"/>
      <c r="D44" s="456"/>
      <c r="E44" s="456"/>
      <c r="F44" s="456"/>
      <c r="G44" s="456"/>
      <c r="H44" s="456"/>
      <c r="I44" s="456"/>
      <c r="J44" s="400"/>
      <c r="K44" s="400"/>
      <c r="L44" s="400"/>
      <c r="M44" s="400"/>
      <c r="N44" s="400"/>
      <c r="O44" s="400"/>
      <c r="P44" s="400"/>
      <c r="Q44" s="400"/>
      <c r="R44" s="400"/>
      <c r="S44" s="400"/>
      <c r="T44" s="400"/>
      <c r="U44" s="400"/>
      <c r="V44" s="400"/>
      <c r="W44" s="400"/>
      <c r="X44" s="400"/>
      <c r="Y44" s="400"/>
      <c r="Z44" s="400"/>
      <c r="AA44" s="400"/>
      <c r="AB44" s="400"/>
      <c r="AD44" s="400"/>
      <c r="AE44" s="400"/>
      <c r="AF44" s="400"/>
      <c r="AG44" s="400"/>
      <c r="AH44" s="400"/>
      <c r="AI44" s="400"/>
      <c r="AJ44" s="400"/>
      <c r="AK44" s="400"/>
      <c r="AL44" s="400"/>
      <c r="AM44" s="400"/>
      <c r="AN44" s="400"/>
      <c r="AO44" s="400"/>
      <c r="AP44" s="400"/>
      <c r="AQ44" s="400"/>
      <c r="AR44" s="400"/>
      <c r="AS44" s="400"/>
      <c r="AT44" s="400"/>
      <c r="AU44" s="400"/>
      <c r="AV44" s="400"/>
      <c r="AW44" s="400"/>
      <c r="AX44" s="400"/>
      <c r="AY44" s="400"/>
      <c r="AZ44" s="400"/>
      <c r="BA44" s="400"/>
      <c r="BB44" s="400"/>
      <c r="BC44" s="400"/>
      <c r="BD44" s="400"/>
      <c r="BE44" s="400"/>
      <c r="BF44" s="400"/>
      <c r="BG44" s="20"/>
      <c r="BK44" s="142"/>
      <c r="BL44" s="142"/>
      <c r="BM44" s="142"/>
      <c r="BN44" s="142"/>
      <c r="BO44" s="142"/>
      <c r="BP44" s="142"/>
      <c r="BQ44" s="142"/>
      <c r="BR44" s="142"/>
      <c r="BS44" s="142"/>
      <c r="BT44" s="142"/>
      <c r="BU44" s="142"/>
      <c r="BV44" s="142"/>
      <c r="BW44" s="142"/>
      <c r="BX44" s="142"/>
      <c r="BY44" s="142"/>
      <c r="BZ44" s="142"/>
      <c r="CA44" s="142"/>
      <c r="CB44" s="142"/>
      <c r="CC44" s="142"/>
      <c r="CD44" s="142"/>
    </row>
    <row r="45" spans="1:86" ht="15.6" customHeight="1">
      <c r="A45" s="18"/>
      <c r="D45" s="456"/>
      <c r="E45" s="456"/>
      <c r="F45" s="456"/>
      <c r="G45" s="456"/>
      <c r="H45" s="456"/>
      <c r="I45" s="456"/>
      <c r="J45" s="400"/>
      <c r="K45" s="400"/>
      <c r="L45" s="400"/>
      <c r="M45" s="400"/>
      <c r="N45" s="400"/>
      <c r="O45" s="400"/>
      <c r="P45" s="400"/>
      <c r="Q45" s="400"/>
      <c r="R45" s="400"/>
      <c r="S45" s="400"/>
      <c r="T45" s="400"/>
      <c r="U45" s="400"/>
      <c r="V45" s="400"/>
      <c r="W45" s="400"/>
      <c r="X45" s="400"/>
      <c r="Y45" s="400"/>
      <c r="Z45" s="400"/>
      <c r="AA45" s="400"/>
      <c r="AB45" s="400"/>
      <c r="AD45" s="400"/>
      <c r="AE45" s="400"/>
      <c r="AF45" s="400"/>
      <c r="AG45" s="400"/>
      <c r="AH45" s="400"/>
      <c r="AI45" s="400"/>
      <c r="AJ45" s="400"/>
      <c r="AK45" s="400"/>
      <c r="AL45" s="400"/>
      <c r="AM45" s="400"/>
      <c r="AN45" s="400"/>
      <c r="AO45" s="400"/>
      <c r="AP45" s="400"/>
      <c r="AQ45" s="400"/>
      <c r="AR45" s="400"/>
      <c r="AS45" s="400"/>
      <c r="AT45" s="400"/>
      <c r="AU45" s="400"/>
      <c r="AV45" s="400"/>
      <c r="AW45" s="400"/>
      <c r="AX45" s="400"/>
      <c r="AY45" s="400"/>
      <c r="AZ45" s="400"/>
      <c r="BA45" s="400"/>
      <c r="BB45" s="400"/>
      <c r="BC45" s="400"/>
      <c r="BD45" s="400"/>
      <c r="BE45" s="400"/>
      <c r="BF45" s="400"/>
      <c r="BG45" s="20"/>
    </row>
    <row r="46" spans="1:86" ht="15.6" customHeight="1">
      <c r="A46" s="18"/>
      <c r="D46" s="456"/>
      <c r="E46" s="456"/>
      <c r="F46" s="456"/>
      <c r="G46" s="456"/>
      <c r="H46" s="456"/>
      <c r="I46" s="456"/>
      <c r="J46" s="400"/>
      <c r="K46" s="400"/>
      <c r="L46" s="400"/>
      <c r="M46" s="400"/>
      <c r="N46" s="400"/>
      <c r="O46" s="400"/>
      <c r="P46" s="400"/>
      <c r="Q46" s="400"/>
      <c r="R46" s="400"/>
      <c r="S46" s="400"/>
      <c r="T46" s="400"/>
      <c r="U46" s="400"/>
      <c r="V46" s="400"/>
      <c r="W46" s="400"/>
      <c r="X46" s="400"/>
      <c r="Y46" s="400"/>
      <c r="Z46" s="400"/>
      <c r="AA46" s="400"/>
      <c r="AB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c r="BA46" s="400"/>
      <c r="BB46" s="400"/>
      <c r="BC46" s="400"/>
      <c r="BD46" s="400"/>
      <c r="BE46" s="400"/>
      <c r="BF46" s="400"/>
      <c r="BG46" s="20"/>
    </row>
    <row r="47" spans="1:86" ht="15.6" customHeight="1">
      <c r="A47" s="18"/>
      <c r="D47" s="456"/>
      <c r="E47" s="456"/>
      <c r="F47" s="456"/>
      <c r="G47" s="456"/>
      <c r="H47" s="456"/>
      <c r="I47" s="456"/>
      <c r="J47" s="400"/>
      <c r="K47" s="400"/>
      <c r="L47" s="400"/>
      <c r="M47" s="400"/>
      <c r="N47" s="400"/>
      <c r="O47" s="400"/>
      <c r="P47" s="400"/>
      <c r="Q47" s="400"/>
      <c r="R47" s="400"/>
      <c r="S47" s="400"/>
      <c r="T47" s="400"/>
      <c r="U47" s="400"/>
      <c r="V47" s="400"/>
      <c r="W47" s="400"/>
      <c r="X47" s="400"/>
      <c r="Y47" s="400"/>
      <c r="Z47" s="400"/>
      <c r="AA47" s="400"/>
      <c r="AB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20"/>
    </row>
    <row r="48" spans="1:86" ht="15.6" customHeight="1">
      <c r="A48" s="18"/>
      <c r="D48" s="456"/>
      <c r="E48" s="456"/>
      <c r="F48" s="456"/>
      <c r="G48" s="456"/>
      <c r="H48" s="456"/>
      <c r="I48" s="456"/>
      <c r="J48" s="400"/>
      <c r="K48" s="400"/>
      <c r="L48" s="400"/>
      <c r="M48" s="400"/>
      <c r="N48" s="400"/>
      <c r="O48" s="400"/>
      <c r="P48" s="400"/>
      <c r="Q48" s="400"/>
      <c r="R48" s="400"/>
      <c r="S48" s="400"/>
      <c r="T48" s="400"/>
      <c r="U48" s="400"/>
      <c r="V48" s="400"/>
      <c r="W48" s="400"/>
      <c r="X48" s="400"/>
      <c r="Y48" s="400"/>
      <c r="Z48" s="400"/>
      <c r="AA48" s="400"/>
      <c r="AB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20"/>
    </row>
    <row r="49" spans="1:73" ht="15.6" customHeight="1">
      <c r="A49" s="18"/>
      <c r="D49" s="482" t="s">
        <v>480</v>
      </c>
      <c r="E49" s="482"/>
      <c r="F49" s="482"/>
      <c r="G49" s="482"/>
      <c r="H49" s="482"/>
      <c r="I49" s="482"/>
      <c r="J49" s="482"/>
      <c r="K49" s="482"/>
      <c r="L49" s="482"/>
      <c r="M49" s="482"/>
      <c r="N49" s="482"/>
      <c r="O49" s="482"/>
      <c r="P49" s="482"/>
      <c r="Q49" s="482"/>
      <c r="R49" s="482"/>
      <c r="S49" s="482"/>
      <c r="T49" s="482"/>
      <c r="U49" s="482"/>
      <c r="V49" s="482"/>
      <c r="W49" s="482"/>
      <c r="X49" s="482"/>
      <c r="Y49" s="482"/>
      <c r="Z49" s="482"/>
      <c r="AA49" s="482"/>
      <c r="AB49" s="482"/>
      <c r="AD49" s="400"/>
      <c r="AE49" s="400"/>
      <c r="AF49" s="400"/>
      <c r="AG49" s="400"/>
      <c r="AH49" s="400"/>
      <c r="AI49" s="400"/>
      <c r="AJ49" s="400"/>
      <c r="AK49" s="400"/>
      <c r="AL49" s="400"/>
      <c r="AM49" s="400"/>
      <c r="AN49" s="400"/>
      <c r="AO49" s="400"/>
      <c r="AP49" s="400"/>
      <c r="AQ49" s="400"/>
      <c r="AR49" s="400"/>
      <c r="AS49" s="400"/>
      <c r="AT49" s="400"/>
      <c r="AU49" s="400"/>
      <c r="AV49" s="400"/>
      <c r="AW49" s="400"/>
      <c r="AX49" s="400"/>
      <c r="AY49" s="400"/>
      <c r="AZ49" s="400"/>
      <c r="BA49" s="400"/>
      <c r="BB49" s="400"/>
      <c r="BC49" s="400"/>
      <c r="BD49" s="400"/>
      <c r="BE49" s="400"/>
      <c r="BF49" s="400"/>
      <c r="BG49" s="20"/>
    </row>
    <row r="50" spans="1:73" ht="15.6" customHeight="1">
      <c r="A50" s="18"/>
      <c r="D50" s="483" t="s">
        <v>474</v>
      </c>
      <c r="E50" s="483"/>
      <c r="F50" s="483"/>
      <c r="G50" s="483"/>
      <c r="H50" s="483"/>
      <c r="I50" s="483"/>
      <c r="J50" s="483" t="s">
        <v>475</v>
      </c>
      <c r="K50" s="483"/>
      <c r="L50" s="483"/>
      <c r="M50" s="483"/>
      <c r="N50" s="483"/>
      <c r="O50" s="483"/>
      <c r="P50" s="483"/>
      <c r="Q50" s="483"/>
      <c r="R50" s="483"/>
      <c r="S50" s="483"/>
      <c r="T50" s="483"/>
      <c r="U50" s="483"/>
      <c r="V50" s="483"/>
      <c r="W50" s="483"/>
      <c r="X50" s="483"/>
      <c r="Y50" s="483"/>
      <c r="Z50" s="483"/>
      <c r="AA50" s="483"/>
      <c r="AB50" s="483"/>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20"/>
    </row>
    <row r="51" spans="1:73" ht="15.6" customHeight="1">
      <c r="A51" s="18"/>
      <c r="D51" s="456" t="s">
        <v>179</v>
      </c>
      <c r="E51" s="456"/>
      <c r="F51" s="456"/>
      <c r="G51" s="456"/>
      <c r="H51" s="456"/>
      <c r="I51" s="456"/>
      <c r="J51" s="400" t="s">
        <v>368</v>
      </c>
      <c r="K51" s="400"/>
      <c r="L51" s="400"/>
      <c r="M51" s="400"/>
      <c r="N51" s="400"/>
      <c r="O51" s="400"/>
      <c r="P51" s="400"/>
      <c r="Q51" s="400"/>
      <c r="R51" s="400"/>
      <c r="S51" s="400"/>
      <c r="T51" s="400"/>
      <c r="U51" s="400"/>
      <c r="V51" s="400"/>
      <c r="W51" s="400"/>
      <c r="X51" s="400"/>
      <c r="Y51" s="400"/>
      <c r="Z51" s="400"/>
      <c r="AA51" s="400"/>
      <c r="AB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20"/>
    </row>
    <row r="52" spans="1:73" ht="15.6" customHeight="1">
      <c r="A52" s="18"/>
      <c r="D52" s="456"/>
      <c r="E52" s="456"/>
      <c r="F52" s="456"/>
      <c r="G52" s="456"/>
      <c r="H52" s="456"/>
      <c r="I52" s="456"/>
      <c r="J52" s="400"/>
      <c r="K52" s="400"/>
      <c r="L52" s="400"/>
      <c r="M52" s="400"/>
      <c r="N52" s="400"/>
      <c r="O52" s="400"/>
      <c r="P52" s="400"/>
      <c r="Q52" s="400"/>
      <c r="R52" s="400"/>
      <c r="S52" s="400"/>
      <c r="T52" s="400"/>
      <c r="U52" s="400"/>
      <c r="V52" s="400"/>
      <c r="W52" s="400"/>
      <c r="X52" s="400"/>
      <c r="Y52" s="400"/>
      <c r="Z52" s="400"/>
      <c r="AA52" s="400"/>
      <c r="AB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20"/>
    </row>
    <row r="53" spans="1:73" ht="15.6" customHeight="1">
      <c r="A53" s="18"/>
      <c r="D53" s="456"/>
      <c r="E53" s="456"/>
      <c r="F53" s="456"/>
      <c r="G53" s="456"/>
      <c r="H53" s="456"/>
      <c r="I53" s="456"/>
      <c r="J53" s="400"/>
      <c r="K53" s="400"/>
      <c r="L53" s="400"/>
      <c r="M53" s="400"/>
      <c r="N53" s="400"/>
      <c r="O53" s="400"/>
      <c r="P53" s="400"/>
      <c r="Q53" s="400"/>
      <c r="R53" s="400"/>
      <c r="S53" s="400"/>
      <c r="T53" s="400"/>
      <c r="U53" s="400"/>
      <c r="V53" s="400"/>
      <c r="W53" s="400"/>
      <c r="X53" s="400"/>
      <c r="Y53" s="400"/>
      <c r="Z53" s="400"/>
      <c r="AA53" s="400"/>
      <c r="AB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20"/>
    </row>
    <row r="54" spans="1:73" ht="15.6" customHeight="1">
      <c r="A54" s="18"/>
      <c r="D54" s="456"/>
      <c r="E54" s="456"/>
      <c r="F54" s="456"/>
      <c r="G54" s="456"/>
      <c r="H54" s="456"/>
      <c r="I54" s="456"/>
      <c r="J54" s="400"/>
      <c r="K54" s="400"/>
      <c r="L54" s="400"/>
      <c r="M54" s="400"/>
      <c r="N54" s="400"/>
      <c r="O54" s="400"/>
      <c r="P54" s="400"/>
      <c r="Q54" s="400"/>
      <c r="R54" s="400"/>
      <c r="S54" s="400"/>
      <c r="T54" s="400"/>
      <c r="U54" s="400"/>
      <c r="V54" s="400"/>
      <c r="W54" s="400"/>
      <c r="X54" s="400"/>
      <c r="Y54" s="400"/>
      <c r="Z54" s="400"/>
      <c r="AA54" s="400"/>
      <c r="AB54" s="400"/>
      <c r="AD54" s="400"/>
      <c r="AE54" s="400"/>
      <c r="AF54" s="400"/>
      <c r="AG54" s="400"/>
      <c r="AH54" s="400"/>
      <c r="AI54" s="400"/>
      <c r="AJ54" s="400"/>
      <c r="AK54" s="400"/>
      <c r="AL54" s="400"/>
      <c r="AM54" s="400"/>
      <c r="AN54" s="400"/>
      <c r="AO54" s="400"/>
      <c r="AP54" s="400"/>
      <c r="AQ54" s="400"/>
      <c r="AR54" s="400"/>
      <c r="AS54" s="400"/>
      <c r="AT54" s="400"/>
      <c r="AU54" s="400"/>
      <c r="AV54" s="400"/>
      <c r="AW54" s="400"/>
      <c r="AX54" s="400"/>
      <c r="AY54" s="400"/>
      <c r="AZ54" s="400"/>
      <c r="BA54" s="400"/>
      <c r="BB54" s="400"/>
      <c r="BC54" s="400"/>
      <c r="BD54" s="400"/>
      <c r="BE54" s="400"/>
      <c r="BF54" s="400"/>
      <c r="BG54" s="20"/>
    </row>
    <row r="55" spans="1:73" ht="15" customHeight="1">
      <c r="A55" s="18"/>
      <c r="D55" s="456"/>
      <c r="E55" s="456"/>
      <c r="F55" s="456"/>
      <c r="G55" s="456"/>
      <c r="H55" s="456"/>
      <c r="I55" s="456"/>
      <c r="J55" s="400"/>
      <c r="K55" s="400"/>
      <c r="L55" s="400"/>
      <c r="M55" s="400"/>
      <c r="N55" s="400"/>
      <c r="O55" s="400"/>
      <c r="P55" s="400"/>
      <c r="Q55" s="400"/>
      <c r="R55" s="400"/>
      <c r="S55" s="400"/>
      <c r="T55" s="400"/>
      <c r="U55" s="400"/>
      <c r="V55" s="400"/>
      <c r="W55" s="400"/>
      <c r="X55" s="400"/>
      <c r="Y55" s="400"/>
      <c r="Z55" s="400"/>
      <c r="AA55" s="400"/>
      <c r="AB55" s="400"/>
      <c r="AD55" s="400"/>
      <c r="AE55" s="400"/>
      <c r="AF55" s="400"/>
      <c r="AG55" s="400"/>
      <c r="AH55" s="400"/>
      <c r="AI55" s="400"/>
      <c r="AJ55" s="400"/>
      <c r="AK55" s="400"/>
      <c r="AL55" s="400"/>
      <c r="AM55" s="400"/>
      <c r="AN55" s="400"/>
      <c r="AO55" s="400"/>
      <c r="AP55" s="400"/>
      <c r="AQ55" s="400"/>
      <c r="AR55" s="400"/>
      <c r="AS55" s="400"/>
      <c r="AT55" s="400"/>
      <c r="AU55" s="400"/>
      <c r="AV55" s="400"/>
      <c r="AW55" s="400"/>
      <c r="AX55" s="400"/>
      <c r="AY55" s="400"/>
      <c r="AZ55" s="400"/>
      <c r="BA55" s="400"/>
      <c r="BB55" s="400"/>
      <c r="BC55" s="400"/>
      <c r="BD55" s="400"/>
      <c r="BE55" s="400"/>
      <c r="BF55" s="400"/>
      <c r="BG55" s="20"/>
    </row>
    <row r="56" spans="1:73" ht="15" customHeight="1">
      <c r="A56" s="18"/>
      <c r="D56" s="456"/>
      <c r="E56" s="456"/>
      <c r="F56" s="456"/>
      <c r="G56" s="456"/>
      <c r="H56" s="456"/>
      <c r="I56" s="456"/>
      <c r="J56" s="400"/>
      <c r="K56" s="400"/>
      <c r="L56" s="400"/>
      <c r="M56" s="400"/>
      <c r="N56" s="400"/>
      <c r="O56" s="400"/>
      <c r="P56" s="400"/>
      <c r="Q56" s="400"/>
      <c r="R56" s="400"/>
      <c r="S56" s="400"/>
      <c r="T56" s="400"/>
      <c r="U56" s="400"/>
      <c r="V56" s="400"/>
      <c r="W56" s="400"/>
      <c r="X56" s="400"/>
      <c r="Y56" s="400"/>
      <c r="Z56" s="400"/>
      <c r="AA56" s="400"/>
      <c r="AB56" s="400"/>
      <c r="AD56" s="400"/>
      <c r="AE56" s="400"/>
      <c r="AF56" s="400"/>
      <c r="AG56" s="400"/>
      <c r="AH56" s="400"/>
      <c r="AI56" s="400"/>
      <c r="AJ56" s="400"/>
      <c r="AK56" s="400"/>
      <c r="AL56" s="400"/>
      <c r="AM56" s="400"/>
      <c r="AN56" s="400"/>
      <c r="AO56" s="400"/>
      <c r="AP56" s="400"/>
      <c r="AQ56" s="400"/>
      <c r="AR56" s="400"/>
      <c r="AS56" s="400"/>
      <c r="AT56" s="400"/>
      <c r="AU56" s="400"/>
      <c r="AV56" s="400"/>
      <c r="AW56" s="400"/>
      <c r="AX56" s="400"/>
      <c r="AY56" s="400"/>
      <c r="AZ56" s="400"/>
      <c r="BA56" s="400"/>
      <c r="BB56" s="400"/>
      <c r="BC56" s="400"/>
      <c r="BD56" s="400"/>
      <c r="BE56" s="400"/>
      <c r="BF56" s="400"/>
      <c r="BG56" s="20"/>
    </row>
    <row r="57" spans="1:73" ht="15" customHeight="1">
      <c r="A57" s="18"/>
      <c r="D57" s="456"/>
      <c r="E57" s="456"/>
      <c r="F57" s="456"/>
      <c r="G57" s="456"/>
      <c r="H57" s="456"/>
      <c r="I57" s="456"/>
      <c r="J57" s="400"/>
      <c r="K57" s="400"/>
      <c r="L57" s="400"/>
      <c r="M57" s="400"/>
      <c r="N57" s="400"/>
      <c r="O57" s="400"/>
      <c r="P57" s="400"/>
      <c r="Q57" s="400"/>
      <c r="R57" s="400"/>
      <c r="S57" s="400"/>
      <c r="T57" s="400"/>
      <c r="U57" s="400"/>
      <c r="V57" s="400"/>
      <c r="W57" s="400"/>
      <c r="X57" s="400"/>
      <c r="Y57" s="400"/>
      <c r="Z57" s="400"/>
      <c r="AA57" s="400"/>
      <c r="AB57" s="400"/>
      <c r="AD57" s="400"/>
      <c r="AE57" s="400"/>
      <c r="AF57" s="400"/>
      <c r="AG57" s="400"/>
      <c r="AH57" s="400"/>
      <c r="AI57" s="400"/>
      <c r="AJ57" s="400"/>
      <c r="AK57" s="400"/>
      <c r="AL57" s="400"/>
      <c r="AM57" s="400"/>
      <c r="AN57" s="400"/>
      <c r="AO57" s="400"/>
      <c r="AP57" s="400"/>
      <c r="AQ57" s="400"/>
      <c r="AR57" s="400"/>
      <c r="AS57" s="400"/>
      <c r="AT57" s="400"/>
      <c r="AU57" s="400"/>
      <c r="AV57" s="400"/>
      <c r="AW57" s="400"/>
      <c r="AX57" s="400"/>
      <c r="AY57" s="400"/>
      <c r="AZ57" s="400"/>
      <c r="BA57" s="400"/>
      <c r="BB57" s="400"/>
      <c r="BC57" s="400"/>
      <c r="BD57" s="400"/>
      <c r="BE57" s="400"/>
      <c r="BF57" s="400"/>
      <c r="BG57" s="20"/>
    </row>
    <row r="58" spans="1:73" ht="15" customHeight="1">
      <c r="A58" s="18"/>
      <c r="D58" s="456"/>
      <c r="E58" s="456"/>
      <c r="F58" s="456"/>
      <c r="G58" s="456"/>
      <c r="H58" s="456"/>
      <c r="I58" s="456"/>
      <c r="J58" s="400"/>
      <c r="K58" s="400"/>
      <c r="L58" s="400"/>
      <c r="M58" s="400"/>
      <c r="N58" s="400"/>
      <c r="O58" s="400"/>
      <c r="P58" s="400"/>
      <c r="Q58" s="400"/>
      <c r="R58" s="400"/>
      <c r="S58" s="400"/>
      <c r="T58" s="400"/>
      <c r="U58" s="400"/>
      <c r="V58" s="400"/>
      <c r="W58" s="400"/>
      <c r="X58" s="400"/>
      <c r="Y58" s="400"/>
      <c r="Z58" s="400"/>
      <c r="AA58" s="400"/>
      <c r="AB58" s="400"/>
      <c r="AD58" s="400"/>
      <c r="AE58" s="400"/>
      <c r="AF58" s="400"/>
      <c r="AG58" s="400"/>
      <c r="AH58" s="400"/>
      <c r="AI58" s="400"/>
      <c r="AJ58" s="400"/>
      <c r="AK58" s="400"/>
      <c r="AL58" s="400"/>
      <c r="AM58" s="400"/>
      <c r="AN58" s="400"/>
      <c r="AO58" s="400"/>
      <c r="AP58" s="400"/>
      <c r="AQ58" s="400"/>
      <c r="AR58" s="400"/>
      <c r="AS58" s="400"/>
      <c r="AT58" s="400"/>
      <c r="AU58" s="400"/>
      <c r="AV58" s="400"/>
      <c r="AW58" s="400"/>
      <c r="AX58" s="400"/>
      <c r="AY58" s="400"/>
      <c r="AZ58" s="400"/>
      <c r="BA58" s="400"/>
      <c r="BB58" s="400"/>
      <c r="BC58" s="400"/>
      <c r="BD58" s="400"/>
      <c r="BE58" s="400"/>
      <c r="BF58" s="400"/>
      <c r="BG58" s="20"/>
    </row>
    <row r="59" spans="1:73">
      <c r="A59" s="18"/>
      <c r="D59" s="456"/>
      <c r="E59" s="456"/>
      <c r="F59" s="456"/>
      <c r="G59" s="456"/>
      <c r="H59" s="456"/>
      <c r="I59" s="456"/>
      <c r="J59" s="400"/>
      <c r="K59" s="400"/>
      <c r="L59" s="400"/>
      <c r="M59" s="400"/>
      <c r="N59" s="400"/>
      <c r="O59" s="400"/>
      <c r="P59" s="400"/>
      <c r="Q59" s="400"/>
      <c r="R59" s="400"/>
      <c r="S59" s="400"/>
      <c r="T59" s="400"/>
      <c r="U59" s="400"/>
      <c r="V59" s="400"/>
      <c r="W59" s="400"/>
      <c r="X59" s="400"/>
      <c r="Y59" s="400"/>
      <c r="Z59" s="400"/>
      <c r="AA59" s="400"/>
      <c r="AB59" s="400"/>
      <c r="AD59" s="400"/>
      <c r="AE59" s="400"/>
      <c r="AF59" s="400"/>
      <c r="AG59" s="400"/>
      <c r="AH59" s="400"/>
      <c r="AI59" s="400"/>
      <c r="AJ59" s="400"/>
      <c r="AK59" s="400"/>
      <c r="AL59" s="400"/>
      <c r="AM59" s="400"/>
      <c r="AN59" s="400"/>
      <c r="AO59" s="400"/>
      <c r="AP59" s="400"/>
      <c r="AQ59" s="400"/>
      <c r="AR59" s="400"/>
      <c r="AS59" s="400"/>
      <c r="AT59" s="400"/>
      <c r="AU59" s="400"/>
      <c r="AV59" s="400"/>
      <c r="AW59" s="400"/>
      <c r="AX59" s="400"/>
      <c r="AY59" s="400"/>
      <c r="AZ59" s="400"/>
      <c r="BA59" s="400"/>
      <c r="BB59" s="400"/>
      <c r="BC59" s="400"/>
      <c r="BD59" s="400"/>
      <c r="BE59" s="400"/>
      <c r="BF59" s="400"/>
      <c r="BG59" s="20"/>
      <c r="BL59" s="39"/>
      <c r="BM59" s="39"/>
      <c r="BN59" s="39"/>
      <c r="BO59" s="39"/>
    </row>
    <row r="60" spans="1:73">
      <c r="A60" s="18"/>
      <c r="D60" s="456"/>
      <c r="E60" s="456"/>
      <c r="F60" s="456"/>
      <c r="G60" s="456"/>
      <c r="H60" s="456"/>
      <c r="I60" s="456"/>
      <c r="J60" s="400"/>
      <c r="K60" s="400"/>
      <c r="L60" s="400"/>
      <c r="M60" s="400"/>
      <c r="N60" s="400"/>
      <c r="O60" s="400"/>
      <c r="P60" s="400"/>
      <c r="Q60" s="400"/>
      <c r="R60" s="400"/>
      <c r="S60" s="400"/>
      <c r="T60" s="400"/>
      <c r="U60" s="400"/>
      <c r="V60" s="400"/>
      <c r="W60" s="400"/>
      <c r="X60" s="400"/>
      <c r="Y60" s="400"/>
      <c r="Z60" s="400"/>
      <c r="AA60" s="400"/>
      <c r="AB60" s="400"/>
      <c r="AD60" s="400"/>
      <c r="AE60" s="400"/>
      <c r="AF60" s="400"/>
      <c r="AG60" s="400"/>
      <c r="AH60" s="400"/>
      <c r="AI60" s="400"/>
      <c r="AJ60" s="400"/>
      <c r="AK60" s="400"/>
      <c r="AL60" s="400"/>
      <c r="AM60" s="400"/>
      <c r="AN60" s="400"/>
      <c r="AO60" s="400"/>
      <c r="AP60" s="400"/>
      <c r="AQ60" s="400"/>
      <c r="AR60" s="400"/>
      <c r="AS60" s="400"/>
      <c r="AT60" s="400"/>
      <c r="AU60" s="400"/>
      <c r="AV60" s="400"/>
      <c r="AW60" s="400"/>
      <c r="AX60" s="400"/>
      <c r="AY60" s="400"/>
      <c r="AZ60" s="400"/>
      <c r="BA60" s="400"/>
      <c r="BB60" s="400"/>
      <c r="BC60" s="400"/>
      <c r="BD60" s="400"/>
      <c r="BE60" s="400"/>
      <c r="BF60" s="400"/>
      <c r="BG60" s="20"/>
      <c r="BK60" s="378" t="s">
        <v>481</v>
      </c>
      <c r="BL60" s="378"/>
      <c r="BM60" s="378"/>
      <c r="BN60" s="39"/>
      <c r="BO60" s="39"/>
    </row>
    <row r="61" spans="1:73" ht="30" customHeight="1" thickBot="1">
      <c r="A61" s="51"/>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c r="AM61" s="52"/>
      <c r="AN61" s="52"/>
      <c r="AO61" s="52"/>
      <c r="AP61" s="52"/>
      <c r="AQ61" s="52"/>
      <c r="AR61" s="52"/>
      <c r="AS61" s="52"/>
      <c r="AT61" s="52"/>
      <c r="AU61" s="52"/>
      <c r="AV61" s="52"/>
      <c r="AW61" s="52"/>
      <c r="AX61" s="52"/>
      <c r="AY61" s="52"/>
      <c r="AZ61" s="52"/>
      <c r="BA61" s="52"/>
      <c r="BB61" s="52"/>
      <c r="BC61" s="52"/>
      <c r="BD61" s="52"/>
      <c r="BE61" s="52"/>
      <c r="BF61" s="52"/>
      <c r="BG61" s="54"/>
      <c r="BK61" s="378"/>
      <c r="BL61" s="378"/>
      <c r="BM61" s="378"/>
      <c r="BN61" s="39"/>
      <c r="BO61" s="85"/>
      <c r="BP61" s="378" t="s">
        <v>482</v>
      </c>
      <c r="BQ61" s="378" t="s">
        <v>483</v>
      </c>
      <c r="BR61" s="85"/>
      <c r="BS61" s="85" t="s">
        <v>484</v>
      </c>
    </row>
    <row r="62" spans="1:73" ht="32.25" customHeight="1" thickBot="1">
      <c r="A62" s="380" t="str">
        <f>IF(AK13=Datos!$A$6,"ANÁLISIS DE LA OPORTUNIDAD","ANÁLISIS DEL RIESGO")</f>
        <v>ANÁLISIS DEL RIESGO</v>
      </c>
      <c r="B62" s="381"/>
      <c r="C62" s="381"/>
      <c r="D62" s="381"/>
      <c r="E62" s="381"/>
      <c r="F62" s="381"/>
      <c r="G62" s="381"/>
      <c r="H62" s="381"/>
      <c r="I62" s="381"/>
      <c r="J62" s="382"/>
      <c r="K62" s="27"/>
      <c r="L62" s="27"/>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7"/>
      <c r="BK62" s="85" t="s">
        <v>485</v>
      </c>
      <c r="BL62" s="86">
        <f>BS77</f>
        <v>1</v>
      </c>
      <c r="BM62" s="86" t="str">
        <f>IF(AND(I66="",I67=""),"",INDEX($R$69:$R$73,$BL$62,1))</f>
        <v>Rara vez   -  (1)</v>
      </c>
      <c r="BO62" s="85"/>
      <c r="BP62" s="379"/>
      <c r="BQ62" s="379"/>
      <c r="BR62" s="85"/>
      <c r="BS62" s="85" t="s">
        <v>485</v>
      </c>
      <c r="BT62" s="86">
        <f>IF($AK$13&lt;&gt;"",BL62,"")</f>
        <v>1</v>
      </c>
      <c r="BU62" s="86" t="str">
        <f>IF($AK$13&lt;&gt;"",$BM$62,"")</f>
        <v>Rara vez   -  (1)</v>
      </c>
    </row>
    <row r="63" spans="1:73" ht="14.45" customHeight="1">
      <c r="A63" s="18"/>
      <c r="Z63" s="401" t="s">
        <v>486</v>
      </c>
      <c r="AA63" s="401"/>
      <c r="AB63" s="401"/>
      <c r="AC63" s="401"/>
      <c r="AD63" s="401"/>
      <c r="AE63" s="401"/>
      <c r="AF63" s="401"/>
      <c r="AG63" s="401"/>
      <c r="AH63" s="401"/>
      <c r="AI63" s="401"/>
      <c r="AJ63" s="401"/>
      <c r="AK63" s="401"/>
      <c r="BG63" s="20"/>
      <c r="BK63" s="85" t="s">
        <v>487</v>
      </c>
      <c r="BL63" s="86">
        <f>H82</f>
        <v>1</v>
      </c>
      <c r="BM63" s="86" t="str">
        <f>INDEX($R$76:$R$80,$BL$63,1)</f>
        <v>Insignificante   -  (1)</v>
      </c>
      <c r="BO63" s="85" t="s">
        <v>488</v>
      </c>
      <c r="BP63" s="86">
        <f>BL63-1</f>
        <v>0</v>
      </c>
      <c r="BQ63" s="86" t="str">
        <f>BM63</f>
        <v>Insignificante   -  (1)</v>
      </c>
      <c r="BR63" s="85"/>
      <c r="BS63" s="85" t="s">
        <v>487</v>
      </c>
      <c r="BT63" s="86">
        <f>IF($AK$13="","",IF($AK$13=1,$BP$63,$BL$63))</f>
        <v>1</v>
      </c>
      <c r="BU63" s="86" t="str">
        <f>IF($AK$13="","",IF($AK$13=1,$BQ$63,$BM$63))</f>
        <v>Insignificante   -  (1)</v>
      </c>
    </row>
    <row r="64" spans="1:73" ht="14.45" customHeight="1">
      <c r="A64" s="18"/>
      <c r="D64" s="455" t="s">
        <v>489</v>
      </c>
      <c r="E64" s="455"/>
      <c r="F64" s="455"/>
      <c r="G64" s="455"/>
      <c r="Z64" s="28"/>
      <c r="BG64" s="20"/>
    </row>
    <row r="65" spans="1:73" ht="14.45" customHeight="1">
      <c r="A65" s="18"/>
      <c r="E65" s="455" t="str">
        <f>IF(AK13=Datos!$A$6,"Seleccione la factibilidad o frecuencia de presencia de la oportunidad","Seleccione la factibilidad o frecuencia de presencia del riesgo")</f>
        <v>Seleccione la factibilidad o frecuencia de presencia del riesgo</v>
      </c>
      <c r="F65" s="455"/>
      <c r="G65" s="455"/>
      <c r="H65" s="455"/>
      <c r="I65" s="455"/>
      <c r="J65" s="455"/>
      <c r="K65" s="455"/>
      <c r="L65" s="455"/>
      <c r="M65" s="455"/>
      <c r="N65" s="455"/>
      <c r="O65" s="455"/>
      <c r="P65" s="455"/>
      <c r="Q65" s="455"/>
      <c r="R65" s="455"/>
      <c r="S65" s="455"/>
      <c r="T65" s="455"/>
      <c r="U65" s="455"/>
      <c r="V65" s="455"/>
      <c r="W65" s="455"/>
      <c r="X65" s="455"/>
      <c r="Y65" s="455"/>
      <c r="Z65" s="455"/>
      <c r="AB65" s="519" t="str">
        <f>IF(AK13=Datos!$A$6,"Escala de impacto-beneficio resultante","Escala de impacto resultante")</f>
        <v>Escala de impacto resultante</v>
      </c>
      <c r="AC65" s="432"/>
      <c r="AD65" s="432"/>
      <c r="AE65" s="432"/>
      <c r="AF65" s="432"/>
      <c r="AG65" s="432"/>
      <c r="AH65" s="432"/>
      <c r="AI65" s="432"/>
      <c r="AJ65" s="432"/>
      <c r="AK65" s="520"/>
      <c r="BG65" s="20"/>
      <c r="BK65" s="86"/>
      <c r="BL65" s="86" t="str">
        <f>IF($AK$13=1,Datos!$P$2,IF(OR($AK$13=2,$AK$13=3,$AK$13=4),Datos!$Q$2,IF($AK$13=5,Datos!$R$2,"")))</f>
        <v>Insignificante   -  (1)</v>
      </c>
      <c r="BM65" s="86" t="str">
        <f>IF($AK$13=1,Datos!$P$3,IF(OR($AK$13=2,$AK$13=3,$AK$13=4),Datos!$Q$3,IF($AK$13=5,Datos!$R$3,"")))</f>
        <v>Menor   -  (2)</v>
      </c>
      <c r="BN65" s="86" t="str">
        <f>IF($AK$13=1,Datos!$P$4,IF(OR($AK$13=2,$AK$13=3,$AK$13=4),Datos!$Q$4,IF($AK$13=5,Datos!$R$4,"")))</f>
        <v>Moderado   -  (3)</v>
      </c>
      <c r="BO65" s="86" t="str">
        <f>IF($AK$13=1,Datos!$P$5,IF(OR($AK$13=2,$AK$13=3,$AK$13=4),Datos!$Q$5,IF($AK$13=5,Datos!$R$5,"")))</f>
        <v>Mayor   -  (4)</v>
      </c>
      <c r="BP65" s="86" t="str">
        <f>IF($AK$13=1,Datos!$P$6,IF(OR($AK$13=2,$AK$13=3,$AK$13=4),Datos!$Q$6,IF($AK$13=5,Datos!$R$6,"")))</f>
        <v>Catastrófico   -  (5)</v>
      </c>
    </row>
    <row r="66" spans="1:73" ht="14.45" customHeight="1">
      <c r="A66" s="18"/>
      <c r="E66" s="477" t="s">
        <v>490</v>
      </c>
      <c r="F66" s="477"/>
      <c r="G66" s="477"/>
      <c r="H66" s="478"/>
      <c r="I66" s="517" t="str">
        <f>IF(Frecuencia!V10="","",Frecuencia!V10)</f>
        <v>No se ha presentado en los últimos 5 años   -  (1)</v>
      </c>
      <c r="J66" s="518"/>
      <c r="K66" s="518"/>
      <c r="L66" s="518"/>
      <c r="M66" s="518"/>
      <c r="N66" s="518"/>
      <c r="O66" s="518"/>
      <c r="P66" s="518"/>
      <c r="Q66" s="518"/>
      <c r="R66" s="518"/>
      <c r="S66" s="518"/>
      <c r="T66" s="518"/>
      <c r="U66" s="518"/>
      <c r="V66" s="518"/>
      <c r="W66" s="37"/>
      <c r="AB66" s="399">
        <f>IF($AK$13=1,"",IF($AK$13=5,5,1))</f>
        <v>1</v>
      </c>
      <c r="AC66" s="399"/>
      <c r="AD66" s="399">
        <f>IF($AK$13=1,"",IF($AK$13=5,4,2))</f>
        <v>2</v>
      </c>
      <c r="AE66" s="399"/>
      <c r="AF66" s="399">
        <f>IF($AK$13=1,1,IF($AK$13=5,3,3))</f>
        <v>3</v>
      </c>
      <c r="AG66" s="399"/>
      <c r="AH66" s="399">
        <f>IF($AK$13=1,2,IF($AK$13=5,2,4))</f>
        <v>4</v>
      </c>
      <c r="AI66" s="399"/>
      <c r="AJ66" s="399">
        <f>IF($AK$13=1,3,IF($AK$13=5,1,5))</f>
        <v>5</v>
      </c>
      <c r="AK66" s="399"/>
      <c r="BG66" s="20"/>
      <c r="BK66" s="86" t="str">
        <f>IF(OR($AK$13=1,$AK$13=2,$AK$13=3,$AK$13=4),Datos!O2,IF($AK$13=5,Datos!O6,""))</f>
        <v>Rara vez   -  (1)</v>
      </c>
      <c r="BL66" s="86" t="str">
        <f>IF($AK$13=Datos!A2,"",IF($AK$13=Datos!A6,Datos!T5,Datos!$S$5))</f>
        <v>Baja</v>
      </c>
      <c r="BM66" s="86" t="str">
        <f>IF($AK$13=Datos!A2,"",IF($AK$13=Datos!A6,Datos!T5,Datos!$S$5))</f>
        <v>Baja</v>
      </c>
      <c r="BN66" s="86" t="str">
        <f>IF($AK$13=Datos!A6,Datos!T4,Datos!S4)</f>
        <v>Moderada</v>
      </c>
      <c r="BO66" s="86" t="str">
        <f>IF($AK$13=Datos!A6,Datos!T3,Datos!S3)</f>
        <v>Alta</v>
      </c>
      <c r="BP66" s="86" t="str">
        <f>IF($AK$13=Datos!A6,Datos!T2,Datos!S2)</f>
        <v>Extrema</v>
      </c>
    </row>
    <row r="67" spans="1:73" ht="14.45" customHeight="1">
      <c r="A67" s="18"/>
      <c r="E67" s="477" t="s">
        <v>491</v>
      </c>
      <c r="F67" s="477"/>
      <c r="G67" s="477"/>
      <c r="H67" s="478"/>
      <c r="I67" s="517" t="str">
        <f>IF(Factibilidad!P14="","",Factibilidad!P14)</f>
        <v/>
      </c>
      <c r="J67" s="518"/>
      <c r="K67" s="518"/>
      <c r="L67" s="518"/>
      <c r="M67" s="518"/>
      <c r="N67" s="518"/>
      <c r="O67" s="518"/>
      <c r="P67" s="518"/>
      <c r="Q67" s="518"/>
      <c r="R67" s="518"/>
      <c r="S67" s="518"/>
      <c r="T67" s="518"/>
      <c r="U67" s="518"/>
      <c r="V67" s="518"/>
      <c r="W67" s="37"/>
      <c r="Z67" s="402" t="s">
        <v>492</v>
      </c>
      <c r="AA67" s="479">
        <f>IF($AK$13=5,5,1)</f>
        <v>1</v>
      </c>
      <c r="AB67" s="383" t="str">
        <f>IF(ISERROR(BL72=TRUE),"",IF(BL72="","",BL72))</f>
        <v>X</v>
      </c>
      <c r="AC67" s="384"/>
      <c r="AD67" s="383" t="str">
        <f>IF(ISERROR(BM72=TRUE),"",IF(BM72="","",BM72))</f>
        <v/>
      </c>
      <c r="AE67" s="384"/>
      <c r="AF67" s="387" t="str">
        <f>IF(ISERROR(BN72=TRUE),"",IF(BN72="","",BN72))</f>
        <v/>
      </c>
      <c r="AG67" s="388"/>
      <c r="AH67" s="391" t="str">
        <f>IF(ISERROR(BO72=TRUE),"",IF(BO72="","",BO72))</f>
        <v/>
      </c>
      <c r="AI67" s="392"/>
      <c r="AJ67" s="395" t="str">
        <f>IF(ISERROR(BP72=TRUE),"",IF(BP72="","",BP72))</f>
        <v/>
      </c>
      <c r="AK67" s="396"/>
      <c r="AP67" s="484" t="str">
        <f>IF(AK13=Datos!$A$6,"Zona de ubicación de la oportunidad","Zona de ubicación del riesgo")</f>
        <v>Zona de ubicación del riesgo</v>
      </c>
      <c r="AQ67" s="484"/>
      <c r="AR67" s="484"/>
      <c r="AS67" s="484"/>
      <c r="AT67" s="484"/>
      <c r="AU67" s="484"/>
      <c r="AV67" s="484"/>
      <c r="AW67" s="484"/>
      <c r="AX67" s="484"/>
      <c r="AY67" s="484"/>
      <c r="AZ67" s="484"/>
      <c r="BA67" s="484"/>
      <c r="BB67" s="484"/>
      <c r="BC67" s="484"/>
      <c r="BD67" s="484"/>
      <c r="BE67" s="484"/>
      <c r="BF67" s="484"/>
      <c r="BG67" s="20"/>
      <c r="BK67" s="86" t="str">
        <f>IF(OR($AK$13=1,$AK$13=2,$AK$13=3,$AK$13=4),Datos!O3,IF($AK$13=5,Datos!O5,""))</f>
        <v>Improbable   -  (2)</v>
      </c>
      <c r="BL67" s="86" t="str">
        <f>IF($AK$13=Datos!A2,"",IF($AK$13=Datos!A6,Datos!T5,Datos!$S$5))</f>
        <v>Baja</v>
      </c>
      <c r="BM67" s="86" t="str">
        <f>IF($AK$13=Datos!A2,"",IF($AK$13=Datos!A6,Datos!T5,Datos!$S$5))</f>
        <v>Baja</v>
      </c>
      <c r="BN67" s="86" t="str">
        <f>IF($AK$13=Datos!A6,Datos!T4,Datos!S4)</f>
        <v>Moderada</v>
      </c>
      <c r="BO67" s="86" t="str">
        <f>IF($AK$13=Datos!A6,Datos!T3,Datos!S3)</f>
        <v>Alta</v>
      </c>
      <c r="BP67" s="86" t="str">
        <f>IF($AK$13=Datos!A6,Datos!T2,Datos!S2)</f>
        <v>Extrema</v>
      </c>
      <c r="BQ67" s="85">
        <v>1</v>
      </c>
    </row>
    <row r="68" spans="1:73" ht="28.5" customHeight="1">
      <c r="A68" s="18"/>
      <c r="Z68" s="403"/>
      <c r="AA68" s="479"/>
      <c r="AB68" s="385"/>
      <c r="AC68" s="386"/>
      <c r="AD68" s="385"/>
      <c r="AE68" s="386"/>
      <c r="AF68" s="389"/>
      <c r="AG68" s="390"/>
      <c r="AH68" s="393"/>
      <c r="AI68" s="394"/>
      <c r="AJ68" s="397"/>
      <c r="AK68" s="398"/>
      <c r="AP68" s="516" t="str">
        <f>IF(OR(J72="",J79=""),"",INDEX($BK$65:$BP$70,MATCH($BM$62,$BK$65:$BK$70,0),MATCH($BM$63,$BK$65:$BP$65,0)))</f>
        <v>Baja</v>
      </c>
      <c r="AQ68" s="516"/>
      <c r="AR68" s="516"/>
      <c r="AS68" s="516"/>
      <c r="AT68" s="516"/>
      <c r="AU68" s="516"/>
      <c r="AV68" s="516"/>
      <c r="AW68" s="516"/>
      <c r="AX68" s="516"/>
      <c r="AY68" s="516"/>
      <c r="AZ68" s="516"/>
      <c r="BA68" s="516"/>
      <c r="BB68" s="516"/>
      <c r="BC68" s="516"/>
      <c r="BD68" s="516"/>
      <c r="BE68" s="516"/>
      <c r="BF68" s="516"/>
      <c r="BG68" s="20"/>
      <c r="BK68" s="86" t="str">
        <f>IF(OR($AK$13=1,$AK$13=2,$AK$13=3,$AK$13=4),Datos!O4,IF($AK$13=5,Datos!O4,""))</f>
        <v>Posible   -  (3)</v>
      </c>
      <c r="BL68" s="86" t="str">
        <f>IF($AK$13=Datos!A2,"",IF($AK$13=Datos!A6,Datos!T5,Datos!$S$5))</f>
        <v>Baja</v>
      </c>
      <c r="BM68" s="86" t="str">
        <f>IF($AK$13=Datos!A2,"",IF($AK$13=Datos!A6,Datos!T4,Datos!S4))</f>
        <v>Moderada</v>
      </c>
      <c r="BN68" s="86" t="str">
        <f>IF($AK$13=Datos!A6,Datos!T3,Datos!S3)</f>
        <v>Alta</v>
      </c>
      <c r="BO68" s="86" t="str">
        <f>IF($AK$13=Datos!A6,Datos!T2,Datos!S2)</f>
        <v>Extrema</v>
      </c>
      <c r="BP68" s="86" t="str">
        <f>IF($AK$13=Datos!A6,Datos!T2,Datos!S2)</f>
        <v>Extrema</v>
      </c>
    </row>
    <row r="69" spans="1:73" ht="28.5" customHeight="1">
      <c r="A69" s="18"/>
      <c r="R69" s="662" t="str">
        <f>IF(OR($AK$13=1,$AK$13=2,$AK$13=3,$AK$13=4),Datos!O2,IF($AK$13=5,Datos!O6,""))</f>
        <v>Rara vez   -  (1)</v>
      </c>
      <c r="S69" s="662"/>
      <c r="T69" s="662"/>
      <c r="U69" s="662"/>
      <c r="V69" s="662"/>
      <c r="W69" s="662"/>
      <c r="Z69" s="403"/>
      <c r="AA69" s="479">
        <f>IF($AK$13=5,4,2)</f>
        <v>2</v>
      </c>
      <c r="AB69" s="383" t="str">
        <f>IF(ISERROR(BL73=TRUE),"",IF(BL73="","",BL73))</f>
        <v/>
      </c>
      <c r="AC69" s="384"/>
      <c r="AD69" s="383" t="str">
        <f>IF(ISERROR(BM73=TRUE),"",IF(BM73="","",BM73))</f>
        <v/>
      </c>
      <c r="AE69" s="384"/>
      <c r="AF69" s="387" t="str">
        <f>IF(ISERROR(BN73=TRUE),"",IF(BN73="","",BN73))</f>
        <v/>
      </c>
      <c r="AG69" s="388"/>
      <c r="AH69" s="391" t="str">
        <f>IF(ISERROR(BO73=TRUE),"",IF(BO73="","",BO73))</f>
        <v/>
      </c>
      <c r="AI69" s="392"/>
      <c r="AJ69" s="395" t="str">
        <f>IF(ISERROR(BP73=TRUE),"",IF(BP73="","",BP73))</f>
        <v/>
      </c>
      <c r="AK69" s="396"/>
      <c r="AP69" s="516"/>
      <c r="AQ69" s="516"/>
      <c r="AR69" s="516"/>
      <c r="AS69" s="516"/>
      <c r="AT69" s="516"/>
      <c r="AU69" s="516"/>
      <c r="AV69" s="516"/>
      <c r="AW69" s="516"/>
      <c r="AX69" s="516"/>
      <c r="AY69" s="516"/>
      <c r="AZ69" s="516"/>
      <c r="BA69" s="516"/>
      <c r="BB69" s="516"/>
      <c r="BC69" s="516"/>
      <c r="BD69" s="516"/>
      <c r="BE69" s="516"/>
      <c r="BF69" s="516"/>
      <c r="BG69" s="20"/>
      <c r="BK69" s="86" t="str">
        <f>IF(OR($AK$13=1,$AK$13=2,$AK$13=3,$AK$13=4),Datos!O5,IF($AK$13=5,Datos!O3,""))</f>
        <v>Probable   -  (4)</v>
      </c>
      <c r="BL69" s="86" t="str">
        <f>IF($AK$13=Datos!A2,"",IF($AK$13=Datos!A6,Datos!T4,Datos!S4))</f>
        <v>Moderada</v>
      </c>
      <c r="BM69" s="86" t="str">
        <f>IF($AK$13=Datos!A2,"",IF($AK$13=Datos!A6,Datos!T3,Datos!S3))</f>
        <v>Alta</v>
      </c>
      <c r="BN69" s="86" t="str">
        <f>IF($AK$13=Datos!A6,Datos!T3,Datos!S3)</f>
        <v>Alta</v>
      </c>
      <c r="BO69" s="86" t="str">
        <f>IF($AK$13=Datos!A6,Datos!T2,Datos!S2)</f>
        <v>Extrema</v>
      </c>
      <c r="BP69" s="86" t="str">
        <f>IF($AK$13=Datos!A6,Datos!T2,Datos!S2)</f>
        <v>Extrema</v>
      </c>
    </row>
    <row r="70" spans="1:73" ht="14.45" customHeight="1">
      <c r="A70" s="18"/>
      <c r="E70" s="525" t="s">
        <v>492</v>
      </c>
      <c r="F70" s="525"/>
      <c r="G70" s="525"/>
      <c r="H70" s="525"/>
      <c r="I70" s="525"/>
      <c r="J70" s="525"/>
      <c r="K70" s="525"/>
      <c r="L70" s="525"/>
      <c r="M70" s="525"/>
      <c r="N70" s="525"/>
      <c r="O70" s="525"/>
      <c r="P70" s="525"/>
      <c r="R70" s="662" t="str">
        <f>IF(OR($AK$13=1,$AK$13=2,$AK$13=3,$AK$13=4),Datos!O3,IF($AK$13=5,Datos!O5,""))</f>
        <v>Improbable   -  (2)</v>
      </c>
      <c r="S70" s="662"/>
      <c r="T70" s="662"/>
      <c r="U70" s="662"/>
      <c r="V70" s="662"/>
      <c r="W70" s="662"/>
      <c r="Z70" s="403"/>
      <c r="AA70" s="479"/>
      <c r="AB70" s="385"/>
      <c r="AC70" s="386"/>
      <c r="AD70" s="385"/>
      <c r="AE70" s="386"/>
      <c r="AF70" s="389"/>
      <c r="AG70" s="390"/>
      <c r="AH70" s="393"/>
      <c r="AI70" s="394"/>
      <c r="AJ70" s="397"/>
      <c r="AK70" s="398"/>
      <c r="BG70" s="20"/>
      <c r="BK70" s="86" t="str">
        <f>IF(OR($AK$13=1,$AK$13=2,$AK$13=3,$AK$13=4),Datos!O6,IF($AK$13=5,Datos!O2,""))</f>
        <v>Casi seguro   -  (5)</v>
      </c>
      <c r="BL70" s="86" t="str">
        <f>IF($AK$13=Datos!A2,"",IF($AK$13=Datos!A6,Datos!T3,Datos!S3))</f>
        <v>Alta</v>
      </c>
      <c r="BM70" s="86" t="str">
        <f>IF($AK$13=Datos!A2,"",IF($AK$13=Datos!A6,Datos!T3,Datos!S3))</f>
        <v>Alta</v>
      </c>
      <c r="BN70" s="86" t="str">
        <f>IF($AK$13=Datos!A6,Datos!T2,Datos!S2)</f>
        <v>Extrema</v>
      </c>
      <c r="BO70" s="86" t="str">
        <f>IF($AK$13=Datos!A6,Datos!T2,Datos!S2)</f>
        <v>Extrema</v>
      </c>
      <c r="BP70" s="86" t="str">
        <f>IF($AK$13=Datos!A6,Datos!T2,Datos!S2)</f>
        <v>Extrema</v>
      </c>
      <c r="BR70" s="85"/>
      <c r="BS70" s="378" t="s">
        <v>493</v>
      </c>
      <c r="BT70" s="378" t="s">
        <v>494</v>
      </c>
      <c r="BU70" s="372"/>
    </row>
    <row r="71" spans="1:73" ht="14.45" customHeight="1">
      <c r="A71" s="18"/>
      <c r="J71" s="40"/>
      <c r="K71" s="41"/>
      <c r="L71" s="41"/>
      <c r="M71" s="41"/>
      <c r="N71" s="41"/>
      <c r="O71" s="41"/>
      <c r="P71" s="42"/>
      <c r="R71" s="662" t="str">
        <f>IF(OR($AK$13=1,$AK$13=2,$AK$13=3,$AK$13=4),Datos!O4,IF($AK$13=5,Datos!O4,""))</f>
        <v>Posible   -  (3)</v>
      </c>
      <c r="S71" s="662"/>
      <c r="T71" s="662"/>
      <c r="U71" s="662"/>
      <c r="V71" s="662"/>
      <c r="W71" s="662"/>
      <c r="Z71" s="403"/>
      <c r="AA71" s="479">
        <f>IF($AK$13=5,3,3)</f>
        <v>3</v>
      </c>
      <c r="AB71" s="383" t="str">
        <f>IF(ISERROR(BL74=TRUE),"",IF(BL74="","",BL74))</f>
        <v/>
      </c>
      <c r="AC71" s="384"/>
      <c r="AD71" s="387" t="str">
        <f>IF(ISERROR(BM74=TRUE),"",IF(BM74="","",BM74))</f>
        <v/>
      </c>
      <c r="AE71" s="388"/>
      <c r="AF71" s="391" t="str">
        <f>IF(ISERROR(BN74=TRUE),"",IF(BN74="","",BN74))</f>
        <v/>
      </c>
      <c r="AG71" s="392"/>
      <c r="AH71" s="395" t="str">
        <f>IF(ISERROR(BO74=TRUE),"",IF(BO74="","",BO74))</f>
        <v/>
      </c>
      <c r="AI71" s="396"/>
      <c r="AJ71" s="395" t="str">
        <f>IF(ISERROR(BP74=TRUE),"",IF(BP74="","",BP74))</f>
        <v/>
      </c>
      <c r="AK71" s="396"/>
      <c r="AP71" s="484" t="s">
        <v>495</v>
      </c>
      <c r="AQ71" s="484"/>
      <c r="AR71" s="484"/>
      <c r="AS71" s="484"/>
      <c r="AT71" s="484"/>
      <c r="AU71" s="484"/>
      <c r="AV71" s="484"/>
      <c r="AW71" s="484"/>
      <c r="AX71" s="484"/>
      <c r="AY71" s="484"/>
      <c r="AZ71" s="484"/>
      <c r="BA71" s="484"/>
      <c r="BB71" s="484"/>
      <c r="BC71" s="484"/>
      <c r="BD71" s="484"/>
      <c r="BE71" s="484"/>
      <c r="BF71" s="484"/>
      <c r="BG71" s="20"/>
      <c r="BL71" s="11" t="s">
        <v>496</v>
      </c>
      <c r="BM71" s="11" t="s">
        <v>497</v>
      </c>
      <c r="BR71" s="85"/>
      <c r="BS71" s="379"/>
      <c r="BT71" s="379"/>
      <c r="BU71" s="372"/>
    </row>
    <row r="72" spans="1:73" ht="28.5" customHeight="1">
      <c r="A72" s="18"/>
      <c r="J72" s="667" t="str">
        <f>BM62</f>
        <v>Rara vez   -  (1)</v>
      </c>
      <c r="K72" s="667"/>
      <c r="L72" s="667"/>
      <c r="M72" s="667"/>
      <c r="N72" s="667"/>
      <c r="O72" s="667"/>
      <c r="P72" s="667"/>
      <c r="R72" s="662" t="str">
        <f>IF(OR($AK$13=1,$AK$13=2,$AK$13=3,$AK$13=4),Datos!O5,IF($AK$13=5,Datos!O3,""))</f>
        <v>Probable   -  (4)</v>
      </c>
      <c r="S72" s="662"/>
      <c r="T72" s="662"/>
      <c r="U72" s="662"/>
      <c r="V72" s="662"/>
      <c r="W72" s="662"/>
      <c r="Z72" s="403"/>
      <c r="AA72" s="479"/>
      <c r="AB72" s="385"/>
      <c r="AC72" s="386"/>
      <c r="AD72" s="389"/>
      <c r="AE72" s="390"/>
      <c r="AF72" s="393"/>
      <c r="AG72" s="394"/>
      <c r="AH72" s="397"/>
      <c r="AI72" s="398"/>
      <c r="AJ72" s="397"/>
      <c r="AK72" s="398"/>
      <c r="AP72" s="400" t="s">
        <v>611</v>
      </c>
      <c r="AQ72" s="400"/>
      <c r="AR72" s="400"/>
      <c r="AS72" s="400"/>
      <c r="AT72" s="400"/>
      <c r="AU72" s="400"/>
      <c r="AV72" s="400"/>
      <c r="AW72" s="400"/>
      <c r="AX72" s="400"/>
      <c r="AY72" s="400"/>
      <c r="AZ72" s="400"/>
      <c r="BA72" s="400"/>
      <c r="BB72" s="400"/>
      <c r="BC72" s="400"/>
      <c r="BD72" s="400"/>
      <c r="BE72" s="400"/>
      <c r="BF72" s="400"/>
      <c r="BG72" s="20"/>
      <c r="BK72" s="85">
        <f>AA67</f>
        <v>1</v>
      </c>
      <c r="BL72" s="86" t="str">
        <f>IF(AK13="","",IF(AND(BK66=$BU$62,$BL$65=$BU$63),"X",""))</f>
        <v>X</v>
      </c>
      <c r="BM72" s="86" t="str">
        <f>IF(AK13="","",IF(AND(BK66=$BU$62,$BM$65=$BU$63),"X",""))</f>
        <v/>
      </c>
      <c r="BN72" s="86" t="str">
        <f>IF(AK13="","",IF(AND(BK66=$BU$62,$BN$65=$BU$63),"X",""))</f>
        <v/>
      </c>
      <c r="BO72" s="86" t="str">
        <f>IF(AK13="","",IF(AND(BK66=$BU$62,$BO$65=$BU$63),"X",""))</f>
        <v/>
      </c>
      <c r="BP72" s="86" t="str">
        <f>IF(AK13="","",IF(AND(BK66=$BU$62,$BP$65=$BU$63),"X",""))</f>
        <v/>
      </c>
      <c r="BR72" s="85" t="str">
        <f>AH67</f>
        <v/>
      </c>
      <c r="BS72" s="86">
        <f>IF(AND($AK$13&lt;&gt;Datos!$A$6,OR($I$66=Datos!M2,$I$67=Datos!N2)),1,0)</f>
        <v>1</v>
      </c>
      <c r="BT72" s="86">
        <f>IF(AND($AK$13=Datos!$A$6,OR($I$66=Datos!M2,$I$67=Datos!N2)),5,0)</f>
        <v>0</v>
      </c>
      <c r="BU72" s="37"/>
    </row>
    <row r="73" spans="1:73" ht="14.25" customHeight="1">
      <c r="A73" s="18"/>
      <c r="J73" s="43"/>
      <c r="K73" s="44"/>
      <c r="L73" s="44"/>
      <c r="M73" s="44"/>
      <c r="N73" s="44"/>
      <c r="O73" s="44"/>
      <c r="P73" s="45"/>
      <c r="R73" s="662" t="str">
        <f>IF(OR($AK$13=1,$AK$13=2,$AK$13=3,$AK$13=4),Datos!O6,IF($AK$13=5,Datos!O2,""))</f>
        <v>Casi seguro   -  (5)</v>
      </c>
      <c r="S73" s="662"/>
      <c r="T73" s="662"/>
      <c r="U73" s="662"/>
      <c r="V73" s="662"/>
      <c r="W73" s="662"/>
      <c r="Z73" s="403"/>
      <c r="AA73" s="479">
        <f>IF($AK$13=5,2,4)</f>
        <v>4</v>
      </c>
      <c r="AB73" s="387" t="str">
        <f>IF(ISERROR(BL75=TRUE),"",IF(BL75="","",BL75))</f>
        <v/>
      </c>
      <c r="AC73" s="388"/>
      <c r="AD73" s="391" t="str">
        <f>IF(ISERROR(BM75=TRUE),"",IF(BM75="","",BM75))</f>
        <v/>
      </c>
      <c r="AE73" s="392"/>
      <c r="AF73" s="391" t="str">
        <f>IF(ISERROR(BN75=TRUE),"",IF(BN75="","",BN75))</f>
        <v/>
      </c>
      <c r="AG73" s="392"/>
      <c r="AH73" s="395" t="str">
        <f>IF(ISERROR(BO75=TRUE),"",IF(BO75="","",BO75))</f>
        <v/>
      </c>
      <c r="AI73" s="396"/>
      <c r="AJ73" s="395" t="str">
        <f>IF(ISERROR(BP75=TRUE),"",IF(BP75="","",BP75))</f>
        <v/>
      </c>
      <c r="AK73" s="396"/>
      <c r="AP73" s="400"/>
      <c r="AQ73" s="400"/>
      <c r="AR73" s="400"/>
      <c r="AS73" s="400"/>
      <c r="AT73" s="400"/>
      <c r="AU73" s="400"/>
      <c r="AV73" s="400"/>
      <c r="AW73" s="400"/>
      <c r="AX73" s="400"/>
      <c r="AY73" s="400"/>
      <c r="AZ73" s="400"/>
      <c r="BA73" s="400"/>
      <c r="BB73" s="400"/>
      <c r="BC73" s="400"/>
      <c r="BD73" s="400"/>
      <c r="BE73" s="400"/>
      <c r="BF73" s="400"/>
      <c r="BG73" s="20"/>
      <c r="BK73" s="85">
        <f>AA69</f>
        <v>2</v>
      </c>
      <c r="BL73" s="86" t="str">
        <f>IF(AK13="","",IF(AND(BK67=$BU$62,$BL$65=$BU$63),"X",""))</f>
        <v/>
      </c>
      <c r="BM73" s="86" t="str">
        <f>IF(AK13="","",IF(AND(BK67=$BU$62,$BM$65=$BU$63),"X",""))</f>
        <v/>
      </c>
      <c r="BN73" s="86" t="str">
        <f>IF(AK13="","",IF(AND(BK67=$BU$62,$BN$65=$BU$63),"X",""))</f>
        <v/>
      </c>
      <c r="BO73" s="86" t="str">
        <f>IF(AK13="","",IF(AND(BK67=$BU$62,$BO$65=$BU$63),"X",""))</f>
        <v/>
      </c>
      <c r="BP73" s="86" t="str">
        <f>IF(AK13="","",IF(AND(BK67=$BU$62,$BP$65=$BU$63),"X",""))</f>
        <v/>
      </c>
      <c r="BR73" s="85" t="str">
        <f>AH69</f>
        <v/>
      </c>
      <c r="BS73" s="86">
        <f>IF(AND($AK$13&lt;&gt;Datos!$A$6,OR($I$66=Datos!M3,$I$67=Datos!N3)),2,0)</f>
        <v>0</v>
      </c>
      <c r="BT73" s="86">
        <f>IF(AND($AK$13=Datos!$A$6,OR($I$66=Datos!M3,$I$67=Datos!N3)),4,0)</f>
        <v>0</v>
      </c>
      <c r="BU73" s="37"/>
    </row>
    <row r="74" spans="1:73" ht="28.5" customHeight="1">
      <c r="A74" s="18"/>
      <c r="C74" s="523" t="s">
        <v>499</v>
      </c>
      <c r="D74" s="523"/>
      <c r="Z74" s="403"/>
      <c r="AA74" s="479"/>
      <c r="AB74" s="389"/>
      <c r="AC74" s="390"/>
      <c r="AD74" s="393"/>
      <c r="AE74" s="394"/>
      <c r="AF74" s="393"/>
      <c r="AG74" s="394"/>
      <c r="AH74" s="397"/>
      <c r="AI74" s="398"/>
      <c r="AJ74" s="397"/>
      <c r="AK74" s="398"/>
      <c r="AP74" s="400"/>
      <c r="AQ74" s="400"/>
      <c r="AR74" s="400"/>
      <c r="AS74" s="400"/>
      <c r="AT74" s="400"/>
      <c r="AU74" s="400"/>
      <c r="AV74" s="400"/>
      <c r="AW74" s="400"/>
      <c r="AX74" s="400"/>
      <c r="AY74" s="400"/>
      <c r="AZ74" s="400"/>
      <c r="BA74" s="400"/>
      <c r="BB74" s="400"/>
      <c r="BC74" s="400"/>
      <c r="BD74" s="400"/>
      <c r="BE74" s="400"/>
      <c r="BF74" s="400"/>
      <c r="BG74" s="20"/>
      <c r="BK74" s="85">
        <f>AA71</f>
        <v>3</v>
      </c>
      <c r="BL74" s="86" t="str">
        <f>IF(AK13="","",IF(AND(BK68=$BU$62,$BL$65=$BU$63),"X",""))</f>
        <v/>
      </c>
      <c r="BM74" s="86" t="str">
        <f>IF(AK13="","",IF(AND(BK68=$BU$62,$BM$65=$BU$63),"X",""))</f>
        <v/>
      </c>
      <c r="BN74" s="86" t="str">
        <f>IF(AK13="","",IF(AND(BK68=$BU$62,$BN$65=$BU$63),"X",""))</f>
        <v/>
      </c>
      <c r="BO74" s="86" t="str">
        <f>IF(AK13="","",IF(AND(BK68=$BU$62,$BO$65=$BU$63),"X",""))</f>
        <v/>
      </c>
      <c r="BP74" s="86" t="str">
        <f>IF(AK13="","",IF(AND(BK68=$BU$62,$BP$65=$BU$63),"X",""))</f>
        <v/>
      </c>
      <c r="BR74" s="85" t="str">
        <f>AH71</f>
        <v/>
      </c>
      <c r="BS74" s="86">
        <f>IF(AND($AK$13&lt;&gt;Datos!$A$6,OR($I$66=Datos!M4,$I$67=Datos!N4)),3,0)</f>
        <v>0</v>
      </c>
      <c r="BT74" s="86">
        <f>IF(AND($AK$13=Datos!$A$6,OR($I$66=Datos!M4,$I$67=Datos!N4)),3,0)</f>
        <v>0</v>
      </c>
      <c r="BU74" s="37"/>
    </row>
    <row r="75" spans="1:73" ht="28.5" customHeight="1">
      <c r="A75" s="18"/>
      <c r="C75" s="523"/>
      <c r="D75" s="523"/>
      <c r="E75" s="655" t="str">
        <f>Datos!B2</f>
        <v>Riesgo de Corrupción</v>
      </c>
      <c r="F75" s="656"/>
      <c r="G75" s="656"/>
      <c r="H75" s="657"/>
      <c r="I75" s="658" t="str">
        <f>Datos!B3</f>
        <v>Riesgo Estratégico</v>
      </c>
      <c r="J75" s="658"/>
      <c r="K75" s="658"/>
      <c r="L75" s="658"/>
      <c r="M75" s="658" t="s">
        <v>500</v>
      </c>
      <c r="N75" s="658"/>
      <c r="O75" s="658"/>
      <c r="P75" s="658"/>
      <c r="Q75" s="46"/>
      <c r="R75" s="46"/>
      <c r="S75" s="47"/>
      <c r="Z75" s="403"/>
      <c r="AA75" s="479">
        <f>IF($AK$13=5,1,5)</f>
        <v>5</v>
      </c>
      <c r="AB75" s="391" t="str">
        <f>IF(ISERROR(BL76=TRUE),"",IF(BL76="","",BL76))</f>
        <v/>
      </c>
      <c r="AC75" s="392"/>
      <c r="AD75" s="391" t="str">
        <f>IF(ISERROR(BM76=TRUE),"",IF(BM76="","",BM76))</f>
        <v/>
      </c>
      <c r="AE75" s="392"/>
      <c r="AF75" s="395" t="str">
        <f>IF(ISERROR(BN76=TRUE),"",IF(BN76="","",BN76))</f>
        <v/>
      </c>
      <c r="AG75" s="396"/>
      <c r="AH75" s="395" t="str">
        <f>IF(ISERROR(BO76=TRUE),"",IF(BO76="","",BO76))</f>
        <v/>
      </c>
      <c r="AI75" s="396"/>
      <c r="AJ75" s="395" t="str">
        <f>IF(ISERROR(BP76=TRUE),"",IF(BP76="","",BP76))</f>
        <v/>
      </c>
      <c r="AK75" s="396"/>
      <c r="AP75" s="400"/>
      <c r="AQ75" s="400"/>
      <c r="AR75" s="400"/>
      <c r="AS75" s="400"/>
      <c r="AT75" s="400"/>
      <c r="AU75" s="400"/>
      <c r="AV75" s="400"/>
      <c r="AW75" s="400"/>
      <c r="AX75" s="400"/>
      <c r="AY75" s="400"/>
      <c r="AZ75" s="400"/>
      <c r="BA75" s="400"/>
      <c r="BB75" s="400"/>
      <c r="BC75" s="400"/>
      <c r="BD75" s="400"/>
      <c r="BE75" s="400"/>
      <c r="BF75" s="400"/>
      <c r="BG75" s="20"/>
      <c r="BK75" s="85">
        <f>AA73</f>
        <v>4</v>
      </c>
      <c r="BL75" s="86" t="str">
        <f>IF(AK13="","",IF(AND(BK69=$BU$62,$BL$65=$BU$63),"X",""))</f>
        <v/>
      </c>
      <c r="BM75" s="86" t="str">
        <f>IF(AK13="","",IF(AND(BK69=$BU$62,$BM$65=$BU$63),"X",""))</f>
        <v/>
      </c>
      <c r="BN75" s="86" t="str">
        <f>IF(AK13="","",IF(AND(BK69=$BU$62,$BN$65=$BU$63),"X",""))</f>
        <v/>
      </c>
      <c r="BO75" s="86" t="str">
        <f>IF(AK13="","",IF(AND(BK69=$BU$62,$BO$65=$BU$63),"X",""))</f>
        <v/>
      </c>
      <c r="BP75" s="86" t="str">
        <f>IF(AK13="","",IF(AND(BK69=$BU$62,$BP$65=$BU$63),"X",""))</f>
        <v/>
      </c>
      <c r="BR75" s="85" t="str">
        <f>AH73</f>
        <v/>
      </c>
      <c r="BS75" s="86">
        <f>IF(AND($AK$13&lt;&gt;Datos!$A$6,OR($I$66=Datos!M5,$I$67=Datos!N5)),4,0)</f>
        <v>0</v>
      </c>
      <c r="BT75" s="86">
        <f>IF(AND($AK$13=Datos!$A$6,OR($I$66=Datos!M5,$I$67=Datos!N5)),2,0)</f>
        <v>0</v>
      </c>
      <c r="BU75" s="37"/>
    </row>
    <row r="76" spans="1:73" ht="24.75" customHeight="1">
      <c r="A76" s="18"/>
      <c r="C76" s="523"/>
      <c r="D76" s="523"/>
      <c r="E76" s="668" t="s">
        <v>501</v>
      </c>
      <c r="F76" s="669"/>
      <c r="G76" s="669"/>
      <c r="H76" s="670"/>
      <c r="I76" s="658" t="str">
        <f>Datos!B6</f>
        <v>Oportunidad</v>
      </c>
      <c r="J76" s="658"/>
      <c r="K76" s="658"/>
      <c r="L76" s="658"/>
      <c r="M76" s="671"/>
      <c r="N76" s="672"/>
      <c r="O76" s="672"/>
      <c r="P76" s="673"/>
      <c r="Q76" s="46"/>
      <c r="R76" s="666" t="str">
        <f>IF($AK$13=1,Datos!P2,IF(OR($AK$13=2,$AK$13=3),Imp_Est_Pro_Seg!AJ10,IF($AK$13=4,'Seguridad Información'!AJ10,IF($AK$13=5,Imp_oportunidad!AN10,""))))</f>
        <v>Insignificante   -  (1)</v>
      </c>
      <c r="S76" s="666"/>
      <c r="T76" s="666"/>
      <c r="U76" s="666"/>
      <c r="V76" s="666"/>
      <c r="W76" s="666"/>
      <c r="Z76" s="404"/>
      <c r="AA76" s="479"/>
      <c r="AB76" s="393"/>
      <c r="AC76" s="394"/>
      <c r="AD76" s="393"/>
      <c r="AE76" s="394"/>
      <c r="AF76" s="397"/>
      <c r="AG76" s="398"/>
      <c r="AH76" s="397"/>
      <c r="AI76" s="398"/>
      <c r="AJ76" s="397"/>
      <c r="AK76" s="398"/>
      <c r="AP76" s="400"/>
      <c r="AQ76" s="400"/>
      <c r="AR76" s="400"/>
      <c r="AS76" s="400"/>
      <c r="AT76" s="400"/>
      <c r="AU76" s="400"/>
      <c r="AV76" s="400"/>
      <c r="AW76" s="400"/>
      <c r="AX76" s="400"/>
      <c r="AY76" s="400"/>
      <c r="AZ76" s="400"/>
      <c r="BA76" s="400"/>
      <c r="BB76" s="400"/>
      <c r="BC76" s="400"/>
      <c r="BD76" s="400"/>
      <c r="BE76" s="400"/>
      <c r="BF76" s="400"/>
      <c r="BG76" s="20"/>
      <c r="BK76" s="85">
        <f>AA75</f>
        <v>5</v>
      </c>
      <c r="BL76" s="86" t="str">
        <f>IF(AK13="","",IF(AND(BK70=$BU$62,$BL$65=$BU$63),"X",""))</f>
        <v/>
      </c>
      <c r="BM76" s="86" t="str">
        <f>IF(AK13="","",IF(AND(BK70=$BU$62,$BM$65=$BU$63),"X",""))</f>
        <v/>
      </c>
      <c r="BN76" s="86" t="str">
        <f>IF(AK13="","",IF(AND(BK70=$BU$62,$BN$65=$BU$63),"X",""))</f>
        <v/>
      </c>
      <c r="BO76" s="86" t="str">
        <f>IF(AK13="","",IF(AND(BK70=$BU$62,$BO$65=$BU$63),"X",""))</f>
        <v/>
      </c>
      <c r="BP76" s="86" t="str">
        <f>IF(AK13="","",IF(AND(BK70=$BU$62,$BP$65=$BU$63),"X",""))</f>
        <v/>
      </c>
      <c r="BR76" s="85" t="str">
        <f>AH75</f>
        <v/>
      </c>
      <c r="BS76" s="86">
        <f>IF(AND($AK$13&lt;&gt;Datos!$A$6,OR($I$66=Datos!M6,$I$67=Datos!N6)),5,0)</f>
        <v>0</v>
      </c>
      <c r="BT76" s="86">
        <f>IF(AND($AK$13=Datos!$A$6,OR($I$66=Datos!M6,$I$67=Datos!N6)),1,0)</f>
        <v>0</v>
      </c>
      <c r="BU76" s="37"/>
    </row>
    <row r="77" spans="1:73" ht="14.45" customHeight="1">
      <c r="A77" s="18"/>
      <c r="C77" s="523"/>
      <c r="D77" s="523"/>
      <c r="E77" s="455"/>
      <c r="F77" s="455"/>
      <c r="G77" s="455"/>
      <c r="H77" s="455"/>
      <c r="I77" s="455"/>
      <c r="J77" s="525"/>
      <c r="K77" s="525"/>
      <c r="L77" s="525"/>
      <c r="M77" s="525"/>
      <c r="N77" s="525"/>
      <c r="O77" s="525"/>
      <c r="P77" s="525"/>
      <c r="Q77" s="46"/>
      <c r="R77" s="659" t="str">
        <f>IF($AK$13=1,Datos!P3,IF(OR($AK$13=2,$AK$13=3),Imp_Est_Pro_Seg!AK10,IF($AK$13=4,'Seguridad Información'!AK10,IF($AK$13=5,Imp_oportunidad!AM10,""))))</f>
        <v/>
      </c>
      <c r="S77" s="659"/>
      <c r="T77" s="659"/>
      <c r="U77" s="659"/>
      <c r="V77" s="659"/>
      <c r="W77" s="659"/>
      <c r="Z77" s="48"/>
      <c r="AP77" s="143"/>
      <c r="AQ77" s="143"/>
      <c r="AR77" s="143"/>
      <c r="AS77" s="143"/>
      <c r="AT77" s="143"/>
      <c r="AU77" s="143"/>
      <c r="AV77" s="143"/>
      <c r="AW77" s="143"/>
      <c r="AX77" s="143"/>
      <c r="AY77" s="143"/>
      <c r="AZ77" s="143"/>
      <c r="BA77" s="143"/>
      <c r="BB77" s="143"/>
      <c r="BG77" s="20"/>
      <c r="BK77" s="85"/>
      <c r="BL77" s="85">
        <v>1</v>
      </c>
      <c r="BM77" s="85">
        <v>2</v>
      </c>
      <c r="BN77" s="85">
        <v>3</v>
      </c>
      <c r="BO77" s="85">
        <v>4</v>
      </c>
      <c r="BP77" s="85">
        <v>5</v>
      </c>
      <c r="BR77" s="85" t="s">
        <v>371</v>
      </c>
      <c r="BS77" s="86">
        <f>SUM(BS72:BT76)</f>
        <v>1</v>
      </c>
      <c r="BT77" s="85"/>
    </row>
    <row r="78" spans="1:73" ht="14.25" customHeight="1">
      <c r="A78" s="18"/>
      <c r="C78" s="523"/>
      <c r="D78" s="523"/>
      <c r="E78" s="660" t="str">
        <f>IF(AK13=Datos!$A$6,"Escala de impacto
(beneficio)","Escala de impacto")</f>
        <v>Escala de impacto</v>
      </c>
      <c r="F78" s="660"/>
      <c r="G78" s="660"/>
      <c r="H78" s="660"/>
      <c r="I78" s="661"/>
      <c r="J78" s="37"/>
      <c r="P78" s="38"/>
      <c r="R78" s="662" t="str">
        <f>IF($AK$13=1,Enc_Imp_Corrupción!$F$25,IF(OR($AK$13=2,$AK$13=3),Imp_Est_Pro_Seg!AL10,IF($AK$13=4,'Seguridad Información'!AL10,IF($AK$13=5,Imp_oportunidad!AL10,""))))</f>
        <v/>
      </c>
      <c r="S78" s="662"/>
      <c r="T78" s="662"/>
      <c r="U78" s="662"/>
      <c r="V78" s="662"/>
      <c r="W78" s="662"/>
      <c r="BG78" s="20"/>
      <c r="BR78" s="85"/>
      <c r="BS78" s="85"/>
      <c r="BT78" s="85"/>
    </row>
    <row r="79" spans="1:73" ht="28.5" customHeight="1">
      <c r="A79" s="18"/>
      <c r="E79" s="660"/>
      <c r="F79" s="660"/>
      <c r="G79" s="660"/>
      <c r="H79" s="660"/>
      <c r="I79" s="661"/>
      <c r="J79" s="663" t="str">
        <f>IF(J72="","", IF(ISERROR(BU63=TRUE),"",BU63))</f>
        <v>Insignificante   -  (1)</v>
      </c>
      <c r="K79" s="664"/>
      <c r="L79" s="664"/>
      <c r="M79" s="664"/>
      <c r="N79" s="664"/>
      <c r="O79" s="664"/>
      <c r="P79" s="665"/>
      <c r="R79" s="662" t="str">
        <f>IF($AK$13=1,Enc_Imp_Corrupción!$F$26,IF(OR($AK$13=2,$AK$13=3),Imp_Est_Pro_Seg!AM10,IF($AK$13=4,'Seguridad Información'!AM10,IF($AK$13=5,Imp_oportunidad!AK10,""))))</f>
        <v/>
      </c>
      <c r="S79" s="662"/>
      <c r="T79" s="662"/>
      <c r="U79" s="662"/>
      <c r="V79" s="662"/>
      <c r="W79" s="662"/>
      <c r="Z79" s="49"/>
      <c r="BG79" s="20"/>
    </row>
    <row r="80" spans="1:73">
      <c r="A80" s="18"/>
      <c r="E80" s="660"/>
      <c r="F80" s="660"/>
      <c r="G80" s="660"/>
      <c r="H80" s="660"/>
      <c r="I80" s="661"/>
      <c r="J80" s="43"/>
      <c r="K80" s="44"/>
      <c r="L80" s="44"/>
      <c r="M80" s="44"/>
      <c r="N80" s="44"/>
      <c r="O80" s="44"/>
      <c r="P80" s="45"/>
      <c r="R80" s="662" t="str">
        <f>IF($AK$13=1,Enc_Imp_Corrupción!$F$27,IF(OR($AK$13=2,$AK$13=3),Imp_Est_Pro_Seg!AN10,IF($AK$13=4,'Seguridad Información'!AN10,IF($AK$13=5,Imp_oportunidad!AJ10,""))))</f>
        <v/>
      </c>
      <c r="S80" s="662"/>
      <c r="T80" s="662"/>
      <c r="U80" s="662"/>
      <c r="V80" s="662"/>
      <c r="W80" s="662"/>
      <c r="Z80" s="49"/>
      <c r="BG80" s="20"/>
    </row>
    <row r="81" spans="1:78" ht="30" hidden="1" customHeight="1">
      <c r="A81" s="18"/>
      <c r="F81" s="460" t="s">
        <v>502</v>
      </c>
      <c r="G81" s="460"/>
      <c r="H81" s="460" t="s">
        <v>503</v>
      </c>
      <c r="I81" s="460"/>
      <c r="Z81" s="49"/>
      <c r="BG81" s="20"/>
    </row>
    <row r="82" spans="1:78" ht="32.450000000000003" hidden="1" customHeight="1">
      <c r="A82" s="18"/>
      <c r="F82" s="50"/>
      <c r="G82" s="25"/>
      <c r="H82" s="87">
        <f>IF(R76&lt;&gt;"",1,IF(R77&lt;&gt;"",2,IF(R78&lt;&gt;"",3,IF(R79&lt;&gt;"",4,IF(R80&lt;&gt;"",5,"")))))</f>
        <v>1</v>
      </c>
      <c r="I82" s="25"/>
      <c r="Z82" s="49"/>
      <c r="BG82" s="20"/>
      <c r="BL82" s="39"/>
      <c r="BM82" s="39"/>
      <c r="BN82" s="39"/>
      <c r="BO82" s="39"/>
    </row>
    <row r="83" spans="1:78" ht="30" customHeight="1" thickBot="1">
      <c r="A83" s="51"/>
      <c r="B83" s="52"/>
      <c r="C83" s="52"/>
      <c r="D83" s="52"/>
      <c r="E83" s="52"/>
      <c r="F83" s="52"/>
      <c r="G83" s="52"/>
      <c r="H83" s="52"/>
      <c r="I83" s="52"/>
      <c r="J83" s="52"/>
      <c r="K83" s="52"/>
      <c r="L83" s="52"/>
      <c r="M83" s="52"/>
      <c r="N83" s="52"/>
      <c r="O83" s="52"/>
      <c r="P83" s="52"/>
      <c r="Q83" s="52"/>
      <c r="R83" s="52"/>
      <c r="S83" s="52"/>
      <c r="T83" s="52"/>
      <c r="U83" s="52"/>
      <c r="V83" s="52"/>
      <c r="W83" s="52"/>
      <c r="X83" s="52"/>
      <c r="Y83" s="52"/>
      <c r="Z83" s="53"/>
      <c r="AA83" s="52"/>
      <c r="AB83" s="52"/>
      <c r="AC83" s="52"/>
      <c r="AD83" s="52"/>
      <c r="AE83" s="52"/>
      <c r="AF83" s="52"/>
      <c r="AG83" s="52"/>
      <c r="AH83" s="52"/>
      <c r="AI83" s="52"/>
      <c r="AJ83" s="52"/>
      <c r="AK83" s="52"/>
      <c r="AL83" s="52"/>
      <c r="AM83" s="52"/>
      <c r="AN83" s="52"/>
      <c r="AO83" s="52"/>
      <c r="AP83" s="52"/>
      <c r="AQ83" s="52"/>
      <c r="AR83" s="52"/>
      <c r="AS83" s="52"/>
      <c r="AT83" s="52"/>
      <c r="AU83" s="52"/>
      <c r="AV83" s="52"/>
      <c r="AW83" s="52"/>
      <c r="AX83" s="52"/>
      <c r="AY83" s="52"/>
      <c r="AZ83" s="52"/>
      <c r="BA83" s="52"/>
      <c r="BB83" s="52"/>
      <c r="BC83" s="52"/>
      <c r="BD83" s="52"/>
      <c r="BE83" s="52"/>
      <c r="BF83" s="52"/>
      <c r="BG83" s="54"/>
    </row>
    <row r="84" spans="1:78" ht="32.25" customHeight="1" thickBot="1">
      <c r="A84" s="380" t="s">
        <v>504</v>
      </c>
      <c r="B84" s="381"/>
      <c r="C84" s="381"/>
      <c r="D84" s="381"/>
      <c r="E84" s="381"/>
      <c r="F84" s="381"/>
      <c r="G84" s="381"/>
      <c r="H84" s="381"/>
      <c r="I84" s="381"/>
      <c r="J84" s="382"/>
      <c r="K84" s="27"/>
      <c r="L84" s="27"/>
      <c r="M84" s="16"/>
      <c r="N84" s="16"/>
      <c r="O84" s="16"/>
      <c r="P84" s="16"/>
      <c r="Q84" s="16"/>
      <c r="R84" s="16"/>
      <c r="S84" s="16"/>
      <c r="T84" s="16"/>
      <c r="U84" s="16"/>
      <c r="V84" s="16"/>
      <c r="W84" s="16"/>
      <c r="X84" s="529" t="s">
        <v>505</v>
      </c>
      <c r="Y84" s="530"/>
      <c r="Z84" s="530"/>
      <c r="AA84" s="530"/>
      <c r="AB84" s="530"/>
      <c r="AC84" s="530"/>
      <c r="AD84" s="530"/>
      <c r="AE84" s="530"/>
      <c r="AF84" s="530"/>
      <c r="AG84" s="530"/>
      <c r="AH84" s="530"/>
      <c r="AI84" s="530"/>
      <c r="AJ84" s="530"/>
      <c r="AK84" s="530"/>
      <c r="AL84" s="530"/>
      <c r="AM84" s="531"/>
      <c r="AN84" s="535" t="s">
        <v>506</v>
      </c>
      <c r="AO84" s="536"/>
      <c r="AP84" s="536"/>
      <c r="AQ84" s="536"/>
      <c r="AR84" s="536"/>
      <c r="AS84" s="537"/>
      <c r="AT84" s="16"/>
      <c r="AU84" s="98"/>
      <c r="AV84" s="98"/>
      <c r="AW84" s="16"/>
      <c r="AX84" s="16"/>
      <c r="AY84" s="16"/>
      <c r="AZ84" s="16"/>
      <c r="BA84" s="16"/>
      <c r="BB84" s="16"/>
      <c r="BC84" s="16"/>
      <c r="BD84" s="16"/>
      <c r="BE84" s="16"/>
      <c r="BF84" s="16"/>
      <c r="BG84" s="17"/>
    </row>
    <row r="85" spans="1:78" ht="15" customHeight="1">
      <c r="A85" s="18"/>
      <c r="X85" s="526" t="s">
        <v>507</v>
      </c>
      <c r="Y85" s="526"/>
      <c r="Z85" s="526"/>
      <c r="AA85" s="526"/>
      <c r="AB85" s="526" t="s">
        <v>508</v>
      </c>
      <c r="AC85" s="526"/>
      <c r="AD85" s="526" t="s">
        <v>509</v>
      </c>
      <c r="AE85" s="526"/>
      <c r="AF85" s="526" t="s">
        <v>510</v>
      </c>
      <c r="AG85" s="526"/>
      <c r="AH85" s="527" t="s">
        <v>511</v>
      </c>
      <c r="AI85" s="528"/>
      <c r="AJ85" s="526" t="s">
        <v>512</v>
      </c>
      <c r="AK85" s="526"/>
      <c r="AL85" s="532" t="s">
        <v>513</v>
      </c>
      <c r="AM85" s="532"/>
      <c r="AN85" s="538" t="s">
        <v>514</v>
      </c>
      <c r="AO85" s="538"/>
      <c r="AP85" s="538"/>
      <c r="AQ85" s="538"/>
      <c r="AR85" s="542" t="s">
        <v>515</v>
      </c>
      <c r="AS85" s="542"/>
      <c r="AT85" s="99"/>
      <c r="AU85" s="100"/>
      <c r="AV85" s="100"/>
      <c r="AZ85" s="93"/>
      <c r="BA85" s="93"/>
      <c r="BB85" s="93"/>
      <c r="BE85" s="44"/>
      <c r="BG85" s="20"/>
      <c r="BS85" s="556" t="s">
        <v>516</v>
      </c>
      <c r="BT85" s="557"/>
      <c r="BU85" s="558"/>
      <c r="BV85" s="556" t="s">
        <v>517</v>
      </c>
      <c r="BW85" s="557"/>
      <c r="BX85" s="558"/>
    </row>
    <row r="86" spans="1:78" ht="217.5" customHeight="1">
      <c r="A86" s="18"/>
      <c r="D86" s="484" t="s">
        <v>518</v>
      </c>
      <c r="E86" s="484"/>
      <c r="F86" s="484"/>
      <c r="G86" s="484"/>
      <c r="H86" s="484"/>
      <c r="I86" s="484"/>
      <c r="J86" s="484"/>
      <c r="K86" s="484"/>
      <c r="L86" s="484"/>
      <c r="M86" s="484"/>
      <c r="N86" s="484"/>
      <c r="O86" s="484"/>
      <c r="P86" s="484"/>
      <c r="Q86" s="484"/>
      <c r="R86" s="484"/>
      <c r="S86" s="484"/>
      <c r="T86" s="521" t="s">
        <v>519</v>
      </c>
      <c r="U86" s="521"/>
      <c r="V86" s="521"/>
      <c r="W86" s="521"/>
      <c r="X86" s="522" t="s">
        <v>520</v>
      </c>
      <c r="Y86" s="522"/>
      <c r="Z86" s="522" t="s">
        <v>521</v>
      </c>
      <c r="AA86" s="522"/>
      <c r="AB86" s="522" t="s">
        <v>522</v>
      </c>
      <c r="AC86" s="522"/>
      <c r="AD86" s="522" t="s">
        <v>523</v>
      </c>
      <c r="AE86" s="522"/>
      <c r="AF86" s="522" t="s">
        <v>524</v>
      </c>
      <c r="AG86" s="522"/>
      <c r="AH86" s="522" t="s">
        <v>525</v>
      </c>
      <c r="AI86" s="522"/>
      <c r="AJ86" s="522" t="s">
        <v>526</v>
      </c>
      <c r="AK86" s="522"/>
      <c r="AL86" s="532"/>
      <c r="AM86" s="532"/>
      <c r="AN86" s="539" t="s">
        <v>527</v>
      </c>
      <c r="AO86" s="540"/>
      <c r="AP86" s="540"/>
      <c r="AQ86" s="541"/>
      <c r="AR86" s="542"/>
      <c r="AS86" s="542"/>
      <c r="AT86" s="534" t="s">
        <v>528</v>
      </c>
      <c r="AU86" s="510"/>
      <c r="AV86" s="511"/>
      <c r="AW86" s="534" t="s">
        <v>529</v>
      </c>
      <c r="AX86" s="510"/>
      <c r="AY86" s="511"/>
      <c r="AZ86" s="559" t="str">
        <f>IF(AK13=Datos!A6,"¿El conjunto de controles ayuda a incrementar la probabilidad?","¿El conjunto de controles ayuda a disminunir la probabilidad?")</f>
        <v>¿El conjunto de controles ayuda a disminunir la probabilidad?</v>
      </c>
      <c r="BA86" s="560"/>
      <c r="BB86" s="561"/>
      <c r="BC86" s="562" t="s">
        <v>530</v>
      </c>
      <c r="BD86" s="563"/>
      <c r="BE86" s="563"/>
      <c r="BF86" s="563"/>
      <c r="BG86" s="564"/>
      <c r="BI86" s="55" t="str">
        <f>$X$85</f>
        <v>Responsable</v>
      </c>
      <c r="BJ86" s="55" t="str">
        <f>$X$85</f>
        <v>Responsable</v>
      </c>
      <c r="BK86" s="55" t="str">
        <f>$AB$85</f>
        <v>Periodicidad</v>
      </c>
      <c r="BL86" s="55" t="str">
        <f>$AD$85</f>
        <v>Propósito</v>
      </c>
      <c r="BM86" s="55" t="str">
        <f>$AF$85</f>
        <v>Realización</v>
      </c>
      <c r="BN86" s="55" t="str">
        <f>$AH$85</f>
        <v>Observación</v>
      </c>
      <c r="BO86" s="55" t="str">
        <f>$AJ$85</f>
        <v>Evidencia</v>
      </c>
      <c r="BP86" s="56" t="s">
        <v>531</v>
      </c>
      <c r="BQ86" s="89" t="s">
        <v>532</v>
      </c>
      <c r="BR86" s="89" t="s">
        <v>533</v>
      </c>
      <c r="BS86" s="86" t="str">
        <f>Datos!$AO$2</f>
        <v>Fuerte</v>
      </c>
      <c r="BT86" s="86" t="str">
        <f>Datos!$AO$3</f>
        <v>Moderado</v>
      </c>
      <c r="BU86" s="86" t="str">
        <f>Datos!$AO$4</f>
        <v>Débil</v>
      </c>
      <c r="BV86" s="86" t="s">
        <v>534</v>
      </c>
      <c r="BW86" s="86" t="s">
        <v>535</v>
      </c>
      <c r="BX86" s="86" t="s">
        <v>536</v>
      </c>
      <c r="BY86" s="86" t="s">
        <v>537</v>
      </c>
      <c r="BZ86" s="86" t="s">
        <v>538</v>
      </c>
    </row>
    <row r="87" spans="1:78" ht="151.5" customHeight="1">
      <c r="A87" s="18"/>
      <c r="D87" s="436" t="s">
        <v>612</v>
      </c>
      <c r="E87" s="436"/>
      <c r="F87" s="436"/>
      <c r="G87" s="436"/>
      <c r="H87" s="436"/>
      <c r="I87" s="436"/>
      <c r="J87" s="436"/>
      <c r="K87" s="436"/>
      <c r="L87" s="436"/>
      <c r="M87" s="436"/>
      <c r="N87" s="436"/>
      <c r="O87" s="436"/>
      <c r="P87" s="436"/>
      <c r="Q87" s="436"/>
      <c r="R87" s="436"/>
      <c r="S87" s="436"/>
      <c r="T87" s="437" t="str">
        <f t="shared" ref="T87:T96" si="0">IF(D87&lt;&gt;"","Preventivo","")</f>
        <v>Preventivo</v>
      </c>
      <c r="U87" s="437"/>
      <c r="V87" s="437"/>
      <c r="W87" s="437"/>
      <c r="X87" s="438" t="s">
        <v>74</v>
      </c>
      <c r="Y87" s="439"/>
      <c r="Z87" s="438" t="s">
        <v>75</v>
      </c>
      <c r="AA87" s="439"/>
      <c r="AB87" s="438" t="s">
        <v>76</v>
      </c>
      <c r="AC87" s="439"/>
      <c r="AD87" s="438" t="s">
        <v>77</v>
      </c>
      <c r="AE87" s="439"/>
      <c r="AF87" s="438" t="s">
        <v>78</v>
      </c>
      <c r="AG87" s="439"/>
      <c r="AH87" s="438" t="s">
        <v>79</v>
      </c>
      <c r="AI87" s="439"/>
      <c r="AJ87" s="438" t="s">
        <v>80</v>
      </c>
      <c r="AK87" s="439"/>
      <c r="AL87" s="457" t="str">
        <f t="shared" ref="AL87:AL96" si="1">IF(D87&lt;&gt;"",BQ87,"")</f>
        <v>Fuerte</v>
      </c>
      <c r="AM87" s="458"/>
      <c r="AN87" s="438" t="s">
        <v>82</v>
      </c>
      <c r="AO87" s="459"/>
      <c r="AP87" s="459"/>
      <c r="AQ87" s="439"/>
      <c r="AR87" s="457" t="str">
        <f>IF(AN87&lt;&gt;"",BR87,"")</f>
        <v>Fuerte</v>
      </c>
      <c r="AS87" s="458"/>
      <c r="AT87" s="457" t="str">
        <f t="shared" ref="AT87:AT96" si="2">IF(BV87="","",BV87)</f>
        <v>Fuerte</v>
      </c>
      <c r="AU87" s="533"/>
      <c r="AV87" s="458"/>
      <c r="AW87" s="547" t="str">
        <f>IF(OR(AT87="",BX97=""),"",BX97)</f>
        <v>Moderado</v>
      </c>
      <c r="AX87" s="548"/>
      <c r="AY87" s="549"/>
      <c r="AZ87" s="547" t="str">
        <f>IF(AW87="","",IF(BW$97&gt;=Datos!$AS$2,Datos!AQ2,Datos!AQ3))</f>
        <v>No disminuye</v>
      </c>
      <c r="BA87" s="548"/>
      <c r="BB87" s="549"/>
      <c r="BC87" s="347" t="s">
        <v>613</v>
      </c>
      <c r="BD87" s="348"/>
      <c r="BE87" s="348"/>
      <c r="BF87" s="348"/>
      <c r="BG87" s="349"/>
      <c r="BI87" s="86">
        <f>IF(X87=Datos!$AH$2,15,"")</f>
        <v>15</v>
      </c>
      <c r="BJ87" s="86">
        <f>IF(Z87=Datos!$AI$2,15,"")</f>
        <v>15</v>
      </c>
      <c r="BK87" s="86">
        <f>IF(AB87=Datos!$AJ$2,15,"")</f>
        <v>15</v>
      </c>
      <c r="BL87" s="86">
        <f>IF(AD87=Datos!$AK$2,15,"")</f>
        <v>15</v>
      </c>
      <c r="BM87" s="86">
        <f>IF(AF87=Datos!$AL$2,15,"")</f>
        <v>15</v>
      </c>
      <c r="BN87" s="86">
        <f>IF(AH87=Datos!$AM$2,15,"")</f>
        <v>15</v>
      </c>
      <c r="BO87" s="86">
        <f>IF(AJ87=Datos!$AN$2,10,IF(AJ87=Datos!$AN$3,5,IF(AJ87=Datos!$AN$4,"","")))</f>
        <v>10</v>
      </c>
      <c r="BP87" s="86">
        <f>SUM(BI87:BO87)</f>
        <v>100</v>
      </c>
      <c r="BQ87" s="86" t="str">
        <f>IF(D87="","",IF(BP87&gt;=96,Datos!$AO$2,IF(BP87&gt;=86,Datos!$AO$3,IF(BP87&lt;86,Datos!$AO$4,""))))</f>
        <v>Fuerte</v>
      </c>
      <c r="BR87" s="86" t="str">
        <f>IF(AN87="","",IF(AN87=Datos!$AP$2,Datos!$AO$2,IF(AN87=Datos!$AP$3,Datos!$AO$3,IF(AN87=Datos!$AP$4,Datos!$AO$4,""))))</f>
        <v>Fuerte</v>
      </c>
      <c r="BS87" s="86" t="str">
        <f>IF(AND(BQ87=$BS$86,BR87=$BS$86),$BS$86,"")</f>
        <v>Fuerte</v>
      </c>
      <c r="BT87" s="86" t="str">
        <f>IF(AND(BQ87=$BS$86,BR87=$BT$86),$BT$86,IF(AND(BQ87=$BT$86,BR87=$BS$86),$BT$86,IF(AND(BQ87=$BT$86,BR87=$BT$86),$BT$86,"")))</f>
        <v/>
      </c>
      <c r="BU87" s="86" t="str">
        <f>IF(AND(BQ87=$BS$86,BR87=$BU$86),$BU$86,IF(AND(BQ87=$BT$86,BR87=$BU$86),$BU$86,IF(AND(BQ87=$BU$86,BR87=$BS$86),$BU$86,IF(AND(BQ87=$BU$86,BR87=$BT$86),$BU$86,IF(AND(BQ87=$BU$86,BR87=$BU$86),$BU$86,"")))))</f>
        <v/>
      </c>
      <c r="BV87" s="86" t="str">
        <f>IF(BS87&lt;&gt;"",BS87,IF(BT87&lt;&gt;"",BT87,IF(BU87&lt;&gt;"",BU87,"")))</f>
        <v>Fuerte</v>
      </c>
      <c r="BW87" s="86">
        <f>IF(BV87=Datos!$AO$2,100,IF(BV87=Datos!$AO$3,50,IF(BV87=Datos!$AO$4,0,"")))</f>
        <v>100</v>
      </c>
      <c r="BX87" s="92"/>
      <c r="BY87" s="94"/>
      <c r="BZ87" s="91"/>
    </row>
    <row r="88" spans="1:78" ht="116.25" customHeight="1">
      <c r="A88" s="18"/>
      <c r="D88" s="436" t="s">
        <v>614</v>
      </c>
      <c r="E88" s="436"/>
      <c r="F88" s="436"/>
      <c r="G88" s="436"/>
      <c r="H88" s="436"/>
      <c r="I88" s="436"/>
      <c r="J88" s="436"/>
      <c r="K88" s="436"/>
      <c r="L88" s="436"/>
      <c r="M88" s="436"/>
      <c r="N88" s="436"/>
      <c r="O88" s="436"/>
      <c r="P88" s="436"/>
      <c r="Q88" s="436"/>
      <c r="R88" s="436"/>
      <c r="S88" s="436"/>
      <c r="T88" s="437" t="str">
        <f t="shared" si="0"/>
        <v>Preventivo</v>
      </c>
      <c r="U88" s="437"/>
      <c r="V88" s="437"/>
      <c r="W88" s="437"/>
      <c r="X88" s="438" t="s">
        <v>74</v>
      </c>
      <c r="Y88" s="439"/>
      <c r="Z88" s="438" t="s">
        <v>75</v>
      </c>
      <c r="AA88" s="439"/>
      <c r="AB88" s="438" t="s">
        <v>76</v>
      </c>
      <c r="AC88" s="439"/>
      <c r="AD88" s="438" t="s">
        <v>77</v>
      </c>
      <c r="AE88" s="439"/>
      <c r="AF88" s="438" t="s">
        <v>78</v>
      </c>
      <c r="AG88" s="439"/>
      <c r="AH88" s="438" t="s">
        <v>115</v>
      </c>
      <c r="AI88" s="439"/>
      <c r="AJ88" s="438" t="s">
        <v>80</v>
      </c>
      <c r="AK88" s="439"/>
      <c r="AL88" s="457" t="str">
        <f t="shared" si="1"/>
        <v>Débil</v>
      </c>
      <c r="AM88" s="458"/>
      <c r="AN88" s="438" t="s">
        <v>82</v>
      </c>
      <c r="AO88" s="459"/>
      <c r="AP88" s="459"/>
      <c r="AQ88" s="439"/>
      <c r="AR88" s="457" t="str">
        <f t="shared" ref="AR88:AR96" si="3">IF(AN88&lt;&gt;"",BR88,"")</f>
        <v>Fuerte</v>
      </c>
      <c r="AS88" s="458"/>
      <c r="AT88" s="457" t="str">
        <f t="shared" si="2"/>
        <v>Débil</v>
      </c>
      <c r="AU88" s="533"/>
      <c r="AV88" s="458"/>
      <c r="AW88" s="550"/>
      <c r="AX88" s="551"/>
      <c r="AY88" s="552"/>
      <c r="AZ88" s="550"/>
      <c r="BA88" s="551"/>
      <c r="BB88" s="552"/>
      <c r="BC88" s="347" t="s">
        <v>596</v>
      </c>
      <c r="BD88" s="348"/>
      <c r="BE88" s="348"/>
      <c r="BF88" s="348"/>
      <c r="BG88" s="349"/>
      <c r="BI88" s="86">
        <f>IF(X88=Datos!$AH$2,15,"")</f>
        <v>15</v>
      </c>
      <c r="BJ88" s="86">
        <f>IF(Z88=Datos!$AI$2,15,"")</f>
        <v>15</v>
      </c>
      <c r="BK88" s="86">
        <f>IF(AB88=Datos!$AJ$2,15,"")</f>
        <v>15</v>
      </c>
      <c r="BL88" s="86">
        <f>IF(AD88=Datos!$AK$2,15,"")</f>
        <v>15</v>
      </c>
      <c r="BM88" s="86">
        <f>IF(AF88=Datos!$AL$2,15,"")</f>
        <v>15</v>
      </c>
      <c r="BN88" s="86" t="str">
        <f>IF(AH88=Datos!$AM$2,15,"")</f>
        <v/>
      </c>
      <c r="BO88" s="86">
        <f>IF(AJ88=Datos!$AN$2,10,IF(AJ88=Datos!$AN$3,5,IF(AJ88=Datos!$AN$4,"","")))</f>
        <v>10</v>
      </c>
      <c r="BP88" s="86">
        <f t="shared" ref="BP88:BP96" si="4">SUM(BI88:BO88)</f>
        <v>85</v>
      </c>
      <c r="BQ88" s="86" t="str">
        <f>IF(D88="","",IF(BP88&gt;=96,Datos!$AO$2,IF(BP88&gt;=86,Datos!$AO$3,IF(BP88&lt;86,Datos!$AO$4,""))))</f>
        <v>Débil</v>
      </c>
      <c r="BR88" s="86" t="str">
        <f>IF(AN88="","",IF(AN88=Datos!$AP$2,Datos!$AO$2,IF(AN88=Datos!$AP$3,Datos!$AO$3,IF(AN88=Datos!$AP$4,Datos!$AO$4,""))))</f>
        <v>Fuerte</v>
      </c>
      <c r="BS88" s="86" t="str">
        <f t="shared" ref="BS88:BS96" si="5">IF(AND(BQ88=$BS$86,BR88=$BS$86),$BS$86,"")</f>
        <v/>
      </c>
      <c r="BT88" s="86" t="str">
        <f t="shared" ref="BT88:BT96" si="6">IF(AND(BQ88=$BS$86,BR88=$BT$86),$BT$86,IF(AND(BQ88=$BT$86,BR88=$BS$86),$BT$86,IF(AND(BQ88=$BT$86,BR88=$BT$86),$BT$86,"")))</f>
        <v/>
      </c>
      <c r="BU88" s="86" t="str">
        <f t="shared" ref="BU88:BU96" si="7">IF(AND(BQ88=$BS$86,BR88=$BU$86),$BU$86,IF(AND(BQ88=$BT$86,BR88=$BU$86),$BU$86,IF(AND(BQ88=$BU$86,BR88=$BS$86),$BU$86,IF(AND(BQ88=$BU$86,BR88=$BT$86),$BU$86,IF(AND(BQ88=$BU$86,BR88=$BU$86),$BU$86,"")))))</f>
        <v>Débil</v>
      </c>
      <c r="BV88" s="86" t="str">
        <f t="shared" ref="BV88:BV96" si="8">IF(BS88&lt;&gt;"",BS88,IF(BT88&lt;&gt;"",BT88,IF(BU88&lt;&gt;"",BU88,"")))</f>
        <v>Débil</v>
      </c>
      <c r="BW88" s="86">
        <f>IF(BV88=Datos!$AO$2,100,IF(BV88=Datos!$AO$3,50,IF(BV88=Datos!$AO$4,0,"")))</f>
        <v>0</v>
      </c>
      <c r="BX88" s="92"/>
      <c r="BY88" s="92"/>
      <c r="BZ88" s="91"/>
    </row>
    <row r="89" spans="1:78" ht="81" customHeight="1">
      <c r="A89" s="18"/>
      <c r="D89" s="436" t="s">
        <v>615</v>
      </c>
      <c r="E89" s="436"/>
      <c r="F89" s="436"/>
      <c r="G89" s="436"/>
      <c r="H89" s="436"/>
      <c r="I89" s="436"/>
      <c r="J89" s="436"/>
      <c r="K89" s="436"/>
      <c r="L89" s="436"/>
      <c r="M89" s="436"/>
      <c r="N89" s="436"/>
      <c r="O89" s="436"/>
      <c r="P89" s="436"/>
      <c r="Q89" s="436"/>
      <c r="R89" s="436"/>
      <c r="S89" s="436"/>
      <c r="T89" s="437" t="str">
        <f t="shared" si="0"/>
        <v>Preventivo</v>
      </c>
      <c r="U89" s="437"/>
      <c r="V89" s="437"/>
      <c r="W89" s="437"/>
      <c r="X89" s="438" t="s">
        <v>74</v>
      </c>
      <c r="Y89" s="439"/>
      <c r="Z89" s="438" t="s">
        <v>75</v>
      </c>
      <c r="AA89" s="439"/>
      <c r="AB89" s="438" t="s">
        <v>76</v>
      </c>
      <c r="AC89" s="439"/>
      <c r="AD89" s="438" t="s">
        <v>77</v>
      </c>
      <c r="AE89" s="439"/>
      <c r="AF89" s="438" t="s">
        <v>78</v>
      </c>
      <c r="AG89" s="439"/>
      <c r="AH89" s="438" t="s">
        <v>79</v>
      </c>
      <c r="AI89" s="439"/>
      <c r="AJ89" s="438" t="s">
        <v>80</v>
      </c>
      <c r="AK89" s="439"/>
      <c r="AL89" s="457" t="str">
        <f t="shared" si="1"/>
        <v>Fuerte</v>
      </c>
      <c r="AM89" s="458"/>
      <c r="AN89" s="438" t="s">
        <v>82</v>
      </c>
      <c r="AO89" s="459"/>
      <c r="AP89" s="459"/>
      <c r="AQ89" s="439"/>
      <c r="AR89" s="457" t="str">
        <f t="shared" si="3"/>
        <v>Fuerte</v>
      </c>
      <c r="AS89" s="458"/>
      <c r="AT89" s="457" t="str">
        <f t="shared" si="2"/>
        <v>Fuerte</v>
      </c>
      <c r="AU89" s="533"/>
      <c r="AV89" s="458"/>
      <c r="AW89" s="550"/>
      <c r="AX89" s="551"/>
      <c r="AY89" s="552"/>
      <c r="AZ89" s="550"/>
      <c r="BA89" s="551"/>
      <c r="BB89" s="552"/>
      <c r="BC89" s="347" t="s">
        <v>616</v>
      </c>
      <c r="BD89" s="348"/>
      <c r="BE89" s="348"/>
      <c r="BF89" s="348"/>
      <c r="BG89" s="349"/>
      <c r="BI89" s="86">
        <f>IF(X89=Datos!$AH$2,15,"")</f>
        <v>15</v>
      </c>
      <c r="BJ89" s="86">
        <f>IF(Z89=Datos!$AI$2,15,"")</f>
        <v>15</v>
      </c>
      <c r="BK89" s="86">
        <f>IF(AB89=Datos!$AJ$2,15,"")</f>
        <v>15</v>
      </c>
      <c r="BL89" s="86">
        <f>IF(AD89=Datos!$AK$2,15,"")</f>
        <v>15</v>
      </c>
      <c r="BM89" s="86">
        <f>IF(AF89=Datos!$AL$2,15,"")</f>
        <v>15</v>
      </c>
      <c r="BN89" s="86">
        <f>IF(AH89=Datos!$AM$2,15,"")</f>
        <v>15</v>
      </c>
      <c r="BO89" s="86">
        <f>IF(AJ89=Datos!$AN$2,10,IF(AJ89=Datos!$AN$3,5,IF(AJ89=Datos!$AN$4,"","")))</f>
        <v>10</v>
      </c>
      <c r="BP89" s="86">
        <f t="shared" si="4"/>
        <v>100</v>
      </c>
      <c r="BQ89" s="86" t="str">
        <f>IF(D89="","",IF(BP89&gt;=96,Datos!$AO$2,IF(BP89&gt;=86,Datos!$AO$3,IF(BP89&lt;86,Datos!$AO$4,""))))</f>
        <v>Fuerte</v>
      </c>
      <c r="BR89" s="86" t="str">
        <f>IF(AN89="","",IF(AN89=Datos!$AP$2,Datos!$AO$2,IF(AN89=Datos!$AP$3,Datos!$AO$3,IF(AN89=Datos!$AP$4,Datos!$AO$4,""))))</f>
        <v>Fuerte</v>
      </c>
      <c r="BS89" s="86" t="str">
        <f t="shared" si="5"/>
        <v>Fuerte</v>
      </c>
      <c r="BT89" s="86" t="str">
        <f t="shared" si="6"/>
        <v/>
      </c>
      <c r="BU89" s="86" t="str">
        <f t="shared" si="7"/>
        <v/>
      </c>
      <c r="BV89" s="86" t="str">
        <f t="shared" si="8"/>
        <v>Fuerte</v>
      </c>
      <c r="BW89" s="86">
        <f>IF(BV89=Datos!$AO$2,100,IF(BV89=Datos!$AO$3,50,IF(BV89=Datos!$AO$4,0,"")))</f>
        <v>100</v>
      </c>
      <c r="BX89" s="92"/>
      <c r="BY89" s="92"/>
      <c r="BZ89" s="91"/>
    </row>
    <row r="90" spans="1:78" ht="26.25" customHeight="1">
      <c r="A90" s="18"/>
      <c r="D90" s="436"/>
      <c r="E90" s="436"/>
      <c r="F90" s="436"/>
      <c r="G90" s="436"/>
      <c r="H90" s="436"/>
      <c r="I90" s="436"/>
      <c r="J90" s="436"/>
      <c r="K90" s="436"/>
      <c r="L90" s="436"/>
      <c r="M90" s="436"/>
      <c r="N90" s="436"/>
      <c r="O90" s="436"/>
      <c r="P90" s="436"/>
      <c r="Q90" s="436"/>
      <c r="R90" s="436"/>
      <c r="S90" s="436"/>
      <c r="T90" s="437" t="str">
        <f t="shared" si="0"/>
        <v/>
      </c>
      <c r="U90" s="437"/>
      <c r="V90" s="437"/>
      <c r="W90" s="437"/>
      <c r="X90" s="438"/>
      <c r="Y90" s="439"/>
      <c r="Z90" s="438"/>
      <c r="AA90" s="439"/>
      <c r="AB90" s="438"/>
      <c r="AC90" s="439"/>
      <c r="AD90" s="438"/>
      <c r="AE90" s="439"/>
      <c r="AF90" s="438"/>
      <c r="AG90" s="439"/>
      <c r="AH90" s="438"/>
      <c r="AI90" s="439"/>
      <c r="AJ90" s="438"/>
      <c r="AK90" s="439"/>
      <c r="AL90" s="457" t="str">
        <f t="shared" si="1"/>
        <v/>
      </c>
      <c r="AM90" s="458"/>
      <c r="AN90" s="438"/>
      <c r="AO90" s="459"/>
      <c r="AP90" s="459"/>
      <c r="AQ90" s="439"/>
      <c r="AR90" s="457" t="str">
        <f t="shared" si="3"/>
        <v/>
      </c>
      <c r="AS90" s="458"/>
      <c r="AT90" s="457" t="str">
        <f t="shared" si="2"/>
        <v/>
      </c>
      <c r="AU90" s="533"/>
      <c r="AV90" s="458"/>
      <c r="AW90" s="550"/>
      <c r="AX90" s="551"/>
      <c r="AY90" s="552"/>
      <c r="AZ90" s="550"/>
      <c r="BA90" s="551"/>
      <c r="BB90" s="552"/>
      <c r="BC90" s="347"/>
      <c r="BD90" s="348"/>
      <c r="BE90" s="348"/>
      <c r="BF90" s="348"/>
      <c r="BG90" s="349"/>
      <c r="BI90" s="86" t="str">
        <f>IF(X90=Datos!$AH$2,15,"")</f>
        <v/>
      </c>
      <c r="BJ90" s="86" t="str">
        <f>IF(Z90=Datos!$AI$2,15,"")</f>
        <v/>
      </c>
      <c r="BK90" s="86" t="str">
        <f>IF(AB90=Datos!$AJ$2,15,"")</f>
        <v/>
      </c>
      <c r="BL90" s="86" t="str">
        <f>IF(AD90=Datos!$AK$2,15,"")</f>
        <v/>
      </c>
      <c r="BM90" s="86" t="str">
        <f>IF(AF90=Datos!$AL$2,15,"")</f>
        <v/>
      </c>
      <c r="BN90" s="86" t="str">
        <f>IF(AH90=Datos!$AM$2,15,"")</f>
        <v/>
      </c>
      <c r="BO90" s="86" t="str">
        <f>IF(AJ90=Datos!$AN$2,10,IF(AJ90=Datos!$AN$3,5,IF(AJ90=Datos!$AN$4,"","")))</f>
        <v/>
      </c>
      <c r="BP90" s="86">
        <f t="shared" si="4"/>
        <v>0</v>
      </c>
      <c r="BQ90" s="86" t="str">
        <f>IF(D90="","",IF(BP90&gt;=96,Datos!$AO$2,IF(BP90&gt;=86,Datos!$AO$3,IF(BP90&lt;86,Datos!$AO$4,""))))</f>
        <v/>
      </c>
      <c r="BR90" s="86" t="str">
        <f>IF(AN90="","",IF(AN90=Datos!$AP$2,Datos!$AO$2,IF(AN90=Datos!$AP$3,Datos!$AO$3,IF(AN90=Datos!$AP$4,Datos!$AO$4,""))))</f>
        <v/>
      </c>
      <c r="BS90" s="86" t="str">
        <f t="shared" si="5"/>
        <v/>
      </c>
      <c r="BT90" s="86" t="str">
        <f t="shared" si="6"/>
        <v/>
      </c>
      <c r="BU90" s="86" t="str">
        <f t="shared" si="7"/>
        <v/>
      </c>
      <c r="BV90" s="86" t="str">
        <f t="shared" si="8"/>
        <v/>
      </c>
      <c r="BW90" s="86" t="str">
        <f>IF(BV90=Datos!$AO$2,100,IF(BV90=Datos!$AO$3,50,IF(BV90=Datos!$AO$4,0,"")))</f>
        <v/>
      </c>
      <c r="BX90" s="92"/>
      <c r="BY90" s="92"/>
      <c r="BZ90" s="91"/>
    </row>
    <row r="91" spans="1:78" ht="26.25" customHeight="1">
      <c r="A91" s="18"/>
      <c r="D91" s="436"/>
      <c r="E91" s="436"/>
      <c r="F91" s="436"/>
      <c r="G91" s="436"/>
      <c r="H91" s="436"/>
      <c r="I91" s="436"/>
      <c r="J91" s="436"/>
      <c r="K91" s="436"/>
      <c r="L91" s="436"/>
      <c r="M91" s="436"/>
      <c r="N91" s="436"/>
      <c r="O91" s="436"/>
      <c r="P91" s="436"/>
      <c r="Q91" s="436"/>
      <c r="R91" s="436"/>
      <c r="S91" s="436"/>
      <c r="T91" s="437" t="str">
        <f t="shared" si="0"/>
        <v/>
      </c>
      <c r="U91" s="437"/>
      <c r="V91" s="437"/>
      <c r="W91" s="437"/>
      <c r="X91" s="438"/>
      <c r="Y91" s="439"/>
      <c r="Z91" s="438"/>
      <c r="AA91" s="439"/>
      <c r="AB91" s="438"/>
      <c r="AC91" s="439"/>
      <c r="AD91" s="438"/>
      <c r="AE91" s="439"/>
      <c r="AF91" s="438"/>
      <c r="AG91" s="439"/>
      <c r="AH91" s="438"/>
      <c r="AI91" s="439"/>
      <c r="AJ91" s="438"/>
      <c r="AK91" s="439"/>
      <c r="AL91" s="457" t="str">
        <f t="shared" si="1"/>
        <v/>
      </c>
      <c r="AM91" s="458"/>
      <c r="AN91" s="438"/>
      <c r="AO91" s="459"/>
      <c r="AP91" s="459"/>
      <c r="AQ91" s="439"/>
      <c r="AR91" s="457" t="str">
        <f t="shared" si="3"/>
        <v/>
      </c>
      <c r="AS91" s="458"/>
      <c r="AT91" s="457" t="str">
        <f t="shared" si="2"/>
        <v/>
      </c>
      <c r="AU91" s="533"/>
      <c r="AV91" s="458"/>
      <c r="AW91" s="550"/>
      <c r="AX91" s="551"/>
      <c r="AY91" s="552"/>
      <c r="AZ91" s="550"/>
      <c r="BA91" s="551"/>
      <c r="BB91" s="552"/>
      <c r="BC91" s="347"/>
      <c r="BD91" s="348"/>
      <c r="BE91" s="348"/>
      <c r="BF91" s="348"/>
      <c r="BG91" s="349"/>
      <c r="BI91" s="86" t="str">
        <f>IF(X91=Datos!$AH$2,15,"")</f>
        <v/>
      </c>
      <c r="BJ91" s="86" t="str">
        <f>IF(Z91=Datos!$AI$2,15,"")</f>
        <v/>
      </c>
      <c r="BK91" s="86" t="str">
        <f>IF(AB91=Datos!$AJ$2,15,"")</f>
        <v/>
      </c>
      <c r="BL91" s="86" t="str">
        <f>IF(AD91=Datos!$AK$2,15,"")</f>
        <v/>
      </c>
      <c r="BM91" s="86" t="str">
        <f>IF(AF91=Datos!$AL$2,15,"")</f>
        <v/>
      </c>
      <c r="BN91" s="86" t="str">
        <f>IF(AH91=Datos!$AM$2,15,"")</f>
        <v/>
      </c>
      <c r="BO91" s="86" t="str">
        <f>IF(AJ91=Datos!$AN$2,10,IF(AJ91=Datos!$AN$3,5,IF(AJ91=Datos!$AN$4,"","")))</f>
        <v/>
      </c>
      <c r="BP91" s="86">
        <f t="shared" si="4"/>
        <v>0</v>
      </c>
      <c r="BQ91" s="86" t="str">
        <f>IF(D91="","",IF(BP91&gt;=96,Datos!$AO$2,IF(BP91&gt;=86,Datos!$AO$3,IF(BP91&lt;86,Datos!$AO$4,""))))</f>
        <v/>
      </c>
      <c r="BR91" s="86" t="str">
        <f>IF(AN91="","",IF(AN91=Datos!$AP$2,Datos!$AO$2,IF(AN91=Datos!$AP$3,Datos!$AO$3,IF(AN91=Datos!$AP$4,Datos!$AO$4,""))))</f>
        <v/>
      </c>
      <c r="BS91" s="86" t="str">
        <f t="shared" si="5"/>
        <v/>
      </c>
      <c r="BT91" s="86" t="str">
        <f t="shared" si="6"/>
        <v/>
      </c>
      <c r="BU91" s="86" t="str">
        <f t="shared" si="7"/>
        <v/>
      </c>
      <c r="BV91" s="86" t="str">
        <f t="shared" si="8"/>
        <v/>
      </c>
      <c r="BW91" s="86" t="str">
        <f>IF(BV91=Datos!$AO$2,100,IF(BV91=Datos!$AO$3,50,IF(BV91=Datos!$AO$4,0,"")))</f>
        <v/>
      </c>
      <c r="BX91" s="92"/>
      <c r="BY91" s="92"/>
      <c r="BZ91" s="91"/>
    </row>
    <row r="92" spans="1:78" ht="26.25" customHeight="1">
      <c r="A92" s="18"/>
      <c r="D92" s="436"/>
      <c r="E92" s="436"/>
      <c r="F92" s="436"/>
      <c r="G92" s="436"/>
      <c r="H92" s="436"/>
      <c r="I92" s="436"/>
      <c r="J92" s="436"/>
      <c r="K92" s="436"/>
      <c r="L92" s="436"/>
      <c r="M92" s="436"/>
      <c r="N92" s="436"/>
      <c r="O92" s="436"/>
      <c r="P92" s="436"/>
      <c r="Q92" s="436"/>
      <c r="R92" s="436"/>
      <c r="S92" s="436"/>
      <c r="T92" s="437" t="str">
        <f t="shared" si="0"/>
        <v/>
      </c>
      <c r="U92" s="437"/>
      <c r="V92" s="437"/>
      <c r="W92" s="437"/>
      <c r="X92" s="438"/>
      <c r="Y92" s="439"/>
      <c r="Z92" s="438"/>
      <c r="AA92" s="439"/>
      <c r="AB92" s="438"/>
      <c r="AC92" s="439"/>
      <c r="AD92" s="438"/>
      <c r="AE92" s="439"/>
      <c r="AF92" s="438"/>
      <c r="AG92" s="439"/>
      <c r="AH92" s="438"/>
      <c r="AI92" s="439"/>
      <c r="AJ92" s="438"/>
      <c r="AK92" s="439"/>
      <c r="AL92" s="457" t="str">
        <f t="shared" si="1"/>
        <v/>
      </c>
      <c r="AM92" s="458"/>
      <c r="AN92" s="438"/>
      <c r="AO92" s="459"/>
      <c r="AP92" s="459"/>
      <c r="AQ92" s="439"/>
      <c r="AR92" s="457" t="str">
        <f t="shared" si="3"/>
        <v/>
      </c>
      <c r="AS92" s="458"/>
      <c r="AT92" s="457" t="str">
        <f t="shared" si="2"/>
        <v/>
      </c>
      <c r="AU92" s="533"/>
      <c r="AV92" s="458"/>
      <c r="AW92" s="550"/>
      <c r="AX92" s="551"/>
      <c r="AY92" s="552"/>
      <c r="AZ92" s="550"/>
      <c r="BA92" s="551"/>
      <c r="BB92" s="552"/>
      <c r="BC92" s="347"/>
      <c r="BD92" s="348"/>
      <c r="BE92" s="348"/>
      <c r="BF92" s="348"/>
      <c r="BG92" s="349"/>
      <c r="BI92" s="86" t="str">
        <f>IF(X92=Datos!$AH$2,15,"")</f>
        <v/>
      </c>
      <c r="BJ92" s="86" t="str">
        <f>IF(Z92=Datos!$AI$2,15,"")</f>
        <v/>
      </c>
      <c r="BK92" s="86" t="str">
        <f>IF(AB92=Datos!$AJ$2,15,"")</f>
        <v/>
      </c>
      <c r="BL92" s="86" t="str">
        <f>IF(AD92=Datos!$AK$2,15,"")</f>
        <v/>
      </c>
      <c r="BM92" s="86" t="str">
        <f>IF(AF92=Datos!$AL$2,15,"")</f>
        <v/>
      </c>
      <c r="BN92" s="86" t="str">
        <f>IF(AH92=Datos!$AM$2,15,"")</f>
        <v/>
      </c>
      <c r="BO92" s="86" t="str">
        <f>IF(AJ92=Datos!$AN$2,10,IF(AJ92=Datos!$AN$3,5,IF(AJ92=Datos!$AN$4,"","")))</f>
        <v/>
      </c>
      <c r="BP92" s="86">
        <f t="shared" si="4"/>
        <v>0</v>
      </c>
      <c r="BQ92" s="86" t="str">
        <f>IF(D92="","",IF(BP92&gt;=96,Datos!$AO$2,IF(BP92&gt;=86,Datos!$AO$3,IF(BP92&lt;86,Datos!$AO$4,""))))</f>
        <v/>
      </c>
      <c r="BR92" s="86" t="str">
        <f>IF(AN92="","",IF(AN92=Datos!$AP$2,Datos!$AO$2,IF(AN92=Datos!$AP$3,Datos!$AO$3,IF(AN92=Datos!$AP$4,Datos!$AO$4,""))))</f>
        <v/>
      </c>
      <c r="BS92" s="86" t="str">
        <f t="shared" si="5"/>
        <v/>
      </c>
      <c r="BT92" s="86" t="str">
        <f t="shared" si="6"/>
        <v/>
      </c>
      <c r="BU92" s="86" t="str">
        <f t="shared" si="7"/>
        <v/>
      </c>
      <c r="BV92" s="86" t="str">
        <f t="shared" si="8"/>
        <v/>
      </c>
      <c r="BW92" s="86" t="str">
        <f>IF(BV92=Datos!$AO$2,100,IF(BV92=Datos!$AO$3,50,IF(BV92=Datos!$AO$4,0,"")))</f>
        <v/>
      </c>
      <c r="BX92" s="92"/>
      <c r="BY92" s="92"/>
      <c r="BZ92" s="91"/>
    </row>
    <row r="93" spans="1:78" ht="26.25" customHeight="1">
      <c r="A93" s="18"/>
      <c r="D93" s="436"/>
      <c r="E93" s="436"/>
      <c r="F93" s="436"/>
      <c r="G93" s="436"/>
      <c r="H93" s="436"/>
      <c r="I93" s="436"/>
      <c r="J93" s="436"/>
      <c r="K93" s="436"/>
      <c r="L93" s="436"/>
      <c r="M93" s="436"/>
      <c r="N93" s="436"/>
      <c r="O93" s="436"/>
      <c r="P93" s="436"/>
      <c r="Q93" s="436"/>
      <c r="R93" s="436"/>
      <c r="S93" s="436"/>
      <c r="T93" s="437" t="str">
        <f t="shared" si="0"/>
        <v/>
      </c>
      <c r="U93" s="437"/>
      <c r="V93" s="437"/>
      <c r="W93" s="437"/>
      <c r="X93" s="438"/>
      <c r="Y93" s="439"/>
      <c r="Z93" s="438"/>
      <c r="AA93" s="439"/>
      <c r="AB93" s="438"/>
      <c r="AC93" s="439"/>
      <c r="AD93" s="438"/>
      <c r="AE93" s="439"/>
      <c r="AF93" s="438"/>
      <c r="AG93" s="439"/>
      <c r="AH93" s="438"/>
      <c r="AI93" s="439"/>
      <c r="AJ93" s="438"/>
      <c r="AK93" s="439"/>
      <c r="AL93" s="457" t="str">
        <f t="shared" si="1"/>
        <v/>
      </c>
      <c r="AM93" s="458"/>
      <c r="AN93" s="438"/>
      <c r="AO93" s="459"/>
      <c r="AP93" s="459"/>
      <c r="AQ93" s="439"/>
      <c r="AR93" s="457" t="str">
        <f t="shared" si="3"/>
        <v/>
      </c>
      <c r="AS93" s="458"/>
      <c r="AT93" s="457" t="str">
        <f t="shared" si="2"/>
        <v/>
      </c>
      <c r="AU93" s="533"/>
      <c r="AV93" s="458"/>
      <c r="AW93" s="550"/>
      <c r="AX93" s="551"/>
      <c r="AY93" s="552"/>
      <c r="AZ93" s="550"/>
      <c r="BA93" s="551"/>
      <c r="BB93" s="552"/>
      <c r="BC93" s="347"/>
      <c r="BD93" s="348"/>
      <c r="BE93" s="348"/>
      <c r="BF93" s="348"/>
      <c r="BG93" s="349"/>
      <c r="BI93" s="86" t="str">
        <f>IF(X93=Datos!$AH$2,15,"")</f>
        <v/>
      </c>
      <c r="BJ93" s="86" t="str">
        <f>IF(Z93=Datos!$AI$2,15,"")</f>
        <v/>
      </c>
      <c r="BK93" s="86" t="str">
        <f>IF(AB93=Datos!$AJ$2,15,"")</f>
        <v/>
      </c>
      <c r="BL93" s="86" t="str">
        <f>IF(AD93=Datos!$AK$2,15,"")</f>
        <v/>
      </c>
      <c r="BM93" s="86" t="str">
        <f>IF(AF93=Datos!$AL$2,15,"")</f>
        <v/>
      </c>
      <c r="BN93" s="86" t="str">
        <f>IF(AH93=Datos!$AM$2,15,"")</f>
        <v/>
      </c>
      <c r="BO93" s="86" t="str">
        <f>IF(AJ93=Datos!$AN$2,10,IF(AJ93=Datos!$AN$3,5,IF(AJ93=Datos!$AN$4,"","")))</f>
        <v/>
      </c>
      <c r="BP93" s="86">
        <f t="shared" si="4"/>
        <v>0</v>
      </c>
      <c r="BQ93" s="86" t="str">
        <f>IF(D93="","",IF(BP93&gt;=96,Datos!$AO$2,IF(BP93&gt;=86,Datos!$AO$3,IF(BP93&lt;86,Datos!$AO$4,""))))</f>
        <v/>
      </c>
      <c r="BR93" s="86" t="str">
        <f>IF(AN93="","",IF(AN93=Datos!$AP$2,Datos!$AO$2,IF(AN93=Datos!$AP$3,Datos!$AO$3,IF(AN93=Datos!$AP$4,Datos!$AO$4,""))))</f>
        <v/>
      </c>
      <c r="BS93" s="86" t="str">
        <f t="shared" si="5"/>
        <v/>
      </c>
      <c r="BT93" s="86" t="str">
        <f t="shared" si="6"/>
        <v/>
      </c>
      <c r="BU93" s="86" t="str">
        <f t="shared" si="7"/>
        <v/>
      </c>
      <c r="BV93" s="86" t="str">
        <f t="shared" si="8"/>
        <v/>
      </c>
      <c r="BW93" s="86" t="str">
        <f>IF(BV93=Datos!$AO$2,100,IF(BV93=Datos!$AO$3,50,IF(BV93=Datos!$AO$4,0,"")))</f>
        <v/>
      </c>
      <c r="BX93" s="92"/>
      <c r="BY93" s="92"/>
      <c r="BZ93" s="91"/>
    </row>
    <row r="94" spans="1:78" ht="26.25" customHeight="1">
      <c r="A94" s="18"/>
      <c r="D94" s="436"/>
      <c r="E94" s="436"/>
      <c r="F94" s="436"/>
      <c r="G94" s="436"/>
      <c r="H94" s="436"/>
      <c r="I94" s="436"/>
      <c r="J94" s="436"/>
      <c r="K94" s="436"/>
      <c r="L94" s="436"/>
      <c r="M94" s="436"/>
      <c r="N94" s="436"/>
      <c r="O94" s="436"/>
      <c r="P94" s="436"/>
      <c r="Q94" s="436"/>
      <c r="R94" s="436"/>
      <c r="S94" s="436"/>
      <c r="T94" s="437" t="str">
        <f t="shared" si="0"/>
        <v/>
      </c>
      <c r="U94" s="437"/>
      <c r="V94" s="437"/>
      <c r="W94" s="437"/>
      <c r="X94" s="438"/>
      <c r="Y94" s="439"/>
      <c r="Z94" s="438"/>
      <c r="AA94" s="439"/>
      <c r="AB94" s="438"/>
      <c r="AC94" s="439"/>
      <c r="AD94" s="438"/>
      <c r="AE94" s="439"/>
      <c r="AF94" s="438"/>
      <c r="AG94" s="439"/>
      <c r="AH94" s="438"/>
      <c r="AI94" s="439"/>
      <c r="AJ94" s="438"/>
      <c r="AK94" s="439"/>
      <c r="AL94" s="457" t="str">
        <f t="shared" si="1"/>
        <v/>
      </c>
      <c r="AM94" s="458"/>
      <c r="AN94" s="438"/>
      <c r="AO94" s="459"/>
      <c r="AP94" s="459"/>
      <c r="AQ94" s="439"/>
      <c r="AR94" s="457" t="str">
        <f t="shared" si="3"/>
        <v/>
      </c>
      <c r="AS94" s="458"/>
      <c r="AT94" s="457" t="str">
        <f t="shared" si="2"/>
        <v/>
      </c>
      <c r="AU94" s="533"/>
      <c r="AV94" s="458"/>
      <c r="AW94" s="550"/>
      <c r="AX94" s="551"/>
      <c r="AY94" s="552"/>
      <c r="AZ94" s="550"/>
      <c r="BA94" s="551"/>
      <c r="BB94" s="552"/>
      <c r="BC94" s="347"/>
      <c r="BD94" s="348"/>
      <c r="BE94" s="348"/>
      <c r="BF94" s="348"/>
      <c r="BG94" s="349"/>
      <c r="BI94" s="86" t="str">
        <f>IF(X94=Datos!$AH$2,15,"")</f>
        <v/>
      </c>
      <c r="BJ94" s="86" t="str">
        <f>IF(Z94=Datos!$AI$2,15,"")</f>
        <v/>
      </c>
      <c r="BK94" s="86" t="str">
        <f>IF(AB94=Datos!$AJ$2,15,"")</f>
        <v/>
      </c>
      <c r="BL94" s="86" t="str">
        <f>IF(AD94=Datos!$AK$2,15,"")</f>
        <v/>
      </c>
      <c r="BM94" s="86" t="str">
        <f>IF(AF94=Datos!$AL$2,15,"")</f>
        <v/>
      </c>
      <c r="BN94" s="86" t="str">
        <f>IF(AH94=Datos!$AM$2,15,"")</f>
        <v/>
      </c>
      <c r="BO94" s="86" t="str">
        <f>IF(AJ94=Datos!$AN$2,10,IF(AJ94=Datos!$AN$3,5,IF(AJ94=Datos!$AN$4,"","")))</f>
        <v/>
      </c>
      <c r="BP94" s="86">
        <f t="shared" si="4"/>
        <v>0</v>
      </c>
      <c r="BQ94" s="86" t="str">
        <f>IF(D94="","",IF(BP94&gt;=96,Datos!$AO$2,IF(BP94&gt;=86,Datos!$AO$3,IF(BP94&lt;86,Datos!$AO$4,""))))</f>
        <v/>
      </c>
      <c r="BR94" s="86" t="str">
        <f>IF(AN94="","",IF(AN94=Datos!$AP$2,Datos!$AO$2,IF(AN94=Datos!$AP$3,Datos!$AO$3,IF(AN94=Datos!$AP$4,Datos!$AO$4,""))))</f>
        <v/>
      </c>
      <c r="BS94" s="86" t="str">
        <f t="shared" si="5"/>
        <v/>
      </c>
      <c r="BT94" s="86" t="str">
        <f t="shared" si="6"/>
        <v/>
      </c>
      <c r="BU94" s="86" t="str">
        <f t="shared" si="7"/>
        <v/>
      </c>
      <c r="BV94" s="86" t="str">
        <f t="shared" si="8"/>
        <v/>
      </c>
      <c r="BW94" s="86" t="str">
        <f>IF(BV94=Datos!$AO$2,100,IF(BV94=Datos!$AO$3,50,IF(BV94=Datos!$AO$4,0,"")))</f>
        <v/>
      </c>
      <c r="BX94" s="92"/>
      <c r="BY94" s="92"/>
      <c r="BZ94" s="91"/>
    </row>
    <row r="95" spans="1:78" ht="26.25" customHeight="1">
      <c r="A95" s="18"/>
      <c r="D95" s="436"/>
      <c r="E95" s="436"/>
      <c r="F95" s="436"/>
      <c r="G95" s="436"/>
      <c r="H95" s="436"/>
      <c r="I95" s="436"/>
      <c r="J95" s="436"/>
      <c r="K95" s="436"/>
      <c r="L95" s="436"/>
      <c r="M95" s="436"/>
      <c r="N95" s="436"/>
      <c r="O95" s="436"/>
      <c r="P95" s="436"/>
      <c r="Q95" s="436"/>
      <c r="R95" s="436"/>
      <c r="S95" s="436"/>
      <c r="T95" s="437" t="str">
        <f t="shared" si="0"/>
        <v/>
      </c>
      <c r="U95" s="437"/>
      <c r="V95" s="437"/>
      <c r="W95" s="437"/>
      <c r="X95" s="438"/>
      <c r="Y95" s="439"/>
      <c r="Z95" s="438"/>
      <c r="AA95" s="439"/>
      <c r="AB95" s="438"/>
      <c r="AC95" s="439"/>
      <c r="AD95" s="438"/>
      <c r="AE95" s="439"/>
      <c r="AF95" s="438"/>
      <c r="AG95" s="439"/>
      <c r="AH95" s="438"/>
      <c r="AI95" s="439"/>
      <c r="AJ95" s="438"/>
      <c r="AK95" s="439"/>
      <c r="AL95" s="457" t="str">
        <f t="shared" si="1"/>
        <v/>
      </c>
      <c r="AM95" s="458"/>
      <c r="AN95" s="438"/>
      <c r="AO95" s="459"/>
      <c r="AP95" s="459"/>
      <c r="AQ95" s="439"/>
      <c r="AR95" s="457" t="str">
        <f t="shared" si="3"/>
        <v/>
      </c>
      <c r="AS95" s="458"/>
      <c r="AT95" s="457" t="str">
        <f t="shared" si="2"/>
        <v/>
      </c>
      <c r="AU95" s="533"/>
      <c r="AV95" s="458"/>
      <c r="AW95" s="550"/>
      <c r="AX95" s="551"/>
      <c r="AY95" s="552"/>
      <c r="AZ95" s="550"/>
      <c r="BA95" s="551"/>
      <c r="BB95" s="552"/>
      <c r="BC95" s="347"/>
      <c r="BD95" s="348"/>
      <c r="BE95" s="348"/>
      <c r="BF95" s="348"/>
      <c r="BG95" s="349"/>
      <c r="BI95" s="86" t="str">
        <f>IF(X95=Datos!$AH$2,15,"")</f>
        <v/>
      </c>
      <c r="BJ95" s="86" t="str">
        <f>IF(Z95=Datos!$AI$2,15,"")</f>
        <v/>
      </c>
      <c r="BK95" s="86" t="str">
        <f>IF(AB95=Datos!$AJ$2,15,"")</f>
        <v/>
      </c>
      <c r="BL95" s="86" t="str">
        <f>IF(AD95=Datos!$AK$2,15,"")</f>
        <v/>
      </c>
      <c r="BM95" s="86" t="str">
        <f>IF(AF95=Datos!$AL$2,15,"")</f>
        <v/>
      </c>
      <c r="BN95" s="86" t="str">
        <f>IF(AH95=Datos!$AM$2,15,"")</f>
        <v/>
      </c>
      <c r="BO95" s="86" t="str">
        <f>IF(AJ95=Datos!$AN$2,10,IF(AJ95=Datos!$AN$3,5,IF(AJ95=Datos!$AN$4,"","")))</f>
        <v/>
      </c>
      <c r="BP95" s="86">
        <f t="shared" si="4"/>
        <v>0</v>
      </c>
      <c r="BQ95" s="86" t="str">
        <f>IF(D95="","",IF(BP95&gt;=96,Datos!$AO$2,IF(BP95&gt;=86,Datos!$AO$3,IF(BP95&lt;86,Datos!$AO$4,""))))</f>
        <v/>
      </c>
      <c r="BR95" s="86" t="str">
        <f>IF(AN95="","",IF(AN95=Datos!$AP$2,Datos!$AO$2,IF(AN95=Datos!$AP$3,Datos!$AO$3,IF(AN95=Datos!$AP$4,Datos!$AO$4,""))))</f>
        <v/>
      </c>
      <c r="BS95" s="86" t="str">
        <f t="shared" si="5"/>
        <v/>
      </c>
      <c r="BT95" s="86" t="str">
        <f t="shared" si="6"/>
        <v/>
      </c>
      <c r="BU95" s="86" t="str">
        <f t="shared" si="7"/>
        <v/>
      </c>
      <c r="BV95" s="86" t="str">
        <f t="shared" si="8"/>
        <v/>
      </c>
      <c r="BW95" s="86" t="str">
        <f>IF(BV95=Datos!$AO$2,100,IF(BV95=Datos!$AO$3,50,IF(BV95=Datos!$AO$4,0,"")))</f>
        <v/>
      </c>
      <c r="BX95" s="92"/>
      <c r="BY95" s="92"/>
      <c r="BZ95" s="91"/>
    </row>
    <row r="96" spans="1:78" ht="26.25" customHeight="1">
      <c r="A96" s="18"/>
      <c r="D96" s="436"/>
      <c r="E96" s="436"/>
      <c r="F96" s="436"/>
      <c r="G96" s="436"/>
      <c r="H96" s="436"/>
      <c r="I96" s="436"/>
      <c r="J96" s="436"/>
      <c r="K96" s="436"/>
      <c r="L96" s="436"/>
      <c r="M96" s="436"/>
      <c r="N96" s="436"/>
      <c r="O96" s="436"/>
      <c r="P96" s="436"/>
      <c r="Q96" s="436"/>
      <c r="R96" s="436"/>
      <c r="S96" s="436"/>
      <c r="T96" s="437" t="str">
        <f t="shared" si="0"/>
        <v/>
      </c>
      <c r="U96" s="437"/>
      <c r="V96" s="437"/>
      <c r="W96" s="437"/>
      <c r="X96" s="438"/>
      <c r="Y96" s="439"/>
      <c r="Z96" s="438"/>
      <c r="AA96" s="439"/>
      <c r="AB96" s="438"/>
      <c r="AC96" s="439"/>
      <c r="AD96" s="438"/>
      <c r="AE96" s="439"/>
      <c r="AF96" s="438"/>
      <c r="AG96" s="439"/>
      <c r="AH96" s="438"/>
      <c r="AI96" s="439"/>
      <c r="AJ96" s="438"/>
      <c r="AK96" s="439"/>
      <c r="AL96" s="457" t="str">
        <f t="shared" si="1"/>
        <v/>
      </c>
      <c r="AM96" s="458"/>
      <c r="AN96" s="438"/>
      <c r="AO96" s="459"/>
      <c r="AP96" s="459"/>
      <c r="AQ96" s="439"/>
      <c r="AR96" s="457" t="str">
        <f t="shared" si="3"/>
        <v/>
      </c>
      <c r="AS96" s="458"/>
      <c r="AT96" s="457" t="str">
        <f t="shared" si="2"/>
        <v/>
      </c>
      <c r="AU96" s="533"/>
      <c r="AV96" s="458"/>
      <c r="AW96" s="553"/>
      <c r="AX96" s="554"/>
      <c r="AY96" s="555"/>
      <c r="AZ96" s="553"/>
      <c r="BA96" s="554"/>
      <c r="BB96" s="555"/>
      <c r="BC96" s="347"/>
      <c r="BD96" s="348"/>
      <c r="BE96" s="348"/>
      <c r="BF96" s="348"/>
      <c r="BG96" s="349"/>
      <c r="BI96" s="86" t="str">
        <f>IF(X96=Datos!$AH$2,15,"")</f>
        <v/>
      </c>
      <c r="BJ96" s="86" t="str">
        <f>IF(Z96=Datos!$AI$2,15,"")</f>
        <v/>
      </c>
      <c r="BK96" s="86" t="str">
        <f>IF(AB96=Datos!$AJ$2,15,"")</f>
        <v/>
      </c>
      <c r="BL96" s="86" t="str">
        <f>IF(AD96=Datos!$AK$2,15,"")</f>
        <v/>
      </c>
      <c r="BM96" s="86" t="str">
        <f>IF(AF96=Datos!$AL$2,15,"")</f>
        <v/>
      </c>
      <c r="BN96" s="86" t="str">
        <f>IF(AH96=Datos!$AM$2,15,"")</f>
        <v/>
      </c>
      <c r="BO96" s="86" t="str">
        <f>IF(AJ96=Datos!$AN$2,10,IF(AJ96=Datos!$AN$3,5,IF(AJ96=Datos!$AN$4,"","")))</f>
        <v/>
      </c>
      <c r="BP96" s="86">
        <f t="shared" si="4"/>
        <v>0</v>
      </c>
      <c r="BQ96" s="86" t="str">
        <f>IF(D96="","",IF(BP96&gt;=96,Datos!$AO$2,IF(BP96&gt;=86,Datos!$AO$3,IF(BP96&lt;86,Datos!$AO$4,""))))</f>
        <v/>
      </c>
      <c r="BR96" s="86" t="str">
        <f>IF(AN96="","",IF(AN96=Datos!$AP$2,Datos!$AO$2,IF(AN96=Datos!$AP$3,Datos!$AO$3,IF(AN96=Datos!$AP$4,Datos!$AO$4,""))))</f>
        <v/>
      </c>
      <c r="BS96" s="86" t="str">
        <f t="shared" si="5"/>
        <v/>
      </c>
      <c r="BT96" s="86" t="str">
        <f t="shared" si="6"/>
        <v/>
      </c>
      <c r="BU96" s="86" t="str">
        <f t="shared" si="7"/>
        <v/>
      </c>
      <c r="BV96" s="86" t="str">
        <f t="shared" si="8"/>
        <v/>
      </c>
      <c r="BW96" s="86" t="str">
        <f>IF(BV96=Datos!$AO$2,100,IF(BV96=Datos!$AO$3,50,IF(BV96=Datos!$AO$4,0,"")))</f>
        <v/>
      </c>
      <c r="BX96" s="92"/>
      <c r="BY96" s="92"/>
      <c r="BZ96" s="91"/>
    </row>
    <row r="97" spans="1:78" ht="15" customHeight="1">
      <c r="A97" s="18"/>
      <c r="BE97" s="41"/>
      <c r="BG97" s="20"/>
      <c r="BI97" s="85"/>
      <c r="BJ97" s="85"/>
      <c r="BK97" s="85"/>
      <c r="BL97" s="85"/>
      <c r="BM97" s="85"/>
      <c r="BN97" s="85"/>
      <c r="BO97" s="85" t="s">
        <v>545</v>
      </c>
      <c r="BP97" s="85">
        <f>IF(COUNTA(D87:D96)=0,0,SUM(BP87:BP96)/(COUNTA(D87:D96)))</f>
        <v>95</v>
      </c>
      <c r="BV97" s="86" t="s">
        <v>546</v>
      </c>
      <c r="BW97" s="86">
        <f>IF(COUNTA(D87:D96)=0,0,SUM(BW87:BW96)/(COUNTA(D87:S96)))</f>
        <v>66.666666666666671</v>
      </c>
      <c r="BX97" s="90" t="str">
        <f>IF(BW97="","",IF(BW97=100,Datos!$AO$2,IF(BW97&gt;=50,Datos!$AO$3,Datos!$AO$4)))</f>
        <v>Moderado</v>
      </c>
      <c r="BY97" s="90" t="str">
        <f>IF(AZ87="","",AZ87)</f>
        <v>No disminuye</v>
      </c>
      <c r="BZ97" s="90">
        <f>IF(OR(BX97="",BY97=""),"",IF(AND(BX97=Datos!$AO$2,BY97=Datos!$AQ$2),2,IF(AND(BX97=Datos!$AO$2,BY97=Datos!$AQ$3),0,IF(AND(BX97=Datos!$AO$3,BY97=Datos!$AQ$2),1,IF(AND(BX97=Datos!$AO$3,BY97=Datos!$AQ$3),0,IF(BX97=Datos!$AO$4,0,""))))))</f>
        <v>0</v>
      </c>
    </row>
    <row r="98" spans="1:78" ht="15" customHeight="1" thickBot="1">
      <c r="A98" s="18"/>
      <c r="BG98" s="20"/>
    </row>
    <row r="99" spans="1:78" ht="32.25" customHeight="1">
      <c r="A99" s="18"/>
      <c r="X99" s="529" t="s">
        <v>505</v>
      </c>
      <c r="Y99" s="530"/>
      <c r="Z99" s="530"/>
      <c r="AA99" s="530"/>
      <c r="AB99" s="530"/>
      <c r="AC99" s="530"/>
      <c r="AD99" s="530"/>
      <c r="AE99" s="530"/>
      <c r="AF99" s="530"/>
      <c r="AG99" s="530"/>
      <c r="AH99" s="530"/>
      <c r="AI99" s="530"/>
      <c r="AJ99" s="530"/>
      <c r="AK99" s="530"/>
      <c r="AL99" s="530"/>
      <c r="AM99" s="531"/>
      <c r="AN99" s="535" t="s">
        <v>506</v>
      </c>
      <c r="AO99" s="536"/>
      <c r="AP99" s="536"/>
      <c r="AQ99" s="536"/>
      <c r="AR99" s="536"/>
      <c r="AS99" s="537"/>
      <c r="BG99" s="20"/>
    </row>
    <row r="100" spans="1:78" ht="15" customHeight="1">
      <c r="A100" s="18"/>
      <c r="X100" s="526" t="s">
        <v>507</v>
      </c>
      <c r="Y100" s="526"/>
      <c r="Z100" s="526"/>
      <c r="AA100" s="526"/>
      <c r="AB100" s="526" t="s">
        <v>508</v>
      </c>
      <c r="AC100" s="526"/>
      <c r="AD100" s="526" t="s">
        <v>509</v>
      </c>
      <c r="AE100" s="526"/>
      <c r="AF100" s="526" t="s">
        <v>510</v>
      </c>
      <c r="AG100" s="526"/>
      <c r="AH100" s="527" t="s">
        <v>511</v>
      </c>
      <c r="AI100" s="528"/>
      <c r="AJ100" s="526" t="s">
        <v>512</v>
      </c>
      <c r="AK100" s="526"/>
      <c r="AL100" s="532" t="s">
        <v>513</v>
      </c>
      <c r="AM100" s="532"/>
      <c r="AN100" s="538" t="s">
        <v>514</v>
      </c>
      <c r="AO100" s="538"/>
      <c r="AP100" s="538"/>
      <c r="AQ100" s="538"/>
      <c r="AR100" s="542" t="s">
        <v>515</v>
      </c>
      <c r="AS100" s="542"/>
      <c r="BE100" s="44"/>
      <c r="BG100" s="20"/>
      <c r="BS100" s="556" t="s">
        <v>516</v>
      </c>
      <c r="BT100" s="557"/>
      <c r="BU100" s="558"/>
      <c r="BV100" s="556" t="s">
        <v>517</v>
      </c>
      <c r="BW100" s="557"/>
      <c r="BX100" s="558"/>
    </row>
    <row r="101" spans="1:78" ht="217.5" customHeight="1">
      <c r="A101" s="18"/>
      <c r="D101" s="543" t="s">
        <v>547</v>
      </c>
      <c r="E101" s="543"/>
      <c r="F101" s="543"/>
      <c r="G101" s="543"/>
      <c r="H101" s="543"/>
      <c r="I101" s="543"/>
      <c r="J101" s="543"/>
      <c r="K101" s="543"/>
      <c r="L101" s="543"/>
      <c r="M101" s="543"/>
      <c r="N101" s="543"/>
      <c r="O101" s="543"/>
      <c r="P101" s="543"/>
      <c r="Q101" s="543"/>
      <c r="R101" s="543"/>
      <c r="S101" s="543"/>
      <c r="T101" s="521" t="s">
        <v>519</v>
      </c>
      <c r="U101" s="521"/>
      <c r="V101" s="521"/>
      <c r="W101" s="521"/>
      <c r="X101" s="522" t="s">
        <v>520</v>
      </c>
      <c r="Y101" s="522"/>
      <c r="Z101" s="522" t="s">
        <v>521</v>
      </c>
      <c r="AA101" s="522"/>
      <c r="AB101" s="522" t="s">
        <v>522</v>
      </c>
      <c r="AC101" s="522"/>
      <c r="AD101" s="522" t="s">
        <v>523</v>
      </c>
      <c r="AE101" s="522"/>
      <c r="AF101" s="522" t="s">
        <v>524</v>
      </c>
      <c r="AG101" s="522"/>
      <c r="AH101" s="522" t="s">
        <v>525</v>
      </c>
      <c r="AI101" s="522"/>
      <c r="AJ101" s="522" t="s">
        <v>526</v>
      </c>
      <c r="AK101" s="522"/>
      <c r="AL101" s="532"/>
      <c r="AM101" s="532"/>
      <c r="AN101" s="539" t="s">
        <v>527</v>
      </c>
      <c r="AO101" s="540"/>
      <c r="AP101" s="540"/>
      <c r="AQ101" s="541"/>
      <c r="AR101" s="542"/>
      <c r="AS101" s="542"/>
      <c r="AT101" s="544" t="s">
        <v>528</v>
      </c>
      <c r="AU101" s="545"/>
      <c r="AV101" s="546"/>
      <c r="AW101" s="544" t="s">
        <v>529</v>
      </c>
      <c r="AX101" s="545"/>
      <c r="AY101" s="546"/>
      <c r="AZ101" s="559" t="str">
        <f>IF(AK13=Datos!A6,"¿El conjunto de controles ayuda a incrementar el impacto?","¿El conjunto de controles ayuda a disminunir el impacto?")</f>
        <v>¿El conjunto de controles ayuda a disminunir el impacto?</v>
      </c>
      <c r="BA101" s="560"/>
      <c r="BB101" s="561"/>
      <c r="BC101" s="562" t="s">
        <v>530</v>
      </c>
      <c r="BD101" s="563"/>
      <c r="BE101" s="563"/>
      <c r="BF101" s="563"/>
      <c r="BG101" s="564"/>
      <c r="BI101" s="55" t="str">
        <f>$X$85</f>
        <v>Responsable</v>
      </c>
      <c r="BJ101" s="55" t="str">
        <f>$X$85</f>
        <v>Responsable</v>
      </c>
      <c r="BK101" s="55" t="str">
        <f>$AB$85</f>
        <v>Periodicidad</v>
      </c>
      <c r="BL101" s="55" t="str">
        <f>$AD$85</f>
        <v>Propósito</v>
      </c>
      <c r="BM101" s="55" t="str">
        <f>$AF$85</f>
        <v>Realización</v>
      </c>
      <c r="BN101" s="55" t="str">
        <f>$AH$85</f>
        <v>Observación</v>
      </c>
      <c r="BO101" s="55" t="str">
        <f>$AJ$85</f>
        <v>Evidencia</v>
      </c>
      <c r="BP101" s="56" t="s">
        <v>531</v>
      </c>
      <c r="BQ101" s="89" t="s">
        <v>532</v>
      </c>
      <c r="BR101" s="89" t="s">
        <v>533</v>
      </c>
      <c r="BS101" s="86" t="str">
        <f>Datos!$AO$2</f>
        <v>Fuerte</v>
      </c>
      <c r="BT101" s="86" t="str">
        <f>Datos!$AO$3</f>
        <v>Moderado</v>
      </c>
      <c r="BU101" s="86" t="str">
        <f>Datos!$AO$4</f>
        <v>Débil</v>
      </c>
      <c r="BV101" s="86" t="s">
        <v>548</v>
      </c>
      <c r="BW101" s="86" t="s">
        <v>535</v>
      </c>
      <c r="BX101" s="86" t="s">
        <v>536</v>
      </c>
      <c r="BY101" s="86" t="s">
        <v>537</v>
      </c>
      <c r="BZ101" s="86" t="s">
        <v>538</v>
      </c>
    </row>
    <row r="102" spans="1:78" ht="129.75" customHeight="1">
      <c r="A102" s="18"/>
      <c r="D102" s="436" t="s">
        <v>617</v>
      </c>
      <c r="E102" s="436"/>
      <c r="F102" s="436"/>
      <c r="G102" s="436"/>
      <c r="H102" s="436"/>
      <c r="I102" s="436"/>
      <c r="J102" s="436"/>
      <c r="K102" s="436"/>
      <c r="L102" s="436"/>
      <c r="M102" s="436"/>
      <c r="N102" s="436"/>
      <c r="O102" s="436"/>
      <c r="P102" s="436"/>
      <c r="Q102" s="436"/>
      <c r="R102" s="436"/>
      <c r="S102" s="436"/>
      <c r="T102" s="437" t="str">
        <f>IF(D102&lt;&gt;"","Detectivo","")</f>
        <v>Detectivo</v>
      </c>
      <c r="U102" s="437"/>
      <c r="V102" s="437"/>
      <c r="W102" s="437"/>
      <c r="X102" s="438" t="s">
        <v>74</v>
      </c>
      <c r="Y102" s="439"/>
      <c r="Z102" s="438" t="s">
        <v>75</v>
      </c>
      <c r="AA102" s="439"/>
      <c r="AB102" s="438" t="s">
        <v>76</v>
      </c>
      <c r="AC102" s="439"/>
      <c r="AD102" s="438" t="s">
        <v>77</v>
      </c>
      <c r="AE102" s="439"/>
      <c r="AF102" s="438" t="s">
        <v>78</v>
      </c>
      <c r="AG102" s="439"/>
      <c r="AH102" s="438" t="s">
        <v>79</v>
      </c>
      <c r="AI102" s="439"/>
      <c r="AJ102" s="438" t="s">
        <v>80</v>
      </c>
      <c r="AK102" s="439"/>
      <c r="AL102" s="457" t="str">
        <f t="shared" ref="AL102:AL111" si="9">IF(D102&lt;&gt;"",BQ102,"")</f>
        <v>Fuerte</v>
      </c>
      <c r="AM102" s="458"/>
      <c r="AN102" s="438" t="s">
        <v>82</v>
      </c>
      <c r="AO102" s="459"/>
      <c r="AP102" s="459"/>
      <c r="AQ102" s="439"/>
      <c r="AR102" s="457" t="str">
        <f t="shared" ref="AR102:AR111" si="10">IF(AN102&lt;&gt;"",BR102,"")</f>
        <v>Fuerte</v>
      </c>
      <c r="AS102" s="458"/>
      <c r="AT102" s="457" t="str">
        <f t="shared" ref="AT102:AT111" si="11">IF(BV102="","",BV102)</f>
        <v>Fuerte</v>
      </c>
      <c r="AU102" s="533"/>
      <c r="AV102" s="458"/>
      <c r="AW102" s="547" t="str">
        <f>IF(OR(AT102="",BX112=""),"",BX112)</f>
        <v>Fuerte</v>
      </c>
      <c r="AX102" s="548"/>
      <c r="AY102" s="549"/>
      <c r="AZ102" s="547" t="str">
        <f>IF(AW102="","",IF($AK$13=1,Datos!$AR$4,IF(BW$112&gt;=Datos!$AT$2,Datos!$AR$2,IF(BW$112&gt;=Datos!$AT$3,Datos!$AR$3,IF(BW$112&lt;Datos!$AT$3,Datos!$AR$4,"")))))</f>
        <v>Directamente</v>
      </c>
      <c r="BA102" s="548"/>
      <c r="BB102" s="549"/>
      <c r="BC102" s="347" t="s">
        <v>618</v>
      </c>
      <c r="BD102" s="348"/>
      <c r="BE102" s="348"/>
      <c r="BF102" s="348"/>
      <c r="BG102" s="349"/>
      <c r="BI102" s="86">
        <f>IF(X102=Datos!$AH$2,15,"")</f>
        <v>15</v>
      </c>
      <c r="BJ102" s="86">
        <f>IF(Z102=Datos!$AI$2,15,"")</f>
        <v>15</v>
      </c>
      <c r="BK102" s="86">
        <f>IF(AB102=Datos!$AJ$2,15,"")</f>
        <v>15</v>
      </c>
      <c r="BL102" s="86">
        <f>IF(AD102=Datos!$AK$2,15,"")</f>
        <v>15</v>
      </c>
      <c r="BM102" s="86">
        <f>IF(AF102=Datos!$AL$2,15,"")</f>
        <v>15</v>
      </c>
      <c r="BN102" s="86">
        <f>IF(AH102=Datos!$AM$2,15,"")</f>
        <v>15</v>
      </c>
      <c r="BO102" s="86">
        <f>IF(AJ102=Datos!$AN$2,10,IF(AJ102=Datos!$AN$3,5,IF(AJ102=Datos!$AN$4,"","")))</f>
        <v>10</v>
      </c>
      <c r="BP102" s="86">
        <f>SUM(BI102:BO102)</f>
        <v>100</v>
      </c>
      <c r="BQ102" s="86" t="str">
        <f>IF(D102="","",IF(BP102&gt;=96,Datos!$AO$2,IF(BP102&gt;=86,Datos!$AO$3,IF(BP102&lt;86,Datos!$AO$4,""))))</f>
        <v>Fuerte</v>
      </c>
      <c r="BR102" s="86" t="str">
        <f>IF(AN102="","",IF(AN102=Datos!$AP$2,Datos!$AO$2,IF(AN102=Datos!$AP$3,Datos!$AO$3,IF(AN102=Datos!$AP$4,Datos!$AO$4,""))))</f>
        <v>Fuerte</v>
      </c>
      <c r="BS102" s="86" t="str">
        <f>IF(AND(BQ102=$BS$101,BR102=$BS$101),$BS$101,"")</f>
        <v>Fuerte</v>
      </c>
      <c r="BT102" s="86" t="str">
        <f>IF(AND(BQ102=$BS$101,BR102=$BT$101),$BT$101,IF(AND(BQ102=$BT$101,BR102=$BS$101),$BT$101,IF(AND(BQ102=$BT$101,BR102=$BT$101),$BT$101,"")))</f>
        <v/>
      </c>
      <c r="BU102" s="86" t="str">
        <f>IF(AND(BQ102=$BS$101,BR102=$BU$101),$BU$101,IF(AND(BQ102=$BT$101,BR102=$BU$101),$BU$101,IF(AND(BQ102=$BU$101,BR102=$BS$101),$BU$101,IF(AND(BQ102=$BU$101,BR102=$BT$101),$BU$101,IF(AND(BQ102=$BU$101,BR102=$BU$101),$BU$101,"")))))</f>
        <v/>
      </c>
      <c r="BV102" s="86" t="str">
        <f>IF(BS102&lt;&gt;"",BS102,IF(BT102&lt;&gt;"",BT102,IF(BU102&lt;&gt;"",BU102,"")))</f>
        <v>Fuerte</v>
      </c>
      <c r="BW102" s="86">
        <f>IF(BV102=Datos!$AO$2,100,IF(BV102=Datos!$AO$3,50,IF(BV102=Datos!$AO$4,0,"")))</f>
        <v>100</v>
      </c>
      <c r="BX102" s="92"/>
      <c r="BY102" s="94"/>
      <c r="BZ102" s="91"/>
    </row>
    <row r="103" spans="1:78">
      <c r="A103" s="18"/>
      <c r="D103" s="674"/>
      <c r="E103" s="675"/>
      <c r="F103" s="675"/>
      <c r="G103" s="675"/>
      <c r="H103" s="675"/>
      <c r="I103" s="675"/>
      <c r="J103" s="675"/>
      <c r="K103" s="675"/>
      <c r="L103" s="675"/>
      <c r="M103" s="675"/>
      <c r="N103" s="675"/>
      <c r="O103" s="675"/>
      <c r="P103" s="675"/>
      <c r="Q103" s="675"/>
      <c r="R103" s="675"/>
      <c r="S103" s="676"/>
      <c r="T103" s="437" t="str">
        <f t="shared" ref="T103:T111" si="12">IF(D103&lt;&gt;"","Detectivo","")</f>
        <v/>
      </c>
      <c r="U103" s="437"/>
      <c r="V103" s="437"/>
      <c r="W103" s="437"/>
      <c r="X103" s="438"/>
      <c r="Y103" s="439"/>
      <c r="Z103" s="438"/>
      <c r="AA103" s="439"/>
      <c r="AB103" s="438"/>
      <c r="AC103" s="439"/>
      <c r="AD103" s="438"/>
      <c r="AE103" s="439"/>
      <c r="AF103" s="438"/>
      <c r="AG103" s="439"/>
      <c r="AH103" s="438"/>
      <c r="AI103" s="439"/>
      <c r="AJ103" s="438"/>
      <c r="AK103" s="439"/>
      <c r="AL103" s="457" t="str">
        <f t="shared" si="9"/>
        <v/>
      </c>
      <c r="AM103" s="458"/>
      <c r="AN103" s="438"/>
      <c r="AO103" s="459"/>
      <c r="AP103" s="459"/>
      <c r="AQ103" s="439"/>
      <c r="AR103" s="457" t="str">
        <f t="shared" si="10"/>
        <v/>
      </c>
      <c r="AS103" s="458"/>
      <c r="AT103" s="457" t="str">
        <f t="shared" si="11"/>
        <v/>
      </c>
      <c r="AU103" s="533"/>
      <c r="AV103" s="458"/>
      <c r="AW103" s="550"/>
      <c r="AX103" s="551"/>
      <c r="AY103" s="552"/>
      <c r="AZ103" s="550"/>
      <c r="BA103" s="551"/>
      <c r="BB103" s="552"/>
      <c r="BC103" s="347"/>
      <c r="BD103" s="348"/>
      <c r="BE103" s="348"/>
      <c r="BF103" s="348"/>
      <c r="BG103" s="349"/>
      <c r="BI103" s="86" t="str">
        <f>IF(X103=Datos!$AH$2,15,"")</f>
        <v/>
      </c>
      <c r="BJ103" s="86" t="str">
        <f>IF(Z103=Datos!$AI$2,15,"")</f>
        <v/>
      </c>
      <c r="BK103" s="86" t="str">
        <f>IF(AB103=Datos!$AJ$2,15,"")</f>
        <v/>
      </c>
      <c r="BL103" s="86" t="str">
        <f>IF(AD103=Datos!$AK$2,15,"")</f>
        <v/>
      </c>
      <c r="BM103" s="86" t="str">
        <f>IF(AF103=Datos!$AL$2,15,"")</f>
        <v/>
      </c>
      <c r="BN103" s="86" t="str">
        <f>IF(AH103=Datos!$AM$2,15,"")</f>
        <v/>
      </c>
      <c r="BO103" s="86" t="str">
        <f>IF(AJ103=Datos!$AN$2,10,IF(AJ103=Datos!$AN$3,5,IF(AJ103=Datos!$AN$4,"","")))</f>
        <v/>
      </c>
      <c r="BP103" s="86">
        <f t="shared" ref="BP103:BP111" si="13">SUM(BI103:BO103)</f>
        <v>0</v>
      </c>
      <c r="BQ103" s="86" t="str">
        <f>IF(D103="","",IF(BP103&gt;=96,Datos!$AO$2,IF(BP103&gt;=86,Datos!$AO$3,IF(BP103&lt;86,Datos!$AO$4,""))))</f>
        <v/>
      </c>
      <c r="BR103" s="86" t="str">
        <f>IF(AN103="","",IF(AN103=Datos!$AP$2,Datos!$AO$2,IF(AN103=Datos!$AP$3,Datos!$AO$3,IF(AN103=Datos!$AP$4,Datos!$AO$4,""))))</f>
        <v/>
      </c>
      <c r="BS103" s="86" t="str">
        <f t="shared" ref="BS103:BS111" si="14">IF(AND(BQ103=$BS$101,BR103=$BS$101),$BS$101,"")</f>
        <v/>
      </c>
      <c r="BT103" s="86" t="str">
        <f t="shared" ref="BT103:BT111" si="15">IF(AND(BQ103=$BS$101,BR103=$BT$101),$BT$101,IF(AND(BQ103=$BT$101,BR103=$BS$101),$BT$101,IF(AND(BQ103=$BT$101,BR103=$BT$101),$BT$101,"")))</f>
        <v/>
      </c>
      <c r="BU103" s="86" t="str">
        <f t="shared" ref="BU103:BU111" si="16">IF(AND(BQ103=$BS$101,BR103=$BU$101),$BU$101,IF(AND(BQ103=$BT$101,BR103=$BU$101),$BU$101,IF(AND(BQ103=$BU$101,BR103=$BS$101),$BU$101,IF(AND(BQ103=$BU$101,BR103=$BT$101),$BU$101,IF(AND(BQ103=$BU$101,BR103=$BU$101),$BU$101,"")))))</f>
        <v/>
      </c>
      <c r="BV103" s="86" t="str">
        <f t="shared" ref="BV103:BV111" si="17">IF(BS103&lt;&gt;"",BS103,IF(BT103&lt;&gt;"",BT103,IF(BU103&lt;&gt;"",BU103,"")))</f>
        <v/>
      </c>
      <c r="BW103" s="86" t="str">
        <f>IF(BV103=Datos!$AO$2,100,IF(BV103=Datos!$AO$3,50,IF(BV103=Datos!$AO$4,0,"")))</f>
        <v/>
      </c>
      <c r="BX103" s="92"/>
      <c r="BY103" s="92"/>
      <c r="BZ103" s="91"/>
    </row>
    <row r="104" spans="1:78">
      <c r="A104" s="18"/>
      <c r="D104" s="674"/>
      <c r="E104" s="675"/>
      <c r="F104" s="675"/>
      <c r="G104" s="675"/>
      <c r="H104" s="675"/>
      <c r="I104" s="675"/>
      <c r="J104" s="675"/>
      <c r="K104" s="675"/>
      <c r="L104" s="675"/>
      <c r="M104" s="675"/>
      <c r="N104" s="675"/>
      <c r="O104" s="675"/>
      <c r="P104" s="675"/>
      <c r="Q104" s="675"/>
      <c r="R104" s="675"/>
      <c r="S104" s="676"/>
      <c r="T104" s="437" t="str">
        <f t="shared" si="12"/>
        <v/>
      </c>
      <c r="U104" s="437"/>
      <c r="V104" s="437"/>
      <c r="W104" s="437"/>
      <c r="X104" s="438"/>
      <c r="Y104" s="439"/>
      <c r="Z104" s="438"/>
      <c r="AA104" s="439"/>
      <c r="AB104" s="438"/>
      <c r="AC104" s="439"/>
      <c r="AD104" s="438"/>
      <c r="AE104" s="439"/>
      <c r="AF104" s="438"/>
      <c r="AG104" s="439"/>
      <c r="AH104" s="438"/>
      <c r="AI104" s="439"/>
      <c r="AJ104" s="438"/>
      <c r="AK104" s="439"/>
      <c r="AL104" s="457" t="str">
        <f t="shared" si="9"/>
        <v/>
      </c>
      <c r="AM104" s="458"/>
      <c r="AN104" s="438"/>
      <c r="AO104" s="459"/>
      <c r="AP104" s="459"/>
      <c r="AQ104" s="439"/>
      <c r="AR104" s="457" t="str">
        <f t="shared" si="10"/>
        <v/>
      </c>
      <c r="AS104" s="458"/>
      <c r="AT104" s="457" t="str">
        <f t="shared" si="11"/>
        <v/>
      </c>
      <c r="AU104" s="533"/>
      <c r="AV104" s="458"/>
      <c r="AW104" s="550"/>
      <c r="AX104" s="551"/>
      <c r="AY104" s="552"/>
      <c r="AZ104" s="550"/>
      <c r="BA104" s="551"/>
      <c r="BB104" s="552"/>
      <c r="BC104" s="347"/>
      <c r="BD104" s="348"/>
      <c r="BE104" s="348"/>
      <c r="BF104" s="348"/>
      <c r="BG104" s="349"/>
      <c r="BI104" s="86" t="str">
        <f>IF(X104=Datos!$AH$2,15,"")</f>
        <v/>
      </c>
      <c r="BJ104" s="86" t="str">
        <f>IF(Z104=Datos!$AI$2,15,"")</f>
        <v/>
      </c>
      <c r="BK104" s="86" t="str">
        <f>IF(AB104=Datos!$AJ$2,15,"")</f>
        <v/>
      </c>
      <c r="BL104" s="86" t="str">
        <f>IF(AD104=Datos!$AK$2,15,"")</f>
        <v/>
      </c>
      <c r="BM104" s="86" t="str">
        <f>IF(AF104=Datos!$AL$2,15,"")</f>
        <v/>
      </c>
      <c r="BN104" s="86" t="str">
        <f>IF(AH104=Datos!$AM$2,15,"")</f>
        <v/>
      </c>
      <c r="BO104" s="86" t="str">
        <f>IF(AJ104=Datos!$AN$2,10,IF(AJ104=Datos!$AN$3,5,IF(AJ104=Datos!$AN$4,"","")))</f>
        <v/>
      </c>
      <c r="BP104" s="86">
        <f t="shared" si="13"/>
        <v>0</v>
      </c>
      <c r="BQ104" s="86" t="str">
        <f>IF(D104="","",IF(BP104&gt;=96,Datos!$AO$2,IF(BP104&gt;=86,Datos!$AO$3,IF(BP104&lt;86,Datos!$AO$4,""))))</f>
        <v/>
      </c>
      <c r="BR104" s="86" t="str">
        <f>IF(AN104="","",IF(AN104=Datos!$AP$2,Datos!$AO$2,IF(AN104=Datos!$AP$3,Datos!$AO$3,IF(AN104=Datos!$AP$4,Datos!$AO$4,""))))</f>
        <v/>
      </c>
      <c r="BS104" s="86" t="str">
        <f t="shared" si="14"/>
        <v/>
      </c>
      <c r="BT104" s="86" t="str">
        <f t="shared" si="15"/>
        <v/>
      </c>
      <c r="BU104" s="86" t="str">
        <f t="shared" si="16"/>
        <v/>
      </c>
      <c r="BV104" s="86" t="str">
        <f t="shared" si="17"/>
        <v/>
      </c>
      <c r="BW104" s="86" t="str">
        <f>IF(BV104=Datos!$AO$2,100,IF(BV104=Datos!$AO$3,50,IF(BV104=Datos!$AO$4,0,"")))</f>
        <v/>
      </c>
      <c r="BX104" s="92"/>
      <c r="BY104" s="92"/>
      <c r="BZ104" s="91"/>
    </row>
    <row r="105" spans="1:78">
      <c r="A105" s="18"/>
      <c r="D105" s="674"/>
      <c r="E105" s="675"/>
      <c r="F105" s="675"/>
      <c r="G105" s="675"/>
      <c r="H105" s="675"/>
      <c r="I105" s="675"/>
      <c r="J105" s="675"/>
      <c r="K105" s="675"/>
      <c r="L105" s="675"/>
      <c r="M105" s="675"/>
      <c r="N105" s="675"/>
      <c r="O105" s="675"/>
      <c r="P105" s="675"/>
      <c r="Q105" s="675"/>
      <c r="R105" s="675"/>
      <c r="S105" s="676"/>
      <c r="T105" s="437" t="str">
        <f t="shared" si="12"/>
        <v/>
      </c>
      <c r="U105" s="437"/>
      <c r="V105" s="437"/>
      <c r="W105" s="437"/>
      <c r="X105" s="438"/>
      <c r="Y105" s="439"/>
      <c r="Z105" s="438"/>
      <c r="AA105" s="439"/>
      <c r="AB105" s="438"/>
      <c r="AC105" s="439"/>
      <c r="AD105" s="438"/>
      <c r="AE105" s="439"/>
      <c r="AF105" s="438"/>
      <c r="AG105" s="439"/>
      <c r="AH105" s="438"/>
      <c r="AI105" s="439"/>
      <c r="AJ105" s="438"/>
      <c r="AK105" s="439"/>
      <c r="AL105" s="457" t="str">
        <f t="shared" si="9"/>
        <v/>
      </c>
      <c r="AM105" s="458"/>
      <c r="AN105" s="438"/>
      <c r="AO105" s="459"/>
      <c r="AP105" s="459"/>
      <c r="AQ105" s="439"/>
      <c r="AR105" s="457" t="str">
        <f t="shared" si="10"/>
        <v/>
      </c>
      <c r="AS105" s="458"/>
      <c r="AT105" s="457" t="str">
        <f t="shared" si="11"/>
        <v/>
      </c>
      <c r="AU105" s="533"/>
      <c r="AV105" s="458"/>
      <c r="AW105" s="550"/>
      <c r="AX105" s="551"/>
      <c r="AY105" s="552"/>
      <c r="AZ105" s="550"/>
      <c r="BA105" s="551"/>
      <c r="BB105" s="552"/>
      <c r="BC105" s="347"/>
      <c r="BD105" s="348"/>
      <c r="BE105" s="348"/>
      <c r="BF105" s="348"/>
      <c r="BG105" s="349"/>
      <c r="BI105" s="86" t="str">
        <f>IF(X105=Datos!$AH$2,15,"")</f>
        <v/>
      </c>
      <c r="BJ105" s="86" t="str">
        <f>IF(Z105=Datos!$AI$2,15,"")</f>
        <v/>
      </c>
      <c r="BK105" s="86" t="str">
        <f>IF(AB105=Datos!$AJ$2,15,"")</f>
        <v/>
      </c>
      <c r="BL105" s="86" t="str">
        <f>IF(AD105=Datos!$AK$2,15,"")</f>
        <v/>
      </c>
      <c r="BM105" s="86" t="str">
        <f>IF(AF105=Datos!$AL$2,15,"")</f>
        <v/>
      </c>
      <c r="BN105" s="86" t="str">
        <f>IF(AH105=Datos!$AM$2,15,"")</f>
        <v/>
      </c>
      <c r="BO105" s="86" t="str">
        <f>IF(AJ105=Datos!$AN$2,10,IF(AJ105=Datos!$AN$3,5,IF(AJ105=Datos!$AN$4,"","")))</f>
        <v/>
      </c>
      <c r="BP105" s="86">
        <f t="shared" si="13"/>
        <v>0</v>
      </c>
      <c r="BQ105" s="86" t="str">
        <f>IF(D105="","",IF(BP105&gt;=96,Datos!$AO$2,IF(BP105&gt;=86,Datos!$AO$3,IF(BP105&lt;86,Datos!$AO$4,""))))</f>
        <v/>
      </c>
      <c r="BR105" s="86" t="str">
        <f>IF(AN105="","",IF(AN105=Datos!$AP$2,Datos!$AO$2,IF(AN105=Datos!$AP$3,Datos!$AO$3,IF(AN105=Datos!$AP$4,Datos!$AO$4,""))))</f>
        <v/>
      </c>
      <c r="BS105" s="86" t="str">
        <f t="shared" si="14"/>
        <v/>
      </c>
      <c r="BT105" s="86" t="str">
        <f t="shared" si="15"/>
        <v/>
      </c>
      <c r="BU105" s="86" t="str">
        <f t="shared" si="16"/>
        <v/>
      </c>
      <c r="BV105" s="86" t="str">
        <f t="shared" si="17"/>
        <v/>
      </c>
      <c r="BW105" s="86" t="str">
        <f>IF(BV105=Datos!$AO$2,100,IF(BV105=Datos!$AO$3,50,IF(BV105=Datos!$AO$4,0,"")))</f>
        <v/>
      </c>
      <c r="BX105" s="92"/>
      <c r="BY105" s="92"/>
      <c r="BZ105" s="91"/>
    </row>
    <row r="106" spans="1:78">
      <c r="A106" s="18"/>
      <c r="D106" s="674"/>
      <c r="E106" s="675"/>
      <c r="F106" s="675"/>
      <c r="G106" s="675"/>
      <c r="H106" s="675"/>
      <c r="I106" s="675"/>
      <c r="J106" s="675"/>
      <c r="K106" s="675"/>
      <c r="L106" s="675"/>
      <c r="M106" s="675"/>
      <c r="N106" s="675"/>
      <c r="O106" s="675"/>
      <c r="P106" s="675"/>
      <c r="Q106" s="675"/>
      <c r="R106" s="675"/>
      <c r="S106" s="676"/>
      <c r="T106" s="437" t="str">
        <f t="shared" si="12"/>
        <v/>
      </c>
      <c r="U106" s="437"/>
      <c r="V106" s="437"/>
      <c r="W106" s="437"/>
      <c r="X106" s="438"/>
      <c r="Y106" s="439"/>
      <c r="Z106" s="438"/>
      <c r="AA106" s="439"/>
      <c r="AB106" s="438"/>
      <c r="AC106" s="439"/>
      <c r="AD106" s="438"/>
      <c r="AE106" s="439"/>
      <c r="AF106" s="438"/>
      <c r="AG106" s="439"/>
      <c r="AH106" s="438"/>
      <c r="AI106" s="439"/>
      <c r="AJ106" s="438"/>
      <c r="AK106" s="439"/>
      <c r="AL106" s="457" t="str">
        <f t="shared" si="9"/>
        <v/>
      </c>
      <c r="AM106" s="458"/>
      <c r="AN106" s="438"/>
      <c r="AO106" s="459"/>
      <c r="AP106" s="459"/>
      <c r="AQ106" s="439"/>
      <c r="AR106" s="457" t="str">
        <f t="shared" si="10"/>
        <v/>
      </c>
      <c r="AS106" s="458"/>
      <c r="AT106" s="457" t="str">
        <f t="shared" si="11"/>
        <v/>
      </c>
      <c r="AU106" s="533"/>
      <c r="AV106" s="458"/>
      <c r="AW106" s="550"/>
      <c r="AX106" s="551"/>
      <c r="AY106" s="552"/>
      <c r="AZ106" s="550"/>
      <c r="BA106" s="551"/>
      <c r="BB106" s="552"/>
      <c r="BC106" s="347"/>
      <c r="BD106" s="348"/>
      <c r="BE106" s="348"/>
      <c r="BF106" s="348"/>
      <c r="BG106" s="349"/>
      <c r="BI106" s="86" t="str">
        <f>IF(X106=Datos!$AH$2,15,"")</f>
        <v/>
      </c>
      <c r="BJ106" s="86" t="str">
        <f>IF(Z106=Datos!$AI$2,15,"")</f>
        <v/>
      </c>
      <c r="BK106" s="86" t="str">
        <f>IF(AB106=Datos!$AJ$2,15,"")</f>
        <v/>
      </c>
      <c r="BL106" s="86" t="str">
        <f>IF(AD106=Datos!$AK$2,15,"")</f>
        <v/>
      </c>
      <c r="BM106" s="86" t="str">
        <f>IF(AF106=Datos!$AL$2,15,"")</f>
        <v/>
      </c>
      <c r="BN106" s="86" t="str">
        <f>IF(AH106=Datos!$AM$2,15,"")</f>
        <v/>
      </c>
      <c r="BO106" s="86" t="str">
        <f>IF(AJ106=Datos!$AN$2,10,IF(AJ106=Datos!$AN$3,5,IF(AJ106=Datos!$AN$4,"","")))</f>
        <v/>
      </c>
      <c r="BP106" s="86">
        <f t="shared" si="13"/>
        <v>0</v>
      </c>
      <c r="BQ106" s="86" t="str">
        <f>IF(D106="","",IF(BP106&gt;=96,Datos!$AO$2,IF(BP106&gt;=86,Datos!$AO$3,IF(BP106&lt;86,Datos!$AO$4,""))))</f>
        <v/>
      </c>
      <c r="BR106" s="86" t="str">
        <f>IF(AN106="","",IF(AN106=Datos!$AP$2,Datos!$AO$2,IF(AN106=Datos!$AP$3,Datos!$AO$3,IF(AN106=Datos!$AP$4,Datos!$AO$4,""))))</f>
        <v/>
      </c>
      <c r="BS106" s="86" t="str">
        <f t="shared" si="14"/>
        <v/>
      </c>
      <c r="BT106" s="86" t="str">
        <f t="shared" si="15"/>
        <v/>
      </c>
      <c r="BU106" s="86" t="str">
        <f t="shared" si="16"/>
        <v/>
      </c>
      <c r="BV106" s="86" t="str">
        <f t="shared" si="17"/>
        <v/>
      </c>
      <c r="BW106" s="86" t="str">
        <f>IF(BV106=Datos!$AO$2,100,IF(BV106=Datos!$AO$3,50,IF(BV106=Datos!$AO$4,0,"")))</f>
        <v/>
      </c>
      <c r="BX106" s="92"/>
      <c r="BY106" s="92"/>
      <c r="BZ106" s="91"/>
    </row>
    <row r="107" spans="1:78">
      <c r="A107" s="18"/>
      <c r="D107" s="674"/>
      <c r="E107" s="675"/>
      <c r="F107" s="675"/>
      <c r="G107" s="675"/>
      <c r="H107" s="675"/>
      <c r="I107" s="675"/>
      <c r="J107" s="675"/>
      <c r="K107" s="675"/>
      <c r="L107" s="675"/>
      <c r="M107" s="675"/>
      <c r="N107" s="675"/>
      <c r="O107" s="675"/>
      <c r="P107" s="675"/>
      <c r="Q107" s="675"/>
      <c r="R107" s="675"/>
      <c r="S107" s="676"/>
      <c r="T107" s="437" t="str">
        <f t="shared" si="12"/>
        <v/>
      </c>
      <c r="U107" s="437"/>
      <c r="V107" s="437"/>
      <c r="W107" s="437"/>
      <c r="X107" s="438"/>
      <c r="Y107" s="439"/>
      <c r="Z107" s="438"/>
      <c r="AA107" s="439"/>
      <c r="AB107" s="438"/>
      <c r="AC107" s="439"/>
      <c r="AD107" s="438"/>
      <c r="AE107" s="439"/>
      <c r="AF107" s="438"/>
      <c r="AG107" s="439"/>
      <c r="AH107" s="438"/>
      <c r="AI107" s="439"/>
      <c r="AJ107" s="438"/>
      <c r="AK107" s="439"/>
      <c r="AL107" s="457" t="str">
        <f t="shared" si="9"/>
        <v/>
      </c>
      <c r="AM107" s="458"/>
      <c r="AN107" s="438"/>
      <c r="AO107" s="459"/>
      <c r="AP107" s="459"/>
      <c r="AQ107" s="439"/>
      <c r="AR107" s="457" t="str">
        <f t="shared" si="10"/>
        <v/>
      </c>
      <c r="AS107" s="458"/>
      <c r="AT107" s="457" t="str">
        <f t="shared" si="11"/>
        <v/>
      </c>
      <c r="AU107" s="533"/>
      <c r="AV107" s="458"/>
      <c r="AW107" s="550"/>
      <c r="AX107" s="551"/>
      <c r="AY107" s="552"/>
      <c r="AZ107" s="550"/>
      <c r="BA107" s="551"/>
      <c r="BB107" s="552"/>
      <c r="BC107" s="347"/>
      <c r="BD107" s="348"/>
      <c r="BE107" s="348"/>
      <c r="BF107" s="348"/>
      <c r="BG107" s="349"/>
      <c r="BI107" s="86" t="str">
        <f>IF(X107=Datos!$AH$2,15,"")</f>
        <v/>
      </c>
      <c r="BJ107" s="86" t="str">
        <f>IF(Z107=Datos!$AI$2,15,"")</f>
        <v/>
      </c>
      <c r="BK107" s="86" t="str">
        <f>IF(AB107=Datos!$AJ$2,15,"")</f>
        <v/>
      </c>
      <c r="BL107" s="86" t="str">
        <f>IF(AD107=Datos!$AK$2,15,"")</f>
        <v/>
      </c>
      <c r="BM107" s="86" t="str">
        <f>IF(AF107=Datos!$AL$2,15,"")</f>
        <v/>
      </c>
      <c r="BN107" s="86" t="str">
        <f>IF(AH107=Datos!$AM$2,15,"")</f>
        <v/>
      </c>
      <c r="BO107" s="86" t="str">
        <f>IF(AJ107=Datos!$AN$2,10,IF(AJ107=Datos!$AN$3,5,IF(AJ107=Datos!$AN$4,"","")))</f>
        <v/>
      </c>
      <c r="BP107" s="86">
        <f t="shared" si="13"/>
        <v>0</v>
      </c>
      <c r="BQ107" s="86" t="str">
        <f>IF(D107="","",IF(BP107&gt;=96,Datos!$AO$2,IF(BP107&gt;=86,Datos!$AO$3,IF(BP107&lt;86,Datos!$AO$4,""))))</f>
        <v/>
      </c>
      <c r="BR107" s="86" t="str">
        <f>IF(AN107="","",IF(AN107=Datos!$AP$2,Datos!$AO$2,IF(AN107=Datos!$AP$3,Datos!$AO$3,IF(AN107=Datos!$AP$4,Datos!$AO$4,""))))</f>
        <v/>
      </c>
      <c r="BS107" s="86" t="str">
        <f t="shared" si="14"/>
        <v/>
      </c>
      <c r="BT107" s="86" t="str">
        <f t="shared" si="15"/>
        <v/>
      </c>
      <c r="BU107" s="86" t="str">
        <f t="shared" si="16"/>
        <v/>
      </c>
      <c r="BV107" s="86" t="str">
        <f t="shared" si="17"/>
        <v/>
      </c>
      <c r="BW107" s="86" t="str">
        <f>IF(BV107=Datos!$AO$2,100,IF(BV107=Datos!$AO$3,50,IF(BV107=Datos!$AO$4,0,"")))</f>
        <v/>
      </c>
      <c r="BX107" s="92"/>
      <c r="BY107" s="92"/>
      <c r="BZ107" s="91"/>
    </row>
    <row r="108" spans="1:78">
      <c r="A108" s="18"/>
      <c r="D108" s="436"/>
      <c r="E108" s="436"/>
      <c r="F108" s="436"/>
      <c r="G108" s="436"/>
      <c r="H108" s="436"/>
      <c r="I108" s="436"/>
      <c r="J108" s="436"/>
      <c r="K108" s="436"/>
      <c r="L108" s="436"/>
      <c r="M108" s="436"/>
      <c r="N108" s="436"/>
      <c r="O108" s="436"/>
      <c r="P108" s="436"/>
      <c r="Q108" s="436"/>
      <c r="R108" s="436"/>
      <c r="S108" s="436"/>
      <c r="T108" s="437" t="str">
        <f t="shared" si="12"/>
        <v/>
      </c>
      <c r="U108" s="437"/>
      <c r="V108" s="437"/>
      <c r="W108" s="437"/>
      <c r="X108" s="438"/>
      <c r="Y108" s="439"/>
      <c r="Z108" s="438"/>
      <c r="AA108" s="439"/>
      <c r="AB108" s="438"/>
      <c r="AC108" s="439"/>
      <c r="AD108" s="438"/>
      <c r="AE108" s="439"/>
      <c r="AF108" s="438"/>
      <c r="AG108" s="439"/>
      <c r="AH108" s="438"/>
      <c r="AI108" s="439"/>
      <c r="AJ108" s="438"/>
      <c r="AK108" s="439"/>
      <c r="AL108" s="457" t="str">
        <f t="shared" si="9"/>
        <v/>
      </c>
      <c r="AM108" s="458"/>
      <c r="AN108" s="438"/>
      <c r="AO108" s="459"/>
      <c r="AP108" s="459"/>
      <c r="AQ108" s="439"/>
      <c r="AR108" s="457" t="str">
        <f t="shared" si="10"/>
        <v/>
      </c>
      <c r="AS108" s="458"/>
      <c r="AT108" s="457" t="str">
        <f t="shared" si="11"/>
        <v/>
      </c>
      <c r="AU108" s="533"/>
      <c r="AV108" s="458"/>
      <c r="AW108" s="550"/>
      <c r="AX108" s="551"/>
      <c r="AY108" s="552"/>
      <c r="AZ108" s="550"/>
      <c r="BA108" s="551"/>
      <c r="BB108" s="552"/>
      <c r="BC108" s="347"/>
      <c r="BD108" s="348"/>
      <c r="BE108" s="348"/>
      <c r="BF108" s="348"/>
      <c r="BG108" s="349"/>
      <c r="BI108" s="86" t="str">
        <f>IF(X108=Datos!$AH$2,15,"")</f>
        <v/>
      </c>
      <c r="BJ108" s="86" t="str">
        <f>IF(Z108=Datos!$AI$2,15,"")</f>
        <v/>
      </c>
      <c r="BK108" s="86" t="str">
        <f>IF(AB108=Datos!$AJ$2,15,"")</f>
        <v/>
      </c>
      <c r="BL108" s="86" t="str">
        <f>IF(AD108=Datos!$AK$2,15,"")</f>
        <v/>
      </c>
      <c r="BM108" s="86" t="str">
        <f>IF(AF108=Datos!$AL$2,15,"")</f>
        <v/>
      </c>
      <c r="BN108" s="86" t="str">
        <f>IF(AH108=Datos!$AM$2,15,"")</f>
        <v/>
      </c>
      <c r="BO108" s="86" t="str">
        <f>IF(AJ108=Datos!$AN$2,10,IF(AJ108=Datos!$AN$3,5,IF(AJ108=Datos!$AN$4,"","")))</f>
        <v/>
      </c>
      <c r="BP108" s="86">
        <f t="shared" si="13"/>
        <v>0</v>
      </c>
      <c r="BQ108" s="86" t="str">
        <f>IF(D108="","",IF(BP108&gt;=96,Datos!$AO$2,IF(BP108&gt;=86,Datos!$AO$3,IF(BP108&lt;86,Datos!$AO$4,""))))</f>
        <v/>
      </c>
      <c r="BR108" s="86" t="str">
        <f>IF(AN108="","",IF(AN108=Datos!$AP$2,Datos!$AO$2,IF(AN108=Datos!$AP$3,Datos!$AO$3,IF(AN108=Datos!$AP$4,Datos!$AO$4,""))))</f>
        <v/>
      </c>
      <c r="BS108" s="86" t="str">
        <f t="shared" si="14"/>
        <v/>
      </c>
      <c r="BT108" s="86" t="str">
        <f t="shared" si="15"/>
        <v/>
      </c>
      <c r="BU108" s="86" t="str">
        <f t="shared" si="16"/>
        <v/>
      </c>
      <c r="BV108" s="86" t="str">
        <f t="shared" si="17"/>
        <v/>
      </c>
      <c r="BW108" s="86" t="str">
        <f>IF(BV108=Datos!$AO$2,100,IF(BV108=Datos!$AO$3,50,IF(BV108=Datos!$AO$4,0,"")))</f>
        <v/>
      </c>
      <c r="BX108" s="92"/>
      <c r="BY108" s="92"/>
      <c r="BZ108" s="91"/>
    </row>
    <row r="109" spans="1:78">
      <c r="A109" s="18"/>
      <c r="D109" s="436"/>
      <c r="E109" s="436"/>
      <c r="F109" s="436"/>
      <c r="G109" s="436"/>
      <c r="H109" s="436"/>
      <c r="I109" s="436"/>
      <c r="J109" s="436"/>
      <c r="K109" s="436"/>
      <c r="L109" s="436"/>
      <c r="M109" s="436"/>
      <c r="N109" s="436"/>
      <c r="O109" s="436"/>
      <c r="P109" s="436"/>
      <c r="Q109" s="436"/>
      <c r="R109" s="436"/>
      <c r="S109" s="436"/>
      <c r="T109" s="437" t="str">
        <f t="shared" si="12"/>
        <v/>
      </c>
      <c r="U109" s="437"/>
      <c r="V109" s="437"/>
      <c r="W109" s="437"/>
      <c r="X109" s="438"/>
      <c r="Y109" s="439"/>
      <c r="Z109" s="438"/>
      <c r="AA109" s="439"/>
      <c r="AB109" s="438"/>
      <c r="AC109" s="439"/>
      <c r="AD109" s="438"/>
      <c r="AE109" s="439"/>
      <c r="AF109" s="438"/>
      <c r="AG109" s="439"/>
      <c r="AH109" s="438"/>
      <c r="AI109" s="439"/>
      <c r="AJ109" s="438"/>
      <c r="AK109" s="439"/>
      <c r="AL109" s="457" t="str">
        <f t="shared" si="9"/>
        <v/>
      </c>
      <c r="AM109" s="458"/>
      <c r="AN109" s="438"/>
      <c r="AO109" s="459"/>
      <c r="AP109" s="459"/>
      <c r="AQ109" s="439"/>
      <c r="AR109" s="457" t="str">
        <f t="shared" si="10"/>
        <v/>
      </c>
      <c r="AS109" s="458"/>
      <c r="AT109" s="457" t="str">
        <f t="shared" si="11"/>
        <v/>
      </c>
      <c r="AU109" s="533"/>
      <c r="AV109" s="458"/>
      <c r="AW109" s="550"/>
      <c r="AX109" s="551"/>
      <c r="AY109" s="552"/>
      <c r="AZ109" s="550"/>
      <c r="BA109" s="551"/>
      <c r="BB109" s="552"/>
      <c r="BC109" s="347"/>
      <c r="BD109" s="348"/>
      <c r="BE109" s="348"/>
      <c r="BF109" s="348"/>
      <c r="BG109" s="349"/>
      <c r="BI109" s="86" t="str">
        <f>IF(X109=Datos!$AH$2,15,"")</f>
        <v/>
      </c>
      <c r="BJ109" s="86" t="str">
        <f>IF(Z109=Datos!$AI$2,15,"")</f>
        <v/>
      </c>
      <c r="BK109" s="86" t="str">
        <f>IF(AB109=Datos!$AJ$2,15,"")</f>
        <v/>
      </c>
      <c r="BL109" s="86" t="str">
        <f>IF(AD109=Datos!$AK$2,15,"")</f>
        <v/>
      </c>
      <c r="BM109" s="86" t="str">
        <f>IF(AF109=Datos!$AL$2,15,"")</f>
        <v/>
      </c>
      <c r="BN109" s="86" t="str">
        <f>IF(AH109=Datos!$AM$2,15,"")</f>
        <v/>
      </c>
      <c r="BO109" s="86" t="str">
        <f>IF(AJ109=Datos!$AN$2,10,IF(AJ109=Datos!$AN$3,5,IF(AJ109=Datos!$AN$4,"","")))</f>
        <v/>
      </c>
      <c r="BP109" s="86">
        <f t="shared" si="13"/>
        <v>0</v>
      </c>
      <c r="BQ109" s="86" t="str">
        <f>IF(D109="","",IF(BP109&gt;=96,Datos!$AO$2,IF(BP109&gt;=86,Datos!$AO$3,IF(BP109&lt;86,Datos!$AO$4,""))))</f>
        <v/>
      </c>
      <c r="BR109" s="86" t="str">
        <f>IF(AN109="","",IF(AN109=Datos!$AP$2,Datos!$AO$2,IF(AN109=Datos!$AP$3,Datos!$AO$3,IF(AN109=Datos!$AP$4,Datos!$AO$4,""))))</f>
        <v/>
      </c>
      <c r="BS109" s="86" t="str">
        <f t="shared" si="14"/>
        <v/>
      </c>
      <c r="BT109" s="86" t="str">
        <f t="shared" si="15"/>
        <v/>
      </c>
      <c r="BU109" s="86" t="str">
        <f t="shared" si="16"/>
        <v/>
      </c>
      <c r="BV109" s="86" t="str">
        <f t="shared" si="17"/>
        <v/>
      </c>
      <c r="BW109" s="86" t="str">
        <f>IF(BV109=Datos!$AO$2,100,IF(BV109=Datos!$AO$3,50,IF(BV109=Datos!$AO$4,0,"")))</f>
        <v/>
      </c>
      <c r="BX109" s="92"/>
      <c r="BY109" s="92"/>
      <c r="BZ109" s="91"/>
    </row>
    <row r="110" spans="1:78">
      <c r="A110" s="18"/>
      <c r="D110" s="436"/>
      <c r="E110" s="436"/>
      <c r="F110" s="436"/>
      <c r="G110" s="436"/>
      <c r="H110" s="436"/>
      <c r="I110" s="436"/>
      <c r="J110" s="436"/>
      <c r="K110" s="436"/>
      <c r="L110" s="436"/>
      <c r="M110" s="436"/>
      <c r="N110" s="436"/>
      <c r="O110" s="436"/>
      <c r="P110" s="436"/>
      <c r="Q110" s="436"/>
      <c r="R110" s="436"/>
      <c r="S110" s="436"/>
      <c r="T110" s="437" t="str">
        <f t="shared" si="12"/>
        <v/>
      </c>
      <c r="U110" s="437"/>
      <c r="V110" s="437"/>
      <c r="W110" s="437"/>
      <c r="X110" s="438"/>
      <c r="Y110" s="439"/>
      <c r="Z110" s="438"/>
      <c r="AA110" s="439"/>
      <c r="AB110" s="438"/>
      <c r="AC110" s="439"/>
      <c r="AD110" s="438"/>
      <c r="AE110" s="439"/>
      <c r="AF110" s="438"/>
      <c r="AG110" s="439"/>
      <c r="AH110" s="438"/>
      <c r="AI110" s="439"/>
      <c r="AJ110" s="438"/>
      <c r="AK110" s="439"/>
      <c r="AL110" s="457" t="str">
        <f t="shared" si="9"/>
        <v/>
      </c>
      <c r="AM110" s="458"/>
      <c r="AN110" s="438"/>
      <c r="AO110" s="459"/>
      <c r="AP110" s="459"/>
      <c r="AQ110" s="439"/>
      <c r="AR110" s="457" t="str">
        <f t="shared" si="10"/>
        <v/>
      </c>
      <c r="AS110" s="458"/>
      <c r="AT110" s="457" t="str">
        <f t="shared" si="11"/>
        <v/>
      </c>
      <c r="AU110" s="533"/>
      <c r="AV110" s="458"/>
      <c r="AW110" s="550"/>
      <c r="AX110" s="551"/>
      <c r="AY110" s="552"/>
      <c r="AZ110" s="550"/>
      <c r="BA110" s="551"/>
      <c r="BB110" s="552"/>
      <c r="BC110" s="347"/>
      <c r="BD110" s="348"/>
      <c r="BE110" s="348"/>
      <c r="BF110" s="348"/>
      <c r="BG110" s="349"/>
      <c r="BI110" s="86" t="str">
        <f>IF(X110=Datos!$AH$2,15,"")</f>
        <v/>
      </c>
      <c r="BJ110" s="86" t="str">
        <f>IF(Z110=Datos!$AI$2,15,"")</f>
        <v/>
      </c>
      <c r="BK110" s="86" t="str">
        <f>IF(AB110=Datos!$AJ$2,15,"")</f>
        <v/>
      </c>
      <c r="BL110" s="86" t="str">
        <f>IF(AD110=Datos!$AK$2,15,"")</f>
        <v/>
      </c>
      <c r="BM110" s="86" t="str">
        <f>IF(AF110=Datos!$AL$2,15,"")</f>
        <v/>
      </c>
      <c r="BN110" s="86" t="str">
        <f>IF(AH110=Datos!$AM$2,15,"")</f>
        <v/>
      </c>
      <c r="BO110" s="86" t="str">
        <f>IF(AJ110=Datos!$AN$2,10,IF(AJ110=Datos!$AN$3,5,IF(AJ110=Datos!$AN$4,"","")))</f>
        <v/>
      </c>
      <c r="BP110" s="86">
        <f t="shared" si="13"/>
        <v>0</v>
      </c>
      <c r="BQ110" s="86" t="str">
        <f>IF(D110="","",IF(BP110&gt;=96,Datos!$AO$2,IF(BP110&gt;=86,Datos!$AO$3,IF(BP110&lt;86,Datos!$AO$4,""))))</f>
        <v/>
      </c>
      <c r="BR110" s="86" t="str">
        <f>IF(AN110="","",IF(AN110=Datos!$AP$2,Datos!$AO$2,IF(AN110=Datos!$AP$3,Datos!$AO$3,IF(AN110=Datos!$AP$4,Datos!$AO$4,""))))</f>
        <v/>
      </c>
      <c r="BS110" s="86" t="str">
        <f t="shared" si="14"/>
        <v/>
      </c>
      <c r="BT110" s="86" t="str">
        <f t="shared" si="15"/>
        <v/>
      </c>
      <c r="BU110" s="86" t="str">
        <f t="shared" si="16"/>
        <v/>
      </c>
      <c r="BV110" s="86" t="str">
        <f t="shared" si="17"/>
        <v/>
      </c>
      <c r="BW110" s="86" t="str">
        <f>IF(BV110=Datos!$AO$2,100,IF(BV110=Datos!$AO$3,50,IF(BV110=Datos!$AO$4,0,"")))</f>
        <v/>
      </c>
      <c r="BX110" s="92"/>
      <c r="BY110" s="92"/>
      <c r="BZ110" s="91"/>
    </row>
    <row r="111" spans="1:78">
      <c r="A111" s="18"/>
      <c r="D111" s="436"/>
      <c r="E111" s="436"/>
      <c r="F111" s="436"/>
      <c r="G111" s="436"/>
      <c r="H111" s="436"/>
      <c r="I111" s="436"/>
      <c r="J111" s="436"/>
      <c r="K111" s="436"/>
      <c r="L111" s="436"/>
      <c r="M111" s="436"/>
      <c r="N111" s="436"/>
      <c r="O111" s="436"/>
      <c r="P111" s="436"/>
      <c r="Q111" s="436"/>
      <c r="R111" s="436"/>
      <c r="S111" s="436"/>
      <c r="T111" s="437" t="str">
        <f t="shared" si="12"/>
        <v/>
      </c>
      <c r="U111" s="437"/>
      <c r="V111" s="437"/>
      <c r="W111" s="437"/>
      <c r="X111" s="438"/>
      <c r="Y111" s="439"/>
      <c r="Z111" s="438"/>
      <c r="AA111" s="439"/>
      <c r="AB111" s="438"/>
      <c r="AC111" s="439"/>
      <c r="AD111" s="438"/>
      <c r="AE111" s="439"/>
      <c r="AF111" s="438"/>
      <c r="AG111" s="439"/>
      <c r="AH111" s="438"/>
      <c r="AI111" s="439"/>
      <c r="AJ111" s="438"/>
      <c r="AK111" s="439"/>
      <c r="AL111" s="457" t="str">
        <f t="shared" si="9"/>
        <v/>
      </c>
      <c r="AM111" s="458"/>
      <c r="AN111" s="438"/>
      <c r="AO111" s="459"/>
      <c r="AP111" s="459"/>
      <c r="AQ111" s="439"/>
      <c r="AR111" s="457" t="str">
        <f t="shared" si="10"/>
        <v/>
      </c>
      <c r="AS111" s="458"/>
      <c r="AT111" s="457" t="str">
        <f t="shared" si="11"/>
        <v/>
      </c>
      <c r="AU111" s="533"/>
      <c r="AV111" s="458"/>
      <c r="AW111" s="553"/>
      <c r="AX111" s="554"/>
      <c r="AY111" s="555"/>
      <c r="AZ111" s="553"/>
      <c r="BA111" s="554"/>
      <c r="BB111" s="555"/>
      <c r="BC111" s="347"/>
      <c r="BD111" s="348"/>
      <c r="BE111" s="348"/>
      <c r="BF111" s="348"/>
      <c r="BG111" s="349"/>
      <c r="BI111" s="86" t="str">
        <f>IF(X111=Datos!$AH$2,15,"")</f>
        <v/>
      </c>
      <c r="BJ111" s="86" t="str">
        <f>IF(Z111=Datos!$AI$2,15,"")</f>
        <v/>
      </c>
      <c r="BK111" s="86" t="str">
        <f>IF(AB111=Datos!$AJ$2,15,"")</f>
        <v/>
      </c>
      <c r="BL111" s="86" t="str">
        <f>IF(AD111=Datos!$AK$2,15,"")</f>
        <v/>
      </c>
      <c r="BM111" s="86" t="str">
        <f>IF(AF111=Datos!$AL$2,15,"")</f>
        <v/>
      </c>
      <c r="BN111" s="86" t="str">
        <f>IF(AH111=Datos!$AM$2,15,"")</f>
        <v/>
      </c>
      <c r="BO111" s="86" t="str">
        <f>IF(AJ111=Datos!$AN$2,10,IF(AJ111=Datos!$AN$3,5,IF(AJ111=Datos!$AN$4,"","")))</f>
        <v/>
      </c>
      <c r="BP111" s="86">
        <f t="shared" si="13"/>
        <v>0</v>
      </c>
      <c r="BQ111" s="86" t="str">
        <f>IF(D111="","",IF(BP111&gt;=96,Datos!$AO$2,IF(BP111&gt;=86,Datos!$AO$3,IF(BP111&lt;86,Datos!$AO$4,""))))</f>
        <v/>
      </c>
      <c r="BR111" s="86" t="str">
        <f>IF(AN111="","",IF(AN111=Datos!$AP$2,Datos!$AO$2,IF(AN111=Datos!$AP$3,Datos!$AO$3,IF(AN111=Datos!$AP$4,Datos!$AO$4,""))))</f>
        <v/>
      </c>
      <c r="BS111" s="86" t="str">
        <f t="shared" si="14"/>
        <v/>
      </c>
      <c r="BT111" s="86" t="str">
        <f t="shared" si="15"/>
        <v/>
      </c>
      <c r="BU111" s="86" t="str">
        <f t="shared" si="16"/>
        <v/>
      </c>
      <c r="BV111" s="86" t="str">
        <f t="shared" si="17"/>
        <v/>
      </c>
      <c r="BW111" s="86" t="str">
        <f>IF(BV111=Datos!$AO$2,100,IF(BV111=Datos!$AO$3,50,IF(BV111=Datos!$AO$4,0,"")))</f>
        <v/>
      </c>
      <c r="BX111" s="92"/>
      <c r="BY111" s="92"/>
      <c r="BZ111" s="91"/>
    </row>
    <row r="112" spans="1:78" ht="15" customHeight="1">
      <c r="A112" s="18"/>
      <c r="BF112" s="41"/>
      <c r="BG112" s="20"/>
      <c r="BI112" s="85"/>
      <c r="BJ112" s="85"/>
      <c r="BK112" s="85"/>
      <c r="BL112" s="85"/>
      <c r="BM112" s="85"/>
      <c r="BN112" s="85"/>
      <c r="BO112" s="85" t="s">
        <v>545</v>
      </c>
      <c r="BP112" s="85">
        <f>IF(COUNTA(D102:D111)=0,0,SUM(BP102:BP111)/(COUNTA(D102:D111)))</f>
        <v>100</v>
      </c>
      <c r="BV112" s="86" t="s">
        <v>546</v>
      </c>
      <c r="BW112" s="86">
        <f>IF(COUNTA(D102:D111)=0,0,SUM(BW102:BW111)/(COUNTA(D102:S111)))</f>
        <v>100</v>
      </c>
      <c r="BX112" s="90" t="str">
        <f>IF(BW112="","",IF(BW112=100,Datos!$AO$2,IF(BW112&gt;=50,Datos!$AO$3,Datos!$AO$4)))</f>
        <v>Fuerte</v>
      </c>
      <c r="BY112" s="90" t="str">
        <f>IF(AZ102="","",AZ102)</f>
        <v>Directamente</v>
      </c>
      <c r="BZ112" s="90">
        <f>IF(OR(BX112="",BY112=""),"",IF($AK$13=1,0,IF(AND(BX112=Datos!$AO$2,BY112=Datos!$AR$2),2,IF(AND(BX112=Datos!$AO$2,BY112=Datos!$AR$3),1,IF(AND(BX112=Datos!$AO$2,BY112=Datos!$AR$4),0,IF(AND(BX112=Datos!$AO$3,BY112=Datos!$AR$2),1,IF(AND(BX112=Datos!$AO$3,BY112=Datos!$AR$3),0,IF(AND(BX112=Datos!$AO$3,BY112=Datos!$AR$4),0,IF(BX112=Datos!$AO$4,0,"")))))))))</f>
        <v>2</v>
      </c>
    </row>
    <row r="113" spans="1:73" ht="15" customHeight="1" thickBot="1">
      <c r="A113" s="51"/>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52"/>
      <c r="AV113" s="52"/>
      <c r="AW113" s="52"/>
      <c r="AX113" s="52"/>
      <c r="AY113" s="52"/>
      <c r="AZ113" s="52"/>
      <c r="BA113" s="52"/>
      <c r="BB113" s="52"/>
      <c r="BC113" s="52"/>
      <c r="BD113" s="52"/>
      <c r="BE113" s="52"/>
      <c r="BF113" s="52"/>
      <c r="BG113" s="54"/>
    </row>
    <row r="114" spans="1:73" ht="32.25" customHeight="1" thickBot="1">
      <c r="A114" s="380" t="str">
        <f>IF(AK13=Datos!$A$6,"VALORACIÓN DE LA OPORTUNIDAD","VALORACIÓN DEL RIESGO")</f>
        <v>VALORACIÓN DEL RIESGO</v>
      </c>
      <c r="B114" s="381"/>
      <c r="C114" s="381"/>
      <c r="D114" s="381"/>
      <c r="E114" s="381"/>
      <c r="F114" s="381"/>
      <c r="G114" s="381"/>
      <c r="H114" s="381"/>
      <c r="I114" s="381"/>
      <c r="J114" s="382"/>
      <c r="K114" s="27"/>
      <c r="L114" s="27"/>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7"/>
      <c r="BO114" s="11" t="s">
        <v>545</v>
      </c>
      <c r="BP114" s="11">
        <f>IF(COUNTA(D102:S111)=0,0,SUM(BP102:BP106)/(COUNTA(D102:S111)))</f>
        <v>100</v>
      </c>
    </row>
    <row r="115" spans="1:73" ht="27" customHeight="1">
      <c r="A115" s="57"/>
      <c r="B115" s="175"/>
      <c r="C115" s="175"/>
      <c r="D115" s="175"/>
      <c r="E115" s="175"/>
      <c r="F115" s="175"/>
      <c r="G115" s="175"/>
      <c r="H115" s="175"/>
      <c r="I115" s="175"/>
      <c r="J115" s="175"/>
      <c r="K115" s="19"/>
      <c r="L115" s="19"/>
      <c r="BG115" s="20"/>
    </row>
    <row r="116" spans="1:73" ht="21" customHeight="1">
      <c r="A116" s="57"/>
      <c r="B116" s="175"/>
      <c r="C116" s="175"/>
      <c r="D116" s="175"/>
      <c r="E116" s="175"/>
      <c r="F116" s="175"/>
      <c r="G116" s="175"/>
      <c r="H116" s="175"/>
      <c r="I116" s="175"/>
      <c r="J116" s="175"/>
      <c r="K116" s="19"/>
      <c r="L116" s="19"/>
      <c r="U116" s="508" t="str">
        <f>IF(AK13=Datos!$A$6,"Número máximo de cuadrantes a aumentar","Número máximo de cuadrantes a disminuir")</f>
        <v>Número máximo de cuadrantes a disminuir</v>
      </c>
      <c r="V116" s="509"/>
      <c r="W116" s="510"/>
      <c r="X116" s="510"/>
      <c r="Y116" s="510"/>
      <c r="Z116" s="510"/>
      <c r="AA116" s="510"/>
      <c r="AB116" s="510"/>
      <c r="AC116" s="510"/>
      <c r="AD116" s="510"/>
      <c r="AE116" s="510"/>
      <c r="AF116" s="510"/>
      <c r="AG116" s="510"/>
      <c r="AH116" s="510"/>
      <c r="AI116" s="510"/>
      <c r="AJ116" s="510"/>
      <c r="AK116" s="511"/>
      <c r="BG116" s="20"/>
    </row>
    <row r="117" spans="1:73">
      <c r="A117" s="57"/>
      <c r="B117" s="175"/>
      <c r="C117" s="175"/>
      <c r="D117" s="175"/>
      <c r="E117" s="175"/>
      <c r="F117" s="175"/>
      <c r="G117" s="175"/>
      <c r="H117" s="175"/>
      <c r="I117" s="175"/>
      <c r="J117" s="175"/>
      <c r="K117" s="19"/>
      <c r="L117" s="19"/>
      <c r="U117" s="512" t="s">
        <v>485</v>
      </c>
      <c r="V117" s="513"/>
      <c r="W117" s="513"/>
      <c r="X117" s="513"/>
      <c r="Y117" s="513"/>
      <c r="Z117" s="514">
        <f>IF(COUNTA(D87:D96)=0,0,IF(BZ97=0,0,BZ97))</f>
        <v>0</v>
      </c>
      <c r="AA117" s="515"/>
      <c r="AE117" s="524" t="s">
        <v>487</v>
      </c>
      <c r="AF117" s="524"/>
      <c r="AG117" s="524"/>
      <c r="AH117" s="524"/>
      <c r="AI117" s="512"/>
      <c r="AJ117" s="516">
        <f>IF(COUNTA(D102:D111)=0,0,IF(BZ112=0,0,BZ112))</f>
        <v>2</v>
      </c>
      <c r="AK117" s="516"/>
      <c r="BG117" s="20"/>
    </row>
    <row r="118" spans="1:73">
      <c r="A118" s="57"/>
      <c r="B118" s="175"/>
      <c r="C118" s="175"/>
      <c r="D118" s="175"/>
      <c r="E118" s="175"/>
      <c r="F118" s="175"/>
      <c r="G118" s="175"/>
      <c r="H118" s="175"/>
      <c r="I118" s="175"/>
      <c r="J118" s="175"/>
      <c r="K118" s="19"/>
      <c r="L118" s="19"/>
      <c r="U118" s="32"/>
      <c r="V118" s="32"/>
      <c r="W118" s="32"/>
      <c r="X118" s="32"/>
      <c r="Y118" s="32"/>
      <c r="Z118" s="32"/>
      <c r="AA118" s="32"/>
      <c r="AE118" s="32"/>
      <c r="AF118" s="32"/>
      <c r="AG118" s="32"/>
      <c r="AH118" s="32"/>
      <c r="AI118" s="32"/>
      <c r="AJ118" s="32"/>
      <c r="AK118" s="32"/>
      <c r="BG118" s="20"/>
    </row>
    <row r="119" spans="1:73" ht="14.45" customHeight="1">
      <c r="A119" s="57"/>
      <c r="B119" s="175"/>
      <c r="C119" s="175"/>
      <c r="D119" s="175"/>
      <c r="E119" s="175"/>
      <c r="F119" s="175"/>
      <c r="G119" s="175"/>
      <c r="H119" s="175"/>
      <c r="I119" s="175"/>
      <c r="J119" s="175"/>
      <c r="K119" s="19"/>
      <c r="L119" s="19"/>
      <c r="BG119" s="20"/>
    </row>
    <row r="120" spans="1:73">
      <c r="A120" s="57"/>
      <c r="B120" s="175"/>
      <c r="C120" s="175"/>
      <c r="D120" s="175"/>
      <c r="E120" s="175"/>
      <c r="F120" s="175"/>
      <c r="G120" s="175"/>
      <c r="H120" s="175"/>
      <c r="I120" s="175"/>
      <c r="J120" s="175"/>
      <c r="K120" s="19"/>
      <c r="L120" s="19"/>
      <c r="BG120" s="20"/>
    </row>
    <row r="121" spans="1:73" ht="14.45" customHeight="1">
      <c r="A121" s="18"/>
      <c r="Z121" s="401" t="s">
        <v>486</v>
      </c>
      <c r="AA121" s="401"/>
      <c r="AB121" s="401"/>
      <c r="AC121" s="401"/>
      <c r="AD121" s="401"/>
      <c r="AE121" s="401"/>
      <c r="AF121" s="401"/>
      <c r="AG121" s="401"/>
      <c r="AH121" s="401"/>
      <c r="AI121" s="401"/>
      <c r="AJ121" s="401"/>
      <c r="AK121" s="401"/>
      <c r="BG121" s="20"/>
      <c r="BK121" s="372" t="s">
        <v>551</v>
      </c>
      <c r="BL121" s="372"/>
      <c r="BM121" s="372"/>
    </row>
    <row r="122" spans="1:73" ht="14.45" customHeight="1">
      <c r="A122" s="18"/>
      <c r="D122" s="455" t="s">
        <v>489</v>
      </c>
      <c r="E122" s="455"/>
      <c r="F122" s="455"/>
      <c r="G122" s="455"/>
      <c r="Z122" s="28"/>
      <c r="BG122" s="20"/>
      <c r="BK122" s="372"/>
      <c r="BL122" s="372"/>
      <c r="BM122" s="372"/>
      <c r="BN122" s="39"/>
      <c r="BO122" s="39"/>
      <c r="BP122" s="372" t="s">
        <v>482</v>
      </c>
      <c r="BQ122" s="372" t="s">
        <v>483</v>
      </c>
      <c r="BS122" s="11" t="s">
        <v>484</v>
      </c>
    </row>
    <row r="123" spans="1:73" ht="14.45" customHeight="1">
      <c r="A123" s="18"/>
      <c r="R123" s="460" t="str">
        <f>Datos!O2</f>
        <v>Rara vez   -  (1)</v>
      </c>
      <c r="S123" s="460"/>
      <c r="T123" s="460"/>
      <c r="U123" s="460"/>
      <c r="V123" s="460"/>
      <c r="W123" s="460"/>
      <c r="AB123" s="519" t="str">
        <f>IF(AK13=Datos!$A$6,"Escala de impacto-beneficio resultante","Escala de impacto resultante")</f>
        <v>Escala de impacto resultante</v>
      </c>
      <c r="AC123" s="432"/>
      <c r="AD123" s="432"/>
      <c r="AE123" s="432"/>
      <c r="AF123" s="432"/>
      <c r="AG123" s="432"/>
      <c r="AH123" s="432"/>
      <c r="AI123" s="432"/>
      <c r="AJ123" s="432"/>
      <c r="AK123" s="520"/>
      <c r="BG123" s="20"/>
      <c r="BK123" s="11" t="s">
        <v>485</v>
      </c>
      <c r="BL123" s="26">
        <f>IF(AK13=Datos!A6,BQ133,BL133)</f>
        <v>1</v>
      </c>
      <c r="BM123" s="26" t="str">
        <f>INDEX($R$123:$W$127,$BL$123,1)</f>
        <v>Rara vez   -  (1)</v>
      </c>
      <c r="BP123" s="399"/>
      <c r="BQ123" s="399"/>
      <c r="BS123" s="11" t="s">
        <v>485</v>
      </c>
      <c r="BT123" s="26">
        <f>IF($AK$13&lt;&gt;"",BL123,"")</f>
        <v>1</v>
      </c>
      <c r="BU123" s="26" t="str">
        <f>IF($AK$13&lt;&gt;"",$BM$123,"")</f>
        <v>Rara vez   -  (1)</v>
      </c>
    </row>
    <row r="124" spans="1:73" ht="14.45" customHeight="1">
      <c r="A124" s="18"/>
      <c r="R124" s="460" t="str">
        <f>Datos!O3</f>
        <v>Improbable   -  (2)</v>
      </c>
      <c r="S124" s="460"/>
      <c r="T124" s="460"/>
      <c r="U124" s="460"/>
      <c r="V124" s="460"/>
      <c r="W124" s="460"/>
      <c r="AB124" s="432">
        <f>AB66</f>
        <v>1</v>
      </c>
      <c r="AC124" s="432"/>
      <c r="AD124" s="432">
        <f>AD66</f>
        <v>2</v>
      </c>
      <c r="AE124" s="432"/>
      <c r="AF124" s="432">
        <f>AF66</f>
        <v>3</v>
      </c>
      <c r="AG124" s="432"/>
      <c r="AH124" s="432">
        <f>AH66</f>
        <v>4</v>
      </c>
      <c r="AI124" s="432"/>
      <c r="AJ124" s="432">
        <f>AJ66</f>
        <v>5</v>
      </c>
      <c r="AK124" s="432"/>
      <c r="BG124" s="20"/>
      <c r="BK124" s="11" t="s">
        <v>487</v>
      </c>
      <c r="BL124" s="26">
        <f>IF($AK$13&lt;&gt;"",(INDEX($BK$126:$BN$132,MATCH($BT$63,$BK$126:$BK$132,0),MATCH($AJ$117,$BK$127:$BN$127,0))),"")</f>
        <v>1</v>
      </c>
      <c r="BM124" s="26" t="str">
        <f>INDEX($R$130:$W$134,$BL$124,1)</f>
        <v>Insignificante   -  (1)</v>
      </c>
      <c r="BO124" s="11" t="s">
        <v>552</v>
      </c>
      <c r="BP124" s="26">
        <f>IF($AK$13&lt;&gt;"",(INDEX($BK$126:$BN$132,MATCH($BT$63,$BK$126:$BK$132,0),MATCH($AJ$117,$BK$127:$BN$127,0))),"")</f>
        <v>1</v>
      </c>
      <c r="BQ124" s="26" t="str">
        <f>INDEX($R$130:$W$134,$BP$124+1,1)</f>
        <v>Menor   -  (2)</v>
      </c>
      <c r="BS124" s="11" t="s">
        <v>487</v>
      </c>
      <c r="BT124" s="26">
        <f>IF($AK$13="","",IF($AK$13=1,$BP$124,$BL$124))</f>
        <v>1</v>
      </c>
      <c r="BU124" s="26" t="str">
        <f>IF($AK$13="","",IF($AK$13=1,$BQ$124,$BM$124))</f>
        <v>Insignificante   -  (1)</v>
      </c>
    </row>
    <row r="125" spans="1:73" ht="28.5" customHeight="1">
      <c r="A125" s="18"/>
      <c r="E125" s="525" t="s">
        <v>553</v>
      </c>
      <c r="F125" s="525"/>
      <c r="G125" s="525"/>
      <c r="H125" s="525"/>
      <c r="I125" s="525"/>
      <c r="J125" s="525"/>
      <c r="K125" s="525"/>
      <c r="L125" s="525"/>
      <c r="M125" s="525"/>
      <c r="N125" s="525"/>
      <c r="O125" s="525"/>
      <c r="P125" s="525"/>
      <c r="R125" s="460" t="str">
        <f>Datos!O4</f>
        <v>Posible   -  (3)</v>
      </c>
      <c r="S125" s="460"/>
      <c r="T125" s="460"/>
      <c r="U125" s="460"/>
      <c r="V125" s="460"/>
      <c r="W125" s="460"/>
      <c r="Z125" s="402" t="s">
        <v>492</v>
      </c>
      <c r="AA125" s="433">
        <f>AA67</f>
        <v>1</v>
      </c>
      <c r="AB125" s="383" t="str">
        <f>IF(ISERROR(BL140=TRUE),"",IF(BL140="","",BL140))</f>
        <v>X</v>
      </c>
      <c r="AC125" s="384"/>
      <c r="AD125" s="383" t="str">
        <f>IF(ISERROR(BM140=TRUE),"",IF(BM140="","",BM140))</f>
        <v/>
      </c>
      <c r="AE125" s="384"/>
      <c r="AF125" s="387" t="str">
        <f>IF(ISERROR(BN140=TRUE),"",IF(BN140="","",BN140))</f>
        <v/>
      </c>
      <c r="AG125" s="388"/>
      <c r="AH125" s="391" t="str">
        <f>IF(ISERROR(BO140=TRUE),"",IF(BO140="","",BO140))</f>
        <v/>
      </c>
      <c r="AI125" s="392"/>
      <c r="AJ125" s="395" t="str">
        <f>IF(ISERROR(BP140=TRUE),"",IF(BP140="","",BP140))</f>
        <v/>
      </c>
      <c r="AK125" s="396"/>
      <c r="AP125" s="484" t="str">
        <f>IF(AK13=Datos!$A$6,"Zona de ubicación de la oportunidad","Zona de ubicación del riesgo")</f>
        <v>Zona de ubicación del riesgo</v>
      </c>
      <c r="AQ125" s="484"/>
      <c r="AR125" s="484"/>
      <c r="AS125" s="484"/>
      <c r="AT125" s="484"/>
      <c r="AU125" s="484"/>
      <c r="AV125" s="484"/>
      <c r="AW125" s="484"/>
      <c r="AX125" s="484"/>
      <c r="AY125" s="484"/>
      <c r="AZ125" s="484"/>
      <c r="BA125" s="484"/>
      <c r="BB125" s="484"/>
      <c r="BC125" s="484"/>
      <c r="BD125" s="484"/>
      <c r="BE125" s="484"/>
      <c r="BF125" s="484"/>
      <c r="BG125" s="20"/>
    </row>
    <row r="126" spans="1:73" ht="14.45" customHeight="1">
      <c r="A126" s="18"/>
      <c r="J126" s="40"/>
      <c r="K126" s="41"/>
      <c r="L126" s="41"/>
      <c r="M126" s="41"/>
      <c r="N126" s="41"/>
      <c r="O126" s="41"/>
      <c r="P126" s="42"/>
      <c r="R126" s="460" t="str">
        <f>Datos!O5</f>
        <v>Probable   -  (4)</v>
      </c>
      <c r="S126" s="460"/>
      <c r="T126" s="460"/>
      <c r="U126" s="460"/>
      <c r="V126" s="460"/>
      <c r="W126" s="460"/>
      <c r="Z126" s="403"/>
      <c r="AA126" s="433"/>
      <c r="AB126" s="385"/>
      <c r="AC126" s="386"/>
      <c r="AD126" s="385"/>
      <c r="AE126" s="386"/>
      <c r="AF126" s="389"/>
      <c r="AG126" s="390"/>
      <c r="AH126" s="393"/>
      <c r="AI126" s="394"/>
      <c r="AJ126" s="397"/>
      <c r="AK126" s="398"/>
      <c r="AP126" s="516" t="str">
        <f>IF(OR(J127="",J134=""),"",(INDEX($BK$65:$BP$70,MATCH($BU$123,$BK$65:$BK$70,0),MATCH($BU$124,$BK$65:$BP$65,0))))</f>
        <v>Baja</v>
      </c>
      <c r="AQ126" s="516"/>
      <c r="AR126" s="516"/>
      <c r="AS126" s="516"/>
      <c r="AT126" s="516"/>
      <c r="AU126" s="516"/>
      <c r="AV126" s="516"/>
      <c r="AW126" s="516"/>
      <c r="AX126" s="516"/>
      <c r="AY126" s="516"/>
      <c r="AZ126" s="516"/>
      <c r="BA126" s="516"/>
      <c r="BB126" s="516"/>
      <c r="BC126" s="516"/>
      <c r="BD126" s="516"/>
      <c r="BE126" s="516"/>
      <c r="BF126" s="516"/>
      <c r="BG126" s="20"/>
      <c r="BK126" s="95"/>
      <c r="BL126" s="504" t="s">
        <v>554</v>
      </c>
      <c r="BM126" s="505"/>
      <c r="BN126" s="506"/>
      <c r="BP126" s="95"/>
      <c r="BQ126" s="504" t="s">
        <v>555</v>
      </c>
      <c r="BR126" s="505"/>
      <c r="BS126" s="506"/>
    </row>
    <row r="127" spans="1:73" ht="28.5" customHeight="1">
      <c r="A127" s="18"/>
      <c r="J127" s="507" t="str">
        <f>IF(J72="","",BU123)</f>
        <v>Rara vez   -  (1)</v>
      </c>
      <c r="K127" s="507"/>
      <c r="L127" s="507"/>
      <c r="M127" s="507"/>
      <c r="N127" s="507"/>
      <c r="O127" s="507"/>
      <c r="P127" s="507"/>
      <c r="R127" s="460" t="str">
        <f>Datos!O6</f>
        <v>Casi seguro   -  (5)</v>
      </c>
      <c r="S127" s="460"/>
      <c r="T127" s="460"/>
      <c r="U127" s="460"/>
      <c r="V127" s="460"/>
      <c r="W127" s="460"/>
      <c r="Z127" s="403"/>
      <c r="AA127" s="433">
        <f>AA69</f>
        <v>2</v>
      </c>
      <c r="AB127" s="383" t="str">
        <f>IF(ISERROR(BL141=TRUE),"",IF(BL141="","",BL141))</f>
        <v/>
      </c>
      <c r="AC127" s="384"/>
      <c r="AD127" s="383" t="str">
        <f>IF(ISERROR(BM141=TRUE),"",IF(BM141="","",BM141))</f>
        <v/>
      </c>
      <c r="AE127" s="384"/>
      <c r="AF127" s="387" t="str">
        <f>IF(ISERROR(BN141=TRUE),"",IF(BN141="","",BN141))</f>
        <v/>
      </c>
      <c r="AG127" s="388"/>
      <c r="AH127" s="391" t="str">
        <f>IF(ISERROR(BO141=TRUE),"",IF(BO141="","",BO141))</f>
        <v/>
      </c>
      <c r="AI127" s="392"/>
      <c r="AJ127" s="395" t="str">
        <f>IF(ISERROR(BP141=TRUE),"",IF(BP141="","",BP141))</f>
        <v/>
      </c>
      <c r="AK127" s="396"/>
      <c r="AP127" s="516"/>
      <c r="AQ127" s="516"/>
      <c r="AR127" s="516"/>
      <c r="AS127" s="516"/>
      <c r="AT127" s="516"/>
      <c r="AU127" s="516"/>
      <c r="AV127" s="516"/>
      <c r="AW127" s="516"/>
      <c r="AX127" s="516"/>
      <c r="AY127" s="516"/>
      <c r="AZ127" s="516"/>
      <c r="BA127" s="516"/>
      <c r="BB127" s="516"/>
      <c r="BC127" s="516"/>
      <c r="BD127" s="516"/>
      <c r="BE127" s="516"/>
      <c r="BF127" s="516"/>
      <c r="BG127" s="20"/>
      <c r="BK127" s="96" t="s">
        <v>556</v>
      </c>
      <c r="BL127" s="96">
        <v>0</v>
      </c>
      <c r="BM127" s="96">
        <v>1</v>
      </c>
      <c r="BN127" s="96">
        <v>2</v>
      </c>
      <c r="BO127" s="37"/>
      <c r="BP127" s="96" t="s">
        <v>556</v>
      </c>
      <c r="BQ127" s="96">
        <v>0</v>
      </c>
      <c r="BR127" s="96">
        <v>1</v>
      </c>
      <c r="BS127" s="96">
        <v>2</v>
      </c>
    </row>
    <row r="128" spans="1:73" ht="14.45" customHeight="1">
      <c r="A128" s="18"/>
      <c r="J128" s="43"/>
      <c r="K128" s="44"/>
      <c r="L128" s="44"/>
      <c r="M128" s="44"/>
      <c r="N128" s="44"/>
      <c r="O128" s="44"/>
      <c r="P128" s="45"/>
      <c r="Z128" s="403"/>
      <c r="AA128" s="433"/>
      <c r="AB128" s="385"/>
      <c r="AC128" s="386"/>
      <c r="AD128" s="385"/>
      <c r="AE128" s="386"/>
      <c r="AF128" s="389"/>
      <c r="AG128" s="390"/>
      <c r="AH128" s="393"/>
      <c r="AI128" s="394"/>
      <c r="AJ128" s="397"/>
      <c r="AK128" s="398"/>
      <c r="BG128" s="20"/>
      <c r="BK128" s="96">
        <v>1</v>
      </c>
      <c r="BL128" s="96">
        <v>1</v>
      </c>
      <c r="BM128" s="96">
        <v>1</v>
      </c>
      <c r="BN128" s="96">
        <v>1</v>
      </c>
      <c r="BO128" s="37"/>
      <c r="BP128" s="96">
        <v>1</v>
      </c>
      <c r="BQ128" s="96">
        <v>1</v>
      </c>
      <c r="BR128" s="96">
        <v>2</v>
      </c>
      <c r="BS128" s="96">
        <v>3</v>
      </c>
    </row>
    <row r="129" spans="1:71" ht="14.45" customHeight="1">
      <c r="A129" s="18"/>
      <c r="R129" s="58"/>
      <c r="S129" s="58"/>
      <c r="Z129" s="403"/>
      <c r="AA129" s="433">
        <f>AA71</f>
        <v>3</v>
      </c>
      <c r="AB129" s="383" t="str">
        <f>IF(ISERROR(BL142=TRUE),"",IF(BL142="","",BL142))</f>
        <v/>
      </c>
      <c r="AC129" s="384"/>
      <c r="AD129" s="387" t="str">
        <f>IF(ISERROR(BM142=TRUE),"",IF(BM142="","",BM142))</f>
        <v/>
      </c>
      <c r="AE129" s="388"/>
      <c r="AF129" s="391" t="str">
        <f>IF(ISERROR(BN142=TRUE),"",IF(BN142="","",BN142))</f>
        <v/>
      </c>
      <c r="AG129" s="392"/>
      <c r="AH129" s="395" t="str">
        <f>IF(ISERROR(BO142=TRUE),"",IF(BO142="","",BO142))</f>
        <v/>
      </c>
      <c r="AI129" s="396"/>
      <c r="AJ129" s="395" t="str">
        <f>IF(ISERROR(BP142=TRUE),"",IF(BP142="","",BP142))</f>
        <v/>
      </c>
      <c r="AK129" s="396"/>
      <c r="AP129" s="484" t="s">
        <v>495</v>
      </c>
      <c r="AQ129" s="484"/>
      <c r="AR129" s="484"/>
      <c r="AS129" s="484"/>
      <c r="AT129" s="484"/>
      <c r="AU129" s="484"/>
      <c r="AV129" s="484"/>
      <c r="AW129" s="484"/>
      <c r="AX129" s="484"/>
      <c r="AY129" s="484"/>
      <c r="AZ129" s="484"/>
      <c r="BA129" s="484"/>
      <c r="BB129" s="484"/>
      <c r="BC129" s="484"/>
      <c r="BD129" s="484"/>
      <c r="BE129" s="484"/>
      <c r="BF129" s="484"/>
      <c r="BG129" s="20"/>
      <c r="BK129" s="96">
        <v>2</v>
      </c>
      <c r="BL129" s="96">
        <v>2</v>
      </c>
      <c r="BM129" s="96">
        <v>1</v>
      </c>
      <c r="BN129" s="96">
        <v>1</v>
      </c>
      <c r="BO129" s="37"/>
      <c r="BP129" s="96">
        <v>2</v>
      </c>
      <c r="BQ129" s="96">
        <v>2</v>
      </c>
      <c r="BR129" s="96">
        <v>3</v>
      </c>
      <c r="BS129" s="96">
        <v>4</v>
      </c>
    </row>
    <row r="130" spans="1:71" ht="28.5" customHeight="1">
      <c r="A130" s="18"/>
      <c r="R130" s="460" t="str">
        <f>IF($AK$13=1,Datos!P2,IF(OR($AK$13=2,$AK$13=3,$AK$13=4),Datos!Q2,IF($AK$13=5,Datos!R2,"")))</f>
        <v>Insignificante   -  (1)</v>
      </c>
      <c r="S130" s="460"/>
      <c r="T130" s="460"/>
      <c r="U130" s="460"/>
      <c r="V130" s="460"/>
      <c r="W130" s="460"/>
      <c r="Z130" s="403"/>
      <c r="AA130" s="433"/>
      <c r="AB130" s="385"/>
      <c r="AC130" s="386"/>
      <c r="AD130" s="389"/>
      <c r="AE130" s="390"/>
      <c r="AF130" s="393"/>
      <c r="AG130" s="394"/>
      <c r="AH130" s="397"/>
      <c r="AI130" s="398"/>
      <c r="AJ130" s="397"/>
      <c r="AK130" s="398"/>
      <c r="AP130" s="400" t="s">
        <v>619</v>
      </c>
      <c r="AQ130" s="400"/>
      <c r="AR130" s="400"/>
      <c r="AS130" s="400"/>
      <c r="AT130" s="400"/>
      <c r="AU130" s="400"/>
      <c r="AV130" s="400"/>
      <c r="AW130" s="400"/>
      <c r="AX130" s="400"/>
      <c r="AY130" s="400"/>
      <c r="AZ130" s="400"/>
      <c r="BA130" s="400"/>
      <c r="BB130" s="400"/>
      <c r="BC130" s="400"/>
      <c r="BD130" s="400"/>
      <c r="BE130" s="400"/>
      <c r="BF130" s="400"/>
      <c r="BG130" s="20"/>
      <c r="BK130" s="96">
        <v>3</v>
      </c>
      <c r="BL130" s="96">
        <v>3</v>
      </c>
      <c r="BM130" s="96">
        <v>2</v>
      </c>
      <c r="BN130" s="96">
        <v>1</v>
      </c>
      <c r="BO130" s="37"/>
      <c r="BP130" s="96">
        <v>3</v>
      </c>
      <c r="BQ130" s="96">
        <v>3</v>
      </c>
      <c r="BR130" s="96">
        <v>4</v>
      </c>
      <c r="BS130" s="96">
        <v>5</v>
      </c>
    </row>
    <row r="131" spans="1:71" ht="14.45" customHeight="1">
      <c r="A131" s="18"/>
      <c r="R131" s="460" t="str">
        <f>IF($AK$13=1,Datos!P3,IF(OR($AK$13=2,$AK$13=3,$AK$13=4),Datos!Q3,IF($AK$13=5,Datos!R3,"")))</f>
        <v>Menor   -  (2)</v>
      </c>
      <c r="S131" s="460"/>
      <c r="T131" s="460"/>
      <c r="U131" s="460"/>
      <c r="V131" s="460"/>
      <c r="W131" s="460"/>
      <c r="Z131" s="403"/>
      <c r="AA131" s="433">
        <f>AA73</f>
        <v>4</v>
      </c>
      <c r="AB131" s="387" t="str">
        <f>IF(ISERROR(BL143=TRUE),"",IF(BL143="","",BL143))</f>
        <v/>
      </c>
      <c r="AC131" s="388"/>
      <c r="AD131" s="391" t="str">
        <f>IF(ISERROR(BM143=TRUE),"",IF(BM143="","",BM143))</f>
        <v/>
      </c>
      <c r="AE131" s="392"/>
      <c r="AF131" s="391" t="str">
        <f>IF(ISERROR(BN143=TRUE),"",IF(BN143="","",BN143))</f>
        <v/>
      </c>
      <c r="AG131" s="392"/>
      <c r="AH131" s="395" t="str">
        <f>IF(ISERROR(BO143=TRUE),"",IF(BO143="","",BO143))</f>
        <v/>
      </c>
      <c r="AI131" s="396"/>
      <c r="AJ131" s="395" t="str">
        <f>IF(ISERROR(BP143=TRUE),"",IF(BP143="","",BP143))</f>
        <v/>
      </c>
      <c r="AK131" s="396"/>
      <c r="AP131" s="400"/>
      <c r="AQ131" s="400"/>
      <c r="AR131" s="400"/>
      <c r="AS131" s="400"/>
      <c r="AT131" s="400"/>
      <c r="AU131" s="400"/>
      <c r="AV131" s="400"/>
      <c r="AW131" s="400"/>
      <c r="AX131" s="400"/>
      <c r="AY131" s="400"/>
      <c r="AZ131" s="400"/>
      <c r="BA131" s="400"/>
      <c r="BB131" s="400"/>
      <c r="BC131" s="400"/>
      <c r="BD131" s="400"/>
      <c r="BE131" s="400"/>
      <c r="BF131" s="400"/>
      <c r="BG131" s="20"/>
      <c r="BK131" s="96">
        <v>4</v>
      </c>
      <c r="BL131" s="96">
        <v>4</v>
      </c>
      <c r="BM131" s="96">
        <v>3</v>
      </c>
      <c r="BN131" s="96">
        <v>2</v>
      </c>
      <c r="BO131" s="37"/>
      <c r="BP131" s="96">
        <v>4</v>
      </c>
      <c r="BQ131" s="96">
        <v>4</v>
      </c>
      <c r="BR131" s="96">
        <v>5</v>
      </c>
      <c r="BS131" s="96">
        <v>5</v>
      </c>
    </row>
    <row r="132" spans="1:71" ht="28.5" customHeight="1">
      <c r="A132" s="18"/>
      <c r="E132" s="97" t="str">
        <f>IF(AK13=Datos!$A$6,"Nueva escala de impacto-beneficio","Nueva escala de impacto")</f>
        <v>Nueva escala de impacto</v>
      </c>
      <c r="F132" s="97"/>
      <c r="G132" s="59"/>
      <c r="H132" s="59"/>
      <c r="I132" s="59"/>
      <c r="J132" s="59"/>
      <c r="K132" s="59"/>
      <c r="L132" s="59"/>
      <c r="M132" s="59"/>
      <c r="N132" s="59"/>
      <c r="O132" s="59"/>
      <c r="P132" s="59"/>
      <c r="R132" s="460" t="str">
        <f>IF($AK$13=1,Datos!P4,IF(OR($AK$13=2,$AK$13=3,$AK$13=4),Datos!Q4,IF($AK$13=5,Datos!R4,"")))</f>
        <v>Moderado   -  (3)</v>
      </c>
      <c r="S132" s="460"/>
      <c r="T132" s="460"/>
      <c r="U132" s="460"/>
      <c r="V132" s="460"/>
      <c r="W132" s="460"/>
      <c r="Z132" s="403"/>
      <c r="AA132" s="433"/>
      <c r="AB132" s="389"/>
      <c r="AC132" s="390"/>
      <c r="AD132" s="393"/>
      <c r="AE132" s="394"/>
      <c r="AF132" s="393"/>
      <c r="AG132" s="394"/>
      <c r="AH132" s="397"/>
      <c r="AI132" s="398"/>
      <c r="AJ132" s="397"/>
      <c r="AK132" s="398"/>
      <c r="AP132" s="400"/>
      <c r="AQ132" s="400"/>
      <c r="AR132" s="400"/>
      <c r="AS132" s="400"/>
      <c r="AT132" s="400"/>
      <c r="AU132" s="400"/>
      <c r="AV132" s="400"/>
      <c r="AW132" s="400"/>
      <c r="AX132" s="400"/>
      <c r="AY132" s="400"/>
      <c r="AZ132" s="400"/>
      <c r="BA132" s="400"/>
      <c r="BB132" s="400"/>
      <c r="BC132" s="400"/>
      <c r="BD132" s="400"/>
      <c r="BE132" s="400"/>
      <c r="BF132" s="400"/>
      <c r="BG132" s="20"/>
      <c r="BK132" s="96">
        <v>5</v>
      </c>
      <c r="BL132" s="96">
        <v>5</v>
      </c>
      <c r="BM132" s="96">
        <v>4</v>
      </c>
      <c r="BN132" s="96">
        <v>3</v>
      </c>
      <c r="BO132" s="37"/>
      <c r="BP132" s="96">
        <v>5</v>
      </c>
      <c r="BQ132" s="96">
        <v>5</v>
      </c>
      <c r="BR132" s="96">
        <v>5</v>
      </c>
      <c r="BS132" s="96">
        <v>5</v>
      </c>
    </row>
    <row r="133" spans="1:71" ht="14.45" customHeight="1">
      <c r="A133" s="18"/>
      <c r="J133" s="60"/>
      <c r="K133" s="61"/>
      <c r="L133" s="61"/>
      <c r="M133" s="61"/>
      <c r="N133" s="61"/>
      <c r="O133" s="61"/>
      <c r="P133" s="62"/>
      <c r="Q133" s="63"/>
      <c r="R133" s="460" t="str">
        <f>IF($AK$13=1,Datos!P5,IF(OR($AK$13=2,$AK$13=3,$AK$13=4),Datos!Q5,IF($AK$13=5,Datos!R5,"")))</f>
        <v>Mayor   -  (4)</v>
      </c>
      <c r="S133" s="460"/>
      <c r="T133" s="460"/>
      <c r="U133" s="460"/>
      <c r="V133" s="460"/>
      <c r="W133" s="460"/>
      <c r="Z133" s="403"/>
      <c r="AA133" s="433">
        <f>AA75</f>
        <v>5</v>
      </c>
      <c r="AB133" s="391" t="str">
        <f>IF(ISERROR(BL144=TRUE),"",IF(BL144="","",BL144))</f>
        <v/>
      </c>
      <c r="AC133" s="392"/>
      <c r="AD133" s="391" t="str">
        <f>IF(ISERROR(BM144=TRUE),"",IF(BM144="","",BM144))</f>
        <v/>
      </c>
      <c r="AE133" s="392"/>
      <c r="AF133" s="395" t="str">
        <f>IF(ISERROR(BN144=TRUE),"",IF(BN144="","",BN144))</f>
        <v/>
      </c>
      <c r="AG133" s="396"/>
      <c r="AH133" s="395" t="str">
        <f>IF(ISERROR(BO144=TRUE),"",IF(BO144="","",BO144))</f>
        <v/>
      </c>
      <c r="AI133" s="396"/>
      <c r="AJ133" s="395" t="str">
        <f>IF(ISERROR(BP144=TRUE),"",IF(BP144="","",BP144))</f>
        <v/>
      </c>
      <c r="AK133" s="396"/>
      <c r="AP133" s="400"/>
      <c r="AQ133" s="400"/>
      <c r="AR133" s="400"/>
      <c r="AS133" s="400"/>
      <c r="AT133" s="400"/>
      <c r="AU133" s="400"/>
      <c r="AV133" s="400"/>
      <c r="AW133" s="400"/>
      <c r="AX133" s="400"/>
      <c r="AY133" s="400"/>
      <c r="AZ133" s="400"/>
      <c r="BA133" s="400"/>
      <c r="BB133" s="400"/>
      <c r="BC133" s="400"/>
      <c r="BD133" s="400"/>
      <c r="BE133" s="400"/>
      <c r="BF133" s="400"/>
      <c r="BG133" s="20"/>
      <c r="BK133" s="11" t="s">
        <v>485</v>
      </c>
      <c r="BL133" s="86">
        <f>IF($AK$13="","",IF($AK$13&lt;&gt;Datos!A6,(INDEX($BK$126:$BN$132,MATCH($BT$62,$BK$126:$BK$132,0),MATCH($Z$117,$BK$127:$BN$127,0)))))</f>
        <v>1</v>
      </c>
      <c r="BP133" s="11" t="s">
        <v>485</v>
      </c>
      <c r="BQ133" s="64" t="b">
        <f>IF($AK$13="","",IF($AK$13=Datos!A6,(INDEX(BP126:BS132,MATCH($BT$62,BP126:BP132,0),MATCH($Z$117,BP127:BS127,0)))))</f>
        <v>0</v>
      </c>
    </row>
    <row r="134" spans="1:71" ht="28.5" customHeight="1">
      <c r="A134" s="18"/>
      <c r="J134" s="507" t="str">
        <f>IF(J79="","",BU124)</f>
        <v>Insignificante   -  (1)</v>
      </c>
      <c r="K134" s="507"/>
      <c r="L134" s="507"/>
      <c r="M134" s="507"/>
      <c r="N134" s="507"/>
      <c r="O134" s="507"/>
      <c r="P134" s="507"/>
      <c r="R134" s="460" t="str">
        <f>IF($AK$13=1,Datos!P6,IF(OR($AK$13=2,$AK$13=3,$AK$13=4),Datos!Q6,IF($AK$13=5,Datos!R6,"")))</f>
        <v>Catastrófico   -  (5)</v>
      </c>
      <c r="S134" s="460"/>
      <c r="T134" s="460"/>
      <c r="U134" s="460"/>
      <c r="V134" s="460"/>
      <c r="W134" s="460"/>
      <c r="Z134" s="404"/>
      <c r="AA134" s="433"/>
      <c r="AB134" s="393"/>
      <c r="AC134" s="394"/>
      <c r="AD134" s="393"/>
      <c r="AE134" s="394"/>
      <c r="AF134" s="397"/>
      <c r="AG134" s="398"/>
      <c r="AH134" s="397"/>
      <c r="AI134" s="398"/>
      <c r="AJ134" s="397"/>
      <c r="AK134" s="398"/>
      <c r="AP134" s="400"/>
      <c r="AQ134" s="400"/>
      <c r="AR134" s="400"/>
      <c r="AS134" s="400"/>
      <c r="AT134" s="400"/>
      <c r="AU134" s="400"/>
      <c r="AV134" s="400"/>
      <c r="AW134" s="400"/>
      <c r="AX134" s="400"/>
      <c r="AY134" s="400"/>
      <c r="AZ134" s="400"/>
      <c r="BA134" s="400"/>
      <c r="BB134" s="400"/>
      <c r="BC134" s="400"/>
      <c r="BD134" s="400"/>
      <c r="BE134" s="400"/>
      <c r="BF134" s="400"/>
      <c r="BG134" s="20"/>
      <c r="BK134" s="11" t="s">
        <v>487</v>
      </c>
      <c r="BL134" s="26">
        <f>IF($AK$13="","",IF($AK$13&lt;&gt;Datos!A6,(INDEX($BK$126:$BN$132,MATCH($BT$63,$BK$126:$BK$132,0),MATCH($AJ$117,$BK$127:$BN$127,0)))))</f>
        <v>1</v>
      </c>
      <c r="BP134" s="11" t="s">
        <v>487</v>
      </c>
      <c r="BQ134" s="64" t="b">
        <f>IF($AK$13="","",IF($AK$13=Datos!A6,(INDEX(BP126:BS132,MATCH($BT$63,BP126:BP132,0),MATCH($AJ$117,BP127:BS127,0)))))</f>
        <v>0</v>
      </c>
    </row>
    <row r="135" spans="1:71" ht="15" customHeight="1">
      <c r="A135" s="18"/>
      <c r="J135" s="43"/>
      <c r="K135" s="44"/>
      <c r="L135" s="44"/>
      <c r="M135" s="44"/>
      <c r="N135" s="44"/>
      <c r="O135" s="44"/>
      <c r="P135" s="45"/>
      <c r="Z135" s="48"/>
      <c r="AP135" s="141"/>
      <c r="AQ135" s="141"/>
      <c r="AR135" s="141"/>
      <c r="AS135" s="141"/>
      <c r="AT135" s="141"/>
      <c r="AU135" s="141"/>
      <c r="AV135" s="141"/>
      <c r="AW135" s="141"/>
      <c r="AX135" s="141"/>
      <c r="AY135" s="141"/>
      <c r="AZ135" s="141"/>
      <c r="BA135" s="141"/>
      <c r="BB135" s="141"/>
      <c r="BG135" s="20"/>
    </row>
    <row r="136" spans="1:71" ht="15" hidden="1" customHeight="1">
      <c r="A136" s="18"/>
      <c r="AP136" s="141"/>
      <c r="AQ136" s="141"/>
      <c r="AR136" s="141"/>
      <c r="AS136" s="141"/>
      <c r="AT136" s="141"/>
      <c r="AU136" s="141"/>
      <c r="AV136" s="141"/>
      <c r="AW136" s="141"/>
      <c r="AX136" s="141"/>
      <c r="AY136" s="141"/>
      <c r="AZ136" s="141"/>
      <c r="BA136" s="141"/>
      <c r="BB136" s="141"/>
      <c r="BG136" s="20"/>
    </row>
    <row r="137" spans="1:71" ht="15" hidden="1" customHeight="1">
      <c r="A137" s="18"/>
      <c r="Z137" s="49"/>
      <c r="BG137" s="20"/>
    </row>
    <row r="138" spans="1:71" ht="15" hidden="1" customHeight="1">
      <c r="A138" s="18"/>
      <c r="J138" s="60"/>
      <c r="K138" s="61"/>
      <c r="L138" s="61"/>
      <c r="M138" s="61"/>
      <c r="N138" s="61"/>
      <c r="O138" s="61"/>
      <c r="P138" s="62"/>
      <c r="Z138" s="49"/>
      <c r="BG138" s="20"/>
    </row>
    <row r="139" spans="1:71" ht="15" customHeight="1">
      <c r="A139" s="18"/>
      <c r="Z139" s="49"/>
      <c r="BG139" s="20"/>
      <c r="BL139" s="11" t="s">
        <v>558</v>
      </c>
    </row>
    <row r="140" spans="1:71" ht="15" customHeight="1" thickBot="1">
      <c r="A140" s="51"/>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3"/>
      <c r="AA140" s="52"/>
      <c r="AB140" s="52"/>
      <c r="AC140" s="52"/>
      <c r="AD140" s="52"/>
      <c r="AE140" s="52"/>
      <c r="AF140" s="52"/>
      <c r="AG140" s="52"/>
      <c r="AH140" s="52"/>
      <c r="AI140" s="52"/>
      <c r="AJ140" s="52"/>
      <c r="AK140" s="52"/>
      <c r="AL140" s="52"/>
      <c r="AM140" s="52"/>
      <c r="AN140" s="52"/>
      <c r="AO140" s="52"/>
      <c r="AP140" s="52"/>
      <c r="AQ140" s="52"/>
      <c r="AR140" s="52"/>
      <c r="AS140" s="52"/>
      <c r="AT140" s="52"/>
      <c r="AU140" s="52"/>
      <c r="AV140" s="52"/>
      <c r="AW140" s="52"/>
      <c r="AX140" s="52"/>
      <c r="AY140" s="52"/>
      <c r="AZ140" s="52"/>
      <c r="BA140" s="52"/>
      <c r="BB140" s="52"/>
      <c r="BC140" s="52"/>
      <c r="BD140" s="52"/>
      <c r="BE140" s="52"/>
      <c r="BF140" s="52"/>
      <c r="BG140" s="54"/>
      <c r="BK140" s="11">
        <f>AA125</f>
        <v>1</v>
      </c>
      <c r="BL140" s="26" t="str">
        <f>IF(AK13="","",IF(AND(BK66=$BU$123,$BL$65=$BU$124),"X",""))</f>
        <v>X</v>
      </c>
      <c r="BM140" s="26" t="str">
        <f>IF(AK13="","",IF(AND(BK66=$BU$123,$BM$65=$BU$124),"X",""))</f>
        <v/>
      </c>
      <c r="BN140" s="26" t="str">
        <f>IF(AK13="","",IF(AND(BK66=$BU$123,$BN$65=$BU$124),"X",""))</f>
        <v/>
      </c>
      <c r="BO140" s="26" t="str">
        <f>IF(AK13="","",IF(AND(BK66=$BU$123,$BO$65=$BU$124),"X",""))</f>
        <v/>
      </c>
      <c r="BP140" s="26" t="str">
        <f>IF(AK13="","",IF(AND(BK66=$BU$123,$BP$65=$BU$124),"X",""))</f>
        <v/>
      </c>
    </row>
    <row r="141" spans="1:71" ht="32.25" customHeight="1" thickBot="1">
      <c r="A141" s="501" t="str">
        <f>IF(AK13=Datos!$A$6,"TRATAMIENTO DE LA OPORTUNIDAD","TRATAMIENTO DEL RIESGO")</f>
        <v>TRATAMIENTO DEL RIESGO</v>
      </c>
      <c r="B141" s="502"/>
      <c r="C141" s="502"/>
      <c r="D141" s="502"/>
      <c r="E141" s="502"/>
      <c r="F141" s="502"/>
      <c r="G141" s="502"/>
      <c r="H141" s="502"/>
      <c r="I141" s="502"/>
      <c r="J141" s="503"/>
      <c r="BF141" s="16"/>
      <c r="BG141" s="20"/>
      <c r="BK141" s="11">
        <f>AA127</f>
        <v>2</v>
      </c>
      <c r="BL141" s="26" t="str">
        <f>IF(AK13="","",IF(AND(BK67=$BU$123,$BL$65=$BU$124),"X",""))</f>
        <v/>
      </c>
      <c r="BM141" s="26" t="str">
        <f>IF(AK13="","",IF(AND(BK67=$BU$123,$BM$65=$BU$124),"X",""))</f>
        <v/>
      </c>
      <c r="BN141" s="26" t="str">
        <f>IF(AK13="","",IF(AND(BK67=$BU$123,$BN$65=$BU$124),"X",""))</f>
        <v/>
      </c>
      <c r="BO141" s="26" t="str">
        <f>IF(AK13="","",IF(AND(BK67=$BU$123,$BO$65=$BU$124),"X",""))</f>
        <v/>
      </c>
      <c r="BP141" s="26" t="str">
        <f>IF(AK13="","",IF(AND(BK67=$BU$123,$BP$65=$BU$124),"X",""))</f>
        <v/>
      </c>
    </row>
    <row r="142" spans="1:71" ht="14.45" customHeight="1">
      <c r="A142" s="65"/>
      <c r="B142" s="66"/>
      <c r="C142" s="66"/>
      <c r="D142" s="67"/>
      <c r="E142" s="67"/>
      <c r="F142" s="67"/>
      <c r="G142" s="67"/>
      <c r="H142" s="67"/>
      <c r="I142" s="67"/>
      <c r="J142" s="67"/>
      <c r="BG142" s="20"/>
      <c r="BK142" s="11">
        <f>AA129</f>
        <v>3</v>
      </c>
      <c r="BL142" s="26" t="str">
        <f>IF(AK13="","",IF(AND(BK68=$BU$123,$BL$65=$BU$124),"X",""))</f>
        <v/>
      </c>
      <c r="BM142" s="26" t="str">
        <f>IF(AK13="","",IF(AND(BK68=$BU$123,$BM$65=$BU$124),"X",""))</f>
        <v/>
      </c>
      <c r="BN142" s="26" t="str">
        <f>IF(AK13="","",IF(AND(BK68=$BU$123,$BN$65=$BU$124),"X",""))</f>
        <v/>
      </c>
      <c r="BO142" s="26" t="str">
        <f>IF(AK13="","",IF(AND(BK68=$BU$123,$BO$65=$BU$124),"X",""))</f>
        <v/>
      </c>
      <c r="BP142" s="26" t="str">
        <f>IF(AK13="","",IF(AND(BK68=$BU$123,$BP$65=$BU$124),"X",""))</f>
        <v/>
      </c>
    </row>
    <row r="143" spans="1:71" ht="15.75" thickBot="1">
      <c r="A143" s="18"/>
      <c r="D143" s="40"/>
      <c r="E143" s="41"/>
      <c r="F143" s="41"/>
      <c r="G143" s="41"/>
      <c r="H143" s="41"/>
      <c r="I143" s="41"/>
      <c r="J143" s="41"/>
      <c r="K143" s="41"/>
      <c r="L143" s="41"/>
      <c r="M143" s="41"/>
      <c r="N143" s="41"/>
      <c r="O143" s="41"/>
      <c r="P143" s="41"/>
      <c r="Q143" s="41"/>
      <c r="R143" s="41"/>
      <c r="S143" s="41"/>
      <c r="T143" s="41"/>
      <c r="U143" s="41"/>
      <c r="V143" s="41"/>
      <c r="W143" s="41"/>
      <c r="X143" s="41"/>
      <c r="Y143" s="41"/>
      <c r="Z143" s="41"/>
      <c r="AA143" s="41"/>
      <c r="AB143" s="41"/>
      <c r="AC143" s="41"/>
      <c r="AD143" s="41"/>
      <c r="AE143" s="41"/>
      <c r="AF143" s="41"/>
      <c r="AG143" s="41"/>
      <c r="AH143" s="41"/>
      <c r="AI143" s="41"/>
      <c r="AJ143" s="41"/>
      <c r="AK143" s="41"/>
      <c r="AL143" s="41"/>
      <c r="AM143" s="41"/>
      <c r="AN143" s="41"/>
      <c r="AO143" s="41"/>
      <c r="AP143" s="41"/>
      <c r="AQ143" s="41"/>
      <c r="AR143" s="41"/>
      <c r="AS143" s="41"/>
      <c r="AT143" s="41"/>
      <c r="AU143" s="41"/>
      <c r="AV143" s="41"/>
      <c r="AW143" s="41"/>
      <c r="AX143" s="41"/>
      <c r="AY143" s="41"/>
      <c r="AZ143" s="41"/>
      <c r="BA143" s="41"/>
      <c r="BB143" s="41"/>
      <c r="BC143" s="41"/>
      <c r="BD143" s="41"/>
      <c r="BE143" s="41"/>
      <c r="BF143" s="42"/>
      <c r="BG143" s="20"/>
      <c r="BK143" s="11">
        <f>AA131</f>
        <v>4</v>
      </c>
      <c r="BL143" s="26" t="str">
        <f>IF(AK13="","",IF(AND(BK69=$BU$123,$BL$65=$BU$124),"X",""))</f>
        <v/>
      </c>
      <c r="BM143" s="26" t="str">
        <f>IF(AK13="","",IF(AND(BK69=$BU$123,$BM$65=$BU$124),"X",""))</f>
        <v/>
      </c>
      <c r="BN143" s="26" t="str">
        <f>IF(AK13="","",IF(AND(BK69=$BU$123,$BN$65=$BU$124),"X",""))</f>
        <v/>
      </c>
      <c r="BO143" s="26" t="str">
        <f>IF(AK13="","",IF(AND(BK69=$BU$123,$BO$65=$BU$124),"X",""))</f>
        <v/>
      </c>
      <c r="BP143" s="26" t="str">
        <f>IF(AK13="","",IF(AND(BK69=$BU$123,$BP$65=$BU$124),"X",""))</f>
        <v/>
      </c>
    </row>
    <row r="144" spans="1:71" ht="15" customHeight="1">
      <c r="A144" s="18"/>
      <c r="D144" s="37"/>
      <c r="F144" s="19"/>
      <c r="G144" s="603" t="str">
        <f>IF(AK13=Datos!$A$6,"Manejo de la oportunidad:","Manejo del riesgo:")</f>
        <v>Manejo del riesgo:</v>
      </c>
      <c r="H144" s="603"/>
      <c r="I144" s="603"/>
      <c r="J144" s="603"/>
      <c r="K144" s="603"/>
      <c r="S144" s="68"/>
      <c r="T144" s="69"/>
      <c r="U144" s="69"/>
      <c r="V144" s="69"/>
      <c r="W144" s="70"/>
      <c r="AL144" s="68"/>
      <c r="AM144" s="69"/>
      <c r="AN144" s="69"/>
      <c r="AO144" s="69"/>
      <c r="AP144" s="69"/>
      <c r="AQ144" s="69"/>
      <c r="AR144" s="70"/>
      <c r="BF144" s="38"/>
      <c r="BG144" s="20"/>
      <c r="BK144" s="11">
        <f>AA133</f>
        <v>5</v>
      </c>
      <c r="BL144" s="26" t="str">
        <f>IF(AK13="","",IF(AND(BK70=$BU$123,$BL$65=$BU$124),"X",""))</f>
        <v/>
      </c>
      <c r="BM144" s="26" t="str">
        <f>IF(AK13="","",IF(AND(BK70=$BU$123,$BM$65=$BU$124),"X",""))</f>
        <v/>
      </c>
      <c r="BN144" s="26" t="str">
        <f>IF(AK13="","",IF(AND(BK70=$BU$123,$BN$65=$BU$124),"X",""))</f>
        <v/>
      </c>
      <c r="BO144" s="26" t="str">
        <f>IF(AK13="","",IF(AND(BK70=$BU$123,$BO$65=$BU$124),"X",""))</f>
        <v/>
      </c>
      <c r="BP144" s="26" t="str">
        <f>IF(AK13="","",IF(AND(BK70=$BU$123,$BP$65=$BU$124),"X",""))</f>
        <v/>
      </c>
    </row>
    <row r="145" spans="1:68" ht="21.95" customHeight="1">
      <c r="A145" s="18"/>
      <c r="D145" s="71"/>
      <c r="E145" s="19"/>
      <c r="F145" s="19"/>
      <c r="G145" s="603"/>
      <c r="H145" s="603"/>
      <c r="I145" s="603"/>
      <c r="J145" s="603"/>
      <c r="K145" s="603"/>
      <c r="S145" s="72"/>
      <c r="T145" s="598" t="s">
        <v>66</v>
      </c>
      <c r="U145" s="599"/>
      <c r="V145" s="600" t="str">
        <f>IF(AK13=Datos!$A$6,"Fortalecer","Reducir")</f>
        <v>Reducir</v>
      </c>
      <c r="W145" s="601"/>
      <c r="AL145" s="72"/>
      <c r="AM145" s="602"/>
      <c r="AN145" s="602"/>
      <c r="AO145" s="600" t="str">
        <f>IF(AK13=Datos!$A$6,"Aceptar","Aceptar")</f>
        <v>Aceptar</v>
      </c>
      <c r="AP145" s="603"/>
      <c r="AQ145" s="603"/>
      <c r="AR145" s="601"/>
      <c r="BF145" s="38"/>
      <c r="BG145" s="20"/>
      <c r="BL145" s="11">
        <v>1</v>
      </c>
      <c r="BM145" s="11">
        <v>2</v>
      </c>
      <c r="BN145" s="11">
        <v>3</v>
      </c>
      <c r="BO145" s="11">
        <v>4</v>
      </c>
      <c r="BP145" s="11">
        <v>5</v>
      </c>
    </row>
    <row r="146" spans="1:68" ht="24" customHeight="1" thickBot="1">
      <c r="A146" s="18"/>
      <c r="D146" s="37"/>
      <c r="E146" s="19"/>
      <c r="F146" s="19"/>
      <c r="G146" s="603"/>
      <c r="H146" s="603"/>
      <c r="I146" s="603"/>
      <c r="J146" s="603"/>
      <c r="K146" s="603"/>
      <c r="S146" s="73"/>
      <c r="T146" s="74"/>
      <c r="U146" s="74"/>
      <c r="V146" s="74"/>
      <c r="W146" s="75"/>
      <c r="AL146" s="73"/>
      <c r="AM146" s="74"/>
      <c r="AN146" s="74"/>
      <c r="AO146" s="74"/>
      <c r="AP146" s="74"/>
      <c r="AQ146" s="74"/>
      <c r="AR146" s="75"/>
      <c r="BF146" s="38"/>
      <c r="BG146" s="20"/>
    </row>
    <row r="147" spans="1:68" ht="15.75" customHeight="1">
      <c r="A147" s="18"/>
      <c r="D147" s="43"/>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4"/>
      <c r="AH147" s="44"/>
      <c r="AI147" s="44"/>
      <c r="AJ147" s="44"/>
      <c r="AK147" s="44"/>
      <c r="AL147" s="44"/>
      <c r="AM147" s="44"/>
      <c r="AN147" s="44"/>
      <c r="AO147" s="44"/>
      <c r="AP147" s="44"/>
      <c r="AQ147" s="44"/>
      <c r="AR147" s="44"/>
      <c r="AS147" s="44"/>
      <c r="AT147" s="44"/>
      <c r="AU147" s="44"/>
      <c r="AV147" s="44"/>
      <c r="AW147" s="44"/>
      <c r="AX147" s="44"/>
      <c r="AY147" s="44"/>
      <c r="AZ147" s="44"/>
      <c r="BA147" s="44"/>
      <c r="BB147" s="44"/>
      <c r="BC147" s="44"/>
      <c r="BD147" s="44"/>
      <c r="BE147" s="44"/>
      <c r="BF147" s="45"/>
      <c r="BG147" s="20"/>
    </row>
    <row r="148" spans="1:68" ht="21.95" customHeight="1">
      <c r="A148" s="18"/>
      <c r="BG148" s="20"/>
    </row>
    <row r="149" spans="1:68" ht="90.6" customHeight="1">
      <c r="A149" s="18"/>
      <c r="D149" s="603" t="s">
        <v>559</v>
      </c>
      <c r="E149" s="603"/>
      <c r="F149" s="603"/>
      <c r="G149" s="603"/>
      <c r="H149" s="603"/>
      <c r="I149" s="603"/>
      <c r="J149" s="603"/>
      <c r="L149" s="644" t="s">
        <v>560</v>
      </c>
      <c r="M149" s="644"/>
      <c r="N149" s="644"/>
      <c r="O149" s="644"/>
      <c r="P149" s="644"/>
      <c r="Q149" s="644"/>
      <c r="R149" s="644"/>
      <c r="S149" s="644"/>
      <c r="T149" s="644"/>
      <c r="U149" s="644"/>
      <c r="V149" s="644"/>
      <c r="W149" s="644"/>
      <c r="X149" s="644"/>
      <c r="Y149" s="644"/>
      <c r="Z149" s="644"/>
      <c r="AA149" s="644"/>
      <c r="AB149" s="644"/>
      <c r="AC149" s="644"/>
      <c r="AD149" s="644"/>
      <c r="AE149" s="644"/>
      <c r="AF149" s="644"/>
      <c r="AG149" s="644"/>
      <c r="AH149" s="644"/>
      <c r="AI149" s="644"/>
      <c r="AJ149" s="644"/>
      <c r="AK149" s="644"/>
      <c r="AL149" s="644"/>
      <c r="AM149" s="644"/>
      <c r="AN149" s="644"/>
      <c r="AO149" s="644"/>
      <c r="AP149" s="644"/>
      <c r="AQ149" s="644"/>
      <c r="AR149" s="644"/>
      <c r="AS149" s="644"/>
      <c r="AT149" s="644"/>
      <c r="AU149" s="644"/>
      <c r="AV149" s="644"/>
      <c r="AW149" s="644"/>
      <c r="AX149" s="644"/>
      <c r="AY149" s="644"/>
      <c r="AZ149" s="644"/>
      <c r="BA149" s="644"/>
      <c r="BB149" s="644"/>
      <c r="BC149" s="644"/>
      <c r="BD149" s="644"/>
      <c r="BE149" s="644"/>
      <c r="BF149" s="644"/>
      <c r="BG149" s="20"/>
    </row>
    <row r="150" spans="1:68" ht="29.45" customHeight="1">
      <c r="A150" s="18"/>
      <c r="D150" s="603"/>
      <c r="E150" s="603"/>
      <c r="F150" s="603"/>
      <c r="G150" s="603"/>
      <c r="H150" s="603"/>
      <c r="I150" s="603"/>
      <c r="J150" s="603"/>
      <c r="L150" s="644"/>
      <c r="M150" s="644"/>
      <c r="N150" s="644"/>
      <c r="O150" s="644"/>
      <c r="P150" s="644"/>
      <c r="Q150" s="644"/>
      <c r="R150" s="644"/>
      <c r="S150" s="644"/>
      <c r="T150" s="644"/>
      <c r="U150" s="644"/>
      <c r="V150" s="644"/>
      <c r="W150" s="644"/>
      <c r="X150" s="644"/>
      <c r="Y150" s="644"/>
      <c r="Z150" s="644"/>
      <c r="AA150" s="644"/>
      <c r="AB150" s="644"/>
      <c r="AC150" s="644"/>
      <c r="AD150" s="644"/>
      <c r="AE150" s="644"/>
      <c r="AF150" s="644"/>
      <c r="AG150" s="644"/>
      <c r="AH150" s="644"/>
      <c r="AI150" s="644"/>
      <c r="AJ150" s="644"/>
      <c r="AK150" s="644"/>
      <c r="AL150" s="644"/>
      <c r="AM150" s="644"/>
      <c r="AN150" s="644"/>
      <c r="AO150" s="644"/>
      <c r="AP150" s="644"/>
      <c r="AQ150" s="644"/>
      <c r="AR150" s="644"/>
      <c r="AS150" s="644"/>
      <c r="AT150" s="644"/>
      <c r="AU150" s="644"/>
      <c r="AV150" s="644"/>
      <c r="AW150" s="644"/>
      <c r="AX150" s="644"/>
      <c r="AY150" s="644"/>
      <c r="AZ150" s="644"/>
      <c r="BA150" s="644"/>
      <c r="BB150" s="644"/>
      <c r="BC150" s="644"/>
      <c r="BD150" s="644"/>
      <c r="BE150" s="644"/>
      <c r="BF150" s="644"/>
      <c r="BG150" s="20"/>
    </row>
    <row r="151" spans="1:68" ht="15.95" customHeight="1">
      <c r="A151" s="18"/>
      <c r="BG151" s="20"/>
    </row>
    <row r="152" spans="1:68" ht="31.9" customHeight="1">
      <c r="A152" s="18"/>
      <c r="D152" s="493" t="s">
        <v>561</v>
      </c>
      <c r="E152" s="493"/>
      <c r="F152" s="493"/>
      <c r="G152" s="493"/>
      <c r="H152" s="493"/>
      <c r="I152" s="493"/>
      <c r="J152" s="493"/>
      <c r="K152" s="493"/>
      <c r="L152" s="493"/>
      <c r="M152" s="493"/>
      <c r="N152" s="493"/>
      <c r="O152" s="493"/>
      <c r="P152" s="493"/>
      <c r="Q152" s="493"/>
      <c r="R152" s="493"/>
      <c r="S152" s="493"/>
      <c r="T152" s="493"/>
      <c r="U152" s="493"/>
      <c r="V152" s="493"/>
      <c r="W152" s="493"/>
      <c r="X152" s="493"/>
      <c r="Y152" s="493"/>
      <c r="Z152" s="493"/>
      <c r="AA152" s="493"/>
      <c r="AB152" s="493"/>
      <c r="AC152" s="493"/>
      <c r="AD152" s="493"/>
      <c r="AE152" s="493"/>
      <c r="AF152" s="493"/>
      <c r="AG152" s="493"/>
      <c r="AH152" s="493"/>
      <c r="AI152" s="493"/>
      <c r="AJ152" s="493"/>
      <c r="AK152" s="493"/>
      <c r="AL152" s="493"/>
      <c r="AM152" s="493"/>
      <c r="AN152" s="493"/>
      <c r="AO152" s="493"/>
      <c r="AP152" s="493"/>
      <c r="AQ152" s="493"/>
      <c r="AR152" s="493"/>
      <c r="AS152" s="493"/>
      <c r="AT152" s="493"/>
      <c r="AU152" s="493"/>
      <c r="AV152" s="493"/>
      <c r="AW152" s="493"/>
      <c r="AX152" s="493"/>
      <c r="AY152" s="493"/>
      <c r="AZ152" s="493"/>
      <c r="BA152" s="493"/>
      <c r="BB152" s="493"/>
      <c r="BC152" s="493"/>
      <c r="BD152" s="493"/>
      <c r="BE152" s="493"/>
      <c r="BF152" s="493"/>
      <c r="BG152" s="651"/>
    </row>
    <row r="153" spans="1:68" ht="20.100000000000001" customHeight="1">
      <c r="A153" s="18"/>
      <c r="D153" s="605" t="s">
        <v>562</v>
      </c>
      <c r="E153" s="605"/>
      <c r="F153" s="605"/>
      <c r="G153" s="605"/>
      <c r="H153" s="605"/>
      <c r="I153" s="605"/>
      <c r="J153" s="605"/>
      <c r="K153" s="605"/>
      <c r="L153" s="605"/>
      <c r="M153" s="605"/>
      <c r="N153" s="605"/>
      <c r="O153" s="605"/>
      <c r="P153" s="605"/>
      <c r="Q153" s="605"/>
      <c r="R153" s="605"/>
      <c r="S153" s="605"/>
      <c r="T153" s="605"/>
      <c r="U153" s="605"/>
      <c r="V153" s="649" t="s">
        <v>563</v>
      </c>
      <c r="W153" s="649"/>
      <c r="X153" s="649"/>
      <c r="Y153" s="649"/>
      <c r="Z153" s="649"/>
      <c r="AA153" s="649"/>
      <c r="AB153" s="649"/>
      <c r="AC153" s="649"/>
      <c r="AD153" s="649"/>
      <c r="AE153" s="649"/>
      <c r="AF153" s="649"/>
      <c r="AG153" s="649"/>
      <c r="AH153" s="649"/>
      <c r="AI153" s="649"/>
      <c r="AJ153" s="649"/>
      <c r="AK153" s="649"/>
      <c r="AL153" s="649"/>
      <c r="AM153" s="649"/>
      <c r="AN153" s="649"/>
      <c r="AO153" s="649"/>
      <c r="AP153" s="649"/>
      <c r="AQ153" s="649"/>
      <c r="AR153" s="649"/>
      <c r="AS153" s="649"/>
      <c r="AT153" s="649"/>
      <c r="AU153" s="649"/>
      <c r="AV153" s="649"/>
      <c r="AW153" s="649"/>
      <c r="AX153" s="649"/>
      <c r="AY153" s="649"/>
      <c r="AZ153" s="649"/>
      <c r="BA153" s="649"/>
      <c r="BB153" s="649"/>
      <c r="BC153" s="649"/>
      <c r="BD153" s="649"/>
      <c r="BE153" s="649"/>
      <c r="BF153" s="649"/>
      <c r="BG153" s="650"/>
    </row>
    <row r="154" spans="1:68" ht="20.100000000000001" customHeight="1">
      <c r="A154" s="18"/>
      <c r="D154" s="606"/>
      <c r="E154" s="606"/>
      <c r="F154" s="606"/>
      <c r="G154" s="606"/>
      <c r="H154" s="606"/>
      <c r="I154" s="606"/>
      <c r="J154" s="606"/>
      <c r="K154" s="606"/>
      <c r="L154" s="606"/>
      <c r="M154" s="606"/>
      <c r="N154" s="606"/>
      <c r="O154" s="606"/>
      <c r="P154" s="606"/>
      <c r="Q154" s="606"/>
      <c r="R154" s="606"/>
      <c r="S154" s="606"/>
      <c r="T154" s="606"/>
      <c r="U154" s="606"/>
      <c r="V154" s="604" t="s">
        <v>564</v>
      </c>
      <c r="W154" s="604"/>
      <c r="X154" s="604"/>
      <c r="Y154" s="604"/>
      <c r="Z154" s="604"/>
      <c r="AA154" s="604"/>
      <c r="AB154" s="604"/>
      <c r="AC154" s="604"/>
      <c r="AD154" s="604"/>
      <c r="AE154" s="604"/>
      <c r="AF154" s="604"/>
      <c r="AG154" s="604"/>
      <c r="AH154" s="604" t="s">
        <v>565</v>
      </c>
      <c r="AI154" s="604"/>
      <c r="AJ154" s="604"/>
      <c r="AK154" s="604"/>
      <c r="AL154" s="604"/>
      <c r="AM154" s="604"/>
      <c r="AN154" s="604"/>
      <c r="AO154" s="604"/>
      <c r="AP154" s="604"/>
      <c r="AQ154" s="604" t="s">
        <v>566</v>
      </c>
      <c r="AR154" s="604"/>
      <c r="AS154" s="604"/>
      <c r="AT154" s="604"/>
      <c r="AU154" s="604"/>
      <c r="AV154" s="604"/>
      <c r="AW154" s="604"/>
      <c r="AX154" s="604"/>
      <c r="AY154" s="604"/>
      <c r="AZ154" s="604"/>
      <c r="BA154" s="604" t="s">
        <v>567</v>
      </c>
      <c r="BB154" s="604"/>
      <c r="BC154" s="604"/>
      <c r="BD154" s="604"/>
      <c r="BE154" s="604"/>
      <c r="BF154" s="604"/>
      <c r="BG154" s="182" t="s">
        <v>568</v>
      </c>
    </row>
    <row r="155" spans="1:68" ht="14.25" customHeight="1">
      <c r="A155" s="18"/>
      <c r="D155" s="408" t="s">
        <v>569</v>
      </c>
      <c r="E155" s="413" t="str">
        <f>IF(D87="","",IF(AT87&lt;&gt;Datos!$AO$2,D87,""))</f>
        <v/>
      </c>
      <c r="F155" s="414"/>
      <c r="G155" s="414"/>
      <c r="H155" s="414"/>
      <c r="I155" s="414"/>
      <c r="J155" s="414"/>
      <c r="K155" s="414"/>
      <c r="L155" s="414"/>
      <c r="M155" s="414"/>
      <c r="N155" s="414"/>
      <c r="O155" s="414"/>
      <c r="P155" s="414"/>
      <c r="Q155" s="414"/>
      <c r="R155" s="414"/>
      <c r="S155" s="414"/>
      <c r="T155" s="414"/>
      <c r="U155" s="415"/>
      <c r="V155" s="400"/>
      <c r="W155" s="400"/>
      <c r="X155" s="400"/>
      <c r="Y155" s="400"/>
      <c r="Z155" s="400"/>
      <c r="AA155" s="400"/>
      <c r="AB155" s="400"/>
      <c r="AC155" s="400"/>
      <c r="AD155" s="400"/>
      <c r="AE155" s="400"/>
      <c r="AF155" s="400"/>
      <c r="AG155" s="400"/>
      <c r="AH155" s="406"/>
      <c r="AI155" s="406"/>
      <c r="AJ155" s="406"/>
      <c r="AK155" s="406"/>
      <c r="AL155" s="406"/>
      <c r="AM155" s="406"/>
      <c r="AN155" s="406"/>
      <c r="AO155" s="406"/>
      <c r="AP155" s="428"/>
      <c r="AQ155" s="400"/>
      <c r="AR155" s="400"/>
      <c r="AS155" s="400"/>
      <c r="AT155" s="400"/>
      <c r="AU155" s="400"/>
      <c r="AV155" s="400"/>
      <c r="AW155" s="400"/>
      <c r="AX155" s="400"/>
      <c r="AY155" s="400"/>
      <c r="AZ155" s="400"/>
      <c r="BA155" s="419"/>
      <c r="BB155" s="420"/>
      <c r="BC155" s="420"/>
      <c r="BD155" s="420"/>
      <c r="BE155" s="420"/>
      <c r="BF155" s="421"/>
      <c r="BG155" s="183"/>
    </row>
    <row r="156" spans="1:68" ht="55.5" customHeight="1">
      <c r="A156" s="18"/>
      <c r="D156" s="409"/>
      <c r="E156" s="413" t="str">
        <f>IF(D88="","",IF(AT88&lt;&gt;Datos!$AO$2,D88,""))</f>
        <v>Copias de seguridad</v>
      </c>
      <c r="F156" s="414"/>
      <c r="G156" s="414"/>
      <c r="H156" s="414"/>
      <c r="I156" s="414"/>
      <c r="J156" s="414"/>
      <c r="K156" s="414"/>
      <c r="L156" s="414"/>
      <c r="M156" s="414"/>
      <c r="N156" s="414"/>
      <c r="O156" s="414"/>
      <c r="P156" s="414"/>
      <c r="Q156" s="414"/>
      <c r="R156" s="414"/>
      <c r="S156" s="414"/>
      <c r="T156" s="414"/>
      <c r="U156" s="415"/>
      <c r="V156" s="400" t="s">
        <v>602</v>
      </c>
      <c r="W156" s="400"/>
      <c r="X156" s="400"/>
      <c r="Y156" s="400"/>
      <c r="Z156" s="400"/>
      <c r="AA156" s="400"/>
      <c r="AB156" s="400"/>
      <c r="AC156" s="400"/>
      <c r="AD156" s="400"/>
      <c r="AE156" s="400"/>
      <c r="AF156" s="400"/>
      <c r="AG156" s="400"/>
      <c r="AH156" s="406" t="s">
        <v>429</v>
      </c>
      <c r="AI156" s="406"/>
      <c r="AJ156" s="406"/>
      <c r="AK156" s="406"/>
      <c r="AL156" s="406"/>
      <c r="AM156" s="406"/>
      <c r="AN156" s="406"/>
      <c r="AO156" s="406"/>
      <c r="AP156" s="428"/>
      <c r="AQ156" s="400" t="s">
        <v>603</v>
      </c>
      <c r="AR156" s="400"/>
      <c r="AS156" s="400"/>
      <c r="AT156" s="400"/>
      <c r="AU156" s="400"/>
      <c r="AV156" s="400"/>
      <c r="AW156" s="400"/>
      <c r="AX156" s="400"/>
      <c r="AY156" s="400"/>
      <c r="AZ156" s="400"/>
      <c r="BA156" s="419">
        <v>43661</v>
      </c>
      <c r="BB156" s="420"/>
      <c r="BC156" s="420"/>
      <c r="BD156" s="420"/>
      <c r="BE156" s="420"/>
      <c r="BF156" s="421"/>
      <c r="BG156" s="183">
        <v>43769</v>
      </c>
    </row>
    <row r="157" spans="1:68" ht="14.25" customHeight="1">
      <c r="A157" s="18"/>
      <c r="D157" s="409"/>
      <c r="E157" s="413" t="str">
        <f>IF(D89="","",IF(AT89&lt;&gt;Datos!$AO$2,D89,""))</f>
        <v/>
      </c>
      <c r="F157" s="414"/>
      <c r="G157" s="414"/>
      <c r="H157" s="414"/>
      <c r="I157" s="414"/>
      <c r="J157" s="414"/>
      <c r="K157" s="414"/>
      <c r="L157" s="414"/>
      <c r="M157" s="414"/>
      <c r="N157" s="414"/>
      <c r="O157" s="414"/>
      <c r="P157" s="414"/>
      <c r="Q157" s="414"/>
      <c r="R157" s="414"/>
      <c r="S157" s="414"/>
      <c r="T157" s="414"/>
      <c r="U157" s="415"/>
      <c r="V157" s="400"/>
      <c r="W157" s="400"/>
      <c r="X157" s="400"/>
      <c r="Y157" s="400"/>
      <c r="Z157" s="400"/>
      <c r="AA157" s="400"/>
      <c r="AB157" s="400"/>
      <c r="AC157" s="400"/>
      <c r="AD157" s="400"/>
      <c r="AE157" s="400"/>
      <c r="AF157" s="400"/>
      <c r="AG157" s="400"/>
      <c r="AH157" s="406"/>
      <c r="AI157" s="406"/>
      <c r="AJ157" s="406"/>
      <c r="AK157" s="406"/>
      <c r="AL157" s="406"/>
      <c r="AM157" s="406"/>
      <c r="AN157" s="406"/>
      <c r="AO157" s="406"/>
      <c r="AP157" s="428"/>
      <c r="AQ157" s="400"/>
      <c r="AR157" s="400"/>
      <c r="AS157" s="400"/>
      <c r="AT157" s="400"/>
      <c r="AU157" s="400"/>
      <c r="AV157" s="400"/>
      <c r="AW157" s="400"/>
      <c r="AX157" s="400"/>
      <c r="AY157" s="400"/>
      <c r="AZ157" s="400"/>
      <c r="BA157" s="419"/>
      <c r="BB157" s="420"/>
      <c r="BC157" s="420"/>
      <c r="BD157" s="420"/>
      <c r="BE157" s="420"/>
      <c r="BF157" s="421"/>
      <c r="BG157" s="183"/>
    </row>
    <row r="158" spans="1:68" ht="14.25" customHeight="1">
      <c r="A158" s="18"/>
      <c r="D158" s="409"/>
      <c r="E158" s="413" t="str">
        <f>IF(D90="","",IF(AT90&lt;&gt;Datos!$AO$2,D90,""))</f>
        <v/>
      </c>
      <c r="F158" s="414"/>
      <c r="G158" s="414"/>
      <c r="H158" s="414"/>
      <c r="I158" s="414"/>
      <c r="J158" s="414"/>
      <c r="K158" s="414"/>
      <c r="L158" s="414"/>
      <c r="M158" s="414"/>
      <c r="N158" s="414"/>
      <c r="O158" s="414"/>
      <c r="P158" s="414"/>
      <c r="Q158" s="414"/>
      <c r="R158" s="414"/>
      <c r="S158" s="414"/>
      <c r="T158" s="414"/>
      <c r="U158" s="415"/>
      <c r="V158" s="400"/>
      <c r="W158" s="400"/>
      <c r="X158" s="400"/>
      <c r="Y158" s="400"/>
      <c r="Z158" s="400"/>
      <c r="AA158" s="400"/>
      <c r="AB158" s="400"/>
      <c r="AC158" s="400"/>
      <c r="AD158" s="400"/>
      <c r="AE158" s="400"/>
      <c r="AF158" s="400"/>
      <c r="AG158" s="400"/>
      <c r="AH158" s="406"/>
      <c r="AI158" s="406"/>
      <c r="AJ158" s="406"/>
      <c r="AK158" s="406"/>
      <c r="AL158" s="406"/>
      <c r="AM158" s="406"/>
      <c r="AN158" s="406"/>
      <c r="AO158" s="406"/>
      <c r="AP158" s="428"/>
      <c r="AQ158" s="400"/>
      <c r="AR158" s="400"/>
      <c r="AS158" s="400"/>
      <c r="AT158" s="400"/>
      <c r="AU158" s="400"/>
      <c r="AV158" s="400"/>
      <c r="AW158" s="400"/>
      <c r="AX158" s="400"/>
      <c r="AY158" s="400"/>
      <c r="AZ158" s="400"/>
      <c r="BA158" s="419"/>
      <c r="BB158" s="420"/>
      <c r="BC158" s="420"/>
      <c r="BD158" s="420"/>
      <c r="BE158" s="420"/>
      <c r="BF158" s="421"/>
      <c r="BG158" s="183"/>
    </row>
    <row r="159" spans="1:68" ht="14.25" customHeight="1">
      <c r="A159" s="18"/>
      <c r="D159" s="409"/>
      <c r="E159" s="413" t="str">
        <f>IF(D91="","",IF(AT91&lt;&gt;Datos!$AO$2,D91,""))</f>
        <v/>
      </c>
      <c r="F159" s="414"/>
      <c r="G159" s="414"/>
      <c r="H159" s="414"/>
      <c r="I159" s="414"/>
      <c r="J159" s="414"/>
      <c r="K159" s="414"/>
      <c r="L159" s="414"/>
      <c r="M159" s="414"/>
      <c r="N159" s="414"/>
      <c r="O159" s="414"/>
      <c r="P159" s="414"/>
      <c r="Q159" s="414"/>
      <c r="R159" s="414"/>
      <c r="S159" s="414"/>
      <c r="T159" s="414"/>
      <c r="U159" s="415"/>
      <c r="V159" s="400"/>
      <c r="W159" s="400"/>
      <c r="X159" s="400"/>
      <c r="Y159" s="400"/>
      <c r="Z159" s="400"/>
      <c r="AA159" s="400"/>
      <c r="AB159" s="400"/>
      <c r="AC159" s="400"/>
      <c r="AD159" s="400"/>
      <c r="AE159" s="400"/>
      <c r="AF159" s="400"/>
      <c r="AG159" s="400"/>
      <c r="AH159" s="406"/>
      <c r="AI159" s="406"/>
      <c r="AJ159" s="406"/>
      <c r="AK159" s="406"/>
      <c r="AL159" s="406"/>
      <c r="AM159" s="406"/>
      <c r="AN159" s="406"/>
      <c r="AO159" s="406"/>
      <c r="AP159" s="428"/>
      <c r="AQ159" s="400"/>
      <c r="AR159" s="400"/>
      <c r="AS159" s="400"/>
      <c r="AT159" s="400"/>
      <c r="AU159" s="400"/>
      <c r="AV159" s="400"/>
      <c r="AW159" s="400"/>
      <c r="AX159" s="400"/>
      <c r="AY159" s="400"/>
      <c r="AZ159" s="400"/>
      <c r="BA159" s="419"/>
      <c r="BB159" s="420"/>
      <c r="BC159" s="420"/>
      <c r="BD159" s="420"/>
      <c r="BE159" s="420"/>
      <c r="BF159" s="421"/>
      <c r="BG159" s="183"/>
    </row>
    <row r="160" spans="1:68" ht="14.25" customHeight="1">
      <c r="A160" s="18"/>
      <c r="D160" s="409"/>
      <c r="E160" s="413" t="str">
        <f>IF(D92="","",IF(AT92&lt;&gt;Datos!$AO$2,D92,""))</f>
        <v/>
      </c>
      <c r="F160" s="414"/>
      <c r="G160" s="414"/>
      <c r="H160" s="414"/>
      <c r="I160" s="414"/>
      <c r="J160" s="414"/>
      <c r="K160" s="414"/>
      <c r="L160" s="414"/>
      <c r="M160" s="414"/>
      <c r="N160" s="414"/>
      <c r="O160" s="414"/>
      <c r="P160" s="414"/>
      <c r="Q160" s="414"/>
      <c r="R160" s="414"/>
      <c r="S160" s="414"/>
      <c r="T160" s="414"/>
      <c r="U160" s="415"/>
      <c r="V160" s="400"/>
      <c r="W160" s="400"/>
      <c r="X160" s="400"/>
      <c r="Y160" s="400"/>
      <c r="Z160" s="400"/>
      <c r="AA160" s="400"/>
      <c r="AB160" s="400"/>
      <c r="AC160" s="400"/>
      <c r="AD160" s="400"/>
      <c r="AE160" s="400"/>
      <c r="AF160" s="400"/>
      <c r="AG160" s="400"/>
      <c r="AH160" s="406"/>
      <c r="AI160" s="406"/>
      <c r="AJ160" s="406"/>
      <c r="AK160" s="406"/>
      <c r="AL160" s="406"/>
      <c r="AM160" s="406"/>
      <c r="AN160" s="406"/>
      <c r="AO160" s="406"/>
      <c r="AP160" s="428"/>
      <c r="AQ160" s="400"/>
      <c r="AR160" s="400"/>
      <c r="AS160" s="400"/>
      <c r="AT160" s="400"/>
      <c r="AU160" s="400"/>
      <c r="AV160" s="400"/>
      <c r="AW160" s="400"/>
      <c r="AX160" s="400"/>
      <c r="AY160" s="400"/>
      <c r="AZ160" s="400"/>
      <c r="BA160" s="419"/>
      <c r="BB160" s="420"/>
      <c r="BC160" s="420"/>
      <c r="BD160" s="420"/>
      <c r="BE160" s="420"/>
      <c r="BF160" s="421"/>
      <c r="BG160" s="183"/>
    </row>
    <row r="161" spans="1:63" ht="14.25" customHeight="1">
      <c r="A161" s="18"/>
      <c r="D161" s="408"/>
      <c r="E161" s="413" t="str">
        <f>IF(D93="","",IF(AT93&lt;&gt;Datos!$AO$2,D93,""))</f>
        <v/>
      </c>
      <c r="F161" s="414"/>
      <c r="G161" s="414"/>
      <c r="H161" s="414"/>
      <c r="I161" s="414"/>
      <c r="J161" s="414"/>
      <c r="K161" s="414"/>
      <c r="L161" s="414"/>
      <c r="M161" s="414"/>
      <c r="N161" s="414"/>
      <c r="O161" s="414"/>
      <c r="P161" s="414"/>
      <c r="Q161" s="414"/>
      <c r="R161" s="414"/>
      <c r="S161" s="414"/>
      <c r="T161" s="414"/>
      <c r="U161" s="415"/>
      <c r="V161" s="400"/>
      <c r="W161" s="400"/>
      <c r="X161" s="400"/>
      <c r="Y161" s="400"/>
      <c r="Z161" s="400"/>
      <c r="AA161" s="400"/>
      <c r="AB161" s="400"/>
      <c r="AC161" s="400"/>
      <c r="AD161" s="400"/>
      <c r="AE161" s="400"/>
      <c r="AF161" s="400"/>
      <c r="AG161" s="400"/>
      <c r="AH161" s="406"/>
      <c r="AI161" s="406"/>
      <c r="AJ161" s="406"/>
      <c r="AK161" s="406"/>
      <c r="AL161" s="406"/>
      <c r="AM161" s="406"/>
      <c r="AN161" s="406"/>
      <c r="AO161" s="406"/>
      <c r="AP161" s="428"/>
      <c r="AQ161" s="400"/>
      <c r="AR161" s="400"/>
      <c r="AS161" s="400"/>
      <c r="AT161" s="400"/>
      <c r="AU161" s="400"/>
      <c r="AV161" s="400"/>
      <c r="AW161" s="400"/>
      <c r="AX161" s="400"/>
      <c r="AY161" s="400"/>
      <c r="AZ161" s="400"/>
      <c r="BA161" s="419"/>
      <c r="BB161" s="420"/>
      <c r="BC161" s="420"/>
      <c r="BD161" s="420"/>
      <c r="BE161" s="420"/>
      <c r="BF161" s="421"/>
      <c r="BG161" s="183"/>
    </row>
    <row r="162" spans="1:63" ht="14.25" customHeight="1">
      <c r="A162" s="18"/>
      <c r="D162" s="408"/>
      <c r="E162" s="413" t="str">
        <f>IF(D94="","",IF(AT94&lt;&gt;Datos!$AO$2,D94,""))</f>
        <v/>
      </c>
      <c r="F162" s="414"/>
      <c r="G162" s="414"/>
      <c r="H162" s="414"/>
      <c r="I162" s="414"/>
      <c r="J162" s="414"/>
      <c r="K162" s="414"/>
      <c r="L162" s="414"/>
      <c r="M162" s="414"/>
      <c r="N162" s="414"/>
      <c r="O162" s="414"/>
      <c r="P162" s="414"/>
      <c r="Q162" s="414"/>
      <c r="R162" s="414"/>
      <c r="S162" s="414"/>
      <c r="T162" s="414"/>
      <c r="U162" s="415"/>
      <c r="V162" s="400"/>
      <c r="W162" s="400"/>
      <c r="X162" s="400"/>
      <c r="Y162" s="400"/>
      <c r="Z162" s="400"/>
      <c r="AA162" s="400"/>
      <c r="AB162" s="400"/>
      <c r="AC162" s="400"/>
      <c r="AD162" s="400"/>
      <c r="AE162" s="400"/>
      <c r="AF162" s="400"/>
      <c r="AG162" s="400"/>
      <c r="AH162" s="406"/>
      <c r="AI162" s="406"/>
      <c r="AJ162" s="406"/>
      <c r="AK162" s="406"/>
      <c r="AL162" s="406"/>
      <c r="AM162" s="406"/>
      <c r="AN162" s="406"/>
      <c r="AO162" s="406"/>
      <c r="AP162" s="428"/>
      <c r="AQ162" s="400"/>
      <c r="AR162" s="400"/>
      <c r="AS162" s="400"/>
      <c r="AT162" s="400"/>
      <c r="AU162" s="400"/>
      <c r="AV162" s="400"/>
      <c r="AW162" s="400"/>
      <c r="AX162" s="400"/>
      <c r="AY162" s="400"/>
      <c r="AZ162" s="400"/>
      <c r="BA162" s="419"/>
      <c r="BB162" s="420"/>
      <c r="BC162" s="420"/>
      <c r="BD162" s="420"/>
      <c r="BE162" s="420"/>
      <c r="BF162" s="421"/>
      <c r="BG162" s="183"/>
    </row>
    <row r="163" spans="1:63" ht="14.25" customHeight="1">
      <c r="A163" s="18"/>
      <c r="D163" s="408"/>
      <c r="E163" s="413" t="str">
        <f>IF(D95="","",IF(AT95&lt;&gt;Datos!$AO$2,D95,""))</f>
        <v/>
      </c>
      <c r="F163" s="414"/>
      <c r="G163" s="414"/>
      <c r="H163" s="414"/>
      <c r="I163" s="414"/>
      <c r="J163" s="414"/>
      <c r="K163" s="414"/>
      <c r="L163" s="414"/>
      <c r="M163" s="414"/>
      <c r="N163" s="414"/>
      <c r="O163" s="414"/>
      <c r="P163" s="414"/>
      <c r="Q163" s="414"/>
      <c r="R163" s="414"/>
      <c r="S163" s="414"/>
      <c r="T163" s="414"/>
      <c r="U163" s="415"/>
      <c r="V163" s="400"/>
      <c r="W163" s="400"/>
      <c r="X163" s="400"/>
      <c r="Y163" s="400"/>
      <c r="Z163" s="400"/>
      <c r="AA163" s="400"/>
      <c r="AB163" s="400"/>
      <c r="AC163" s="400"/>
      <c r="AD163" s="400"/>
      <c r="AE163" s="400"/>
      <c r="AF163" s="400"/>
      <c r="AG163" s="400"/>
      <c r="AH163" s="406"/>
      <c r="AI163" s="406"/>
      <c r="AJ163" s="406"/>
      <c r="AK163" s="406"/>
      <c r="AL163" s="406"/>
      <c r="AM163" s="406"/>
      <c r="AN163" s="406"/>
      <c r="AO163" s="406"/>
      <c r="AP163" s="428"/>
      <c r="AQ163" s="400"/>
      <c r="AR163" s="400"/>
      <c r="AS163" s="400"/>
      <c r="AT163" s="400"/>
      <c r="AU163" s="400"/>
      <c r="AV163" s="400"/>
      <c r="AW163" s="400"/>
      <c r="AX163" s="400"/>
      <c r="AY163" s="400"/>
      <c r="AZ163" s="400"/>
      <c r="BA163" s="419"/>
      <c r="BB163" s="420"/>
      <c r="BC163" s="420"/>
      <c r="BD163" s="420"/>
      <c r="BE163" s="420"/>
      <c r="BF163" s="421"/>
      <c r="BG163" s="183"/>
    </row>
    <row r="164" spans="1:63" ht="14.25" customHeight="1" thickBot="1">
      <c r="A164" s="18"/>
      <c r="D164" s="410"/>
      <c r="E164" s="607" t="str">
        <f>IF(D96="","",IF(AT96&lt;&gt;Datos!$AO$2,D96,""))</f>
        <v/>
      </c>
      <c r="F164" s="608"/>
      <c r="G164" s="608"/>
      <c r="H164" s="608"/>
      <c r="I164" s="608"/>
      <c r="J164" s="608"/>
      <c r="K164" s="608"/>
      <c r="L164" s="608"/>
      <c r="M164" s="608"/>
      <c r="N164" s="608"/>
      <c r="O164" s="608"/>
      <c r="P164" s="608"/>
      <c r="Q164" s="608"/>
      <c r="R164" s="608"/>
      <c r="S164" s="608"/>
      <c r="T164" s="608"/>
      <c r="U164" s="609"/>
      <c r="V164" s="424"/>
      <c r="W164" s="424"/>
      <c r="X164" s="424"/>
      <c r="Y164" s="424"/>
      <c r="Z164" s="424"/>
      <c r="AA164" s="424"/>
      <c r="AB164" s="424"/>
      <c r="AC164" s="424"/>
      <c r="AD164" s="424"/>
      <c r="AE164" s="424"/>
      <c r="AF164" s="424"/>
      <c r="AG164" s="424"/>
      <c r="AH164" s="422"/>
      <c r="AI164" s="422"/>
      <c r="AJ164" s="422"/>
      <c r="AK164" s="422"/>
      <c r="AL164" s="422"/>
      <c r="AM164" s="422"/>
      <c r="AN164" s="422"/>
      <c r="AO164" s="422"/>
      <c r="AP164" s="423"/>
      <c r="AQ164" s="424"/>
      <c r="AR164" s="424"/>
      <c r="AS164" s="424"/>
      <c r="AT164" s="424"/>
      <c r="AU164" s="424"/>
      <c r="AV164" s="424"/>
      <c r="AW164" s="424"/>
      <c r="AX164" s="424"/>
      <c r="AY164" s="424"/>
      <c r="AZ164" s="424"/>
      <c r="BA164" s="425"/>
      <c r="BB164" s="426"/>
      <c r="BC164" s="426"/>
      <c r="BD164" s="426"/>
      <c r="BE164" s="426"/>
      <c r="BF164" s="427"/>
      <c r="BG164" s="184"/>
    </row>
    <row r="165" spans="1:63" ht="14.25" customHeight="1" thickTop="1">
      <c r="A165" s="18"/>
      <c r="D165" s="411" t="s">
        <v>570</v>
      </c>
      <c r="E165" s="416" t="str">
        <f>IF(D102="","",IF(AT102&lt;&gt;Datos!$AO$2,D102,""))</f>
        <v/>
      </c>
      <c r="F165" s="417"/>
      <c r="G165" s="417"/>
      <c r="H165" s="417"/>
      <c r="I165" s="417"/>
      <c r="J165" s="417"/>
      <c r="K165" s="417"/>
      <c r="L165" s="417"/>
      <c r="M165" s="417"/>
      <c r="N165" s="417"/>
      <c r="O165" s="417"/>
      <c r="P165" s="417"/>
      <c r="Q165" s="417"/>
      <c r="R165" s="417"/>
      <c r="S165" s="417"/>
      <c r="T165" s="417"/>
      <c r="U165" s="418"/>
      <c r="V165" s="610"/>
      <c r="W165" s="610"/>
      <c r="X165" s="610"/>
      <c r="Y165" s="610"/>
      <c r="Z165" s="610"/>
      <c r="AA165" s="610"/>
      <c r="AB165" s="610"/>
      <c r="AC165" s="610"/>
      <c r="AD165" s="610"/>
      <c r="AE165" s="610"/>
      <c r="AF165" s="610"/>
      <c r="AG165" s="610"/>
      <c r="AH165" s="611"/>
      <c r="AI165" s="611"/>
      <c r="AJ165" s="611"/>
      <c r="AK165" s="611"/>
      <c r="AL165" s="611"/>
      <c r="AM165" s="611"/>
      <c r="AN165" s="611"/>
      <c r="AO165" s="611"/>
      <c r="AP165" s="612"/>
      <c r="AQ165" s="610"/>
      <c r="AR165" s="610"/>
      <c r="AS165" s="610"/>
      <c r="AT165" s="610"/>
      <c r="AU165" s="610"/>
      <c r="AV165" s="610"/>
      <c r="AW165" s="610"/>
      <c r="AX165" s="610"/>
      <c r="AY165" s="610"/>
      <c r="AZ165" s="610"/>
      <c r="BA165" s="613"/>
      <c r="BB165" s="614"/>
      <c r="BC165" s="614"/>
      <c r="BD165" s="614"/>
      <c r="BE165" s="614"/>
      <c r="BF165" s="615"/>
      <c r="BG165" s="185"/>
    </row>
    <row r="166" spans="1:63" ht="14.25" customHeight="1">
      <c r="A166" s="18"/>
      <c r="D166" s="411"/>
      <c r="E166" s="416" t="str">
        <f>IF(D103="","",IF(AT103&lt;&gt;Datos!$AO$2,D103,""))</f>
        <v/>
      </c>
      <c r="F166" s="417"/>
      <c r="G166" s="417"/>
      <c r="H166" s="417"/>
      <c r="I166" s="417"/>
      <c r="J166" s="417"/>
      <c r="K166" s="417"/>
      <c r="L166" s="417"/>
      <c r="M166" s="417"/>
      <c r="N166" s="417"/>
      <c r="O166" s="417"/>
      <c r="P166" s="417"/>
      <c r="Q166" s="417"/>
      <c r="R166" s="417"/>
      <c r="S166" s="417"/>
      <c r="T166" s="417"/>
      <c r="U166" s="418"/>
      <c r="V166" s="616"/>
      <c r="W166" s="616"/>
      <c r="X166" s="616"/>
      <c r="Y166" s="616"/>
      <c r="Z166" s="616"/>
      <c r="AA166" s="616"/>
      <c r="AB166" s="616"/>
      <c r="AC166" s="616"/>
      <c r="AD166" s="616"/>
      <c r="AE166" s="616"/>
      <c r="AF166" s="616"/>
      <c r="AG166" s="616"/>
      <c r="AH166" s="617"/>
      <c r="AI166" s="617"/>
      <c r="AJ166" s="617"/>
      <c r="AK166" s="617"/>
      <c r="AL166" s="617"/>
      <c r="AM166" s="617"/>
      <c r="AN166" s="617"/>
      <c r="AO166" s="617"/>
      <c r="AP166" s="618"/>
      <c r="AQ166" s="616"/>
      <c r="AR166" s="616"/>
      <c r="AS166" s="616"/>
      <c r="AT166" s="616"/>
      <c r="AU166" s="616"/>
      <c r="AV166" s="616"/>
      <c r="AW166" s="616"/>
      <c r="AX166" s="616"/>
      <c r="AY166" s="616"/>
      <c r="AZ166" s="616"/>
      <c r="BA166" s="613"/>
      <c r="BB166" s="614"/>
      <c r="BC166" s="614"/>
      <c r="BD166" s="614"/>
      <c r="BE166" s="614"/>
      <c r="BF166" s="615"/>
      <c r="BG166" s="185"/>
    </row>
    <row r="167" spans="1:63" ht="14.25" customHeight="1">
      <c r="A167" s="18"/>
      <c r="D167" s="411"/>
      <c r="E167" s="416" t="str">
        <f>IF(D104="","",IF(AT104&lt;&gt;Datos!$AO$2,D104,""))</f>
        <v/>
      </c>
      <c r="F167" s="417"/>
      <c r="G167" s="417"/>
      <c r="H167" s="417"/>
      <c r="I167" s="417"/>
      <c r="J167" s="417"/>
      <c r="K167" s="417"/>
      <c r="L167" s="417"/>
      <c r="M167" s="417"/>
      <c r="N167" s="417"/>
      <c r="O167" s="417"/>
      <c r="P167" s="417"/>
      <c r="Q167" s="417"/>
      <c r="R167" s="417"/>
      <c r="S167" s="417"/>
      <c r="T167" s="417"/>
      <c r="U167" s="418"/>
      <c r="V167" s="616"/>
      <c r="W167" s="616"/>
      <c r="X167" s="616"/>
      <c r="Y167" s="616"/>
      <c r="Z167" s="616"/>
      <c r="AA167" s="616"/>
      <c r="AB167" s="616"/>
      <c r="AC167" s="616"/>
      <c r="AD167" s="616"/>
      <c r="AE167" s="616"/>
      <c r="AF167" s="616"/>
      <c r="AG167" s="616"/>
      <c r="AH167" s="617"/>
      <c r="AI167" s="617"/>
      <c r="AJ167" s="617"/>
      <c r="AK167" s="617"/>
      <c r="AL167" s="617"/>
      <c r="AM167" s="617"/>
      <c r="AN167" s="617"/>
      <c r="AO167" s="617"/>
      <c r="AP167" s="618"/>
      <c r="AQ167" s="616"/>
      <c r="AR167" s="616"/>
      <c r="AS167" s="616"/>
      <c r="AT167" s="616"/>
      <c r="AU167" s="616"/>
      <c r="AV167" s="616"/>
      <c r="AW167" s="616"/>
      <c r="AX167" s="616"/>
      <c r="AY167" s="616"/>
      <c r="AZ167" s="616"/>
      <c r="BA167" s="613"/>
      <c r="BB167" s="614"/>
      <c r="BC167" s="614"/>
      <c r="BD167" s="614"/>
      <c r="BE167" s="614"/>
      <c r="BF167" s="615"/>
      <c r="BG167" s="185"/>
    </row>
    <row r="168" spans="1:63" ht="14.25" customHeight="1">
      <c r="A168" s="18"/>
      <c r="D168" s="411"/>
      <c r="E168" s="416" t="str">
        <f>IF(D105="","",IF(AT105&lt;&gt;Datos!$AO$2,D105,""))</f>
        <v/>
      </c>
      <c r="F168" s="417"/>
      <c r="G168" s="417"/>
      <c r="H168" s="417"/>
      <c r="I168" s="417"/>
      <c r="J168" s="417"/>
      <c r="K168" s="417"/>
      <c r="L168" s="417"/>
      <c r="M168" s="417"/>
      <c r="N168" s="417"/>
      <c r="O168" s="417"/>
      <c r="P168" s="417"/>
      <c r="Q168" s="417"/>
      <c r="R168" s="417"/>
      <c r="S168" s="417"/>
      <c r="T168" s="417"/>
      <c r="U168" s="418"/>
      <c r="V168" s="616"/>
      <c r="W168" s="616"/>
      <c r="X168" s="616"/>
      <c r="Y168" s="616"/>
      <c r="Z168" s="616"/>
      <c r="AA168" s="616"/>
      <c r="AB168" s="616"/>
      <c r="AC168" s="616"/>
      <c r="AD168" s="616"/>
      <c r="AE168" s="616"/>
      <c r="AF168" s="616"/>
      <c r="AG168" s="616"/>
      <c r="AH168" s="617"/>
      <c r="AI168" s="617"/>
      <c r="AJ168" s="617"/>
      <c r="AK168" s="617"/>
      <c r="AL168" s="617"/>
      <c r="AM168" s="617"/>
      <c r="AN168" s="617"/>
      <c r="AO168" s="617"/>
      <c r="AP168" s="618"/>
      <c r="AQ168" s="616"/>
      <c r="AR168" s="616"/>
      <c r="AS168" s="616"/>
      <c r="AT168" s="616"/>
      <c r="AU168" s="616"/>
      <c r="AV168" s="616"/>
      <c r="AW168" s="616"/>
      <c r="AX168" s="616"/>
      <c r="AY168" s="616"/>
      <c r="AZ168" s="616"/>
      <c r="BA168" s="613"/>
      <c r="BB168" s="614"/>
      <c r="BC168" s="614"/>
      <c r="BD168" s="614"/>
      <c r="BE168" s="614"/>
      <c r="BF168" s="615"/>
      <c r="BG168" s="185"/>
    </row>
    <row r="169" spans="1:63" ht="14.25" customHeight="1">
      <c r="A169" s="18"/>
      <c r="D169" s="411"/>
      <c r="E169" s="416" t="str">
        <f>IF(D106="","",IF(AT106&lt;&gt;Datos!$AO$2,D106,""))</f>
        <v/>
      </c>
      <c r="F169" s="417"/>
      <c r="G169" s="417"/>
      <c r="H169" s="417"/>
      <c r="I169" s="417"/>
      <c r="J169" s="417"/>
      <c r="K169" s="417"/>
      <c r="L169" s="417"/>
      <c r="M169" s="417"/>
      <c r="N169" s="417"/>
      <c r="O169" s="417"/>
      <c r="P169" s="417"/>
      <c r="Q169" s="417"/>
      <c r="R169" s="417"/>
      <c r="S169" s="417"/>
      <c r="T169" s="417"/>
      <c r="U169" s="418"/>
      <c r="V169" s="616"/>
      <c r="W169" s="616"/>
      <c r="X169" s="616"/>
      <c r="Y169" s="616"/>
      <c r="Z169" s="616"/>
      <c r="AA169" s="616"/>
      <c r="AB169" s="616"/>
      <c r="AC169" s="616"/>
      <c r="AD169" s="616"/>
      <c r="AE169" s="616"/>
      <c r="AF169" s="616"/>
      <c r="AG169" s="616"/>
      <c r="AH169" s="617"/>
      <c r="AI169" s="617"/>
      <c r="AJ169" s="617"/>
      <c r="AK169" s="617"/>
      <c r="AL169" s="617"/>
      <c r="AM169" s="617"/>
      <c r="AN169" s="617"/>
      <c r="AO169" s="617"/>
      <c r="AP169" s="618"/>
      <c r="AQ169" s="616"/>
      <c r="AR169" s="616"/>
      <c r="AS169" s="616"/>
      <c r="AT169" s="616"/>
      <c r="AU169" s="616"/>
      <c r="AV169" s="616"/>
      <c r="AW169" s="616"/>
      <c r="AX169" s="616"/>
      <c r="AY169" s="616"/>
      <c r="AZ169" s="616"/>
      <c r="BA169" s="613"/>
      <c r="BB169" s="614"/>
      <c r="BC169" s="614"/>
      <c r="BD169" s="614"/>
      <c r="BE169" s="614"/>
      <c r="BF169" s="615"/>
      <c r="BG169" s="185"/>
    </row>
    <row r="170" spans="1:63" ht="14.25" customHeight="1">
      <c r="A170" s="18"/>
      <c r="D170" s="411"/>
      <c r="E170" s="416" t="str">
        <f>IF(D107="","",IF(AT107&lt;&gt;Datos!$AO$2,D107,""))</f>
        <v/>
      </c>
      <c r="F170" s="417"/>
      <c r="G170" s="417"/>
      <c r="H170" s="417"/>
      <c r="I170" s="417"/>
      <c r="J170" s="417"/>
      <c r="K170" s="417"/>
      <c r="L170" s="417"/>
      <c r="M170" s="417"/>
      <c r="N170" s="417"/>
      <c r="O170" s="417"/>
      <c r="P170" s="417"/>
      <c r="Q170" s="417"/>
      <c r="R170" s="417"/>
      <c r="S170" s="417"/>
      <c r="T170" s="417"/>
      <c r="U170" s="418"/>
      <c r="V170" s="616"/>
      <c r="W170" s="616"/>
      <c r="X170" s="616"/>
      <c r="Y170" s="616"/>
      <c r="Z170" s="616"/>
      <c r="AA170" s="616"/>
      <c r="AB170" s="616"/>
      <c r="AC170" s="616"/>
      <c r="AD170" s="616"/>
      <c r="AE170" s="616"/>
      <c r="AF170" s="616"/>
      <c r="AG170" s="616"/>
      <c r="AH170" s="617"/>
      <c r="AI170" s="617"/>
      <c r="AJ170" s="617"/>
      <c r="AK170" s="617"/>
      <c r="AL170" s="617"/>
      <c r="AM170" s="617"/>
      <c r="AN170" s="617"/>
      <c r="AO170" s="617"/>
      <c r="AP170" s="618"/>
      <c r="AQ170" s="616"/>
      <c r="AR170" s="616"/>
      <c r="AS170" s="616"/>
      <c r="AT170" s="616"/>
      <c r="AU170" s="616"/>
      <c r="AV170" s="616"/>
      <c r="AW170" s="616"/>
      <c r="AX170" s="616"/>
      <c r="AY170" s="616"/>
      <c r="AZ170" s="616"/>
      <c r="BA170" s="613"/>
      <c r="BB170" s="614"/>
      <c r="BC170" s="614"/>
      <c r="BD170" s="614"/>
      <c r="BE170" s="614"/>
      <c r="BF170" s="615"/>
      <c r="BG170" s="185"/>
    </row>
    <row r="171" spans="1:63" ht="14.25" customHeight="1">
      <c r="A171" s="18"/>
      <c r="D171" s="411"/>
      <c r="E171" s="416" t="str">
        <f>IF(D108="","",IF(AT108&lt;&gt;Datos!$AO$2,D108,""))</f>
        <v/>
      </c>
      <c r="F171" s="417"/>
      <c r="G171" s="417"/>
      <c r="H171" s="417"/>
      <c r="I171" s="417"/>
      <c r="J171" s="417"/>
      <c r="K171" s="417"/>
      <c r="L171" s="417"/>
      <c r="M171" s="417"/>
      <c r="N171" s="417"/>
      <c r="O171" s="417"/>
      <c r="P171" s="417"/>
      <c r="Q171" s="417"/>
      <c r="R171" s="417"/>
      <c r="S171" s="417"/>
      <c r="T171" s="417"/>
      <c r="U171" s="418"/>
      <c r="V171" s="616"/>
      <c r="W171" s="616"/>
      <c r="X171" s="616"/>
      <c r="Y171" s="616"/>
      <c r="Z171" s="616"/>
      <c r="AA171" s="616"/>
      <c r="AB171" s="616"/>
      <c r="AC171" s="616"/>
      <c r="AD171" s="616"/>
      <c r="AE171" s="616"/>
      <c r="AF171" s="616"/>
      <c r="AG171" s="616"/>
      <c r="AH171" s="617"/>
      <c r="AI171" s="617"/>
      <c r="AJ171" s="617"/>
      <c r="AK171" s="617"/>
      <c r="AL171" s="617"/>
      <c r="AM171" s="617"/>
      <c r="AN171" s="617"/>
      <c r="AO171" s="617"/>
      <c r="AP171" s="618"/>
      <c r="AQ171" s="616"/>
      <c r="AR171" s="616"/>
      <c r="AS171" s="616"/>
      <c r="AT171" s="616"/>
      <c r="AU171" s="616"/>
      <c r="AV171" s="616"/>
      <c r="AW171" s="616"/>
      <c r="AX171" s="616"/>
      <c r="AY171" s="616"/>
      <c r="AZ171" s="616"/>
      <c r="BA171" s="613"/>
      <c r="BB171" s="614"/>
      <c r="BC171" s="614"/>
      <c r="BD171" s="614"/>
      <c r="BE171" s="614"/>
      <c r="BF171" s="615"/>
      <c r="BG171" s="185"/>
    </row>
    <row r="172" spans="1:63" ht="14.25" customHeight="1">
      <c r="A172" s="18"/>
      <c r="D172" s="411"/>
      <c r="E172" s="416" t="str">
        <f>IF(D109="","",IF(AT109&lt;&gt;Datos!$AO$2,D109,""))</f>
        <v/>
      </c>
      <c r="F172" s="417"/>
      <c r="G172" s="417"/>
      <c r="H172" s="417"/>
      <c r="I172" s="417"/>
      <c r="J172" s="417"/>
      <c r="K172" s="417"/>
      <c r="L172" s="417"/>
      <c r="M172" s="417"/>
      <c r="N172" s="417"/>
      <c r="O172" s="417"/>
      <c r="P172" s="417"/>
      <c r="Q172" s="417"/>
      <c r="R172" s="417"/>
      <c r="S172" s="417"/>
      <c r="T172" s="417"/>
      <c r="U172" s="418"/>
      <c r="V172" s="616"/>
      <c r="W172" s="616"/>
      <c r="X172" s="616"/>
      <c r="Y172" s="616"/>
      <c r="Z172" s="616"/>
      <c r="AA172" s="616"/>
      <c r="AB172" s="616"/>
      <c r="AC172" s="616"/>
      <c r="AD172" s="616"/>
      <c r="AE172" s="616"/>
      <c r="AF172" s="616"/>
      <c r="AG172" s="616"/>
      <c r="AH172" s="617"/>
      <c r="AI172" s="617"/>
      <c r="AJ172" s="617"/>
      <c r="AK172" s="617"/>
      <c r="AL172" s="617"/>
      <c r="AM172" s="617"/>
      <c r="AN172" s="617"/>
      <c r="AO172" s="617"/>
      <c r="AP172" s="618"/>
      <c r="AQ172" s="616"/>
      <c r="AR172" s="616"/>
      <c r="AS172" s="616"/>
      <c r="AT172" s="616"/>
      <c r="AU172" s="616"/>
      <c r="AV172" s="616"/>
      <c r="AW172" s="616"/>
      <c r="AX172" s="616"/>
      <c r="AY172" s="616"/>
      <c r="AZ172" s="616"/>
      <c r="BA172" s="613"/>
      <c r="BB172" s="614"/>
      <c r="BC172" s="614"/>
      <c r="BD172" s="614"/>
      <c r="BE172" s="614"/>
      <c r="BF172" s="615"/>
      <c r="BG172" s="185"/>
    </row>
    <row r="173" spans="1:63" ht="14.25" customHeight="1">
      <c r="A173" s="18"/>
      <c r="D173" s="412"/>
      <c r="E173" s="416" t="str">
        <f>IF(D110="","",IF(AT110&lt;&gt;Datos!$AO$2,D110,""))</f>
        <v/>
      </c>
      <c r="F173" s="417"/>
      <c r="G173" s="417"/>
      <c r="H173" s="417"/>
      <c r="I173" s="417"/>
      <c r="J173" s="417"/>
      <c r="K173" s="417"/>
      <c r="L173" s="417"/>
      <c r="M173" s="417"/>
      <c r="N173" s="417"/>
      <c r="O173" s="417"/>
      <c r="P173" s="417"/>
      <c r="Q173" s="417"/>
      <c r="R173" s="417"/>
      <c r="S173" s="417"/>
      <c r="T173" s="417"/>
      <c r="U173" s="418"/>
      <c r="V173" s="616"/>
      <c r="W173" s="616"/>
      <c r="X173" s="616"/>
      <c r="Y173" s="616"/>
      <c r="Z173" s="616"/>
      <c r="AA173" s="616"/>
      <c r="AB173" s="616"/>
      <c r="AC173" s="616"/>
      <c r="AD173" s="616"/>
      <c r="AE173" s="616"/>
      <c r="AF173" s="616"/>
      <c r="AG173" s="616"/>
      <c r="AH173" s="617"/>
      <c r="AI173" s="617"/>
      <c r="AJ173" s="617"/>
      <c r="AK173" s="617"/>
      <c r="AL173" s="617"/>
      <c r="AM173" s="617"/>
      <c r="AN173" s="617"/>
      <c r="AO173" s="617"/>
      <c r="AP173" s="618"/>
      <c r="AQ173" s="616"/>
      <c r="AR173" s="616"/>
      <c r="AS173" s="616"/>
      <c r="AT173" s="616"/>
      <c r="AU173" s="616"/>
      <c r="AV173" s="616"/>
      <c r="AW173" s="616"/>
      <c r="AX173" s="616"/>
      <c r="AY173" s="616"/>
      <c r="AZ173" s="616"/>
      <c r="BA173" s="613"/>
      <c r="BB173" s="614"/>
      <c r="BC173" s="614"/>
      <c r="BD173" s="614"/>
      <c r="BE173" s="614"/>
      <c r="BF173" s="615"/>
      <c r="BG173" s="185"/>
    </row>
    <row r="174" spans="1:63" ht="14.25" customHeight="1">
      <c r="A174" s="18"/>
      <c r="D174" s="412"/>
      <c r="E174" s="416" t="str">
        <f>IF(D111="","",IF(AT111&lt;&gt;Datos!$AO$2,D111,""))</f>
        <v/>
      </c>
      <c r="F174" s="417"/>
      <c r="G174" s="417"/>
      <c r="H174" s="417"/>
      <c r="I174" s="417"/>
      <c r="J174" s="417"/>
      <c r="K174" s="417"/>
      <c r="L174" s="417"/>
      <c r="M174" s="417"/>
      <c r="N174" s="417"/>
      <c r="O174" s="417"/>
      <c r="P174" s="417"/>
      <c r="Q174" s="417"/>
      <c r="R174" s="417"/>
      <c r="S174" s="417"/>
      <c r="T174" s="417"/>
      <c r="U174" s="418"/>
      <c r="V174" s="616"/>
      <c r="W174" s="616"/>
      <c r="X174" s="616"/>
      <c r="Y174" s="616"/>
      <c r="Z174" s="616"/>
      <c r="AA174" s="616"/>
      <c r="AB174" s="616"/>
      <c r="AC174" s="616"/>
      <c r="AD174" s="616"/>
      <c r="AE174" s="616"/>
      <c r="AF174" s="616"/>
      <c r="AG174" s="616"/>
      <c r="AH174" s="617"/>
      <c r="AI174" s="617"/>
      <c r="AJ174" s="617"/>
      <c r="AK174" s="617"/>
      <c r="AL174" s="617"/>
      <c r="AM174" s="617"/>
      <c r="AN174" s="617"/>
      <c r="AO174" s="617"/>
      <c r="AP174" s="618"/>
      <c r="AQ174" s="616"/>
      <c r="AR174" s="616"/>
      <c r="AS174" s="616"/>
      <c r="AT174" s="616"/>
      <c r="AU174" s="616"/>
      <c r="AV174" s="616"/>
      <c r="AW174" s="616"/>
      <c r="AX174" s="616"/>
      <c r="AY174" s="616"/>
      <c r="AZ174" s="616"/>
      <c r="BA174" s="613"/>
      <c r="BB174" s="614"/>
      <c r="BC174" s="614"/>
      <c r="BD174" s="614"/>
      <c r="BE174" s="614"/>
      <c r="BF174" s="615"/>
      <c r="BG174" s="185"/>
    </row>
    <row r="175" spans="1:63">
      <c r="A175" s="18"/>
      <c r="BG175" s="20"/>
    </row>
    <row r="176" spans="1:63" ht="15.75" customHeight="1">
      <c r="A176" s="18"/>
      <c r="D176" s="181"/>
      <c r="E176" s="181"/>
      <c r="F176" s="181"/>
      <c r="G176" s="181"/>
      <c r="H176" s="181"/>
      <c r="I176" s="181"/>
      <c r="J176" s="181"/>
      <c r="K176" s="181"/>
      <c r="L176" s="181"/>
      <c r="M176" s="181"/>
      <c r="N176" s="181"/>
      <c r="O176" s="181"/>
      <c r="P176" s="181"/>
      <c r="Q176" s="181"/>
      <c r="R176" s="181"/>
      <c r="S176" s="181"/>
      <c r="T176" s="181"/>
      <c r="U176" s="181"/>
      <c r="V176" s="181"/>
      <c r="W176" s="181"/>
      <c r="X176" s="181"/>
      <c r="Y176" s="181"/>
      <c r="Z176" s="181"/>
      <c r="AA176" s="181"/>
      <c r="AB176" s="181"/>
      <c r="AC176" s="181"/>
      <c r="AD176" s="181"/>
      <c r="AE176" s="181"/>
      <c r="AF176" s="181"/>
      <c r="AG176" s="181"/>
      <c r="AH176" s="181"/>
      <c r="AI176" s="181"/>
      <c r="AJ176" s="181"/>
      <c r="AK176" s="181"/>
      <c r="AL176" s="181"/>
      <c r="AM176" s="181"/>
      <c r="AN176" s="181"/>
      <c r="AO176" s="181"/>
      <c r="AP176" s="181"/>
      <c r="AQ176" s="181"/>
      <c r="AR176" s="181"/>
      <c r="AS176" s="181"/>
      <c r="AT176" s="181"/>
      <c r="AU176" s="181"/>
      <c r="AV176" s="181"/>
      <c r="AW176" s="181"/>
      <c r="AX176" s="181"/>
      <c r="AY176" s="181"/>
      <c r="AZ176" s="181"/>
      <c r="BA176" s="181"/>
      <c r="BB176" s="181"/>
      <c r="BG176" s="20"/>
      <c r="BK176" s="11" t="s">
        <v>574</v>
      </c>
    </row>
    <row r="177" spans="1:63" ht="31.9" customHeight="1">
      <c r="A177" s="18"/>
      <c r="D177" s="652" t="s">
        <v>575</v>
      </c>
      <c r="E177" s="652"/>
      <c r="F177" s="652"/>
      <c r="G177" s="652"/>
      <c r="H177" s="652"/>
      <c r="I177" s="652"/>
      <c r="J177" s="652"/>
      <c r="K177" s="652"/>
      <c r="L177" s="652"/>
      <c r="M177" s="652"/>
      <c r="N177" s="652"/>
      <c r="O177" s="652"/>
      <c r="P177" s="652"/>
      <c r="Q177" s="652"/>
      <c r="R177" s="652"/>
      <c r="S177" s="652"/>
      <c r="T177" s="652"/>
      <c r="U177" s="652"/>
      <c r="V177" s="652"/>
      <c r="W177" s="652"/>
      <c r="X177" s="652"/>
      <c r="Y177" s="652"/>
      <c r="Z177" s="652"/>
      <c r="AA177" s="652"/>
      <c r="AB177" s="652"/>
      <c r="AC177" s="652"/>
      <c r="AD177" s="652"/>
      <c r="AE177" s="652"/>
      <c r="AF177" s="652"/>
      <c r="AG177" s="652"/>
      <c r="AH177" s="652"/>
      <c r="AI177" s="652"/>
      <c r="AJ177" s="652"/>
      <c r="AK177" s="652"/>
      <c r="AL177" s="652"/>
      <c r="AM177" s="652"/>
      <c r="AN177" s="652"/>
      <c r="AO177" s="652"/>
      <c r="AP177" s="652"/>
      <c r="AQ177" s="652"/>
      <c r="AR177" s="652"/>
      <c r="AS177" s="652"/>
      <c r="AT177" s="652"/>
      <c r="AU177" s="652"/>
      <c r="AV177" s="652"/>
      <c r="AW177" s="652"/>
      <c r="AX177" s="652"/>
      <c r="AY177" s="652"/>
      <c r="AZ177" s="652"/>
      <c r="BA177" s="652"/>
      <c r="BB177" s="652"/>
      <c r="BC177" s="652"/>
      <c r="BD177" s="652"/>
      <c r="BE177" s="652"/>
      <c r="BF177" s="652"/>
      <c r="BG177" s="653"/>
      <c r="BK177" s="26" t="str">
        <f>IF(AT87=Datos!$AO$2,D87,"")</f>
        <v>Claves de acceso</v>
      </c>
    </row>
    <row r="178" spans="1:63" ht="20.100000000000001" customHeight="1">
      <c r="A178" s="18"/>
      <c r="D178" s="654" t="s">
        <v>576</v>
      </c>
      <c r="E178" s="654"/>
      <c r="F178" s="654"/>
      <c r="G178" s="654"/>
      <c r="H178" s="654"/>
      <c r="I178" s="654"/>
      <c r="J178" s="654"/>
      <c r="K178" s="654"/>
      <c r="L178" s="654"/>
      <c r="M178" s="654"/>
      <c r="N178" s="654"/>
      <c r="O178" s="654"/>
      <c r="P178" s="654"/>
      <c r="Q178" s="654"/>
      <c r="R178" s="654"/>
      <c r="S178" s="654"/>
      <c r="T178" s="654"/>
      <c r="U178" s="654"/>
      <c r="V178" s="649" t="s">
        <v>563</v>
      </c>
      <c r="W178" s="649"/>
      <c r="X178" s="649"/>
      <c r="Y178" s="649"/>
      <c r="Z178" s="649"/>
      <c r="AA178" s="649"/>
      <c r="AB178" s="649"/>
      <c r="AC178" s="649"/>
      <c r="AD178" s="649"/>
      <c r="AE178" s="649"/>
      <c r="AF178" s="649"/>
      <c r="AG178" s="649"/>
      <c r="AH178" s="649"/>
      <c r="AI178" s="649"/>
      <c r="AJ178" s="649"/>
      <c r="AK178" s="649"/>
      <c r="AL178" s="649"/>
      <c r="AM178" s="649"/>
      <c r="AN178" s="649"/>
      <c r="AO178" s="649"/>
      <c r="AP178" s="649"/>
      <c r="AQ178" s="649"/>
      <c r="AR178" s="649"/>
      <c r="AS178" s="649"/>
      <c r="AT178" s="649"/>
      <c r="AU178" s="649"/>
      <c r="AV178" s="649"/>
      <c r="AW178" s="649"/>
      <c r="AX178" s="649"/>
      <c r="AY178" s="649"/>
      <c r="AZ178" s="649"/>
      <c r="BA178" s="649"/>
      <c r="BB178" s="649"/>
      <c r="BC178" s="649"/>
      <c r="BD178" s="649"/>
      <c r="BE178" s="649"/>
      <c r="BF178" s="649"/>
      <c r="BG178" s="650"/>
      <c r="BK178" s="26" t="str">
        <f>IF(AT88=Datos!$AO$2,D88,"")</f>
        <v/>
      </c>
    </row>
    <row r="179" spans="1:63" ht="25.15" customHeight="1">
      <c r="A179" s="18"/>
      <c r="D179" s="654"/>
      <c r="E179" s="654"/>
      <c r="F179" s="654"/>
      <c r="G179" s="654"/>
      <c r="H179" s="654"/>
      <c r="I179" s="654"/>
      <c r="J179" s="654"/>
      <c r="K179" s="654"/>
      <c r="L179" s="654"/>
      <c r="M179" s="654"/>
      <c r="N179" s="654"/>
      <c r="O179" s="654"/>
      <c r="P179" s="654"/>
      <c r="Q179" s="654"/>
      <c r="R179" s="654"/>
      <c r="S179" s="654"/>
      <c r="T179" s="654"/>
      <c r="U179" s="654"/>
      <c r="V179" s="604" t="s">
        <v>564</v>
      </c>
      <c r="W179" s="604"/>
      <c r="X179" s="604"/>
      <c r="Y179" s="604"/>
      <c r="Z179" s="604"/>
      <c r="AA179" s="604"/>
      <c r="AB179" s="604"/>
      <c r="AC179" s="604"/>
      <c r="AD179" s="604"/>
      <c r="AE179" s="604"/>
      <c r="AF179" s="604"/>
      <c r="AG179" s="604"/>
      <c r="AH179" s="604" t="s">
        <v>565</v>
      </c>
      <c r="AI179" s="604"/>
      <c r="AJ179" s="604"/>
      <c r="AK179" s="604"/>
      <c r="AL179" s="604"/>
      <c r="AM179" s="604"/>
      <c r="AN179" s="604"/>
      <c r="AO179" s="604"/>
      <c r="AP179" s="604"/>
      <c r="AQ179" s="604" t="s">
        <v>566</v>
      </c>
      <c r="AR179" s="604"/>
      <c r="AS179" s="604"/>
      <c r="AT179" s="604"/>
      <c r="AU179" s="604"/>
      <c r="AV179" s="604"/>
      <c r="AW179" s="604"/>
      <c r="AX179" s="604"/>
      <c r="AY179" s="604"/>
      <c r="AZ179" s="604"/>
      <c r="BA179" s="604" t="s">
        <v>567</v>
      </c>
      <c r="BB179" s="604"/>
      <c r="BC179" s="604"/>
      <c r="BD179" s="604"/>
      <c r="BE179" s="604"/>
      <c r="BF179" s="604"/>
      <c r="BG179" s="182" t="s">
        <v>568</v>
      </c>
      <c r="BK179" s="26" t="str">
        <f>IF(AT89=Datos!$AO$2,D89,"")</f>
        <v>Definición de perfiles</v>
      </c>
    </row>
    <row r="180" spans="1:63" ht="92.25" customHeight="1">
      <c r="A180" s="18"/>
      <c r="D180" s="429" t="s">
        <v>569</v>
      </c>
      <c r="E180" s="620" t="s">
        <v>612</v>
      </c>
      <c r="F180" s="620"/>
      <c r="G180" s="620"/>
      <c r="H180" s="620"/>
      <c r="I180" s="620"/>
      <c r="J180" s="620"/>
      <c r="K180" s="620"/>
      <c r="L180" s="620"/>
      <c r="M180" s="620"/>
      <c r="N180" s="620"/>
      <c r="O180" s="620"/>
      <c r="P180" s="620"/>
      <c r="Q180" s="620"/>
      <c r="R180" s="620"/>
      <c r="S180" s="620"/>
      <c r="T180" s="620"/>
      <c r="U180" s="620"/>
      <c r="V180" s="620" t="s">
        <v>620</v>
      </c>
      <c r="W180" s="620"/>
      <c r="X180" s="620"/>
      <c r="Y180" s="620"/>
      <c r="Z180" s="620"/>
      <c r="AA180" s="620"/>
      <c r="AB180" s="620"/>
      <c r="AC180" s="620"/>
      <c r="AD180" s="620"/>
      <c r="AE180" s="620"/>
      <c r="AF180" s="620"/>
      <c r="AG180" s="620"/>
      <c r="AH180" s="620" t="s">
        <v>605</v>
      </c>
      <c r="AI180" s="620"/>
      <c r="AJ180" s="620"/>
      <c r="AK180" s="620"/>
      <c r="AL180" s="620"/>
      <c r="AM180" s="620"/>
      <c r="AN180" s="620"/>
      <c r="AO180" s="620"/>
      <c r="AP180" s="620"/>
      <c r="AQ180" s="621" t="s">
        <v>621</v>
      </c>
      <c r="AR180" s="622"/>
      <c r="AS180" s="622"/>
      <c r="AT180" s="622"/>
      <c r="AU180" s="622"/>
      <c r="AV180" s="622"/>
      <c r="AW180" s="622"/>
      <c r="AX180" s="622"/>
      <c r="AY180" s="622"/>
      <c r="AZ180" s="623"/>
      <c r="BA180" s="624">
        <v>43636</v>
      </c>
      <c r="BB180" s="625"/>
      <c r="BC180" s="625"/>
      <c r="BD180" s="625"/>
      <c r="BE180" s="625"/>
      <c r="BF180" s="626"/>
      <c r="BG180" s="261">
        <v>43646</v>
      </c>
      <c r="BK180" s="26" t="str">
        <f>IF(AT90=Datos!$AO$2,D90,"")</f>
        <v/>
      </c>
    </row>
    <row r="181" spans="1:63" ht="14.25" customHeight="1">
      <c r="A181" s="18"/>
      <c r="D181" s="430"/>
      <c r="E181" s="620" t="str">
        <f>IF(D117="","",IF(AT117&lt;&gt;Datos!$AO$2,D117,""))</f>
        <v/>
      </c>
      <c r="F181" s="620"/>
      <c r="G181" s="620"/>
      <c r="H181" s="620"/>
      <c r="I181" s="620"/>
      <c r="J181" s="620"/>
      <c r="K181" s="620"/>
      <c r="L181" s="620"/>
      <c r="M181" s="620"/>
      <c r="N181" s="620"/>
      <c r="O181" s="620"/>
      <c r="P181" s="620"/>
      <c r="Q181" s="620"/>
      <c r="R181" s="620"/>
      <c r="S181" s="620"/>
      <c r="T181" s="620"/>
      <c r="U181" s="620"/>
      <c r="V181" s="620"/>
      <c r="W181" s="620"/>
      <c r="X181" s="620"/>
      <c r="Y181" s="620"/>
      <c r="Z181" s="620"/>
      <c r="AA181" s="620"/>
      <c r="AB181" s="620"/>
      <c r="AC181" s="620"/>
      <c r="AD181" s="620"/>
      <c r="AE181" s="620"/>
      <c r="AF181" s="620"/>
      <c r="AG181" s="620"/>
      <c r="AH181" s="620"/>
      <c r="AI181" s="620"/>
      <c r="AJ181" s="620"/>
      <c r="AK181" s="620"/>
      <c r="AL181" s="620"/>
      <c r="AM181" s="620"/>
      <c r="AN181" s="620"/>
      <c r="AO181" s="620"/>
      <c r="AP181" s="620"/>
      <c r="AQ181" s="620"/>
      <c r="AR181" s="620"/>
      <c r="AS181" s="620"/>
      <c r="AT181" s="620"/>
      <c r="AU181" s="620"/>
      <c r="AV181" s="620"/>
      <c r="AW181" s="620"/>
      <c r="AX181" s="620"/>
      <c r="AY181" s="620"/>
      <c r="AZ181" s="620"/>
      <c r="BA181" s="624"/>
      <c r="BB181" s="625"/>
      <c r="BC181" s="625"/>
      <c r="BD181" s="625"/>
      <c r="BE181" s="625"/>
      <c r="BF181" s="626"/>
      <c r="BG181" s="261"/>
      <c r="BK181" s="26" t="str">
        <f>IF(AT91=Datos!$AO$2,D91,"")</f>
        <v/>
      </c>
    </row>
    <row r="182" spans="1:63" ht="14.25" customHeight="1">
      <c r="A182" s="18"/>
      <c r="D182" s="430"/>
      <c r="E182" s="620" t="str">
        <f>IF(D118="","",IF(AT118&lt;&gt;Datos!$AO$2,D118,""))</f>
        <v/>
      </c>
      <c r="F182" s="620"/>
      <c r="G182" s="620"/>
      <c r="H182" s="620"/>
      <c r="I182" s="620"/>
      <c r="J182" s="620"/>
      <c r="K182" s="620"/>
      <c r="L182" s="620"/>
      <c r="M182" s="620"/>
      <c r="N182" s="620"/>
      <c r="O182" s="620"/>
      <c r="P182" s="620"/>
      <c r="Q182" s="620"/>
      <c r="R182" s="620"/>
      <c r="S182" s="620"/>
      <c r="T182" s="620"/>
      <c r="U182" s="620"/>
      <c r="V182" s="620"/>
      <c r="W182" s="620"/>
      <c r="X182" s="620"/>
      <c r="Y182" s="620"/>
      <c r="Z182" s="620"/>
      <c r="AA182" s="620"/>
      <c r="AB182" s="620"/>
      <c r="AC182" s="620"/>
      <c r="AD182" s="620"/>
      <c r="AE182" s="620"/>
      <c r="AF182" s="620"/>
      <c r="AG182" s="620"/>
      <c r="AH182" s="620"/>
      <c r="AI182" s="620"/>
      <c r="AJ182" s="620"/>
      <c r="AK182" s="620"/>
      <c r="AL182" s="620"/>
      <c r="AM182" s="620"/>
      <c r="AN182" s="620"/>
      <c r="AO182" s="620"/>
      <c r="AP182" s="620"/>
      <c r="AQ182" s="620"/>
      <c r="AR182" s="620"/>
      <c r="AS182" s="620"/>
      <c r="AT182" s="620"/>
      <c r="AU182" s="620"/>
      <c r="AV182" s="620"/>
      <c r="AW182" s="620"/>
      <c r="AX182" s="620"/>
      <c r="AY182" s="620"/>
      <c r="AZ182" s="620"/>
      <c r="BA182" s="624"/>
      <c r="BB182" s="625"/>
      <c r="BC182" s="625"/>
      <c r="BD182" s="625"/>
      <c r="BE182" s="625"/>
      <c r="BF182" s="626"/>
      <c r="BG182" s="261"/>
      <c r="BK182" s="26" t="str">
        <f>IF(AT92=Datos!$AO$2,D92,"")</f>
        <v/>
      </c>
    </row>
    <row r="183" spans="1:63" ht="14.25" customHeight="1">
      <c r="A183" s="18"/>
      <c r="D183" s="430"/>
      <c r="E183" s="620" t="str">
        <f>IF(D119="","",IF(AT119&lt;&gt;Datos!$AO$2,D119,""))</f>
        <v/>
      </c>
      <c r="F183" s="620"/>
      <c r="G183" s="620"/>
      <c r="H183" s="620"/>
      <c r="I183" s="620"/>
      <c r="J183" s="620"/>
      <c r="K183" s="620"/>
      <c r="L183" s="620"/>
      <c r="M183" s="620"/>
      <c r="N183" s="620"/>
      <c r="O183" s="620"/>
      <c r="P183" s="620"/>
      <c r="Q183" s="620"/>
      <c r="R183" s="620"/>
      <c r="S183" s="620"/>
      <c r="T183" s="620"/>
      <c r="U183" s="620"/>
      <c r="V183" s="620"/>
      <c r="W183" s="620"/>
      <c r="X183" s="620"/>
      <c r="Y183" s="620"/>
      <c r="Z183" s="620"/>
      <c r="AA183" s="620"/>
      <c r="AB183" s="620"/>
      <c r="AC183" s="620"/>
      <c r="AD183" s="620"/>
      <c r="AE183" s="620"/>
      <c r="AF183" s="620"/>
      <c r="AG183" s="620"/>
      <c r="AH183" s="620"/>
      <c r="AI183" s="620"/>
      <c r="AJ183" s="620"/>
      <c r="AK183" s="620"/>
      <c r="AL183" s="620"/>
      <c r="AM183" s="620"/>
      <c r="AN183" s="620"/>
      <c r="AO183" s="620"/>
      <c r="AP183" s="620"/>
      <c r="AQ183" s="620"/>
      <c r="AR183" s="620"/>
      <c r="AS183" s="620"/>
      <c r="AT183" s="620"/>
      <c r="AU183" s="620"/>
      <c r="AV183" s="620"/>
      <c r="AW183" s="620"/>
      <c r="AX183" s="620"/>
      <c r="AY183" s="620"/>
      <c r="AZ183" s="620"/>
      <c r="BA183" s="624"/>
      <c r="BB183" s="625"/>
      <c r="BC183" s="625"/>
      <c r="BD183" s="625"/>
      <c r="BE183" s="625"/>
      <c r="BF183" s="626"/>
      <c r="BG183" s="261"/>
      <c r="BK183" s="26" t="str">
        <f>IF(AT93=Datos!$AO$2,D93,"")</f>
        <v/>
      </c>
    </row>
    <row r="184" spans="1:63" ht="14.25" customHeight="1">
      <c r="A184" s="18"/>
      <c r="D184" s="430"/>
      <c r="E184" s="620" t="str">
        <f>IF(D120="","",IF(AT120&lt;&gt;Datos!$AO$2,D120,""))</f>
        <v/>
      </c>
      <c r="F184" s="620"/>
      <c r="G184" s="620"/>
      <c r="H184" s="620"/>
      <c r="I184" s="620"/>
      <c r="J184" s="620"/>
      <c r="K184" s="620"/>
      <c r="L184" s="620"/>
      <c r="M184" s="620"/>
      <c r="N184" s="620"/>
      <c r="O184" s="620"/>
      <c r="P184" s="620"/>
      <c r="Q184" s="620"/>
      <c r="R184" s="620"/>
      <c r="S184" s="620"/>
      <c r="T184" s="620"/>
      <c r="U184" s="620"/>
      <c r="V184" s="620"/>
      <c r="W184" s="620"/>
      <c r="X184" s="620"/>
      <c r="Y184" s="620"/>
      <c r="Z184" s="620"/>
      <c r="AA184" s="620"/>
      <c r="AB184" s="620"/>
      <c r="AC184" s="620"/>
      <c r="AD184" s="620"/>
      <c r="AE184" s="620"/>
      <c r="AF184" s="620"/>
      <c r="AG184" s="620"/>
      <c r="AH184" s="620"/>
      <c r="AI184" s="620"/>
      <c r="AJ184" s="620"/>
      <c r="AK184" s="620"/>
      <c r="AL184" s="620"/>
      <c r="AM184" s="620"/>
      <c r="AN184" s="620"/>
      <c r="AO184" s="620"/>
      <c r="AP184" s="620"/>
      <c r="AQ184" s="620"/>
      <c r="AR184" s="620"/>
      <c r="AS184" s="620"/>
      <c r="AT184" s="620"/>
      <c r="AU184" s="620"/>
      <c r="AV184" s="620"/>
      <c r="AW184" s="620"/>
      <c r="AX184" s="620"/>
      <c r="AY184" s="620"/>
      <c r="AZ184" s="620"/>
      <c r="BA184" s="624"/>
      <c r="BB184" s="625"/>
      <c r="BC184" s="625"/>
      <c r="BD184" s="625"/>
      <c r="BE184" s="625"/>
      <c r="BF184" s="626"/>
      <c r="BG184" s="261"/>
      <c r="BK184" s="26" t="str">
        <f>IF(AT94=Datos!$AO$2,D94,"")</f>
        <v/>
      </c>
    </row>
    <row r="185" spans="1:63" ht="14.25" customHeight="1">
      <c r="A185" s="18"/>
      <c r="D185" s="430"/>
      <c r="E185" s="620" t="str">
        <f>IF(D121="","",IF(AT121&lt;&gt;Datos!$AO$2,D121,""))</f>
        <v/>
      </c>
      <c r="F185" s="620"/>
      <c r="G185" s="620"/>
      <c r="H185" s="620"/>
      <c r="I185" s="620"/>
      <c r="J185" s="620"/>
      <c r="K185" s="620"/>
      <c r="L185" s="620"/>
      <c r="M185" s="620"/>
      <c r="N185" s="620"/>
      <c r="O185" s="620"/>
      <c r="P185" s="620"/>
      <c r="Q185" s="620"/>
      <c r="R185" s="620"/>
      <c r="S185" s="620"/>
      <c r="T185" s="620"/>
      <c r="U185" s="620"/>
      <c r="V185" s="620"/>
      <c r="W185" s="620"/>
      <c r="X185" s="620"/>
      <c r="Y185" s="620"/>
      <c r="Z185" s="620"/>
      <c r="AA185" s="620"/>
      <c r="AB185" s="620"/>
      <c r="AC185" s="620"/>
      <c r="AD185" s="620"/>
      <c r="AE185" s="620"/>
      <c r="AF185" s="620"/>
      <c r="AG185" s="620"/>
      <c r="AH185" s="620"/>
      <c r="AI185" s="620"/>
      <c r="AJ185" s="620"/>
      <c r="AK185" s="620"/>
      <c r="AL185" s="620"/>
      <c r="AM185" s="620"/>
      <c r="AN185" s="620"/>
      <c r="AO185" s="620"/>
      <c r="AP185" s="620"/>
      <c r="AQ185" s="620"/>
      <c r="AR185" s="620"/>
      <c r="AS185" s="620"/>
      <c r="AT185" s="620"/>
      <c r="AU185" s="620"/>
      <c r="AV185" s="620"/>
      <c r="AW185" s="620"/>
      <c r="AX185" s="620"/>
      <c r="AY185" s="620"/>
      <c r="AZ185" s="620"/>
      <c r="BA185" s="624"/>
      <c r="BB185" s="625"/>
      <c r="BC185" s="625"/>
      <c r="BD185" s="625"/>
      <c r="BE185" s="625"/>
      <c r="BF185" s="626"/>
      <c r="BG185" s="261"/>
      <c r="BK185" s="26" t="str">
        <f>IF(AT95=Datos!$AO$2,D95,"")</f>
        <v/>
      </c>
    </row>
    <row r="186" spans="1:63" ht="14.25" customHeight="1">
      <c r="A186" s="18"/>
      <c r="D186" s="430"/>
      <c r="E186" s="620"/>
      <c r="F186" s="620"/>
      <c r="G186" s="620"/>
      <c r="H186" s="620"/>
      <c r="I186" s="620"/>
      <c r="J186" s="620"/>
      <c r="K186" s="620"/>
      <c r="L186" s="620"/>
      <c r="M186" s="620"/>
      <c r="N186" s="620"/>
      <c r="O186" s="620"/>
      <c r="P186" s="620"/>
      <c r="Q186" s="620"/>
      <c r="R186" s="620"/>
      <c r="S186" s="620"/>
      <c r="T186" s="620"/>
      <c r="U186" s="620"/>
      <c r="V186" s="620"/>
      <c r="W186" s="620"/>
      <c r="X186" s="620"/>
      <c r="Y186" s="620"/>
      <c r="Z186" s="620"/>
      <c r="AA186" s="620"/>
      <c r="AB186" s="620"/>
      <c r="AC186" s="620"/>
      <c r="AD186" s="620"/>
      <c r="AE186" s="620"/>
      <c r="AF186" s="620"/>
      <c r="AG186" s="620"/>
      <c r="AH186" s="620"/>
      <c r="AI186" s="620"/>
      <c r="AJ186" s="620"/>
      <c r="AK186" s="620"/>
      <c r="AL186" s="620"/>
      <c r="AM186" s="620"/>
      <c r="AN186" s="620"/>
      <c r="AO186" s="620"/>
      <c r="AP186" s="620"/>
      <c r="AQ186" s="620"/>
      <c r="AR186" s="620"/>
      <c r="AS186" s="620"/>
      <c r="AT186" s="620"/>
      <c r="AU186" s="620"/>
      <c r="AV186" s="620"/>
      <c r="AW186" s="620"/>
      <c r="AX186" s="620"/>
      <c r="AY186" s="620"/>
      <c r="AZ186" s="620"/>
      <c r="BA186" s="624"/>
      <c r="BB186" s="625"/>
      <c r="BC186" s="625"/>
      <c r="BD186" s="625"/>
      <c r="BE186" s="625"/>
      <c r="BF186" s="626"/>
      <c r="BG186" s="261"/>
      <c r="BK186" s="26" t="str">
        <f>IF(AT96=Datos!$AO$2,D96,"")</f>
        <v/>
      </c>
    </row>
    <row r="187" spans="1:63" ht="14.25" customHeight="1">
      <c r="A187" s="18"/>
      <c r="D187" s="430"/>
      <c r="E187" s="620" t="str">
        <f>IF(D123="","",IF(AT123&lt;&gt;Datos!$AO$2,D123,""))</f>
        <v/>
      </c>
      <c r="F187" s="620"/>
      <c r="G187" s="620"/>
      <c r="H187" s="620"/>
      <c r="I187" s="620"/>
      <c r="J187" s="620"/>
      <c r="K187" s="620"/>
      <c r="L187" s="620"/>
      <c r="M187" s="620"/>
      <c r="N187" s="620"/>
      <c r="O187" s="620"/>
      <c r="P187" s="620"/>
      <c r="Q187" s="620"/>
      <c r="R187" s="620"/>
      <c r="S187" s="620"/>
      <c r="T187" s="620"/>
      <c r="U187" s="620"/>
      <c r="V187" s="620"/>
      <c r="W187" s="620"/>
      <c r="X187" s="620"/>
      <c r="Y187" s="620"/>
      <c r="Z187" s="620"/>
      <c r="AA187" s="620"/>
      <c r="AB187" s="620"/>
      <c r="AC187" s="620"/>
      <c r="AD187" s="620"/>
      <c r="AE187" s="620"/>
      <c r="AF187" s="620"/>
      <c r="AG187" s="620"/>
      <c r="AH187" s="620"/>
      <c r="AI187" s="620"/>
      <c r="AJ187" s="620"/>
      <c r="AK187" s="620"/>
      <c r="AL187" s="620"/>
      <c r="AM187" s="620"/>
      <c r="AN187" s="620"/>
      <c r="AO187" s="620"/>
      <c r="AP187" s="620"/>
      <c r="AQ187" s="620"/>
      <c r="AR187" s="620"/>
      <c r="AS187" s="620"/>
      <c r="AT187" s="620"/>
      <c r="AU187" s="620"/>
      <c r="AV187" s="620"/>
      <c r="AW187" s="620"/>
      <c r="AX187" s="620"/>
      <c r="AY187" s="620"/>
      <c r="AZ187" s="620"/>
      <c r="BA187" s="624"/>
      <c r="BB187" s="625"/>
      <c r="BC187" s="625"/>
      <c r="BD187" s="625"/>
      <c r="BE187" s="625"/>
      <c r="BF187" s="626"/>
      <c r="BG187" s="261"/>
      <c r="BK187" s="26" t="s">
        <v>580</v>
      </c>
    </row>
    <row r="188" spans="1:63" ht="14.25" customHeight="1">
      <c r="A188" s="18"/>
      <c r="D188" s="430"/>
      <c r="E188" s="620" t="str">
        <f>IF(D124="","",IF(AT124&lt;&gt;Datos!$AO$2,D124,""))</f>
        <v/>
      </c>
      <c r="F188" s="620"/>
      <c r="G188" s="620"/>
      <c r="H188" s="620"/>
      <c r="I188" s="620"/>
      <c r="J188" s="620"/>
      <c r="K188" s="620"/>
      <c r="L188" s="620"/>
      <c r="M188" s="620"/>
      <c r="N188" s="620"/>
      <c r="O188" s="620"/>
      <c r="P188" s="620"/>
      <c r="Q188" s="620"/>
      <c r="R188" s="620"/>
      <c r="S188" s="620"/>
      <c r="T188" s="620"/>
      <c r="U188" s="620"/>
      <c r="V188" s="620"/>
      <c r="W188" s="620"/>
      <c r="X188" s="620"/>
      <c r="Y188" s="620"/>
      <c r="Z188" s="620"/>
      <c r="AA188" s="620"/>
      <c r="AB188" s="620"/>
      <c r="AC188" s="620"/>
      <c r="AD188" s="620"/>
      <c r="AE188" s="620"/>
      <c r="AF188" s="620"/>
      <c r="AG188" s="620"/>
      <c r="AH188" s="620"/>
      <c r="AI188" s="620"/>
      <c r="AJ188" s="620"/>
      <c r="AK188" s="620"/>
      <c r="AL188" s="620"/>
      <c r="AM188" s="620"/>
      <c r="AN188" s="620"/>
      <c r="AO188" s="620"/>
      <c r="AP188" s="620"/>
      <c r="AQ188" s="620"/>
      <c r="AR188" s="620"/>
      <c r="AS188" s="620"/>
      <c r="AT188" s="620"/>
      <c r="AU188" s="620"/>
      <c r="AV188" s="620"/>
      <c r="AW188" s="620"/>
      <c r="AX188" s="620"/>
      <c r="AY188" s="620"/>
      <c r="AZ188" s="620"/>
      <c r="BA188" s="624"/>
      <c r="BB188" s="625"/>
      <c r="BC188" s="625"/>
      <c r="BD188" s="625"/>
      <c r="BE188" s="625"/>
      <c r="BF188" s="626"/>
      <c r="BG188" s="261"/>
      <c r="BK188" s="11" t="s">
        <v>581</v>
      </c>
    </row>
    <row r="189" spans="1:63" ht="14.25" customHeight="1" thickBot="1">
      <c r="A189" s="18"/>
      <c r="D189" s="431"/>
      <c r="E189" s="632"/>
      <c r="F189" s="633"/>
      <c r="G189" s="633"/>
      <c r="H189" s="633"/>
      <c r="I189" s="633"/>
      <c r="J189" s="633"/>
      <c r="K189" s="633"/>
      <c r="L189" s="633"/>
      <c r="M189" s="633"/>
      <c r="N189" s="633"/>
      <c r="O189" s="633"/>
      <c r="P189" s="633"/>
      <c r="Q189" s="633"/>
      <c r="R189" s="633"/>
      <c r="S189" s="633"/>
      <c r="T189" s="633"/>
      <c r="U189" s="634"/>
      <c r="V189" s="635"/>
      <c r="W189" s="635"/>
      <c r="X189" s="635"/>
      <c r="Y189" s="635"/>
      <c r="Z189" s="635"/>
      <c r="AA189" s="635"/>
      <c r="AB189" s="635"/>
      <c r="AC189" s="635"/>
      <c r="AD189" s="635"/>
      <c r="AE189" s="635"/>
      <c r="AF189" s="635"/>
      <c r="AG189" s="635"/>
      <c r="AH189" s="633"/>
      <c r="AI189" s="633"/>
      <c r="AJ189" s="633"/>
      <c r="AK189" s="633"/>
      <c r="AL189" s="633"/>
      <c r="AM189" s="633"/>
      <c r="AN189" s="633"/>
      <c r="AO189" s="633"/>
      <c r="AP189" s="634"/>
      <c r="AQ189" s="635"/>
      <c r="AR189" s="635"/>
      <c r="AS189" s="635"/>
      <c r="AT189" s="635"/>
      <c r="AU189" s="635"/>
      <c r="AV189" s="635"/>
      <c r="AW189" s="635"/>
      <c r="AX189" s="635"/>
      <c r="AY189" s="635"/>
      <c r="AZ189" s="635"/>
      <c r="BA189" s="636"/>
      <c r="BB189" s="637"/>
      <c r="BC189" s="637"/>
      <c r="BD189" s="637"/>
      <c r="BE189" s="637"/>
      <c r="BF189" s="638"/>
      <c r="BG189" s="262"/>
      <c r="BK189" s="26" t="str">
        <f>IF(AT102=Datos!$AO$2,D102,"")</f>
        <v>Quejas de los funcionarios por alteración de la información documentada</v>
      </c>
    </row>
    <row r="190" spans="1:63" ht="14.25" customHeight="1" thickTop="1">
      <c r="A190" s="18"/>
      <c r="D190" s="411" t="s">
        <v>570</v>
      </c>
      <c r="E190" s="639" t="str">
        <f>IF(D131="","",IF(AT131&lt;&gt;Datos!$AO$2,D131,""))</f>
        <v/>
      </c>
      <c r="F190" s="640"/>
      <c r="G190" s="640"/>
      <c r="H190" s="640"/>
      <c r="I190" s="640"/>
      <c r="J190" s="640"/>
      <c r="K190" s="640"/>
      <c r="L190" s="640"/>
      <c r="M190" s="640"/>
      <c r="N190" s="640"/>
      <c r="O190" s="640"/>
      <c r="P190" s="640"/>
      <c r="Q190" s="640"/>
      <c r="R190" s="640"/>
      <c r="S190" s="640"/>
      <c r="T190" s="640"/>
      <c r="U190" s="641"/>
      <c r="V190" s="642"/>
      <c r="W190" s="642"/>
      <c r="X190" s="642"/>
      <c r="Y190" s="642"/>
      <c r="Z190" s="642"/>
      <c r="AA190" s="642"/>
      <c r="AB190" s="642"/>
      <c r="AC190" s="642"/>
      <c r="AD190" s="642"/>
      <c r="AE190" s="642"/>
      <c r="AF190" s="642"/>
      <c r="AG190" s="642"/>
      <c r="AH190" s="640"/>
      <c r="AI190" s="640"/>
      <c r="AJ190" s="640"/>
      <c r="AK190" s="640"/>
      <c r="AL190" s="640"/>
      <c r="AM190" s="640"/>
      <c r="AN190" s="640"/>
      <c r="AO190" s="640"/>
      <c r="AP190" s="641"/>
      <c r="AQ190" s="642"/>
      <c r="AR190" s="642"/>
      <c r="AS190" s="642"/>
      <c r="AT190" s="642"/>
      <c r="AU190" s="642"/>
      <c r="AV190" s="642"/>
      <c r="AW190" s="642"/>
      <c r="AX190" s="642"/>
      <c r="AY190" s="642"/>
      <c r="AZ190" s="642"/>
      <c r="BA190" s="631"/>
      <c r="BB190" s="631"/>
      <c r="BC190" s="631"/>
      <c r="BD190" s="631"/>
      <c r="BE190" s="631"/>
      <c r="BF190" s="631"/>
      <c r="BG190" s="186"/>
      <c r="BK190" s="26" t="str">
        <f>IF(AT103=Datos!$AO$2,D103,"")</f>
        <v/>
      </c>
    </row>
    <row r="191" spans="1:63" ht="14.25" customHeight="1">
      <c r="A191" s="18"/>
      <c r="D191" s="411"/>
      <c r="E191" s="630" t="str">
        <f>IF(D132="","",IF(AT132&lt;&gt;Datos!$AO$2,D132,""))</f>
        <v/>
      </c>
      <c r="F191" s="630"/>
      <c r="G191" s="630"/>
      <c r="H191" s="630"/>
      <c r="I191" s="630"/>
      <c r="J191" s="630"/>
      <c r="K191" s="630"/>
      <c r="L191" s="630"/>
      <c r="M191" s="630"/>
      <c r="N191" s="630"/>
      <c r="O191" s="630"/>
      <c r="P191" s="630"/>
      <c r="Q191" s="630"/>
      <c r="R191" s="630"/>
      <c r="S191" s="630"/>
      <c r="T191" s="630"/>
      <c r="U191" s="630"/>
      <c r="V191" s="630"/>
      <c r="W191" s="630"/>
      <c r="X191" s="630"/>
      <c r="Y191" s="630"/>
      <c r="Z191" s="630"/>
      <c r="AA191" s="630"/>
      <c r="AB191" s="630"/>
      <c r="AC191" s="630"/>
      <c r="AD191" s="630"/>
      <c r="AE191" s="630"/>
      <c r="AF191" s="630"/>
      <c r="AG191" s="630"/>
      <c r="AH191" s="630"/>
      <c r="AI191" s="630"/>
      <c r="AJ191" s="630"/>
      <c r="AK191" s="630"/>
      <c r="AL191" s="630"/>
      <c r="AM191" s="630"/>
      <c r="AN191" s="630"/>
      <c r="AO191" s="630"/>
      <c r="AP191" s="630"/>
      <c r="AQ191" s="630"/>
      <c r="AR191" s="630"/>
      <c r="AS191" s="630"/>
      <c r="AT191" s="630"/>
      <c r="AU191" s="630"/>
      <c r="AV191" s="630"/>
      <c r="AW191" s="630"/>
      <c r="AX191" s="630"/>
      <c r="AY191" s="630"/>
      <c r="AZ191" s="630"/>
      <c r="BA191" s="631"/>
      <c r="BB191" s="631"/>
      <c r="BC191" s="631"/>
      <c r="BD191" s="631"/>
      <c r="BE191" s="631"/>
      <c r="BF191" s="631"/>
      <c r="BG191" s="186"/>
      <c r="BK191" s="26" t="str">
        <f>IF(AT104=Datos!$AO$2,D104,"")</f>
        <v/>
      </c>
    </row>
    <row r="192" spans="1:63" ht="14.25" customHeight="1">
      <c r="A192" s="18"/>
      <c r="D192" s="411"/>
      <c r="E192" s="630" t="str">
        <f>IF(D133="","",IF(AT133&lt;&gt;Datos!$AO$2,D133,""))</f>
        <v/>
      </c>
      <c r="F192" s="630"/>
      <c r="G192" s="630"/>
      <c r="H192" s="630"/>
      <c r="I192" s="630"/>
      <c r="J192" s="630"/>
      <c r="K192" s="630"/>
      <c r="L192" s="630"/>
      <c r="M192" s="630"/>
      <c r="N192" s="630"/>
      <c r="O192" s="630"/>
      <c r="P192" s="630"/>
      <c r="Q192" s="630"/>
      <c r="R192" s="630"/>
      <c r="S192" s="630"/>
      <c r="T192" s="630"/>
      <c r="U192" s="630"/>
      <c r="V192" s="630"/>
      <c r="W192" s="630"/>
      <c r="X192" s="630"/>
      <c r="Y192" s="630"/>
      <c r="Z192" s="630"/>
      <c r="AA192" s="630"/>
      <c r="AB192" s="630"/>
      <c r="AC192" s="630"/>
      <c r="AD192" s="630"/>
      <c r="AE192" s="630"/>
      <c r="AF192" s="630"/>
      <c r="AG192" s="630"/>
      <c r="AH192" s="630"/>
      <c r="AI192" s="630"/>
      <c r="AJ192" s="630"/>
      <c r="AK192" s="630"/>
      <c r="AL192" s="630"/>
      <c r="AM192" s="630"/>
      <c r="AN192" s="630"/>
      <c r="AO192" s="630"/>
      <c r="AP192" s="630"/>
      <c r="AQ192" s="630"/>
      <c r="AR192" s="630"/>
      <c r="AS192" s="630"/>
      <c r="AT192" s="630"/>
      <c r="AU192" s="630"/>
      <c r="AV192" s="630"/>
      <c r="AW192" s="630"/>
      <c r="AX192" s="630"/>
      <c r="AY192" s="630"/>
      <c r="AZ192" s="630"/>
      <c r="BA192" s="631"/>
      <c r="BB192" s="631"/>
      <c r="BC192" s="631"/>
      <c r="BD192" s="631"/>
      <c r="BE192" s="631"/>
      <c r="BF192" s="631"/>
      <c r="BG192" s="186"/>
      <c r="BK192" s="26" t="str">
        <f>IF(AT105=Datos!$AO$2,D105,"")</f>
        <v/>
      </c>
    </row>
    <row r="193" spans="1:63" ht="14.25" customHeight="1">
      <c r="A193" s="18"/>
      <c r="D193" s="411"/>
      <c r="E193" s="630" t="str">
        <f>IF(D134="","",IF(AT134&lt;&gt;Datos!$AO$2,D134,""))</f>
        <v/>
      </c>
      <c r="F193" s="630"/>
      <c r="G193" s="630"/>
      <c r="H193" s="630"/>
      <c r="I193" s="630"/>
      <c r="J193" s="630"/>
      <c r="K193" s="630"/>
      <c r="L193" s="630"/>
      <c r="M193" s="630"/>
      <c r="N193" s="630"/>
      <c r="O193" s="630"/>
      <c r="P193" s="630"/>
      <c r="Q193" s="630"/>
      <c r="R193" s="630"/>
      <c r="S193" s="630"/>
      <c r="T193" s="630"/>
      <c r="U193" s="630"/>
      <c r="V193" s="630"/>
      <c r="W193" s="630"/>
      <c r="X193" s="630"/>
      <c r="Y193" s="630"/>
      <c r="Z193" s="630"/>
      <c r="AA193" s="630"/>
      <c r="AB193" s="630"/>
      <c r="AC193" s="630"/>
      <c r="AD193" s="630"/>
      <c r="AE193" s="630"/>
      <c r="AF193" s="630"/>
      <c r="AG193" s="630"/>
      <c r="AH193" s="630"/>
      <c r="AI193" s="630"/>
      <c r="AJ193" s="630"/>
      <c r="AK193" s="630"/>
      <c r="AL193" s="630"/>
      <c r="AM193" s="630"/>
      <c r="AN193" s="630"/>
      <c r="AO193" s="630"/>
      <c r="AP193" s="630"/>
      <c r="AQ193" s="630"/>
      <c r="AR193" s="630"/>
      <c r="AS193" s="630"/>
      <c r="AT193" s="630"/>
      <c r="AU193" s="630"/>
      <c r="AV193" s="630"/>
      <c r="AW193" s="630"/>
      <c r="AX193" s="630"/>
      <c r="AY193" s="630"/>
      <c r="AZ193" s="630"/>
      <c r="BA193" s="631"/>
      <c r="BB193" s="631"/>
      <c r="BC193" s="631"/>
      <c r="BD193" s="631"/>
      <c r="BE193" s="631"/>
      <c r="BF193" s="631"/>
      <c r="BG193" s="186"/>
      <c r="BK193" s="26" t="str">
        <f>IF(AT106=Datos!$AO$2,D106,"")</f>
        <v/>
      </c>
    </row>
    <row r="194" spans="1:63" ht="14.25" customHeight="1">
      <c r="A194" s="18"/>
      <c r="D194" s="411"/>
      <c r="E194" s="630" t="str">
        <f>IF(D135="","",IF(AT135&lt;&gt;Datos!$AO$2,D135,""))</f>
        <v/>
      </c>
      <c r="F194" s="630"/>
      <c r="G194" s="630"/>
      <c r="H194" s="630"/>
      <c r="I194" s="630"/>
      <c r="J194" s="630"/>
      <c r="K194" s="630"/>
      <c r="L194" s="630"/>
      <c r="M194" s="630"/>
      <c r="N194" s="630"/>
      <c r="O194" s="630"/>
      <c r="P194" s="630"/>
      <c r="Q194" s="630"/>
      <c r="R194" s="630"/>
      <c r="S194" s="630"/>
      <c r="T194" s="630"/>
      <c r="U194" s="630"/>
      <c r="V194" s="630"/>
      <c r="W194" s="630"/>
      <c r="X194" s="630"/>
      <c r="Y194" s="630"/>
      <c r="Z194" s="630"/>
      <c r="AA194" s="630"/>
      <c r="AB194" s="630"/>
      <c r="AC194" s="630"/>
      <c r="AD194" s="630"/>
      <c r="AE194" s="630"/>
      <c r="AF194" s="630"/>
      <c r="AG194" s="630"/>
      <c r="AH194" s="630"/>
      <c r="AI194" s="630"/>
      <c r="AJ194" s="630"/>
      <c r="AK194" s="630"/>
      <c r="AL194" s="630"/>
      <c r="AM194" s="630"/>
      <c r="AN194" s="630"/>
      <c r="AO194" s="630"/>
      <c r="AP194" s="630"/>
      <c r="AQ194" s="630"/>
      <c r="AR194" s="630"/>
      <c r="AS194" s="630"/>
      <c r="AT194" s="630"/>
      <c r="AU194" s="630"/>
      <c r="AV194" s="630"/>
      <c r="AW194" s="630"/>
      <c r="AX194" s="630"/>
      <c r="AY194" s="630"/>
      <c r="AZ194" s="630"/>
      <c r="BA194" s="631"/>
      <c r="BB194" s="631"/>
      <c r="BC194" s="631"/>
      <c r="BD194" s="631"/>
      <c r="BE194" s="631"/>
      <c r="BF194" s="631"/>
      <c r="BG194" s="186"/>
      <c r="BK194" s="26" t="str">
        <f>IF(AT107=Datos!$AO$2,D107,"")</f>
        <v/>
      </c>
    </row>
    <row r="195" spans="1:63" ht="14.25" customHeight="1">
      <c r="A195" s="18"/>
      <c r="D195" s="411"/>
      <c r="E195" s="630" t="str">
        <f>IF(D136="","",IF(AT136&lt;&gt;Datos!$AO$2,D136,""))</f>
        <v/>
      </c>
      <c r="F195" s="630"/>
      <c r="G195" s="630"/>
      <c r="H195" s="630"/>
      <c r="I195" s="630"/>
      <c r="J195" s="630"/>
      <c r="K195" s="630"/>
      <c r="L195" s="630"/>
      <c r="M195" s="630"/>
      <c r="N195" s="630"/>
      <c r="O195" s="630"/>
      <c r="P195" s="630"/>
      <c r="Q195" s="630"/>
      <c r="R195" s="630"/>
      <c r="S195" s="630"/>
      <c r="T195" s="630"/>
      <c r="U195" s="630"/>
      <c r="V195" s="630"/>
      <c r="W195" s="630"/>
      <c r="X195" s="630"/>
      <c r="Y195" s="630"/>
      <c r="Z195" s="630"/>
      <c r="AA195" s="630"/>
      <c r="AB195" s="630"/>
      <c r="AC195" s="630"/>
      <c r="AD195" s="630"/>
      <c r="AE195" s="630"/>
      <c r="AF195" s="630"/>
      <c r="AG195" s="630"/>
      <c r="AH195" s="630"/>
      <c r="AI195" s="630"/>
      <c r="AJ195" s="630"/>
      <c r="AK195" s="630"/>
      <c r="AL195" s="630"/>
      <c r="AM195" s="630"/>
      <c r="AN195" s="630"/>
      <c r="AO195" s="630"/>
      <c r="AP195" s="630"/>
      <c r="AQ195" s="630"/>
      <c r="AR195" s="630"/>
      <c r="AS195" s="630"/>
      <c r="AT195" s="630"/>
      <c r="AU195" s="630"/>
      <c r="AV195" s="630"/>
      <c r="AW195" s="630"/>
      <c r="AX195" s="630"/>
      <c r="AY195" s="630"/>
      <c r="AZ195" s="630"/>
      <c r="BA195" s="631"/>
      <c r="BB195" s="631"/>
      <c r="BC195" s="631"/>
      <c r="BD195" s="631"/>
      <c r="BE195" s="631"/>
      <c r="BF195" s="631"/>
      <c r="BG195" s="186"/>
      <c r="BK195" s="26" t="str">
        <f>IF(AT108=Datos!$AO$2,D108,"")</f>
        <v/>
      </c>
    </row>
    <row r="196" spans="1:63" ht="14.25" customHeight="1">
      <c r="A196" s="18"/>
      <c r="D196" s="411"/>
      <c r="E196" s="630" t="str">
        <f>IF(D137="","",IF(AT137&lt;&gt;Datos!$AO$2,D137,""))</f>
        <v/>
      </c>
      <c r="F196" s="630"/>
      <c r="G196" s="630"/>
      <c r="H196" s="630"/>
      <c r="I196" s="630"/>
      <c r="J196" s="630"/>
      <c r="K196" s="630"/>
      <c r="L196" s="630"/>
      <c r="M196" s="630"/>
      <c r="N196" s="630"/>
      <c r="O196" s="630"/>
      <c r="P196" s="630"/>
      <c r="Q196" s="630"/>
      <c r="R196" s="630"/>
      <c r="S196" s="630"/>
      <c r="T196" s="630"/>
      <c r="U196" s="630"/>
      <c r="V196" s="630"/>
      <c r="W196" s="630"/>
      <c r="X196" s="630"/>
      <c r="Y196" s="630"/>
      <c r="Z196" s="630"/>
      <c r="AA196" s="630"/>
      <c r="AB196" s="630"/>
      <c r="AC196" s="630"/>
      <c r="AD196" s="630"/>
      <c r="AE196" s="630"/>
      <c r="AF196" s="630"/>
      <c r="AG196" s="630"/>
      <c r="AH196" s="630"/>
      <c r="AI196" s="630"/>
      <c r="AJ196" s="630"/>
      <c r="AK196" s="630"/>
      <c r="AL196" s="630"/>
      <c r="AM196" s="630"/>
      <c r="AN196" s="630"/>
      <c r="AO196" s="630"/>
      <c r="AP196" s="630"/>
      <c r="AQ196" s="630"/>
      <c r="AR196" s="630"/>
      <c r="AS196" s="630"/>
      <c r="AT196" s="630"/>
      <c r="AU196" s="630"/>
      <c r="AV196" s="630"/>
      <c r="AW196" s="630"/>
      <c r="AX196" s="630"/>
      <c r="AY196" s="630"/>
      <c r="AZ196" s="630"/>
      <c r="BA196" s="631"/>
      <c r="BB196" s="631"/>
      <c r="BC196" s="631"/>
      <c r="BD196" s="631"/>
      <c r="BE196" s="631"/>
      <c r="BF196" s="631"/>
      <c r="BG196" s="186"/>
      <c r="BK196" s="26" t="str">
        <f>IF(AT109=Datos!$AO$2,D109,"")</f>
        <v/>
      </c>
    </row>
    <row r="197" spans="1:63" ht="14.25" customHeight="1">
      <c r="A197" s="18"/>
      <c r="D197" s="411"/>
      <c r="E197" s="630" t="str">
        <f>IF(D138="","",IF(AT138&lt;&gt;Datos!$AO$2,D138,""))</f>
        <v/>
      </c>
      <c r="F197" s="630"/>
      <c r="G197" s="630"/>
      <c r="H197" s="630"/>
      <c r="I197" s="630"/>
      <c r="J197" s="630"/>
      <c r="K197" s="630"/>
      <c r="L197" s="630"/>
      <c r="M197" s="630"/>
      <c r="N197" s="630"/>
      <c r="O197" s="630"/>
      <c r="P197" s="630"/>
      <c r="Q197" s="630"/>
      <c r="R197" s="630"/>
      <c r="S197" s="630"/>
      <c r="T197" s="630"/>
      <c r="U197" s="630"/>
      <c r="V197" s="630"/>
      <c r="W197" s="630"/>
      <c r="X197" s="630"/>
      <c r="Y197" s="630"/>
      <c r="Z197" s="630"/>
      <c r="AA197" s="630"/>
      <c r="AB197" s="630"/>
      <c r="AC197" s="630"/>
      <c r="AD197" s="630"/>
      <c r="AE197" s="630"/>
      <c r="AF197" s="630"/>
      <c r="AG197" s="630"/>
      <c r="AH197" s="630"/>
      <c r="AI197" s="630"/>
      <c r="AJ197" s="630"/>
      <c r="AK197" s="630"/>
      <c r="AL197" s="630"/>
      <c r="AM197" s="630"/>
      <c r="AN197" s="630"/>
      <c r="AO197" s="630"/>
      <c r="AP197" s="630"/>
      <c r="AQ197" s="630"/>
      <c r="AR197" s="630"/>
      <c r="AS197" s="630"/>
      <c r="AT197" s="630"/>
      <c r="AU197" s="630"/>
      <c r="AV197" s="630"/>
      <c r="AW197" s="630"/>
      <c r="AX197" s="630"/>
      <c r="AY197" s="630"/>
      <c r="AZ197" s="630"/>
      <c r="BA197" s="631"/>
      <c r="BB197" s="631"/>
      <c r="BC197" s="631"/>
      <c r="BD197" s="631"/>
      <c r="BE197" s="631"/>
      <c r="BF197" s="631"/>
      <c r="BG197" s="186"/>
      <c r="BK197" s="26" t="str">
        <f>IF(AT110=Datos!$AO$2,D110,"")</f>
        <v/>
      </c>
    </row>
    <row r="198" spans="1:63" ht="14.25" customHeight="1">
      <c r="A198" s="18"/>
      <c r="D198" s="412"/>
      <c r="E198" s="630" t="str">
        <f>IF(D139="","",IF(AT139&lt;&gt;Datos!$AO$2,D139,""))</f>
        <v/>
      </c>
      <c r="F198" s="630"/>
      <c r="G198" s="630"/>
      <c r="H198" s="630"/>
      <c r="I198" s="630"/>
      <c r="J198" s="630"/>
      <c r="K198" s="630"/>
      <c r="L198" s="630"/>
      <c r="M198" s="630"/>
      <c r="N198" s="630"/>
      <c r="O198" s="630"/>
      <c r="P198" s="630"/>
      <c r="Q198" s="630"/>
      <c r="R198" s="630"/>
      <c r="S198" s="630"/>
      <c r="T198" s="630"/>
      <c r="U198" s="630"/>
      <c r="V198" s="630"/>
      <c r="W198" s="630"/>
      <c r="X198" s="630"/>
      <c r="Y198" s="630"/>
      <c r="Z198" s="630"/>
      <c r="AA198" s="630"/>
      <c r="AB198" s="630"/>
      <c r="AC198" s="630"/>
      <c r="AD198" s="630"/>
      <c r="AE198" s="630"/>
      <c r="AF198" s="630"/>
      <c r="AG198" s="630"/>
      <c r="AH198" s="630"/>
      <c r="AI198" s="630"/>
      <c r="AJ198" s="630"/>
      <c r="AK198" s="630"/>
      <c r="AL198" s="630"/>
      <c r="AM198" s="630"/>
      <c r="AN198" s="630"/>
      <c r="AO198" s="630"/>
      <c r="AP198" s="630"/>
      <c r="AQ198" s="630"/>
      <c r="AR198" s="630"/>
      <c r="AS198" s="630"/>
      <c r="AT198" s="630"/>
      <c r="AU198" s="630"/>
      <c r="AV198" s="630"/>
      <c r="AW198" s="630"/>
      <c r="AX198" s="630"/>
      <c r="AY198" s="630"/>
      <c r="AZ198" s="630"/>
      <c r="BA198" s="631"/>
      <c r="BB198" s="631"/>
      <c r="BC198" s="631"/>
      <c r="BD198" s="631"/>
      <c r="BE198" s="631"/>
      <c r="BF198" s="631"/>
      <c r="BG198" s="186"/>
      <c r="BK198" s="26" t="str">
        <f>IF(AT111=Datos!$AO$2,D111,"")</f>
        <v/>
      </c>
    </row>
    <row r="199" spans="1:63" ht="14.25" customHeight="1">
      <c r="A199" s="18"/>
      <c r="D199" s="412"/>
      <c r="E199" s="630" t="str">
        <f>IF(D140="","",IF(AT140&lt;&gt;Datos!$AO$2,D140,""))</f>
        <v/>
      </c>
      <c r="F199" s="630"/>
      <c r="G199" s="630"/>
      <c r="H199" s="630"/>
      <c r="I199" s="630"/>
      <c r="J199" s="630"/>
      <c r="K199" s="630"/>
      <c r="L199" s="630"/>
      <c r="M199" s="630"/>
      <c r="N199" s="630"/>
      <c r="O199" s="630"/>
      <c r="P199" s="630"/>
      <c r="Q199" s="630"/>
      <c r="R199" s="630"/>
      <c r="S199" s="630"/>
      <c r="T199" s="630"/>
      <c r="U199" s="630"/>
      <c r="V199" s="630"/>
      <c r="W199" s="630"/>
      <c r="X199" s="630"/>
      <c r="Y199" s="630"/>
      <c r="Z199" s="630"/>
      <c r="AA199" s="630"/>
      <c r="AB199" s="630"/>
      <c r="AC199" s="630"/>
      <c r="AD199" s="630"/>
      <c r="AE199" s="630"/>
      <c r="AF199" s="630"/>
      <c r="AG199" s="630"/>
      <c r="AH199" s="630"/>
      <c r="AI199" s="630"/>
      <c r="AJ199" s="630"/>
      <c r="AK199" s="630"/>
      <c r="AL199" s="630"/>
      <c r="AM199" s="630"/>
      <c r="AN199" s="630"/>
      <c r="AO199" s="630"/>
      <c r="AP199" s="630"/>
      <c r="AQ199" s="630"/>
      <c r="AR199" s="630"/>
      <c r="AS199" s="630"/>
      <c r="AT199" s="630"/>
      <c r="AU199" s="630"/>
      <c r="AV199" s="630"/>
      <c r="AW199" s="630"/>
      <c r="AX199" s="630"/>
      <c r="AY199" s="630"/>
      <c r="AZ199" s="630"/>
      <c r="BA199" s="631"/>
      <c r="BB199" s="631"/>
      <c r="BC199" s="631"/>
      <c r="BD199" s="631"/>
      <c r="BE199" s="631"/>
      <c r="BF199" s="631"/>
      <c r="BG199" s="186"/>
      <c r="BK199" s="26" t="s">
        <v>580</v>
      </c>
    </row>
    <row r="200" spans="1:63" ht="14.25" customHeight="1">
      <c r="A200" s="18"/>
      <c r="D200" s="434" t="s">
        <v>582</v>
      </c>
      <c r="E200" s="434"/>
      <c r="F200" s="434"/>
      <c r="G200" s="434"/>
      <c r="H200" s="434"/>
      <c r="I200" s="434"/>
      <c r="J200" s="434"/>
      <c r="K200" s="434"/>
      <c r="L200" s="434"/>
      <c r="M200" s="434"/>
      <c r="N200" s="434"/>
      <c r="O200" s="434"/>
      <c r="P200" s="434"/>
      <c r="Q200" s="434"/>
      <c r="R200" s="434"/>
      <c r="S200" s="434"/>
      <c r="T200" s="434"/>
      <c r="U200" s="434"/>
      <c r="V200" s="434"/>
      <c r="W200" s="434"/>
      <c r="X200" s="434"/>
      <c r="Y200" s="434"/>
      <c r="Z200" s="434"/>
      <c r="AA200" s="434"/>
      <c r="AB200" s="434"/>
      <c r="AC200" s="434"/>
      <c r="AD200" s="434"/>
      <c r="AE200" s="434"/>
      <c r="AF200" s="434"/>
      <c r="AG200" s="434"/>
      <c r="AH200" s="434"/>
      <c r="AI200" s="434"/>
      <c r="AJ200" s="434"/>
      <c r="AK200" s="434"/>
      <c r="AL200" s="434"/>
      <c r="AM200" s="434"/>
      <c r="AN200" s="434"/>
      <c r="AO200" s="434"/>
      <c r="AP200" s="434"/>
      <c r="AQ200" s="434"/>
      <c r="AR200" s="434"/>
      <c r="AS200" s="434"/>
      <c r="AT200" s="434"/>
      <c r="AU200" s="434"/>
      <c r="AV200" s="434"/>
      <c r="AW200" s="434"/>
      <c r="AX200" s="434"/>
      <c r="AY200" s="434"/>
      <c r="AZ200" s="434"/>
      <c r="BA200" s="434"/>
      <c r="BB200" s="434"/>
      <c r="BC200" s="434"/>
      <c r="BD200" s="434"/>
      <c r="BE200" s="434"/>
      <c r="BF200" s="434"/>
      <c r="BG200" s="643"/>
    </row>
    <row r="201" spans="1:63" ht="15.75" customHeight="1">
      <c r="A201" s="18"/>
      <c r="D201" s="750"/>
      <c r="E201" s="750"/>
      <c r="F201" s="750"/>
      <c r="G201" s="750"/>
      <c r="H201" s="750"/>
      <c r="I201" s="750"/>
      <c r="J201" s="750"/>
      <c r="K201" s="750"/>
      <c r="L201" s="750"/>
      <c r="M201" s="750"/>
      <c r="N201" s="750"/>
      <c r="O201" s="750"/>
      <c r="P201" s="750"/>
      <c r="Q201" s="750"/>
      <c r="R201" s="750"/>
      <c r="S201" s="750"/>
      <c r="T201" s="750"/>
      <c r="U201" s="750"/>
      <c r="V201" s="750"/>
      <c r="W201" s="750"/>
      <c r="X201" s="750"/>
      <c r="Y201" s="750"/>
      <c r="Z201" s="750"/>
      <c r="AA201" s="750"/>
      <c r="AB201" s="750"/>
      <c r="AC201" s="750"/>
      <c r="AD201" s="750"/>
      <c r="AE201" s="750"/>
      <c r="AF201" s="750"/>
      <c r="AG201" s="750"/>
      <c r="AH201" s="750"/>
      <c r="AI201" s="750"/>
      <c r="AJ201" s="750"/>
      <c r="AK201" s="750"/>
      <c r="AL201" s="750"/>
      <c r="AM201" s="750"/>
      <c r="AN201" s="750"/>
      <c r="AO201" s="750"/>
      <c r="AP201" s="750"/>
      <c r="AQ201" s="750"/>
      <c r="AR201" s="750"/>
      <c r="AS201" s="750"/>
      <c r="AT201" s="750"/>
      <c r="AU201" s="750"/>
      <c r="AV201" s="750"/>
      <c r="AW201" s="750"/>
      <c r="AX201" s="750"/>
      <c r="AY201" s="750"/>
      <c r="AZ201" s="750"/>
      <c r="BA201" s="750"/>
      <c r="BB201" s="750"/>
      <c r="BG201" s="20"/>
    </row>
    <row r="202" spans="1:63" ht="15.75" customHeight="1">
      <c r="A202" s="18"/>
      <c r="BG202" s="20"/>
    </row>
    <row r="203" spans="1:63" ht="15" customHeight="1">
      <c r="A203" s="18"/>
      <c r="D203" s="627" t="s">
        <v>583</v>
      </c>
      <c r="E203" s="627"/>
      <c r="F203" s="627"/>
      <c r="G203" s="627"/>
      <c r="H203" s="627"/>
      <c r="I203" s="627"/>
      <c r="J203" s="627"/>
      <c r="K203" s="627"/>
      <c r="L203" s="627"/>
      <c r="M203" s="627"/>
      <c r="N203" s="627"/>
      <c r="O203" s="627"/>
      <c r="P203" s="627"/>
      <c r="Q203" s="627"/>
      <c r="R203" s="627"/>
      <c r="S203" s="627"/>
      <c r="T203" s="627"/>
      <c r="U203" s="627"/>
      <c r="V203" s="627"/>
      <c r="W203" s="627"/>
      <c r="X203" s="627"/>
      <c r="Y203" s="627"/>
      <c r="Z203" s="627"/>
      <c r="AA203" s="627"/>
      <c r="AB203" s="627"/>
      <c r="AC203" s="627"/>
      <c r="AD203" s="627"/>
      <c r="AE203" s="627"/>
      <c r="AF203" s="627"/>
      <c r="AG203" s="627"/>
      <c r="AH203" s="627"/>
      <c r="AI203" s="627"/>
      <c r="AJ203" s="627"/>
      <c r="AK203" s="627"/>
      <c r="AL203" s="627"/>
      <c r="AM203" s="627"/>
      <c r="AN203" s="627"/>
      <c r="AO203" s="627"/>
      <c r="AP203" s="627"/>
      <c r="AQ203" s="627"/>
      <c r="AR203" s="627"/>
      <c r="AS203" s="627"/>
      <c r="AT203" s="627"/>
      <c r="AU203" s="627"/>
      <c r="AV203" s="627"/>
      <c r="AW203" s="627"/>
      <c r="AX203" s="627"/>
      <c r="AY203" s="627"/>
      <c r="AZ203" s="627"/>
      <c r="BA203" s="627"/>
      <c r="BB203" s="627"/>
      <c r="BC203" s="627"/>
      <c r="BD203" s="627"/>
      <c r="BE203" s="627"/>
      <c r="BF203" s="627"/>
      <c r="BG203" s="628"/>
    </row>
    <row r="204" spans="1:63" ht="20.25" customHeight="1">
      <c r="A204" s="18"/>
      <c r="D204" s="435" t="s">
        <v>564</v>
      </c>
      <c r="E204" s="435"/>
      <c r="F204" s="435"/>
      <c r="G204" s="435"/>
      <c r="H204" s="435"/>
      <c r="I204" s="435"/>
      <c r="J204" s="435"/>
      <c r="K204" s="435"/>
      <c r="L204" s="435"/>
      <c r="M204" s="435"/>
      <c r="N204" s="435"/>
      <c r="O204" s="435"/>
      <c r="P204" s="435"/>
      <c r="Q204" s="435"/>
      <c r="R204" s="435"/>
      <c r="S204" s="435"/>
      <c r="T204" s="435"/>
      <c r="U204" s="435"/>
      <c r="V204" s="435" t="s">
        <v>565</v>
      </c>
      <c r="W204" s="435"/>
      <c r="X204" s="435"/>
      <c r="Y204" s="435"/>
      <c r="Z204" s="435"/>
      <c r="AA204" s="435"/>
      <c r="AB204" s="435"/>
      <c r="AC204" s="435"/>
      <c r="AD204" s="435"/>
      <c r="AE204" s="435"/>
      <c r="AF204" s="435"/>
      <c r="AG204" s="435"/>
      <c r="AH204" s="435"/>
      <c r="AI204" s="435"/>
      <c r="AJ204" s="435"/>
      <c r="AK204" s="435"/>
      <c r="AL204" s="435"/>
      <c r="AM204" s="435"/>
      <c r="AN204" s="435" t="s">
        <v>566</v>
      </c>
      <c r="AO204" s="435"/>
      <c r="AP204" s="435"/>
      <c r="AQ204" s="435"/>
      <c r="AR204" s="435"/>
      <c r="AS204" s="435"/>
      <c r="AT204" s="435"/>
      <c r="AU204" s="435"/>
      <c r="AV204" s="435"/>
      <c r="AW204" s="435"/>
      <c r="AX204" s="435"/>
      <c r="AY204" s="435"/>
      <c r="AZ204" s="435"/>
      <c r="BA204" s="435"/>
      <c r="BB204" s="435"/>
      <c r="BC204" s="435"/>
      <c r="BD204" s="435"/>
      <c r="BE204" s="435"/>
      <c r="BF204" s="435"/>
      <c r="BG204" s="629"/>
    </row>
    <row r="205" spans="1:63" ht="69" customHeight="1">
      <c r="A205" s="18"/>
      <c r="D205" s="400" t="s">
        <v>622</v>
      </c>
      <c r="E205" s="400"/>
      <c r="F205" s="400"/>
      <c r="G205" s="400"/>
      <c r="H205" s="400"/>
      <c r="I205" s="400"/>
      <c r="J205" s="400"/>
      <c r="K205" s="400"/>
      <c r="L205" s="400"/>
      <c r="M205" s="400"/>
      <c r="N205" s="400"/>
      <c r="O205" s="400"/>
      <c r="P205" s="400"/>
      <c r="Q205" s="400"/>
      <c r="R205" s="400"/>
      <c r="S205" s="400"/>
      <c r="T205" s="400"/>
      <c r="U205" s="400"/>
      <c r="V205" s="400" t="s">
        <v>429</v>
      </c>
      <c r="W205" s="400"/>
      <c r="X205" s="400"/>
      <c r="Y205" s="400"/>
      <c r="Z205" s="400"/>
      <c r="AA205" s="400"/>
      <c r="AB205" s="400"/>
      <c r="AC205" s="400"/>
      <c r="AD205" s="400"/>
      <c r="AE205" s="400"/>
      <c r="AF205" s="400"/>
      <c r="AG205" s="400"/>
      <c r="AH205" s="400"/>
      <c r="AI205" s="400"/>
      <c r="AJ205" s="400"/>
      <c r="AK205" s="400"/>
      <c r="AL205" s="400"/>
      <c r="AM205" s="400"/>
      <c r="AN205" s="400" t="s">
        <v>623</v>
      </c>
      <c r="AO205" s="400"/>
      <c r="AP205" s="400"/>
      <c r="AQ205" s="400"/>
      <c r="AR205" s="400"/>
      <c r="AS205" s="400"/>
      <c r="AT205" s="400"/>
      <c r="AU205" s="400"/>
      <c r="AV205" s="400"/>
      <c r="AW205" s="400"/>
      <c r="AX205" s="400"/>
      <c r="AY205" s="400"/>
      <c r="AZ205" s="400"/>
      <c r="BA205" s="400"/>
      <c r="BB205" s="400"/>
      <c r="BC205" s="400"/>
      <c r="BD205" s="400"/>
      <c r="BE205" s="400"/>
      <c r="BF205" s="400"/>
      <c r="BG205" s="619"/>
    </row>
    <row r="206" spans="1:63">
      <c r="A206" s="18"/>
      <c r="D206" s="400"/>
      <c r="E206" s="400"/>
      <c r="F206" s="400"/>
      <c r="G206" s="400"/>
      <c r="H206" s="400"/>
      <c r="I206" s="400"/>
      <c r="J206" s="400"/>
      <c r="K206" s="400"/>
      <c r="L206" s="400"/>
      <c r="M206" s="400"/>
      <c r="N206" s="400"/>
      <c r="O206" s="400"/>
      <c r="P206" s="400"/>
      <c r="Q206" s="400"/>
      <c r="R206" s="400"/>
      <c r="S206" s="400"/>
      <c r="T206" s="400"/>
      <c r="U206" s="400"/>
      <c r="V206" s="400"/>
      <c r="W206" s="400"/>
      <c r="X206" s="400"/>
      <c r="Y206" s="400"/>
      <c r="Z206" s="400"/>
      <c r="AA206" s="400"/>
      <c r="AB206" s="400"/>
      <c r="AC206" s="400"/>
      <c r="AD206" s="400"/>
      <c r="AE206" s="400"/>
      <c r="AF206" s="400"/>
      <c r="AG206" s="400"/>
      <c r="AH206" s="400"/>
      <c r="AI206" s="400"/>
      <c r="AJ206" s="400"/>
      <c r="AK206" s="400"/>
      <c r="AL206" s="400"/>
      <c r="AM206" s="400"/>
      <c r="AN206" s="400"/>
      <c r="AO206" s="400"/>
      <c r="AP206" s="400"/>
      <c r="AQ206" s="400"/>
      <c r="AR206" s="400"/>
      <c r="AS206" s="400"/>
      <c r="AT206" s="400"/>
      <c r="AU206" s="400"/>
      <c r="AV206" s="400"/>
      <c r="AW206" s="400"/>
      <c r="AX206" s="400"/>
      <c r="AY206" s="400"/>
      <c r="AZ206" s="400"/>
      <c r="BA206" s="400"/>
      <c r="BB206" s="400"/>
      <c r="BC206" s="400"/>
      <c r="BD206" s="400"/>
      <c r="BE206" s="400"/>
      <c r="BF206" s="400"/>
      <c r="BG206" s="619"/>
    </row>
    <row r="207" spans="1:63">
      <c r="A207" s="18"/>
      <c r="D207" s="400"/>
      <c r="E207" s="400"/>
      <c r="F207" s="400"/>
      <c r="G207" s="400"/>
      <c r="H207" s="400"/>
      <c r="I207" s="400"/>
      <c r="J207" s="400"/>
      <c r="K207" s="400"/>
      <c r="L207" s="400"/>
      <c r="M207" s="400"/>
      <c r="N207" s="400"/>
      <c r="O207" s="400"/>
      <c r="P207" s="400"/>
      <c r="Q207" s="400"/>
      <c r="R207" s="400"/>
      <c r="S207" s="400"/>
      <c r="T207" s="400"/>
      <c r="U207" s="400"/>
      <c r="V207" s="400"/>
      <c r="W207" s="400"/>
      <c r="X207" s="400"/>
      <c r="Y207" s="400"/>
      <c r="Z207" s="400"/>
      <c r="AA207" s="400"/>
      <c r="AB207" s="400"/>
      <c r="AC207" s="400"/>
      <c r="AD207" s="400"/>
      <c r="AE207" s="400"/>
      <c r="AF207" s="400"/>
      <c r="AG207" s="400"/>
      <c r="AH207" s="400"/>
      <c r="AI207" s="400"/>
      <c r="AJ207" s="400"/>
      <c r="AK207" s="400"/>
      <c r="AL207" s="400"/>
      <c r="AM207" s="400"/>
      <c r="AN207" s="400"/>
      <c r="AO207" s="400"/>
      <c r="AP207" s="400"/>
      <c r="AQ207" s="400"/>
      <c r="AR207" s="400"/>
      <c r="AS207" s="400"/>
      <c r="AT207" s="400"/>
      <c r="AU207" s="400"/>
      <c r="AV207" s="400"/>
      <c r="AW207" s="400"/>
      <c r="AX207" s="400"/>
      <c r="AY207" s="400"/>
      <c r="AZ207" s="400"/>
      <c r="BA207" s="400"/>
      <c r="BB207" s="400"/>
      <c r="BC207" s="400"/>
      <c r="BD207" s="400"/>
      <c r="BE207" s="400"/>
      <c r="BF207" s="400"/>
      <c r="BG207" s="619"/>
    </row>
    <row r="208" spans="1:63">
      <c r="A208" s="18"/>
      <c r="D208" s="400"/>
      <c r="E208" s="400"/>
      <c r="F208" s="400"/>
      <c r="G208" s="400"/>
      <c r="H208" s="400"/>
      <c r="I208" s="400"/>
      <c r="J208" s="400"/>
      <c r="K208" s="400"/>
      <c r="L208" s="400"/>
      <c r="M208" s="400"/>
      <c r="N208" s="400"/>
      <c r="O208" s="400"/>
      <c r="P208" s="400"/>
      <c r="Q208" s="400"/>
      <c r="R208" s="400"/>
      <c r="S208" s="400"/>
      <c r="T208" s="400"/>
      <c r="U208" s="400"/>
      <c r="V208" s="400"/>
      <c r="W208" s="400"/>
      <c r="X208" s="400"/>
      <c r="Y208" s="400"/>
      <c r="Z208" s="400"/>
      <c r="AA208" s="400"/>
      <c r="AB208" s="400"/>
      <c r="AC208" s="400"/>
      <c r="AD208" s="400"/>
      <c r="AE208" s="400"/>
      <c r="AF208" s="400"/>
      <c r="AG208" s="400"/>
      <c r="AH208" s="400"/>
      <c r="AI208" s="400"/>
      <c r="AJ208" s="400"/>
      <c r="AK208" s="400"/>
      <c r="AL208" s="400"/>
      <c r="AM208" s="400"/>
      <c r="AN208" s="400"/>
      <c r="AO208" s="400"/>
      <c r="AP208" s="400"/>
      <c r="AQ208" s="400"/>
      <c r="AR208" s="400"/>
      <c r="AS208" s="400"/>
      <c r="AT208" s="400"/>
      <c r="AU208" s="400"/>
      <c r="AV208" s="400"/>
      <c r="AW208" s="400"/>
      <c r="AX208" s="400"/>
      <c r="AY208" s="400"/>
      <c r="AZ208" s="400"/>
      <c r="BA208" s="400"/>
      <c r="BB208" s="400"/>
      <c r="BC208" s="400"/>
      <c r="BD208" s="400"/>
      <c r="BE208" s="400"/>
      <c r="BF208" s="400"/>
      <c r="BG208" s="619"/>
    </row>
    <row r="209" spans="1:59">
      <c r="A209" s="18"/>
      <c r="D209" s="400"/>
      <c r="E209" s="400"/>
      <c r="F209" s="400"/>
      <c r="G209" s="400"/>
      <c r="H209" s="400"/>
      <c r="I209" s="400"/>
      <c r="J209" s="400"/>
      <c r="K209" s="400"/>
      <c r="L209" s="400"/>
      <c r="M209" s="400"/>
      <c r="N209" s="400"/>
      <c r="O209" s="400"/>
      <c r="P209" s="400"/>
      <c r="Q209" s="400"/>
      <c r="R209" s="400"/>
      <c r="S209" s="400"/>
      <c r="T209" s="400"/>
      <c r="U209" s="400"/>
      <c r="V209" s="400"/>
      <c r="W209" s="400"/>
      <c r="X209" s="400"/>
      <c r="Y209" s="400"/>
      <c r="Z209" s="400"/>
      <c r="AA209" s="400"/>
      <c r="AB209" s="400"/>
      <c r="AC209" s="400"/>
      <c r="AD209" s="400"/>
      <c r="AE209" s="400"/>
      <c r="AF209" s="400"/>
      <c r="AG209" s="400"/>
      <c r="AH209" s="400"/>
      <c r="AI209" s="400"/>
      <c r="AJ209" s="400"/>
      <c r="AK209" s="400"/>
      <c r="AL209" s="400"/>
      <c r="AM209" s="400"/>
      <c r="AN209" s="400"/>
      <c r="AO209" s="400"/>
      <c r="AP209" s="400"/>
      <c r="AQ209" s="400"/>
      <c r="AR209" s="400"/>
      <c r="AS209" s="400"/>
      <c r="AT209" s="400"/>
      <c r="AU209" s="400"/>
      <c r="AV209" s="400"/>
      <c r="AW209" s="400"/>
      <c r="AX209" s="400"/>
      <c r="AY209" s="400"/>
      <c r="AZ209" s="400"/>
      <c r="BA209" s="400"/>
      <c r="BB209" s="400"/>
      <c r="BC209" s="400"/>
      <c r="BD209" s="400"/>
      <c r="BE209" s="400"/>
      <c r="BF209" s="400"/>
      <c r="BG209" s="619"/>
    </row>
    <row r="210" spans="1:59">
      <c r="A210" s="18"/>
      <c r="D210" s="400"/>
      <c r="E210" s="400"/>
      <c r="F210" s="400"/>
      <c r="G210" s="400"/>
      <c r="H210" s="400"/>
      <c r="I210" s="400"/>
      <c r="J210" s="400"/>
      <c r="K210" s="400"/>
      <c r="L210" s="400"/>
      <c r="M210" s="400"/>
      <c r="N210" s="400"/>
      <c r="O210" s="400"/>
      <c r="P210" s="400"/>
      <c r="Q210" s="400"/>
      <c r="R210" s="400"/>
      <c r="S210" s="400"/>
      <c r="T210" s="400"/>
      <c r="U210" s="400"/>
      <c r="V210" s="400"/>
      <c r="W210" s="400"/>
      <c r="X210" s="400"/>
      <c r="Y210" s="400"/>
      <c r="Z210" s="400"/>
      <c r="AA210" s="400"/>
      <c r="AB210" s="400"/>
      <c r="AC210" s="400"/>
      <c r="AD210" s="400"/>
      <c r="AE210" s="400"/>
      <c r="AF210" s="400"/>
      <c r="AG210" s="400"/>
      <c r="AH210" s="400"/>
      <c r="AI210" s="400"/>
      <c r="AJ210" s="400"/>
      <c r="AK210" s="400"/>
      <c r="AL210" s="400"/>
      <c r="AM210" s="400"/>
      <c r="AN210" s="400"/>
      <c r="AO210" s="400"/>
      <c r="AP210" s="400"/>
      <c r="AQ210" s="400"/>
      <c r="AR210" s="400"/>
      <c r="AS210" s="400"/>
      <c r="AT210" s="400"/>
      <c r="AU210" s="400"/>
      <c r="AV210" s="400"/>
      <c r="AW210" s="400"/>
      <c r="AX210" s="400"/>
      <c r="AY210" s="400"/>
      <c r="AZ210" s="400"/>
      <c r="BA210" s="400"/>
      <c r="BB210" s="400"/>
      <c r="BC210" s="400"/>
      <c r="BD210" s="400"/>
      <c r="BE210" s="400"/>
      <c r="BF210" s="400"/>
      <c r="BG210" s="619"/>
    </row>
    <row r="211" spans="1:59">
      <c r="A211" s="18"/>
      <c r="D211" s="405"/>
      <c r="E211" s="406"/>
      <c r="F211" s="406"/>
      <c r="G211" s="406"/>
      <c r="H211" s="406"/>
      <c r="I211" s="406"/>
      <c r="J211" s="406"/>
      <c r="K211" s="406"/>
      <c r="L211" s="406"/>
      <c r="M211" s="406"/>
      <c r="N211" s="406"/>
      <c r="O211" s="406"/>
      <c r="P211" s="406"/>
      <c r="Q211" s="406"/>
      <c r="R211" s="406"/>
      <c r="S211" s="406"/>
      <c r="T211" s="406"/>
      <c r="U211" s="428"/>
      <c r="V211" s="400"/>
      <c r="W211" s="400"/>
      <c r="X211" s="400"/>
      <c r="Y211" s="400"/>
      <c r="Z211" s="400"/>
      <c r="AA211" s="400"/>
      <c r="AB211" s="400"/>
      <c r="AC211" s="400"/>
      <c r="AD211" s="400"/>
      <c r="AE211" s="400"/>
      <c r="AF211" s="400"/>
      <c r="AG211" s="400"/>
      <c r="AH211" s="400"/>
      <c r="AI211" s="400"/>
      <c r="AJ211" s="400"/>
      <c r="AK211" s="400"/>
      <c r="AL211" s="400"/>
      <c r="AM211" s="400"/>
      <c r="AN211" s="405"/>
      <c r="AO211" s="406"/>
      <c r="AP211" s="406"/>
      <c r="AQ211" s="406"/>
      <c r="AR211" s="406"/>
      <c r="AS211" s="406"/>
      <c r="AT211" s="406"/>
      <c r="AU211" s="406"/>
      <c r="AV211" s="406"/>
      <c r="AW211" s="406"/>
      <c r="AX211" s="406"/>
      <c r="AY211" s="406"/>
      <c r="AZ211" s="406"/>
      <c r="BA211" s="406"/>
      <c r="BB211" s="406"/>
      <c r="BC211" s="406"/>
      <c r="BD211" s="406"/>
      <c r="BE211" s="406"/>
      <c r="BF211" s="406"/>
      <c r="BG211" s="407"/>
    </row>
    <row r="212" spans="1:59">
      <c r="A212" s="18"/>
      <c r="D212" s="405"/>
      <c r="E212" s="406"/>
      <c r="F212" s="406"/>
      <c r="G212" s="406"/>
      <c r="H212" s="406"/>
      <c r="I212" s="406"/>
      <c r="J212" s="406"/>
      <c r="K212" s="406"/>
      <c r="L212" s="406"/>
      <c r="M212" s="406"/>
      <c r="N212" s="406"/>
      <c r="O212" s="406"/>
      <c r="P212" s="406"/>
      <c r="Q212" s="406"/>
      <c r="R212" s="406"/>
      <c r="S212" s="406"/>
      <c r="T212" s="406"/>
      <c r="U212" s="428"/>
      <c r="V212" s="400"/>
      <c r="W212" s="400"/>
      <c r="X212" s="400"/>
      <c r="Y212" s="400"/>
      <c r="Z212" s="400"/>
      <c r="AA212" s="400"/>
      <c r="AB212" s="400"/>
      <c r="AC212" s="400"/>
      <c r="AD212" s="400"/>
      <c r="AE212" s="400"/>
      <c r="AF212" s="400"/>
      <c r="AG212" s="400"/>
      <c r="AH212" s="400"/>
      <c r="AI212" s="400"/>
      <c r="AJ212" s="400"/>
      <c r="AK212" s="400"/>
      <c r="AL212" s="400"/>
      <c r="AM212" s="400"/>
      <c r="AN212" s="405"/>
      <c r="AO212" s="406"/>
      <c r="AP212" s="406"/>
      <c r="AQ212" s="406"/>
      <c r="AR212" s="406"/>
      <c r="AS212" s="406"/>
      <c r="AT212" s="406"/>
      <c r="AU212" s="406"/>
      <c r="AV212" s="406"/>
      <c r="AW212" s="406"/>
      <c r="AX212" s="406"/>
      <c r="AY212" s="406"/>
      <c r="AZ212" s="406"/>
      <c r="BA212" s="406"/>
      <c r="BB212" s="406"/>
      <c r="BC212" s="406"/>
      <c r="BD212" s="406"/>
      <c r="BE212" s="406"/>
      <c r="BF212" s="406"/>
      <c r="BG212" s="407"/>
    </row>
    <row r="213" spans="1:59">
      <c r="A213" s="18"/>
      <c r="D213" s="405"/>
      <c r="E213" s="406"/>
      <c r="F213" s="406"/>
      <c r="G213" s="406"/>
      <c r="H213" s="406"/>
      <c r="I213" s="406"/>
      <c r="J213" s="406"/>
      <c r="K213" s="406"/>
      <c r="L213" s="406"/>
      <c r="M213" s="406"/>
      <c r="N213" s="406"/>
      <c r="O213" s="406"/>
      <c r="P213" s="406"/>
      <c r="Q213" s="406"/>
      <c r="R213" s="406"/>
      <c r="S213" s="406"/>
      <c r="T213" s="406"/>
      <c r="U213" s="428"/>
      <c r="V213" s="400"/>
      <c r="W213" s="400"/>
      <c r="X213" s="400"/>
      <c r="Y213" s="400"/>
      <c r="Z213" s="400"/>
      <c r="AA213" s="400"/>
      <c r="AB213" s="400"/>
      <c r="AC213" s="400"/>
      <c r="AD213" s="400"/>
      <c r="AE213" s="400"/>
      <c r="AF213" s="400"/>
      <c r="AG213" s="400"/>
      <c r="AH213" s="400"/>
      <c r="AI213" s="400"/>
      <c r="AJ213" s="400"/>
      <c r="AK213" s="400"/>
      <c r="AL213" s="400"/>
      <c r="AM213" s="400"/>
      <c r="AN213" s="405"/>
      <c r="AO213" s="406"/>
      <c r="AP213" s="406"/>
      <c r="AQ213" s="406"/>
      <c r="AR213" s="406"/>
      <c r="AS213" s="406"/>
      <c r="AT213" s="406"/>
      <c r="AU213" s="406"/>
      <c r="AV213" s="406"/>
      <c r="AW213" s="406"/>
      <c r="AX213" s="406"/>
      <c r="AY213" s="406"/>
      <c r="AZ213" s="406"/>
      <c r="BA213" s="406"/>
      <c r="BB213" s="406"/>
      <c r="BC213" s="406"/>
      <c r="BD213" s="406"/>
      <c r="BE213" s="406"/>
      <c r="BF213" s="406"/>
      <c r="BG213" s="407"/>
    </row>
    <row r="214" spans="1:59">
      <c r="A214" s="18"/>
      <c r="D214" s="405"/>
      <c r="E214" s="406"/>
      <c r="F214" s="406"/>
      <c r="G214" s="406"/>
      <c r="H214" s="406"/>
      <c r="I214" s="406"/>
      <c r="J214" s="406"/>
      <c r="K214" s="406"/>
      <c r="L214" s="406"/>
      <c r="M214" s="406"/>
      <c r="N214" s="406"/>
      <c r="O214" s="406"/>
      <c r="P214" s="406"/>
      <c r="Q214" s="406"/>
      <c r="R214" s="406"/>
      <c r="S214" s="406"/>
      <c r="T214" s="406"/>
      <c r="U214" s="428"/>
      <c r="V214" s="400"/>
      <c r="W214" s="400"/>
      <c r="X214" s="400"/>
      <c r="Y214" s="400"/>
      <c r="Z214" s="400"/>
      <c r="AA214" s="400"/>
      <c r="AB214" s="400"/>
      <c r="AC214" s="400"/>
      <c r="AD214" s="400"/>
      <c r="AE214" s="400"/>
      <c r="AF214" s="400"/>
      <c r="AG214" s="400"/>
      <c r="AH214" s="400"/>
      <c r="AI214" s="400"/>
      <c r="AJ214" s="400"/>
      <c r="AK214" s="400"/>
      <c r="AL214" s="400"/>
      <c r="AM214" s="400"/>
      <c r="AN214" s="405"/>
      <c r="AO214" s="406"/>
      <c r="AP214" s="406"/>
      <c r="AQ214" s="406"/>
      <c r="AR214" s="406"/>
      <c r="AS214" s="406"/>
      <c r="AT214" s="406"/>
      <c r="AU214" s="406"/>
      <c r="AV214" s="406"/>
      <c r="AW214" s="406"/>
      <c r="AX214" s="406"/>
      <c r="AY214" s="406"/>
      <c r="AZ214" s="406"/>
      <c r="BA214" s="406"/>
      <c r="BB214" s="406"/>
      <c r="BC214" s="406"/>
      <c r="BD214" s="406"/>
      <c r="BE214" s="406"/>
      <c r="BF214" s="406"/>
      <c r="BG214" s="407"/>
    </row>
    <row r="215" spans="1:59" ht="15" customHeight="1">
      <c r="A215" s="18"/>
      <c r="D215" s="434" t="str">
        <f>IF(AK13=Datos!$A$6,"* Si los efectos no deseados de la oportunidad se presentan incluir este plan en el Sistema de Administración de Acciones Preventivas y Correctivas con fuente -Administración de oportunidades (contingencia)-","* Si el riesgo se presenta incluir este plan en el Sistema de Administración de Acciones Preventivas y Correctivas con fuente -Administración de riesgos (contingencia)-")</f>
        <v>* Si el riesgo se presenta incluir este plan en el Sistema de Administración de Acciones Preventivas y Correctivas con fuente -Administración de riesgos (contingencia)-</v>
      </c>
      <c r="E215" s="434"/>
      <c r="F215" s="434"/>
      <c r="G215" s="434"/>
      <c r="H215" s="434"/>
      <c r="I215" s="434"/>
      <c r="J215" s="434"/>
      <c r="K215" s="434"/>
      <c r="L215" s="434"/>
      <c r="M215" s="434"/>
      <c r="N215" s="434"/>
      <c r="O215" s="434"/>
      <c r="P215" s="434"/>
      <c r="Q215" s="434"/>
      <c r="R215" s="434"/>
      <c r="S215" s="434"/>
      <c r="T215" s="434"/>
      <c r="U215" s="434"/>
      <c r="V215" s="434"/>
      <c r="W215" s="434"/>
      <c r="X215" s="434"/>
      <c r="Y215" s="434"/>
      <c r="Z215" s="434"/>
      <c r="AA215" s="434"/>
      <c r="AB215" s="434"/>
      <c r="AC215" s="434"/>
      <c r="AD215" s="434"/>
      <c r="AE215" s="434"/>
      <c r="AF215" s="434"/>
      <c r="AG215" s="434"/>
      <c r="AH215" s="434"/>
      <c r="AI215" s="434"/>
      <c r="AJ215" s="434"/>
      <c r="AK215" s="434"/>
      <c r="AL215" s="434"/>
      <c r="AM215" s="434"/>
      <c r="AN215" s="434"/>
      <c r="AO215" s="434"/>
      <c r="AP215" s="434"/>
      <c r="AQ215" s="434"/>
      <c r="AR215" s="434"/>
      <c r="AS215" s="434"/>
      <c r="AT215" s="434"/>
      <c r="AU215" s="434"/>
      <c r="AV215" s="434"/>
      <c r="AW215" s="434"/>
      <c r="AX215" s="434"/>
      <c r="AY215" s="434"/>
      <c r="AZ215" s="434"/>
      <c r="BA215" s="434"/>
      <c r="BB215" s="434"/>
      <c r="BG215" s="20"/>
    </row>
    <row r="216" spans="1:59" ht="15" customHeight="1">
      <c r="A216" s="18"/>
      <c r="BG216" s="20"/>
    </row>
    <row r="217" spans="1:59" ht="15.75" thickBot="1">
      <c r="A217" s="51"/>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c r="AS217" s="52"/>
      <c r="AT217" s="52"/>
      <c r="AU217" s="52"/>
      <c r="AV217" s="52"/>
      <c r="AW217" s="52"/>
      <c r="AX217" s="52"/>
      <c r="AY217" s="52"/>
      <c r="AZ217" s="52"/>
      <c r="BA217" s="52"/>
      <c r="BB217" s="52"/>
      <c r="BC217" s="52"/>
      <c r="BD217" s="52"/>
      <c r="BE217" s="52"/>
      <c r="BF217" s="52"/>
      <c r="BG217" s="54"/>
    </row>
    <row r="231" spans="63:64" ht="30">
      <c r="BK231" s="26" t="s">
        <v>587</v>
      </c>
      <c r="BL231" s="103">
        <v>1</v>
      </c>
    </row>
    <row r="232" spans="63:64">
      <c r="BK232" s="41"/>
    </row>
  </sheetData>
  <sheetProtection password="A10A" sheet="1" objects="1" scenarios="1" formatCells="0" formatRows="0"/>
  <mergeCells count="868">
    <mergeCell ref="BG1:BG2"/>
    <mergeCell ref="P3:U4"/>
    <mergeCell ref="V3:AZ4"/>
    <mergeCell ref="BA3:BF4"/>
    <mergeCell ref="BG3:BG4"/>
    <mergeCell ref="D6:G6"/>
    <mergeCell ref="K6:BF6"/>
    <mergeCell ref="D8:G8"/>
    <mergeCell ref="K8:BF8"/>
    <mergeCell ref="D10:I10"/>
    <mergeCell ref="K10:AJ10"/>
    <mergeCell ref="AQ10:AW10"/>
    <mergeCell ref="AX10:BF10"/>
    <mergeCell ref="A1:J4"/>
    <mergeCell ref="P1:U2"/>
    <mergeCell ref="V1:AZ2"/>
    <mergeCell ref="BA1:BF2"/>
    <mergeCell ref="D18:Q18"/>
    <mergeCell ref="S18:V18"/>
    <mergeCell ref="X18:BF18"/>
    <mergeCell ref="D20:BC20"/>
    <mergeCell ref="D21:BF21"/>
    <mergeCell ref="D22:BF22"/>
    <mergeCell ref="AT11:BC11"/>
    <mergeCell ref="M13:T13"/>
    <mergeCell ref="V13:AJ13"/>
    <mergeCell ref="A15:J15"/>
    <mergeCell ref="D17:Q17"/>
    <mergeCell ref="S17:V17"/>
    <mergeCell ref="X17:BB17"/>
    <mergeCell ref="D29:AB29"/>
    <mergeCell ref="AD29:BF34"/>
    <mergeCell ref="D30:AB30"/>
    <mergeCell ref="D31:AB31"/>
    <mergeCell ref="D32:AB32"/>
    <mergeCell ref="D33:AB33"/>
    <mergeCell ref="D34:AB34"/>
    <mergeCell ref="D23:AR23"/>
    <mergeCell ref="AY23:BF23"/>
    <mergeCell ref="D24:AV24"/>
    <mergeCell ref="AY24:BF24"/>
    <mergeCell ref="D28:AB28"/>
    <mergeCell ref="AD28:BF28"/>
    <mergeCell ref="D26:O26"/>
    <mergeCell ref="R26:S26"/>
    <mergeCell ref="W26:AC26"/>
    <mergeCell ref="AI26:AR26"/>
    <mergeCell ref="AU26:AV26"/>
    <mergeCell ref="D39:I39"/>
    <mergeCell ref="J39:AB39"/>
    <mergeCell ref="AD39:BF39"/>
    <mergeCell ref="D40:I40"/>
    <mergeCell ref="J40:AB40"/>
    <mergeCell ref="AD40:BF40"/>
    <mergeCell ref="D36:AB36"/>
    <mergeCell ref="AD36:BF37"/>
    <mergeCell ref="D37:AB37"/>
    <mergeCell ref="D38:I38"/>
    <mergeCell ref="J38:AB38"/>
    <mergeCell ref="AD38:BF38"/>
    <mergeCell ref="D43:I43"/>
    <mergeCell ref="J43:AB43"/>
    <mergeCell ref="AD43:BF43"/>
    <mergeCell ref="D44:I44"/>
    <mergeCell ref="J44:AB44"/>
    <mergeCell ref="AD44:BF44"/>
    <mergeCell ref="D41:I41"/>
    <mergeCell ref="J41:AB41"/>
    <mergeCell ref="AD41:BF41"/>
    <mergeCell ref="D42:I42"/>
    <mergeCell ref="J42:AB42"/>
    <mergeCell ref="AD42:BF42"/>
    <mergeCell ref="D47:I47"/>
    <mergeCell ref="J47:AB47"/>
    <mergeCell ref="AD47:BF47"/>
    <mergeCell ref="D48:I48"/>
    <mergeCell ref="J48:AB48"/>
    <mergeCell ref="AD48:BF48"/>
    <mergeCell ref="D45:I45"/>
    <mergeCell ref="J45:AB45"/>
    <mergeCell ref="AD45:BF45"/>
    <mergeCell ref="D46:I46"/>
    <mergeCell ref="J46:AB46"/>
    <mergeCell ref="AD46:BF46"/>
    <mergeCell ref="D52:I52"/>
    <mergeCell ref="J52:AB52"/>
    <mergeCell ref="AD52:BF52"/>
    <mergeCell ref="D53:I53"/>
    <mergeCell ref="J53:AB53"/>
    <mergeCell ref="AD53:BF53"/>
    <mergeCell ref="D49:AB49"/>
    <mergeCell ref="AD49:BF49"/>
    <mergeCell ref="D50:I50"/>
    <mergeCell ref="J50:AB50"/>
    <mergeCell ref="AD50:BF50"/>
    <mergeCell ref="D51:I51"/>
    <mergeCell ref="J51:AB51"/>
    <mergeCell ref="AD51:BF51"/>
    <mergeCell ref="D56:I56"/>
    <mergeCell ref="J56:AB56"/>
    <mergeCell ref="AD56:BF56"/>
    <mergeCell ref="D57:I57"/>
    <mergeCell ref="J57:AB57"/>
    <mergeCell ref="AD57:BF57"/>
    <mergeCell ref="D54:I54"/>
    <mergeCell ref="J54:AB54"/>
    <mergeCell ref="AD54:BF54"/>
    <mergeCell ref="D55:I55"/>
    <mergeCell ref="J55:AB55"/>
    <mergeCell ref="AD55:BF55"/>
    <mergeCell ref="D60:I60"/>
    <mergeCell ref="J60:AB60"/>
    <mergeCell ref="AD60:BF60"/>
    <mergeCell ref="BK60:BM61"/>
    <mergeCell ref="BP61:BP62"/>
    <mergeCell ref="BQ61:BQ62"/>
    <mergeCell ref="A62:J62"/>
    <mergeCell ref="D58:I58"/>
    <mergeCell ref="J58:AB58"/>
    <mergeCell ref="AD58:BF58"/>
    <mergeCell ref="D59:I59"/>
    <mergeCell ref="J59:AB59"/>
    <mergeCell ref="AD59:BF59"/>
    <mergeCell ref="Z63:AK63"/>
    <mergeCell ref="D64:G64"/>
    <mergeCell ref="E65:Z65"/>
    <mergeCell ref="AB65:AK65"/>
    <mergeCell ref="E66:H66"/>
    <mergeCell ref="I66:V66"/>
    <mergeCell ref="AB66:AC66"/>
    <mergeCell ref="AD66:AE66"/>
    <mergeCell ref="AF66:AG66"/>
    <mergeCell ref="AH66:AI66"/>
    <mergeCell ref="AJ66:AK66"/>
    <mergeCell ref="E67:H67"/>
    <mergeCell ref="I67:V67"/>
    <mergeCell ref="Z67:Z76"/>
    <mergeCell ref="AA67:AA68"/>
    <mergeCell ref="AB67:AC68"/>
    <mergeCell ref="AD67:AE68"/>
    <mergeCell ref="AF67:AG68"/>
    <mergeCell ref="AH67:AI68"/>
    <mergeCell ref="AJ67:AK68"/>
    <mergeCell ref="E70:P70"/>
    <mergeCell ref="J72:P72"/>
    <mergeCell ref="E76:H76"/>
    <mergeCell ref="I76:L76"/>
    <mergeCell ref="M76:P76"/>
    <mergeCell ref="AP67:BF67"/>
    <mergeCell ref="AP68:BF69"/>
    <mergeCell ref="R69:W69"/>
    <mergeCell ref="AA69:AA70"/>
    <mergeCell ref="AB69:AC70"/>
    <mergeCell ref="AD69:AE70"/>
    <mergeCell ref="AF69:AG70"/>
    <mergeCell ref="AH69:AI70"/>
    <mergeCell ref="AJ69:AK70"/>
    <mergeCell ref="R70:W70"/>
    <mergeCell ref="BS70:BS71"/>
    <mergeCell ref="BT70:BT71"/>
    <mergeCell ref="BU70:BU71"/>
    <mergeCell ref="R71:W71"/>
    <mergeCell ref="AA71:AA72"/>
    <mergeCell ref="AB71:AC72"/>
    <mergeCell ref="AD71:AE72"/>
    <mergeCell ref="AF71:AG72"/>
    <mergeCell ref="AH71:AI72"/>
    <mergeCell ref="AJ71:AK72"/>
    <mergeCell ref="AP71:BF71"/>
    <mergeCell ref="R72:W72"/>
    <mergeCell ref="AP72:BF76"/>
    <mergeCell ref="R73:W73"/>
    <mergeCell ref="AA73:AA74"/>
    <mergeCell ref="AB73:AC74"/>
    <mergeCell ref="AD73:AE74"/>
    <mergeCell ref="AJ75:AK76"/>
    <mergeCell ref="R76:W76"/>
    <mergeCell ref="AF73:AG74"/>
    <mergeCell ref="AH73:AI74"/>
    <mergeCell ref="AJ73:AK74"/>
    <mergeCell ref="AF75:AG76"/>
    <mergeCell ref="AH75:AI76"/>
    <mergeCell ref="C74:D78"/>
    <mergeCell ref="E75:H75"/>
    <mergeCell ref="I75:L75"/>
    <mergeCell ref="M75:P75"/>
    <mergeCell ref="AA75:AA76"/>
    <mergeCell ref="AB75:AC76"/>
    <mergeCell ref="AD75:AE76"/>
    <mergeCell ref="E77:P77"/>
    <mergeCell ref="R77:W77"/>
    <mergeCell ref="E78:I80"/>
    <mergeCell ref="R78:W78"/>
    <mergeCell ref="J79:P79"/>
    <mergeCell ref="R79:W79"/>
    <mergeCell ref="R80:W80"/>
    <mergeCell ref="AJ85:AK85"/>
    <mergeCell ref="AL85:AM86"/>
    <mergeCell ref="AN85:AQ85"/>
    <mergeCell ref="AR85:AS86"/>
    <mergeCell ref="BS85:BU85"/>
    <mergeCell ref="BV85:BX85"/>
    <mergeCell ref="AZ86:BB86"/>
    <mergeCell ref="BC86:BG86"/>
    <mergeCell ref="F81:G81"/>
    <mergeCell ref="H81:I81"/>
    <mergeCell ref="A84:J84"/>
    <mergeCell ref="X84:AM84"/>
    <mergeCell ref="AN84:AS84"/>
    <mergeCell ref="X85:AA85"/>
    <mergeCell ref="AB85:AC85"/>
    <mergeCell ref="AD85:AE85"/>
    <mergeCell ref="AF85:AG85"/>
    <mergeCell ref="AH85:AI85"/>
    <mergeCell ref="AF86:AG86"/>
    <mergeCell ref="AH86:AI86"/>
    <mergeCell ref="AJ86:AK86"/>
    <mergeCell ref="AN86:AQ86"/>
    <mergeCell ref="AT86:AV86"/>
    <mergeCell ref="AW86:AY86"/>
    <mergeCell ref="D86:S86"/>
    <mergeCell ref="T86:W86"/>
    <mergeCell ref="X86:Y86"/>
    <mergeCell ref="Z86:AA86"/>
    <mergeCell ref="AB86:AC86"/>
    <mergeCell ref="AD86:AE86"/>
    <mergeCell ref="AT87:AV87"/>
    <mergeCell ref="AW87:AY96"/>
    <mergeCell ref="AZ87:BB96"/>
    <mergeCell ref="AJ89:AK89"/>
    <mergeCell ref="AL89:AM89"/>
    <mergeCell ref="AN89:AQ89"/>
    <mergeCell ref="AR89:AS89"/>
    <mergeCell ref="AT89:AV89"/>
    <mergeCell ref="X92:Y92"/>
    <mergeCell ref="Z92:AA92"/>
    <mergeCell ref="AB92:AC92"/>
    <mergeCell ref="AD92:AE92"/>
    <mergeCell ref="AL91:AM91"/>
    <mergeCell ref="AN91:AQ91"/>
    <mergeCell ref="AR91:AS91"/>
    <mergeCell ref="AT91:AV91"/>
    <mergeCell ref="AJ93:AK93"/>
    <mergeCell ref="AL93:AM93"/>
    <mergeCell ref="BC87:BG87"/>
    <mergeCell ref="D88:S88"/>
    <mergeCell ref="T88:W88"/>
    <mergeCell ref="X88:Y88"/>
    <mergeCell ref="Z88:AA88"/>
    <mergeCell ref="AB88:AC88"/>
    <mergeCell ref="AD88:AE88"/>
    <mergeCell ref="AF87:AG87"/>
    <mergeCell ref="AH87:AI87"/>
    <mergeCell ref="AJ87:AK87"/>
    <mergeCell ref="AL87:AM87"/>
    <mergeCell ref="AN87:AQ87"/>
    <mergeCell ref="AR87:AS87"/>
    <mergeCell ref="D87:S87"/>
    <mergeCell ref="T87:W87"/>
    <mergeCell ref="X87:Y87"/>
    <mergeCell ref="Z87:AA87"/>
    <mergeCell ref="AB87:AC87"/>
    <mergeCell ref="AD87:AE87"/>
    <mergeCell ref="BC89:BG89"/>
    <mergeCell ref="AT88:AV88"/>
    <mergeCell ref="BC88:BG88"/>
    <mergeCell ref="D89:S89"/>
    <mergeCell ref="T89:W89"/>
    <mergeCell ref="X89:Y89"/>
    <mergeCell ref="Z89:AA89"/>
    <mergeCell ref="AB89:AC89"/>
    <mergeCell ref="AD89:AE89"/>
    <mergeCell ref="AF89:AG89"/>
    <mergeCell ref="AH89:AI89"/>
    <mergeCell ref="AF88:AG88"/>
    <mergeCell ref="AH88:AI88"/>
    <mergeCell ref="AJ88:AK88"/>
    <mergeCell ref="AL88:AM88"/>
    <mergeCell ref="AN88:AQ88"/>
    <mergeCell ref="AR88:AS88"/>
    <mergeCell ref="BC91:BG91"/>
    <mergeCell ref="AT90:AV90"/>
    <mergeCell ref="BC90:BG90"/>
    <mergeCell ref="D91:S91"/>
    <mergeCell ref="T91:W91"/>
    <mergeCell ref="X91:Y91"/>
    <mergeCell ref="Z91:AA91"/>
    <mergeCell ref="AB91:AC91"/>
    <mergeCell ref="AD91:AE91"/>
    <mergeCell ref="AF91:AG91"/>
    <mergeCell ref="AH91:AI91"/>
    <mergeCell ref="AF90:AG90"/>
    <mergeCell ref="AH90:AI90"/>
    <mergeCell ref="AJ90:AK90"/>
    <mergeCell ref="AL90:AM90"/>
    <mergeCell ref="AN90:AQ90"/>
    <mergeCell ref="AR90:AS90"/>
    <mergeCell ref="D90:S90"/>
    <mergeCell ref="T90:W90"/>
    <mergeCell ref="X90:Y90"/>
    <mergeCell ref="Z90:AA90"/>
    <mergeCell ref="AB90:AC90"/>
    <mergeCell ref="AD90:AE90"/>
    <mergeCell ref="AJ91:AK91"/>
    <mergeCell ref="AN93:AQ93"/>
    <mergeCell ref="AR93:AS93"/>
    <mergeCell ref="AT93:AV93"/>
    <mergeCell ref="BC93:BG93"/>
    <mergeCell ref="AT92:AV92"/>
    <mergeCell ref="BC92:BG92"/>
    <mergeCell ref="D93:S93"/>
    <mergeCell ref="T93:W93"/>
    <mergeCell ref="X93:Y93"/>
    <mergeCell ref="Z93:AA93"/>
    <mergeCell ref="AB93:AC93"/>
    <mergeCell ref="AD93:AE93"/>
    <mergeCell ref="AF93:AG93"/>
    <mergeCell ref="AH93:AI93"/>
    <mergeCell ref="AF92:AG92"/>
    <mergeCell ref="AH92:AI92"/>
    <mergeCell ref="AJ92:AK92"/>
    <mergeCell ref="AL92:AM92"/>
    <mergeCell ref="AN92:AQ92"/>
    <mergeCell ref="AR92:AS92"/>
    <mergeCell ref="D92:S92"/>
    <mergeCell ref="T92:W92"/>
    <mergeCell ref="AT95:AV95"/>
    <mergeCell ref="BC95:BG95"/>
    <mergeCell ref="AT94:AV94"/>
    <mergeCell ref="BC94:BG94"/>
    <mergeCell ref="D95:S95"/>
    <mergeCell ref="T95:W95"/>
    <mergeCell ref="X95:Y95"/>
    <mergeCell ref="Z95:AA95"/>
    <mergeCell ref="AB95:AC95"/>
    <mergeCell ref="AD95:AE95"/>
    <mergeCell ref="AF95:AG95"/>
    <mergeCell ref="AH95:AI95"/>
    <mergeCell ref="AF94:AG94"/>
    <mergeCell ref="AH94:AI94"/>
    <mergeCell ref="AJ94:AK94"/>
    <mergeCell ref="AL94:AM94"/>
    <mergeCell ref="AN94:AQ94"/>
    <mergeCell ref="AR94:AS94"/>
    <mergeCell ref="D94:S94"/>
    <mergeCell ref="T94:W94"/>
    <mergeCell ref="X94:Y94"/>
    <mergeCell ref="Z94:AA94"/>
    <mergeCell ref="AB94:AC94"/>
    <mergeCell ref="AD94:AE94"/>
    <mergeCell ref="T96:W96"/>
    <mergeCell ref="X96:Y96"/>
    <mergeCell ref="Z96:AA96"/>
    <mergeCell ref="AB96:AC96"/>
    <mergeCell ref="AD96:AE96"/>
    <mergeCell ref="AJ95:AK95"/>
    <mergeCell ref="AL95:AM95"/>
    <mergeCell ref="AN95:AQ95"/>
    <mergeCell ref="AR95:AS95"/>
    <mergeCell ref="BS100:BU100"/>
    <mergeCell ref="BV100:BX100"/>
    <mergeCell ref="D101:S101"/>
    <mergeCell ref="T101:W101"/>
    <mergeCell ref="X101:Y101"/>
    <mergeCell ref="Z101:AA101"/>
    <mergeCell ref="AB101:AC101"/>
    <mergeCell ref="AT96:AV96"/>
    <mergeCell ref="BC96:BG96"/>
    <mergeCell ref="X99:AM99"/>
    <mergeCell ref="AN99:AS99"/>
    <mergeCell ref="X100:AA100"/>
    <mergeCell ref="AB100:AC100"/>
    <mergeCell ref="AD100:AE100"/>
    <mergeCell ref="AF100:AG100"/>
    <mergeCell ref="AH100:AI100"/>
    <mergeCell ref="AJ100:AK100"/>
    <mergeCell ref="AF96:AG96"/>
    <mergeCell ref="AH96:AI96"/>
    <mergeCell ref="AJ96:AK96"/>
    <mergeCell ref="AL96:AM96"/>
    <mergeCell ref="AN96:AQ96"/>
    <mergeCell ref="AR96:AS96"/>
    <mergeCell ref="D96:S96"/>
    <mergeCell ref="AZ101:BB101"/>
    <mergeCell ref="BC101:BG101"/>
    <mergeCell ref="D102:S102"/>
    <mergeCell ref="T102:W102"/>
    <mergeCell ref="X102:Y102"/>
    <mergeCell ref="Z102:AA102"/>
    <mergeCell ref="AB102:AC102"/>
    <mergeCell ref="AD102:AE102"/>
    <mergeCell ref="AF102:AG102"/>
    <mergeCell ref="AD101:AE101"/>
    <mergeCell ref="AF101:AG101"/>
    <mergeCell ref="AH101:AI101"/>
    <mergeCell ref="AJ101:AK101"/>
    <mergeCell ref="AN101:AQ101"/>
    <mergeCell ref="AT101:AV101"/>
    <mergeCell ref="AL100:AM101"/>
    <mergeCell ref="AN100:AQ100"/>
    <mergeCell ref="AR100:AS101"/>
    <mergeCell ref="AD103:AE103"/>
    <mergeCell ref="AF103:AG103"/>
    <mergeCell ref="AH102:AI102"/>
    <mergeCell ref="AJ102:AK102"/>
    <mergeCell ref="AL102:AM102"/>
    <mergeCell ref="AN102:AQ102"/>
    <mergeCell ref="AR102:AS102"/>
    <mergeCell ref="AT102:AV102"/>
    <mergeCell ref="AW101:AY101"/>
    <mergeCell ref="BC103:BG103"/>
    <mergeCell ref="D104:S104"/>
    <mergeCell ref="T104:W104"/>
    <mergeCell ref="X104:Y104"/>
    <mergeCell ref="Z104:AA104"/>
    <mergeCell ref="AB104:AC104"/>
    <mergeCell ref="AD104:AE104"/>
    <mergeCell ref="AF104:AG104"/>
    <mergeCell ref="AH104:AI104"/>
    <mergeCell ref="AJ104:AK104"/>
    <mergeCell ref="AH103:AI103"/>
    <mergeCell ref="AJ103:AK103"/>
    <mergeCell ref="AL103:AM103"/>
    <mergeCell ref="AN103:AQ103"/>
    <mergeCell ref="AR103:AS103"/>
    <mergeCell ref="AT103:AV103"/>
    <mergeCell ref="AW102:AY111"/>
    <mergeCell ref="AZ102:BB111"/>
    <mergeCell ref="BC102:BG102"/>
    <mergeCell ref="D103:S103"/>
    <mergeCell ref="T103:W103"/>
    <mergeCell ref="X103:Y103"/>
    <mergeCell ref="Z103:AA103"/>
    <mergeCell ref="AB103:AC103"/>
    <mergeCell ref="AT104:AV104"/>
    <mergeCell ref="BC104:BG104"/>
    <mergeCell ref="D105:S105"/>
    <mergeCell ref="T105:W105"/>
    <mergeCell ref="X105:Y105"/>
    <mergeCell ref="Z105:AA105"/>
    <mergeCell ref="AB105:AC105"/>
    <mergeCell ref="AR105:AS105"/>
    <mergeCell ref="AT105:AV105"/>
    <mergeCell ref="BC105:BG105"/>
    <mergeCell ref="AH105:AI105"/>
    <mergeCell ref="AJ105:AK105"/>
    <mergeCell ref="AL105:AM105"/>
    <mergeCell ref="AN105:AQ105"/>
    <mergeCell ref="Z106:AA106"/>
    <mergeCell ref="AB106:AC106"/>
    <mergeCell ref="AD106:AE106"/>
    <mergeCell ref="AF106:AG106"/>
    <mergeCell ref="AD105:AE105"/>
    <mergeCell ref="AF105:AG105"/>
    <mergeCell ref="AL104:AM104"/>
    <mergeCell ref="AN104:AQ104"/>
    <mergeCell ref="AR104:AS104"/>
    <mergeCell ref="BC106:BG106"/>
    <mergeCell ref="D107:S107"/>
    <mergeCell ref="T107:W107"/>
    <mergeCell ref="X107:Y107"/>
    <mergeCell ref="Z107:AA107"/>
    <mergeCell ref="AB107:AC107"/>
    <mergeCell ref="AD107:AE107"/>
    <mergeCell ref="AF107:AG107"/>
    <mergeCell ref="AH107:AI107"/>
    <mergeCell ref="AJ107:AK107"/>
    <mergeCell ref="AH106:AI106"/>
    <mergeCell ref="AJ106:AK106"/>
    <mergeCell ref="AL106:AM106"/>
    <mergeCell ref="AN106:AQ106"/>
    <mergeCell ref="AR106:AS106"/>
    <mergeCell ref="AT106:AV106"/>
    <mergeCell ref="AL107:AM107"/>
    <mergeCell ref="AN107:AQ107"/>
    <mergeCell ref="AR107:AS107"/>
    <mergeCell ref="AT107:AV107"/>
    <mergeCell ref="BC107:BG107"/>
    <mergeCell ref="D106:S106"/>
    <mergeCell ref="T106:W106"/>
    <mergeCell ref="X106:Y106"/>
    <mergeCell ref="D108:S108"/>
    <mergeCell ref="T108:W108"/>
    <mergeCell ref="X108:Y108"/>
    <mergeCell ref="Z108:AA108"/>
    <mergeCell ref="AB108:AC108"/>
    <mergeCell ref="AR108:AS108"/>
    <mergeCell ref="AT108:AV108"/>
    <mergeCell ref="BC108:BG108"/>
    <mergeCell ref="D109:S109"/>
    <mergeCell ref="T109:W109"/>
    <mergeCell ref="X109:Y109"/>
    <mergeCell ref="Z109:AA109"/>
    <mergeCell ref="AB109:AC109"/>
    <mergeCell ref="AD109:AE109"/>
    <mergeCell ref="AF109:AG109"/>
    <mergeCell ref="AD108:AE108"/>
    <mergeCell ref="AF108:AG108"/>
    <mergeCell ref="AH108:AI108"/>
    <mergeCell ref="AJ108:AK108"/>
    <mergeCell ref="AL108:AM108"/>
    <mergeCell ref="AN108:AQ108"/>
    <mergeCell ref="BC109:BG109"/>
    <mergeCell ref="AH109:AI109"/>
    <mergeCell ref="AJ109:AK109"/>
    <mergeCell ref="D110:S110"/>
    <mergeCell ref="T110:W110"/>
    <mergeCell ref="X110:Y110"/>
    <mergeCell ref="Z110:AA110"/>
    <mergeCell ref="AB110:AC110"/>
    <mergeCell ref="AD110:AE110"/>
    <mergeCell ref="AF110:AG110"/>
    <mergeCell ref="AH110:AI110"/>
    <mergeCell ref="AJ110:AK110"/>
    <mergeCell ref="AL109:AM109"/>
    <mergeCell ref="AN109:AQ109"/>
    <mergeCell ref="AR109:AS109"/>
    <mergeCell ref="AT109:AV109"/>
    <mergeCell ref="AL110:AM110"/>
    <mergeCell ref="AN110:AQ110"/>
    <mergeCell ref="AR110:AS110"/>
    <mergeCell ref="AT110:AV110"/>
    <mergeCell ref="BC110:BG110"/>
    <mergeCell ref="D111:S111"/>
    <mergeCell ref="T111:W111"/>
    <mergeCell ref="X111:Y111"/>
    <mergeCell ref="Z111:AA111"/>
    <mergeCell ref="AB111:AC111"/>
    <mergeCell ref="BP122:BP123"/>
    <mergeCell ref="BQ122:BQ123"/>
    <mergeCell ref="R123:W123"/>
    <mergeCell ref="AB123:AK123"/>
    <mergeCell ref="AR111:AS111"/>
    <mergeCell ref="AT111:AV111"/>
    <mergeCell ref="BC111:BG111"/>
    <mergeCell ref="A114:J114"/>
    <mergeCell ref="U116:AK116"/>
    <mergeCell ref="U117:Y117"/>
    <mergeCell ref="Z117:AA117"/>
    <mergeCell ref="AE117:AI117"/>
    <mergeCell ref="AJ117:AK117"/>
    <mergeCell ref="AD111:AE111"/>
    <mergeCell ref="AF111:AG111"/>
    <mergeCell ref="AH111:AI111"/>
    <mergeCell ref="AJ111:AK111"/>
    <mergeCell ref="AL111:AM111"/>
    <mergeCell ref="AN111:AQ111"/>
    <mergeCell ref="R124:W124"/>
    <mergeCell ref="AB124:AC124"/>
    <mergeCell ref="AD124:AE124"/>
    <mergeCell ref="AF124:AG124"/>
    <mergeCell ref="AH124:AI124"/>
    <mergeCell ref="AJ124:AK124"/>
    <mergeCell ref="Z121:AK121"/>
    <mergeCell ref="BK121:BM122"/>
    <mergeCell ref="D122:G122"/>
    <mergeCell ref="BL126:BN126"/>
    <mergeCell ref="BQ126:BS126"/>
    <mergeCell ref="J127:P127"/>
    <mergeCell ref="R127:W127"/>
    <mergeCell ref="AA127:AA128"/>
    <mergeCell ref="AB127:AC128"/>
    <mergeCell ref="AD127:AE128"/>
    <mergeCell ref="AF127:AG128"/>
    <mergeCell ref="AH127:AI128"/>
    <mergeCell ref="AJ127:AK128"/>
    <mergeCell ref="AF125:AG126"/>
    <mergeCell ref="AH125:AI126"/>
    <mergeCell ref="AJ125:AK126"/>
    <mergeCell ref="AP125:BF125"/>
    <mergeCell ref="R126:W126"/>
    <mergeCell ref="AP126:BF127"/>
    <mergeCell ref="E125:P125"/>
    <mergeCell ref="R125:W125"/>
    <mergeCell ref="Z125:Z134"/>
    <mergeCell ref="AA125:AA126"/>
    <mergeCell ref="AB125:AC126"/>
    <mergeCell ref="AD125:AE126"/>
    <mergeCell ref="AA129:AA130"/>
    <mergeCell ref="AB129:AC130"/>
    <mergeCell ref="AF129:AG130"/>
    <mergeCell ref="AH129:AI130"/>
    <mergeCell ref="AJ129:AK130"/>
    <mergeCell ref="AP129:BF129"/>
    <mergeCell ref="R130:W130"/>
    <mergeCell ref="AP130:BF134"/>
    <mergeCell ref="R131:W131"/>
    <mergeCell ref="AA131:AA132"/>
    <mergeCell ref="AB131:AC132"/>
    <mergeCell ref="AD131:AE132"/>
    <mergeCell ref="AD129:AE130"/>
    <mergeCell ref="AJ133:AK134"/>
    <mergeCell ref="J134:P134"/>
    <mergeCell ref="R134:W134"/>
    <mergeCell ref="A141:J141"/>
    <mergeCell ref="G144:K146"/>
    <mergeCell ref="T145:U145"/>
    <mergeCell ref="V145:W145"/>
    <mergeCell ref="AF131:AG132"/>
    <mergeCell ref="AH131:AI132"/>
    <mergeCell ref="AJ131:AK132"/>
    <mergeCell ref="R132:W132"/>
    <mergeCell ref="R133:W133"/>
    <mergeCell ref="AA133:AA134"/>
    <mergeCell ref="AB133:AC134"/>
    <mergeCell ref="AD133:AE134"/>
    <mergeCell ref="AF133:AG134"/>
    <mergeCell ref="AH133:AI134"/>
    <mergeCell ref="AM145:AN145"/>
    <mergeCell ref="AO145:AR145"/>
    <mergeCell ref="D149:J150"/>
    <mergeCell ref="L149:BF150"/>
    <mergeCell ref="D152:BG152"/>
    <mergeCell ref="D153:U154"/>
    <mergeCell ref="V153:BG153"/>
    <mergeCell ref="V154:AG154"/>
    <mergeCell ref="AH154:AP154"/>
    <mergeCell ref="AQ154:AZ154"/>
    <mergeCell ref="AQ156:AZ156"/>
    <mergeCell ref="BA156:BF156"/>
    <mergeCell ref="E157:U157"/>
    <mergeCell ref="V157:AG157"/>
    <mergeCell ref="AH157:AP157"/>
    <mergeCell ref="AQ157:AZ157"/>
    <mergeCell ref="BA157:BF157"/>
    <mergeCell ref="BA154:BF154"/>
    <mergeCell ref="D155:D164"/>
    <mergeCell ref="E155:U155"/>
    <mergeCell ref="V155:AG155"/>
    <mergeCell ref="AH155:AP155"/>
    <mergeCell ref="AQ155:AZ155"/>
    <mergeCell ref="BA155:BF155"/>
    <mergeCell ref="E156:U156"/>
    <mergeCell ref="V156:AG156"/>
    <mergeCell ref="AH156:AP156"/>
    <mergeCell ref="E158:U158"/>
    <mergeCell ref="V158:AG158"/>
    <mergeCell ref="AH158:AP158"/>
    <mergeCell ref="AQ158:AZ158"/>
    <mergeCell ref="BA158:BF158"/>
    <mergeCell ref="E159:U159"/>
    <mergeCell ref="V159:AG159"/>
    <mergeCell ref="AH159:AP159"/>
    <mergeCell ref="AQ159:AZ159"/>
    <mergeCell ref="BA159:BF159"/>
    <mergeCell ref="E160:U160"/>
    <mergeCell ref="V160:AG160"/>
    <mergeCell ref="AH160:AP160"/>
    <mergeCell ref="AQ160:AZ160"/>
    <mergeCell ref="BA160:BF160"/>
    <mergeCell ref="E161:U161"/>
    <mergeCell ref="V161:AG161"/>
    <mergeCell ref="AH161:AP161"/>
    <mergeCell ref="AQ161:AZ161"/>
    <mergeCell ref="BA161:BF161"/>
    <mergeCell ref="E162:U162"/>
    <mergeCell ref="V162:AG162"/>
    <mergeCell ref="AH162:AP162"/>
    <mergeCell ref="AQ162:AZ162"/>
    <mergeCell ref="BA162:BF162"/>
    <mergeCell ref="E163:U163"/>
    <mergeCell ref="V163:AG163"/>
    <mergeCell ref="AH163:AP163"/>
    <mergeCell ref="AQ163:AZ163"/>
    <mergeCell ref="BA163:BF163"/>
    <mergeCell ref="E164:U164"/>
    <mergeCell ref="V164:AG164"/>
    <mergeCell ref="AH164:AP164"/>
    <mergeCell ref="AQ164:AZ164"/>
    <mergeCell ref="BA164:BF164"/>
    <mergeCell ref="E165:U165"/>
    <mergeCell ref="V165:AG165"/>
    <mergeCell ref="AH165:AP165"/>
    <mergeCell ref="AQ165:AZ165"/>
    <mergeCell ref="AQ167:AZ167"/>
    <mergeCell ref="BA167:BF167"/>
    <mergeCell ref="E168:U168"/>
    <mergeCell ref="V168:AG168"/>
    <mergeCell ref="AH168:AP168"/>
    <mergeCell ref="AQ168:AZ168"/>
    <mergeCell ref="BA168:BF168"/>
    <mergeCell ref="BA165:BF165"/>
    <mergeCell ref="E166:U166"/>
    <mergeCell ref="V166:AG166"/>
    <mergeCell ref="AH166:AP166"/>
    <mergeCell ref="AQ166:AZ166"/>
    <mergeCell ref="BA166:BF166"/>
    <mergeCell ref="D165:D174"/>
    <mergeCell ref="E171:U171"/>
    <mergeCell ref="V171:AG171"/>
    <mergeCell ref="AH171:AP171"/>
    <mergeCell ref="AQ171:AZ171"/>
    <mergeCell ref="BA171:BF171"/>
    <mergeCell ref="E172:U172"/>
    <mergeCell ref="V172:AG172"/>
    <mergeCell ref="AH172:AP172"/>
    <mergeCell ref="AQ172:AZ172"/>
    <mergeCell ref="BA172:BF172"/>
    <mergeCell ref="E169:U169"/>
    <mergeCell ref="V169:AG169"/>
    <mergeCell ref="AH169:AP169"/>
    <mergeCell ref="AQ169:AZ169"/>
    <mergeCell ref="BA169:BF169"/>
    <mergeCell ref="E170:U170"/>
    <mergeCell ref="V170:AG170"/>
    <mergeCell ref="AH170:AP170"/>
    <mergeCell ref="AQ170:AZ170"/>
    <mergeCell ref="BA170:BF170"/>
    <mergeCell ref="E167:U167"/>
    <mergeCell ref="V167:AG167"/>
    <mergeCell ref="AH167:AP167"/>
    <mergeCell ref="E173:U173"/>
    <mergeCell ref="V173:AG173"/>
    <mergeCell ref="AH173:AP173"/>
    <mergeCell ref="AQ173:AZ173"/>
    <mergeCell ref="BA173:BF173"/>
    <mergeCell ref="E174:U174"/>
    <mergeCell ref="V174:AG174"/>
    <mergeCell ref="AH174:AP174"/>
    <mergeCell ref="AQ174:AZ174"/>
    <mergeCell ref="BA174:BF174"/>
    <mergeCell ref="D177:BG177"/>
    <mergeCell ref="D178:U179"/>
    <mergeCell ref="V178:BG178"/>
    <mergeCell ref="V179:AG179"/>
    <mergeCell ref="AH179:AP179"/>
    <mergeCell ref="AQ179:AZ179"/>
    <mergeCell ref="BA179:BF179"/>
    <mergeCell ref="BA181:BF181"/>
    <mergeCell ref="E182:U182"/>
    <mergeCell ref="V182:AG182"/>
    <mergeCell ref="AH182:AP182"/>
    <mergeCell ref="AQ182:AZ182"/>
    <mergeCell ref="BA182:BF182"/>
    <mergeCell ref="E180:U180"/>
    <mergeCell ref="V180:AG180"/>
    <mergeCell ref="AH180:AP180"/>
    <mergeCell ref="AQ180:AZ180"/>
    <mergeCell ref="BA180:BF180"/>
    <mergeCell ref="E181:U181"/>
    <mergeCell ref="V181:AG181"/>
    <mergeCell ref="AH181:AP181"/>
    <mergeCell ref="AQ181:AZ181"/>
    <mergeCell ref="D180:D189"/>
    <mergeCell ref="AQ184:AZ184"/>
    <mergeCell ref="BA184:BF184"/>
    <mergeCell ref="E185:U185"/>
    <mergeCell ref="V185:AG185"/>
    <mergeCell ref="AH185:AP185"/>
    <mergeCell ref="AQ185:AZ185"/>
    <mergeCell ref="BA185:BF185"/>
    <mergeCell ref="E183:U183"/>
    <mergeCell ref="V183:AG183"/>
    <mergeCell ref="AH183:AP183"/>
    <mergeCell ref="AQ183:AZ183"/>
    <mergeCell ref="BA183:BF183"/>
    <mergeCell ref="E184:U184"/>
    <mergeCell ref="V184:AG184"/>
    <mergeCell ref="AH184:AP184"/>
    <mergeCell ref="E186:U186"/>
    <mergeCell ref="V186:AG186"/>
    <mergeCell ref="AH186:AP186"/>
    <mergeCell ref="AQ186:AZ186"/>
    <mergeCell ref="BA186:BF186"/>
    <mergeCell ref="E189:U189"/>
    <mergeCell ref="V189:AG189"/>
    <mergeCell ref="AH189:AP189"/>
    <mergeCell ref="AQ189:AZ189"/>
    <mergeCell ref="BA189:BF189"/>
    <mergeCell ref="E187:U187"/>
    <mergeCell ref="V187:AG187"/>
    <mergeCell ref="AH187:AP187"/>
    <mergeCell ref="AQ187:AZ187"/>
    <mergeCell ref="BA187:BF187"/>
    <mergeCell ref="E188:U188"/>
    <mergeCell ref="V188:AG188"/>
    <mergeCell ref="AH188:AP188"/>
    <mergeCell ref="AQ188:AZ188"/>
    <mergeCell ref="BA188:BF188"/>
    <mergeCell ref="BA191:BF191"/>
    <mergeCell ref="E192:U192"/>
    <mergeCell ref="V192:AG192"/>
    <mergeCell ref="AH192:AP192"/>
    <mergeCell ref="AQ192:AZ192"/>
    <mergeCell ref="BA192:BF192"/>
    <mergeCell ref="D190:D199"/>
    <mergeCell ref="E190:U190"/>
    <mergeCell ref="V190:AG190"/>
    <mergeCell ref="AH190:AP190"/>
    <mergeCell ref="AQ190:AZ190"/>
    <mergeCell ref="BA190:BF190"/>
    <mergeCell ref="E191:U191"/>
    <mergeCell ref="V191:AG191"/>
    <mergeCell ref="AH191:AP191"/>
    <mergeCell ref="AQ191:AZ191"/>
    <mergeCell ref="E193:U193"/>
    <mergeCell ref="V193:AG193"/>
    <mergeCell ref="AH193:AP193"/>
    <mergeCell ref="AQ193:AZ193"/>
    <mergeCell ref="BA193:BF193"/>
    <mergeCell ref="E194:U194"/>
    <mergeCell ref="V194:AG194"/>
    <mergeCell ref="AH194:AP194"/>
    <mergeCell ref="AQ194:AZ194"/>
    <mergeCell ref="BA194:BF194"/>
    <mergeCell ref="E195:U195"/>
    <mergeCell ref="V195:AG195"/>
    <mergeCell ref="AH195:AP195"/>
    <mergeCell ref="AQ195:AZ195"/>
    <mergeCell ref="BA195:BF195"/>
    <mergeCell ref="E196:U196"/>
    <mergeCell ref="V196:AG196"/>
    <mergeCell ref="AH196:AP196"/>
    <mergeCell ref="AQ196:AZ196"/>
    <mergeCell ref="BA196:BF196"/>
    <mergeCell ref="E199:U199"/>
    <mergeCell ref="V199:AG199"/>
    <mergeCell ref="AH199:AP199"/>
    <mergeCell ref="AQ199:AZ199"/>
    <mergeCell ref="BA199:BF199"/>
    <mergeCell ref="D200:BB200"/>
    <mergeCell ref="BC200:BG200"/>
    <mergeCell ref="E197:U197"/>
    <mergeCell ref="V197:AG197"/>
    <mergeCell ref="AH197:AP197"/>
    <mergeCell ref="AQ197:AZ197"/>
    <mergeCell ref="BA197:BF197"/>
    <mergeCell ref="E198:U198"/>
    <mergeCell ref="V198:AG198"/>
    <mergeCell ref="AH198:AP198"/>
    <mergeCell ref="AQ198:AZ198"/>
    <mergeCell ref="BA198:BF198"/>
    <mergeCell ref="V206:AM206"/>
    <mergeCell ref="AN206:BG206"/>
    <mergeCell ref="D207:U207"/>
    <mergeCell ref="V207:AM207"/>
    <mergeCell ref="AN207:BG207"/>
    <mergeCell ref="D201:BB201"/>
    <mergeCell ref="D203:BG203"/>
    <mergeCell ref="D204:U204"/>
    <mergeCell ref="V204:AM204"/>
    <mergeCell ref="AN204:BG204"/>
    <mergeCell ref="D205:U205"/>
    <mergeCell ref="V205:AM205"/>
    <mergeCell ref="AN205:BG205"/>
    <mergeCell ref="D206:U206"/>
    <mergeCell ref="D214:U214"/>
    <mergeCell ref="V214:AM214"/>
    <mergeCell ref="AN214:BG214"/>
    <mergeCell ref="D215:BB215"/>
    <mergeCell ref="D212:U212"/>
    <mergeCell ref="V212:AM212"/>
    <mergeCell ref="AN212:BG212"/>
    <mergeCell ref="D213:U213"/>
    <mergeCell ref="V213:AM213"/>
    <mergeCell ref="AN213:BG213"/>
    <mergeCell ref="D210:U210"/>
    <mergeCell ref="V210:AM210"/>
    <mergeCell ref="AN210:BG210"/>
    <mergeCell ref="D211:U211"/>
    <mergeCell ref="V211:AM211"/>
    <mergeCell ref="AN211:BG211"/>
    <mergeCell ref="D208:U208"/>
    <mergeCell ref="V208:AM208"/>
    <mergeCell ref="AN208:BG208"/>
    <mergeCell ref="D209:U209"/>
    <mergeCell ref="V209:AM209"/>
    <mergeCell ref="AN209:BG209"/>
  </mergeCells>
  <conditionalFormatting sqref="X87:Y87">
    <cfRule type="expression" dxfId="8573" priority="412">
      <formula>AND($D87&lt;&gt;"",$X87="")</formula>
    </cfRule>
  </conditionalFormatting>
  <conditionalFormatting sqref="Z87:AA87">
    <cfRule type="expression" dxfId="8572" priority="411">
      <formula>AND($D87&lt;&gt;"",$Z87="")</formula>
    </cfRule>
  </conditionalFormatting>
  <conditionalFormatting sqref="AB87:AC87">
    <cfRule type="expression" dxfId="8571" priority="410">
      <formula>AND($D87&lt;&gt;"",$AB87="")</formula>
    </cfRule>
  </conditionalFormatting>
  <conditionalFormatting sqref="AD87:AE87">
    <cfRule type="expression" dxfId="8570" priority="409">
      <formula>AND($D87&lt;&gt;"",$AD87="")</formula>
    </cfRule>
  </conditionalFormatting>
  <conditionalFormatting sqref="AF87:AG87">
    <cfRule type="expression" dxfId="8569" priority="408">
      <formula>AND($D87&lt;&gt;"",$AF87="")</formula>
    </cfRule>
  </conditionalFormatting>
  <conditionalFormatting sqref="AH87:AI87">
    <cfRule type="expression" dxfId="8568" priority="407">
      <formula>AND($D87&lt;&gt;"",$AH87="")</formula>
    </cfRule>
  </conditionalFormatting>
  <conditionalFormatting sqref="AJ87:AK87">
    <cfRule type="expression" dxfId="8567" priority="406">
      <formula>AND($D87&lt;&gt;"",$AJ87="")</formula>
    </cfRule>
  </conditionalFormatting>
  <conditionalFormatting sqref="E66:H66">
    <cfRule type="expression" dxfId="8566" priority="405">
      <formula>$I$67&lt;&gt;""</formula>
    </cfRule>
  </conditionalFormatting>
  <conditionalFormatting sqref="I66:V66">
    <cfRule type="expression" dxfId="8565" priority="404">
      <formula>$I$67&lt;&gt;""</formula>
    </cfRule>
  </conditionalFormatting>
  <conditionalFormatting sqref="AD125:AE134">
    <cfRule type="expression" dxfId="8564" priority="363">
      <formula>$AK$13=1</formula>
    </cfRule>
  </conditionalFormatting>
  <conditionalFormatting sqref="AB67:AC68">
    <cfRule type="expression" dxfId="8563" priority="399">
      <formula>$AK$13=1</formula>
    </cfRule>
  </conditionalFormatting>
  <conditionalFormatting sqref="AB69:AC70">
    <cfRule type="expression" dxfId="8562" priority="398">
      <formula>$AK$13=1</formula>
    </cfRule>
  </conditionalFormatting>
  <conditionalFormatting sqref="AB71:AC72">
    <cfRule type="expression" dxfId="8561" priority="397">
      <formula>$AK$13=1</formula>
    </cfRule>
  </conditionalFormatting>
  <conditionalFormatting sqref="AB73:AC74">
    <cfRule type="expression" dxfId="8560" priority="396">
      <formula>$AK$13=1</formula>
    </cfRule>
  </conditionalFormatting>
  <conditionalFormatting sqref="AB75:AC76">
    <cfRule type="expression" dxfId="8559" priority="395">
      <formula>$AK$13=1</formula>
    </cfRule>
  </conditionalFormatting>
  <conditionalFormatting sqref="AD67:AE76">
    <cfRule type="expression" dxfId="8558" priority="394">
      <formula>$AK$13=1</formula>
    </cfRule>
  </conditionalFormatting>
  <conditionalFormatting sqref="AB125:AC126">
    <cfRule type="expression" dxfId="8557" priority="388">
      <formula>$AB$67=x</formula>
    </cfRule>
    <cfRule type="expression" dxfId="8556" priority="393">
      <formula>$AK$13=1</formula>
    </cfRule>
  </conditionalFormatting>
  <conditionalFormatting sqref="AB127:AC128">
    <cfRule type="expression" dxfId="8555" priority="383">
      <formula>$AB$69=x</formula>
    </cfRule>
    <cfRule type="expression" dxfId="8554" priority="392">
      <formula>$AK$13=1</formula>
    </cfRule>
  </conditionalFormatting>
  <conditionalFormatting sqref="AB129:AC130">
    <cfRule type="expression" dxfId="8553" priority="378">
      <formula>$AB$71=x</formula>
    </cfRule>
    <cfRule type="expression" dxfId="8552" priority="391">
      <formula>$AK$13=1</formula>
    </cfRule>
  </conditionalFormatting>
  <conditionalFormatting sqref="AB131:AC132">
    <cfRule type="expression" dxfId="8551" priority="373">
      <formula>$AB$73=x</formula>
    </cfRule>
    <cfRule type="expression" dxfId="8550" priority="390">
      <formula>$AK$13=1</formula>
    </cfRule>
  </conditionalFormatting>
  <conditionalFormatting sqref="AB133:AC134">
    <cfRule type="expression" dxfId="8549" priority="368">
      <formula>$AB$75=x</formula>
    </cfRule>
    <cfRule type="expression" dxfId="8548" priority="389">
      <formula>$AK$13=1</formula>
    </cfRule>
  </conditionalFormatting>
  <conditionalFormatting sqref="AJ125:AK126">
    <cfRule type="expression" dxfId="8547" priority="384">
      <formula>$AJ$67=x</formula>
    </cfRule>
  </conditionalFormatting>
  <conditionalFormatting sqref="AJ127:AK128">
    <cfRule type="expression" dxfId="8546" priority="379">
      <formula>$AJ$69=x</formula>
    </cfRule>
  </conditionalFormatting>
  <conditionalFormatting sqref="AJ129:AK130">
    <cfRule type="expression" dxfId="8545" priority="374">
      <formula>$AJ$71=x</formula>
    </cfRule>
  </conditionalFormatting>
  <conditionalFormatting sqref="AJ131:AK132">
    <cfRule type="expression" dxfId="8544" priority="369">
      <formula>$AJ$73=x</formula>
    </cfRule>
  </conditionalFormatting>
  <conditionalFormatting sqref="AJ133:AK134">
    <cfRule type="expression" dxfId="8543" priority="364">
      <formula>$AJ$75=x</formula>
    </cfRule>
  </conditionalFormatting>
  <conditionalFormatting sqref="AD125:AE126">
    <cfRule type="expression" dxfId="8542" priority="387">
      <formula>$AD$67=x</formula>
    </cfRule>
  </conditionalFormatting>
  <conditionalFormatting sqref="AF125:AG126">
    <cfRule type="expression" dxfId="8541" priority="386">
      <formula>$AF$67=x</formula>
    </cfRule>
  </conditionalFormatting>
  <conditionalFormatting sqref="AH125:AI126">
    <cfRule type="expression" dxfId="8540" priority="385">
      <formula>$AH$67=x</formula>
    </cfRule>
  </conditionalFormatting>
  <conditionalFormatting sqref="AD127:AE128">
    <cfRule type="expression" dxfId="8539" priority="382">
      <formula>$AD$69=x</formula>
    </cfRule>
  </conditionalFormatting>
  <conditionalFormatting sqref="AF127:AG128">
    <cfRule type="expression" dxfId="8538" priority="381">
      <formula>$AF$69=x</formula>
    </cfRule>
  </conditionalFormatting>
  <conditionalFormatting sqref="AH127:AI128">
    <cfRule type="expression" dxfId="8537" priority="380">
      <formula>$AH$69=x</formula>
    </cfRule>
  </conditionalFormatting>
  <conditionalFormatting sqref="AD129:AE130">
    <cfRule type="expression" dxfId="8536" priority="377">
      <formula>$AD$71=x</formula>
    </cfRule>
  </conditionalFormatting>
  <conditionalFormatting sqref="AF129:AG130">
    <cfRule type="expression" dxfId="8535" priority="376">
      <formula>$AF$71=x</formula>
    </cfRule>
  </conditionalFormatting>
  <conditionalFormatting sqref="AH129:AI130">
    <cfRule type="expression" dxfId="8534" priority="375">
      <formula>$AH$71=x</formula>
    </cfRule>
  </conditionalFormatting>
  <conditionalFormatting sqref="AD131:AE132">
    <cfRule type="expression" dxfId="8533" priority="372">
      <formula>$AD$73=x</formula>
    </cfRule>
  </conditionalFormatting>
  <conditionalFormatting sqref="AF131:AG132">
    <cfRule type="expression" dxfId="8532" priority="371">
      <formula>$AF$73=x</formula>
    </cfRule>
  </conditionalFormatting>
  <conditionalFormatting sqref="AH131:AI132">
    <cfRule type="expression" dxfId="8531" priority="370">
      <formula>$AH$73=x</formula>
    </cfRule>
  </conditionalFormatting>
  <conditionalFormatting sqref="AD133:AE134">
    <cfRule type="expression" dxfId="8530" priority="367">
      <formula>$AD$75=x</formula>
    </cfRule>
  </conditionalFormatting>
  <conditionalFormatting sqref="AF133:AG134">
    <cfRule type="expression" dxfId="8529" priority="366">
      <formula>$AF$75=x</formula>
    </cfRule>
  </conditionalFormatting>
  <conditionalFormatting sqref="AH133:AI134">
    <cfRule type="expression" dxfId="8528" priority="365">
      <formula>$AH$75=x</formula>
    </cfRule>
  </conditionalFormatting>
  <conditionalFormatting sqref="D29:AB34">
    <cfRule type="cellIs" dxfId="8527" priority="362" operator="notEqual">
      <formula>$BF$19</formula>
    </cfRule>
  </conditionalFormatting>
  <conditionalFormatting sqref="AD29">
    <cfRule type="cellIs" dxfId="8526" priority="361" operator="notEqual">
      <formula>$BF$19</formula>
    </cfRule>
  </conditionalFormatting>
  <conditionalFormatting sqref="E67:H67">
    <cfRule type="expression" dxfId="8525" priority="360">
      <formula>$I$66&lt;&gt;""</formula>
    </cfRule>
  </conditionalFormatting>
  <conditionalFormatting sqref="I67:V67">
    <cfRule type="expression" dxfId="8524" priority="359">
      <formula>$I$66&lt;&gt;""</formula>
    </cfRule>
  </conditionalFormatting>
  <conditionalFormatting sqref="D22">
    <cfRule type="expression" dxfId="8523" priority="358">
      <formula>$AK$13&lt;&gt;1</formula>
    </cfRule>
  </conditionalFormatting>
  <conditionalFormatting sqref="X89:Y89">
    <cfRule type="expression" dxfId="8522" priority="352">
      <formula>AND($D89&lt;&gt;"",$X89="")</formula>
    </cfRule>
  </conditionalFormatting>
  <conditionalFormatting sqref="Z89:AA89">
    <cfRule type="expression" dxfId="8521" priority="351">
      <formula>AND($D89&lt;&gt;"",$Z89="")</formula>
    </cfRule>
  </conditionalFormatting>
  <conditionalFormatting sqref="AB89:AC89">
    <cfRule type="expression" dxfId="8520" priority="350">
      <formula>AND($D89&lt;&gt;"",$AB89="")</formula>
    </cfRule>
  </conditionalFormatting>
  <conditionalFormatting sqref="AD89:AE89">
    <cfRule type="expression" dxfId="8519" priority="349">
      <formula>AND($D89&lt;&gt;"",$AD89="")</formula>
    </cfRule>
  </conditionalFormatting>
  <conditionalFormatting sqref="AF89:AG89">
    <cfRule type="expression" dxfId="8518" priority="348">
      <formula>AND($D89&lt;&gt;"",$AF89="")</formula>
    </cfRule>
  </conditionalFormatting>
  <conditionalFormatting sqref="AH89:AI89">
    <cfRule type="expression" dxfId="8517" priority="347">
      <formula>AND($D89&lt;&gt;"",$AH89="")</formula>
    </cfRule>
  </conditionalFormatting>
  <conditionalFormatting sqref="AJ89:AK89">
    <cfRule type="expression" dxfId="8516" priority="346">
      <formula>AND($D89&lt;&gt;"",$AJ89="")</formula>
    </cfRule>
  </conditionalFormatting>
  <conditionalFormatting sqref="X90:Y90">
    <cfRule type="expression" dxfId="8515" priority="345">
      <formula>AND($D90&lt;&gt;"",$X90="")</formula>
    </cfRule>
  </conditionalFormatting>
  <conditionalFormatting sqref="Z90:AA90">
    <cfRule type="expression" dxfId="8514" priority="344">
      <formula>AND($D90&lt;&gt;"",$Z90="")</formula>
    </cfRule>
  </conditionalFormatting>
  <conditionalFormatting sqref="AB90:AC90">
    <cfRule type="expression" dxfId="8513" priority="343">
      <formula>AND($D90&lt;&gt;"",$AB90="")</formula>
    </cfRule>
  </conditionalFormatting>
  <conditionalFormatting sqref="AD90:AE90">
    <cfRule type="expression" dxfId="8512" priority="342">
      <formula>AND($D90&lt;&gt;"",$AD90="")</formula>
    </cfRule>
  </conditionalFormatting>
  <conditionalFormatting sqref="AF90:AG90">
    <cfRule type="expression" dxfId="8511" priority="341">
      <formula>AND($D90&lt;&gt;"",$AF90="")</formula>
    </cfRule>
  </conditionalFormatting>
  <conditionalFormatting sqref="AH90:AI90">
    <cfRule type="expression" dxfId="8510" priority="340">
      <formula>AND($D90&lt;&gt;"",$AH90="")</formula>
    </cfRule>
  </conditionalFormatting>
  <conditionalFormatting sqref="AJ90:AK90">
    <cfRule type="expression" dxfId="8509" priority="339">
      <formula>AND($D90&lt;&gt;"",$AJ90="")</formula>
    </cfRule>
  </conditionalFormatting>
  <conditionalFormatting sqref="X91:Y91">
    <cfRule type="expression" dxfId="8508" priority="338">
      <formula>AND($D91&lt;&gt;"",$X91="")</formula>
    </cfRule>
  </conditionalFormatting>
  <conditionalFormatting sqref="Z91:AA91">
    <cfRule type="expression" dxfId="8507" priority="337">
      <formula>AND($D91&lt;&gt;"",$Z91="")</formula>
    </cfRule>
  </conditionalFormatting>
  <conditionalFormatting sqref="AB91:AC91">
    <cfRule type="expression" dxfId="8506" priority="336">
      <formula>AND($D91&lt;&gt;"",$AB91="")</formula>
    </cfRule>
  </conditionalFormatting>
  <conditionalFormatting sqref="AD91:AE91">
    <cfRule type="expression" dxfId="8505" priority="335">
      <formula>AND($D91&lt;&gt;"",$AD91="")</formula>
    </cfRule>
  </conditionalFormatting>
  <conditionalFormatting sqref="AF91:AG91">
    <cfRule type="expression" dxfId="8504" priority="334">
      <formula>AND($D91&lt;&gt;"",$AF91="")</formula>
    </cfRule>
  </conditionalFormatting>
  <conditionalFormatting sqref="AH91:AI91">
    <cfRule type="expression" dxfId="8503" priority="333">
      <formula>AND($D91&lt;&gt;"",$AH91="")</formula>
    </cfRule>
  </conditionalFormatting>
  <conditionalFormatting sqref="AJ91:AK91">
    <cfRule type="expression" dxfId="8502" priority="332">
      <formula>AND($D91&lt;&gt;"",$AJ91="")</formula>
    </cfRule>
  </conditionalFormatting>
  <conditionalFormatting sqref="X92:Y92">
    <cfRule type="expression" dxfId="8501" priority="331">
      <formula>AND($D92&lt;&gt;"",$X92="")</formula>
    </cfRule>
  </conditionalFormatting>
  <conditionalFormatting sqref="Z92:AA92">
    <cfRule type="expression" dxfId="8500" priority="330">
      <formula>AND($D92&lt;&gt;"",$Z92="")</formula>
    </cfRule>
  </conditionalFormatting>
  <conditionalFormatting sqref="AB92:AC92">
    <cfRule type="expression" dxfId="8499" priority="329">
      <formula>AND($D92&lt;&gt;"",$AB92="")</formula>
    </cfRule>
  </conditionalFormatting>
  <conditionalFormatting sqref="AD92:AE92">
    <cfRule type="expression" dxfId="8498" priority="328">
      <formula>AND($D92&lt;&gt;"",$AD92="")</formula>
    </cfRule>
  </conditionalFormatting>
  <conditionalFormatting sqref="AF92:AG92">
    <cfRule type="expression" dxfId="8497" priority="327">
      <formula>AND($D92&lt;&gt;"",$AF92="")</formula>
    </cfRule>
  </conditionalFormatting>
  <conditionalFormatting sqref="AH92:AI92">
    <cfRule type="expression" dxfId="8496" priority="326">
      <formula>AND($D92&lt;&gt;"",$AH92="")</formula>
    </cfRule>
  </conditionalFormatting>
  <conditionalFormatting sqref="AJ92:AK92">
    <cfRule type="expression" dxfId="8495" priority="325">
      <formula>AND($D92&lt;&gt;"",$AJ92="")</formula>
    </cfRule>
  </conditionalFormatting>
  <conditionalFormatting sqref="X93:Y93">
    <cfRule type="expression" dxfId="8494" priority="324">
      <formula>AND($D93&lt;&gt;"",$X93="")</formula>
    </cfRule>
  </conditionalFormatting>
  <conditionalFormatting sqref="Z93:AA93">
    <cfRule type="expression" dxfId="8493" priority="323">
      <formula>AND($D93&lt;&gt;"",$Z93="")</formula>
    </cfRule>
  </conditionalFormatting>
  <conditionalFormatting sqref="AB93:AC93">
    <cfRule type="expression" dxfId="8492" priority="322">
      <formula>AND($D93&lt;&gt;"",$AB93="")</formula>
    </cfRule>
  </conditionalFormatting>
  <conditionalFormatting sqref="AD93:AE93">
    <cfRule type="expression" dxfId="8491" priority="321">
      <formula>AND($D93&lt;&gt;"",$AD93="")</formula>
    </cfRule>
  </conditionalFormatting>
  <conditionalFormatting sqref="AF93:AG93">
    <cfRule type="expression" dxfId="8490" priority="320">
      <formula>AND($D93&lt;&gt;"",$AF93="")</formula>
    </cfRule>
  </conditionalFormatting>
  <conditionalFormatting sqref="AH93:AI93">
    <cfRule type="expression" dxfId="8489" priority="319">
      <formula>AND($D93&lt;&gt;"",$AH93="")</formula>
    </cfRule>
  </conditionalFormatting>
  <conditionalFormatting sqref="AJ93:AK93">
    <cfRule type="expression" dxfId="8488" priority="318">
      <formula>AND($D93&lt;&gt;"",$AJ93="")</formula>
    </cfRule>
  </conditionalFormatting>
  <conditionalFormatting sqref="X94:Y94">
    <cfRule type="expression" dxfId="8487" priority="317">
      <formula>AND($D94&lt;&gt;"",$X94="")</formula>
    </cfRule>
  </conditionalFormatting>
  <conditionalFormatting sqref="Z94:AA94">
    <cfRule type="expression" dxfId="8486" priority="316">
      <formula>AND($D94&lt;&gt;"",$Z94="")</formula>
    </cfRule>
  </conditionalFormatting>
  <conditionalFormatting sqref="AB94:AC94">
    <cfRule type="expression" dxfId="8485" priority="315">
      <formula>AND($D94&lt;&gt;"",$AB94="")</formula>
    </cfRule>
  </conditionalFormatting>
  <conditionalFormatting sqref="AD94:AE94">
    <cfRule type="expression" dxfId="8484" priority="314">
      <formula>AND($D94&lt;&gt;"",$AD94="")</formula>
    </cfRule>
  </conditionalFormatting>
  <conditionalFormatting sqref="AF94:AG94">
    <cfRule type="expression" dxfId="8483" priority="313">
      <formula>AND($D94&lt;&gt;"",$AF94="")</formula>
    </cfRule>
  </conditionalFormatting>
  <conditionalFormatting sqref="AH94:AI94">
    <cfRule type="expression" dxfId="8482" priority="312">
      <formula>AND($D94&lt;&gt;"",$AH94="")</formula>
    </cfRule>
  </conditionalFormatting>
  <conditionalFormatting sqref="AJ94:AK94">
    <cfRule type="expression" dxfId="8481" priority="311">
      <formula>AND($D94&lt;&gt;"",$AJ94="")</formula>
    </cfRule>
  </conditionalFormatting>
  <conditionalFormatting sqref="X95:Y95">
    <cfRule type="expression" dxfId="8480" priority="310">
      <formula>AND($D95&lt;&gt;"",$X95="")</formula>
    </cfRule>
  </conditionalFormatting>
  <conditionalFormatting sqref="Z95:AA95">
    <cfRule type="expression" dxfId="8479" priority="309">
      <formula>AND($D95&lt;&gt;"",$Z95="")</formula>
    </cfRule>
  </conditionalFormatting>
  <conditionalFormatting sqref="AB95:AC95">
    <cfRule type="expression" dxfId="8478" priority="308">
      <formula>AND($D95&lt;&gt;"",$AB95="")</formula>
    </cfRule>
  </conditionalFormatting>
  <conditionalFormatting sqref="AD95:AE95">
    <cfRule type="expression" dxfId="8477" priority="307">
      <formula>AND($D95&lt;&gt;"",$AD95="")</formula>
    </cfRule>
  </conditionalFormatting>
  <conditionalFormatting sqref="AF95:AG95">
    <cfRule type="expression" dxfId="8476" priority="306">
      <formula>AND($D95&lt;&gt;"",$AF95="")</formula>
    </cfRule>
  </conditionalFormatting>
  <conditionalFormatting sqref="AH95:AI95">
    <cfRule type="expression" dxfId="8475" priority="305">
      <formula>AND($D95&lt;&gt;"",$AH95="")</formula>
    </cfRule>
  </conditionalFormatting>
  <conditionalFormatting sqref="AJ95:AK95">
    <cfRule type="expression" dxfId="8474" priority="304">
      <formula>AND($D95&lt;&gt;"",$AJ95="")</formula>
    </cfRule>
  </conditionalFormatting>
  <conditionalFormatting sqref="X96:Y96">
    <cfRule type="expression" dxfId="8473" priority="303">
      <formula>AND($D96&lt;&gt;"",$X96="")</formula>
    </cfRule>
  </conditionalFormatting>
  <conditionalFormatting sqref="Z96:AA96">
    <cfRule type="expression" dxfId="8472" priority="302">
      <formula>AND($D96&lt;&gt;"",$Z96="")</formula>
    </cfRule>
  </conditionalFormatting>
  <conditionalFormatting sqref="AB96:AC96">
    <cfRule type="expression" dxfId="8471" priority="301">
      <formula>AND($D96&lt;&gt;"",$AB96="")</formula>
    </cfRule>
  </conditionalFormatting>
  <conditionalFormatting sqref="AD96:AE96">
    <cfRule type="expression" dxfId="8470" priority="300">
      <formula>AND($D96&lt;&gt;"",$AD96="")</formula>
    </cfRule>
  </conditionalFormatting>
  <conditionalFormatting sqref="AF96:AG96">
    <cfRule type="expression" dxfId="8469" priority="299">
      <formula>AND($D96&lt;&gt;"",$AF96="")</formula>
    </cfRule>
  </conditionalFormatting>
  <conditionalFormatting sqref="AH96:AI96">
    <cfRule type="expression" dxfId="8468" priority="298">
      <formula>AND($D96&lt;&gt;"",$AH96="")</formula>
    </cfRule>
  </conditionalFormatting>
  <conditionalFormatting sqref="AJ96:AK96">
    <cfRule type="expression" dxfId="8467" priority="297">
      <formula>AND($D96&lt;&gt;"",$AJ96="")</formula>
    </cfRule>
  </conditionalFormatting>
  <conditionalFormatting sqref="X105:Y105">
    <cfRule type="expression" dxfId="8466" priority="256">
      <formula>AND($D105&lt;&gt;"",$X105="")</formula>
    </cfRule>
  </conditionalFormatting>
  <conditionalFormatting sqref="Z105:AA105">
    <cfRule type="expression" dxfId="8465" priority="255">
      <formula>AND($D105&lt;&gt;"",$Z105="")</formula>
    </cfRule>
  </conditionalFormatting>
  <conditionalFormatting sqref="AB105:AC105">
    <cfRule type="expression" dxfId="8464" priority="254">
      <formula>AND($D105&lt;&gt;"",$AB105="")</formula>
    </cfRule>
  </conditionalFormatting>
  <conditionalFormatting sqref="AD105:AE105">
    <cfRule type="expression" dxfId="8463" priority="253">
      <formula>AND($D105&lt;&gt;"",$AD105="")</formula>
    </cfRule>
  </conditionalFormatting>
  <conditionalFormatting sqref="AF105:AG105">
    <cfRule type="expression" dxfId="8462" priority="252">
      <formula>AND($D105&lt;&gt;"",$AF105="")</formula>
    </cfRule>
  </conditionalFormatting>
  <conditionalFormatting sqref="AH105:AI105">
    <cfRule type="expression" dxfId="8461" priority="251">
      <formula>AND($D105&lt;&gt;"",$AH105="")</formula>
    </cfRule>
  </conditionalFormatting>
  <conditionalFormatting sqref="AJ105:AK105">
    <cfRule type="expression" dxfId="8460" priority="250">
      <formula>AND($D105&lt;&gt;"",$AJ105="")</formula>
    </cfRule>
  </conditionalFormatting>
  <conditionalFormatting sqref="X104:Y104">
    <cfRule type="expression" dxfId="8459" priority="263">
      <formula>AND($D104&lt;&gt;"",$X104="")</formula>
    </cfRule>
  </conditionalFormatting>
  <conditionalFormatting sqref="Z104:AA104">
    <cfRule type="expression" dxfId="8458" priority="262">
      <formula>AND($D104&lt;&gt;"",$Z104="")</formula>
    </cfRule>
  </conditionalFormatting>
  <conditionalFormatting sqref="AB104:AC104">
    <cfRule type="expression" dxfId="8457" priority="261">
      <formula>AND($D104&lt;&gt;"",$AB104="")</formula>
    </cfRule>
  </conditionalFormatting>
  <conditionalFormatting sqref="AD104:AE104">
    <cfRule type="expression" dxfId="8456" priority="260">
      <formula>AND($D104&lt;&gt;"",$AD104="")</formula>
    </cfRule>
  </conditionalFormatting>
  <conditionalFormatting sqref="AF104:AG104">
    <cfRule type="expression" dxfId="8455" priority="259">
      <formula>AND($D104&lt;&gt;"",$AF104="")</formula>
    </cfRule>
  </conditionalFormatting>
  <conditionalFormatting sqref="AH104:AI104">
    <cfRule type="expression" dxfId="8454" priority="258">
      <formula>AND($D104&lt;&gt;"",$AH104="")</formula>
    </cfRule>
  </conditionalFormatting>
  <conditionalFormatting sqref="AJ104:AK104">
    <cfRule type="expression" dxfId="8453" priority="257">
      <formula>AND($D104&lt;&gt;"",$AJ104="")</formula>
    </cfRule>
  </conditionalFormatting>
  <conditionalFormatting sqref="X106:Y106">
    <cfRule type="expression" dxfId="8452" priority="249">
      <formula>AND($D106&lt;&gt;"",$X106="")</formula>
    </cfRule>
  </conditionalFormatting>
  <conditionalFormatting sqref="Z106:AA106">
    <cfRule type="expression" dxfId="8451" priority="248">
      <formula>AND($D106&lt;&gt;"",$Z106="")</formula>
    </cfRule>
  </conditionalFormatting>
  <conditionalFormatting sqref="AB106:AC106">
    <cfRule type="expression" dxfId="8450" priority="247">
      <formula>AND($D106&lt;&gt;"",$AB106="")</formula>
    </cfRule>
  </conditionalFormatting>
  <conditionalFormatting sqref="AD106:AE106">
    <cfRule type="expression" dxfId="8449" priority="246">
      <formula>AND($D106&lt;&gt;"",$AD106="")</formula>
    </cfRule>
  </conditionalFormatting>
  <conditionalFormatting sqref="AF106:AG106">
    <cfRule type="expression" dxfId="8448" priority="245">
      <formula>AND($D106&lt;&gt;"",$AF106="")</formula>
    </cfRule>
  </conditionalFormatting>
  <conditionalFormatting sqref="AH106:AI106">
    <cfRule type="expression" dxfId="8447" priority="244">
      <formula>AND($D106&lt;&gt;"",$AH106="")</formula>
    </cfRule>
  </conditionalFormatting>
  <conditionalFormatting sqref="AJ106:AK106">
    <cfRule type="expression" dxfId="8446" priority="243">
      <formula>AND($D106&lt;&gt;"",$AJ106="")</formula>
    </cfRule>
  </conditionalFormatting>
  <conditionalFormatting sqref="X107:Y107">
    <cfRule type="expression" dxfId="8445" priority="242">
      <formula>AND($D107&lt;&gt;"",$X107="")</formula>
    </cfRule>
  </conditionalFormatting>
  <conditionalFormatting sqref="Z107:AA107">
    <cfRule type="expression" dxfId="8444" priority="241">
      <formula>AND($D107&lt;&gt;"",$Z107="")</formula>
    </cfRule>
  </conditionalFormatting>
  <conditionalFormatting sqref="AB107:AC107">
    <cfRule type="expression" dxfId="8443" priority="240">
      <formula>AND($D107&lt;&gt;"",$AB107="")</formula>
    </cfRule>
  </conditionalFormatting>
  <conditionalFormatting sqref="AD107:AE107">
    <cfRule type="expression" dxfId="8442" priority="239">
      <formula>AND($D107&lt;&gt;"",$AD107="")</formula>
    </cfRule>
  </conditionalFormatting>
  <conditionalFormatting sqref="AF107:AG107">
    <cfRule type="expression" dxfId="8441" priority="238">
      <formula>AND($D107&lt;&gt;"",$AF107="")</formula>
    </cfRule>
  </conditionalFormatting>
  <conditionalFormatting sqref="AH107:AI107">
    <cfRule type="expression" dxfId="8440" priority="237">
      <formula>AND($D107&lt;&gt;"",$AH107="")</formula>
    </cfRule>
  </conditionalFormatting>
  <conditionalFormatting sqref="AJ107:AK107">
    <cfRule type="expression" dxfId="8439" priority="236">
      <formula>AND($D107&lt;&gt;"",$AJ107="")</formula>
    </cfRule>
  </conditionalFormatting>
  <conditionalFormatting sqref="X108:Y108">
    <cfRule type="expression" dxfId="8438" priority="235">
      <formula>AND($D108&lt;&gt;"",$X108="")</formula>
    </cfRule>
  </conditionalFormatting>
  <conditionalFormatting sqref="Z108:AA108">
    <cfRule type="expression" dxfId="8437" priority="234">
      <formula>AND($D108&lt;&gt;"",$Z108="")</formula>
    </cfRule>
  </conditionalFormatting>
  <conditionalFormatting sqref="AB108:AC108">
    <cfRule type="expression" dxfId="8436" priority="233">
      <formula>AND($D108&lt;&gt;"",$AB108="")</formula>
    </cfRule>
  </conditionalFormatting>
  <conditionalFormatting sqref="AD108:AE108">
    <cfRule type="expression" dxfId="8435" priority="232">
      <formula>AND($D108&lt;&gt;"",$AD108="")</formula>
    </cfRule>
  </conditionalFormatting>
  <conditionalFormatting sqref="AF108:AG108">
    <cfRule type="expression" dxfId="8434" priority="231">
      <formula>AND($D108&lt;&gt;"",$AF108="")</formula>
    </cfRule>
  </conditionalFormatting>
  <conditionalFormatting sqref="AH108:AI108">
    <cfRule type="expression" dxfId="8433" priority="230">
      <formula>AND($D108&lt;&gt;"",$AH108="")</formula>
    </cfRule>
  </conditionalFormatting>
  <conditionalFormatting sqref="AJ108:AK108">
    <cfRule type="expression" dxfId="8432" priority="229">
      <formula>AND($D108&lt;&gt;"",$AJ108="")</formula>
    </cfRule>
  </conditionalFormatting>
  <conditionalFormatting sqref="X109:Y109">
    <cfRule type="expression" dxfId="8431" priority="228">
      <formula>AND($D109&lt;&gt;"",$X109="")</formula>
    </cfRule>
  </conditionalFormatting>
  <conditionalFormatting sqref="Z109:AA109">
    <cfRule type="expression" dxfId="8430" priority="227">
      <formula>AND($D109&lt;&gt;"",$Z109="")</formula>
    </cfRule>
  </conditionalFormatting>
  <conditionalFormatting sqref="AB109:AC109">
    <cfRule type="expression" dxfId="8429" priority="226">
      <formula>AND($D109&lt;&gt;"",$AB109="")</formula>
    </cfRule>
  </conditionalFormatting>
  <conditionalFormatting sqref="AD109:AE109">
    <cfRule type="expression" dxfId="8428" priority="225">
      <formula>AND($D109&lt;&gt;"",$AD109="")</formula>
    </cfRule>
  </conditionalFormatting>
  <conditionalFormatting sqref="AF109:AG109">
    <cfRule type="expression" dxfId="8427" priority="224">
      <formula>AND($D109&lt;&gt;"",$AF109="")</formula>
    </cfRule>
  </conditionalFormatting>
  <conditionalFormatting sqref="AH109:AI109">
    <cfRule type="expression" dxfId="8426" priority="223">
      <formula>AND($D109&lt;&gt;"",$AH109="")</formula>
    </cfRule>
  </conditionalFormatting>
  <conditionalFormatting sqref="AJ109:AK109">
    <cfRule type="expression" dxfId="8425" priority="222">
      <formula>AND($D109&lt;&gt;"",$AJ109="")</formula>
    </cfRule>
  </conditionalFormatting>
  <conditionalFormatting sqref="X110:Y110">
    <cfRule type="expression" dxfId="8424" priority="221">
      <formula>AND($D110&lt;&gt;"",$X110="")</formula>
    </cfRule>
  </conditionalFormatting>
  <conditionalFormatting sqref="Z110:AA110">
    <cfRule type="expression" dxfId="8423" priority="220">
      <formula>AND($D110&lt;&gt;"",$Z110="")</formula>
    </cfRule>
  </conditionalFormatting>
  <conditionalFormatting sqref="AB110:AC110">
    <cfRule type="expression" dxfId="8422" priority="219">
      <formula>AND($D110&lt;&gt;"",$AB110="")</formula>
    </cfRule>
  </conditionalFormatting>
  <conditionalFormatting sqref="AD110:AE110">
    <cfRule type="expression" dxfId="8421" priority="218">
      <formula>AND($D110&lt;&gt;"",$AD110="")</formula>
    </cfRule>
  </conditionalFormatting>
  <conditionalFormatting sqref="AF110:AG110">
    <cfRule type="expression" dxfId="8420" priority="217">
      <formula>AND($D110&lt;&gt;"",$AF110="")</formula>
    </cfRule>
  </conditionalFormatting>
  <conditionalFormatting sqref="AH110:AI110">
    <cfRule type="expression" dxfId="8419" priority="216">
      <formula>AND($D110&lt;&gt;"",$AH110="")</formula>
    </cfRule>
  </conditionalFormatting>
  <conditionalFormatting sqref="AJ110:AK110">
    <cfRule type="expression" dxfId="8418" priority="215">
      <formula>AND($D110&lt;&gt;"",$AJ110="")</formula>
    </cfRule>
  </conditionalFormatting>
  <conditionalFormatting sqref="X111:Y111">
    <cfRule type="expression" dxfId="8417" priority="214">
      <formula>AND($D111&lt;&gt;"",$X111="")</formula>
    </cfRule>
  </conditionalFormatting>
  <conditionalFormatting sqref="Z111:AA111">
    <cfRule type="expression" dxfId="8416" priority="213">
      <formula>AND($D111&lt;&gt;"",$Z111="")</formula>
    </cfRule>
  </conditionalFormatting>
  <conditionalFormatting sqref="AB111:AC111">
    <cfRule type="expression" dxfId="8415" priority="212">
      <formula>AND($D111&lt;&gt;"",$AB111="")</formula>
    </cfRule>
  </conditionalFormatting>
  <conditionalFormatting sqref="AD111:AE111">
    <cfRule type="expression" dxfId="8414" priority="211">
      <formula>AND($D111&lt;&gt;"",$AD111="")</formula>
    </cfRule>
  </conditionalFormatting>
  <conditionalFormatting sqref="AF111:AG111">
    <cfRule type="expression" dxfId="8413" priority="210">
      <formula>AND($D111&lt;&gt;"",$AF111="")</formula>
    </cfRule>
  </conditionalFormatting>
  <conditionalFormatting sqref="AH111:AI111">
    <cfRule type="expression" dxfId="8412" priority="209">
      <formula>AND($D111&lt;&gt;"",$AH111="")</formula>
    </cfRule>
  </conditionalFormatting>
  <conditionalFormatting sqref="AJ111:AK111">
    <cfRule type="expression" dxfId="8411" priority="208">
      <formula>AND($D111&lt;&gt;"",$AJ111="")</formula>
    </cfRule>
  </conditionalFormatting>
  <conditionalFormatting sqref="S144:W146">
    <cfRule type="expression" dxfId="8410" priority="59">
      <formula>$AM$145=x</formula>
    </cfRule>
  </conditionalFormatting>
  <conditionalFormatting sqref="AL144:AR146">
    <cfRule type="expression" dxfId="8409" priority="58">
      <formula>$T$145=x</formula>
    </cfRule>
  </conditionalFormatting>
  <conditionalFormatting sqref="R69:W73 R123:W127 R76:W80 R130:W134">
    <cfRule type="expression" dxfId="8408" priority="417">
      <formula>$BL$231=1</formula>
    </cfRule>
  </conditionalFormatting>
  <conditionalFormatting sqref="AK13">
    <cfRule type="expression" dxfId="8407" priority="418">
      <formula>$BL$231=1</formula>
    </cfRule>
  </conditionalFormatting>
  <conditionalFormatting sqref="BF19">
    <cfRule type="expression" dxfId="8406" priority="56">
      <formula>$BL$231=1</formula>
    </cfRule>
  </conditionalFormatting>
  <conditionalFormatting sqref="X103:Y103">
    <cfRule type="expression" dxfId="8405" priority="41">
      <formula>AND($D103&lt;&gt;"",$X103="")</formula>
    </cfRule>
  </conditionalFormatting>
  <conditionalFormatting sqref="Z103:AA103">
    <cfRule type="expression" dxfId="8404" priority="40">
      <formula>AND($D103&lt;&gt;"",$Z103="")</formula>
    </cfRule>
  </conditionalFormatting>
  <conditionalFormatting sqref="AB103:AC103">
    <cfRule type="expression" dxfId="8403" priority="39">
      <formula>AND($D103&lt;&gt;"",$AB103="")</formula>
    </cfRule>
  </conditionalFormatting>
  <conditionalFormatting sqref="AD103:AE103">
    <cfRule type="expression" dxfId="8402" priority="38">
      <formula>AND($D103&lt;&gt;"",$AD103="")</formula>
    </cfRule>
  </conditionalFormatting>
  <conditionalFormatting sqref="AF103:AG103">
    <cfRule type="expression" dxfId="8401" priority="37">
      <formula>AND($D103&lt;&gt;"",$AF103="")</formula>
    </cfRule>
  </conditionalFormatting>
  <conditionalFormatting sqref="AH103:AI103">
    <cfRule type="expression" dxfId="8400" priority="36">
      <formula>AND($D103&lt;&gt;"",$AH103="")</formula>
    </cfRule>
  </conditionalFormatting>
  <conditionalFormatting sqref="AJ103:AK103">
    <cfRule type="expression" dxfId="8399" priority="35">
      <formula>AND($D103&lt;&gt;"",$AJ103="")</formula>
    </cfRule>
  </conditionalFormatting>
  <conditionalFormatting sqref="D177:BG179 D190:AZ199 E181:AZ189 D180:AZ180">
    <cfRule type="expression" dxfId="8398" priority="34">
      <formula>$AM$145=x</formula>
    </cfRule>
  </conditionalFormatting>
  <conditionalFormatting sqref="X102:Y102">
    <cfRule type="expression" dxfId="8397" priority="28">
      <formula>AND($D102&lt;&gt;"",$X102="")</formula>
    </cfRule>
  </conditionalFormatting>
  <conditionalFormatting sqref="Z102:AA102">
    <cfRule type="expression" dxfId="8396" priority="27">
      <formula>AND($D102&lt;&gt;"",$Z102="")</formula>
    </cfRule>
  </conditionalFormatting>
  <conditionalFormatting sqref="AB102:AC102">
    <cfRule type="expression" dxfId="8395" priority="26">
      <formula>AND($D102&lt;&gt;"",$AB102="")</formula>
    </cfRule>
  </conditionalFormatting>
  <conditionalFormatting sqref="AD102:AE102">
    <cfRule type="expression" dxfId="8394" priority="25">
      <formula>AND($D102&lt;&gt;"",$AD102="")</formula>
    </cfRule>
  </conditionalFormatting>
  <conditionalFormatting sqref="AF102:AG102">
    <cfRule type="expression" dxfId="8393" priority="24">
      <formula>AND($D102&lt;&gt;"",$AF102="")</formula>
    </cfRule>
  </conditionalFormatting>
  <conditionalFormatting sqref="AH102:AI102">
    <cfRule type="expression" dxfId="8392" priority="23">
      <formula>AND($D102&lt;&gt;"",$AH102="")</formula>
    </cfRule>
  </conditionalFormatting>
  <conditionalFormatting sqref="AJ102:AK102">
    <cfRule type="expression" dxfId="8391" priority="22">
      <formula>AND($D102&lt;&gt;"",$AJ102="")</formula>
    </cfRule>
  </conditionalFormatting>
  <conditionalFormatting sqref="BA181:BF189">
    <cfRule type="expression" dxfId="8390" priority="21">
      <formula>$AM$145=x</formula>
    </cfRule>
  </conditionalFormatting>
  <conditionalFormatting sqref="BA190:BF199">
    <cfRule type="expression" dxfId="8389" priority="20">
      <formula>$AM$145=x</formula>
    </cfRule>
  </conditionalFormatting>
  <conditionalFormatting sqref="BG181:BG199">
    <cfRule type="expression" dxfId="8388" priority="19">
      <formula>$AM$145=x</formula>
    </cfRule>
  </conditionalFormatting>
  <conditionalFormatting sqref="BG181:BG189">
    <cfRule type="expression" dxfId="8387" priority="18">
      <formula>$AM$145=x</formula>
    </cfRule>
  </conditionalFormatting>
  <conditionalFormatting sqref="BG181:BG189">
    <cfRule type="expression" dxfId="8386" priority="17">
      <formula>$AM$145=x</formula>
    </cfRule>
  </conditionalFormatting>
  <conditionalFormatting sqref="BG181:BG189">
    <cfRule type="expression" dxfId="8385" priority="16">
      <formula>$AM$145=x</formula>
    </cfRule>
  </conditionalFormatting>
  <conditionalFormatting sqref="BG190:BG199">
    <cfRule type="expression" dxfId="8384" priority="15">
      <formula>$AM$145=x</formula>
    </cfRule>
  </conditionalFormatting>
  <conditionalFormatting sqref="BG190:BG199">
    <cfRule type="expression" dxfId="8383" priority="14">
      <formula>$AM$145=x</formula>
    </cfRule>
  </conditionalFormatting>
  <conditionalFormatting sqref="BG190:BG199">
    <cfRule type="expression" dxfId="8382" priority="13">
      <formula>$AM$145=x</formula>
    </cfRule>
  </conditionalFormatting>
  <conditionalFormatting sqref="X88:Y88">
    <cfRule type="expression" dxfId="8381" priority="12">
      <formula>AND($D88&lt;&gt;"",$X88="")</formula>
    </cfRule>
  </conditionalFormatting>
  <conditionalFormatting sqref="Z88:AA88">
    <cfRule type="expression" dxfId="8380" priority="11">
      <formula>AND($D88&lt;&gt;"",$Z88="")</formula>
    </cfRule>
  </conditionalFormatting>
  <conditionalFormatting sqref="AB88:AC88">
    <cfRule type="expression" dxfId="8379" priority="10">
      <formula>AND($D88&lt;&gt;"",$AB88="")</formula>
    </cfRule>
  </conditionalFormatting>
  <conditionalFormatting sqref="AD88:AE88">
    <cfRule type="expression" dxfId="8378" priority="9">
      <formula>AND($D88&lt;&gt;"",$AD88="")</formula>
    </cfRule>
  </conditionalFormatting>
  <conditionalFormatting sqref="AF88:AG88">
    <cfRule type="expression" dxfId="8377" priority="8">
      <formula>AND($D88&lt;&gt;"",$AF88="")</formula>
    </cfRule>
  </conditionalFormatting>
  <conditionalFormatting sqref="AH88:AI88">
    <cfRule type="expression" dxfId="8376" priority="7">
      <formula>AND($D88&lt;&gt;"",$AH88="")</formula>
    </cfRule>
  </conditionalFormatting>
  <conditionalFormatting sqref="AJ88:AK88">
    <cfRule type="expression" dxfId="8375" priority="6">
      <formula>AND($D88&lt;&gt;"",$AJ88="")</formula>
    </cfRule>
  </conditionalFormatting>
  <conditionalFormatting sqref="BA180:BF180">
    <cfRule type="expression" dxfId="8374" priority="5">
      <formula>$AM$145=x</formula>
    </cfRule>
  </conditionalFormatting>
  <conditionalFormatting sqref="BG180">
    <cfRule type="expression" dxfId="8373" priority="4">
      <formula>$AM$145=x</formula>
    </cfRule>
  </conditionalFormatting>
  <conditionalFormatting sqref="BG180">
    <cfRule type="expression" dxfId="8372" priority="3">
      <formula>$AM$145=x</formula>
    </cfRule>
  </conditionalFormatting>
  <conditionalFormatting sqref="BG180">
    <cfRule type="expression" dxfId="8371" priority="2">
      <formula>$AM$145=x</formula>
    </cfRule>
  </conditionalFormatting>
  <conditionalFormatting sqref="BG180">
    <cfRule type="expression" dxfId="8370" priority="1">
      <formula>$AM$145=x</formula>
    </cfRule>
  </conditionalFormatting>
  <dataValidations count="26">
    <dataValidation type="list" allowBlank="1" showInputMessage="1" showErrorMessage="1" sqref="E190:U199" xr:uid="{00000000-0002-0000-0500-000000000000}">
      <formula1>$BK$189:$BK$199</formula1>
    </dataValidation>
    <dataValidation type="date" allowBlank="1" showInputMessage="1" showErrorMessage="1" errorTitle="FORMATO FECHA" error="Ingresar fecha en formato dd/mm/aaaa. Gracias." sqref="AX10:BF10" xr:uid="{00000000-0002-0000-0500-000001000000}">
      <formula1>42370</formula1>
      <formula2>43830</formula2>
    </dataValidation>
    <dataValidation type="list" allowBlank="1" showInputMessage="1" sqref="J51:AB60" xr:uid="{00000000-0002-0000-0500-000002000000}">
      <formula1>IF($AK$13=1,Amenazas_contexto_proceso,IF($AK$13=2,$CG$20:$CG$41,IF($AK$13=3,Amenazas_contexto_proceso,IF($AK$13=4,Amenazas_contexto_proceso,IF($AK$13=5,Oportunidades)))))</formula1>
    </dataValidation>
    <dataValidation type="list" allowBlank="1" showInputMessage="1" sqref="J39:AB48" xr:uid="{00000000-0002-0000-0500-000003000000}">
      <formula1>IF($AK$13=1,Debilidades_contexto_proceso,IF($AK$13=2,$BQ$20:$BQ$41,IF($AK$13=3,Debilidades_contexto_proceso,IF($AK$13=4,Debilidades_contexto_proceso,IF($AK$13=5,$BY$20:$BY$41)))))</formula1>
    </dataValidation>
    <dataValidation type="list" allowBlank="1" showInputMessage="1" showErrorMessage="1" sqref="AT27 AY25" xr:uid="{00000000-0002-0000-0500-000004000000}">
      <formula1>Clase_riesgo</formula1>
    </dataValidation>
    <dataValidation type="list" allowBlank="1" showInputMessage="1" showErrorMessage="1" sqref="AN87:AQ96 AN102:AQ111" xr:uid="{00000000-0002-0000-0500-000005000000}">
      <formula1>IF($D87&lt;&gt;"",Pregunta8)</formula1>
    </dataValidation>
    <dataValidation type="list" allowBlank="1" showInputMessage="1" showErrorMessage="1" sqref="AJ87:AK96 AJ102:AK111" xr:uid="{00000000-0002-0000-0500-000006000000}">
      <formula1>IF($D87&lt;&gt;"",Pregunta7)</formula1>
    </dataValidation>
    <dataValidation type="list" allowBlank="1" showInputMessage="1" showErrorMessage="1" sqref="AH87:AI96 AH102:AI111" xr:uid="{00000000-0002-0000-0500-000007000000}">
      <formula1>IF($D87&lt;&gt;"",Pregunta6)</formula1>
    </dataValidation>
    <dataValidation type="list" allowBlank="1" showInputMessage="1" showErrorMessage="1" sqref="AF87:AG96 AF102:AG111" xr:uid="{00000000-0002-0000-0500-000008000000}">
      <formula1>IF($D87&lt;&gt;"",Pregunta5)</formula1>
    </dataValidation>
    <dataValidation type="list" allowBlank="1" showInputMessage="1" showErrorMessage="1" sqref="AD87:AE96 AD102:AE111" xr:uid="{00000000-0002-0000-0500-000009000000}">
      <formula1>IF($D87&lt;&gt;"",Pregunta4)</formula1>
    </dataValidation>
    <dataValidation type="list" allowBlank="1" showInputMessage="1" showErrorMessage="1" sqref="AB87:AC96 AB102:AC111" xr:uid="{00000000-0002-0000-0500-00000A000000}">
      <formula1>IF($D87&lt;&gt;"",Pregunta3)</formula1>
    </dataValidation>
    <dataValidation type="list" allowBlank="1" showInputMessage="1" showErrorMessage="1" sqref="Z87:AA96 Z102:AA111" xr:uid="{00000000-0002-0000-0500-00000B000000}">
      <formula1>IF($D87&lt;&gt;"",Pregunta2)</formula1>
    </dataValidation>
    <dataValidation type="list" allowBlank="1" showInputMessage="1" showErrorMessage="1" sqref="X87:Y96 X102:Y111" xr:uid="{00000000-0002-0000-0500-00000C000000}">
      <formula1>IF($D87&lt;&gt;"",Pregunta1)</formula1>
    </dataValidation>
    <dataValidation type="list" allowBlank="1" showErrorMessage="1" promptTitle="Seleccione según corresponda" sqref="D29:AB34" xr:uid="{00000000-0002-0000-0500-00000D000000}">
      <formula1>IF($AK$13=1,Trámites_y_OPAS_afectados,IF($AK$13=2,Objetivos_estratégicos,IF($AK$13=3,Trámites_y_OPAS_afectados,IF($AK$13=4,Trámites_y_OPAS_afectados,IF($AK$13=5,Objetivos_estratégicos)))))</formula1>
    </dataValidation>
    <dataValidation allowBlank="1" showInputMessage="1" sqref="X18" xr:uid="{00000000-0002-0000-0500-00000E000000}"/>
    <dataValidation showInputMessage="1" showErrorMessage="1" sqref="D205:D214" xr:uid="{00000000-0002-0000-0500-00000F000000}"/>
    <dataValidation type="list" allowBlank="1" showInputMessage="1" showErrorMessage="1" sqref="T145 AM145" xr:uid="{00000000-0002-0000-0500-000010000000}">
      <formula1>x</formula1>
    </dataValidation>
    <dataValidation type="list" allowBlank="1" showInputMessage="1" showErrorMessage="1" sqref="D51:I60" xr:uid="{00000000-0002-0000-0500-000011000000}">
      <formula1>Agente_generador_externas</formula1>
    </dataValidation>
    <dataValidation type="list" allowBlank="1" showInputMessage="1" showErrorMessage="1" sqref="D39:I48" xr:uid="{00000000-0002-0000-0500-000012000000}">
      <formula1>Agente_generador_internas</formula1>
    </dataValidation>
    <dataValidation type="list" allowBlank="1" showInputMessage="1" showErrorMessage="1" sqref="S18" xr:uid="{00000000-0002-0000-0500-000013000000}">
      <formula1>Preposiciones</formula1>
    </dataValidation>
    <dataValidation type="list" allowBlank="1" showInputMessage="1" showErrorMessage="1" promptTitle="Categorías" prompt="Las categorías establecidas para riesgos u oportunidades están descritas al final de la Hoja de Contexto del Proceso." sqref="D18:Q18" xr:uid="{00000000-0002-0000-0500-000014000000}">
      <formula1>IF(AK13=1,Categoría_corrupción,IF(AK13=2,Categoría_estratégica,IF(AK13=3, Categoría_gestión_procesos,IF(AK13=4, Categoría_seguridad_información,IF(AK13=5, Categoría_oportunidad)))))</formula1>
    </dataValidation>
    <dataValidation type="list" showInputMessage="1" showErrorMessage="1" sqref="E180:U189" xr:uid="{00000000-0002-0000-0500-000015000000}">
      <formula1>$BK$177:$BK$187</formula1>
    </dataValidation>
    <dataValidation type="list" allowBlank="1" showInputMessage="1" showErrorMessage="1" errorTitle="Seleccionar de lista" error="Por favor seleccionar de la lista desplegable. Gracias." sqref="V13:AJ13" xr:uid="{00000000-0002-0000-0500-000016000000}">
      <formula1>Enfoque</formula1>
    </dataValidation>
    <dataValidation type="list" allowBlank="1" showInputMessage="1" showErrorMessage="1" errorTitle="SELECCIONAR DE LA LISTA" error="Por favor seleccionar de la lista desplegable. Gracias." sqref="AD29:BF34" xr:uid="{00000000-0002-0000-0500-000017000000}">
      <formula1>IF($AK$13=1,Otros_procesos_afectados,IF($AK$13=2,Otros_procesos_afectados,IF($AK$13=3,Otros_procesos_afectados,IF($AK$13=4,Otros_procesos_afectados,IF($AK$13=5,Otros_procesos_afectados)))))</formula1>
    </dataValidation>
    <dataValidation type="date" operator="greaterThanOrEqual" allowBlank="1" showInputMessage="1" showErrorMessage="1" errorTitle="Error de fecha" error="-La fecha final debe ser mayor o igual a la inicial._x000a__x000a_-La fecha debe estar en formato dd/mm/aaaa." sqref="BG155:BG174 BG180:BG199" xr:uid="{00000000-0002-0000-0500-000018000000}">
      <formula1>BA155</formula1>
    </dataValidation>
    <dataValidation type="date" allowBlank="1" showInputMessage="1" showErrorMessage="1" errorTitle="FORMATO DE FECHA" error="La fecha debe estar en formato dd/mm/aaaa." sqref="BA180:BF199" xr:uid="{00000000-0002-0000-0500-000019000000}">
      <formula1>1</formula1>
      <formula2>2958465</formula2>
    </dataValidation>
  </dataValidations>
  <hyperlinks>
    <hyperlink ref="E75:H75" location="Enc_Imp_Corrupción!F3" display="Enc_Imp_Corrupción!F3" xr:uid="{00000000-0004-0000-0500-000000000000}"/>
    <hyperlink ref="I75:L75" location="Imp_Est_Pro_Seg!C9" display="Imp_Est_Pro_Seg!C9" xr:uid="{00000000-0004-0000-0500-000001000000}"/>
    <hyperlink ref="M75:P75" location="Imp_Est_Pro_Seg!C9" display="G. Procesos" xr:uid="{00000000-0004-0000-0500-000002000000}"/>
    <hyperlink ref="I76:L76" location="Imp_oportunidad!C9" display="Imp_oportunidad!C9" xr:uid="{00000000-0004-0000-0500-000003000000}"/>
    <hyperlink ref="E66:H66" location="Frecuencia!C9" display="Frecuencia" xr:uid="{00000000-0004-0000-0500-000004000000}"/>
    <hyperlink ref="E67:H67" location="Factibilidad!C14" display="Factibilidad" xr:uid="{00000000-0004-0000-0500-000005000000}"/>
    <hyperlink ref="E76:H76" location="'Seguridad Información'!A1" display="Seguridad Inf." xr:uid="{00000000-0004-0000-0500-000006000000}"/>
  </hyperlinks>
  <printOptions horizontalCentered="1" verticalCentered="1"/>
  <pageMargins left="0.19685039370078741" right="0.23622047244094491" top="0.19685039370078741" bottom="0.19685039370078741" header="0.31496062992125984" footer="0.31496062992125984"/>
  <pageSetup paperSize="14" scale="20" orientation="portrait" horizontalDpi="4294967294" verticalDpi="4294967294" r:id="rId1"/>
  <headerFooter>
    <oddFooter>&amp;R&amp;"Arial Narrow,Normal"&amp;7Fecha de versión: 08 de abril de 2019</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82" r:id="rId4" name="Check Box 10">
              <controlPr defaultSize="0" autoFill="0" autoLine="0" autoPict="0">
                <anchor moveWithCells="1">
                  <from>
                    <xdr:col>16</xdr:col>
                    <xdr:colOff>104775</xdr:colOff>
                    <xdr:row>25</xdr:row>
                    <xdr:rowOff>47625</xdr:rowOff>
                  </from>
                  <to>
                    <xdr:col>17</xdr:col>
                    <xdr:colOff>104775</xdr:colOff>
                    <xdr:row>25</xdr:row>
                    <xdr:rowOff>352425</xdr:rowOff>
                  </to>
                </anchor>
              </controlPr>
            </control>
          </mc:Choice>
        </mc:AlternateContent>
        <mc:AlternateContent xmlns:mc="http://schemas.openxmlformats.org/markup-compatibility/2006">
          <mc:Choice Requires="x14">
            <control shapeId="3083" r:id="rId5" name="Check Box 11">
              <controlPr defaultSize="0" autoFill="0" autoLine="0" autoPict="0">
                <anchor moveWithCells="1">
                  <from>
                    <xdr:col>19</xdr:col>
                    <xdr:colOff>57150</xdr:colOff>
                    <xdr:row>25</xdr:row>
                    <xdr:rowOff>66675</xdr:rowOff>
                  </from>
                  <to>
                    <xdr:col>20</xdr:col>
                    <xdr:colOff>142875</xdr:colOff>
                    <xdr:row>25</xdr:row>
                    <xdr:rowOff>352425</xdr:rowOff>
                  </to>
                </anchor>
              </controlPr>
            </control>
          </mc:Choice>
        </mc:AlternateContent>
        <mc:AlternateContent xmlns:mc="http://schemas.openxmlformats.org/markup-compatibility/2006">
          <mc:Choice Requires="x14">
            <control shapeId="3084" r:id="rId6" name="Check Box 12">
              <controlPr defaultSize="0" autoFill="0" autoLine="0" autoPict="0">
                <anchor moveWithCells="1">
                  <from>
                    <xdr:col>29</xdr:col>
                    <xdr:colOff>276225</xdr:colOff>
                    <xdr:row>25</xdr:row>
                    <xdr:rowOff>47625</xdr:rowOff>
                  </from>
                  <to>
                    <xdr:col>30</xdr:col>
                    <xdr:colOff>219075</xdr:colOff>
                    <xdr:row>25</xdr:row>
                    <xdr:rowOff>352425</xdr:rowOff>
                  </to>
                </anchor>
              </controlPr>
            </control>
          </mc:Choice>
        </mc:AlternateContent>
        <mc:AlternateContent xmlns:mc="http://schemas.openxmlformats.org/markup-compatibility/2006">
          <mc:Choice Requires="x14">
            <control shapeId="3085" r:id="rId7" name="Check Box 13">
              <controlPr defaultSize="0" autoFill="0" autoLine="0" autoPict="0">
                <anchor moveWithCells="1">
                  <from>
                    <xdr:col>31</xdr:col>
                    <xdr:colOff>352425</xdr:colOff>
                    <xdr:row>25</xdr:row>
                    <xdr:rowOff>57150</xdr:rowOff>
                  </from>
                  <to>
                    <xdr:col>32</xdr:col>
                    <xdr:colOff>257175</xdr:colOff>
                    <xdr:row>25</xdr:row>
                    <xdr:rowOff>342900</xdr:rowOff>
                  </to>
                </anchor>
              </controlPr>
            </control>
          </mc:Choice>
        </mc:AlternateContent>
        <mc:AlternateContent xmlns:mc="http://schemas.openxmlformats.org/markup-compatibility/2006">
          <mc:Choice Requires="x14">
            <control shapeId="3086" r:id="rId8" name="Check Box 14">
              <controlPr defaultSize="0" autoFill="0" autoLine="0" autoPict="0">
                <anchor moveWithCells="1">
                  <from>
                    <xdr:col>44</xdr:col>
                    <xdr:colOff>247650</xdr:colOff>
                    <xdr:row>25</xdr:row>
                    <xdr:rowOff>47625</xdr:rowOff>
                  </from>
                  <to>
                    <xdr:col>45</xdr:col>
                    <xdr:colOff>104775</xdr:colOff>
                    <xdr:row>25</xdr:row>
                    <xdr:rowOff>371475</xdr:rowOff>
                  </to>
                </anchor>
              </controlPr>
            </control>
          </mc:Choice>
        </mc:AlternateContent>
        <mc:AlternateContent xmlns:mc="http://schemas.openxmlformats.org/markup-compatibility/2006">
          <mc:Choice Requires="x14">
            <control shapeId="3087" r:id="rId9" name="Check Box 15">
              <controlPr defaultSize="0" autoFill="0" autoLine="0" autoPict="0">
                <anchor moveWithCells="1">
                  <from>
                    <xdr:col>48</xdr:col>
                    <xdr:colOff>19050</xdr:colOff>
                    <xdr:row>25</xdr:row>
                    <xdr:rowOff>57150</xdr:rowOff>
                  </from>
                  <to>
                    <xdr:col>49</xdr:col>
                    <xdr:colOff>104775</xdr:colOff>
                    <xdr:row>25</xdr:row>
                    <xdr:rowOff>342900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13" id="{CDE0D933-5227-4A02-A682-5FD5AB06B368}">
            <xm:f>OR($AP$68=Datos!$S$5,$AP$68=Datos!$T$5)</xm:f>
            <x14:dxf>
              <fill>
                <patternFill>
                  <bgColor rgb="FF92D050"/>
                </patternFill>
              </fill>
            </x14:dxf>
          </x14:cfRule>
          <x14:cfRule type="expression" priority="414" id="{95C5A97A-5892-46BE-B47C-1627E7FBD2B0}">
            <xm:f>OR($AP$68=Datos!$S$4,$AP$68=Datos!$T$4)</xm:f>
            <x14:dxf>
              <fill>
                <patternFill>
                  <bgColor rgb="FFFFFF00"/>
                </patternFill>
              </fill>
            </x14:dxf>
          </x14:cfRule>
          <x14:cfRule type="expression" priority="415" id="{98BDB292-DD60-404F-B754-4768F6918DDF}">
            <xm:f>OR($AP$68=Datos!$S$3,$AP$68=Datos!$T$3)</xm:f>
            <x14:dxf>
              <fill>
                <patternFill>
                  <bgColor rgb="FFFFC000"/>
                </patternFill>
              </fill>
            </x14:dxf>
          </x14:cfRule>
          <x14:cfRule type="expression" priority="416" id="{0B693166-DB2B-47FA-B04A-63521DF02211}">
            <xm:f>OR($AP$68=Datos!$S$2,$AP$68=Datos!$T$2)</xm:f>
            <x14:dxf>
              <fill>
                <patternFill>
                  <bgColor rgb="FFFF0000"/>
                </patternFill>
              </fill>
            </x14:dxf>
          </x14:cfRule>
          <xm:sqref>AP68</xm:sqref>
        </x14:conditionalFormatting>
        <x14:conditionalFormatting xmlns:xm="http://schemas.microsoft.com/office/excel/2006/main">
          <x14:cfRule type="expression" priority="400" id="{5F5629B4-CB0C-43CE-BF3B-43EB7A253295}">
            <xm:f>OR($AP$126=Datos!$S$2,$AP$126=Datos!$T$2)</xm:f>
            <x14:dxf>
              <fill>
                <patternFill>
                  <bgColor rgb="FFFF0000"/>
                </patternFill>
              </fill>
            </x14:dxf>
          </x14:cfRule>
          <x14:cfRule type="expression" priority="401" id="{9CBE1301-4E0F-4424-A56B-1FA475BE73B1}">
            <xm:f>OR($AP$126=Datos!$S$3,$AP$126=Datos!$T$3)</xm:f>
            <x14:dxf>
              <fill>
                <patternFill>
                  <bgColor rgb="FFFFC000"/>
                </patternFill>
              </fill>
            </x14:dxf>
          </x14:cfRule>
          <x14:cfRule type="expression" priority="402" id="{D9C212AF-ABEE-4049-8F2C-3A9593292E0C}">
            <xm:f>OR($AP$126=Datos!$S$4,$AP$126=Datos!$T$4)</xm:f>
            <x14:dxf>
              <fill>
                <patternFill>
                  <bgColor rgb="FFFFFF00"/>
                </patternFill>
              </fill>
            </x14:dxf>
          </x14:cfRule>
          <x14:cfRule type="expression" priority="403" id="{2BBED32F-E049-4EB7-A846-2C1524D1A2D2}">
            <xm:f>OR($AP$126=Datos!$S$5,$AP$126=Datos!$T$5)</xm:f>
            <x14:dxf>
              <fill>
                <patternFill>
                  <bgColor rgb="FF92D050"/>
                </patternFill>
              </fill>
            </x14:dxf>
          </x14:cfRule>
          <xm:sqref>AP126</xm:sqref>
        </x14:conditionalFormatting>
        <x14:conditionalFormatting xmlns:xm="http://schemas.microsoft.com/office/excel/2006/main">
          <x14:cfRule type="cellIs" priority="296" operator="equal" id="{3BE5E485-3613-4BDA-90DD-2C61E841E961}">
            <xm:f>Datos!$AO$2</xm:f>
            <x14:dxf>
              <fill>
                <patternFill>
                  <bgColor rgb="FF92D050"/>
                </patternFill>
              </fill>
            </x14:dxf>
          </x14:cfRule>
          <x14:cfRule type="cellIs" priority="356" operator="equal" id="{6E0E9D91-59AE-4116-9870-F4ABAD81A217}">
            <xm:f>Datos!$AO$4</xm:f>
            <x14:dxf>
              <fill>
                <patternFill>
                  <bgColor theme="5" tint="0.39994506668294322"/>
                </patternFill>
              </fill>
            </x14:dxf>
          </x14:cfRule>
          <x14:cfRule type="cellIs" priority="357" operator="equal" id="{74FDFE10-C2B5-489B-8EE8-BC383A259EF5}">
            <xm:f>Datos!$AO$3</xm:f>
            <x14:dxf>
              <fill>
                <patternFill>
                  <bgColor rgb="FFFFFF00"/>
                </patternFill>
              </fill>
            </x14:dxf>
          </x14:cfRule>
          <xm:sqref>AL87</xm:sqref>
        </x14:conditionalFormatting>
        <x14:conditionalFormatting xmlns:xm="http://schemas.microsoft.com/office/excel/2006/main">
          <x14:cfRule type="cellIs" priority="293" operator="equal" id="{6A878DBB-A199-48F7-BB69-BDE11022334F}">
            <xm:f>Datos!$AO$2</xm:f>
            <x14:dxf>
              <fill>
                <patternFill>
                  <bgColor rgb="FF92D050"/>
                </patternFill>
              </fill>
            </x14:dxf>
          </x14:cfRule>
          <x14:cfRule type="cellIs" priority="294" operator="equal" id="{9CEEBDAF-90E1-4ADC-969F-3D7C4ADDECD9}">
            <xm:f>Datos!$AO$4</xm:f>
            <x14:dxf>
              <fill>
                <patternFill>
                  <bgColor theme="5" tint="0.39994506668294322"/>
                </patternFill>
              </fill>
            </x14:dxf>
          </x14:cfRule>
          <x14:cfRule type="cellIs" priority="295" operator="equal" id="{C8EF7BDC-16E2-437E-98A6-D8CE29C9A713}">
            <xm:f>Datos!$AO$3</xm:f>
            <x14:dxf>
              <fill>
                <patternFill>
                  <bgColor rgb="FFFFFF00"/>
                </patternFill>
              </fill>
            </x14:dxf>
          </x14:cfRule>
          <xm:sqref>AL88</xm:sqref>
        </x14:conditionalFormatting>
        <x14:conditionalFormatting xmlns:xm="http://schemas.microsoft.com/office/excel/2006/main">
          <x14:cfRule type="cellIs" priority="290" operator="equal" id="{962132D0-D55C-4005-BC38-201D54EAC174}">
            <xm:f>Datos!$AO$2</xm:f>
            <x14:dxf>
              <fill>
                <patternFill>
                  <bgColor rgb="FF92D050"/>
                </patternFill>
              </fill>
            </x14:dxf>
          </x14:cfRule>
          <x14:cfRule type="cellIs" priority="291" operator="equal" id="{F67BE2CB-F130-44C2-85F6-E4B2D6E511D3}">
            <xm:f>Datos!$AO$4</xm:f>
            <x14:dxf>
              <fill>
                <patternFill>
                  <bgColor theme="5" tint="0.39994506668294322"/>
                </patternFill>
              </fill>
            </x14:dxf>
          </x14:cfRule>
          <x14:cfRule type="cellIs" priority="292" operator="equal" id="{4C60C9F8-3FD4-45C1-8F0B-4F6C63F794C0}">
            <xm:f>Datos!$AO$3</xm:f>
            <x14:dxf>
              <fill>
                <patternFill>
                  <bgColor rgb="FFFFFF00"/>
                </patternFill>
              </fill>
            </x14:dxf>
          </x14:cfRule>
          <xm:sqref>AL89</xm:sqref>
        </x14:conditionalFormatting>
        <x14:conditionalFormatting xmlns:xm="http://schemas.microsoft.com/office/excel/2006/main">
          <x14:cfRule type="cellIs" priority="287" operator="equal" id="{6C79CC6A-2B81-41BC-9FB5-AA3BD1247532}">
            <xm:f>Datos!$AO$2</xm:f>
            <x14:dxf>
              <fill>
                <patternFill>
                  <bgColor rgb="FF92D050"/>
                </patternFill>
              </fill>
            </x14:dxf>
          </x14:cfRule>
          <x14:cfRule type="cellIs" priority="288" operator="equal" id="{07D6224E-BECD-4E16-926B-005651F70C8C}">
            <xm:f>Datos!$AO$4</xm:f>
            <x14:dxf>
              <fill>
                <patternFill>
                  <bgColor theme="5" tint="0.39994506668294322"/>
                </patternFill>
              </fill>
            </x14:dxf>
          </x14:cfRule>
          <x14:cfRule type="cellIs" priority="289" operator="equal" id="{2CDB6DCE-BCD5-47CC-8E04-D87D9CA214C1}">
            <xm:f>Datos!$AO$3</xm:f>
            <x14:dxf>
              <fill>
                <patternFill>
                  <bgColor rgb="FFFFFF00"/>
                </patternFill>
              </fill>
            </x14:dxf>
          </x14:cfRule>
          <xm:sqref>AL90</xm:sqref>
        </x14:conditionalFormatting>
        <x14:conditionalFormatting xmlns:xm="http://schemas.microsoft.com/office/excel/2006/main">
          <x14:cfRule type="cellIs" priority="284" operator="equal" id="{602D0E47-0B42-44D1-83B3-341482B767D1}">
            <xm:f>Datos!$AO$2</xm:f>
            <x14:dxf>
              <fill>
                <patternFill>
                  <bgColor rgb="FF92D050"/>
                </patternFill>
              </fill>
            </x14:dxf>
          </x14:cfRule>
          <x14:cfRule type="cellIs" priority="285" operator="equal" id="{7D794875-C6E4-4289-B5AA-98B59678EA5C}">
            <xm:f>Datos!$AO$4</xm:f>
            <x14:dxf>
              <fill>
                <patternFill>
                  <bgColor theme="5" tint="0.39994506668294322"/>
                </patternFill>
              </fill>
            </x14:dxf>
          </x14:cfRule>
          <x14:cfRule type="cellIs" priority="286" operator="equal" id="{B806C10E-2EEB-463B-AFC4-DB4F62235843}">
            <xm:f>Datos!$AO$3</xm:f>
            <x14:dxf>
              <fill>
                <patternFill>
                  <bgColor rgb="FFFFFF00"/>
                </patternFill>
              </fill>
            </x14:dxf>
          </x14:cfRule>
          <xm:sqref>AL91</xm:sqref>
        </x14:conditionalFormatting>
        <x14:conditionalFormatting xmlns:xm="http://schemas.microsoft.com/office/excel/2006/main">
          <x14:cfRule type="cellIs" priority="281" operator="equal" id="{E153C92E-5816-4520-BFC7-8C04B6105559}">
            <xm:f>Datos!$AO$2</xm:f>
            <x14:dxf>
              <fill>
                <patternFill>
                  <bgColor rgb="FF92D050"/>
                </patternFill>
              </fill>
            </x14:dxf>
          </x14:cfRule>
          <x14:cfRule type="cellIs" priority="282" operator="equal" id="{17B74342-F4A3-470D-9D98-DC39261221C0}">
            <xm:f>Datos!$AO$4</xm:f>
            <x14:dxf>
              <fill>
                <patternFill>
                  <bgColor theme="5" tint="0.39994506668294322"/>
                </patternFill>
              </fill>
            </x14:dxf>
          </x14:cfRule>
          <x14:cfRule type="cellIs" priority="283" operator="equal" id="{367FF978-D50C-472D-B175-99FC2DA782B2}">
            <xm:f>Datos!$AO$3</xm:f>
            <x14:dxf>
              <fill>
                <patternFill>
                  <bgColor rgb="FFFFFF00"/>
                </patternFill>
              </fill>
            </x14:dxf>
          </x14:cfRule>
          <xm:sqref>AL92</xm:sqref>
        </x14:conditionalFormatting>
        <x14:conditionalFormatting xmlns:xm="http://schemas.microsoft.com/office/excel/2006/main">
          <x14:cfRule type="cellIs" priority="278" operator="equal" id="{68F39826-B389-4290-AFFA-322822F069B1}">
            <xm:f>Datos!$AO$2</xm:f>
            <x14:dxf>
              <fill>
                <patternFill>
                  <bgColor rgb="FF92D050"/>
                </patternFill>
              </fill>
            </x14:dxf>
          </x14:cfRule>
          <x14:cfRule type="cellIs" priority="279" operator="equal" id="{040DFF5F-1262-4899-A940-6896C90E3733}">
            <xm:f>Datos!$AO$4</xm:f>
            <x14:dxf>
              <fill>
                <patternFill>
                  <bgColor theme="5" tint="0.39994506668294322"/>
                </patternFill>
              </fill>
            </x14:dxf>
          </x14:cfRule>
          <x14:cfRule type="cellIs" priority="280" operator="equal" id="{741D2B43-17A1-4FD9-B47D-9D457B31A4ED}">
            <xm:f>Datos!$AO$3</xm:f>
            <x14:dxf>
              <fill>
                <patternFill>
                  <bgColor rgb="FFFFFF00"/>
                </patternFill>
              </fill>
            </x14:dxf>
          </x14:cfRule>
          <xm:sqref>AL93</xm:sqref>
        </x14:conditionalFormatting>
        <x14:conditionalFormatting xmlns:xm="http://schemas.microsoft.com/office/excel/2006/main">
          <x14:cfRule type="cellIs" priority="275" operator="equal" id="{0A3193C8-0C5D-432D-BFBC-03B704FDC18E}">
            <xm:f>Datos!$AO$2</xm:f>
            <x14:dxf>
              <fill>
                <patternFill>
                  <bgColor rgb="FF92D050"/>
                </patternFill>
              </fill>
            </x14:dxf>
          </x14:cfRule>
          <x14:cfRule type="cellIs" priority="276" operator="equal" id="{44A228AF-5AEB-4FB8-9E8E-1C09FACB9408}">
            <xm:f>Datos!$AO$4</xm:f>
            <x14:dxf>
              <fill>
                <patternFill>
                  <bgColor theme="5" tint="0.39994506668294322"/>
                </patternFill>
              </fill>
            </x14:dxf>
          </x14:cfRule>
          <x14:cfRule type="cellIs" priority="277" operator="equal" id="{7233FA6E-3E7B-47C1-B333-1D0EA704568D}">
            <xm:f>Datos!$AO$3</xm:f>
            <x14:dxf>
              <fill>
                <patternFill>
                  <bgColor rgb="FFFFFF00"/>
                </patternFill>
              </fill>
            </x14:dxf>
          </x14:cfRule>
          <xm:sqref>AL94</xm:sqref>
        </x14:conditionalFormatting>
        <x14:conditionalFormatting xmlns:xm="http://schemas.microsoft.com/office/excel/2006/main">
          <x14:cfRule type="cellIs" priority="272" operator="equal" id="{710CC8C3-9C00-41DE-B201-5E966D47EE86}">
            <xm:f>Datos!$AO$2</xm:f>
            <x14:dxf>
              <fill>
                <patternFill>
                  <bgColor rgb="FF92D050"/>
                </patternFill>
              </fill>
            </x14:dxf>
          </x14:cfRule>
          <x14:cfRule type="cellIs" priority="273" operator="equal" id="{EC3453C6-D71C-41E7-AB83-F0E143CEF72F}">
            <xm:f>Datos!$AO$4</xm:f>
            <x14:dxf>
              <fill>
                <patternFill>
                  <bgColor theme="5" tint="0.39994506668294322"/>
                </patternFill>
              </fill>
            </x14:dxf>
          </x14:cfRule>
          <x14:cfRule type="cellIs" priority="274" operator="equal" id="{3B290604-A006-44B9-AA0D-B37D0F2AC8BE}">
            <xm:f>Datos!$AO$3</xm:f>
            <x14:dxf>
              <fill>
                <patternFill>
                  <bgColor rgb="FFFFFF00"/>
                </patternFill>
              </fill>
            </x14:dxf>
          </x14:cfRule>
          <xm:sqref>AL95</xm:sqref>
        </x14:conditionalFormatting>
        <x14:conditionalFormatting xmlns:xm="http://schemas.microsoft.com/office/excel/2006/main">
          <x14:cfRule type="cellIs" priority="269" operator="equal" id="{211C04CC-77D0-42C9-AB77-56A5AFD8C103}">
            <xm:f>Datos!$AO$2</xm:f>
            <x14:dxf>
              <fill>
                <patternFill>
                  <bgColor rgb="FF92D050"/>
                </patternFill>
              </fill>
            </x14:dxf>
          </x14:cfRule>
          <x14:cfRule type="cellIs" priority="270" operator="equal" id="{909E7D92-0632-47FC-8428-FAF5CA9B1A65}">
            <xm:f>Datos!$AO$4</xm:f>
            <x14:dxf>
              <fill>
                <patternFill>
                  <bgColor theme="5" tint="0.39994506668294322"/>
                </patternFill>
              </fill>
            </x14:dxf>
          </x14:cfRule>
          <x14:cfRule type="cellIs" priority="271" operator="equal" id="{2FE68E77-4E1C-4700-A24F-3C7B677BC9C6}">
            <xm:f>Datos!$AO$3</xm:f>
            <x14:dxf>
              <fill>
                <patternFill>
                  <bgColor rgb="FFFFFF00"/>
                </patternFill>
              </fill>
            </x14:dxf>
          </x14:cfRule>
          <xm:sqref>AL96</xm:sqref>
        </x14:conditionalFormatting>
        <x14:conditionalFormatting xmlns:xm="http://schemas.microsoft.com/office/excel/2006/main">
          <x14:cfRule type="cellIs" priority="266" operator="equal" id="{E0EDB601-2A40-4A60-9628-E34160EC4843}">
            <xm:f>Datos!$AO$4</xm:f>
            <x14:dxf>
              <fill>
                <patternFill>
                  <bgColor theme="5" tint="0.39994506668294322"/>
                </patternFill>
              </fill>
            </x14:dxf>
          </x14:cfRule>
          <x14:cfRule type="cellIs" priority="267" operator="equal" id="{36D5C894-DBEA-4711-96A5-365A4F0D0BBA}">
            <xm:f>Datos!$AO$3</xm:f>
            <x14:dxf>
              <fill>
                <patternFill>
                  <bgColor rgb="FFFFFF00"/>
                </patternFill>
              </fill>
            </x14:dxf>
          </x14:cfRule>
          <x14:cfRule type="cellIs" priority="268" operator="equal" id="{3F21645F-4871-4DF9-9D77-41D939C57930}">
            <xm:f>Datos!$AO$2</xm:f>
            <x14:dxf>
              <fill>
                <patternFill>
                  <bgColor rgb="FF92D050"/>
                </patternFill>
              </fill>
            </x14:dxf>
          </x14:cfRule>
          <xm:sqref>AT88</xm:sqref>
        </x14:conditionalFormatting>
        <x14:conditionalFormatting xmlns:xm="http://schemas.microsoft.com/office/excel/2006/main">
          <x14:cfRule type="cellIs" priority="207" operator="equal" id="{E78269D4-F8F8-4712-9413-FBD7AF0D3650}">
            <xm:f>Datos!$AO$2</xm:f>
            <x14:dxf>
              <fill>
                <patternFill>
                  <bgColor rgb="FF92D050"/>
                </patternFill>
              </fill>
            </x14:dxf>
          </x14:cfRule>
          <x14:cfRule type="cellIs" priority="264" operator="equal" id="{AE6E5370-3983-4A2F-A5CF-C76E7FB6CF74}">
            <xm:f>Datos!$AO$4</xm:f>
            <x14:dxf>
              <fill>
                <patternFill>
                  <bgColor theme="5" tint="0.39994506668294322"/>
                </patternFill>
              </fill>
            </x14:dxf>
          </x14:cfRule>
          <x14:cfRule type="cellIs" priority="265" operator="equal" id="{266F7CB8-F10F-45FE-8FBB-122BCABD10EE}">
            <xm:f>Datos!$AO$3</xm:f>
            <x14:dxf>
              <fill>
                <patternFill>
                  <bgColor rgb="FFFFFF00"/>
                </patternFill>
              </fill>
            </x14:dxf>
          </x14:cfRule>
          <xm:sqref>AL102</xm:sqref>
        </x14:conditionalFormatting>
        <x14:conditionalFormatting xmlns:xm="http://schemas.microsoft.com/office/excel/2006/main">
          <x14:cfRule type="cellIs" priority="204" operator="equal" id="{39DE43B6-04E8-4D39-A545-FD299EAF6249}">
            <xm:f>Datos!$AO$4</xm:f>
            <x14:dxf>
              <fill>
                <patternFill>
                  <bgColor theme="5" tint="0.39994506668294322"/>
                </patternFill>
              </fill>
            </x14:dxf>
          </x14:cfRule>
          <x14:cfRule type="cellIs" priority="205" operator="equal" id="{F23E041A-7537-4837-9223-2FA35C6BD131}">
            <xm:f>Datos!$AO$3</xm:f>
            <x14:dxf>
              <fill>
                <patternFill>
                  <bgColor rgb="FFFFFF00"/>
                </patternFill>
              </fill>
            </x14:dxf>
          </x14:cfRule>
          <x14:cfRule type="cellIs" priority="206" operator="equal" id="{979B5A26-408B-4958-AB3C-5402D36E8FF7}">
            <xm:f>Datos!$AO$2</xm:f>
            <x14:dxf>
              <fill>
                <patternFill>
                  <bgColor rgb="FF92D050"/>
                </patternFill>
              </fill>
            </x14:dxf>
          </x14:cfRule>
          <xm:sqref>AR103</xm:sqref>
        </x14:conditionalFormatting>
        <x14:conditionalFormatting xmlns:xm="http://schemas.microsoft.com/office/excel/2006/main">
          <x14:cfRule type="cellIs" priority="201" operator="equal" id="{1C1AF414-4F38-48DB-A671-5F587F3E1045}">
            <xm:f>Datos!$AO$4</xm:f>
            <x14:dxf>
              <fill>
                <patternFill>
                  <bgColor theme="5" tint="0.39994506668294322"/>
                </patternFill>
              </fill>
            </x14:dxf>
          </x14:cfRule>
          <x14:cfRule type="cellIs" priority="202" operator="equal" id="{95035A17-2E37-4170-8A05-EF7E8CCBD177}">
            <xm:f>Datos!$AO$3</xm:f>
            <x14:dxf>
              <fill>
                <patternFill>
                  <bgColor rgb="FFFFFF00"/>
                </patternFill>
              </fill>
            </x14:dxf>
          </x14:cfRule>
          <x14:cfRule type="cellIs" priority="203" operator="equal" id="{640EA311-FA27-4CC9-B1DF-0E75C3CA0AC1}">
            <xm:f>Datos!$AO$2</xm:f>
            <x14:dxf>
              <fill>
                <patternFill>
                  <bgColor rgb="FF92D050"/>
                </patternFill>
              </fill>
            </x14:dxf>
          </x14:cfRule>
          <xm:sqref>AT103</xm:sqref>
        </x14:conditionalFormatting>
        <x14:conditionalFormatting xmlns:xm="http://schemas.microsoft.com/office/excel/2006/main">
          <x14:cfRule type="cellIs" priority="353" operator="equal" id="{D31B401C-9658-4D9F-B5D2-34E10DDC0467}">
            <xm:f>Datos!$AO$4</xm:f>
            <x14:dxf>
              <fill>
                <patternFill>
                  <bgColor theme="5" tint="0.39994506668294322"/>
                </patternFill>
              </fill>
            </x14:dxf>
          </x14:cfRule>
          <x14:cfRule type="cellIs" priority="354" operator="equal" id="{AC4C2CE6-E967-41B2-870C-9CC62B7E5262}">
            <xm:f>Datos!$AO$3</xm:f>
            <x14:dxf>
              <fill>
                <patternFill>
                  <bgColor rgb="FFFFFF00"/>
                </patternFill>
              </fill>
            </x14:dxf>
          </x14:cfRule>
          <x14:cfRule type="cellIs" priority="355" operator="equal" id="{6017C7F3-FDB3-4D85-8767-443D8F9EF4CA}">
            <xm:f>Datos!$AO2</xm:f>
            <x14:dxf>
              <fill>
                <patternFill>
                  <bgColor rgb="FF92D050"/>
                </patternFill>
              </fill>
            </x14:dxf>
          </x14:cfRule>
          <xm:sqref>AR87</xm:sqref>
        </x14:conditionalFormatting>
        <x14:conditionalFormatting xmlns:xm="http://schemas.microsoft.com/office/excel/2006/main">
          <x14:cfRule type="cellIs" priority="198" operator="equal" id="{30ACA34C-BB6F-4EFE-A711-88D326113316}">
            <xm:f>Datos!$AO$4</xm:f>
            <x14:dxf>
              <fill>
                <patternFill>
                  <bgColor theme="5" tint="0.39994506668294322"/>
                </patternFill>
              </fill>
            </x14:dxf>
          </x14:cfRule>
          <x14:cfRule type="cellIs" priority="199" operator="equal" id="{75C6BE68-45D0-4ABF-AE23-012BBAD26A64}">
            <xm:f>Datos!$AO$3</xm:f>
            <x14:dxf>
              <fill>
                <patternFill>
                  <bgColor rgb="FFFFFF00"/>
                </patternFill>
              </fill>
            </x14:dxf>
          </x14:cfRule>
          <x14:cfRule type="cellIs" priority="200" operator="equal" id="{885746DF-4E67-45A8-B8C6-D67992124D58}">
            <xm:f>Datos!$AO$2</xm:f>
            <x14:dxf>
              <fill>
                <patternFill>
                  <bgColor rgb="FF92D050"/>
                </patternFill>
              </fill>
            </x14:dxf>
          </x14:cfRule>
          <xm:sqref>AR88</xm:sqref>
        </x14:conditionalFormatting>
        <x14:conditionalFormatting xmlns:xm="http://schemas.microsoft.com/office/excel/2006/main">
          <x14:cfRule type="cellIs" priority="195" operator="equal" id="{AC87502B-32F7-478B-8BEC-4FBBFC864AE7}">
            <xm:f>Datos!$AO$4</xm:f>
            <x14:dxf>
              <fill>
                <patternFill>
                  <bgColor theme="5" tint="0.39994506668294322"/>
                </patternFill>
              </fill>
            </x14:dxf>
          </x14:cfRule>
          <x14:cfRule type="cellIs" priority="196" operator="equal" id="{6F6C1221-2EE0-40FE-ACC4-79FBBF53206A}">
            <xm:f>Datos!$AO$3</xm:f>
            <x14:dxf>
              <fill>
                <patternFill>
                  <bgColor rgb="FFFFFF00"/>
                </patternFill>
              </fill>
            </x14:dxf>
          </x14:cfRule>
          <x14:cfRule type="cellIs" priority="197" operator="equal" id="{7BDE39D0-CBCE-4925-A5E8-A82F2510452C}">
            <xm:f>Datos!$AO$2</xm:f>
            <x14:dxf>
              <fill>
                <patternFill>
                  <bgColor rgb="FF92D050"/>
                </patternFill>
              </fill>
            </x14:dxf>
          </x14:cfRule>
          <xm:sqref>AR89</xm:sqref>
        </x14:conditionalFormatting>
        <x14:conditionalFormatting xmlns:xm="http://schemas.microsoft.com/office/excel/2006/main">
          <x14:cfRule type="cellIs" priority="192" operator="equal" id="{02401C0F-43C5-48C8-A065-FA91AE9B94B4}">
            <xm:f>Datos!$AO$4</xm:f>
            <x14:dxf>
              <fill>
                <patternFill>
                  <bgColor theme="5" tint="0.39994506668294322"/>
                </patternFill>
              </fill>
            </x14:dxf>
          </x14:cfRule>
          <x14:cfRule type="cellIs" priority="193" operator="equal" id="{BA0081C4-1707-4D8F-994C-6435677D068A}">
            <xm:f>Datos!$AO$3</xm:f>
            <x14:dxf>
              <fill>
                <patternFill>
                  <bgColor rgb="FFFFFF00"/>
                </patternFill>
              </fill>
            </x14:dxf>
          </x14:cfRule>
          <x14:cfRule type="cellIs" priority="194" operator="equal" id="{45269A38-D5C0-46D0-AEFC-BE76D7BF9FE2}">
            <xm:f>Datos!$AO$2</xm:f>
            <x14:dxf>
              <fill>
                <patternFill>
                  <bgColor rgb="FF92D050"/>
                </patternFill>
              </fill>
            </x14:dxf>
          </x14:cfRule>
          <xm:sqref>AR90</xm:sqref>
        </x14:conditionalFormatting>
        <x14:conditionalFormatting xmlns:xm="http://schemas.microsoft.com/office/excel/2006/main">
          <x14:cfRule type="cellIs" priority="189" operator="equal" id="{182CFEFE-FFEE-4FAA-9D1D-5154863CD864}">
            <xm:f>Datos!$AO$4</xm:f>
            <x14:dxf>
              <fill>
                <patternFill>
                  <bgColor theme="5" tint="0.39994506668294322"/>
                </patternFill>
              </fill>
            </x14:dxf>
          </x14:cfRule>
          <x14:cfRule type="cellIs" priority="190" operator="equal" id="{6FAA470E-64E7-4F43-8329-30C703F1A183}">
            <xm:f>Datos!$AO$3</xm:f>
            <x14:dxf>
              <fill>
                <patternFill>
                  <bgColor rgb="FFFFFF00"/>
                </patternFill>
              </fill>
            </x14:dxf>
          </x14:cfRule>
          <x14:cfRule type="cellIs" priority="191" operator="equal" id="{5DE7EB6C-A4E0-4215-AD33-3C0709843BEF}">
            <xm:f>Datos!$AO$2</xm:f>
            <x14:dxf>
              <fill>
                <patternFill>
                  <bgColor rgb="FF92D050"/>
                </patternFill>
              </fill>
            </x14:dxf>
          </x14:cfRule>
          <xm:sqref>AR91</xm:sqref>
        </x14:conditionalFormatting>
        <x14:conditionalFormatting xmlns:xm="http://schemas.microsoft.com/office/excel/2006/main">
          <x14:cfRule type="cellIs" priority="186" operator="equal" id="{539CA780-E975-41DC-8520-F78D7B06E833}">
            <xm:f>Datos!$AO$4</xm:f>
            <x14:dxf>
              <fill>
                <patternFill>
                  <bgColor theme="5" tint="0.39994506668294322"/>
                </patternFill>
              </fill>
            </x14:dxf>
          </x14:cfRule>
          <x14:cfRule type="cellIs" priority="187" operator="equal" id="{D6D43FFC-B008-450F-B0A4-A33B8039CEC6}">
            <xm:f>Datos!$AO$3</xm:f>
            <x14:dxf>
              <fill>
                <patternFill>
                  <bgColor rgb="FFFFFF00"/>
                </patternFill>
              </fill>
            </x14:dxf>
          </x14:cfRule>
          <x14:cfRule type="cellIs" priority="188" operator="equal" id="{CCAB1DE5-DB4E-4D41-9477-BAA20E5F57E2}">
            <xm:f>Datos!$AO$2</xm:f>
            <x14:dxf>
              <fill>
                <patternFill>
                  <bgColor rgb="FF92D050"/>
                </patternFill>
              </fill>
            </x14:dxf>
          </x14:cfRule>
          <xm:sqref>AR92</xm:sqref>
        </x14:conditionalFormatting>
        <x14:conditionalFormatting xmlns:xm="http://schemas.microsoft.com/office/excel/2006/main">
          <x14:cfRule type="cellIs" priority="183" operator="equal" id="{E27EACD9-BA66-4F38-9366-3D9E1C9CB80B}">
            <xm:f>Datos!$AO$4</xm:f>
            <x14:dxf>
              <fill>
                <patternFill>
                  <bgColor theme="5" tint="0.39994506668294322"/>
                </patternFill>
              </fill>
            </x14:dxf>
          </x14:cfRule>
          <x14:cfRule type="cellIs" priority="184" operator="equal" id="{E14698A5-6EFA-450A-A6EF-F649910438EB}">
            <xm:f>Datos!$AO$3</xm:f>
            <x14:dxf>
              <fill>
                <patternFill>
                  <bgColor rgb="FFFFFF00"/>
                </patternFill>
              </fill>
            </x14:dxf>
          </x14:cfRule>
          <x14:cfRule type="cellIs" priority="185" operator="equal" id="{CFDAF535-6049-4184-9873-BB296A6481D2}">
            <xm:f>Datos!$AO$2</xm:f>
            <x14:dxf>
              <fill>
                <patternFill>
                  <bgColor rgb="FF92D050"/>
                </patternFill>
              </fill>
            </x14:dxf>
          </x14:cfRule>
          <xm:sqref>AR93</xm:sqref>
        </x14:conditionalFormatting>
        <x14:conditionalFormatting xmlns:xm="http://schemas.microsoft.com/office/excel/2006/main">
          <x14:cfRule type="cellIs" priority="180" operator="equal" id="{A827B844-29E0-4A98-B0A6-D8796C8063E9}">
            <xm:f>Datos!$AO$4</xm:f>
            <x14:dxf>
              <fill>
                <patternFill>
                  <bgColor theme="5" tint="0.39994506668294322"/>
                </patternFill>
              </fill>
            </x14:dxf>
          </x14:cfRule>
          <x14:cfRule type="cellIs" priority="181" operator="equal" id="{EA3CD90D-39AD-432C-BE40-45B1F465EBA6}">
            <xm:f>Datos!$AO$3</xm:f>
            <x14:dxf>
              <fill>
                <patternFill>
                  <bgColor rgb="FFFFFF00"/>
                </patternFill>
              </fill>
            </x14:dxf>
          </x14:cfRule>
          <x14:cfRule type="cellIs" priority="182" operator="equal" id="{B80289F0-5C7D-4B7D-88F5-9C6D28E5B769}">
            <xm:f>Datos!$AO$2</xm:f>
            <x14:dxf>
              <fill>
                <patternFill>
                  <bgColor rgb="FF92D050"/>
                </patternFill>
              </fill>
            </x14:dxf>
          </x14:cfRule>
          <xm:sqref>AR94</xm:sqref>
        </x14:conditionalFormatting>
        <x14:conditionalFormatting xmlns:xm="http://schemas.microsoft.com/office/excel/2006/main">
          <x14:cfRule type="cellIs" priority="177" operator="equal" id="{93BB9198-3FE7-4BB8-B663-2FBEAC2F0A10}">
            <xm:f>Datos!$AO$4</xm:f>
            <x14:dxf>
              <fill>
                <patternFill>
                  <bgColor theme="5" tint="0.39994506668294322"/>
                </patternFill>
              </fill>
            </x14:dxf>
          </x14:cfRule>
          <x14:cfRule type="cellIs" priority="178" operator="equal" id="{D2449D8E-AD4B-4F67-A9F2-BFE54083A1E9}">
            <xm:f>Datos!$AO$3</xm:f>
            <x14:dxf>
              <fill>
                <patternFill>
                  <bgColor rgb="FFFFFF00"/>
                </patternFill>
              </fill>
            </x14:dxf>
          </x14:cfRule>
          <x14:cfRule type="cellIs" priority="179" operator="equal" id="{562FA463-4752-4CEC-8C01-9C15947487FF}">
            <xm:f>Datos!$AO$2</xm:f>
            <x14:dxf>
              <fill>
                <patternFill>
                  <bgColor rgb="FF92D050"/>
                </patternFill>
              </fill>
            </x14:dxf>
          </x14:cfRule>
          <xm:sqref>AR95</xm:sqref>
        </x14:conditionalFormatting>
        <x14:conditionalFormatting xmlns:xm="http://schemas.microsoft.com/office/excel/2006/main">
          <x14:cfRule type="cellIs" priority="174" operator="equal" id="{7ED4D9B9-4176-4E64-804B-5C99E0D24B90}">
            <xm:f>Datos!$AO$4</xm:f>
            <x14:dxf>
              <fill>
                <patternFill>
                  <bgColor theme="5" tint="0.39994506668294322"/>
                </patternFill>
              </fill>
            </x14:dxf>
          </x14:cfRule>
          <x14:cfRule type="cellIs" priority="175" operator="equal" id="{AD9E52EB-2759-4237-AEF3-969157492AC1}">
            <xm:f>Datos!$AO$3</xm:f>
            <x14:dxf>
              <fill>
                <patternFill>
                  <bgColor rgb="FFFFFF00"/>
                </patternFill>
              </fill>
            </x14:dxf>
          </x14:cfRule>
          <x14:cfRule type="cellIs" priority="176" operator="equal" id="{29D471CA-FA32-42C3-8D03-319F08E069FC}">
            <xm:f>Datos!$AO$2</xm:f>
            <x14:dxf>
              <fill>
                <patternFill>
                  <bgColor rgb="FF92D050"/>
                </patternFill>
              </fill>
            </x14:dxf>
          </x14:cfRule>
          <xm:sqref>AR96</xm:sqref>
        </x14:conditionalFormatting>
        <x14:conditionalFormatting xmlns:xm="http://schemas.microsoft.com/office/excel/2006/main">
          <x14:cfRule type="cellIs" priority="171" operator="equal" id="{0D5A7390-04CD-4879-9EF7-0CCBA12BFC61}">
            <xm:f>Datos!$AO$4</xm:f>
            <x14:dxf>
              <fill>
                <patternFill>
                  <bgColor theme="5" tint="0.39994506668294322"/>
                </patternFill>
              </fill>
            </x14:dxf>
          </x14:cfRule>
          <x14:cfRule type="cellIs" priority="172" operator="equal" id="{56217D60-B462-4B12-BD81-CB1CC2E476FE}">
            <xm:f>Datos!$AO$3</xm:f>
            <x14:dxf>
              <fill>
                <patternFill>
                  <bgColor rgb="FFFFFF00"/>
                </patternFill>
              </fill>
            </x14:dxf>
          </x14:cfRule>
          <x14:cfRule type="cellIs" priority="173" operator="equal" id="{01C8A555-2069-43FE-94E1-7A5AF8126827}">
            <xm:f>Datos!$AO$2</xm:f>
            <x14:dxf>
              <fill>
                <patternFill>
                  <bgColor rgb="FF92D050"/>
                </patternFill>
              </fill>
            </x14:dxf>
          </x14:cfRule>
          <xm:sqref>AT87</xm:sqref>
        </x14:conditionalFormatting>
        <x14:conditionalFormatting xmlns:xm="http://schemas.microsoft.com/office/excel/2006/main">
          <x14:cfRule type="cellIs" priority="168" operator="equal" id="{6774BF49-FCD5-49A5-B91A-D9BC67BC672E}">
            <xm:f>Datos!$AO$4</xm:f>
            <x14:dxf>
              <fill>
                <patternFill>
                  <bgColor theme="5" tint="0.39994506668294322"/>
                </patternFill>
              </fill>
            </x14:dxf>
          </x14:cfRule>
          <x14:cfRule type="cellIs" priority="169" operator="equal" id="{61029232-1212-455B-93AD-6BFCEEFCD1DF}">
            <xm:f>Datos!$AO$3</xm:f>
            <x14:dxf>
              <fill>
                <patternFill>
                  <bgColor rgb="FFFFFF00"/>
                </patternFill>
              </fill>
            </x14:dxf>
          </x14:cfRule>
          <x14:cfRule type="cellIs" priority="170" operator="equal" id="{D1697AF7-2797-4D9F-AA92-A35A938CED2C}">
            <xm:f>Datos!$AO$2</xm:f>
            <x14:dxf>
              <fill>
                <patternFill>
                  <bgColor rgb="FF92D050"/>
                </patternFill>
              </fill>
            </x14:dxf>
          </x14:cfRule>
          <xm:sqref>AT89</xm:sqref>
        </x14:conditionalFormatting>
        <x14:conditionalFormatting xmlns:xm="http://schemas.microsoft.com/office/excel/2006/main">
          <x14:cfRule type="cellIs" priority="165" operator="equal" id="{8F2E098B-4535-4020-99DC-85D7F573F51A}">
            <xm:f>Datos!$AO$4</xm:f>
            <x14:dxf>
              <fill>
                <patternFill>
                  <bgColor theme="5" tint="0.39994506668294322"/>
                </patternFill>
              </fill>
            </x14:dxf>
          </x14:cfRule>
          <x14:cfRule type="cellIs" priority="166" operator="equal" id="{D87AC677-30C5-44FA-89E8-7362C5CF8A42}">
            <xm:f>Datos!$AO$3</xm:f>
            <x14:dxf>
              <fill>
                <patternFill>
                  <bgColor rgb="FFFFFF00"/>
                </patternFill>
              </fill>
            </x14:dxf>
          </x14:cfRule>
          <x14:cfRule type="cellIs" priority="167" operator="equal" id="{172F148F-7331-4E09-9C73-D2108AB46A24}">
            <xm:f>Datos!$AO$2</xm:f>
            <x14:dxf>
              <fill>
                <patternFill>
                  <bgColor rgb="FF92D050"/>
                </patternFill>
              </fill>
            </x14:dxf>
          </x14:cfRule>
          <xm:sqref>AT90</xm:sqref>
        </x14:conditionalFormatting>
        <x14:conditionalFormatting xmlns:xm="http://schemas.microsoft.com/office/excel/2006/main">
          <x14:cfRule type="cellIs" priority="162" operator="equal" id="{1F447349-B7D1-4471-8A96-91F5FFFF1BB1}">
            <xm:f>Datos!$AO$4</xm:f>
            <x14:dxf>
              <fill>
                <patternFill>
                  <bgColor theme="5" tint="0.39994506668294322"/>
                </patternFill>
              </fill>
            </x14:dxf>
          </x14:cfRule>
          <x14:cfRule type="cellIs" priority="163" operator="equal" id="{DC3E6ED6-7A9E-49D5-AB64-E924FDAF63E1}">
            <xm:f>Datos!$AO$3</xm:f>
            <x14:dxf>
              <fill>
                <patternFill>
                  <bgColor rgb="FFFFFF00"/>
                </patternFill>
              </fill>
            </x14:dxf>
          </x14:cfRule>
          <x14:cfRule type="cellIs" priority="164" operator="equal" id="{4CE7B40D-3E47-4606-BE56-9E8B3BD977EE}">
            <xm:f>Datos!$AO$2</xm:f>
            <x14:dxf>
              <fill>
                <patternFill>
                  <bgColor rgb="FF92D050"/>
                </patternFill>
              </fill>
            </x14:dxf>
          </x14:cfRule>
          <xm:sqref>AT91</xm:sqref>
        </x14:conditionalFormatting>
        <x14:conditionalFormatting xmlns:xm="http://schemas.microsoft.com/office/excel/2006/main">
          <x14:cfRule type="cellIs" priority="159" operator="equal" id="{0BC56B18-A336-4FB4-A334-7315C7CB0E4B}">
            <xm:f>Datos!$AO$4</xm:f>
            <x14:dxf>
              <fill>
                <patternFill>
                  <bgColor theme="5" tint="0.39994506668294322"/>
                </patternFill>
              </fill>
            </x14:dxf>
          </x14:cfRule>
          <x14:cfRule type="cellIs" priority="160" operator="equal" id="{7E7B66D4-2C7D-4330-9C5A-E3F59893940A}">
            <xm:f>Datos!$AO$3</xm:f>
            <x14:dxf>
              <fill>
                <patternFill>
                  <bgColor rgb="FFFFFF00"/>
                </patternFill>
              </fill>
            </x14:dxf>
          </x14:cfRule>
          <x14:cfRule type="cellIs" priority="161" operator="equal" id="{EB920DF2-9574-425F-8A35-BA1F57D18E92}">
            <xm:f>Datos!$AO$2</xm:f>
            <x14:dxf>
              <fill>
                <patternFill>
                  <bgColor rgb="FF92D050"/>
                </patternFill>
              </fill>
            </x14:dxf>
          </x14:cfRule>
          <xm:sqref>AT92</xm:sqref>
        </x14:conditionalFormatting>
        <x14:conditionalFormatting xmlns:xm="http://schemas.microsoft.com/office/excel/2006/main">
          <x14:cfRule type="cellIs" priority="156" operator="equal" id="{E764C3D2-D0D0-4BED-9D6E-24AD949FBA18}">
            <xm:f>Datos!$AO$4</xm:f>
            <x14:dxf>
              <fill>
                <patternFill>
                  <bgColor theme="5" tint="0.39994506668294322"/>
                </patternFill>
              </fill>
            </x14:dxf>
          </x14:cfRule>
          <x14:cfRule type="cellIs" priority="157" operator="equal" id="{CD8B0558-36F8-4550-92A1-0FC1EA1D6422}">
            <xm:f>Datos!$AO$3</xm:f>
            <x14:dxf>
              <fill>
                <patternFill>
                  <bgColor rgb="FFFFFF00"/>
                </patternFill>
              </fill>
            </x14:dxf>
          </x14:cfRule>
          <x14:cfRule type="cellIs" priority="158" operator="equal" id="{BF8B2CB5-FF7F-4BED-9012-10E2AFC14319}">
            <xm:f>Datos!$AO$2</xm:f>
            <x14:dxf>
              <fill>
                <patternFill>
                  <bgColor rgb="FF92D050"/>
                </patternFill>
              </fill>
            </x14:dxf>
          </x14:cfRule>
          <xm:sqref>AT93</xm:sqref>
        </x14:conditionalFormatting>
        <x14:conditionalFormatting xmlns:xm="http://schemas.microsoft.com/office/excel/2006/main">
          <x14:cfRule type="cellIs" priority="153" operator="equal" id="{93EE0AB9-B440-46FE-9797-930B1AEDA6AC}">
            <xm:f>Datos!$AO$4</xm:f>
            <x14:dxf>
              <fill>
                <patternFill>
                  <bgColor theme="5" tint="0.39994506668294322"/>
                </patternFill>
              </fill>
            </x14:dxf>
          </x14:cfRule>
          <x14:cfRule type="cellIs" priority="154" operator="equal" id="{912303DC-22D4-4E88-AAD8-B8D1BD9055D5}">
            <xm:f>Datos!$AO$3</xm:f>
            <x14:dxf>
              <fill>
                <patternFill>
                  <bgColor rgb="FFFFFF00"/>
                </patternFill>
              </fill>
            </x14:dxf>
          </x14:cfRule>
          <x14:cfRule type="cellIs" priority="155" operator="equal" id="{9452F2EC-7339-4D37-AE3A-41DB8CB1DA3C}">
            <xm:f>Datos!$AO$2</xm:f>
            <x14:dxf>
              <fill>
                <patternFill>
                  <bgColor rgb="FF92D050"/>
                </patternFill>
              </fill>
            </x14:dxf>
          </x14:cfRule>
          <xm:sqref>AT94</xm:sqref>
        </x14:conditionalFormatting>
        <x14:conditionalFormatting xmlns:xm="http://schemas.microsoft.com/office/excel/2006/main">
          <x14:cfRule type="cellIs" priority="150" operator="equal" id="{7C37E187-E3AF-4402-A664-AF8349E7F51C}">
            <xm:f>Datos!$AO$4</xm:f>
            <x14:dxf>
              <fill>
                <patternFill>
                  <bgColor theme="5" tint="0.39994506668294322"/>
                </patternFill>
              </fill>
            </x14:dxf>
          </x14:cfRule>
          <x14:cfRule type="cellIs" priority="151" operator="equal" id="{C83580DC-4DCF-4B6F-B4E7-E0C8DDC23E49}">
            <xm:f>Datos!$AO$3</xm:f>
            <x14:dxf>
              <fill>
                <patternFill>
                  <bgColor rgb="FFFFFF00"/>
                </patternFill>
              </fill>
            </x14:dxf>
          </x14:cfRule>
          <x14:cfRule type="cellIs" priority="152" operator="equal" id="{8F345CDE-E8A2-46AF-99D1-87DB6F9AAAE8}">
            <xm:f>Datos!$AO$2</xm:f>
            <x14:dxf>
              <fill>
                <patternFill>
                  <bgColor rgb="FF92D050"/>
                </patternFill>
              </fill>
            </x14:dxf>
          </x14:cfRule>
          <xm:sqref>AT95</xm:sqref>
        </x14:conditionalFormatting>
        <x14:conditionalFormatting xmlns:xm="http://schemas.microsoft.com/office/excel/2006/main">
          <x14:cfRule type="cellIs" priority="147" operator="equal" id="{8A1FC4A1-733C-457A-A273-FEBA70C40B88}">
            <xm:f>Datos!$AO$4</xm:f>
            <x14:dxf>
              <fill>
                <patternFill>
                  <bgColor theme="5" tint="0.39994506668294322"/>
                </patternFill>
              </fill>
            </x14:dxf>
          </x14:cfRule>
          <x14:cfRule type="cellIs" priority="148" operator="equal" id="{F04F9AA2-239B-4473-A145-DBACACD003C8}">
            <xm:f>Datos!$AO$3</xm:f>
            <x14:dxf>
              <fill>
                <patternFill>
                  <bgColor rgb="FFFFFF00"/>
                </patternFill>
              </fill>
            </x14:dxf>
          </x14:cfRule>
          <x14:cfRule type="cellIs" priority="149" operator="equal" id="{AADBC6C8-1D65-41D2-855F-15A711DE1B92}">
            <xm:f>Datos!$AO$2</xm:f>
            <x14:dxf>
              <fill>
                <patternFill>
                  <bgColor rgb="FF92D050"/>
                </patternFill>
              </fill>
            </x14:dxf>
          </x14:cfRule>
          <xm:sqref>AT96</xm:sqref>
        </x14:conditionalFormatting>
        <x14:conditionalFormatting xmlns:xm="http://schemas.microsoft.com/office/excel/2006/main">
          <x14:cfRule type="cellIs" priority="144" operator="equal" id="{52381D16-5F2F-4740-AA64-7B12C2B95E39}">
            <xm:f>Datos!$AO$2</xm:f>
            <x14:dxf>
              <fill>
                <patternFill>
                  <bgColor rgb="FF92D050"/>
                </patternFill>
              </fill>
            </x14:dxf>
          </x14:cfRule>
          <x14:cfRule type="cellIs" priority="145" operator="equal" id="{2F65E5B6-B46D-4EBE-B1AF-915173F5A3D4}">
            <xm:f>Datos!$AO$4</xm:f>
            <x14:dxf>
              <fill>
                <patternFill>
                  <bgColor theme="5" tint="0.39994506668294322"/>
                </patternFill>
              </fill>
            </x14:dxf>
          </x14:cfRule>
          <x14:cfRule type="cellIs" priority="146" operator="equal" id="{73FAFB68-CA16-45E9-AE3E-584E56E6E9E2}">
            <xm:f>Datos!$AO$3</xm:f>
            <x14:dxf>
              <fill>
                <patternFill>
                  <bgColor rgb="FFFFFF00"/>
                </patternFill>
              </fill>
            </x14:dxf>
          </x14:cfRule>
          <xm:sqref>AL103</xm:sqref>
        </x14:conditionalFormatting>
        <x14:conditionalFormatting xmlns:xm="http://schemas.microsoft.com/office/excel/2006/main">
          <x14:cfRule type="cellIs" priority="141" operator="equal" id="{C6DD2837-E207-49EF-B198-BA7818CBC88E}">
            <xm:f>Datos!$AO$2</xm:f>
            <x14:dxf>
              <fill>
                <patternFill>
                  <bgColor rgb="FF92D050"/>
                </patternFill>
              </fill>
            </x14:dxf>
          </x14:cfRule>
          <x14:cfRule type="cellIs" priority="142" operator="equal" id="{4432F08F-5AF1-4985-AA2A-E84ABA119B35}">
            <xm:f>Datos!$AO$4</xm:f>
            <x14:dxf>
              <fill>
                <patternFill>
                  <bgColor theme="5" tint="0.39994506668294322"/>
                </patternFill>
              </fill>
            </x14:dxf>
          </x14:cfRule>
          <x14:cfRule type="cellIs" priority="143" operator="equal" id="{7A83AD11-5A67-4853-91BC-032B7C611692}">
            <xm:f>Datos!$AO$3</xm:f>
            <x14:dxf>
              <fill>
                <patternFill>
                  <bgColor rgb="FFFFFF00"/>
                </patternFill>
              </fill>
            </x14:dxf>
          </x14:cfRule>
          <xm:sqref>AL104</xm:sqref>
        </x14:conditionalFormatting>
        <x14:conditionalFormatting xmlns:xm="http://schemas.microsoft.com/office/excel/2006/main">
          <x14:cfRule type="cellIs" priority="138" operator="equal" id="{BDE7A528-6E84-48F6-A13C-3E3DE72146F2}">
            <xm:f>Datos!$AO$2</xm:f>
            <x14:dxf>
              <fill>
                <patternFill>
                  <bgColor rgb="FF92D050"/>
                </patternFill>
              </fill>
            </x14:dxf>
          </x14:cfRule>
          <x14:cfRule type="cellIs" priority="139" operator="equal" id="{D5228648-EA44-4BAD-9E11-A9AD7B4D7027}">
            <xm:f>Datos!$AO$4</xm:f>
            <x14:dxf>
              <fill>
                <patternFill>
                  <bgColor theme="5" tint="0.39994506668294322"/>
                </patternFill>
              </fill>
            </x14:dxf>
          </x14:cfRule>
          <x14:cfRule type="cellIs" priority="140" operator="equal" id="{87681019-01C7-4A38-B0F5-7F927A8F1424}">
            <xm:f>Datos!$AO$3</xm:f>
            <x14:dxf>
              <fill>
                <patternFill>
                  <bgColor rgb="FFFFFF00"/>
                </patternFill>
              </fill>
            </x14:dxf>
          </x14:cfRule>
          <xm:sqref>AL105</xm:sqref>
        </x14:conditionalFormatting>
        <x14:conditionalFormatting xmlns:xm="http://schemas.microsoft.com/office/excel/2006/main">
          <x14:cfRule type="cellIs" priority="135" operator="equal" id="{DCB13D13-CEEF-44BA-8FA9-843CB8557D97}">
            <xm:f>Datos!$AO$2</xm:f>
            <x14:dxf>
              <fill>
                <patternFill>
                  <bgColor rgb="FF92D050"/>
                </patternFill>
              </fill>
            </x14:dxf>
          </x14:cfRule>
          <x14:cfRule type="cellIs" priority="136" operator="equal" id="{5F3F2FE4-C6BC-407C-9480-D674259C1683}">
            <xm:f>Datos!$AO$4</xm:f>
            <x14:dxf>
              <fill>
                <patternFill>
                  <bgColor theme="5" tint="0.39994506668294322"/>
                </patternFill>
              </fill>
            </x14:dxf>
          </x14:cfRule>
          <x14:cfRule type="cellIs" priority="137" operator="equal" id="{EFC6E0B5-8C11-4C0A-9080-4C7D3873EBDB}">
            <xm:f>Datos!$AO$3</xm:f>
            <x14:dxf>
              <fill>
                <patternFill>
                  <bgColor rgb="FFFFFF00"/>
                </patternFill>
              </fill>
            </x14:dxf>
          </x14:cfRule>
          <xm:sqref>AL106</xm:sqref>
        </x14:conditionalFormatting>
        <x14:conditionalFormatting xmlns:xm="http://schemas.microsoft.com/office/excel/2006/main">
          <x14:cfRule type="cellIs" priority="132" operator="equal" id="{704B14B2-99A5-4086-A9B3-EFF190CC8C47}">
            <xm:f>Datos!$AO$2</xm:f>
            <x14:dxf>
              <fill>
                <patternFill>
                  <bgColor rgb="FF92D050"/>
                </patternFill>
              </fill>
            </x14:dxf>
          </x14:cfRule>
          <x14:cfRule type="cellIs" priority="133" operator="equal" id="{F32AF4D2-9D18-4098-8375-6F98137D90E0}">
            <xm:f>Datos!$AO$4</xm:f>
            <x14:dxf>
              <fill>
                <patternFill>
                  <bgColor theme="5" tint="0.39994506668294322"/>
                </patternFill>
              </fill>
            </x14:dxf>
          </x14:cfRule>
          <x14:cfRule type="cellIs" priority="134" operator="equal" id="{223F66DE-8FB1-4D87-A954-1EE4F9831814}">
            <xm:f>Datos!$AO$3</xm:f>
            <x14:dxf>
              <fill>
                <patternFill>
                  <bgColor rgb="FFFFFF00"/>
                </patternFill>
              </fill>
            </x14:dxf>
          </x14:cfRule>
          <xm:sqref>AL107</xm:sqref>
        </x14:conditionalFormatting>
        <x14:conditionalFormatting xmlns:xm="http://schemas.microsoft.com/office/excel/2006/main">
          <x14:cfRule type="cellIs" priority="129" operator="equal" id="{CDD36C28-B55E-4496-AD37-CA76AB38961F}">
            <xm:f>Datos!$AO$2</xm:f>
            <x14:dxf>
              <fill>
                <patternFill>
                  <bgColor rgb="FF92D050"/>
                </patternFill>
              </fill>
            </x14:dxf>
          </x14:cfRule>
          <x14:cfRule type="cellIs" priority="130" operator="equal" id="{F0F61B73-763E-4A37-8DBA-FE5753011E68}">
            <xm:f>Datos!$AO$4</xm:f>
            <x14:dxf>
              <fill>
                <patternFill>
                  <bgColor theme="5" tint="0.39994506668294322"/>
                </patternFill>
              </fill>
            </x14:dxf>
          </x14:cfRule>
          <x14:cfRule type="cellIs" priority="131" operator="equal" id="{B31D1870-C828-429F-A7C6-7D4A4D629799}">
            <xm:f>Datos!$AO$3</xm:f>
            <x14:dxf>
              <fill>
                <patternFill>
                  <bgColor rgb="FFFFFF00"/>
                </patternFill>
              </fill>
            </x14:dxf>
          </x14:cfRule>
          <xm:sqref>AL108</xm:sqref>
        </x14:conditionalFormatting>
        <x14:conditionalFormatting xmlns:xm="http://schemas.microsoft.com/office/excel/2006/main">
          <x14:cfRule type="cellIs" priority="126" operator="equal" id="{826D2DFB-56ED-408E-8563-E1F7F2E9A0A7}">
            <xm:f>Datos!$AO$2</xm:f>
            <x14:dxf>
              <fill>
                <patternFill>
                  <bgColor rgb="FF92D050"/>
                </patternFill>
              </fill>
            </x14:dxf>
          </x14:cfRule>
          <x14:cfRule type="cellIs" priority="127" operator="equal" id="{2E95984B-EAE5-4845-AE3E-5261C6809A58}">
            <xm:f>Datos!$AO$4</xm:f>
            <x14:dxf>
              <fill>
                <patternFill>
                  <bgColor theme="5" tint="0.39994506668294322"/>
                </patternFill>
              </fill>
            </x14:dxf>
          </x14:cfRule>
          <x14:cfRule type="cellIs" priority="128" operator="equal" id="{B00362B9-33F7-4878-A75C-7FFAC63B96C7}">
            <xm:f>Datos!$AO$3</xm:f>
            <x14:dxf>
              <fill>
                <patternFill>
                  <bgColor rgb="FFFFFF00"/>
                </patternFill>
              </fill>
            </x14:dxf>
          </x14:cfRule>
          <xm:sqref>AL109</xm:sqref>
        </x14:conditionalFormatting>
        <x14:conditionalFormatting xmlns:xm="http://schemas.microsoft.com/office/excel/2006/main">
          <x14:cfRule type="cellIs" priority="123" operator="equal" id="{4D4172B8-F4BC-42A0-9425-5556FDFE1963}">
            <xm:f>Datos!$AO$2</xm:f>
            <x14:dxf>
              <fill>
                <patternFill>
                  <bgColor rgb="FF92D050"/>
                </patternFill>
              </fill>
            </x14:dxf>
          </x14:cfRule>
          <x14:cfRule type="cellIs" priority="124" operator="equal" id="{E5715B7A-DD57-4FBB-BC1A-DB1427739463}">
            <xm:f>Datos!$AO$4</xm:f>
            <x14:dxf>
              <fill>
                <patternFill>
                  <bgColor theme="5" tint="0.39994506668294322"/>
                </patternFill>
              </fill>
            </x14:dxf>
          </x14:cfRule>
          <x14:cfRule type="cellIs" priority="125" operator="equal" id="{F1C7B61E-6FAC-4E8E-8AFD-F35CF5E5F3DC}">
            <xm:f>Datos!$AO$3</xm:f>
            <x14:dxf>
              <fill>
                <patternFill>
                  <bgColor rgb="FFFFFF00"/>
                </patternFill>
              </fill>
            </x14:dxf>
          </x14:cfRule>
          <xm:sqref>AL110</xm:sqref>
        </x14:conditionalFormatting>
        <x14:conditionalFormatting xmlns:xm="http://schemas.microsoft.com/office/excel/2006/main">
          <x14:cfRule type="cellIs" priority="120" operator="equal" id="{A13CCEE2-0D9B-4602-9DCA-6E8B4C1C82CD}">
            <xm:f>Datos!$AO$2</xm:f>
            <x14:dxf>
              <fill>
                <patternFill>
                  <bgColor rgb="FF92D050"/>
                </patternFill>
              </fill>
            </x14:dxf>
          </x14:cfRule>
          <x14:cfRule type="cellIs" priority="121" operator="equal" id="{2635979A-BD9A-41B7-8EB6-8B116AD4E866}">
            <xm:f>Datos!$AO$4</xm:f>
            <x14:dxf>
              <fill>
                <patternFill>
                  <bgColor theme="5" tint="0.39994506668294322"/>
                </patternFill>
              </fill>
            </x14:dxf>
          </x14:cfRule>
          <x14:cfRule type="cellIs" priority="122" operator="equal" id="{3384AD69-1E4B-42C1-9574-A95107831B7F}">
            <xm:f>Datos!$AO$3</xm:f>
            <x14:dxf>
              <fill>
                <patternFill>
                  <bgColor rgb="FFFFFF00"/>
                </patternFill>
              </fill>
            </x14:dxf>
          </x14:cfRule>
          <xm:sqref>AL111</xm:sqref>
        </x14:conditionalFormatting>
        <x14:conditionalFormatting xmlns:xm="http://schemas.microsoft.com/office/excel/2006/main">
          <x14:cfRule type="cellIs" priority="117" operator="equal" id="{380605BA-D6C5-468C-9A69-5051406F0F43}">
            <xm:f>Datos!$AO$4</xm:f>
            <x14:dxf>
              <fill>
                <patternFill>
                  <bgColor theme="5" tint="0.39994506668294322"/>
                </patternFill>
              </fill>
            </x14:dxf>
          </x14:cfRule>
          <x14:cfRule type="cellIs" priority="118" operator="equal" id="{99630A98-4A1D-4411-B3C7-4E97E17BFE37}">
            <xm:f>Datos!$AO$3</xm:f>
            <x14:dxf>
              <fill>
                <patternFill>
                  <bgColor rgb="FFFFFF00"/>
                </patternFill>
              </fill>
            </x14:dxf>
          </x14:cfRule>
          <x14:cfRule type="cellIs" priority="119" operator="equal" id="{D1545916-361E-4D9C-8A71-7CE718057DC6}">
            <xm:f>Datos!$AO$2</xm:f>
            <x14:dxf>
              <fill>
                <patternFill>
                  <bgColor rgb="FF92D050"/>
                </patternFill>
              </fill>
            </x14:dxf>
          </x14:cfRule>
          <xm:sqref>AR102</xm:sqref>
        </x14:conditionalFormatting>
        <x14:conditionalFormatting xmlns:xm="http://schemas.microsoft.com/office/excel/2006/main">
          <x14:cfRule type="cellIs" priority="114" operator="equal" id="{E1288FAE-7972-4EF5-B13F-917F23C3061C}">
            <xm:f>Datos!$AO$4</xm:f>
            <x14:dxf>
              <fill>
                <patternFill>
                  <bgColor theme="5" tint="0.39994506668294322"/>
                </patternFill>
              </fill>
            </x14:dxf>
          </x14:cfRule>
          <x14:cfRule type="cellIs" priority="115" operator="equal" id="{5AB392DB-CD31-42FE-B99A-855C7C9BDF02}">
            <xm:f>Datos!$AO$3</xm:f>
            <x14:dxf>
              <fill>
                <patternFill>
                  <bgColor rgb="FFFFFF00"/>
                </patternFill>
              </fill>
            </x14:dxf>
          </x14:cfRule>
          <x14:cfRule type="cellIs" priority="116" operator="equal" id="{23CBA5B6-27C4-4F5B-8662-7B600EAB9326}">
            <xm:f>Datos!$AO$2</xm:f>
            <x14:dxf>
              <fill>
                <patternFill>
                  <bgColor rgb="FF92D050"/>
                </patternFill>
              </fill>
            </x14:dxf>
          </x14:cfRule>
          <xm:sqref>AR104</xm:sqref>
        </x14:conditionalFormatting>
        <x14:conditionalFormatting xmlns:xm="http://schemas.microsoft.com/office/excel/2006/main">
          <x14:cfRule type="cellIs" priority="111" operator="equal" id="{3C0E7EB9-C389-4017-85AF-6016AFA9E7BE}">
            <xm:f>Datos!$AO$4</xm:f>
            <x14:dxf>
              <fill>
                <patternFill>
                  <bgColor theme="5" tint="0.39994506668294322"/>
                </patternFill>
              </fill>
            </x14:dxf>
          </x14:cfRule>
          <x14:cfRule type="cellIs" priority="112" operator="equal" id="{91BB2F0D-1A74-48E8-A283-CA0E3A03292E}">
            <xm:f>Datos!$AO$3</xm:f>
            <x14:dxf>
              <fill>
                <patternFill>
                  <bgColor rgb="FFFFFF00"/>
                </patternFill>
              </fill>
            </x14:dxf>
          </x14:cfRule>
          <x14:cfRule type="cellIs" priority="113" operator="equal" id="{2055870D-C935-4DDA-86B2-16FA9B28A330}">
            <xm:f>Datos!$AO$2</xm:f>
            <x14:dxf>
              <fill>
                <patternFill>
                  <bgColor rgb="FF92D050"/>
                </patternFill>
              </fill>
            </x14:dxf>
          </x14:cfRule>
          <xm:sqref>AR105</xm:sqref>
        </x14:conditionalFormatting>
        <x14:conditionalFormatting xmlns:xm="http://schemas.microsoft.com/office/excel/2006/main">
          <x14:cfRule type="cellIs" priority="108" operator="equal" id="{C8FAD39F-7B93-4F96-A9E8-AA9967AF2343}">
            <xm:f>Datos!$AO$4</xm:f>
            <x14:dxf>
              <fill>
                <patternFill>
                  <bgColor theme="5" tint="0.39994506668294322"/>
                </patternFill>
              </fill>
            </x14:dxf>
          </x14:cfRule>
          <x14:cfRule type="cellIs" priority="109" operator="equal" id="{5405ED27-1F21-4326-9823-C94906A3C67B}">
            <xm:f>Datos!$AO$3</xm:f>
            <x14:dxf>
              <fill>
                <patternFill>
                  <bgColor rgb="FFFFFF00"/>
                </patternFill>
              </fill>
            </x14:dxf>
          </x14:cfRule>
          <x14:cfRule type="cellIs" priority="110" operator="equal" id="{61E88F33-8564-4D87-8549-047A0D5D8A15}">
            <xm:f>Datos!$AO$2</xm:f>
            <x14:dxf>
              <fill>
                <patternFill>
                  <bgColor rgb="FF92D050"/>
                </patternFill>
              </fill>
            </x14:dxf>
          </x14:cfRule>
          <xm:sqref>AR106</xm:sqref>
        </x14:conditionalFormatting>
        <x14:conditionalFormatting xmlns:xm="http://schemas.microsoft.com/office/excel/2006/main">
          <x14:cfRule type="cellIs" priority="105" operator="equal" id="{BC08C46D-CB34-41F2-90AC-5DAF89A4EA4A}">
            <xm:f>Datos!$AO$4</xm:f>
            <x14:dxf>
              <fill>
                <patternFill>
                  <bgColor theme="5" tint="0.39994506668294322"/>
                </patternFill>
              </fill>
            </x14:dxf>
          </x14:cfRule>
          <x14:cfRule type="cellIs" priority="106" operator="equal" id="{310C3138-384E-44DC-9031-2435AF5F4100}">
            <xm:f>Datos!$AO$3</xm:f>
            <x14:dxf>
              <fill>
                <patternFill>
                  <bgColor rgb="FFFFFF00"/>
                </patternFill>
              </fill>
            </x14:dxf>
          </x14:cfRule>
          <x14:cfRule type="cellIs" priority="107" operator="equal" id="{5F94B5D4-3575-4F0D-99C1-4FC2D3129007}">
            <xm:f>Datos!$AO$2</xm:f>
            <x14:dxf>
              <fill>
                <patternFill>
                  <bgColor rgb="FF92D050"/>
                </patternFill>
              </fill>
            </x14:dxf>
          </x14:cfRule>
          <xm:sqref>AR107</xm:sqref>
        </x14:conditionalFormatting>
        <x14:conditionalFormatting xmlns:xm="http://schemas.microsoft.com/office/excel/2006/main">
          <x14:cfRule type="cellIs" priority="102" operator="equal" id="{10920910-9C4B-438C-848E-FEE7E4FE39BF}">
            <xm:f>Datos!$AO$4</xm:f>
            <x14:dxf>
              <fill>
                <patternFill>
                  <bgColor theme="5" tint="0.39994506668294322"/>
                </patternFill>
              </fill>
            </x14:dxf>
          </x14:cfRule>
          <x14:cfRule type="cellIs" priority="103" operator="equal" id="{3AA785F1-1E48-4A1D-9C01-CF009AB50092}">
            <xm:f>Datos!$AO$3</xm:f>
            <x14:dxf>
              <fill>
                <patternFill>
                  <bgColor rgb="FFFFFF00"/>
                </patternFill>
              </fill>
            </x14:dxf>
          </x14:cfRule>
          <x14:cfRule type="cellIs" priority="104" operator="equal" id="{B88B9C98-C1B9-4094-B700-A5ECFD105430}">
            <xm:f>Datos!$AO$2</xm:f>
            <x14:dxf>
              <fill>
                <patternFill>
                  <bgColor rgb="FF92D050"/>
                </patternFill>
              </fill>
            </x14:dxf>
          </x14:cfRule>
          <xm:sqref>AR108</xm:sqref>
        </x14:conditionalFormatting>
        <x14:conditionalFormatting xmlns:xm="http://schemas.microsoft.com/office/excel/2006/main">
          <x14:cfRule type="cellIs" priority="99" operator="equal" id="{B2AD305E-847C-4747-A9F7-FDD489BDF47B}">
            <xm:f>Datos!$AO$4</xm:f>
            <x14:dxf>
              <fill>
                <patternFill>
                  <bgColor theme="5" tint="0.39994506668294322"/>
                </patternFill>
              </fill>
            </x14:dxf>
          </x14:cfRule>
          <x14:cfRule type="cellIs" priority="100" operator="equal" id="{FDD1AEB7-8D4C-4835-B6BF-D07A097F254E}">
            <xm:f>Datos!$AO$3</xm:f>
            <x14:dxf>
              <fill>
                <patternFill>
                  <bgColor rgb="FFFFFF00"/>
                </patternFill>
              </fill>
            </x14:dxf>
          </x14:cfRule>
          <x14:cfRule type="cellIs" priority="101" operator="equal" id="{27D6F79D-27E9-4AB5-8F07-EB667A75E863}">
            <xm:f>Datos!$AO$2</xm:f>
            <x14:dxf>
              <fill>
                <patternFill>
                  <bgColor rgb="FF92D050"/>
                </patternFill>
              </fill>
            </x14:dxf>
          </x14:cfRule>
          <xm:sqref>AR109</xm:sqref>
        </x14:conditionalFormatting>
        <x14:conditionalFormatting xmlns:xm="http://schemas.microsoft.com/office/excel/2006/main">
          <x14:cfRule type="cellIs" priority="96" operator="equal" id="{78EC4F2A-F2F6-4271-A25A-1F9836856421}">
            <xm:f>Datos!$AO$4</xm:f>
            <x14:dxf>
              <fill>
                <patternFill>
                  <bgColor theme="5" tint="0.39994506668294322"/>
                </patternFill>
              </fill>
            </x14:dxf>
          </x14:cfRule>
          <x14:cfRule type="cellIs" priority="97" operator="equal" id="{5D6D0EB1-0C70-4CA0-8D93-01ED1B294C22}">
            <xm:f>Datos!$AO$3</xm:f>
            <x14:dxf>
              <fill>
                <patternFill>
                  <bgColor rgb="FFFFFF00"/>
                </patternFill>
              </fill>
            </x14:dxf>
          </x14:cfRule>
          <x14:cfRule type="cellIs" priority="98" operator="equal" id="{5696C8D0-79E4-4081-BE18-B315CF641EE6}">
            <xm:f>Datos!$AO$2</xm:f>
            <x14:dxf>
              <fill>
                <patternFill>
                  <bgColor rgb="FF92D050"/>
                </patternFill>
              </fill>
            </x14:dxf>
          </x14:cfRule>
          <xm:sqref>AR110</xm:sqref>
        </x14:conditionalFormatting>
        <x14:conditionalFormatting xmlns:xm="http://schemas.microsoft.com/office/excel/2006/main">
          <x14:cfRule type="cellIs" priority="93" operator="equal" id="{E2D3010D-4B2E-46AB-B092-31EABA2689B7}">
            <xm:f>Datos!$AO$4</xm:f>
            <x14:dxf>
              <fill>
                <patternFill>
                  <bgColor theme="5" tint="0.39994506668294322"/>
                </patternFill>
              </fill>
            </x14:dxf>
          </x14:cfRule>
          <x14:cfRule type="cellIs" priority="94" operator="equal" id="{E35E2319-A0D2-4594-9643-5FF170EE3D08}">
            <xm:f>Datos!$AO$3</xm:f>
            <x14:dxf>
              <fill>
                <patternFill>
                  <bgColor rgb="FFFFFF00"/>
                </patternFill>
              </fill>
            </x14:dxf>
          </x14:cfRule>
          <x14:cfRule type="cellIs" priority="95" operator="equal" id="{BED2231B-22D4-462E-9D22-110C6E023C49}">
            <xm:f>Datos!$AO$2</xm:f>
            <x14:dxf>
              <fill>
                <patternFill>
                  <bgColor rgb="FF92D050"/>
                </patternFill>
              </fill>
            </x14:dxf>
          </x14:cfRule>
          <xm:sqref>AR111</xm:sqref>
        </x14:conditionalFormatting>
        <x14:conditionalFormatting xmlns:xm="http://schemas.microsoft.com/office/excel/2006/main">
          <x14:cfRule type="cellIs" priority="90" operator="equal" id="{0E252C2B-BF76-4715-86DB-85D0668CCFDD}">
            <xm:f>Datos!$AO$4</xm:f>
            <x14:dxf>
              <fill>
                <patternFill>
                  <bgColor theme="5" tint="0.39994506668294322"/>
                </patternFill>
              </fill>
            </x14:dxf>
          </x14:cfRule>
          <x14:cfRule type="cellIs" priority="91" operator="equal" id="{25DA9BB4-B653-4F29-84FE-73EF5771F544}">
            <xm:f>Datos!$AO$3</xm:f>
            <x14:dxf>
              <fill>
                <patternFill>
                  <bgColor rgb="FFFFFF00"/>
                </patternFill>
              </fill>
            </x14:dxf>
          </x14:cfRule>
          <x14:cfRule type="cellIs" priority="92" operator="equal" id="{BC50EDB3-4F10-4AF4-AA26-6D3C27624E74}">
            <xm:f>Datos!$AO$2</xm:f>
            <x14:dxf>
              <fill>
                <patternFill>
                  <bgColor rgb="FF92D050"/>
                </patternFill>
              </fill>
            </x14:dxf>
          </x14:cfRule>
          <xm:sqref>AT102</xm:sqref>
        </x14:conditionalFormatting>
        <x14:conditionalFormatting xmlns:xm="http://schemas.microsoft.com/office/excel/2006/main">
          <x14:cfRule type="cellIs" priority="87" operator="equal" id="{AACCE0C6-5183-4D52-8776-AC308576926F}">
            <xm:f>Datos!$AO$4</xm:f>
            <x14:dxf>
              <fill>
                <patternFill>
                  <bgColor theme="5" tint="0.39994506668294322"/>
                </patternFill>
              </fill>
            </x14:dxf>
          </x14:cfRule>
          <x14:cfRule type="cellIs" priority="88" operator="equal" id="{966280AB-48B3-400F-A850-6527DD17F4FE}">
            <xm:f>Datos!$AO$3</xm:f>
            <x14:dxf>
              <fill>
                <patternFill>
                  <bgColor rgb="FFFFFF00"/>
                </patternFill>
              </fill>
            </x14:dxf>
          </x14:cfRule>
          <x14:cfRule type="cellIs" priority="89" operator="equal" id="{7217F278-FD7F-4979-82A2-0F0F09EDBC44}">
            <xm:f>Datos!$AO$2</xm:f>
            <x14:dxf>
              <fill>
                <patternFill>
                  <bgColor rgb="FF92D050"/>
                </patternFill>
              </fill>
            </x14:dxf>
          </x14:cfRule>
          <xm:sqref>AT104</xm:sqref>
        </x14:conditionalFormatting>
        <x14:conditionalFormatting xmlns:xm="http://schemas.microsoft.com/office/excel/2006/main">
          <x14:cfRule type="cellIs" priority="84" operator="equal" id="{D0E93730-64D3-4E2E-8C5E-D8089A45438B}">
            <xm:f>Datos!$AO$4</xm:f>
            <x14:dxf>
              <fill>
                <patternFill>
                  <bgColor theme="5" tint="0.39994506668294322"/>
                </patternFill>
              </fill>
            </x14:dxf>
          </x14:cfRule>
          <x14:cfRule type="cellIs" priority="85" operator="equal" id="{9DEE1DBF-A45C-426A-8EFA-7E238F74DE52}">
            <xm:f>Datos!$AO$3</xm:f>
            <x14:dxf>
              <fill>
                <patternFill>
                  <bgColor rgb="FFFFFF00"/>
                </patternFill>
              </fill>
            </x14:dxf>
          </x14:cfRule>
          <x14:cfRule type="cellIs" priority="86" operator="equal" id="{A08D4727-9AC5-418C-84A8-A48A9D428852}">
            <xm:f>Datos!$AO$2</xm:f>
            <x14:dxf>
              <fill>
                <patternFill>
                  <bgColor rgb="FF92D050"/>
                </patternFill>
              </fill>
            </x14:dxf>
          </x14:cfRule>
          <xm:sqref>AT105</xm:sqref>
        </x14:conditionalFormatting>
        <x14:conditionalFormatting xmlns:xm="http://schemas.microsoft.com/office/excel/2006/main">
          <x14:cfRule type="cellIs" priority="81" operator="equal" id="{AF4688B4-49ED-44FB-8F6D-7D8A7EB8586C}">
            <xm:f>Datos!$AO$4</xm:f>
            <x14:dxf>
              <fill>
                <patternFill>
                  <bgColor theme="5" tint="0.39994506668294322"/>
                </patternFill>
              </fill>
            </x14:dxf>
          </x14:cfRule>
          <x14:cfRule type="cellIs" priority="82" operator="equal" id="{C1B44D97-8AEF-4485-B78B-22615502171B}">
            <xm:f>Datos!$AO$3</xm:f>
            <x14:dxf>
              <fill>
                <patternFill>
                  <bgColor rgb="FFFFFF00"/>
                </patternFill>
              </fill>
            </x14:dxf>
          </x14:cfRule>
          <x14:cfRule type="cellIs" priority="83" operator="equal" id="{EB80D0DE-DEBA-4A3C-94E2-5CB827EF7DB9}">
            <xm:f>Datos!$AO$2</xm:f>
            <x14:dxf>
              <fill>
                <patternFill>
                  <bgColor rgb="FF92D050"/>
                </patternFill>
              </fill>
            </x14:dxf>
          </x14:cfRule>
          <xm:sqref>AT106</xm:sqref>
        </x14:conditionalFormatting>
        <x14:conditionalFormatting xmlns:xm="http://schemas.microsoft.com/office/excel/2006/main">
          <x14:cfRule type="cellIs" priority="78" operator="equal" id="{B0D3A3E7-730E-49A7-9F5E-B192D8268341}">
            <xm:f>Datos!$AO$4</xm:f>
            <x14:dxf>
              <fill>
                <patternFill>
                  <bgColor theme="5" tint="0.39994506668294322"/>
                </patternFill>
              </fill>
            </x14:dxf>
          </x14:cfRule>
          <x14:cfRule type="cellIs" priority="79" operator="equal" id="{1365833A-B870-4AC7-97A7-55F09CEED961}">
            <xm:f>Datos!$AO$3</xm:f>
            <x14:dxf>
              <fill>
                <patternFill>
                  <bgColor rgb="FFFFFF00"/>
                </patternFill>
              </fill>
            </x14:dxf>
          </x14:cfRule>
          <x14:cfRule type="cellIs" priority="80" operator="equal" id="{79989DDB-A92E-4ED6-BCD9-2441887812F8}">
            <xm:f>Datos!$AO$2</xm:f>
            <x14:dxf>
              <fill>
                <patternFill>
                  <bgColor rgb="FF92D050"/>
                </patternFill>
              </fill>
            </x14:dxf>
          </x14:cfRule>
          <xm:sqref>AT107</xm:sqref>
        </x14:conditionalFormatting>
        <x14:conditionalFormatting xmlns:xm="http://schemas.microsoft.com/office/excel/2006/main">
          <x14:cfRule type="cellIs" priority="75" operator="equal" id="{F7714F39-60AD-4226-A8A9-622575F20851}">
            <xm:f>Datos!$AO$4</xm:f>
            <x14:dxf>
              <fill>
                <patternFill>
                  <bgColor theme="5" tint="0.39994506668294322"/>
                </patternFill>
              </fill>
            </x14:dxf>
          </x14:cfRule>
          <x14:cfRule type="cellIs" priority="76" operator="equal" id="{37B1715B-45C3-4EC8-9C75-51A5F706DD56}">
            <xm:f>Datos!$AO$3</xm:f>
            <x14:dxf>
              <fill>
                <patternFill>
                  <bgColor rgb="FFFFFF00"/>
                </patternFill>
              </fill>
            </x14:dxf>
          </x14:cfRule>
          <x14:cfRule type="cellIs" priority="77" operator="equal" id="{650A8EF1-F8D6-4B70-8CC0-7FB06CFBB98F}">
            <xm:f>Datos!$AO$2</xm:f>
            <x14:dxf>
              <fill>
                <patternFill>
                  <bgColor rgb="FF92D050"/>
                </patternFill>
              </fill>
            </x14:dxf>
          </x14:cfRule>
          <xm:sqref>AT108</xm:sqref>
        </x14:conditionalFormatting>
        <x14:conditionalFormatting xmlns:xm="http://schemas.microsoft.com/office/excel/2006/main">
          <x14:cfRule type="cellIs" priority="72" operator="equal" id="{1DA4EC4C-AC26-41FC-AFE1-38D0F5E8BF21}">
            <xm:f>Datos!$AO$4</xm:f>
            <x14:dxf>
              <fill>
                <patternFill>
                  <bgColor theme="5" tint="0.39994506668294322"/>
                </patternFill>
              </fill>
            </x14:dxf>
          </x14:cfRule>
          <x14:cfRule type="cellIs" priority="73" operator="equal" id="{4EA75919-F7E5-4434-8C04-B5C87BEB4C73}">
            <xm:f>Datos!$AO$3</xm:f>
            <x14:dxf>
              <fill>
                <patternFill>
                  <bgColor rgb="FFFFFF00"/>
                </patternFill>
              </fill>
            </x14:dxf>
          </x14:cfRule>
          <x14:cfRule type="cellIs" priority="74" operator="equal" id="{DD6884C0-77AD-404B-900A-9508266D99D5}">
            <xm:f>Datos!$AO$2</xm:f>
            <x14:dxf>
              <fill>
                <patternFill>
                  <bgColor rgb="FF92D050"/>
                </patternFill>
              </fill>
            </x14:dxf>
          </x14:cfRule>
          <xm:sqref>AT109</xm:sqref>
        </x14:conditionalFormatting>
        <x14:conditionalFormatting xmlns:xm="http://schemas.microsoft.com/office/excel/2006/main">
          <x14:cfRule type="cellIs" priority="69" operator="equal" id="{97127903-C846-45CA-BE45-8500041EC1FA}">
            <xm:f>Datos!$AO$4</xm:f>
            <x14:dxf>
              <fill>
                <patternFill>
                  <bgColor theme="5" tint="0.39994506668294322"/>
                </patternFill>
              </fill>
            </x14:dxf>
          </x14:cfRule>
          <x14:cfRule type="cellIs" priority="70" operator="equal" id="{3BFCD1DC-7C05-4C55-8B45-435B0D9399E9}">
            <xm:f>Datos!$AO$3</xm:f>
            <x14:dxf>
              <fill>
                <patternFill>
                  <bgColor rgb="FFFFFF00"/>
                </patternFill>
              </fill>
            </x14:dxf>
          </x14:cfRule>
          <x14:cfRule type="cellIs" priority="71" operator="equal" id="{AC16BB64-52E3-4B52-9D2E-79DE84A3033E}">
            <xm:f>Datos!$AO$2</xm:f>
            <x14:dxf>
              <fill>
                <patternFill>
                  <bgColor rgb="FF92D050"/>
                </patternFill>
              </fill>
            </x14:dxf>
          </x14:cfRule>
          <xm:sqref>AT110</xm:sqref>
        </x14:conditionalFormatting>
        <x14:conditionalFormatting xmlns:xm="http://schemas.microsoft.com/office/excel/2006/main">
          <x14:cfRule type="cellIs" priority="66" operator="equal" id="{0027A710-8E69-4828-B4D4-95AC99368E5B}">
            <xm:f>Datos!$AO$4</xm:f>
            <x14:dxf>
              <fill>
                <patternFill>
                  <bgColor theme="5" tint="0.39994506668294322"/>
                </patternFill>
              </fill>
            </x14:dxf>
          </x14:cfRule>
          <x14:cfRule type="cellIs" priority="67" operator="equal" id="{E99876A6-CBA8-4D60-A107-C013E237095F}">
            <xm:f>Datos!$AO$3</xm:f>
            <x14:dxf>
              <fill>
                <patternFill>
                  <bgColor rgb="FFFFFF00"/>
                </patternFill>
              </fill>
            </x14:dxf>
          </x14:cfRule>
          <x14:cfRule type="cellIs" priority="68" operator="equal" id="{65A9139B-56D5-4BDC-A757-B29939DF9DE2}">
            <xm:f>Datos!$AO$2</xm:f>
            <x14:dxf>
              <fill>
                <patternFill>
                  <bgColor rgb="FF92D050"/>
                </patternFill>
              </fill>
            </x14:dxf>
          </x14:cfRule>
          <xm:sqref>AT111</xm:sqref>
        </x14:conditionalFormatting>
        <x14:conditionalFormatting xmlns:xm="http://schemas.microsoft.com/office/excel/2006/main">
          <x14:cfRule type="cellIs" priority="63" operator="equal" id="{DD993290-30D8-4126-B8AC-CF2512EFCA81}">
            <xm:f>Datos!$AO$4</xm:f>
            <x14:dxf>
              <fill>
                <patternFill>
                  <bgColor theme="5" tint="0.39994506668294322"/>
                </patternFill>
              </fill>
            </x14:dxf>
          </x14:cfRule>
          <x14:cfRule type="cellIs" priority="64" operator="equal" id="{B763A5BF-669B-4E56-877B-C1A064E85013}">
            <xm:f>Datos!$AO$3</xm:f>
            <x14:dxf>
              <fill>
                <patternFill>
                  <bgColor rgb="FFFFFF00"/>
                </patternFill>
              </fill>
            </x14:dxf>
          </x14:cfRule>
          <x14:cfRule type="cellIs" priority="65" operator="equal" id="{08AA577F-EC41-4AA3-AB42-491E361D9E5C}">
            <xm:f>Datos!$AO$2</xm:f>
            <x14:dxf>
              <fill>
                <patternFill>
                  <bgColor rgb="FF92D050"/>
                </patternFill>
              </fill>
            </x14:dxf>
          </x14:cfRule>
          <xm:sqref>AW87</xm:sqref>
        </x14:conditionalFormatting>
        <x14:conditionalFormatting xmlns:xm="http://schemas.microsoft.com/office/excel/2006/main">
          <x14:cfRule type="cellIs" priority="60" operator="equal" id="{E4BC59F0-5329-412E-9386-966832C26E94}">
            <xm:f>Datos!$AO$4</xm:f>
            <x14:dxf>
              <fill>
                <patternFill>
                  <bgColor theme="5" tint="0.39994506668294322"/>
                </patternFill>
              </fill>
            </x14:dxf>
          </x14:cfRule>
          <x14:cfRule type="cellIs" priority="61" operator="equal" id="{7FC9EF24-DE54-49A6-8F60-9EE5FD23D728}">
            <xm:f>Datos!$AO$3</xm:f>
            <x14:dxf>
              <fill>
                <patternFill>
                  <bgColor rgb="FFFFFF00"/>
                </patternFill>
              </fill>
            </x14:dxf>
          </x14:cfRule>
          <x14:cfRule type="cellIs" priority="62" operator="equal" id="{E981F746-995C-404E-BEDA-E2CEBC904DCA}">
            <xm:f>Datos!$AO$2</xm:f>
            <x14:dxf>
              <fill>
                <patternFill>
                  <bgColor rgb="FF92D050"/>
                </patternFill>
              </fill>
            </x14:dxf>
          </x14:cfRule>
          <xm:sqref>AW102</xm:sqref>
        </x14:conditionalFormatting>
        <x14:conditionalFormatting xmlns:xm="http://schemas.microsoft.com/office/excel/2006/main">
          <x14:cfRule type="expression" priority="57" id="{B6F77A77-155F-4D97-BD7A-C260D0232BCC}">
            <xm:f>AND($AP$126&lt;&gt;Datos!$S$5,$AP$126&lt;&gt;Datos!$T$5)</xm:f>
            <x14:dxf>
              <font>
                <color theme="0"/>
              </font>
              <fill>
                <patternFill patternType="none">
                  <bgColor auto="1"/>
                </patternFill>
              </fill>
              <border>
                <left/>
                <right/>
                <top/>
                <bottom/>
              </border>
            </x14:dxf>
          </x14:cfRule>
          <xm:sqref>AL144:AR146</xm:sqref>
        </x14:conditionalFormatting>
        <x14:conditionalFormatting xmlns:xm="http://schemas.microsoft.com/office/excel/2006/main">
          <x14:cfRule type="cellIs" priority="32" operator="equal" id="{A20C2B4E-2AB4-4D37-BA3A-BD04BD14CD0A}">
            <xm:f>Datos!$AQ$3</xm:f>
            <x14:dxf>
              <fill>
                <patternFill>
                  <bgColor theme="5" tint="0.39994506668294322"/>
                </patternFill>
              </fill>
            </x14:dxf>
          </x14:cfRule>
          <x14:cfRule type="cellIs" priority="33" operator="equal" id="{42C1719D-66F1-4345-A406-A89103974FB7}">
            <xm:f>Datos!$AQ$2</xm:f>
            <x14:dxf>
              <fill>
                <patternFill>
                  <bgColor rgb="FF92D050"/>
                </patternFill>
              </fill>
            </x14:dxf>
          </x14:cfRule>
          <xm:sqref>AZ87:BB96</xm:sqref>
        </x14:conditionalFormatting>
        <x14:conditionalFormatting xmlns:xm="http://schemas.microsoft.com/office/excel/2006/main">
          <x14:cfRule type="cellIs" priority="29" operator="equal" id="{F27B9272-F915-4948-9D24-5B670DD2645C}">
            <xm:f>Datos!$AR$4</xm:f>
            <x14:dxf>
              <fill>
                <patternFill>
                  <bgColor theme="5" tint="0.39994506668294322"/>
                </patternFill>
              </fill>
            </x14:dxf>
          </x14:cfRule>
          <x14:cfRule type="cellIs" priority="30" operator="equal" id="{BC4F69FD-9D6A-40C7-BD06-9F49E81DA4D2}">
            <xm:f>Datos!$AR$3</xm:f>
            <x14:dxf>
              <fill>
                <patternFill>
                  <bgColor rgb="FFFFFF00"/>
                </patternFill>
              </fill>
            </x14:dxf>
          </x14:cfRule>
          <x14:cfRule type="cellIs" priority="31" operator="equal" id="{20AB9609-55EF-492B-B370-CAED186174A6}">
            <xm:f>Datos!$AR$2</xm:f>
            <x14:dxf>
              <fill>
                <patternFill>
                  <bgColor rgb="FF92D050"/>
                </patternFill>
              </fill>
            </x14:dxf>
          </x14:cfRule>
          <xm:sqref>AZ102</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1A000000}">
          <x14:formula1>
            <xm:f>Datos!J2:J8</xm:f>
          </x14:formula1>
          <xm:sqref>AY24:BF24</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5">
    <tabColor rgb="FF0070C0"/>
  </sheetPr>
  <dimension ref="A1:CM232"/>
  <sheetViews>
    <sheetView showGridLines="0" view="pageBreakPreview" zoomScale="70" zoomScaleNormal="100" zoomScaleSheetLayoutView="70" workbookViewId="0">
      <selection activeCell="K8" sqref="K8:BF8"/>
    </sheetView>
  </sheetViews>
  <sheetFormatPr defaultColWidth="11.5703125" defaultRowHeight="15"/>
  <cols>
    <col min="1" max="6" width="2.7109375" style="11" customWidth="1"/>
    <col min="7" max="7" width="3.140625" style="11" customWidth="1"/>
    <col min="8" max="8" width="4.42578125" style="11" customWidth="1"/>
    <col min="9" max="9" width="3.7109375" style="11" customWidth="1"/>
    <col min="10" max="11" width="2.7109375" style="11" customWidth="1"/>
    <col min="12" max="12" width="3.42578125" style="11" customWidth="1"/>
    <col min="13" max="15" width="2.7109375" style="11" customWidth="1"/>
    <col min="16" max="17" width="4.7109375" style="11" customWidth="1"/>
    <col min="18" max="20" width="2.7109375" style="11" customWidth="1"/>
    <col min="21" max="21" width="4.28515625" style="11" customWidth="1"/>
    <col min="22" max="22" width="7.42578125" style="11" customWidth="1"/>
    <col min="23" max="23" width="5.28515625" style="11" customWidth="1"/>
    <col min="24" max="25" width="5" style="11" customWidth="1"/>
    <col min="26" max="26" width="6.28515625" style="11" customWidth="1"/>
    <col min="27" max="27" width="5" style="11" customWidth="1"/>
    <col min="28" max="37" width="5.42578125" style="11" customWidth="1"/>
    <col min="38" max="38" width="3.5703125" style="11" customWidth="1"/>
    <col min="39" max="39" width="5.28515625" style="11" customWidth="1"/>
    <col min="40" max="44" width="2.7109375" style="11" customWidth="1"/>
    <col min="45" max="45" width="6.85546875" style="11" customWidth="1"/>
    <col min="46" max="47" width="2.7109375" style="11" customWidth="1"/>
    <col min="48" max="48" width="4.7109375" style="11" customWidth="1"/>
    <col min="49" max="50" width="2.7109375" style="11" customWidth="1"/>
    <col min="51" max="51" width="4" style="11" customWidth="1"/>
    <col min="52" max="53" width="2.7109375" style="11" customWidth="1"/>
    <col min="54" max="54" width="7.42578125" style="11" customWidth="1"/>
    <col min="55" max="58" width="2.7109375" style="11" customWidth="1"/>
    <col min="59" max="59" width="37.85546875" style="11" customWidth="1"/>
    <col min="60" max="62" width="2.7109375" style="11" hidden="1" customWidth="1"/>
    <col min="63" max="63" width="31.140625" style="11" hidden="1" customWidth="1"/>
    <col min="64" max="68" width="27.85546875" style="11" hidden="1" customWidth="1"/>
    <col min="69" max="69" width="37.5703125" style="11" hidden="1" customWidth="1"/>
    <col min="70" max="70" width="11.5703125" style="11" hidden="1" customWidth="1"/>
    <col min="71" max="71" width="33.7109375" style="11" hidden="1" customWidth="1"/>
    <col min="72" max="72" width="24.5703125" style="11" hidden="1" customWidth="1"/>
    <col min="73" max="73" width="22" style="11" hidden="1" customWidth="1"/>
    <col min="74" max="74" width="22.42578125" style="11" hidden="1" customWidth="1"/>
    <col min="75" max="76" width="11.5703125" style="11" hidden="1" customWidth="1"/>
    <col min="77" max="77" width="40.42578125" style="11" hidden="1" customWidth="1"/>
    <col min="78" max="78" width="13.140625" style="11" hidden="1" customWidth="1"/>
    <col min="79" max="84" width="11.5703125" style="11" hidden="1" customWidth="1"/>
    <col min="85" max="85" width="36.7109375" style="11" hidden="1" customWidth="1"/>
    <col min="86" max="91" width="11.5703125" style="11" hidden="1" customWidth="1"/>
    <col min="92" max="97" width="0" style="11" hidden="1" customWidth="1"/>
    <col min="98" max="16384" width="11.5703125" style="11"/>
  </cols>
  <sheetData>
    <row r="1" spans="1:64" ht="15.6" customHeight="1">
      <c r="A1" s="440"/>
      <c r="B1" s="441"/>
      <c r="C1" s="441"/>
      <c r="D1" s="441"/>
      <c r="E1" s="441"/>
      <c r="F1" s="441"/>
      <c r="G1" s="441"/>
      <c r="H1" s="441"/>
      <c r="I1" s="441"/>
      <c r="J1" s="441"/>
      <c r="K1" s="9"/>
      <c r="L1" s="9"/>
      <c r="M1" s="9"/>
      <c r="N1" s="9"/>
      <c r="O1" s="10"/>
      <c r="P1" s="446" t="s">
        <v>350</v>
      </c>
      <c r="Q1" s="447"/>
      <c r="R1" s="447"/>
      <c r="S1" s="447"/>
      <c r="T1" s="447"/>
      <c r="U1" s="448"/>
      <c r="V1" s="580" t="s">
        <v>422</v>
      </c>
      <c r="W1" s="581"/>
      <c r="X1" s="581"/>
      <c r="Y1" s="581"/>
      <c r="Z1" s="581"/>
      <c r="AA1" s="581"/>
      <c r="AB1" s="581"/>
      <c r="AC1" s="581"/>
      <c r="AD1" s="581"/>
      <c r="AE1" s="581"/>
      <c r="AF1" s="581"/>
      <c r="AG1" s="581"/>
      <c r="AH1" s="581"/>
      <c r="AI1" s="581"/>
      <c r="AJ1" s="581"/>
      <c r="AK1" s="581"/>
      <c r="AL1" s="581"/>
      <c r="AM1" s="581"/>
      <c r="AN1" s="581"/>
      <c r="AO1" s="581"/>
      <c r="AP1" s="581"/>
      <c r="AQ1" s="581"/>
      <c r="AR1" s="581"/>
      <c r="AS1" s="581"/>
      <c r="AT1" s="581"/>
      <c r="AU1" s="581"/>
      <c r="AV1" s="581"/>
      <c r="AW1" s="581"/>
      <c r="AX1" s="581"/>
      <c r="AY1" s="581"/>
      <c r="AZ1" s="582"/>
      <c r="BA1" s="568" t="s">
        <v>423</v>
      </c>
      <c r="BB1" s="569"/>
      <c r="BC1" s="569"/>
      <c r="BD1" s="569"/>
      <c r="BE1" s="569"/>
      <c r="BF1" s="570"/>
      <c r="BG1" s="565" t="s">
        <v>424</v>
      </c>
    </row>
    <row r="2" spans="1:64" ht="15.6" customHeight="1">
      <c r="A2" s="442"/>
      <c r="B2" s="443"/>
      <c r="C2" s="443"/>
      <c r="D2" s="443"/>
      <c r="E2" s="443"/>
      <c r="F2" s="443"/>
      <c r="G2" s="443"/>
      <c r="H2" s="443"/>
      <c r="I2" s="443"/>
      <c r="J2" s="443"/>
      <c r="K2" s="12"/>
      <c r="L2" s="12"/>
      <c r="M2" s="12"/>
      <c r="N2" s="12"/>
      <c r="O2" s="13"/>
      <c r="P2" s="449"/>
      <c r="Q2" s="450"/>
      <c r="R2" s="450"/>
      <c r="S2" s="450"/>
      <c r="T2" s="450"/>
      <c r="U2" s="451"/>
      <c r="V2" s="583"/>
      <c r="W2" s="584"/>
      <c r="X2" s="584"/>
      <c r="Y2" s="584"/>
      <c r="Z2" s="584"/>
      <c r="AA2" s="584"/>
      <c r="AB2" s="584"/>
      <c r="AC2" s="584"/>
      <c r="AD2" s="584"/>
      <c r="AE2" s="584"/>
      <c r="AF2" s="584"/>
      <c r="AG2" s="584"/>
      <c r="AH2" s="584"/>
      <c r="AI2" s="584"/>
      <c r="AJ2" s="584"/>
      <c r="AK2" s="584"/>
      <c r="AL2" s="584"/>
      <c r="AM2" s="584"/>
      <c r="AN2" s="584"/>
      <c r="AO2" s="584"/>
      <c r="AP2" s="584"/>
      <c r="AQ2" s="584"/>
      <c r="AR2" s="584"/>
      <c r="AS2" s="584"/>
      <c r="AT2" s="584"/>
      <c r="AU2" s="584"/>
      <c r="AV2" s="584"/>
      <c r="AW2" s="584"/>
      <c r="AX2" s="584"/>
      <c r="AY2" s="584"/>
      <c r="AZ2" s="585"/>
      <c r="BA2" s="571"/>
      <c r="BB2" s="572"/>
      <c r="BC2" s="572"/>
      <c r="BD2" s="572"/>
      <c r="BE2" s="572"/>
      <c r="BF2" s="573"/>
      <c r="BG2" s="566"/>
    </row>
    <row r="3" spans="1:64" ht="15.6" customHeight="1">
      <c r="A3" s="442"/>
      <c r="B3" s="443"/>
      <c r="C3" s="443"/>
      <c r="D3" s="443"/>
      <c r="E3" s="443"/>
      <c r="F3" s="443"/>
      <c r="G3" s="443"/>
      <c r="H3" s="443"/>
      <c r="I3" s="443"/>
      <c r="J3" s="443"/>
      <c r="K3" s="12"/>
      <c r="L3" s="12"/>
      <c r="M3" s="12"/>
      <c r="N3" s="12"/>
      <c r="O3" s="13"/>
      <c r="P3" s="449" t="s">
        <v>425</v>
      </c>
      <c r="Q3" s="450"/>
      <c r="R3" s="450"/>
      <c r="S3" s="450"/>
      <c r="T3" s="450"/>
      <c r="U3" s="451"/>
      <c r="V3" s="586" t="s">
        <v>426</v>
      </c>
      <c r="W3" s="587"/>
      <c r="X3" s="587"/>
      <c r="Y3" s="587"/>
      <c r="Z3" s="587"/>
      <c r="AA3" s="587"/>
      <c r="AB3" s="587"/>
      <c r="AC3" s="587"/>
      <c r="AD3" s="587"/>
      <c r="AE3" s="587"/>
      <c r="AF3" s="587"/>
      <c r="AG3" s="587"/>
      <c r="AH3" s="587"/>
      <c r="AI3" s="587"/>
      <c r="AJ3" s="587"/>
      <c r="AK3" s="587"/>
      <c r="AL3" s="587"/>
      <c r="AM3" s="587"/>
      <c r="AN3" s="587"/>
      <c r="AO3" s="587"/>
      <c r="AP3" s="587"/>
      <c r="AQ3" s="587"/>
      <c r="AR3" s="587"/>
      <c r="AS3" s="587"/>
      <c r="AT3" s="587"/>
      <c r="AU3" s="587"/>
      <c r="AV3" s="587"/>
      <c r="AW3" s="587"/>
      <c r="AX3" s="587"/>
      <c r="AY3" s="587"/>
      <c r="AZ3" s="588"/>
      <c r="BA3" s="574" t="s">
        <v>427</v>
      </c>
      <c r="BB3" s="575"/>
      <c r="BC3" s="575"/>
      <c r="BD3" s="575"/>
      <c r="BE3" s="575"/>
      <c r="BF3" s="576"/>
      <c r="BG3" s="566" t="str">
        <f>+"06"</f>
        <v>06</v>
      </c>
    </row>
    <row r="4" spans="1:64" ht="15.6" customHeight="1" thickBot="1">
      <c r="A4" s="444"/>
      <c r="B4" s="445"/>
      <c r="C4" s="445"/>
      <c r="D4" s="445"/>
      <c r="E4" s="445"/>
      <c r="F4" s="445"/>
      <c r="G4" s="445"/>
      <c r="H4" s="445"/>
      <c r="I4" s="445"/>
      <c r="J4" s="445"/>
      <c r="K4" s="14"/>
      <c r="L4" s="14"/>
      <c r="M4" s="14"/>
      <c r="N4" s="14"/>
      <c r="O4" s="15"/>
      <c r="P4" s="452"/>
      <c r="Q4" s="453"/>
      <c r="R4" s="453"/>
      <c r="S4" s="453"/>
      <c r="T4" s="453"/>
      <c r="U4" s="454"/>
      <c r="V4" s="589"/>
      <c r="W4" s="590"/>
      <c r="X4" s="590"/>
      <c r="Y4" s="590"/>
      <c r="Z4" s="590"/>
      <c r="AA4" s="590"/>
      <c r="AB4" s="590"/>
      <c r="AC4" s="590"/>
      <c r="AD4" s="590"/>
      <c r="AE4" s="590"/>
      <c r="AF4" s="590"/>
      <c r="AG4" s="590"/>
      <c r="AH4" s="590"/>
      <c r="AI4" s="590"/>
      <c r="AJ4" s="590"/>
      <c r="AK4" s="590"/>
      <c r="AL4" s="590"/>
      <c r="AM4" s="590"/>
      <c r="AN4" s="590"/>
      <c r="AO4" s="590"/>
      <c r="AP4" s="590"/>
      <c r="AQ4" s="590"/>
      <c r="AR4" s="590"/>
      <c r="AS4" s="590"/>
      <c r="AT4" s="590"/>
      <c r="AU4" s="590"/>
      <c r="AV4" s="590"/>
      <c r="AW4" s="590"/>
      <c r="AX4" s="590"/>
      <c r="AY4" s="590"/>
      <c r="AZ4" s="591"/>
      <c r="BA4" s="577"/>
      <c r="BB4" s="578"/>
      <c r="BC4" s="578"/>
      <c r="BD4" s="578"/>
      <c r="BE4" s="578"/>
      <c r="BF4" s="579"/>
      <c r="BG4" s="567"/>
    </row>
    <row r="5" spans="1:64" ht="15.6" customHeight="1">
      <c r="A5" s="18"/>
      <c r="BG5" s="20"/>
    </row>
    <row r="6" spans="1:64" ht="31.15" customHeight="1">
      <c r="A6" s="18"/>
      <c r="C6" s="19"/>
      <c r="D6" s="488" t="s">
        <v>2</v>
      </c>
      <c r="E6" s="488"/>
      <c r="F6" s="488"/>
      <c r="G6" s="488"/>
      <c r="J6" s="19"/>
      <c r="K6" s="596" t="str">
        <f>IF('Contexto Proceso'!$B$2="","",'Contexto Proceso'!$B$2)</f>
        <v>Planeación del Sistema de Gestión Integrado</v>
      </c>
      <c r="L6" s="596"/>
      <c r="M6" s="596"/>
      <c r="N6" s="596"/>
      <c r="O6" s="596"/>
      <c r="P6" s="596"/>
      <c r="Q6" s="596"/>
      <c r="R6" s="596"/>
      <c r="S6" s="596"/>
      <c r="T6" s="596"/>
      <c r="U6" s="596"/>
      <c r="V6" s="596"/>
      <c r="W6" s="596"/>
      <c r="X6" s="596"/>
      <c r="Y6" s="596"/>
      <c r="Z6" s="596"/>
      <c r="AA6" s="596"/>
      <c r="AB6" s="596"/>
      <c r="AC6" s="596"/>
      <c r="AD6" s="596"/>
      <c r="AE6" s="596"/>
      <c r="AF6" s="596"/>
      <c r="AG6" s="596"/>
      <c r="AH6" s="596"/>
      <c r="AI6" s="596"/>
      <c r="AJ6" s="596"/>
      <c r="AK6" s="596"/>
      <c r="AL6" s="596"/>
      <c r="AM6" s="596"/>
      <c r="AN6" s="596"/>
      <c r="AO6" s="596"/>
      <c r="AP6" s="596"/>
      <c r="AQ6" s="596"/>
      <c r="AR6" s="596"/>
      <c r="AS6" s="596"/>
      <c r="AT6" s="596"/>
      <c r="AU6" s="596"/>
      <c r="AV6" s="596"/>
      <c r="AW6" s="596"/>
      <c r="AX6" s="596"/>
      <c r="AY6" s="596"/>
      <c r="AZ6" s="596"/>
      <c r="BA6" s="596"/>
      <c r="BB6" s="596"/>
      <c r="BC6" s="596"/>
      <c r="BD6" s="596"/>
      <c r="BE6" s="596"/>
      <c r="BF6" s="596"/>
      <c r="BG6" s="20"/>
    </row>
    <row r="7" spans="1:64" ht="11.45" customHeight="1">
      <c r="A7" s="18"/>
      <c r="C7" s="19"/>
      <c r="D7" s="19"/>
      <c r="E7" s="19"/>
      <c r="F7" s="19"/>
      <c r="H7" s="19"/>
      <c r="I7" s="19"/>
      <c r="J7" s="19"/>
      <c r="O7" s="19"/>
      <c r="P7" s="176"/>
      <c r="Q7" s="176"/>
      <c r="R7" s="176"/>
      <c r="S7" s="176"/>
      <c r="T7" s="19"/>
      <c r="U7" s="19"/>
      <c r="V7" s="21"/>
      <c r="W7" s="21"/>
      <c r="X7" s="21"/>
      <c r="Y7" s="21"/>
      <c r="Z7" s="21"/>
      <c r="AA7" s="21"/>
      <c r="AB7" s="21"/>
      <c r="AC7" s="21"/>
      <c r="AD7" s="21"/>
      <c r="AE7" s="21"/>
      <c r="AF7" s="21"/>
      <c r="AG7" s="21"/>
      <c r="AH7" s="21"/>
      <c r="AI7" s="21"/>
      <c r="AJ7" s="21"/>
      <c r="AK7" s="21"/>
      <c r="AL7" s="21"/>
      <c r="AM7" s="21"/>
      <c r="AN7" s="21"/>
      <c r="AO7" s="21"/>
      <c r="AP7" s="21"/>
      <c r="BG7" s="20"/>
    </row>
    <row r="8" spans="1:64" ht="31.15" customHeight="1">
      <c r="A8" s="18"/>
      <c r="C8" s="19"/>
      <c r="D8" s="488" t="s">
        <v>360</v>
      </c>
      <c r="E8" s="488"/>
      <c r="F8" s="488"/>
      <c r="G8" s="488"/>
      <c r="J8" s="22"/>
      <c r="K8" s="596" t="str">
        <f>IF('Contexto Proceso'!$B$10="","",'Contexto Proceso'!$B$10)</f>
        <v>Realizar una adecuada planeación del sistema de gestión integrado mediante la identificación de requisitos de las normas de calidad y medio ambiente necesarios para el establecidmiento de la información documentada requerida, con el fin de contribuir con la eficacia y efectividad institucional</v>
      </c>
      <c r="L8" s="596"/>
      <c r="M8" s="596"/>
      <c r="N8" s="596"/>
      <c r="O8" s="596"/>
      <c r="P8" s="596"/>
      <c r="Q8" s="596"/>
      <c r="R8" s="596"/>
      <c r="S8" s="596"/>
      <c r="T8" s="596"/>
      <c r="U8" s="596"/>
      <c r="V8" s="596"/>
      <c r="W8" s="596"/>
      <c r="X8" s="596"/>
      <c r="Y8" s="596"/>
      <c r="Z8" s="596"/>
      <c r="AA8" s="596"/>
      <c r="AB8" s="596"/>
      <c r="AC8" s="596"/>
      <c r="AD8" s="596"/>
      <c r="AE8" s="596"/>
      <c r="AF8" s="596"/>
      <c r="AG8" s="596"/>
      <c r="AH8" s="596"/>
      <c r="AI8" s="596"/>
      <c r="AJ8" s="596"/>
      <c r="AK8" s="596"/>
      <c r="AL8" s="596"/>
      <c r="AM8" s="596"/>
      <c r="AN8" s="596"/>
      <c r="AO8" s="596"/>
      <c r="AP8" s="596"/>
      <c r="AQ8" s="596"/>
      <c r="AR8" s="596"/>
      <c r="AS8" s="596"/>
      <c r="AT8" s="596"/>
      <c r="AU8" s="596"/>
      <c r="AV8" s="596"/>
      <c r="AW8" s="596"/>
      <c r="AX8" s="596"/>
      <c r="AY8" s="596"/>
      <c r="AZ8" s="596"/>
      <c r="BA8" s="596"/>
      <c r="BB8" s="596"/>
      <c r="BC8" s="596"/>
      <c r="BD8" s="596"/>
      <c r="BE8" s="596"/>
      <c r="BF8" s="596"/>
      <c r="BG8" s="20"/>
    </row>
    <row r="9" spans="1:64" ht="11.45" customHeight="1">
      <c r="A9" s="18"/>
      <c r="C9" s="19"/>
      <c r="D9" s="176"/>
      <c r="E9" s="176"/>
      <c r="F9" s="176"/>
      <c r="G9" s="176"/>
      <c r="J9" s="22"/>
      <c r="K9" s="177"/>
      <c r="L9" s="177"/>
      <c r="M9" s="177"/>
      <c r="N9" s="177"/>
      <c r="O9" s="177"/>
      <c r="P9" s="177"/>
      <c r="Q9" s="177"/>
      <c r="R9" s="177"/>
      <c r="S9" s="177"/>
      <c r="T9" s="177"/>
      <c r="U9" s="177"/>
      <c r="V9" s="177"/>
      <c r="W9" s="177"/>
      <c r="X9" s="177"/>
      <c r="Y9" s="177"/>
      <c r="Z9" s="177"/>
      <c r="AA9" s="177"/>
      <c r="AB9" s="177"/>
      <c r="AC9" s="177"/>
      <c r="AD9" s="177"/>
      <c r="AE9" s="177"/>
      <c r="AF9" s="177"/>
      <c r="AG9" s="177"/>
      <c r="AH9" s="177"/>
      <c r="AI9" s="177"/>
      <c r="AJ9" s="177"/>
      <c r="AK9" s="177"/>
      <c r="AL9" s="177"/>
      <c r="AM9" s="177"/>
      <c r="AN9" s="177"/>
      <c r="AO9" s="177"/>
      <c r="AP9" s="177"/>
      <c r="AQ9" s="177"/>
      <c r="AR9" s="177"/>
      <c r="AS9" s="177"/>
      <c r="AT9" s="177"/>
      <c r="AU9" s="177"/>
      <c r="AV9" s="177"/>
      <c r="AW9" s="177"/>
      <c r="AX9" s="177"/>
      <c r="AY9" s="177"/>
      <c r="AZ9" s="177"/>
      <c r="BA9" s="177"/>
      <c r="BB9" s="177"/>
      <c r="BG9" s="20"/>
    </row>
    <row r="10" spans="1:64" ht="31.15" customHeight="1">
      <c r="A10" s="18"/>
      <c r="C10" s="19"/>
      <c r="D10" s="488" t="s">
        <v>428</v>
      </c>
      <c r="E10" s="488"/>
      <c r="F10" s="488"/>
      <c r="G10" s="488"/>
      <c r="H10" s="488"/>
      <c r="I10" s="488"/>
      <c r="J10" s="22"/>
      <c r="K10" s="497"/>
      <c r="L10" s="498"/>
      <c r="M10" s="498"/>
      <c r="N10" s="498"/>
      <c r="O10" s="498"/>
      <c r="P10" s="498"/>
      <c r="Q10" s="498"/>
      <c r="R10" s="498"/>
      <c r="S10" s="498"/>
      <c r="T10" s="498"/>
      <c r="U10" s="498"/>
      <c r="V10" s="498"/>
      <c r="W10" s="498"/>
      <c r="X10" s="498"/>
      <c r="Y10" s="498"/>
      <c r="Z10" s="498"/>
      <c r="AA10" s="498"/>
      <c r="AB10" s="498"/>
      <c r="AC10" s="498"/>
      <c r="AD10" s="498"/>
      <c r="AE10" s="498"/>
      <c r="AF10" s="498"/>
      <c r="AG10" s="498"/>
      <c r="AH10" s="498"/>
      <c r="AI10" s="498"/>
      <c r="AJ10" s="499"/>
      <c r="AK10" s="101"/>
      <c r="AL10" s="22"/>
      <c r="AM10" s="22"/>
      <c r="AN10" s="22"/>
      <c r="AO10" s="22"/>
      <c r="AP10" s="22"/>
      <c r="AQ10" s="500" t="s">
        <v>430</v>
      </c>
      <c r="AR10" s="500"/>
      <c r="AS10" s="500"/>
      <c r="AT10" s="500"/>
      <c r="AU10" s="500"/>
      <c r="AV10" s="500"/>
      <c r="AW10" s="595"/>
      <c r="AX10" s="592"/>
      <c r="AY10" s="593"/>
      <c r="AZ10" s="593"/>
      <c r="BA10" s="593"/>
      <c r="BB10" s="593"/>
      <c r="BC10" s="593"/>
      <c r="BD10" s="593"/>
      <c r="BE10" s="593"/>
      <c r="BF10" s="594"/>
      <c r="BG10" s="20"/>
    </row>
    <row r="11" spans="1:64" ht="14.25" customHeight="1">
      <c r="A11" s="18"/>
      <c r="C11" s="19"/>
      <c r="D11" s="19"/>
      <c r="E11" s="19"/>
      <c r="F11" s="176"/>
      <c r="G11" s="176"/>
      <c r="H11" s="176"/>
      <c r="I11" s="176"/>
      <c r="J11" s="22"/>
      <c r="K11" s="177"/>
      <c r="L11" s="177"/>
      <c r="M11" s="177"/>
      <c r="N11" s="177"/>
      <c r="O11" s="177"/>
      <c r="P11" s="177"/>
      <c r="Q11" s="177"/>
      <c r="R11" s="177"/>
      <c r="S11" s="177"/>
      <c r="T11" s="177"/>
      <c r="U11" s="177"/>
      <c r="V11" s="177"/>
      <c r="W11" s="177"/>
      <c r="X11" s="177"/>
      <c r="Y11" s="177"/>
      <c r="Z11" s="177"/>
      <c r="AA11" s="177"/>
      <c r="AB11" s="177"/>
      <c r="AC11" s="177"/>
      <c r="AD11" s="177"/>
      <c r="AE11" s="177"/>
      <c r="AF11" s="177"/>
      <c r="AG11" s="177"/>
      <c r="AH11" s="177"/>
      <c r="AI11" s="177"/>
      <c r="AJ11" s="177"/>
      <c r="AK11" s="177"/>
      <c r="AL11" s="177"/>
      <c r="AM11" s="177"/>
      <c r="AN11" s="177"/>
      <c r="AO11" s="177"/>
      <c r="AP11" s="177"/>
      <c r="AQ11" s="177"/>
      <c r="AR11" s="177"/>
      <c r="AS11" s="177"/>
      <c r="AT11" s="495" t="s">
        <v>431</v>
      </c>
      <c r="AU11" s="495"/>
      <c r="AV11" s="495"/>
      <c r="AW11" s="495"/>
      <c r="AX11" s="495"/>
      <c r="AY11" s="495"/>
      <c r="AZ11" s="495"/>
      <c r="BA11" s="495"/>
      <c r="BB11" s="495"/>
      <c r="BC11" s="495"/>
      <c r="BG11" s="20"/>
    </row>
    <row r="12" spans="1:64" ht="23.45" customHeight="1">
      <c r="A12" s="18"/>
      <c r="C12" s="19"/>
      <c r="D12" s="19"/>
      <c r="E12" s="19"/>
      <c r="F12" s="176"/>
      <c r="G12" s="176"/>
      <c r="H12" s="176"/>
      <c r="I12" s="176"/>
      <c r="J12" s="22"/>
      <c r="K12" s="177"/>
      <c r="L12" s="177"/>
      <c r="M12" s="177"/>
      <c r="N12" s="177"/>
      <c r="O12" s="177"/>
      <c r="P12" s="177"/>
      <c r="Q12" s="177"/>
      <c r="R12" s="177"/>
      <c r="S12" s="177"/>
      <c r="T12" s="177"/>
      <c r="U12" s="177"/>
      <c r="V12" s="177"/>
      <c r="W12" s="177"/>
      <c r="X12" s="177"/>
      <c r="Y12" s="177"/>
      <c r="Z12" s="177"/>
      <c r="AA12" s="177"/>
      <c r="AB12" s="177"/>
      <c r="AC12" s="177"/>
      <c r="AD12" s="177"/>
      <c r="AE12" s="177"/>
      <c r="AF12" s="177"/>
      <c r="AG12" s="177"/>
      <c r="AH12" s="177"/>
      <c r="AI12" s="177"/>
      <c r="AJ12" s="177"/>
      <c r="AK12" s="177"/>
      <c r="AL12" s="177"/>
      <c r="AM12" s="177"/>
      <c r="AN12" s="177"/>
      <c r="AO12" s="177"/>
      <c r="AP12" s="177"/>
      <c r="AQ12" s="177"/>
      <c r="AR12" s="177"/>
      <c r="AS12" s="177"/>
      <c r="AT12" s="23"/>
      <c r="AU12" s="23"/>
      <c r="AV12" s="23"/>
      <c r="AW12" s="23"/>
      <c r="AX12" s="23"/>
      <c r="AY12" s="23"/>
      <c r="AZ12" s="23"/>
      <c r="BA12" s="23"/>
      <c r="BB12" s="23"/>
      <c r="BC12" s="23"/>
      <c r="BG12" s="20"/>
      <c r="BJ12" s="104" t="s">
        <v>0</v>
      </c>
      <c r="BK12" s="24" t="s">
        <v>432</v>
      </c>
    </row>
    <row r="13" spans="1:64" ht="31.15" customHeight="1">
      <c r="A13" s="18"/>
      <c r="C13" s="19"/>
      <c r="E13" s="22"/>
      <c r="F13" s="22"/>
      <c r="G13" s="22"/>
      <c r="H13" s="22"/>
      <c r="I13" s="22"/>
      <c r="J13" s="22"/>
      <c r="L13" s="22"/>
      <c r="M13" s="500" t="s">
        <v>1</v>
      </c>
      <c r="N13" s="500"/>
      <c r="O13" s="500"/>
      <c r="P13" s="500"/>
      <c r="Q13" s="500"/>
      <c r="R13" s="500"/>
      <c r="S13" s="500"/>
      <c r="T13" s="500"/>
      <c r="U13" s="22"/>
      <c r="V13" s="497"/>
      <c r="W13" s="498"/>
      <c r="X13" s="498"/>
      <c r="Y13" s="498"/>
      <c r="Z13" s="498"/>
      <c r="AA13" s="498"/>
      <c r="AB13" s="498"/>
      <c r="AC13" s="498"/>
      <c r="AD13" s="498"/>
      <c r="AE13" s="498"/>
      <c r="AF13" s="498"/>
      <c r="AG13" s="498"/>
      <c r="AH13" s="498"/>
      <c r="AI13" s="498"/>
      <c r="AJ13" s="499"/>
      <c r="AK13" s="25" t="str">
        <f>IF(V13=Datos!B2,1,IF(V13=Datos!B3,2,IF(V13=Datos!B4,3,IF(V13=Datos!B5,4,IF(V13=Datos!B6,5,"")))))</f>
        <v/>
      </c>
      <c r="AU13" s="177"/>
      <c r="AV13" s="177"/>
      <c r="AW13" s="177"/>
      <c r="AX13" s="177"/>
      <c r="AY13" s="177"/>
      <c r="AZ13" s="177"/>
      <c r="BA13" s="177"/>
      <c r="BB13" s="177"/>
      <c r="BG13" s="20"/>
      <c r="BJ13" s="26">
        <v>1</v>
      </c>
      <c r="BK13" s="26" t="s">
        <v>433</v>
      </c>
      <c r="BL13" s="11" t="s">
        <v>434</v>
      </c>
    </row>
    <row r="14" spans="1:64" ht="30" customHeight="1" thickBot="1">
      <c r="A14" s="34"/>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BG14" s="20"/>
      <c r="BJ14" s="26">
        <v>2</v>
      </c>
      <c r="BK14" s="26" t="s">
        <v>156</v>
      </c>
      <c r="BL14" s="11" t="s">
        <v>435</v>
      </c>
    </row>
    <row r="15" spans="1:64" ht="32.450000000000003" customHeight="1" thickBot="1">
      <c r="A15" s="380" t="str">
        <f>IF(AK13=Datos!$A$6,"IDENTIFICACIÓN DE LA OPORTUNIDAD","IDENTIFICACIÓN DEL RIESGO")</f>
        <v>IDENTIFICACIÓN DEL RIESGO</v>
      </c>
      <c r="B15" s="381"/>
      <c r="C15" s="381"/>
      <c r="D15" s="381"/>
      <c r="E15" s="381"/>
      <c r="F15" s="381"/>
      <c r="G15" s="381"/>
      <c r="H15" s="381"/>
      <c r="I15" s="381"/>
      <c r="J15" s="382"/>
      <c r="K15" s="27"/>
      <c r="L15" s="27"/>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7"/>
      <c r="BJ15" s="26">
        <v>3</v>
      </c>
      <c r="BK15" s="26" t="s">
        <v>436</v>
      </c>
      <c r="BL15" s="11" t="s">
        <v>437</v>
      </c>
    </row>
    <row r="16" spans="1:64" ht="15.6" customHeight="1">
      <c r="A16" s="18"/>
      <c r="B16" s="28"/>
      <c r="C16" s="28"/>
      <c r="D16" s="28"/>
      <c r="E16" s="28"/>
      <c r="F16" s="28"/>
      <c r="G16" s="28"/>
      <c r="H16" s="28"/>
      <c r="I16" s="28"/>
      <c r="J16" s="28"/>
      <c r="BG16" s="20"/>
      <c r="BJ16" s="26">
        <v>4</v>
      </c>
      <c r="BK16" s="26" t="s">
        <v>438</v>
      </c>
      <c r="BL16" s="11" t="s">
        <v>439</v>
      </c>
    </row>
    <row r="17" spans="1:85" ht="15.6" customHeight="1">
      <c r="A17" s="18"/>
      <c r="B17" s="28"/>
      <c r="C17" s="28"/>
      <c r="D17" s="455" t="s">
        <v>440</v>
      </c>
      <c r="E17" s="455"/>
      <c r="F17" s="455"/>
      <c r="G17" s="455"/>
      <c r="H17" s="455"/>
      <c r="I17" s="455"/>
      <c r="J17" s="455"/>
      <c r="K17" s="455"/>
      <c r="L17" s="455"/>
      <c r="M17" s="455"/>
      <c r="N17" s="455"/>
      <c r="O17" s="455"/>
      <c r="P17" s="455"/>
      <c r="Q17" s="455"/>
      <c r="S17" s="455" t="s">
        <v>441</v>
      </c>
      <c r="T17" s="455"/>
      <c r="U17" s="455"/>
      <c r="V17" s="455"/>
      <c r="X17" s="455" t="s">
        <v>442</v>
      </c>
      <c r="Y17" s="455"/>
      <c r="Z17" s="455"/>
      <c r="AA17" s="455"/>
      <c r="AB17" s="455"/>
      <c r="AC17" s="455"/>
      <c r="AD17" s="455"/>
      <c r="AE17" s="455"/>
      <c r="AF17" s="455"/>
      <c r="AG17" s="455"/>
      <c r="AH17" s="455"/>
      <c r="AI17" s="455"/>
      <c r="AJ17" s="455"/>
      <c r="AK17" s="455"/>
      <c r="AL17" s="455"/>
      <c r="AM17" s="455"/>
      <c r="AN17" s="455"/>
      <c r="AO17" s="455"/>
      <c r="AP17" s="455"/>
      <c r="AQ17" s="455"/>
      <c r="AR17" s="455"/>
      <c r="AS17" s="455"/>
      <c r="AT17" s="455"/>
      <c r="AU17" s="455"/>
      <c r="AV17" s="455"/>
      <c r="AW17" s="455"/>
      <c r="AX17" s="455"/>
      <c r="AY17" s="455"/>
      <c r="AZ17" s="455"/>
      <c r="BA17" s="455"/>
      <c r="BB17" s="455"/>
      <c r="BG17" s="20"/>
      <c r="BJ17" s="26">
        <v>5</v>
      </c>
      <c r="BK17" s="26" t="s">
        <v>171</v>
      </c>
      <c r="BL17" s="11" t="s">
        <v>443</v>
      </c>
    </row>
    <row r="18" spans="1:85" ht="31.15" customHeight="1">
      <c r="A18" s="18"/>
      <c r="D18" s="456"/>
      <c r="E18" s="456"/>
      <c r="F18" s="456"/>
      <c r="G18" s="456"/>
      <c r="H18" s="456"/>
      <c r="I18" s="456"/>
      <c r="J18" s="456"/>
      <c r="K18" s="456"/>
      <c r="L18" s="456"/>
      <c r="M18" s="456"/>
      <c r="N18" s="456"/>
      <c r="O18" s="456"/>
      <c r="P18" s="456"/>
      <c r="Q18" s="456"/>
      <c r="S18" s="456"/>
      <c r="T18" s="456"/>
      <c r="U18" s="456"/>
      <c r="V18" s="456"/>
      <c r="X18" s="456"/>
      <c r="Y18" s="456"/>
      <c r="Z18" s="456"/>
      <c r="AA18" s="456"/>
      <c r="AB18" s="456"/>
      <c r="AC18" s="456"/>
      <c r="AD18" s="456"/>
      <c r="AE18" s="456"/>
      <c r="AF18" s="456"/>
      <c r="AG18" s="456"/>
      <c r="AH18" s="456"/>
      <c r="AI18" s="456"/>
      <c r="AJ18" s="456"/>
      <c r="AK18" s="456"/>
      <c r="AL18" s="456"/>
      <c r="AM18" s="456"/>
      <c r="AN18" s="456"/>
      <c r="AO18" s="456"/>
      <c r="AP18" s="456"/>
      <c r="AQ18" s="456"/>
      <c r="AR18" s="456"/>
      <c r="AS18" s="456"/>
      <c r="AT18" s="456"/>
      <c r="AU18" s="456"/>
      <c r="AV18" s="456"/>
      <c r="AW18" s="456"/>
      <c r="AX18" s="456"/>
      <c r="AY18" s="456"/>
      <c r="AZ18" s="456"/>
      <c r="BA18" s="456"/>
      <c r="BB18" s="456"/>
      <c r="BC18" s="456"/>
      <c r="BD18" s="456"/>
      <c r="BE18" s="456"/>
      <c r="BF18" s="456"/>
      <c r="BG18" s="20"/>
    </row>
    <row r="19" spans="1:85" ht="15.6" customHeight="1">
      <c r="A19" s="18"/>
      <c r="B19" s="39"/>
      <c r="C19" s="39"/>
      <c r="D19" s="39"/>
      <c r="E19" s="39"/>
      <c r="BF19" s="140"/>
      <c r="BG19" s="102" t="s">
        <v>22</v>
      </c>
      <c r="BK19" s="11" t="s">
        <v>445</v>
      </c>
      <c r="BL19" s="11" t="s">
        <v>446</v>
      </c>
      <c r="BM19" s="11" t="s">
        <v>447</v>
      </c>
      <c r="BN19" s="11" t="s">
        <v>448</v>
      </c>
      <c r="BO19" s="11" t="s">
        <v>449</v>
      </c>
      <c r="BP19" s="11" t="s">
        <v>450</v>
      </c>
      <c r="BQ19" s="11" t="s">
        <v>451</v>
      </c>
      <c r="BS19" s="11" t="s">
        <v>452</v>
      </c>
      <c r="BT19" s="11" t="s">
        <v>453</v>
      </c>
      <c r="BU19" s="11" t="s">
        <v>454</v>
      </c>
      <c r="BV19" s="11" t="s">
        <v>455</v>
      </c>
      <c r="BW19" s="11" t="s">
        <v>456</v>
      </c>
      <c r="BX19" s="11" t="s">
        <v>457</v>
      </c>
      <c r="BY19" s="11" t="s">
        <v>458</v>
      </c>
      <c r="CA19" s="11" t="s">
        <v>459</v>
      </c>
      <c r="CB19" s="11" t="s">
        <v>460</v>
      </c>
      <c r="CC19" s="11" t="s">
        <v>461</v>
      </c>
      <c r="CD19" s="11" t="s">
        <v>462</v>
      </c>
      <c r="CE19" s="11" t="s">
        <v>463</v>
      </c>
      <c r="CF19" s="11" t="s">
        <v>464</v>
      </c>
      <c r="CG19" s="11" t="s">
        <v>465</v>
      </c>
    </row>
    <row r="20" spans="1:85" ht="15.6" customHeight="1">
      <c r="A20" s="18"/>
      <c r="B20" s="39"/>
      <c r="C20" s="39"/>
      <c r="D20" s="496" t="str">
        <f>IF(AK13=Datos!$A$6,"Nombre de la oportunidad","Nombre del riesgo")</f>
        <v>Nombre del riesgo</v>
      </c>
      <c r="E20" s="496"/>
      <c r="F20" s="496"/>
      <c r="G20" s="496"/>
      <c r="H20" s="496"/>
      <c r="I20" s="496"/>
      <c r="J20" s="496"/>
      <c r="K20" s="496"/>
      <c r="L20" s="496"/>
      <c r="M20" s="496"/>
      <c r="N20" s="496"/>
      <c r="O20" s="496"/>
      <c r="P20" s="496"/>
      <c r="Q20" s="496"/>
      <c r="R20" s="496"/>
      <c r="S20" s="496"/>
      <c r="T20" s="496"/>
      <c r="U20" s="496"/>
      <c r="V20" s="496"/>
      <c r="W20" s="496"/>
      <c r="X20" s="496"/>
      <c r="Y20" s="496"/>
      <c r="Z20" s="496"/>
      <c r="AA20" s="496"/>
      <c r="AB20" s="496"/>
      <c r="AC20" s="496"/>
      <c r="AD20" s="496"/>
      <c r="AE20" s="496"/>
      <c r="AF20" s="496"/>
      <c r="AG20" s="496"/>
      <c r="AH20" s="496"/>
      <c r="AI20" s="496"/>
      <c r="AJ20" s="496"/>
      <c r="AK20" s="496"/>
      <c r="AL20" s="496"/>
      <c r="AM20" s="496"/>
      <c r="AN20" s="496"/>
      <c r="AO20" s="496"/>
      <c r="AP20" s="496"/>
      <c r="AQ20" s="496"/>
      <c r="AR20" s="496"/>
      <c r="AS20" s="496"/>
      <c r="AT20" s="496"/>
      <c r="AU20" s="496"/>
      <c r="AV20" s="496"/>
      <c r="AW20" s="496"/>
      <c r="AX20" s="496"/>
      <c r="AY20" s="496"/>
      <c r="AZ20" s="496"/>
      <c r="BA20" s="496"/>
      <c r="BB20" s="496"/>
      <c r="BC20" s="496"/>
      <c r="BG20" s="20"/>
      <c r="BK20" s="26" t="str">
        <f>IF('Contexto Estrat. Ins'!$C$7&lt;&gt;"",'Contexto Estrat. Ins'!$C$6,"")</f>
        <v>Planta de personal autorizada insuficiente frente al crecimiento de requerimientos por parte de las partes interesadas</v>
      </c>
      <c r="BL20" s="26" t="str">
        <f>IF('Contexto Estrat. Ins'!$C$8&lt;&gt;"",'Contexto Estrat. Ins'!$C$6,"")</f>
        <v>Planta de personal autorizada insuficiente frente al crecimiento de requerimientos por parte de las partes interesadas</v>
      </c>
      <c r="BM20" s="26" t="str">
        <f>IF('Contexto Estrat. Ins'!$C$9&lt;&gt;"",'Contexto Estrat. Ins'!$C$6,"")</f>
        <v>Planta de personal autorizada insuficiente frente al crecimiento de requerimientos por parte de las partes interesadas</v>
      </c>
      <c r="BN20" s="26" t="str">
        <f>IF('Contexto Estrat. Ins'!$C$10&lt;&gt;"",'Contexto Estrat. Ins'!$C$6,"")</f>
        <v>Planta de personal autorizada insuficiente frente al crecimiento de requerimientos por parte de las partes interesadas</v>
      </c>
      <c r="BO20" s="26" t="str">
        <f>IF('Contexto Estrat. Ins'!$C$11&lt;&gt;"",'Contexto Estrat. Ins'!$C$6,"")</f>
        <v/>
      </c>
      <c r="BP20" s="26" t="str">
        <f>IF('Contexto Estrat. Ins'!$C$12&lt;&gt;"",'Contexto Estrat. Ins'!$C$6,"")</f>
        <v/>
      </c>
      <c r="BQ20" s="26" t="str">
        <f>IF($D$29='Contexto Estrat. Ins'!$B$7,BK20,IF($D$29='Contexto Estrat. Ins'!$B$8,BL20,IF($D$29='Contexto Estrat. Ins'!$B$9,BM20,IF($D$29='Contexto Estrat. Ins'!$B$10,BN20,IF($D$29='Contexto Estrat. Ins'!$B$11,BO20,IF($D$29='Contexto Estrat. Ins'!$B$12,BP20,""))))))</f>
        <v/>
      </c>
      <c r="BS20" s="26" t="str">
        <f>IF('Contexto Estrat. Ins'!$C$37&lt;&gt;"",'Contexto Estrat. Ins'!$C$36,"")</f>
        <v>Definición y aplicación de los modelos de riesgo sanitario IVC-SOA e IVC-SOA PAPF</v>
      </c>
      <c r="BT20" s="26" t="str">
        <f>IF('Contexto Estrat. Ins'!$C$38&lt;&gt;"",'Contexto Estrat. Ins'!$C$36,"")</f>
        <v/>
      </c>
      <c r="BU20" s="26" t="str">
        <f>IF('Contexto Estrat. Ins'!$C$39&lt;&gt;"",'Contexto Estrat. Ins'!$C$36,"")</f>
        <v/>
      </c>
      <c r="BV20" s="26" t="str">
        <f>IF('Contexto Estrat. Ins'!$C$40&lt;&gt;"",'Contexto Estrat. Ins'!$C$36,"")</f>
        <v>Definición y aplicación de los modelos de riesgo sanitario IVC-SOA e IVC-SOA PAPF</v>
      </c>
      <c r="BW20" s="26" t="str">
        <f>IF('Contexto Estrat. Ins'!$C$41&lt;&gt;"",'Contexto Estrat. Ins'!$C$36,"")</f>
        <v/>
      </c>
      <c r="BX20" s="26" t="str">
        <f>IF('Contexto Estrat. Ins'!$C$42&lt;&gt;"",'Contexto Estrat. Ins'!$C$36,"")</f>
        <v/>
      </c>
      <c r="BY20" s="26" t="str">
        <f>IF($D$29='Contexto Estrat. Ins'!$B$37,BS20,IF($D$29='Contexto Estrat. Ins'!$B$38,BT20,IF($D$29='Contexto Estrat. Ins'!$B$39,BU20,IF($D$29='Contexto Estrat. Ins'!$B$40,BV20,IF($D$29='Contexto Estrat. Ins'!$B$41,BW20,IF($D$29='Contexto Estrat. Ins'!$B$42,BX20,""))))))</f>
        <v/>
      </c>
      <c r="CA20" s="26" t="str">
        <f>IF('Contexto Estrat. Ins'!$C$17&lt;&gt;"",'Contexto Estrat. Ins'!$C$16,"")</f>
        <v>Aprobación de presupuesto inferior a las necesidades del Invima</v>
      </c>
      <c r="CB20" s="26" t="str">
        <f>IF('Contexto Estrat. Ins'!$C$18&lt;&gt;"",'Contexto Estrat. Ins'!$C$16,"")</f>
        <v>Aprobación de presupuesto inferior a las necesidades del Invima</v>
      </c>
      <c r="CC20" s="26" t="str">
        <f>IF('Contexto Estrat. Ins'!$C$19&lt;&gt;"",'Contexto Estrat. Ins'!$C$16,"")</f>
        <v>Aprobación de presupuesto inferior a las necesidades del Invima</v>
      </c>
      <c r="CD20" s="26" t="str">
        <f>IF('Contexto Estrat. Ins'!$C$20&lt;&gt;"",'Contexto Estrat. Ins'!$C$16,"")</f>
        <v>Aprobación de presupuesto inferior a las necesidades del Invima</v>
      </c>
      <c r="CE20" s="26" t="str">
        <f>IF('Contexto Estrat. Ins'!$C$21&lt;&gt;"",'Contexto Estrat. Ins'!$C$16,"")</f>
        <v/>
      </c>
      <c r="CF20" s="26" t="str">
        <f>IF('Contexto Estrat. Ins'!$C$22&lt;&gt;"",'Contexto Estrat. Ins'!$C$16,"")</f>
        <v/>
      </c>
      <c r="CG20" s="26" t="str">
        <f>IF($D$29='Contexto Estrat. Ins'!$B$17,CA20,IF($D$29='Contexto Estrat. Ins'!$B$18,CB20,IF($D$29='Contexto Estrat. Ins'!$B$19,CC20,IF($D$29='Contexto Estrat. Ins'!$B$20,CD20,IF($D$29='Contexto Estrat. Ins'!$B$21,CE20,IF($D$29='Contexto Estrat. Ins'!$B$22,CF20,""))))))</f>
        <v/>
      </c>
    </row>
    <row r="21" spans="1:85" ht="31.9" customHeight="1">
      <c r="A21" s="18"/>
      <c r="B21" s="39"/>
      <c r="C21" s="39"/>
      <c r="D21" s="489" t="str">
        <f>IF(X18="","",CONCATENATE(D18," ",S18," ",X18))</f>
        <v/>
      </c>
      <c r="E21" s="489"/>
      <c r="F21" s="489"/>
      <c r="G21" s="489"/>
      <c r="H21" s="489"/>
      <c r="I21" s="489"/>
      <c r="J21" s="489"/>
      <c r="K21" s="489"/>
      <c r="L21" s="489"/>
      <c r="M21" s="489"/>
      <c r="N21" s="489"/>
      <c r="O21" s="489"/>
      <c r="P21" s="489"/>
      <c r="Q21" s="489"/>
      <c r="R21" s="489"/>
      <c r="S21" s="489"/>
      <c r="T21" s="489"/>
      <c r="U21" s="489"/>
      <c r="V21" s="489"/>
      <c r="W21" s="489"/>
      <c r="X21" s="489"/>
      <c r="Y21" s="489"/>
      <c r="Z21" s="489"/>
      <c r="AA21" s="489"/>
      <c r="AB21" s="489"/>
      <c r="AC21" s="489"/>
      <c r="AD21" s="489"/>
      <c r="AE21" s="489"/>
      <c r="AF21" s="489"/>
      <c r="AG21" s="489"/>
      <c r="AH21" s="489"/>
      <c r="AI21" s="489"/>
      <c r="AJ21" s="489"/>
      <c r="AK21" s="489"/>
      <c r="AL21" s="489"/>
      <c r="AM21" s="489"/>
      <c r="AN21" s="489"/>
      <c r="AO21" s="489"/>
      <c r="AP21" s="489"/>
      <c r="AQ21" s="489"/>
      <c r="AR21" s="489"/>
      <c r="AS21" s="489"/>
      <c r="AT21" s="489"/>
      <c r="AU21" s="489"/>
      <c r="AV21" s="489"/>
      <c r="AW21" s="489"/>
      <c r="AX21" s="489"/>
      <c r="AY21" s="489"/>
      <c r="AZ21" s="489"/>
      <c r="BA21" s="489"/>
      <c r="BB21" s="489"/>
      <c r="BC21" s="489"/>
      <c r="BD21" s="489"/>
      <c r="BE21" s="489"/>
      <c r="BF21" s="489"/>
      <c r="BG21" s="20"/>
      <c r="BK21" s="26" t="str">
        <f>IF('Contexto Estrat. Ins'!$D$7&lt;&gt;"",'Contexto Estrat. Ins'!$D$6,"")</f>
        <v>Rotación de personal</v>
      </c>
      <c r="BL21" s="26" t="str">
        <f>IF('Contexto Estrat. Ins'!$D$8&lt;&gt;"",'Contexto Estrat. Ins'!$D$6,"")</f>
        <v>Rotación de personal</v>
      </c>
      <c r="BM21" s="26" t="str">
        <f>IF('Contexto Estrat. Ins'!$D$9&lt;&gt;"",'Contexto Estrat. Ins'!$D$6,"")</f>
        <v>Rotación de personal</v>
      </c>
      <c r="BN21" s="26" t="str">
        <f>IF('Contexto Estrat. Ins'!$D$10&lt;&gt;"",'Contexto Estrat. Ins'!$D$6,"")</f>
        <v/>
      </c>
      <c r="BO21" s="26" t="str">
        <f>IF('Contexto Estrat. Ins'!$D$11&lt;&gt;"",'Contexto Estrat. Ins'!$D$6,"")</f>
        <v/>
      </c>
      <c r="BP21" s="26" t="str">
        <f>IF('Contexto Estrat. Ins'!$D$12&lt;&gt;"",'Contexto Estrat. Ins'!$D$6,"")</f>
        <v/>
      </c>
      <c r="BQ21" s="26" t="str">
        <f>IF($D$29='Contexto Estrat. Ins'!$B$7,BK21,IF($D$29='Contexto Estrat. Ins'!$B$8,BL21,IF($D$29='Contexto Estrat. Ins'!$B$9,BM21,IF($D$29='Contexto Estrat. Ins'!$B$10,BN21,IF($D$29='Contexto Estrat. Ins'!$B$11,BO21,IF($D$29='Contexto Estrat. Ins'!$B$12,BP21,""))))))</f>
        <v/>
      </c>
      <c r="BS21" s="26" t="str">
        <f>IF('Contexto Estrat. Ins'!$D$37&lt;&gt;"",'Contexto Estrat. Ins'!$D$36,"")</f>
        <v>Conocimiento técnico del personal del Instituto</v>
      </c>
      <c r="BT21" s="26" t="str">
        <f>IF('Contexto Estrat. Ins'!$D$38&lt;&gt;"",'Contexto Estrat. Ins'!$D$36,"")</f>
        <v>Conocimiento técnico del personal del Instituto</v>
      </c>
      <c r="BU21" s="26" t="str">
        <f>IF('Contexto Estrat. Ins'!$D$39&lt;&gt;"",'Contexto Estrat. Ins'!$D$36,"")</f>
        <v>Conocimiento técnico del personal del Instituto</v>
      </c>
      <c r="BV21" s="26" t="str">
        <f>IF('Contexto Estrat. Ins'!$D$40&lt;&gt;"",'Contexto Estrat. Ins'!$D$36,"")</f>
        <v>Conocimiento técnico del personal del Instituto</v>
      </c>
      <c r="BW21" s="26" t="str">
        <f>IF('Contexto Estrat. Ins'!$D$41&lt;&gt;"",'Contexto Estrat. Ins'!$D$36,"")</f>
        <v/>
      </c>
      <c r="BX21" s="26" t="str">
        <f>IF('Contexto Estrat. Ins'!$D$42&lt;&gt;"",'Contexto Estrat. Ins'!$D$36,"")</f>
        <v/>
      </c>
      <c r="BY21" s="26" t="str">
        <f>IF($D$29='Contexto Estrat. Ins'!$B$37,BS21,IF($D$29='Contexto Estrat. Ins'!$B$38,BT21,IF($D$29='Contexto Estrat. Ins'!$B$39,BU21,IF($D$29='Contexto Estrat. Ins'!$B$40,BV21,IF($D$29='Contexto Estrat. Ins'!$B$41,BW21,IF($D$29='Contexto Estrat. Ins'!$B$42,BX21,""))))))</f>
        <v/>
      </c>
      <c r="CA21" s="26" t="str">
        <f>IF('Contexto Estrat. Ins'!$D$17&lt;&gt;"",'Contexto Estrat. Ins'!$D$16,"")</f>
        <v>Exceso de legislación sanitaria vigente y cambios continuos en la misma</v>
      </c>
      <c r="CB21" s="26" t="str">
        <f>IF('Contexto Estrat. Ins'!$D$18&lt;&gt;"",'Contexto Estrat. Ins'!$D$16,"")</f>
        <v/>
      </c>
      <c r="CC21" s="26" t="str">
        <f>IF('Contexto Estrat. Ins'!$D$19&lt;&gt;"",'Contexto Estrat. Ins'!$D$16,"")</f>
        <v/>
      </c>
      <c r="CD21" s="26" t="str">
        <f>IF('Contexto Estrat. Ins'!$D$20&lt;&gt;"",'Contexto Estrat. Ins'!$D$16,"")</f>
        <v/>
      </c>
      <c r="CE21" s="26" t="str">
        <f>IF('Contexto Estrat. Ins'!$D$21&lt;&gt;"",'Contexto Estrat. Ins'!$D$16,"")</f>
        <v/>
      </c>
      <c r="CF21" s="26" t="str">
        <f>IF('Contexto Estrat. Ins'!$D$22&lt;&gt;"",'Contexto Estrat. Ins'!$D$16,"")</f>
        <v/>
      </c>
      <c r="CG21" s="26" t="str">
        <f>IF($D$29='Contexto Estrat. Ins'!$B$17,CA21,IF($D$29='Contexto Estrat. Ins'!$B$18,CB21,IF($D$29='Contexto Estrat. Ins'!$B$19,CC21,IF($D$29='Contexto Estrat. Ins'!$B$20,CD21,IF($D$29='Contexto Estrat. Ins'!$B$21,CE21,IF($D$29='Contexto Estrat. Ins'!$B$22,CF21,""))))))</f>
        <v/>
      </c>
    </row>
    <row r="22" spans="1:85" ht="15" customHeight="1">
      <c r="A22" s="18"/>
      <c r="D22" s="492" t="s">
        <v>466</v>
      </c>
      <c r="E22" s="492"/>
      <c r="F22" s="492"/>
      <c r="G22" s="492"/>
      <c r="H22" s="492"/>
      <c r="I22" s="492"/>
      <c r="J22" s="492"/>
      <c r="K22" s="492"/>
      <c r="L22" s="492"/>
      <c r="M22" s="492"/>
      <c r="N22" s="492"/>
      <c r="O22" s="492"/>
      <c r="P22" s="492"/>
      <c r="Q22" s="492"/>
      <c r="R22" s="492"/>
      <c r="S22" s="492"/>
      <c r="T22" s="492"/>
      <c r="U22" s="492"/>
      <c r="V22" s="492"/>
      <c r="W22" s="492"/>
      <c r="X22" s="492"/>
      <c r="Y22" s="492"/>
      <c r="Z22" s="492"/>
      <c r="AA22" s="492"/>
      <c r="AB22" s="492"/>
      <c r="AC22" s="492"/>
      <c r="AD22" s="492"/>
      <c r="AE22" s="492"/>
      <c r="AF22" s="492"/>
      <c r="AG22" s="492"/>
      <c r="AH22" s="492"/>
      <c r="AI22" s="492"/>
      <c r="AJ22" s="492"/>
      <c r="AK22" s="492"/>
      <c r="AL22" s="492"/>
      <c r="AM22" s="492"/>
      <c r="AN22" s="492"/>
      <c r="AO22" s="492"/>
      <c r="AP22" s="492"/>
      <c r="AQ22" s="492"/>
      <c r="AR22" s="492"/>
      <c r="AS22" s="492"/>
      <c r="AT22" s="492"/>
      <c r="AU22" s="492"/>
      <c r="AV22" s="492"/>
      <c r="AW22" s="492"/>
      <c r="AX22" s="492"/>
      <c r="AY22" s="492"/>
      <c r="AZ22" s="492"/>
      <c r="BA22" s="492"/>
      <c r="BB22" s="492"/>
      <c r="BC22" s="492"/>
      <c r="BD22" s="492"/>
      <c r="BE22" s="492"/>
      <c r="BF22" s="492"/>
      <c r="BG22" s="20"/>
      <c r="BK22" s="26" t="str">
        <f>IF('Contexto Estrat. Ins'!$E$7&lt;&gt;"",'Contexto Estrat. Ins'!$E$6,"")</f>
        <v>Sistemas de información y plataforma tecnológica obsoleta y vulnerable</v>
      </c>
      <c r="BL22" s="26" t="str">
        <f>IF('Contexto Estrat. Ins'!$E$8&lt;&gt;"",'Contexto Estrat. Ins'!$E$6,"")</f>
        <v>Sistemas de información y plataforma tecnológica obsoleta y vulnerable</v>
      </c>
      <c r="BM22" s="26" t="str">
        <f>IF('Contexto Estrat. Ins'!$E$9&lt;&gt;"",'Contexto Estrat. Ins'!$E$6,"")</f>
        <v>Sistemas de información y plataforma tecnológica obsoleta y vulnerable</v>
      </c>
      <c r="BN22" s="26" t="str">
        <f>IF('Contexto Estrat. Ins'!$E$10&lt;&gt;"",'Contexto Estrat. Ins'!$E$6,"")</f>
        <v>Sistemas de información y plataforma tecnológica obsoleta y vulnerable</v>
      </c>
      <c r="BO22" s="26" t="str">
        <f>IF('Contexto Estrat. Ins'!$E$11&lt;&gt;"",'Contexto Estrat. Ins'!$E$6,"")</f>
        <v/>
      </c>
      <c r="BP22" s="26" t="str">
        <f>IF('Contexto Estrat. Ins'!$E$12&lt;&gt;"",'Contexto Estrat. Ins'!$E$6,"")</f>
        <v/>
      </c>
      <c r="BQ22" s="26" t="str">
        <f>IF($D$29='Contexto Estrat. Ins'!$B$7,BK22,IF($D$29='Contexto Estrat. Ins'!$B$8,BL22,IF($D$29='Contexto Estrat. Ins'!$B$9,BM22,IF($D$29='Contexto Estrat. Ins'!$B$10,BN22,IF($D$29='Contexto Estrat. Ins'!$B$11,BO22,IF($D$29='Contexto Estrat. Ins'!$B$12,BP22,""))))))</f>
        <v/>
      </c>
      <c r="BS22" s="26" t="str">
        <f>IF('Contexto Estrat. Ins'!$E$37&lt;&gt;"",'Contexto Estrat. Ins'!$E$36,"")</f>
        <v/>
      </c>
      <c r="BT22" s="26" t="str">
        <f>IF('Contexto Estrat. Ins'!$E$38&lt;&gt;"",'Contexto Estrat. Ins'!$E$36,"")</f>
        <v>Racionalización de trámites de acuerdo a la normatividad vigente</v>
      </c>
      <c r="BU22" s="26" t="str">
        <f>IF('Contexto Estrat. Ins'!$E$39&lt;&gt;"",'Contexto Estrat. Ins'!$E$36,"")</f>
        <v/>
      </c>
      <c r="BV22" s="26" t="str">
        <f>IF('Contexto Estrat. Ins'!$E$40&lt;&gt;"",'Contexto Estrat. Ins'!$E$36,"")</f>
        <v>Racionalización de trámites de acuerdo a la normatividad vigente</v>
      </c>
      <c r="BW22" s="26" t="str">
        <f>IF('Contexto Estrat. Ins'!$E$41&lt;&gt;"",'Contexto Estrat. Ins'!$E$36,"")</f>
        <v/>
      </c>
      <c r="BX22" s="26" t="str">
        <f>IF('Contexto Estrat. Ins'!$E$42&lt;&gt;"",'Contexto Estrat. Ins'!$E$36,"")</f>
        <v/>
      </c>
      <c r="BY22" s="26" t="str">
        <f>IF($D$29='Contexto Estrat. Ins'!$B$37,BS22,IF($D$29='Contexto Estrat. Ins'!$B$38,BT22,IF($D$29='Contexto Estrat. Ins'!$B$39,BU22,IF($D$29='Contexto Estrat. Ins'!$B$40,BV22,IF($D$29='Contexto Estrat. Ins'!$B$41,BW22,IF($D$29='Contexto Estrat. Ins'!$B$42,BX22,""))))))</f>
        <v/>
      </c>
      <c r="CA22" s="26" t="str">
        <f>IF('Contexto Estrat. Ins'!$E$17&lt;&gt;"",'Contexto Estrat. Ins'!$E$16,"")</f>
        <v>Capacidad de respuesta limitada en la Red Nacional de Laboratorios</v>
      </c>
      <c r="CB22" s="26" t="str">
        <f>IF('Contexto Estrat. Ins'!$E$18&lt;&gt;"",'Contexto Estrat. Ins'!$E$16,"")</f>
        <v/>
      </c>
      <c r="CC22" s="26" t="str">
        <f>IF('Contexto Estrat. Ins'!$E$19&lt;&gt;"",'Contexto Estrat. Ins'!$E$16,"")</f>
        <v/>
      </c>
      <c r="CD22" s="26" t="str">
        <f>IF('Contexto Estrat. Ins'!$E$20&lt;&gt;"",'Contexto Estrat. Ins'!$E$16,"")</f>
        <v/>
      </c>
      <c r="CE22" s="26" t="str">
        <f>IF('Contexto Estrat. Ins'!$E$21&lt;&gt;"",'Contexto Estrat. Ins'!$E$16,"")</f>
        <v/>
      </c>
      <c r="CF22" s="26" t="str">
        <f>IF('Contexto Estrat. Ins'!$E$22&lt;&gt;"",'Contexto Estrat. Ins'!$E$16,"")</f>
        <v/>
      </c>
      <c r="CG22" s="26" t="str">
        <f>IF($D$29='Contexto Estrat. Ins'!$B$17,CA22,IF($D$29='Contexto Estrat. Ins'!$B$18,CB22,IF($D$29='Contexto Estrat. Ins'!$B$19,CC22,IF($D$29='Contexto Estrat. Ins'!$B$20,CD22,IF($D$29='Contexto Estrat. Ins'!$B$21,CE22,IF($D$29='Contexto Estrat. Ins'!$B$22,CF22,""))))))</f>
        <v/>
      </c>
    </row>
    <row r="23" spans="1:85" ht="15" customHeight="1">
      <c r="A23" s="18"/>
      <c r="D23" s="496" t="str">
        <f>IF(AK13=Datos!$A$6,"Explicación de la oportunidad","Explicación del riesgo")</f>
        <v>Explicación del riesgo</v>
      </c>
      <c r="E23" s="496"/>
      <c r="F23" s="496"/>
      <c r="G23" s="496"/>
      <c r="H23" s="496"/>
      <c r="I23" s="496"/>
      <c r="J23" s="496"/>
      <c r="K23" s="496"/>
      <c r="L23" s="496"/>
      <c r="M23" s="496"/>
      <c r="N23" s="496"/>
      <c r="O23" s="496"/>
      <c r="P23" s="496"/>
      <c r="Q23" s="496"/>
      <c r="R23" s="496"/>
      <c r="S23" s="496"/>
      <c r="T23" s="496"/>
      <c r="U23" s="496"/>
      <c r="V23" s="496"/>
      <c r="W23" s="496"/>
      <c r="X23" s="496"/>
      <c r="Y23" s="496"/>
      <c r="Z23" s="496"/>
      <c r="AA23" s="496"/>
      <c r="AB23" s="496"/>
      <c r="AC23" s="496"/>
      <c r="AD23" s="496"/>
      <c r="AE23" s="496"/>
      <c r="AF23" s="496"/>
      <c r="AG23" s="496"/>
      <c r="AH23" s="496"/>
      <c r="AI23" s="496"/>
      <c r="AJ23" s="496"/>
      <c r="AK23" s="496"/>
      <c r="AL23" s="496"/>
      <c r="AM23" s="496"/>
      <c r="AN23" s="496"/>
      <c r="AO23" s="496"/>
      <c r="AP23" s="496"/>
      <c r="AQ23" s="496"/>
      <c r="AR23" s="496"/>
      <c r="AS23" s="30"/>
      <c r="AT23" s="30"/>
      <c r="AU23" s="30"/>
      <c r="AV23" s="30"/>
      <c r="AW23" s="30"/>
      <c r="AX23" s="30"/>
      <c r="AY23" s="490" t="str">
        <f>IF(AK13=Datos!$A$6,"Clase de oportunidad","Clase de riesgo")</f>
        <v>Clase de riesgo</v>
      </c>
      <c r="AZ23" s="490"/>
      <c r="BA23" s="490"/>
      <c r="BB23" s="490"/>
      <c r="BC23" s="490"/>
      <c r="BD23" s="490"/>
      <c r="BE23" s="490"/>
      <c r="BF23" s="490"/>
      <c r="BG23" s="20"/>
      <c r="BK23" s="26" t="str">
        <f>IF('Contexto Estrat. Ins'!$F$7&lt;&gt;"",'Contexto Estrat. Ins'!$F$6,"")</f>
        <v>Información sujeta a divulgación o modificación no autorizada</v>
      </c>
      <c r="BL23" s="26" t="str">
        <f>IF('Contexto Estrat. Ins'!$F$8&lt;&gt;"",'Contexto Estrat. Ins'!$F$6,"")</f>
        <v>Información sujeta a divulgación o modificación no autorizada</v>
      </c>
      <c r="BM23" s="26" t="str">
        <f>IF('Contexto Estrat. Ins'!$F$9&lt;&gt;"",'Contexto Estrat. Ins'!$F$6,"")</f>
        <v>Información sujeta a divulgación o modificación no autorizada</v>
      </c>
      <c r="BN23" s="26" t="str">
        <f>IF('Contexto Estrat. Ins'!$F$10&lt;&gt;"",'Contexto Estrat. Ins'!$F$6,"")</f>
        <v>Información sujeta a divulgación o modificación no autorizada</v>
      </c>
      <c r="BO23" s="26" t="str">
        <f>IF('Contexto Estrat. Ins'!$F$11&lt;&gt;"",'Contexto Estrat. Ins'!$F$6,"")</f>
        <v/>
      </c>
      <c r="BP23" s="26" t="str">
        <f>IF('Contexto Estrat. Ins'!$F$12&lt;&gt;"",'Contexto Estrat. Ins'!$F$6,"")</f>
        <v/>
      </c>
      <c r="BQ23" s="26" t="str">
        <f>IF($D$29='Contexto Estrat. Ins'!$B$7,BK23,IF($D$29='Contexto Estrat. Ins'!$B$8,BL23,IF($D$29='Contexto Estrat. Ins'!$B$9,BM23,IF($D$29='Contexto Estrat. Ins'!$B$10,BN23,IF($D$29='Contexto Estrat. Ins'!$B$11,BO23,IF($D$29='Contexto Estrat. Ins'!$B$12,BP23,""))))))</f>
        <v/>
      </c>
      <c r="BS23" s="26" t="str">
        <f>IF('Contexto Estrat. Ins'!$F$37&lt;&gt;"",'Contexto Estrat. Ins'!$F$36,"")</f>
        <v/>
      </c>
      <c r="BT23" s="26" t="str">
        <f>IF('Contexto Estrat. Ins'!$F$38&lt;&gt;"",'Contexto Estrat. Ins'!$F$36,"")</f>
        <v>Generación de recursos propios por concepto de tarifas y sanciones</v>
      </c>
      <c r="BU23" s="26" t="str">
        <f>IF('Contexto Estrat. Ins'!$F$39&lt;&gt;"",'Contexto Estrat. Ins'!$F$36,"")</f>
        <v/>
      </c>
      <c r="BV23" s="26" t="str">
        <f>IF('Contexto Estrat. Ins'!$F$40&lt;&gt;"",'Contexto Estrat. Ins'!$F$36,"")</f>
        <v/>
      </c>
      <c r="BW23" s="26" t="str">
        <f>IF('Contexto Estrat. Ins'!$F$41&lt;&gt;"",'Contexto Estrat. Ins'!$F$36,"")</f>
        <v/>
      </c>
      <c r="BX23" s="26" t="str">
        <f>IF('Contexto Estrat. Ins'!$F$42&lt;&gt;"",'Contexto Estrat. Ins'!$F$36,"")</f>
        <v/>
      </c>
      <c r="BY23" s="26" t="str">
        <f>IF($D$29='Contexto Estrat. Ins'!$B$37,BS23,IF($D$29='Contexto Estrat. Ins'!$B$38,BT23,IF($D$29='Contexto Estrat. Ins'!$B$39,BU23,IF($D$29='Contexto Estrat. Ins'!$B$40,BV23,IF($D$29='Contexto Estrat. Ins'!$B$41,BW23,IF($D$29='Contexto Estrat. Ins'!$B$42,BX23,""))))))</f>
        <v/>
      </c>
      <c r="CA23" s="26" t="str">
        <f>IF('Contexto Estrat. Ins'!$F$17&lt;&gt;"",'Contexto Estrat. Ins'!$F$16,"")</f>
        <v>Opinión neutral de los ciudadanos con respecto al Invima</v>
      </c>
      <c r="CB23" s="26" t="str">
        <f>IF('Contexto Estrat. Ins'!$F$18&lt;&gt;"",'Contexto Estrat. Ins'!$F$16,"")</f>
        <v>Opinión neutral de los ciudadanos con respecto al Invima</v>
      </c>
      <c r="CC23" s="26" t="str">
        <f>IF('Contexto Estrat. Ins'!$F$19&lt;&gt;"",'Contexto Estrat. Ins'!$F$16,"")</f>
        <v/>
      </c>
      <c r="CD23" s="26" t="str">
        <f>IF('Contexto Estrat. Ins'!$F$20&lt;&gt;"",'Contexto Estrat. Ins'!$F$16,"")</f>
        <v>Opinión neutral de los ciudadanos con respecto al Invima</v>
      </c>
      <c r="CE23" s="26" t="str">
        <f>IF('Contexto Estrat. Ins'!$F$21&lt;&gt;"",'Contexto Estrat. Ins'!$F$16,"")</f>
        <v/>
      </c>
      <c r="CF23" s="26" t="str">
        <f>IF('Contexto Estrat. Ins'!$F$22&lt;&gt;"",'Contexto Estrat. Ins'!$F$16,"")</f>
        <v/>
      </c>
      <c r="CG23" s="26" t="str">
        <f>IF($D$29='Contexto Estrat. Ins'!$B$17,CA23,IF($D$29='Contexto Estrat. Ins'!$B$18,CB23,IF($D$29='Contexto Estrat. Ins'!$B$19,CC23,IF($D$29='Contexto Estrat. Ins'!$B$20,CD23,IF($D$29='Contexto Estrat. Ins'!$B$21,CE23,IF($D$29='Contexto Estrat. Ins'!$B$22,CF23,""))))))</f>
        <v/>
      </c>
    </row>
    <row r="24" spans="1:85" ht="31.15" customHeight="1">
      <c r="A24" s="18"/>
      <c r="D24" s="491"/>
      <c r="E24" s="491"/>
      <c r="F24" s="491"/>
      <c r="G24" s="491"/>
      <c r="H24" s="491"/>
      <c r="I24" s="491"/>
      <c r="J24" s="491"/>
      <c r="K24" s="491"/>
      <c r="L24" s="491"/>
      <c r="M24" s="491"/>
      <c r="N24" s="491"/>
      <c r="O24" s="491"/>
      <c r="P24" s="491"/>
      <c r="Q24" s="491"/>
      <c r="R24" s="491"/>
      <c r="S24" s="491"/>
      <c r="T24" s="491"/>
      <c r="U24" s="491"/>
      <c r="V24" s="491"/>
      <c r="W24" s="491"/>
      <c r="X24" s="491"/>
      <c r="Y24" s="491"/>
      <c r="Z24" s="491"/>
      <c r="AA24" s="491"/>
      <c r="AB24" s="491"/>
      <c r="AC24" s="491"/>
      <c r="AD24" s="491"/>
      <c r="AE24" s="491"/>
      <c r="AF24" s="491"/>
      <c r="AG24" s="491"/>
      <c r="AH24" s="491"/>
      <c r="AI24" s="491"/>
      <c r="AJ24" s="491"/>
      <c r="AK24" s="491"/>
      <c r="AL24" s="491"/>
      <c r="AM24" s="491"/>
      <c r="AN24" s="491"/>
      <c r="AO24" s="491"/>
      <c r="AP24" s="491"/>
      <c r="AQ24" s="491"/>
      <c r="AR24" s="491"/>
      <c r="AS24" s="491"/>
      <c r="AT24" s="491"/>
      <c r="AU24" s="491"/>
      <c r="AV24" s="491"/>
      <c r="AW24" s="141"/>
      <c r="AX24" s="141"/>
      <c r="AY24" s="456"/>
      <c r="AZ24" s="456"/>
      <c r="BA24" s="456"/>
      <c r="BB24" s="456"/>
      <c r="BC24" s="456"/>
      <c r="BD24" s="456"/>
      <c r="BE24" s="456"/>
      <c r="BF24" s="456"/>
      <c r="BG24" s="20"/>
      <c r="BK24" s="26" t="str">
        <f>IF('Contexto Estrat. Ins'!$G$7&lt;&gt;"",'Contexto Estrat. Ins'!$G$6,"")</f>
        <v>Inoportunidad en la respuesta a trámites y capacidad de respuesta limitada en los laboratorios del Invima</v>
      </c>
      <c r="BL24" s="26" t="str">
        <f>IF('Contexto Estrat. Ins'!$G$8&lt;&gt;"",'Contexto Estrat. Ins'!$G$6,"")</f>
        <v>Inoportunidad en la respuesta a trámites y capacidad de respuesta limitada en los laboratorios del Invima</v>
      </c>
      <c r="BM24" s="26" t="str">
        <f>IF('Contexto Estrat. Ins'!$G$9&lt;&gt;"",'Contexto Estrat. Ins'!$G$6,"")</f>
        <v/>
      </c>
      <c r="BN24" s="26" t="str">
        <f>IF('Contexto Estrat. Ins'!$G$10&lt;&gt;"",'Contexto Estrat. Ins'!$G$6,"")</f>
        <v>Inoportunidad en la respuesta a trámites y capacidad de respuesta limitada en los laboratorios del Invima</v>
      </c>
      <c r="BO24" s="26" t="str">
        <f>IF('Contexto Estrat. Ins'!$G$11&lt;&gt;"",'Contexto Estrat. Ins'!$G$6,"")</f>
        <v/>
      </c>
      <c r="BP24" s="26" t="str">
        <f>IF('Contexto Estrat. Ins'!$G$12&lt;&gt;"",'Contexto Estrat. Ins'!$G$6,"")</f>
        <v/>
      </c>
      <c r="BQ24" s="26" t="str">
        <f>IF($D$29='Contexto Estrat. Ins'!$B$7,BK24,IF($D$29='Contexto Estrat. Ins'!$B$8,BL24,IF($D$29='Contexto Estrat. Ins'!$B$9,BM24,IF($D$29='Contexto Estrat. Ins'!$B$10,BN24,IF($D$29='Contexto Estrat. Ins'!$B$11,BO24,IF($D$29='Contexto Estrat. Ins'!$B$12,BP24,""))))))</f>
        <v/>
      </c>
      <c r="BS24" s="26" t="str">
        <f>IF('Contexto Estrat. Ins'!$G$37&lt;&gt;"",'Contexto Estrat. Ins'!$G$36,"")</f>
        <v>Mantenimiento del Sistema de Gestión Integrado</v>
      </c>
      <c r="BT24" s="26" t="str">
        <f>IF('Contexto Estrat. Ins'!$G$38&lt;&gt;"",'Contexto Estrat. Ins'!$G$36,"")</f>
        <v>Mantenimiento del Sistema de Gestión Integrado</v>
      </c>
      <c r="BU24" s="26" t="str">
        <f>IF('Contexto Estrat. Ins'!$G$39&lt;&gt;"",'Contexto Estrat. Ins'!$G$36,"")</f>
        <v>Mantenimiento del Sistema de Gestión Integrado</v>
      </c>
      <c r="BV24" s="26" t="str">
        <f>IF('Contexto Estrat. Ins'!$G$40&lt;&gt;"",'Contexto Estrat. Ins'!$G$36,"")</f>
        <v>Mantenimiento del Sistema de Gestión Integrado</v>
      </c>
      <c r="BW24" s="26" t="str">
        <f>IF('Contexto Estrat. Ins'!$G$41&lt;&gt;"",'Contexto Estrat. Ins'!$G$36,"")</f>
        <v/>
      </c>
      <c r="BX24" s="26" t="str">
        <f>IF('Contexto Estrat. Ins'!$G$42&lt;&gt;"",'Contexto Estrat. Ins'!$G$36,"")</f>
        <v/>
      </c>
      <c r="BY24" s="26" t="str">
        <f>IF($D$29='Contexto Estrat. Ins'!$B$37,BS24,IF($D$29='Contexto Estrat. Ins'!$B$38,BT24,IF($D$29='Contexto Estrat. Ins'!$B$39,BU24,IF($D$29='Contexto Estrat. Ins'!$B$40,BV24,IF($D$29='Contexto Estrat. Ins'!$B$41,BW24,IF($D$29='Contexto Estrat. Ins'!$B$42,BX24,""))))))</f>
        <v/>
      </c>
      <c r="CA24" s="26" t="str">
        <f>IF('Contexto Estrat. Ins'!$G$17&lt;&gt;"",'Contexto Estrat. Ins'!$G$16,"")</f>
        <v/>
      </c>
      <c r="CB24" s="26" t="str">
        <f>IF('Contexto Estrat. Ins'!$G$18&lt;&gt;"",'Contexto Estrat. Ins'!$G$16,"")</f>
        <v/>
      </c>
      <c r="CC24" s="26" t="str">
        <f>IF('Contexto Estrat. Ins'!$G$19&lt;&gt;"",'Contexto Estrat. Ins'!$G$16,"")</f>
        <v/>
      </c>
      <c r="CD24" s="26" t="str">
        <f>IF('Contexto Estrat. Ins'!$G$20&lt;&gt;"",'Contexto Estrat. Ins'!$G$16,"")</f>
        <v>Percepción negativa por parte de las partes interesadas con respecto a la transparencia de la Entidad</v>
      </c>
      <c r="CE24" s="26" t="str">
        <f>IF('Contexto Estrat. Ins'!$G$21&lt;&gt;"",'Contexto Estrat. Ins'!$G$16,"")</f>
        <v/>
      </c>
      <c r="CF24" s="26" t="str">
        <f>IF('Contexto Estrat. Ins'!$G$22&lt;&gt;"",'Contexto Estrat. Ins'!$G$16,"")</f>
        <v/>
      </c>
      <c r="CG24" s="26" t="str">
        <f>IF($D$29='Contexto Estrat. Ins'!$B$17,CA24,IF($D$29='Contexto Estrat. Ins'!$B$18,CB24,IF($D$29='Contexto Estrat. Ins'!$B$19,CC24,IF($D$29='Contexto Estrat. Ins'!$B$20,CD24,IF($D$29='Contexto Estrat. Ins'!$B$21,CE24,IF($D$29='Contexto Estrat. Ins'!$B$22,CF24,""))))))</f>
        <v/>
      </c>
    </row>
    <row r="25" spans="1:85" s="239" customFormat="1" ht="20.25" customHeight="1">
      <c r="A25" s="241"/>
      <c r="D25" s="240"/>
      <c r="E25" s="240"/>
      <c r="F25" s="240"/>
      <c r="G25" s="240"/>
      <c r="H25" s="240"/>
      <c r="I25" s="240"/>
      <c r="J25" s="240"/>
      <c r="K25" s="240"/>
      <c r="L25" s="240"/>
      <c r="M25" s="240"/>
      <c r="N25" s="240"/>
      <c r="O25" s="240"/>
      <c r="P25" s="240"/>
      <c r="Q25" s="236"/>
      <c r="R25" s="240"/>
      <c r="S25" s="236"/>
      <c r="T25" s="236"/>
      <c r="U25" s="236"/>
      <c r="V25" s="236"/>
      <c r="W25" s="240"/>
      <c r="X25" s="240"/>
      <c r="Y25" s="240"/>
      <c r="Z25" s="240"/>
      <c r="AA25" s="240"/>
      <c r="AB25" s="240"/>
      <c r="AC25" s="240"/>
      <c r="AD25" s="240"/>
      <c r="AE25" s="236"/>
      <c r="AF25" s="240"/>
      <c r="AG25" s="236"/>
      <c r="AH25" s="240"/>
      <c r="AI25" s="240"/>
      <c r="AJ25" s="240"/>
      <c r="AK25" s="240"/>
      <c r="AL25" s="240"/>
      <c r="AM25" s="240"/>
      <c r="AN25" s="240"/>
      <c r="AO25" s="240"/>
      <c r="AP25" s="240"/>
      <c r="AQ25" s="240"/>
      <c r="AR25" s="240"/>
      <c r="AS25" s="240"/>
      <c r="AT25" s="236"/>
      <c r="AU25" s="240"/>
      <c r="AV25" s="240"/>
      <c r="AW25" s="237"/>
      <c r="AX25" s="237"/>
      <c r="AY25" s="238"/>
      <c r="AZ25" s="238"/>
      <c r="BA25" s="238"/>
      <c r="BB25" s="238"/>
      <c r="BC25" s="238"/>
      <c r="BD25" s="238"/>
      <c r="BE25" s="238"/>
      <c r="BF25" s="238"/>
      <c r="BG25" s="242"/>
      <c r="BK25" s="243"/>
      <c r="BL25" s="243"/>
      <c r="BM25" s="243"/>
      <c r="BN25" s="243"/>
      <c r="BO25" s="243"/>
      <c r="BP25" s="243"/>
      <c r="BQ25" s="243"/>
      <c r="BS25" s="243"/>
      <c r="BT25" s="243"/>
      <c r="BU25" s="243"/>
      <c r="BV25" s="243"/>
      <c r="BW25" s="243"/>
      <c r="BX25" s="243"/>
      <c r="BY25" s="243"/>
      <c r="CA25" s="243"/>
      <c r="CB25" s="243"/>
      <c r="CC25" s="243"/>
      <c r="CD25" s="243"/>
      <c r="CE25" s="243"/>
      <c r="CF25" s="243"/>
      <c r="CG25" s="243"/>
    </row>
    <row r="26" spans="1:85" ht="31.15" customHeight="1">
      <c r="A26" s="18"/>
      <c r="C26" s="239"/>
      <c r="D26" s="647" t="s">
        <v>468</v>
      </c>
      <c r="E26" s="648"/>
      <c r="F26" s="648"/>
      <c r="G26" s="648"/>
      <c r="H26" s="648"/>
      <c r="I26" s="648"/>
      <c r="J26" s="648"/>
      <c r="K26" s="648"/>
      <c r="L26" s="648"/>
      <c r="M26" s="648"/>
      <c r="N26" s="648"/>
      <c r="O26" s="648"/>
      <c r="P26" s="249" t="s">
        <v>469</v>
      </c>
      <c r="Q26" s="245"/>
      <c r="R26" s="646" t="s">
        <v>470</v>
      </c>
      <c r="S26" s="646"/>
      <c r="T26" s="245"/>
      <c r="U26" s="246"/>
      <c r="V26" s="236"/>
      <c r="W26" s="647" t="s">
        <v>471</v>
      </c>
      <c r="X26" s="648"/>
      <c r="Y26" s="648"/>
      <c r="Z26" s="648"/>
      <c r="AA26" s="648"/>
      <c r="AB26" s="648"/>
      <c r="AC26" s="648"/>
      <c r="AD26" s="244" t="s">
        <v>469</v>
      </c>
      <c r="AE26" s="245"/>
      <c r="AF26" s="244" t="s">
        <v>470</v>
      </c>
      <c r="AG26" s="246"/>
      <c r="AH26" s="30"/>
      <c r="AI26" s="647" t="s">
        <v>472</v>
      </c>
      <c r="AJ26" s="648"/>
      <c r="AK26" s="648"/>
      <c r="AL26" s="648"/>
      <c r="AM26" s="648"/>
      <c r="AN26" s="648"/>
      <c r="AO26" s="648"/>
      <c r="AP26" s="648"/>
      <c r="AQ26" s="648"/>
      <c r="AR26" s="648"/>
      <c r="AS26" s="244" t="s">
        <v>469</v>
      </c>
      <c r="AT26" s="245"/>
      <c r="AU26" s="645" t="s">
        <v>470</v>
      </c>
      <c r="AV26" s="645"/>
      <c r="AW26" s="247"/>
      <c r="AX26" s="248"/>
      <c r="AY26" s="238"/>
      <c r="AZ26" s="238"/>
      <c r="BA26" s="238"/>
      <c r="BB26" s="238"/>
      <c r="BC26" s="238"/>
      <c r="BD26" s="238"/>
      <c r="BE26" s="238"/>
      <c r="BF26" s="238"/>
      <c r="BG26" s="20"/>
      <c r="BK26" s="26"/>
      <c r="BL26" s="26"/>
      <c r="BM26" s="26"/>
      <c r="BN26" s="26"/>
      <c r="BO26" s="26"/>
      <c r="BP26" s="26"/>
      <c r="BQ26" s="26"/>
      <c r="BS26" s="26"/>
      <c r="BT26" s="26"/>
      <c r="BU26" s="26"/>
      <c r="BV26" s="26"/>
      <c r="BW26" s="26"/>
      <c r="BX26" s="26"/>
      <c r="BY26" s="26"/>
      <c r="CA26" s="26"/>
      <c r="CB26" s="26"/>
      <c r="CC26" s="26"/>
      <c r="CD26" s="26"/>
      <c r="CE26" s="26"/>
      <c r="CF26" s="26"/>
      <c r="CG26" s="26"/>
    </row>
    <row r="27" spans="1:85" ht="15.6" customHeight="1">
      <c r="A27" s="18"/>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29"/>
      <c r="AT27" s="32"/>
      <c r="AU27" s="32"/>
      <c r="AV27" s="32"/>
      <c r="AW27" s="32"/>
      <c r="AX27" s="32"/>
      <c r="AY27" s="32"/>
      <c r="AZ27" s="32"/>
      <c r="BA27" s="32"/>
      <c r="BB27" s="32"/>
      <c r="BG27" s="20"/>
      <c r="BK27" s="26" t="str">
        <f>IF('Contexto Estrat. Ins'!$H$7&lt;&gt;"",'Contexto Estrat. Ins'!$H$6,"")</f>
        <v>Cultura de servicio y herramientas de atención al ciudadano limitadas</v>
      </c>
      <c r="BL27" s="26" t="str">
        <f>IF('Contexto Estrat. Ins'!$H$8&lt;&gt;"",'Contexto Estrat. Ins'!$H$6,"")</f>
        <v>Cultura de servicio y herramientas de atención al ciudadano limitadas</v>
      </c>
      <c r="BM27" s="26" t="str">
        <f>IF('Contexto Estrat. Ins'!$H$9&lt;&gt;"",'Contexto Estrat. Ins'!$H$6,"")</f>
        <v/>
      </c>
      <c r="BN27" s="26" t="str">
        <f>IF('Contexto Estrat. Ins'!$H$10&lt;&gt;"",'Contexto Estrat. Ins'!$H$6,"")</f>
        <v/>
      </c>
      <c r="BO27" s="26" t="str">
        <f>IF('Contexto Estrat. Ins'!$H$11&lt;&gt;"",'Contexto Estrat. Ins'!$H$6,"")</f>
        <v/>
      </c>
      <c r="BP27" s="26" t="str">
        <f>IF('Contexto Estrat. Ins'!$H$12&lt;&gt;"",'Contexto Estrat. Ins'!$H$6,"")</f>
        <v/>
      </c>
      <c r="BQ27" s="26" t="str">
        <f>IF($D$29='Contexto Estrat. Ins'!$B$7,BK27,IF($D$29='Contexto Estrat. Ins'!$B$8,BL27,IF($D$29='Contexto Estrat. Ins'!$B$9,BM27,IF($D$29='Contexto Estrat. Ins'!$B$10,BN27,IF($D$29='Contexto Estrat. Ins'!$B$11,BO27,IF($D$29='Contexto Estrat. Ins'!$B$12,BP27,""))))))</f>
        <v/>
      </c>
      <c r="BS27" s="26" t="str">
        <f>IF('Contexto Estrat. Ins'!$H$37&lt;&gt;"",'Contexto Estrat. Ins'!$H$36,"")</f>
        <v>Enfoque de mejoramiento continuo para el cumplimiento de requisitos legales en seguridad y salud en el trabajo y gestión ambiental</v>
      </c>
      <c r="BT27" s="26" t="str">
        <f>IF('Contexto Estrat. Ins'!$H$38&lt;&gt;"",'Contexto Estrat. Ins'!$H$36,"")</f>
        <v>Enfoque de mejoramiento continuo para el cumplimiento de requisitos legales en seguridad y salud en el trabajo y gestión ambiental</v>
      </c>
      <c r="BU27" s="26" t="str">
        <f>IF('Contexto Estrat. Ins'!$H$39&lt;&gt;"",'Contexto Estrat. Ins'!$H$36,"")</f>
        <v>Enfoque de mejoramiento continuo para el cumplimiento de requisitos legales en seguridad y salud en el trabajo y gestión ambiental</v>
      </c>
      <c r="BV27" s="26" t="str">
        <f>IF('Contexto Estrat. Ins'!$H$40&lt;&gt;"",'Contexto Estrat. Ins'!$H$36,"")</f>
        <v>Enfoque de mejoramiento continuo para el cumplimiento de requisitos legales en seguridad y salud en el trabajo y gestión ambiental</v>
      </c>
      <c r="BW27" s="26" t="str">
        <f>IF('Contexto Estrat. Ins'!$H$41&lt;&gt;"",'Contexto Estrat. Ins'!$H$36,"")</f>
        <v/>
      </c>
      <c r="BX27" s="26" t="str">
        <f>IF('Contexto Estrat. Ins'!$H$42&lt;&gt;"",'Contexto Estrat. Ins'!$H$36,"")</f>
        <v/>
      </c>
      <c r="BY27" s="26" t="str">
        <f>IF($D$29='Contexto Estrat. Ins'!$B$37,BS27,IF($D$29='Contexto Estrat. Ins'!$B$38,BT27,IF($D$29='Contexto Estrat. Ins'!$B$39,BU27,IF($D$29='Contexto Estrat. Ins'!$B$40,BV27,IF($D$29='Contexto Estrat. Ins'!$B$41,BW27,IF($D$29='Contexto Estrat. Ins'!$B$42,BX27,""))))))</f>
        <v/>
      </c>
      <c r="CA27" s="26" t="str">
        <f>IF('Contexto Estrat. Ins'!$H$17&lt;&gt;"",'Contexto Estrat. Ins'!$H$16,"")</f>
        <v>Actos de corrupción e ilegalidad o presión de los diferentes grupos de interés como gremios, actores políticos, usuarios, entidades gubernamentales e internacionales</v>
      </c>
      <c r="CB27" s="26" t="str">
        <f>IF('Contexto Estrat. Ins'!$H$18&lt;&gt;"",'Contexto Estrat. Ins'!$H$16,"")</f>
        <v>Actos de corrupción e ilegalidad o presión de los diferentes grupos de interés como gremios, actores políticos, usuarios, entidades gubernamentales e internacionales</v>
      </c>
      <c r="CC27" s="26" t="str">
        <f>IF('Contexto Estrat. Ins'!$H$19&lt;&gt;"",'Contexto Estrat. Ins'!$H$16,"")</f>
        <v/>
      </c>
      <c r="CD27" s="26" t="str">
        <f>IF('Contexto Estrat. Ins'!$H$20&lt;&gt;"",'Contexto Estrat. Ins'!$H$16,"")</f>
        <v>Actos de corrupción e ilegalidad o presión de los diferentes grupos de interés como gremios, actores políticos, usuarios, entidades gubernamentales e internacionales</v>
      </c>
      <c r="CE27" s="26" t="str">
        <f>IF('Contexto Estrat. Ins'!$H$21&lt;&gt;"",'Contexto Estrat. Ins'!$H$16,"")</f>
        <v/>
      </c>
      <c r="CF27" s="26" t="str">
        <f>IF('Contexto Estrat. Ins'!$H$22&lt;&gt;"",'Contexto Estrat. Ins'!$H$16,"")</f>
        <v/>
      </c>
      <c r="CG27" s="26" t="str">
        <f>IF($D$29='Contexto Estrat. Ins'!$B$17,CA27,IF($D$29='Contexto Estrat. Ins'!$B$18,CB27,IF($D$29='Contexto Estrat. Ins'!$B$19,CC27,IF($D$29='Contexto Estrat. Ins'!$B$20,CD27,IF($D$29='Contexto Estrat. Ins'!$B$21,CE27,IF($D$29='Contexto Estrat. Ins'!$B$22,CF27,""))))))</f>
        <v/>
      </c>
    </row>
    <row r="28" spans="1:85" ht="34.9" customHeight="1">
      <c r="A28" s="18"/>
      <c r="D28" s="376" t="str">
        <f>IF(OR(AK13=Datos!A2,AK13=Datos!A4,AK13=Datos!A5),"Seleccione los Trámites y OPA's posiblemente afectados",IF(AK13=Datos!A3,"Seleccione los Objetivos Estratégicos posiblemente afectados, inciando por el directamente relacionado",IF(AK13=Datos!A6,"Seleccione los Objetivos Estratégicos posiblemente favorecidos, iniciando por el directamente relacionado","")))</f>
        <v/>
      </c>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0"/>
      <c r="AD28" s="493" t="str">
        <f>IF(OR(AK13=Datos!A2,AK13=Datos!A3,AK13=Datos!A4,AK13=Datos!A5),"Seleccione o mencione otros procesos del SIG posiblemente afectados",IF(AK13=Datos!A6,"Seleccione o mencione otros procesos del SIG posiblemente favorecidos",""))</f>
        <v/>
      </c>
      <c r="AE28" s="493"/>
      <c r="AF28" s="493"/>
      <c r="AG28" s="493"/>
      <c r="AH28" s="493"/>
      <c r="AI28" s="493"/>
      <c r="AJ28" s="493"/>
      <c r="AK28" s="493"/>
      <c r="AL28" s="493"/>
      <c r="AM28" s="493"/>
      <c r="AN28" s="493"/>
      <c r="AO28" s="493"/>
      <c r="AP28" s="493"/>
      <c r="AQ28" s="493"/>
      <c r="AR28" s="493"/>
      <c r="AS28" s="493"/>
      <c r="AT28" s="493"/>
      <c r="AU28" s="493"/>
      <c r="AV28" s="493"/>
      <c r="AW28" s="493"/>
      <c r="AX28" s="493"/>
      <c r="AY28" s="493"/>
      <c r="AZ28" s="493"/>
      <c r="BA28" s="493"/>
      <c r="BB28" s="493"/>
      <c r="BC28" s="493"/>
      <c r="BD28" s="493"/>
      <c r="BE28" s="493"/>
      <c r="BF28" s="493"/>
      <c r="BG28" s="20"/>
      <c r="BK28" s="26" t="str">
        <f>IF('Contexto Estrat. Ins'!$I$7&lt;&gt;"",'Contexto Estrat. Ins'!$I$6,"")</f>
        <v/>
      </c>
      <c r="BL28" s="26" t="str">
        <f>IF('Contexto Estrat. Ins'!$I$8&lt;&gt;"",'Contexto Estrat. Ins'!$I$6,"")</f>
        <v/>
      </c>
      <c r="BM28" s="26" t="str">
        <f>IF('Contexto Estrat. Ins'!$I$9&lt;&gt;"",'Contexto Estrat. Ins'!$I$6,"")</f>
        <v>Divulgación de la plataforma estratégica y otros temas de interés inoportuna y que no cubre a la totalidad de los funcionarios y contratistas</v>
      </c>
      <c r="BN28" s="26" t="str">
        <f>IF('Contexto Estrat. Ins'!$I$10&lt;&gt;"",'Contexto Estrat. Ins'!$I$6,"")</f>
        <v/>
      </c>
      <c r="BO28" s="26" t="str">
        <f>IF('Contexto Estrat. Ins'!$I$11&lt;&gt;"",'Contexto Estrat. Ins'!$I$6,"")</f>
        <v/>
      </c>
      <c r="BP28" s="26" t="str">
        <f>IF('Contexto Estrat. Ins'!$I$12&lt;&gt;"",'Contexto Estrat. Ins'!$I$6,"")</f>
        <v/>
      </c>
      <c r="BQ28" s="26" t="str">
        <f>IF($D$29='Contexto Estrat. Ins'!$B$7,BK28,IF($D$29='Contexto Estrat. Ins'!$B$8,BL28,IF($D$29='Contexto Estrat. Ins'!$B$9,BM28,IF($D$29='Contexto Estrat. Ins'!$B$10,BN28,IF($D$29='Contexto Estrat. Ins'!$B$11,BO28,IF($D$29='Contexto Estrat. Ins'!$B$12,BP28,""))))))</f>
        <v/>
      </c>
      <c r="BS28" s="26" t="str">
        <f>IF('Contexto Estrat. Ins'!$I$37&lt;&gt;"",'Contexto Estrat. Ins'!$I$36,"")</f>
        <v>Implementación de nuevos mecanismos de atención a las partes interesadas</v>
      </c>
      <c r="BT28" s="26" t="str">
        <f>IF('Contexto Estrat. Ins'!$I$38&lt;&gt;"",'Contexto Estrat. Ins'!$I$36,"")</f>
        <v>Implementación de nuevos mecanismos de atención a las partes interesadas</v>
      </c>
      <c r="BU28" s="26" t="str">
        <f>IF('Contexto Estrat. Ins'!$I$39&lt;&gt;"",'Contexto Estrat. Ins'!$I$36,"")</f>
        <v/>
      </c>
      <c r="BV28" s="26" t="str">
        <f>IF('Contexto Estrat. Ins'!$I$40&lt;&gt;"",'Contexto Estrat. Ins'!$I$36,"")</f>
        <v>Implementación de nuevos mecanismos de atención a las partes interesadas</v>
      </c>
      <c r="BW28" s="26" t="str">
        <f>IF('Contexto Estrat. Ins'!$I$41&lt;&gt;"",'Contexto Estrat. Ins'!$I$36,"")</f>
        <v/>
      </c>
      <c r="BX28" s="26" t="str">
        <f>IF('Contexto Estrat. Ins'!$I$42&lt;&gt;"",'Contexto Estrat. Ins'!$I$36,"")</f>
        <v/>
      </c>
      <c r="BY28" s="26" t="str">
        <f>IF($D$29='Contexto Estrat. Ins'!$B$37,BS28,IF($D$29='Contexto Estrat. Ins'!$B$38,BT28,IF($D$29='Contexto Estrat. Ins'!$B$39,BU28,IF($D$29='Contexto Estrat. Ins'!$B$40,BV28,IF($D$29='Contexto Estrat. Ins'!$B$41,BW28,IF($D$29='Contexto Estrat. Ins'!$B$42,BX28,""))))))</f>
        <v/>
      </c>
      <c r="CA28" s="26" t="str">
        <f>IF('Contexto Estrat. Ins'!$I$17&lt;&gt;"",'Contexto Estrat. Ins'!$I$16,"")</f>
        <v/>
      </c>
      <c r="CB28" s="26" t="str">
        <f>IF('Contexto Estrat. Ins'!$I$18&lt;&gt;"",'Contexto Estrat. Ins'!$I$16,"")</f>
        <v/>
      </c>
      <c r="CC28" s="26" t="str">
        <f>IF('Contexto Estrat. Ins'!$I$19&lt;&gt;"",'Contexto Estrat. Ins'!$I$16,"")</f>
        <v/>
      </c>
      <c r="CD28" s="26" t="str">
        <f>IF('Contexto Estrat. Ins'!$I$20&lt;&gt;"",'Contexto Estrat. Ins'!$I$16,"")</f>
        <v/>
      </c>
      <c r="CE28" s="26" t="str">
        <f>IF('Contexto Estrat. Ins'!$I$21&lt;&gt;"",'Contexto Estrat. Ins'!$I$16,"")</f>
        <v/>
      </c>
      <c r="CF28" s="26" t="str">
        <f>IF('Contexto Estrat. Ins'!$I$22&lt;&gt;"",'Contexto Estrat. Ins'!$I$16,"")</f>
        <v/>
      </c>
      <c r="CG28" s="26" t="str">
        <f>IF($D$29='Contexto Estrat. Ins'!$B$17,CA28,IF($D$29='Contexto Estrat. Ins'!$B$18,CB28,IF($D$29='Contexto Estrat. Ins'!$B$19,CC28,IF($D$29='Contexto Estrat. Ins'!$B$20,CD28,IF($D$29='Contexto Estrat. Ins'!$B$21,CE28,IF($D$29='Contexto Estrat. Ins'!$B$22,CF28,""))))))</f>
        <v/>
      </c>
    </row>
    <row r="29" spans="1:85" ht="31.15" customHeight="1">
      <c r="A29" s="18"/>
      <c r="D29" s="373"/>
      <c r="E29" s="374"/>
      <c r="F29" s="374"/>
      <c r="G29" s="374"/>
      <c r="H29" s="374"/>
      <c r="I29" s="374"/>
      <c r="J29" s="374"/>
      <c r="K29" s="374"/>
      <c r="L29" s="374"/>
      <c r="M29" s="374"/>
      <c r="N29" s="374"/>
      <c r="O29" s="374"/>
      <c r="P29" s="374"/>
      <c r="Q29" s="374"/>
      <c r="R29" s="374"/>
      <c r="S29" s="374"/>
      <c r="T29" s="374"/>
      <c r="U29" s="374"/>
      <c r="V29" s="374"/>
      <c r="W29" s="374"/>
      <c r="X29" s="374"/>
      <c r="Y29" s="374"/>
      <c r="Z29" s="374"/>
      <c r="AA29" s="374"/>
      <c r="AB29" s="375"/>
      <c r="AC29" s="33"/>
      <c r="AD29" s="494"/>
      <c r="AE29" s="494"/>
      <c r="AF29" s="494"/>
      <c r="AG29" s="494"/>
      <c r="AH29" s="494"/>
      <c r="AI29" s="494"/>
      <c r="AJ29" s="494"/>
      <c r="AK29" s="494"/>
      <c r="AL29" s="494"/>
      <c r="AM29" s="494"/>
      <c r="AN29" s="494"/>
      <c r="AO29" s="494"/>
      <c r="AP29" s="494"/>
      <c r="AQ29" s="494"/>
      <c r="AR29" s="494"/>
      <c r="AS29" s="494"/>
      <c r="AT29" s="494"/>
      <c r="AU29" s="494"/>
      <c r="AV29" s="494"/>
      <c r="AW29" s="494"/>
      <c r="AX29" s="494"/>
      <c r="AY29" s="494"/>
      <c r="AZ29" s="494"/>
      <c r="BA29" s="494"/>
      <c r="BB29" s="494"/>
      <c r="BC29" s="494"/>
      <c r="BD29" s="494"/>
      <c r="BE29" s="494"/>
      <c r="BF29" s="494"/>
      <c r="BG29" s="20"/>
      <c r="BK29" s="26" t="str">
        <f>IF('Contexto Estrat. Ins'!$J$7&lt;&gt;"",'Contexto Estrat. Ins'!$J$6,"")</f>
        <v/>
      </c>
      <c r="BL29" s="26" t="str">
        <f>IF('Contexto Estrat. Ins'!$J$8&lt;&gt;"",'Contexto Estrat. Ins'!$J$6,"")</f>
        <v/>
      </c>
      <c r="BM29" s="26" t="str">
        <f>IF('Contexto Estrat. Ins'!$J$9&lt;&gt;"",'Contexto Estrat. Ins'!$J$6,"")</f>
        <v>Desconocimiento de los funcionarios de las herramientas de gestión y evaluación</v>
      </c>
      <c r="BN29" s="26" t="str">
        <f>IF('Contexto Estrat. Ins'!$J$10&lt;&gt;"",'Contexto Estrat. Ins'!$J$6,"")</f>
        <v>Desconocimiento de los funcionarios de las herramientas de gestión y evaluación</v>
      </c>
      <c r="BO29" s="26" t="str">
        <f>IF('Contexto Estrat. Ins'!$J$11&lt;&gt;"",'Contexto Estrat. Ins'!$J$6,"")</f>
        <v/>
      </c>
      <c r="BP29" s="26" t="str">
        <f>IF('Contexto Estrat. Ins'!$J$12&lt;&gt;"",'Contexto Estrat. Ins'!$J$6,"")</f>
        <v/>
      </c>
      <c r="BQ29" s="26" t="str">
        <f>IF($D$29='Contexto Estrat. Ins'!$B$7,BK29,IF($D$29='Contexto Estrat. Ins'!$B$8,BL29,IF($D$29='Contexto Estrat. Ins'!$B$9,BM29,IF($D$29='Contexto Estrat. Ins'!$B$10,BN29,IF($D$29='Contexto Estrat. Ins'!$B$11,BO29,IF($D$29='Contexto Estrat. Ins'!$B$12,BP29,""))))))</f>
        <v/>
      </c>
      <c r="BS29" s="26" t="str">
        <f>IF('Contexto Estrat. Ins'!$J$37&lt;&gt;"",'Contexto Estrat. Ins'!$J$36,"")</f>
        <v>Reconocimiento como autoridad sanitaria de referencia a nivel nacional e internacional</v>
      </c>
      <c r="BT29" s="26" t="str">
        <f>IF('Contexto Estrat. Ins'!$J$38&lt;&gt;"",'Contexto Estrat. Ins'!$J$36,"")</f>
        <v/>
      </c>
      <c r="BU29" s="26" t="str">
        <f>IF('Contexto Estrat. Ins'!$J$39&lt;&gt;"",'Contexto Estrat. Ins'!$J$36,"")</f>
        <v/>
      </c>
      <c r="BV29" s="26" t="str">
        <f>IF('Contexto Estrat. Ins'!$J$40&lt;&gt;"",'Contexto Estrat. Ins'!$J$36,"")</f>
        <v/>
      </c>
      <c r="BW29" s="26" t="str">
        <f>IF('Contexto Estrat. Ins'!$J$41&lt;&gt;"",'Contexto Estrat. Ins'!$J$36,"")</f>
        <v/>
      </c>
      <c r="BX29" s="26" t="str">
        <f>IF('Contexto Estrat. Ins'!$J$42&lt;&gt;"",'Contexto Estrat. Ins'!$J$36,"")</f>
        <v/>
      </c>
      <c r="BY29" s="26" t="str">
        <f>IF($D$29='Contexto Estrat. Ins'!$B$37,BS29,IF($D$29='Contexto Estrat. Ins'!$B$38,BT29,IF($D$29='Contexto Estrat. Ins'!$B$39,BU29,IF($D$29='Contexto Estrat. Ins'!$B$40,BV29,IF($D$29='Contexto Estrat. Ins'!$B$41,BW29,IF($D$29='Contexto Estrat. Ins'!$B$42,BX29,""))))))</f>
        <v/>
      </c>
      <c r="CA29" s="26" t="str">
        <f>IF('Contexto Estrat. Ins'!$J$17&lt;&gt;"",'Contexto Estrat. Ins'!$J$16,"")</f>
        <v/>
      </c>
      <c r="CB29" s="26" t="str">
        <f>IF('Contexto Estrat. Ins'!$J$18&lt;&gt;"",'Contexto Estrat. Ins'!$J$16,"")</f>
        <v/>
      </c>
      <c r="CC29" s="26" t="str">
        <f>IF('Contexto Estrat. Ins'!$J$19&lt;&gt;"",'Contexto Estrat. Ins'!$J$16,"")</f>
        <v/>
      </c>
      <c r="CD29" s="26" t="str">
        <f>IF('Contexto Estrat. Ins'!$J$20&lt;&gt;"",'Contexto Estrat. Ins'!$J$16,"")</f>
        <v/>
      </c>
      <c r="CE29" s="26" t="str">
        <f>IF('Contexto Estrat. Ins'!$J$21&lt;&gt;"",'Contexto Estrat. Ins'!$J$16,"")</f>
        <v/>
      </c>
      <c r="CF29" s="26" t="str">
        <f>IF('Contexto Estrat. Ins'!$J$22&lt;&gt;"",'Contexto Estrat. Ins'!$J$16,"")</f>
        <v/>
      </c>
      <c r="CG29" s="26" t="str">
        <f>IF($D$29='Contexto Estrat. Ins'!$B$17,CA29,IF($D$29='Contexto Estrat. Ins'!$B$18,CB29,IF($D$29='Contexto Estrat. Ins'!$B$19,CC29,IF($D$29='Contexto Estrat. Ins'!$B$20,CD29,IF($D$29='Contexto Estrat. Ins'!$B$21,CE29,IF($D$29='Contexto Estrat. Ins'!$B$22,CF29,""))))))</f>
        <v/>
      </c>
    </row>
    <row r="30" spans="1:85" ht="31.15" customHeight="1">
      <c r="A30" s="18"/>
      <c r="D30" s="373"/>
      <c r="E30" s="374"/>
      <c r="F30" s="374"/>
      <c r="G30" s="374"/>
      <c r="H30" s="374"/>
      <c r="I30" s="374"/>
      <c r="J30" s="374"/>
      <c r="K30" s="374"/>
      <c r="L30" s="374"/>
      <c r="M30" s="374"/>
      <c r="N30" s="374"/>
      <c r="O30" s="374"/>
      <c r="P30" s="374"/>
      <c r="Q30" s="374"/>
      <c r="R30" s="374"/>
      <c r="S30" s="374"/>
      <c r="T30" s="374"/>
      <c r="U30" s="374"/>
      <c r="V30" s="374"/>
      <c r="W30" s="374"/>
      <c r="X30" s="374"/>
      <c r="Y30" s="374"/>
      <c r="Z30" s="374"/>
      <c r="AA30" s="374"/>
      <c r="AB30" s="375"/>
      <c r="AC30" s="33"/>
      <c r="AD30" s="494"/>
      <c r="AE30" s="494"/>
      <c r="AF30" s="494"/>
      <c r="AG30" s="494"/>
      <c r="AH30" s="494"/>
      <c r="AI30" s="494"/>
      <c r="AJ30" s="494"/>
      <c r="AK30" s="494"/>
      <c r="AL30" s="494"/>
      <c r="AM30" s="494"/>
      <c r="AN30" s="494"/>
      <c r="AO30" s="494"/>
      <c r="AP30" s="494"/>
      <c r="AQ30" s="494"/>
      <c r="AR30" s="494"/>
      <c r="AS30" s="494"/>
      <c r="AT30" s="494"/>
      <c r="AU30" s="494"/>
      <c r="AV30" s="494"/>
      <c r="AW30" s="494"/>
      <c r="AX30" s="494"/>
      <c r="AY30" s="494"/>
      <c r="AZ30" s="494"/>
      <c r="BA30" s="494"/>
      <c r="BB30" s="494"/>
      <c r="BC30" s="494"/>
      <c r="BD30" s="494"/>
      <c r="BE30" s="494"/>
      <c r="BF30" s="494"/>
      <c r="BG30" s="20"/>
      <c r="BK30" s="26" t="str">
        <f>IF('Contexto Estrat. Ins'!$K$7&lt;&gt;"",'Contexto Estrat. Ins'!$K$6,"")</f>
        <v>Modelo de gestión documental poco eficiente</v>
      </c>
      <c r="BL30" s="26" t="str">
        <f>IF('Contexto Estrat. Ins'!$K$8&lt;&gt;"",'Contexto Estrat. Ins'!$K$6,"")</f>
        <v>Modelo de gestión documental poco eficiente</v>
      </c>
      <c r="BM30" s="26" t="str">
        <f>IF('Contexto Estrat. Ins'!$K$9&lt;&gt;"",'Contexto Estrat. Ins'!$K$6,"")</f>
        <v>Modelo de gestión documental poco eficiente</v>
      </c>
      <c r="BN30" s="26" t="str">
        <f>IF('Contexto Estrat. Ins'!$K$10&lt;&gt;"",'Contexto Estrat. Ins'!$K$6,"")</f>
        <v>Modelo de gestión documental poco eficiente</v>
      </c>
      <c r="BO30" s="26" t="str">
        <f>IF('Contexto Estrat. Ins'!$K$11&lt;&gt;"",'Contexto Estrat. Ins'!$K$6,"")</f>
        <v/>
      </c>
      <c r="BP30" s="26" t="str">
        <f>IF('Contexto Estrat. Ins'!$K$12&lt;&gt;"",'Contexto Estrat. Ins'!$K$6,"")</f>
        <v/>
      </c>
      <c r="BQ30" s="26" t="str">
        <f>IF($D$29='Contexto Estrat. Ins'!$B$7,BK30,IF($D$29='Contexto Estrat. Ins'!$B$8,BL30,IF($D$29='Contexto Estrat. Ins'!$B$9,BM30,IF($D$29='Contexto Estrat. Ins'!$B$10,BN30,IF($D$29='Contexto Estrat. Ins'!$B$11,BO30,IF($D$29='Contexto Estrat. Ins'!$B$12,BP30,""))))))</f>
        <v/>
      </c>
      <c r="BS30" s="26" t="str">
        <f>IF('Contexto Estrat. Ins'!$K$37&lt;&gt;"",'Contexto Estrat. Ins'!$K$36,"")</f>
        <v>Acuerdos de cooperación con otros países</v>
      </c>
      <c r="BT30" s="26" t="str">
        <f>IF('Contexto Estrat. Ins'!$K$38&lt;&gt;"",'Contexto Estrat. Ins'!$K$36,"")</f>
        <v/>
      </c>
      <c r="BU30" s="26" t="str">
        <f>IF('Contexto Estrat. Ins'!$K$39&lt;&gt;"",'Contexto Estrat. Ins'!$K$36,"")</f>
        <v/>
      </c>
      <c r="BV30" s="26" t="str">
        <f>IF('Contexto Estrat. Ins'!$K$40&lt;&gt;"",'Contexto Estrat. Ins'!$K$36,"")</f>
        <v/>
      </c>
      <c r="BW30" s="26" t="str">
        <f>IF('Contexto Estrat. Ins'!$K$41&lt;&gt;"",'Contexto Estrat. Ins'!$K$36,"")</f>
        <v/>
      </c>
      <c r="BX30" s="26" t="str">
        <f>IF('Contexto Estrat. Ins'!$K$42&lt;&gt;"",'Contexto Estrat. Ins'!$K$36,"")</f>
        <v/>
      </c>
      <c r="BY30" s="26" t="str">
        <f>IF($D$29='Contexto Estrat. Ins'!$B$37,BS30,IF($D$29='Contexto Estrat. Ins'!$B$38,BT30,IF($D$29='Contexto Estrat. Ins'!$B$39,BU30,IF($D$29='Contexto Estrat. Ins'!$B$40,BV30,IF($D$29='Contexto Estrat. Ins'!$B$41,BW30,IF($D$29='Contexto Estrat. Ins'!$B$42,BX30,""))))))</f>
        <v/>
      </c>
      <c r="CA30" s="26" t="str">
        <f>IF('Contexto Estrat. Ins'!$K$17&lt;&gt;"",'Contexto Estrat. Ins'!$K$16,"")</f>
        <v/>
      </c>
      <c r="CB30" s="26" t="str">
        <f>IF('Contexto Estrat. Ins'!$K$18&lt;&gt;"",'Contexto Estrat. Ins'!$K$16,"")</f>
        <v/>
      </c>
      <c r="CC30" s="26" t="str">
        <f>IF('Contexto Estrat. Ins'!$K$19&lt;&gt;"",'Contexto Estrat. Ins'!$K$16,"")</f>
        <v/>
      </c>
      <c r="CD30" s="26" t="str">
        <f>IF('Contexto Estrat. Ins'!$K$20&lt;&gt;"",'Contexto Estrat. Ins'!$K$16,"")</f>
        <v/>
      </c>
      <c r="CE30" s="26" t="str">
        <f>IF('Contexto Estrat. Ins'!$K$21&lt;&gt;"",'Contexto Estrat. Ins'!$K$16,"")</f>
        <v/>
      </c>
      <c r="CF30" s="26" t="str">
        <f>IF('Contexto Estrat. Ins'!$K$22&lt;&gt;"",'Contexto Estrat. Ins'!$K$16,"")</f>
        <v/>
      </c>
      <c r="CG30" s="26" t="str">
        <f>IF($D$29='Contexto Estrat. Ins'!$B$17,CA30,IF($D$29='Contexto Estrat. Ins'!$B$18,CB30,IF($D$29='Contexto Estrat. Ins'!$B$19,CC30,IF($D$29='Contexto Estrat. Ins'!$B$20,CD30,IF($D$29='Contexto Estrat. Ins'!$B$21,CE30,IF($D$29='Contexto Estrat. Ins'!$B$22,CF30,""))))))</f>
        <v/>
      </c>
    </row>
    <row r="31" spans="1:85" ht="31.15" customHeight="1">
      <c r="A31" s="18"/>
      <c r="D31" s="373"/>
      <c r="E31" s="374"/>
      <c r="F31" s="374"/>
      <c r="G31" s="374"/>
      <c r="H31" s="374"/>
      <c r="I31" s="374"/>
      <c r="J31" s="374"/>
      <c r="K31" s="374"/>
      <c r="L31" s="374"/>
      <c r="M31" s="374"/>
      <c r="N31" s="374"/>
      <c r="O31" s="374"/>
      <c r="P31" s="374"/>
      <c r="Q31" s="374"/>
      <c r="R31" s="374"/>
      <c r="S31" s="374"/>
      <c r="T31" s="374"/>
      <c r="U31" s="374"/>
      <c r="V31" s="374"/>
      <c r="W31" s="374"/>
      <c r="X31" s="374"/>
      <c r="Y31" s="374"/>
      <c r="Z31" s="374"/>
      <c r="AA31" s="374"/>
      <c r="AB31" s="375"/>
      <c r="AC31" s="33"/>
      <c r="AD31" s="494"/>
      <c r="AE31" s="494"/>
      <c r="AF31" s="494"/>
      <c r="AG31" s="494"/>
      <c r="AH31" s="494"/>
      <c r="AI31" s="494"/>
      <c r="AJ31" s="494"/>
      <c r="AK31" s="494"/>
      <c r="AL31" s="494"/>
      <c r="AM31" s="494"/>
      <c r="AN31" s="494"/>
      <c r="AO31" s="494"/>
      <c r="AP31" s="494"/>
      <c r="AQ31" s="494"/>
      <c r="AR31" s="494"/>
      <c r="AS31" s="494"/>
      <c r="AT31" s="494"/>
      <c r="AU31" s="494"/>
      <c r="AV31" s="494"/>
      <c r="AW31" s="494"/>
      <c r="AX31" s="494"/>
      <c r="AY31" s="494"/>
      <c r="AZ31" s="494"/>
      <c r="BA31" s="494"/>
      <c r="BB31" s="494"/>
      <c r="BC31" s="494"/>
      <c r="BD31" s="494"/>
      <c r="BE31" s="494"/>
      <c r="BF31" s="494"/>
      <c r="BG31" s="20"/>
      <c r="BK31" s="26" t="str">
        <f>IF('Contexto Estrat. Ins'!$L$7&lt;&gt;"",'Contexto Estrat. Ins'!$L$6,"")</f>
        <v>Deficiencia en la identificación de controles para mitigación de los riesgos institucionales</v>
      </c>
      <c r="BL31" s="26" t="str">
        <f>IF('Contexto Estrat. Ins'!$L$8&lt;&gt;"",'Contexto Estrat. Ins'!$L$6,"")</f>
        <v>Deficiencia en la identificación de controles para mitigación de los riesgos institucionales</v>
      </c>
      <c r="BM31" s="26" t="str">
        <f>IF('Contexto Estrat. Ins'!$L$9&lt;&gt;"",'Contexto Estrat. Ins'!$L$6,"")</f>
        <v>Deficiencia en la identificación de controles para mitigación de los riesgos institucionales</v>
      </c>
      <c r="BN31" s="26" t="str">
        <f>IF('Contexto Estrat. Ins'!$L$10&lt;&gt;"",'Contexto Estrat. Ins'!$L$6,"")</f>
        <v>Deficiencia en la identificación de controles para mitigación de los riesgos institucionales</v>
      </c>
      <c r="BO31" s="26" t="str">
        <f>IF('Contexto Estrat. Ins'!$L$11&lt;&gt;"",'Contexto Estrat. Ins'!$L$6,"")</f>
        <v/>
      </c>
      <c r="BP31" s="26" t="str">
        <f>IF('Contexto Estrat. Ins'!$L$12&lt;&gt;"",'Contexto Estrat. Ins'!$L$6,"")</f>
        <v/>
      </c>
      <c r="BQ31" s="26" t="str">
        <f>IF($D$29='Contexto Estrat. Ins'!$B$7,BK31,IF($D$29='Contexto Estrat. Ins'!$B$8,BL31,IF($D$29='Contexto Estrat. Ins'!$B$9,BM31,IF($D$29='Contexto Estrat. Ins'!$B$10,BN31,IF($D$29='Contexto Estrat. Ins'!$B$11,BO31,IF($D$29='Contexto Estrat. Ins'!$B$12,BP31,""))))))</f>
        <v/>
      </c>
      <c r="BS31" s="26" t="str">
        <f>IF('Contexto Estrat. Ins'!$L$37&lt;&gt;"",'Contexto Estrat. Ins'!$L$36,"")</f>
        <v>Planeación en los programas y proyectos institucionales</v>
      </c>
      <c r="BT31" s="26" t="str">
        <f>IF('Contexto Estrat. Ins'!$L$38&lt;&gt;"",'Contexto Estrat. Ins'!$L$36,"")</f>
        <v>Planeación en los programas y proyectos institucionales</v>
      </c>
      <c r="BU31" s="26" t="str">
        <f>IF('Contexto Estrat. Ins'!$L$39&lt;&gt;"",'Contexto Estrat. Ins'!$L$36,"")</f>
        <v>Planeación en los programas y proyectos institucionales</v>
      </c>
      <c r="BV31" s="26" t="str">
        <f>IF('Contexto Estrat. Ins'!$L$40&lt;&gt;"",'Contexto Estrat. Ins'!$L$36,"")</f>
        <v>Planeación en los programas y proyectos institucionales</v>
      </c>
      <c r="BW31" s="26" t="str">
        <f>IF('Contexto Estrat. Ins'!$L$41&lt;&gt;"",'Contexto Estrat. Ins'!$L$36,"")</f>
        <v/>
      </c>
      <c r="BX31" s="26" t="str">
        <f>IF('Contexto Estrat. Ins'!$L$42&lt;&gt;"",'Contexto Estrat. Ins'!$L$36,"")</f>
        <v/>
      </c>
      <c r="BY31" s="26" t="str">
        <f>IF($D$29='Contexto Estrat. Ins'!$B$37,BS31,IF($D$29='Contexto Estrat. Ins'!$B$38,BT31,IF($D$29='Contexto Estrat. Ins'!$B$39,BU31,IF($D$29='Contexto Estrat. Ins'!$B$40,BV31,IF($D$29='Contexto Estrat. Ins'!$B$41,BW31,IF($D$29='Contexto Estrat. Ins'!$B$42,BX31,""))))))</f>
        <v/>
      </c>
      <c r="CA31" s="26" t="str">
        <f>IF('Contexto Estrat. Ins'!$L$17&lt;&gt;"",'Contexto Estrat. Ins'!$L$16,"")</f>
        <v/>
      </c>
      <c r="CB31" s="26" t="str">
        <f>IF('Contexto Estrat. Ins'!$L$18&lt;&gt;"",'Contexto Estrat. Ins'!$L$16,"")</f>
        <v/>
      </c>
      <c r="CC31" s="26" t="str">
        <f>IF('Contexto Estrat. Ins'!$L$19&lt;&gt;"",'Contexto Estrat. Ins'!$L$16,"")</f>
        <v/>
      </c>
      <c r="CD31" s="26" t="str">
        <f>IF('Contexto Estrat. Ins'!$L$20&lt;&gt;"",'Contexto Estrat. Ins'!$L$16,"")</f>
        <v/>
      </c>
      <c r="CE31" s="26" t="str">
        <f>IF('Contexto Estrat. Ins'!$L$21&lt;&gt;"",'Contexto Estrat. Ins'!$L$16,"")</f>
        <v/>
      </c>
      <c r="CF31" s="26" t="str">
        <f>IF('Contexto Estrat. Ins'!$L$22&lt;&gt;"",'Contexto Estrat. Ins'!$L$16,"")</f>
        <v/>
      </c>
      <c r="CG31" s="26" t="str">
        <f>IF($D$29='Contexto Estrat. Ins'!$B$17,CA31,IF($D$29='Contexto Estrat. Ins'!$B$18,CB31,IF($D$29='Contexto Estrat. Ins'!$B$19,CC31,IF($D$29='Contexto Estrat. Ins'!$B$20,CD31,IF($D$29='Contexto Estrat. Ins'!$B$21,CE31,IF($D$29='Contexto Estrat. Ins'!$B$22,CF31,""))))))</f>
        <v/>
      </c>
    </row>
    <row r="32" spans="1:85" ht="31.15" customHeight="1">
      <c r="A32" s="18"/>
      <c r="D32" s="373"/>
      <c r="E32" s="374"/>
      <c r="F32" s="374"/>
      <c r="G32" s="374"/>
      <c r="H32" s="374"/>
      <c r="I32" s="374"/>
      <c r="J32" s="374"/>
      <c r="K32" s="374"/>
      <c r="L32" s="374"/>
      <c r="M32" s="374"/>
      <c r="N32" s="374"/>
      <c r="O32" s="374"/>
      <c r="P32" s="374"/>
      <c r="Q32" s="374"/>
      <c r="R32" s="374"/>
      <c r="S32" s="374"/>
      <c r="T32" s="374"/>
      <c r="U32" s="374"/>
      <c r="V32" s="374"/>
      <c r="W32" s="374"/>
      <c r="X32" s="374"/>
      <c r="Y32" s="374"/>
      <c r="Z32" s="374"/>
      <c r="AA32" s="374"/>
      <c r="AB32" s="375"/>
      <c r="AC32" s="33"/>
      <c r="AD32" s="494"/>
      <c r="AE32" s="494"/>
      <c r="AF32" s="494"/>
      <c r="AG32" s="494"/>
      <c r="AH32" s="494"/>
      <c r="AI32" s="494"/>
      <c r="AJ32" s="494"/>
      <c r="AK32" s="494"/>
      <c r="AL32" s="494"/>
      <c r="AM32" s="494"/>
      <c r="AN32" s="494"/>
      <c r="AO32" s="494"/>
      <c r="AP32" s="494"/>
      <c r="AQ32" s="494"/>
      <c r="AR32" s="494"/>
      <c r="AS32" s="494"/>
      <c r="AT32" s="494"/>
      <c r="AU32" s="494"/>
      <c r="AV32" s="494"/>
      <c r="AW32" s="494"/>
      <c r="AX32" s="494"/>
      <c r="AY32" s="494"/>
      <c r="AZ32" s="494"/>
      <c r="BA32" s="494"/>
      <c r="BB32" s="494"/>
      <c r="BC32" s="494"/>
      <c r="BD32" s="494"/>
      <c r="BE32" s="494"/>
      <c r="BF32" s="494"/>
      <c r="BG32" s="20"/>
      <c r="BK32" s="26" t="str">
        <f>IF('Contexto Estrat. Ins'!$M$7&lt;&gt;"",'Contexto Estrat. Ins'!$M$6,"")</f>
        <v>Insuficiente unificación de criterios técnico y legal</v>
      </c>
      <c r="BL32" s="26" t="str">
        <f>IF('Contexto Estrat. Ins'!$M$8&lt;&gt;"",'Contexto Estrat. Ins'!$M$6,"")</f>
        <v>Insuficiente unificación de criterios técnico y legal</v>
      </c>
      <c r="BM32" s="26" t="str">
        <f>IF('Contexto Estrat. Ins'!$M$9&lt;&gt;"",'Contexto Estrat. Ins'!$M$6,"")</f>
        <v>Insuficiente unificación de criterios técnico y legal</v>
      </c>
      <c r="BN32" s="26" t="str">
        <f>IF('Contexto Estrat. Ins'!$M$10&lt;&gt;"",'Contexto Estrat. Ins'!$M$6,"")</f>
        <v>Insuficiente unificación de criterios técnico y legal</v>
      </c>
      <c r="BO32" s="26" t="str">
        <f>IF('Contexto Estrat. Ins'!$M$11&lt;&gt;"",'Contexto Estrat. Ins'!$M$6,"")</f>
        <v/>
      </c>
      <c r="BP32" s="26" t="str">
        <f>IF('Contexto Estrat. Ins'!$M$12&lt;&gt;"",'Contexto Estrat. Ins'!$M$6,"")</f>
        <v/>
      </c>
      <c r="BQ32" s="26" t="str">
        <f>IF($D$29='Contexto Estrat. Ins'!$B$7,BK32,IF($D$29='Contexto Estrat. Ins'!$B$8,BL32,IF($D$29='Contexto Estrat. Ins'!$B$9,BM32,IF($D$29='Contexto Estrat. Ins'!$B$10,BN32,IF($D$29='Contexto Estrat. Ins'!$B$11,BO32,IF($D$29='Contexto Estrat. Ins'!$B$12,BP32,""))))))</f>
        <v/>
      </c>
      <c r="BS32" s="26" t="str">
        <f>IF('Contexto Estrat. Ins'!$M$37&lt;&gt;"",'Contexto Estrat. Ins'!$M$36,"")</f>
        <v>Adecuada divulgación de la plataforma estratégica y otros temas de interés</v>
      </c>
      <c r="BT32" s="26" t="str">
        <f>IF('Contexto Estrat. Ins'!$M$38&lt;&gt;"",'Contexto Estrat. Ins'!$M$36,"")</f>
        <v/>
      </c>
      <c r="BU32" s="26" t="str">
        <f>IF('Contexto Estrat. Ins'!$M$39&lt;&gt;"",'Contexto Estrat. Ins'!$M$36,"")</f>
        <v/>
      </c>
      <c r="BV32" s="26" t="str">
        <f>IF('Contexto Estrat. Ins'!$M$40&lt;&gt;"",'Contexto Estrat. Ins'!$M$36,"")</f>
        <v>Adecuada divulgación de la plataforma estratégica y otros temas de interés</v>
      </c>
      <c r="BW32" s="26" t="str">
        <f>IF('Contexto Estrat. Ins'!$M$41&lt;&gt;"",'Contexto Estrat. Ins'!$M$36,"")</f>
        <v/>
      </c>
      <c r="BX32" s="26" t="str">
        <f>IF('Contexto Estrat. Ins'!$M$42&lt;&gt;"",'Contexto Estrat. Ins'!$M$36,"")</f>
        <v/>
      </c>
      <c r="BY32" s="26" t="str">
        <f>IF($D$29='Contexto Estrat. Ins'!$B$37,BS32,IF($D$29='Contexto Estrat. Ins'!$B$38,BT32,IF($D$29='Contexto Estrat. Ins'!$B$39,BU32,IF($D$29='Contexto Estrat. Ins'!$B$40,BV32,IF($D$29='Contexto Estrat. Ins'!$B$41,BW32,IF($D$29='Contexto Estrat. Ins'!$B$42,BX32,""))))))</f>
        <v/>
      </c>
      <c r="CA32" s="26" t="str">
        <f>IF('Contexto Estrat. Ins'!$M$17&lt;&gt;"",'Contexto Estrat. Ins'!$M$16,"")</f>
        <v/>
      </c>
      <c r="CB32" s="26" t="str">
        <f>IF('Contexto Estrat. Ins'!$M$18&lt;&gt;"",'Contexto Estrat. Ins'!$M$16,"")</f>
        <v/>
      </c>
      <c r="CC32" s="26" t="str">
        <f>IF('Contexto Estrat. Ins'!$M$19&lt;&gt;"",'Contexto Estrat. Ins'!$M$16,"")</f>
        <v/>
      </c>
      <c r="CD32" s="26" t="str">
        <f>IF('Contexto Estrat. Ins'!$M$20&lt;&gt;"",'Contexto Estrat. Ins'!$M$16,"")</f>
        <v/>
      </c>
      <c r="CE32" s="26" t="str">
        <f>IF('Contexto Estrat. Ins'!$M$21&lt;&gt;"",'Contexto Estrat. Ins'!$M$16,"")</f>
        <v/>
      </c>
      <c r="CF32" s="26" t="str">
        <f>IF('Contexto Estrat. Ins'!$M$22&lt;&gt;"",'Contexto Estrat. Ins'!$M$16,"")</f>
        <v/>
      </c>
      <c r="CG32" s="26" t="str">
        <f>IF($D$29='Contexto Estrat. Ins'!$B$17,CA32,IF($D$29='Contexto Estrat. Ins'!$B$18,CB32,IF($D$29='Contexto Estrat. Ins'!$B$19,CC32,IF($D$29='Contexto Estrat. Ins'!$B$20,CD32,IF($D$29='Contexto Estrat. Ins'!$B$21,CE32,IF($D$29='Contexto Estrat. Ins'!$B$22,CF32,""))))))</f>
        <v/>
      </c>
    </row>
    <row r="33" spans="1:86" ht="31.15" customHeight="1">
      <c r="A33" s="18"/>
      <c r="D33" s="373"/>
      <c r="E33" s="374"/>
      <c r="F33" s="374"/>
      <c r="G33" s="374"/>
      <c r="H33" s="374"/>
      <c r="I33" s="374"/>
      <c r="J33" s="374"/>
      <c r="K33" s="374"/>
      <c r="L33" s="374"/>
      <c r="M33" s="374"/>
      <c r="N33" s="374"/>
      <c r="O33" s="374"/>
      <c r="P33" s="374"/>
      <c r="Q33" s="374"/>
      <c r="R33" s="374"/>
      <c r="S33" s="374"/>
      <c r="T33" s="374"/>
      <c r="U33" s="374"/>
      <c r="V33" s="374"/>
      <c r="W33" s="374"/>
      <c r="X33" s="374"/>
      <c r="Y33" s="374"/>
      <c r="Z33" s="374"/>
      <c r="AA33" s="374"/>
      <c r="AB33" s="375"/>
      <c r="AC33" s="33"/>
      <c r="AD33" s="494"/>
      <c r="AE33" s="494"/>
      <c r="AF33" s="494"/>
      <c r="AG33" s="494"/>
      <c r="AH33" s="494"/>
      <c r="AI33" s="494"/>
      <c r="AJ33" s="494"/>
      <c r="AK33" s="494"/>
      <c r="AL33" s="494"/>
      <c r="AM33" s="494"/>
      <c r="AN33" s="494"/>
      <c r="AO33" s="494"/>
      <c r="AP33" s="494"/>
      <c r="AQ33" s="494"/>
      <c r="AR33" s="494"/>
      <c r="AS33" s="494"/>
      <c r="AT33" s="494"/>
      <c r="AU33" s="494"/>
      <c r="AV33" s="494"/>
      <c r="AW33" s="494"/>
      <c r="AX33" s="494"/>
      <c r="AY33" s="494"/>
      <c r="AZ33" s="494"/>
      <c r="BA33" s="494"/>
      <c r="BB33" s="494"/>
      <c r="BC33" s="494"/>
      <c r="BD33" s="494"/>
      <c r="BE33" s="494"/>
      <c r="BF33" s="494"/>
      <c r="BG33" s="20"/>
      <c r="BK33" s="26" t="str">
        <f>IF('Contexto Estrat. Ins'!$N$7&lt;&gt;"",'Contexto Estrat. Ins'!$N$6,"")</f>
        <v/>
      </c>
      <c r="BL33" s="26" t="str">
        <f>IF('Contexto Estrat. Ins'!$N$8&lt;&gt;"",'Contexto Estrat. Ins'!$N$6,"")</f>
        <v/>
      </c>
      <c r="BM33" s="26" t="str">
        <f>IF('Contexto Estrat. Ins'!$N$9&lt;&gt;"",'Contexto Estrat. Ins'!$N$6,"")</f>
        <v/>
      </c>
      <c r="BN33" s="26" t="str">
        <f>IF('Contexto Estrat. Ins'!$N$10&lt;&gt;"",'Contexto Estrat. Ins'!$N$6,"")</f>
        <v/>
      </c>
      <c r="BO33" s="26" t="str">
        <f>IF('Contexto Estrat. Ins'!$N$11&lt;&gt;"",'Contexto Estrat. Ins'!$N$6,"")</f>
        <v/>
      </c>
      <c r="BP33" s="26" t="str">
        <f>IF('Contexto Estrat. Ins'!$N$12&lt;&gt;"",'Contexto Estrat. Ins'!$N$6,"")</f>
        <v/>
      </c>
      <c r="BQ33" s="26" t="str">
        <f>IF($D$29='Contexto Estrat. Ins'!$B$7,BK33,IF($D$29='Contexto Estrat. Ins'!$B$8,BL33,IF($D$29='Contexto Estrat. Ins'!$B$9,BM33,IF($D$29='Contexto Estrat. Ins'!$B$10,BN33,IF($D$29='Contexto Estrat. Ins'!$B$11,BO33,IF($D$29='Contexto Estrat. Ins'!$B$12,BP33,""))))))</f>
        <v/>
      </c>
      <c r="BS33" s="26" t="str">
        <f>IF('Contexto Estrat. Ins'!$N$37&lt;&gt;"",'Contexto Estrat. Ins'!$N$36,"")</f>
        <v/>
      </c>
      <c r="BT33" s="26" t="str">
        <f>IF('Contexto Estrat. Ins'!$N$38&lt;&gt;"",'Contexto Estrat. Ins'!$N$36,"")</f>
        <v/>
      </c>
      <c r="BU33" s="26" t="str">
        <f>IF('Contexto Estrat. Ins'!$N$39&lt;&gt;"",'Contexto Estrat. Ins'!$N$36,"")</f>
        <v/>
      </c>
      <c r="BV33" s="26" t="str">
        <f>IF('Contexto Estrat. Ins'!$N$40&lt;&gt;"",'Contexto Estrat. Ins'!$N$36,"")</f>
        <v/>
      </c>
      <c r="BW33" s="26" t="str">
        <f>IF('Contexto Estrat. Ins'!$N$41&lt;&gt;"",'Contexto Estrat. Ins'!$N$36,"")</f>
        <v/>
      </c>
      <c r="BX33" s="26" t="str">
        <f>IF('Contexto Estrat. Ins'!$N$42&lt;&gt;"",'Contexto Estrat. Ins'!$N$36,"")</f>
        <v/>
      </c>
      <c r="BY33" s="26" t="str">
        <f>IF($D$29='Contexto Estrat. Ins'!$B$37,BS33,IF($D$29='Contexto Estrat. Ins'!$B$38,BT33,IF($D$29='Contexto Estrat. Ins'!$B$39,BU33,IF($D$29='Contexto Estrat. Ins'!$B$40,BV33,IF($D$29='Contexto Estrat. Ins'!$B$41,BW33,IF($D$29='Contexto Estrat. Ins'!$B$42,BX33,""))))))</f>
        <v/>
      </c>
      <c r="CA33" s="26" t="str">
        <f>IF('Contexto Estrat. Ins'!$N$17&lt;&gt;"",'Contexto Estrat. Ins'!$N$16,"")</f>
        <v/>
      </c>
      <c r="CB33" s="26" t="str">
        <f>IF('Contexto Estrat. Ins'!$N$18&lt;&gt;"",'Contexto Estrat. Ins'!$N$16,"")</f>
        <v/>
      </c>
      <c r="CC33" s="26" t="str">
        <f>IF('Contexto Estrat. Ins'!$N$19&lt;&gt;"",'Contexto Estrat. Ins'!$N$16,"")</f>
        <v/>
      </c>
      <c r="CD33" s="26" t="str">
        <f>IF('Contexto Estrat. Ins'!$N$20&lt;&gt;"",'Contexto Estrat. Ins'!$N$16,"")</f>
        <v/>
      </c>
      <c r="CE33" s="26" t="str">
        <f>IF('Contexto Estrat. Ins'!$N$21&lt;&gt;"",'Contexto Estrat. Ins'!$N$16,"")</f>
        <v/>
      </c>
      <c r="CF33" s="26" t="str">
        <f>IF('Contexto Estrat. Ins'!$N$22&lt;&gt;"",'Contexto Estrat. Ins'!$N$16,"")</f>
        <v/>
      </c>
      <c r="CG33" s="26" t="str">
        <f>IF($D$29='Contexto Estrat. Ins'!$B$17,CA33,IF($D$29='Contexto Estrat. Ins'!$B$18,CB33,IF($D$29='Contexto Estrat. Ins'!$B$19,CC33,IF($D$29='Contexto Estrat. Ins'!$B$20,CD33,IF($D$29='Contexto Estrat. Ins'!$B$21,CE33,IF($D$29='Contexto Estrat. Ins'!$B$22,CF33,""))))))</f>
        <v/>
      </c>
    </row>
    <row r="34" spans="1:86" ht="31.15" customHeight="1">
      <c r="A34" s="18"/>
      <c r="D34" s="373"/>
      <c r="E34" s="374"/>
      <c r="F34" s="374"/>
      <c r="G34" s="374"/>
      <c r="H34" s="374"/>
      <c r="I34" s="374"/>
      <c r="J34" s="374"/>
      <c r="K34" s="374"/>
      <c r="L34" s="374"/>
      <c r="M34" s="374"/>
      <c r="N34" s="374"/>
      <c r="O34" s="374"/>
      <c r="P34" s="374"/>
      <c r="Q34" s="374"/>
      <c r="R34" s="374"/>
      <c r="S34" s="374"/>
      <c r="T34" s="374"/>
      <c r="U34" s="374"/>
      <c r="V34" s="374"/>
      <c r="W34" s="374"/>
      <c r="X34" s="374"/>
      <c r="Y34" s="374"/>
      <c r="Z34" s="374"/>
      <c r="AA34" s="374"/>
      <c r="AB34" s="375"/>
      <c r="AC34" s="33"/>
      <c r="AD34" s="494"/>
      <c r="AE34" s="494"/>
      <c r="AF34" s="494"/>
      <c r="AG34" s="494"/>
      <c r="AH34" s="494"/>
      <c r="AI34" s="494"/>
      <c r="AJ34" s="494"/>
      <c r="AK34" s="494"/>
      <c r="AL34" s="494"/>
      <c r="AM34" s="494"/>
      <c r="AN34" s="494"/>
      <c r="AO34" s="494"/>
      <c r="AP34" s="494"/>
      <c r="AQ34" s="494"/>
      <c r="AR34" s="494"/>
      <c r="AS34" s="494"/>
      <c r="AT34" s="494"/>
      <c r="AU34" s="494"/>
      <c r="AV34" s="494"/>
      <c r="AW34" s="494"/>
      <c r="AX34" s="494"/>
      <c r="AY34" s="494"/>
      <c r="AZ34" s="494"/>
      <c r="BA34" s="494"/>
      <c r="BB34" s="494"/>
      <c r="BC34" s="494"/>
      <c r="BD34" s="494"/>
      <c r="BE34" s="494"/>
      <c r="BF34" s="494"/>
      <c r="BG34" s="20"/>
      <c r="BK34" s="26" t="str">
        <f>IF('Contexto Estrat. Ins'!$O$7&lt;&gt;"",'Contexto Estrat. Ins'!$O$6,"")</f>
        <v/>
      </c>
      <c r="BL34" s="26" t="str">
        <f>IF('Contexto Estrat. Ins'!$O$8&lt;&gt;"",'Contexto Estrat. Ins'!$O$6,"")</f>
        <v/>
      </c>
      <c r="BM34" s="26" t="str">
        <f>IF('Contexto Estrat. Ins'!$O$9&lt;&gt;"",'Contexto Estrat. Ins'!$O$6,"")</f>
        <v/>
      </c>
      <c r="BN34" s="26" t="str">
        <f>IF('Contexto Estrat. Ins'!$O$10&lt;&gt;"",'Contexto Estrat. Ins'!$O$6,"")</f>
        <v/>
      </c>
      <c r="BO34" s="26" t="str">
        <f>IF('Contexto Estrat. Ins'!$O$11&lt;&gt;"",'Contexto Estrat. Ins'!$O$6,"")</f>
        <v/>
      </c>
      <c r="BP34" s="26" t="str">
        <f>IF('Contexto Estrat. Ins'!$O$12&lt;&gt;"",'Contexto Estrat. Ins'!$O$6,"")</f>
        <v/>
      </c>
      <c r="BQ34" s="26" t="str">
        <f>IF($D$29='Contexto Estrat. Ins'!$B$7,BK34,IF($D$29='Contexto Estrat. Ins'!$B$8,BL34,IF($D$29='Contexto Estrat. Ins'!$B$9,BM34,IF($D$29='Contexto Estrat. Ins'!$B$10,BN34,IF($D$29='Contexto Estrat. Ins'!$B$11,BO34,IF($D$29='Contexto Estrat. Ins'!$B$12,BP34,""))))))</f>
        <v/>
      </c>
      <c r="BS34" s="26" t="str">
        <f>IF('Contexto Estrat. Ins'!$O$37&lt;&gt;"",'Contexto Estrat. Ins'!$O$36,"")</f>
        <v/>
      </c>
      <c r="BT34" s="26" t="str">
        <f>IF('Contexto Estrat. Ins'!$O$38&lt;&gt;"",'Contexto Estrat. Ins'!$O$36,"")</f>
        <v/>
      </c>
      <c r="BU34" s="26" t="str">
        <f>IF('Contexto Estrat. Ins'!$O$39&lt;&gt;"",'Contexto Estrat. Ins'!$O$36,"")</f>
        <v/>
      </c>
      <c r="BV34" s="26" t="str">
        <f>IF('Contexto Estrat. Ins'!$O$40&lt;&gt;"",'Contexto Estrat. Ins'!$O$36,"")</f>
        <v/>
      </c>
      <c r="BW34" s="26" t="str">
        <f>IF('Contexto Estrat. Ins'!$O$41&lt;&gt;"",'Contexto Estrat. Ins'!$O$36,"")</f>
        <v/>
      </c>
      <c r="BX34" s="26" t="str">
        <f>IF('Contexto Estrat. Ins'!$O$42&lt;&gt;"",'Contexto Estrat. Ins'!$O$36,"")</f>
        <v/>
      </c>
      <c r="BY34" s="26" t="str">
        <f>IF($D$29='Contexto Estrat. Ins'!$B$37,BS34,IF($D$29='Contexto Estrat. Ins'!$B$38,BT34,IF($D$29='Contexto Estrat. Ins'!$B$39,BU34,IF($D$29='Contexto Estrat. Ins'!$B$40,BV34,IF($D$29='Contexto Estrat. Ins'!$B$41,BW34,IF($D$29='Contexto Estrat. Ins'!$B$42,BX34,""))))))</f>
        <v/>
      </c>
      <c r="CA34" s="26" t="str">
        <f>IF('Contexto Estrat. Ins'!$O$17&lt;&gt;"",'Contexto Estrat. Ins'!$O$16,"")</f>
        <v/>
      </c>
      <c r="CB34" s="26" t="str">
        <f>IF('Contexto Estrat. Ins'!$O$18&lt;&gt;"",'Contexto Estrat. Ins'!$O$16,"")</f>
        <v/>
      </c>
      <c r="CC34" s="26" t="str">
        <f>IF('Contexto Estrat. Ins'!$O$19&lt;&gt;"",'Contexto Estrat. Ins'!$O$16,"")</f>
        <v/>
      </c>
      <c r="CD34" s="26" t="str">
        <f>IF('Contexto Estrat. Ins'!$O$20&lt;&gt;"",'Contexto Estrat. Ins'!$O$16,"")</f>
        <v/>
      </c>
      <c r="CE34" s="26" t="str">
        <f>IF('Contexto Estrat. Ins'!$O$21&lt;&gt;"",'Contexto Estrat. Ins'!$O$16,"")</f>
        <v/>
      </c>
      <c r="CF34" s="26" t="str">
        <f>IF('Contexto Estrat. Ins'!$O$22&lt;&gt;"",'Contexto Estrat. Ins'!$O$16,"")</f>
        <v/>
      </c>
      <c r="CG34" s="26" t="str">
        <f>IF($D$29='Contexto Estrat. Ins'!$B$17,CA34,IF($D$29='Contexto Estrat. Ins'!$B$18,CB34,IF($D$29='Contexto Estrat. Ins'!$B$19,CC34,IF($D$29='Contexto Estrat. Ins'!$B$20,CD34,IF($D$29='Contexto Estrat. Ins'!$B$21,CE34,IF($D$29='Contexto Estrat. Ins'!$B$22,CF34,""))))))</f>
        <v/>
      </c>
    </row>
    <row r="35" spans="1:86" ht="15.6" customHeight="1">
      <c r="A35" s="34"/>
      <c r="B35" s="35"/>
      <c r="C35" s="35"/>
      <c r="BG35" s="20"/>
      <c r="BK35" s="26" t="str">
        <f>IF('Contexto Estrat. Ins'!$P$7&lt;&gt;"",'Contexto Estrat. Ins'!$P$6,"")</f>
        <v/>
      </c>
      <c r="BL35" s="26" t="str">
        <f>IF('Contexto Estrat. Ins'!$P$8&lt;&gt;"",'Contexto Estrat. Ins'!$P$6,"")</f>
        <v/>
      </c>
      <c r="BM35" s="26" t="str">
        <f>IF('Contexto Estrat. Ins'!$P$9&lt;&gt;"",'Contexto Estrat. Ins'!$P$6,"")</f>
        <v/>
      </c>
      <c r="BN35" s="26" t="str">
        <f>IF('Contexto Estrat. Ins'!$P$10&lt;&gt;"",'Contexto Estrat. Ins'!$P$6,"")</f>
        <v/>
      </c>
      <c r="BO35" s="26" t="str">
        <f>IF('Contexto Estrat. Ins'!$P$11&lt;&gt;"",'Contexto Estrat. Ins'!$P$6,"")</f>
        <v/>
      </c>
      <c r="BP35" s="26" t="str">
        <f>IF('Contexto Estrat. Ins'!$P$12&lt;&gt;"",'Contexto Estrat. Ins'!$P$6,"")</f>
        <v/>
      </c>
      <c r="BQ35" s="26" t="str">
        <f>IF($D$29='Contexto Estrat. Ins'!$B$7,BK35,IF($D$29='Contexto Estrat. Ins'!$B$8,BL35,IF($D$29='Contexto Estrat. Ins'!$B$9,BM35,IF($D$29='Contexto Estrat. Ins'!$B$10,BN35,IF($D$29='Contexto Estrat. Ins'!$B$11,BO35,IF($D$29='Contexto Estrat. Ins'!$B$12,BP35,""))))))</f>
        <v/>
      </c>
      <c r="BS35" s="26" t="str">
        <f>IF('Contexto Estrat. Ins'!$P$37&lt;&gt;"",'Contexto Estrat. Ins'!$P$36,"")</f>
        <v/>
      </c>
      <c r="BT35" s="26" t="str">
        <f>IF('Contexto Estrat. Ins'!$P$38&lt;&gt;"",'Contexto Estrat. Ins'!$P$36,"")</f>
        <v/>
      </c>
      <c r="BU35" s="26" t="str">
        <f>IF('Contexto Estrat. Ins'!$P$39&lt;&gt;"",'Contexto Estrat. Ins'!$P$36,"")</f>
        <v/>
      </c>
      <c r="BV35" s="26" t="str">
        <f>IF('Contexto Estrat. Ins'!$P$40&lt;&gt;"",'Contexto Estrat. Ins'!$P$36,"")</f>
        <v/>
      </c>
      <c r="BW35" s="26" t="str">
        <f>IF('Contexto Estrat. Ins'!$P$41&lt;&gt;"",'Contexto Estrat. Ins'!$P$36,"")</f>
        <v/>
      </c>
      <c r="BX35" s="26" t="str">
        <f>IF('Contexto Estrat. Ins'!$P$42&lt;&gt;"",'Contexto Estrat. Ins'!$P$36,"")</f>
        <v/>
      </c>
      <c r="BY35" s="26" t="str">
        <f>IF($D$29='Contexto Estrat. Ins'!$B$37,BS35,IF($D$29='Contexto Estrat. Ins'!$B$38,BT35,IF($D$29='Contexto Estrat. Ins'!$B$39,BU35,IF($D$29='Contexto Estrat. Ins'!$B$40,BV35,IF($D$29='Contexto Estrat. Ins'!$B$41,BW35,IF($D$29='Contexto Estrat. Ins'!$B$42,BX35,""))))))</f>
        <v/>
      </c>
      <c r="CA35" s="26" t="str">
        <f>IF('Contexto Estrat. Ins'!$P$17&lt;&gt;"",'Contexto Estrat. Ins'!$P$16,"")</f>
        <v/>
      </c>
      <c r="CB35" s="26" t="str">
        <f>IF('Contexto Estrat. Ins'!$P$18&lt;&gt;"",'Contexto Estrat. Ins'!$P$16,"")</f>
        <v/>
      </c>
      <c r="CC35" s="26" t="str">
        <f>IF('Contexto Estrat. Ins'!$P$19&lt;&gt;"",'Contexto Estrat. Ins'!$P$16,"")</f>
        <v/>
      </c>
      <c r="CD35" s="26" t="str">
        <f>IF('Contexto Estrat. Ins'!$P$20&lt;&gt;"",'Contexto Estrat. Ins'!$P$16,"")</f>
        <v/>
      </c>
      <c r="CE35" s="26" t="str">
        <f>IF('Contexto Estrat. Ins'!$P$21&lt;&gt;"",'Contexto Estrat. Ins'!$P$16,"")</f>
        <v/>
      </c>
      <c r="CF35" s="26" t="str">
        <f>IF('Contexto Estrat. Ins'!$P$22&lt;&gt;"",'Contexto Estrat. Ins'!$P$16,"")</f>
        <v/>
      </c>
      <c r="CG35" s="26" t="str">
        <f>IF($D$29='Contexto Estrat. Ins'!$B$17,CA35,IF($D$29='Contexto Estrat. Ins'!$B$18,CB35,IF($D$29='Contexto Estrat. Ins'!$B$19,CC35,IF($D$29='Contexto Estrat. Ins'!$B$20,CD35,IF($D$29='Contexto Estrat. Ins'!$B$21,CE35,IF($D$29='Contexto Estrat. Ins'!$B$22,CF35,""))))))</f>
        <v/>
      </c>
    </row>
    <row r="36" spans="1:86" ht="15.6" customHeight="1">
      <c r="A36" s="18"/>
      <c r="D36" s="484" t="str">
        <f>IF(AK13=Datos!$A$6,"Causas de la oportunidad (factores de la oportunidad)","Causas del riesgo (factores del riesgo)")</f>
        <v>Causas del riesgo (factores del riesgo)</v>
      </c>
      <c r="E36" s="484"/>
      <c r="F36" s="484"/>
      <c r="G36" s="484"/>
      <c r="H36" s="484"/>
      <c r="I36" s="484"/>
      <c r="J36" s="484"/>
      <c r="K36" s="484"/>
      <c r="L36" s="484"/>
      <c r="M36" s="484"/>
      <c r="N36" s="484"/>
      <c r="O36" s="484"/>
      <c r="P36" s="484"/>
      <c r="Q36" s="484"/>
      <c r="R36" s="484"/>
      <c r="S36" s="484"/>
      <c r="T36" s="484"/>
      <c r="U36" s="484"/>
      <c r="V36" s="484"/>
      <c r="W36" s="484"/>
      <c r="X36" s="484"/>
      <c r="Y36" s="484"/>
      <c r="Z36" s="484"/>
      <c r="AA36" s="484"/>
      <c r="AB36" s="484"/>
      <c r="AC36" s="36"/>
      <c r="AD36" s="484" t="str">
        <f>IF(AK13=Datos!$A$6,"Consecuencias (efectos de la oportunidad)","Consecuencias (efectos del riesgo)")</f>
        <v>Consecuencias (efectos del riesgo)</v>
      </c>
      <c r="AE36" s="484"/>
      <c r="AF36" s="484"/>
      <c r="AG36" s="484"/>
      <c r="AH36" s="484"/>
      <c r="AI36" s="484"/>
      <c r="AJ36" s="484"/>
      <c r="AK36" s="484"/>
      <c r="AL36" s="484"/>
      <c r="AM36" s="484"/>
      <c r="AN36" s="484"/>
      <c r="AO36" s="484"/>
      <c r="AP36" s="484"/>
      <c r="AQ36" s="484"/>
      <c r="AR36" s="484"/>
      <c r="AS36" s="484"/>
      <c r="AT36" s="484"/>
      <c r="AU36" s="484"/>
      <c r="AV36" s="484"/>
      <c r="AW36" s="484"/>
      <c r="AX36" s="484"/>
      <c r="AY36" s="484"/>
      <c r="AZ36" s="484"/>
      <c r="BA36" s="484"/>
      <c r="BB36" s="484"/>
      <c r="BC36" s="484"/>
      <c r="BD36" s="484"/>
      <c r="BE36" s="484"/>
      <c r="BF36" s="484"/>
      <c r="BG36" s="20"/>
      <c r="BK36" s="26" t="str">
        <f>IF('Contexto Estrat. Ins'!$Q$7&lt;&gt;"",'Contexto Estrat. Ins'!$Q$6,"")</f>
        <v/>
      </c>
      <c r="BL36" s="26" t="str">
        <f>IF('Contexto Estrat. Ins'!$Q$8&lt;&gt;"",'Contexto Estrat. Ins'!$Q$6,"")</f>
        <v/>
      </c>
      <c r="BM36" s="26" t="str">
        <f>IF('Contexto Estrat. Ins'!$Q$9&lt;&gt;"",'Contexto Estrat. Ins'!$Q$6,"")</f>
        <v/>
      </c>
      <c r="BN36" s="26" t="str">
        <f>IF('Contexto Estrat. Ins'!$Q$10&lt;&gt;"",'Contexto Estrat. Ins'!$Q$6,"")</f>
        <v/>
      </c>
      <c r="BO36" s="26" t="str">
        <f>IF('Contexto Estrat. Ins'!$Q$11&lt;&gt;"",'Contexto Estrat. Ins'!$Q$6,"")</f>
        <v/>
      </c>
      <c r="BP36" s="26" t="str">
        <f>IF('Contexto Estrat. Ins'!$Q$12&lt;&gt;"",'Contexto Estrat. Ins'!$Q$6,"")</f>
        <v/>
      </c>
      <c r="BQ36" s="26" t="str">
        <f>IF($D$29='Contexto Estrat. Ins'!$B$7,BK36,IF($D$29='Contexto Estrat. Ins'!$B$8,BL36,IF($D$29='Contexto Estrat. Ins'!$B$9,BM36,IF($D$29='Contexto Estrat. Ins'!$B$10,BN36,IF($D$29='Contexto Estrat. Ins'!$B$11,BO36,IF($D$29='Contexto Estrat. Ins'!$B$12,BP36,""))))))</f>
        <v/>
      </c>
      <c r="BS36" s="26" t="str">
        <f>IF('Contexto Estrat. Ins'!$Q$37&lt;&gt;"",'Contexto Estrat. Ins'!$Q$36,"")</f>
        <v/>
      </c>
      <c r="BT36" s="26" t="str">
        <f>IF('Contexto Estrat. Ins'!$Q$38&lt;&gt;"",'Contexto Estrat. Ins'!$Q$36,"")</f>
        <v/>
      </c>
      <c r="BU36" s="26" t="str">
        <f>IF('Contexto Estrat. Ins'!$Q$39&lt;&gt;"",'Contexto Estrat. Ins'!$Q$36,"")</f>
        <v/>
      </c>
      <c r="BV36" s="26" t="str">
        <f>IF('Contexto Estrat. Ins'!$Q$40&lt;&gt;"",'Contexto Estrat. Ins'!$Q$36,"")</f>
        <v/>
      </c>
      <c r="BW36" s="26" t="str">
        <f>IF('Contexto Estrat. Ins'!$Q$41&lt;&gt;"",'Contexto Estrat. Ins'!$Q$36,"")</f>
        <v/>
      </c>
      <c r="BX36" s="26" t="str">
        <f>IF('Contexto Estrat. Ins'!$Q$42&lt;&gt;"",'Contexto Estrat. Ins'!$Q$36,"")</f>
        <v/>
      </c>
      <c r="BY36" s="26" t="str">
        <f>IF($D$29='Contexto Estrat. Ins'!$B$37,BS36,IF($D$29='Contexto Estrat. Ins'!$B$38,BT36,IF($D$29='Contexto Estrat. Ins'!$B$39,BU36,IF($D$29='Contexto Estrat. Ins'!$B$40,BV36,IF($D$29='Contexto Estrat. Ins'!$B$41,BW36,IF($D$29='Contexto Estrat. Ins'!$B$42,BX36,""))))))</f>
        <v/>
      </c>
      <c r="CA36" s="26" t="str">
        <f>IF('Contexto Estrat. Ins'!$Q$17&lt;&gt;"",'Contexto Estrat. Ins'!$Q$16,"")</f>
        <v/>
      </c>
      <c r="CB36" s="26" t="str">
        <f>IF('Contexto Estrat. Ins'!$Q$18&lt;&gt;"",'Contexto Estrat. Ins'!$Q$16,"")</f>
        <v/>
      </c>
      <c r="CC36" s="26" t="str">
        <f>IF('Contexto Estrat. Ins'!$Q$19&lt;&gt;"",'Contexto Estrat. Ins'!$Q$16,"")</f>
        <v/>
      </c>
      <c r="CD36" s="26" t="str">
        <f>IF('Contexto Estrat. Ins'!$Q$20&lt;&gt;"",'Contexto Estrat. Ins'!$Q$16,"")</f>
        <v/>
      </c>
      <c r="CE36" s="26" t="str">
        <f>IF('Contexto Estrat. Ins'!$Q$21&lt;&gt;"",'Contexto Estrat. Ins'!$Q$16,"")</f>
        <v/>
      </c>
      <c r="CF36" s="26" t="str">
        <f>IF('Contexto Estrat. Ins'!$Q$22&lt;&gt;"",'Contexto Estrat. Ins'!$Q$16,"")</f>
        <v/>
      </c>
      <c r="CG36" s="26" t="str">
        <f>IF($D$29='Contexto Estrat. Ins'!$B$17,CA36,IF($D$29='Contexto Estrat. Ins'!$B$18,CB36,IF($D$29='Contexto Estrat. Ins'!$B$19,CC36,IF($D$29='Contexto Estrat. Ins'!$B$20,CD36,IF($D$29='Contexto Estrat. Ins'!$B$21,CE36,IF($D$29='Contexto Estrat. Ins'!$B$22,CF36,""))))))</f>
        <v/>
      </c>
    </row>
    <row r="37" spans="1:86" ht="15.6" customHeight="1">
      <c r="A37" s="18"/>
      <c r="D37" s="483" t="s">
        <v>473</v>
      </c>
      <c r="E37" s="483"/>
      <c r="F37" s="483"/>
      <c r="G37" s="483"/>
      <c r="H37" s="483"/>
      <c r="I37" s="483"/>
      <c r="J37" s="483"/>
      <c r="K37" s="483"/>
      <c r="L37" s="483"/>
      <c r="M37" s="483"/>
      <c r="N37" s="483"/>
      <c r="O37" s="483"/>
      <c r="P37" s="483"/>
      <c r="Q37" s="483"/>
      <c r="R37" s="483"/>
      <c r="S37" s="483"/>
      <c r="T37" s="483"/>
      <c r="U37" s="483"/>
      <c r="V37" s="483"/>
      <c r="W37" s="483"/>
      <c r="X37" s="483"/>
      <c r="Y37" s="483"/>
      <c r="Z37" s="483"/>
      <c r="AA37" s="483"/>
      <c r="AB37" s="483"/>
      <c r="AD37" s="484"/>
      <c r="AE37" s="484"/>
      <c r="AF37" s="484"/>
      <c r="AG37" s="484"/>
      <c r="AH37" s="484"/>
      <c r="AI37" s="484"/>
      <c r="AJ37" s="484"/>
      <c r="AK37" s="484"/>
      <c r="AL37" s="484"/>
      <c r="AM37" s="484"/>
      <c r="AN37" s="484"/>
      <c r="AO37" s="484"/>
      <c r="AP37" s="484"/>
      <c r="AQ37" s="484"/>
      <c r="AR37" s="484"/>
      <c r="AS37" s="484"/>
      <c r="AT37" s="484"/>
      <c r="AU37" s="484"/>
      <c r="AV37" s="484"/>
      <c r="AW37" s="484"/>
      <c r="AX37" s="484"/>
      <c r="AY37" s="484"/>
      <c r="AZ37" s="484"/>
      <c r="BA37" s="484"/>
      <c r="BB37" s="484"/>
      <c r="BC37" s="484"/>
      <c r="BD37" s="484"/>
      <c r="BE37" s="484"/>
      <c r="BF37" s="484"/>
      <c r="BG37" s="20"/>
      <c r="BK37" s="26" t="str">
        <f>IF('Contexto Estrat. Ins'!$R$7&lt;&gt;"",'Contexto Estrat. Ins'!$R$6,"")</f>
        <v/>
      </c>
      <c r="BL37" s="26" t="str">
        <f>IF('Contexto Estrat. Ins'!$R$8&lt;&gt;"",'Contexto Estrat. Ins'!$R$6,"")</f>
        <v/>
      </c>
      <c r="BM37" s="26" t="str">
        <f>IF('Contexto Estrat. Ins'!$R$9&lt;&gt;"",'Contexto Estrat. Ins'!$R$6,"")</f>
        <v/>
      </c>
      <c r="BN37" s="26" t="str">
        <f>IF('Contexto Estrat. Ins'!$R$10&lt;&gt;"",'Contexto Estrat. Ins'!$R$6,"")</f>
        <v/>
      </c>
      <c r="BO37" s="26" t="str">
        <f>IF('Contexto Estrat. Ins'!$R$11&lt;&gt;"",'Contexto Estrat. Ins'!$R$6,"")</f>
        <v/>
      </c>
      <c r="BP37" s="26" t="str">
        <f>IF('Contexto Estrat. Ins'!$R$12&lt;&gt;"",'Contexto Estrat. Ins'!$R$6,"")</f>
        <v/>
      </c>
      <c r="BQ37" s="26" t="str">
        <f>IF($D$29='Contexto Estrat. Ins'!$B$7,BK37,IF($D$29='Contexto Estrat. Ins'!$B$8,BL37,IF($D$29='Contexto Estrat. Ins'!$B$9,BM37,IF($D$29='Contexto Estrat. Ins'!$B$10,BN37,IF($D$29='Contexto Estrat. Ins'!$B$11,BO37,IF($D$29='Contexto Estrat. Ins'!$B$12,BP37,""))))))</f>
        <v/>
      </c>
      <c r="BS37" s="26" t="str">
        <f>IF('Contexto Estrat. Ins'!$R$37&lt;&gt;"",'Contexto Estrat. Ins'!$R$36,"")</f>
        <v/>
      </c>
      <c r="BT37" s="26" t="str">
        <f>IF('Contexto Estrat. Ins'!$R$38&lt;&gt;"",'Contexto Estrat. Ins'!$R$36,"")</f>
        <v/>
      </c>
      <c r="BU37" s="26" t="str">
        <f>IF('Contexto Estrat. Ins'!$R$39&lt;&gt;"",'Contexto Estrat. Ins'!$R$36,"")</f>
        <v/>
      </c>
      <c r="BV37" s="26" t="str">
        <f>IF('Contexto Estrat. Ins'!$R$40&lt;&gt;"",'Contexto Estrat. Ins'!$R$36,"")</f>
        <v/>
      </c>
      <c r="BW37" s="26" t="str">
        <f>IF('Contexto Estrat. Ins'!$R$41&lt;&gt;"",'Contexto Estrat. Ins'!$R$36,"")</f>
        <v/>
      </c>
      <c r="BX37" s="26" t="str">
        <f>IF('Contexto Estrat. Ins'!$R$42&lt;&gt;"",'Contexto Estrat. Ins'!$R$36,"")</f>
        <v/>
      </c>
      <c r="BY37" s="26" t="str">
        <f>IF($D$29='Contexto Estrat. Ins'!$B$37,BS37,IF($D$29='Contexto Estrat. Ins'!$B$38,BT37,IF($D$29='Contexto Estrat. Ins'!$B$39,BU37,IF($D$29='Contexto Estrat. Ins'!$B$40,BV37,IF($D$29='Contexto Estrat. Ins'!$B$41,BW37,IF($D$29='Contexto Estrat. Ins'!$B$42,BX37,""))))))</f>
        <v/>
      </c>
      <c r="CA37" s="26" t="str">
        <f>IF('Contexto Estrat. Ins'!$R$17&lt;&gt;"",'Contexto Estrat. Ins'!$R$16,"")</f>
        <v/>
      </c>
      <c r="CB37" s="26" t="str">
        <f>IF('Contexto Estrat. Ins'!$R$18&lt;&gt;"",'Contexto Estrat. Ins'!$R$16,"")</f>
        <v/>
      </c>
      <c r="CC37" s="26" t="str">
        <f>IF('Contexto Estrat. Ins'!$R$19&lt;&gt;"",'Contexto Estrat. Ins'!$R$16,"")</f>
        <v/>
      </c>
      <c r="CD37" s="26" t="str">
        <f>IF('Contexto Estrat. Ins'!$R$20&lt;&gt;"",'Contexto Estrat. Ins'!$R$16,"")</f>
        <v/>
      </c>
      <c r="CE37" s="26" t="str">
        <f>IF('Contexto Estrat. Ins'!$R$21&lt;&gt;"",'Contexto Estrat. Ins'!$R$16,"")</f>
        <v/>
      </c>
      <c r="CF37" s="26" t="str">
        <f>IF('Contexto Estrat. Ins'!$R$22&lt;&gt;"",'Contexto Estrat. Ins'!$R$16,"")</f>
        <v/>
      </c>
      <c r="CG37" s="26" t="str">
        <f>IF($D$29='Contexto Estrat. Ins'!$B$17,CA37,IF($D$29='Contexto Estrat. Ins'!$B$18,CB37,IF($D$29='Contexto Estrat. Ins'!$B$19,CC37,IF($D$29='Contexto Estrat. Ins'!$B$20,CD37,IF($D$29='Contexto Estrat. Ins'!$B$21,CE37,IF($D$29='Contexto Estrat. Ins'!$B$22,CF37,""))))))</f>
        <v/>
      </c>
    </row>
    <row r="38" spans="1:86" ht="15.6" customHeight="1">
      <c r="A38" s="18"/>
      <c r="D38" s="483" t="s">
        <v>474</v>
      </c>
      <c r="E38" s="483"/>
      <c r="F38" s="483"/>
      <c r="G38" s="483"/>
      <c r="H38" s="483"/>
      <c r="I38" s="483"/>
      <c r="J38" s="483" t="s">
        <v>475</v>
      </c>
      <c r="K38" s="483"/>
      <c r="L38" s="483"/>
      <c r="M38" s="483"/>
      <c r="N38" s="483"/>
      <c r="O38" s="483"/>
      <c r="P38" s="483"/>
      <c r="Q38" s="483"/>
      <c r="R38" s="483"/>
      <c r="S38" s="483"/>
      <c r="T38" s="483"/>
      <c r="U38" s="483"/>
      <c r="V38" s="483"/>
      <c r="W38" s="483"/>
      <c r="X38" s="483"/>
      <c r="Y38" s="483"/>
      <c r="Z38" s="483"/>
      <c r="AA38" s="483"/>
      <c r="AB38" s="483"/>
      <c r="AD38" s="483" t="str">
        <f>IF(AK13=Datos!$A$6,"Puede presentarse la oportunidad, lo que generaría…","Puede presentarse el riesgo, lo que generaría…")</f>
        <v>Puede presentarse el riesgo, lo que generaría…</v>
      </c>
      <c r="AE38" s="483"/>
      <c r="AF38" s="483"/>
      <c r="AG38" s="483"/>
      <c r="AH38" s="483"/>
      <c r="AI38" s="483"/>
      <c r="AJ38" s="483"/>
      <c r="AK38" s="483"/>
      <c r="AL38" s="483"/>
      <c r="AM38" s="483"/>
      <c r="AN38" s="483"/>
      <c r="AO38" s="483"/>
      <c r="AP38" s="483"/>
      <c r="AQ38" s="483"/>
      <c r="AR38" s="483"/>
      <c r="AS38" s="483"/>
      <c r="AT38" s="483"/>
      <c r="AU38" s="483"/>
      <c r="AV38" s="483"/>
      <c r="AW38" s="483"/>
      <c r="AX38" s="483"/>
      <c r="AY38" s="483"/>
      <c r="AZ38" s="483"/>
      <c r="BA38" s="483"/>
      <c r="BB38" s="483"/>
      <c r="BC38" s="483"/>
      <c r="BD38" s="483"/>
      <c r="BE38" s="483"/>
      <c r="BF38" s="483"/>
      <c r="BG38" s="20"/>
      <c r="BK38" s="26" t="str">
        <f>IF('Contexto Estrat. Ins'!$S$7&lt;&gt;"",'Contexto Estrat. Ins'!$S$6,"")</f>
        <v/>
      </c>
      <c r="BL38" s="26" t="str">
        <f>IF('Contexto Estrat. Ins'!$S$8&lt;&gt;"",'Contexto Estrat. Ins'!$S$6,"")</f>
        <v/>
      </c>
      <c r="BM38" s="26" t="str">
        <f>IF('Contexto Estrat. Ins'!$S$9&lt;&gt;"",'Contexto Estrat. Ins'!$S$6,"")</f>
        <v/>
      </c>
      <c r="BN38" s="26" t="str">
        <f>IF('Contexto Estrat. Ins'!$S$10&lt;&gt;"",'Contexto Estrat. Ins'!$S$6,"")</f>
        <v/>
      </c>
      <c r="BO38" s="26" t="str">
        <f>IF('Contexto Estrat. Ins'!$S$11&lt;&gt;"",'Contexto Estrat. Ins'!$S$6,"")</f>
        <v/>
      </c>
      <c r="BP38" s="26" t="str">
        <f>IF('Contexto Estrat. Ins'!$S$12&lt;&gt;"",'Contexto Estrat. Ins'!$S$6,"")</f>
        <v/>
      </c>
      <c r="BQ38" s="26" t="str">
        <f>IF($D$29='Contexto Estrat. Ins'!$B$7,BK38,IF($D$29='Contexto Estrat. Ins'!$B$8,BL38,IF($D$29='Contexto Estrat. Ins'!$B$9,BM38,IF($D$29='Contexto Estrat. Ins'!$B$10,BN38,IF($D$29='Contexto Estrat. Ins'!$B$11,BO38,IF($D$29='Contexto Estrat. Ins'!$B$12,BP38,""))))))</f>
        <v/>
      </c>
      <c r="BS38" s="26" t="str">
        <f>IF('Contexto Estrat. Ins'!$S$37&lt;&gt;"",'Contexto Estrat. Ins'!$S$36,"")</f>
        <v/>
      </c>
      <c r="BT38" s="26" t="str">
        <f>IF('Contexto Estrat. Ins'!$S$38&lt;&gt;"",'Contexto Estrat. Ins'!$S$36,"")</f>
        <v/>
      </c>
      <c r="BU38" s="26" t="str">
        <f>IF('Contexto Estrat. Ins'!$S$39&lt;&gt;"",'Contexto Estrat. Ins'!$S$36,"")</f>
        <v/>
      </c>
      <c r="BV38" s="26" t="str">
        <f>IF('Contexto Estrat. Ins'!$S$40&lt;&gt;"",'Contexto Estrat. Ins'!$S$36,"")</f>
        <v/>
      </c>
      <c r="BW38" s="26" t="str">
        <f>IF('Contexto Estrat. Ins'!$S$41&lt;&gt;"",'Contexto Estrat. Ins'!$S$36,"")</f>
        <v/>
      </c>
      <c r="BX38" s="26" t="str">
        <f>IF('Contexto Estrat. Ins'!$S$42&lt;&gt;"",'Contexto Estrat. Ins'!$S$36,"")</f>
        <v/>
      </c>
      <c r="BY38" s="26" t="str">
        <f>IF($D$29='Contexto Estrat. Ins'!$B$37,BS38,IF($D$29='Contexto Estrat. Ins'!$B$38,BT38,IF($D$29='Contexto Estrat. Ins'!$B$39,BU38,IF($D$29='Contexto Estrat. Ins'!$B$40,BV38,IF($D$29='Contexto Estrat. Ins'!$B$41,BW38,IF($D$29='Contexto Estrat. Ins'!$B$42,BX38,""))))))</f>
        <v/>
      </c>
      <c r="CA38" s="26" t="str">
        <f>IF('Contexto Estrat. Ins'!$S$17&lt;&gt;"",'Contexto Estrat. Ins'!$S$16,"")</f>
        <v/>
      </c>
      <c r="CB38" s="26" t="str">
        <f>IF('Contexto Estrat. Ins'!$S$18&lt;&gt;"",'Contexto Estrat. Ins'!$S$16,"")</f>
        <v/>
      </c>
      <c r="CC38" s="26" t="str">
        <f>IF('Contexto Estrat. Ins'!$S$19&lt;&gt;"",'Contexto Estrat. Ins'!$S$16,"")</f>
        <v/>
      </c>
      <c r="CD38" s="26" t="str">
        <f>IF('Contexto Estrat. Ins'!$S$20&lt;&gt;"",'Contexto Estrat. Ins'!$S$16,"")</f>
        <v/>
      </c>
      <c r="CE38" s="26" t="str">
        <f>IF('Contexto Estrat. Ins'!$S$21&lt;&gt;"",'Contexto Estrat. Ins'!$S$16,"")</f>
        <v/>
      </c>
      <c r="CF38" s="26" t="str">
        <f>IF('Contexto Estrat. Ins'!$S$22&lt;&gt;"",'Contexto Estrat. Ins'!$S$16,"")</f>
        <v/>
      </c>
      <c r="CG38" s="26" t="str">
        <f>IF($D$29='Contexto Estrat. Ins'!$B$17,CA38,IF($D$29='Contexto Estrat. Ins'!$B$18,CB38,IF($D$29='Contexto Estrat. Ins'!$B$19,CC38,IF($D$29='Contexto Estrat. Ins'!$B$20,CD38,IF($D$29='Contexto Estrat. Ins'!$B$21,CE38,IF($D$29='Contexto Estrat. Ins'!$B$22,CF38,""))))))</f>
        <v/>
      </c>
    </row>
    <row r="39" spans="1:86" ht="15.6" customHeight="1">
      <c r="A39" s="18"/>
      <c r="D39" s="456"/>
      <c r="E39" s="456"/>
      <c r="F39" s="456"/>
      <c r="G39" s="456"/>
      <c r="H39" s="456"/>
      <c r="I39" s="456"/>
      <c r="J39" s="400"/>
      <c r="K39" s="400"/>
      <c r="L39" s="400"/>
      <c r="M39" s="400"/>
      <c r="N39" s="400"/>
      <c r="O39" s="400"/>
      <c r="P39" s="400"/>
      <c r="Q39" s="400"/>
      <c r="R39" s="400"/>
      <c r="S39" s="400"/>
      <c r="T39" s="400"/>
      <c r="U39" s="400"/>
      <c r="V39" s="400"/>
      <c r="W39" s="400"/>
      <c r="X39" s="400"/>
      <c r="Y39" s="400"/>
      <c r="Z39" s="400"/>
      <c r="AA39" s="400"/>
      <c r="AB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20"/>
      <c r="BK39" s="26" t="str">
        <f>IF('Contexto Estrat. Ins'!$T$7&lt;&gt;"",'Contexto Estrat. Ins'!$T$6,"")</f>
        <v/>
      </c>
      <c r="BL39" s="26" t="str">
        <f>IF('Contexto Estrat. Ins'!$T$8&lt;&gt;"",'Contexto Estrat. Ins'!$T$6,"")</f>
        <v/>
      </c>
      <c r="BM39" s="26" t="str">
        <f>IF('Contexto Estrat. Ins'!$T$9&lt;&gt;"",'Contexto Estrat. Ins'!$T$6,"")</f>
        <v/>
      </c>
      <c r="BN39" s="26" t="str">
        <f>IF('Contexto Estrat. Ins'!$T$10&lt;&gt;"",'Contexto Estrat. Ins'!$T$6,"")</f>
        <v/>
      </c>
      <c r="BO39" s="26" t="str">
        <f>IF('Contexto Estrat. Ins'!$T$11&lt;&gt;"",'Contexto Estrat. Ins'!$T$6,"")</f>
        <v/>
      </c>
      <c r="BP39" s="26" t="str">
        <f>IF('Contexto Estrat. Ins'!$T$12&lt;&gt;"",'Contexto Estrat. Ins'!$T$6,"")</f>
        <v/>
      </c>
      <c r="BQ39" s="26" t="str">
        <f>IF($D$29='Contexto Estrat. Ins'!$B$7,BK39,IF($D$29='Contexto Estrat. Ins'!$B$8,BL39,IF($D$29='Contexto Estrat. Ins'!$B$9,BM39,IF($D$29='Contexto Estrat. Ins'!$B$10,BN39,IF($D$29='Contexto Estrat. Ins'!$B$11,BO39,IF($D$29='Contexto Estrat. Ins'!$B$12,BP39,""))))))</f>
        <v/>
      </c>
      <c r="BR39" s="142"/>
      <c r="BS39" s="26" t="str">
        <f>IF('Contexto Estrat. Ins'!$T$37&lt;&gt;"",'Contexto Estrat. Ins'!$T$36,"")</f>
        <v/>
      </c>
      <c r="BT39" s="26" t="str">
        <f>IF('Contexto Estrat. Ins'!$T$38&lt;&gt;"",'Contexto Estrat. Ins'!$T$36,"")</f>
        <v/>
      </c>
      <c r="BU39" s="26" t="str">
        <f>IF('Contexto Estrat. Ins'!$T$39&lt;&gt;"",'Contexto Estrat. Ins'!$T$36,"")</f>
        <v/>
      </c>
      <c r="BV39" s="26" t="str">
        <f>IF('Contexto Estrat. Ins'!$T$40&lt;&gt;"",'Contexto Estrat. Ins'!$T$36,"")</f>
        <v/>
      </c>
      <c r="BW39" s="26" t="str">
        <f>IF('Contexto Estrat. Ins'!$T$41&lt;&gt;"",'Contexto Estrat. Ins'!$T$36,"")</f>
        <v/>
      </c>
      <c r="BX39" s="26" t="str">
        <f>IF('Contexto Estrat. Ins'!$T$42&lt;&gt;"",'Contexto Estrat. Ins'!$T$36,"")</f>
        <v/>
      </c>
      <c r="BY39" s="26" t="str">
        <f>IF($D$29='Contexto Estrat. Ins'!$B$37,BS39,IF($D$29='Contexto Estrat. Ins'!$B$38,BT39,IF($D$29='Contexto Estrat. Ins'!$B$39,BU39,IF($D$29='Contexto Estrat. Ins'!$B$40,BV39,IF($D$29='Contexto Estrat. Ins'!$B$41,BW39,IF($D$29='Contexto Estrat. Ins'!$B$42,BX39,""))))))</f>
        <v/>
      </c>
      <c r="BZ39" s="142"/>
      <c r="CA39" s="26" t="str">
        <f>IF('Contexto Estrat. Ins'!$T$17&lt;&gt;"",'Contexto Estrat. Ins'!$T$16,"")</f>
        <v/>
      </c>
      <c r="CB39" s="26" t="str">
        <f>IF('Contexto Estrat. Ins'!$T$18&lt;&gt;"",'Contexto Estrat. Ins'!$T$16,"")</f>
        <v/>
      </c>
      <c r="CC39" s="26" t="str">
        <f>IF('Contexto Estrat. Ins'!$T$19&lt;&gt;"",'Contexto Estrat. Ins'!$T$16,"")</f>
        <v/>
      </c>
      <c r="CD39" s="26" t="str">
        <f>IF('Contexto Estrat. Ins'!$T$20&lt;&gt;"",'Contexto Estrat. Ins'!$T$16,"")</f>
        <v/>
      </c>
      <c r="CE39" s="26" t="str">
        <f>IF('Contexto Estrat. Ins'!$T$21&lt;&gt;"",'Contexto Estrat. Ins'!$T$16,"")</f>
        <v/>
      </c>
      <c r="CF39" s="26" t="str">
        <f>IF('Contexto Estrat. Ins'!$T$22&lt;&gt;"",'Contexto Estrat. Ins'!$T$16,"")</f>
        <v/>
      </c>
      <c r="CG39" s="26" t="str">
        <f>IF($D$29='Contexto Estrat. Ins'!$B$17,CA39,IF($D$29='Contexto Estrat. Ins'!$B$18,CB39,IF($D$29='Contexto Estrat. Ins'!$B$19,CC39,IF($D$29='Contexto Estrat. Ins'!$B$20,CD39,IF($D$29='Contexto Estrat. Ins'!$B$21,CE39,IF($D$29='Contexto Estrat. Ins'!$B$22,CF39,""))))))</f>
        <v/>
      </c>
      <c r="CH39" s="142"/>
    </row>
    <row r="40" spans="1:86" ht="15.6" customHeight="1">
      <c r="A40" s="18"/>
      <c r="D40" s="456"/>
      <c r="E40" s="456"/>
      <c r="F40" s="456"/>
      <c r="G40" s="456"/>
      <c r="H40" s="456"/>
      <c r="I40" s="456"/>
      <c r="J40" s="400"/>
      <c r="K40" s="400"/>
      <c r="L40" s="400"/>
      <c r="M40" s="400"/>
      <c r="N40" s="400"/>
      <c r="O40" s="400"/>
      <c r="P40" s="400"/>
      <c r="Q40" s="400"/>
      <c r="R40" s="400"/>
      <c r="S40" s="400"/>
      <c r="T40" s="400"/>
      <c r="U40" s="400"/>
      <c r="V40" s="400"/>
      <c r="W40" s="400"/>
      <c r="X40" s="400"/>
      <c r="Y40" s="400"/>
      <c r="Z40" s="400"/>
      <c r="AA40" s="400"/>
      <c r="AB40" s="400"/>
      <c r="AD40" s="400"/>
      <c r="AE40" s="400"/>
      <c r="AF40" s="400"/>
      <c r="AG40" s="400"/>
      <c r="AH40" s="400"/>
      <c r="AI40" s="400"/>
      <c r="AJ40" s="400"/>
      <c r="AK40" s="400"/>
      <c r="AL40" s="400"/>
      <c r="AM40" s="400"/>
      <c r="AN40" s="400"/>
      <c r="AO40" s="400"/>
      <c r="AP40" s="400"/>
      <c r="AQ40" s="400"/>
      <c r="AR40" s="400"/>
      <c r="AS40" s="400"/>
      <c r="AT40" s="400"/>
      <c r="AU40" s="400"/>
      <c r="AV40" s="400"/>
      <c r="AW40" s="400"/>
      <c r="AX40" s="400"/>
      <c r="AY40" s="400"/>
      <c r="AZ40" s="400"/>
      <c r="BA40" s="400"/>
      <c r="BB40" s="400"/>
      <c r="BC40" s="400"/>
      <c r="BD40" s="400"/>
      <c r="BE40" s="400"/>
      <c r="BF40" s="400"/>
      <c r="BG40" s="20"/>
      <c r="BK40" s="26" t="str">
        <f>IF('Contexto Estrat. Ins'!$U$7&lt;&gt;"",'Contexto Estrat. Ins'!$U$6,"")</f>
        <v/>
      </c>
      <c r="BL40" s="26" t="str">
        <f>IF('Contexto Estrat. Ins'!$U$8&lt;&gt;"",'Contexto Estrat. Ins'!$U$6,"")</f>
        <v/>
      </c>
      <c r="BM40" s="26" t="str">
        <f>IF('Contexto Estrat. Ins'!$U$9&lt;&gt;"",'Contexto Estrat. Ins'!$U$6,"")</f>
        <v/>
      </c>
      <c r="BN40" s="26" t="str">
        <f>IF('Contexto Estrat. Ins'!$U$10&lt;&gt;"",'Contexto Estrat. Ins'!$U$6,"")</f>
        <v/>
      </c>
      <c r="BO40" s="26" t="str">
        <f>IF('Contexto Estrat. Ins'!$U$11&lt;&gt;"",'Contexto Estrat. Ins'!$U$6,"")</f>
        <v/>
      </c>
      <c r="BP40" s="26" t="str">
        <f>IF('Contexto Estrat. Ins'!$U$12&lt;&gt;"",'Contexto Estrat. Ins'!$U$6,"")</f>
        <v/>
      </c>
      <c r="BQ40" s="26" t="str">
        <f>IF($D$29='Contexto Estrat. Ins'!$B$7,BK40,IF($D$29='Contexto Estrat. Ins'!$B$8,BL40,IF($D$29='Contexto Estrat. Ins'!$B$9,BM40,IF($D$29='Contexto Estrat. Ins'!$B$10,BN40,IF($D$29='Contexto Estrat. Ins'!$B$11,BO40,IF($D$29='Contexto Estrat. Ins'!$B$12,BP40,""))))))</f>
        <v/>
      </c>
      <c r="BR40" s="142"/>
      <c r="BS40" s="26" t="str">
        <f>IF('Contexto Estrat. Ins'!$U$37&lt;&gt;"",'Contexto Estrat. Ins'!$U$36,"")</f>
        <v/>
      </c>
      <c r="BT40" s="26" t="str">
        <f>IF('Contexto Estrat. Ins'!$U$38&lt;&gt;"",'Contexto Estrat. Ins'!$U$36,"")</f>
        <v/>
      </c>
      <c r="BU40" s="26" t="str">
        <f>IF('Contexto Estrat. Ins'!$U$39&lt;&gt;"",'Contexto Estrat. Ins'!$U$36,"")</f>
        <v/>
      </c>
      <c r="BV40" s="26" t="str">
        <f>IF('Contexto Estrat. Ins'!$U$40&lt;&gt;"",'Contexto Estrat. Ins'!$U$36,"")</f>
        <v/>
      </c>
      <c r="BW40" s="26" t="str">
        <f>IF('Contexto Estrat. Ins'!$U$41&lt;&gt;"",'Contexto Estrat. Ins'!$U$36,"")</f>
        <v/>
      </c>
      <c r="BX40" s="26" t="str">
        <f>IF('Contexto Estrat. Ins'!$U$42&lt;&gt;"",'Contexto Estrat. Ins'!$U$36,"")</f>
        <v/>
      </c>
      <c r="BY40" s="26" t="str">
        <f>IF($D$29='Contexto Estrat. Ins'!$B$37,BS40,IF($D$29='Contexto Estrat. Ins'!$B$38,BT40,IF($D$29='Contexto Estrat. Ins'!$B$39,BU40,IF($D$29='Contexto Estrat. Ins'!$B$40,BV40,IF($D$29='Contexto Estrat. Ins'!$B$41,BW40,IF($D$29='Contexto Estrat. Ins'!$B$42,BX40,""))))))</f>
        <v/>
      </c>
      <c r="BZ40" s="142"/>
      <c r="CA40" s="26" t="str">
        <f>IF('Contexto Estrat. Ins'!$U$17&lt;&gt;"",'Contexto Estrat. Ins'!$U$16,"")</f>
        <v/>
      </c>
      <c r="CB40" s="26" t="str">
        <f>IF('Contexto Estrat. Ins'!$U$18&lt;&gt;"",'Contexto Estrat. Ins'!$U$16,"")</f>
        <v/>
      </c>
      <c r="CC40" s="26" t="str">
        <f>IF('Contexto Estrat. Ins'!$U$19&lt;&gt;"",'Contexto Estrat. Ins'!$U$16,"")</f>
        <v/>
      </c>
      <c r="CD40" s="26" t="str">
        <f>IF('Contexto Estrat. Ins'!$U$20&lt;&gt;"",'Contexto Estrat. Ins'!$U$16,"")</f>
        <v/>
      </c>
      <c r="CE40" s="26" t="str">
        <f>IF('Contexto Estrat. Ins'!$U$21&lt;&gt;"",'Contexto Estrat. Ins'!$U$16,"")</f>
        <v/>
      </c>
      <c r="CF40" s="26" t="str">
        <f>IF('Contexto Estrat. Ins'!$U$22&lt;&gt;"",'Contexto Estrat. Ins'!$U$16,"")</f>
        <v/>
      </c>
      <c r="CG40" s="26" t="str">
        <f>IF($D$29='Contexto Estrat. Ins'!$B$17,CA40,IF($D$29='Contexto Estrat. Ins'!$B$18,CB40,IF($D$29='Contexto Estrat. Ins'!$B$19,CC40,IF($D$29='Contexto Estrat. Ins'!$B$20,CD40,IF($D$29='Contexto Estrat. Ins'!$B$21,CE40,IF($D$29='Contexto Estrat. Ins'!$B$22,CF40,""))))))</f>
        <v/>
      </c>
      <c r="CH40" s="142"/>
    </row>
    <row r="41" spans="1:86" ht="15.6" customHeight="1">
      <c r="A41" s="18"/>
      <c r="D41" s="456"/>
      <c r="E41" s="456"/>
      <c r="F41" s="456"/>
      <c r="G41" s="456"/>
      <c r="H41" s="456"/>
      <c r="I41" s="456"/>
      <c r="J41" s="400"/>
      <c r="K41" s="400"/>
      <c r="L41" s="400"/>
      <c r="M41" s="400"/>
      <c r="N41" s="400"/>
      <c r="O41" s="400"/>
      <c r="P41" s="400"/>
      <c r="Q41" s="400"/>
      <c r="R41" s="400"/>
      <c r="S41" s="400"/>
      <c r="T41" s="400"/>
      <c r="U41" s="400"/>
      <c r="V41" s="400"/>
      <c r="W41" s="400"/>
      <c r="X41" s="400"/>
      <c r="Y41" s="400"/>
      <c r="Z41" s="400"/>
      <c r="AA41" s="400"/>
      <c r="AB41" s="400"/>
      <c r="AD41" s="400"/>
      <c r="AE41" s="400"/>
      <c r="AF41" s="400"/>
      <c r="AG41" s="400"/>
      <c r="AH41" s="400"/>
      <c r="AI41" s="400"/>
      <c r="AJ41" s="400"/>
      <c r="AK41" s="400"/>
      <c r="AL41" s="400"/>
      <c r="AM41" s="400"/>
      <c r="AN41" s="400"/>
      <c r="AO41" s="400"/>
      <c r="AP41" s="400"/>
      <c r="AQ41" s="400"/>
      <c r="AR41" s="400"/>
      <c r="AS41" s="400"/>
      <c r="AT41" s="400"/>
      <c r="AU41" s="400"/>
      <c r="AV41" s="400"/>
      <c r="AW41" s="400"/>
      <c r="AX41" s="400"/>
      <c r="AY41" s="400"/>
      <c r="AZ41" s="400"/>
      <c r="BA41" s="400"/>
      <c r="BB41" s="400"/>
      <c r="BC41" s="400"/>
      <c r="BD41" s="400"/>
      <c r="BE41" s="400"/>
      <c r="BF41" s="400"/>
      <c r="BG41" s="20"/>
      <c r="BK41" s="26" t="str">
        <f>IF('Contexto Estrat. Ins'!$V$7&lt;&gt;"",'Contexto Estrat. Ins'!$V$6,"")</f>
        <v/>
      </c>
      <c r="BL41" s="26" t="str">
        <f>IF('Contexto Estrat. Ins'!$V$8&lt;&gt;"",'Contexto Estrat. Ins'!$V$6,"")</f>
        <v/>
      </c>
      <c r="BM41" s="26" t="str">
        <f>IF('Contexto Estrat. Ins'!$V$9&lt;&gt;"",'Contexto Estrat. Ins'!$V$6,"")</f>
        <v/>
      </c>
      <c r="BN41" s="26" t="str">
        <f>IF('Contexto Estrat. Ins'!$V$10&lt;&gt;"",'Contexto Estrat. Ins'!$V$6,"")</f>
        <v/>
      </c>
      <c r="BO41" s="26" t="str">
        <f>IF('Contexto Estrat. Ins'!$V$11&lt;&gt;"",'Contexto Estrat. Ins'!$V$6,"")</f>
        <v/>
      </c>
      <c r="BP41" s="26" t="str">
        <f>IF('Contexto Estrat. Ins'!$V$12&lt;&gt;"",'Contexto Estrat. Ins'!$V$6,"")</f>
        <v/>
      </c>
      <c r="BQ41" s="26" t="str">
        <f>IF($D$29='Contexto Estrat. Ins'!$B$7,BK41,IF($D$29='Contexto Estrat. Ins'!$B$8,BL41,IF($D$29='Contexto Estrat. Ins'!$B$9,BM41,IF($D$29='Contexto Estrat. Ins'!$B$10,BN41,IF($D$29='Contexto Estrat. Ins'!$B$11,BO41,IF($D$29='Contexto Estrat. Ins'!$B$12,BP41,""))))))</f>
        <v/>
      </c>
      <c r="BR41" s="142"/>
      <c r="BS41" s="26" t="str">
        <f>IF('Contexto Estrat. Ins'!$V$37&lt;&gt;"",'Contexto Estrat. Ins'!$V$36,"")</f>
        <v/>
      </c>
      <c r="BT41" s="26" t="str">
        <f>IF('Contexto Estrat. Ins'!$V$38&lt;&gt;"",'Contexto Estrat. Ins'!$V$36,"")</f>
        <v/>
      </c>
      <c r="BU41" s="26" t="str">
        <f>IF('Contexto Estrat. Ins'!$V$39&lt;&gt;"",'Contexto Estrat. Ins'!$V$36,"")</f>
        <v/>
      </c>
      <c r="BV41" s="26" t="str">
        <f>IF('Contexto Estrat. Ins'!$V$40&lt;&gt;"",'Contexto Estrat. Ins'!$V$36,"")</f>
        <v/>
      </c>
      <c r="BW41" s="26" t="str">
        <f>IF('Contexto Estrat. Ins'!$V$41&lt;&gt;"",'Contexto Estrat. Ins'!$V$36,"")</f>
        <v/>
      </c>
      <c r="BX41" s="26" t="str">
        <f>IF('Contexto Estrat. Ins'!$V$42&lt;&gt;"",'Contexto Estrat. Ins'!$V$36,"")</f>
        <v/>
      </c>
      <c r="BY41" s="26" t="str">
        <f>IF($D$29='Contexto Estrat. Ins'!$B$37,BS41,IF($D$29='Contexto Estrat. Ins'!$B$38,BT41,IF($D$29='Contexto Estrat. Ins'!$B$39,BU41,IF($D$29='Contexto Estrat. Ins'!$B$40,BV41,IF($D$29='Contexto Estrat. Ins'!$B$41,BW41,IF($D$29='Contexto Estrat. Ins'!$B$42,BX41,""))))))</f>
        <v/>
      </c>
      <c r="BZ41" s="142"/>
      <c r="CA41" s="26" t="str">
        <f>IF('Contexto Estrat. Ins'!$V$17&lt;&gt;"",'Contexto Estrat. Ins'!$V$16,"")</f>
        <v/>
      </c>
      <c r="CB41" s="26" t="str">
        <f>IF('Contexto Estrat. Ins'!$V$18&lt;&gt;"",'Contexto Estrat. Ins'!$V$16,"")</f>
        <v/>
      </c>
      <c r="CC41" s="26" t="str">
        <f>IF('Contexto Estrat. Ins'!$V$19&lt;&gt;"",'Contexto Estrat. Ins'!$V$16,"")</f>
        <v/>
      </c>
      <c r="CD41" s="26" t="str">
        <f>IF('Contexto Estrat. Ins'!$V$20&lt;&gt;"",'Contexto Estrat. Ins'!$V$16,"")</f>
        <v/>
      </c>
      <c r="CE41" s="26" t="str">
        <f>IF('Contexto Estrat. Ins'!$V$21&lt;&gt;"",'Contexto Estrat. Ins'!$V$16,"")</f>
        <v/>
      </c>
      <c r="CF41" s="26" t="str">
        <f>IF('Contexto Estrat. Ins'!$V$22&lt;&gt;"",'Contexto Estrat. Ins'!$V$16,"")</f>
        <v/>
      </c>
      <c r="CG41" s="26" t="str">
        <f>IF($D$29='Contexto Estrat. Ins'!$B$17,CA41,IF($D$29='Contexto Estrat. Ins'!$B$18,CB41,IF($D$29='Contexto Estrat. Ins'!$B$19,CC41,IF($D$29='Contexto Estrat. Ins'!$B$20,CD41,IF($D$29='Contexto Estrat. Ins'!$B$21,CE41,IF($D$29='Contexto Estrat. Ins'!$B$22,CF41,""))))))</f>
        <v/>
      </c>
      <c r="CH41" s="142"/>
    </row>
    <row r="42" spans="1:86" ht="15.6" customHeight="1">
      <c r="A42" s="18"/>
      <c r="D42" s="456"/>
      <c r="E42" s="456"/>
      <c r="F42" s="456"/>
      <c r="G42" s="456"/>
      <c r="H42" s="456"/>
      <c r="I42" s="456"/>
      <c r="J42" s="400"/>
      <c r="K42" s="400"/>
      <c r="L42" s="400"/>
      <c r="M42" s="400"/>
      <c r="N42" s="400"/>
      <c r="O42" s="400"/>
      <c r="P42" s="400"/>
      <c r="Q42" s="400"/>
      <c r="R42" s="400"/>
      <c r="S42" s="400"/>
      <c r="T42" s="400"/>
      <c r="U42" s="400"/>
      <c r="V42" s="400"/>
      <c r="W42" s="400"/>
      <c r="X42" s="400"/>
      <c r="Y42" s="400"/>
      <c r="Z42" s="400"/>
      <c r="AA42" s="400"/>
      <c r="AB42" s="400"/>
      <c r="AD42" s="400"/>
      <c r="AE42" s="400"/>
      <c r="AF42" s="400"/>
      <c r="AG42" s="400"/>
      <c r="AH42" s="400"/>
      <c r="AI42" s="400"/>
      <c r="AJ42" s="400"/>
      <c r="AK42" s="400"/>
      <c r="AL42" s="400"/>
      <c r="AM42" s="400"/>
      <c r="AN42" s="400"/>
      <c r="AO42" s="400"/>
      <c r="AP42" s="400"/>
      <c r="AQ42" s="400"/>
      <c r="AR42" s="400"/>
      <c r="AS42" s="400"/>
      <c r="AT42" s="400"/>
      <c r="AU42" s="400"/>
      <c r="AV42" s="400"/>
      <c r="AW42" s="400"/>
      <c r="AX42" s="400"/>
      <c r="AY42" s="400"/>
      <c r="AZ42" s="400"/>
      <c r="BA42" s="400"/>
      <c r="BB42" s="400"/>
      <c r="BC42" s="400"/>
      <c r="BD42" s="400"/>
      <c r="BE42" s="400"/>
      <c r="BF42" s="400"/>
      <c r="BG42" s="20"/>
      <c r="BK42" s="142"/>
      <c r="BL42" s="142"/>
      <c r="BM42" s="142"/>
      <c r="BN42" s="142"/>
      <c r="BO42" s="142"/>
      <c r="BP42" s="142"/>
      <c r="BQ42" s="142"/>
      <c r="BR42" s="142"/>
      <c r="BS42" s="142"/>
      <c r="BT42" s="142"/>
      <c r="BU42" s="142"/>
      <c r="BV42" s="142"/>
      <c r="BW42" s="142"/>
      <c r="BX42" s="142"/>
      <c r="BY42" s="142"/>
      <c r="BZ42" s="142"/>
      <c r="CA42" s="142"/>
      <c r="CB42" s="142"/>
      <c r="CC42" s="142"/>
      <c r="CD42" s="142"/>
    </row>
    <row r="43" spans="1:86" ht="15.6" customHeight="1">
      <c r="A43" s="18"/>
      <c r="D43" s="456"/>
      <c r="E43" s="456"/>
      <c r="F43" s="456"/>
      <c r="G43" s="456"/>
      <c r="H43" s="456"/>
      <c r="I43" s="456"/>
      <c r="J43" s="400"/>
      <c r="K43" s="400"/>
      <c r="L43" s="400"/>
      <c r="M43" s="400"/>
      <c r="N43" s="400"/>
      <c r="O43" s="400"/>
      <c r="P43" s="400"/>
      <c r="Q43" s="400"/>
      <c r="R43" s="400"/>
      <c r="S43" s="400"/>
      <c r="T43" s="400"/>
      <c r="U43" s="400"/>
      <c r="V43" s="400"/>
      <c r="W43" s="400"/>
      <c r="X43" s="400"/>
      <c r="Y43" s="400"/>
      <c r="Z43" s="400"/>
      <c r="AA43" s="400"/>
      <c r="AB43" s="400"/>
      <c r="AD43" s="400"/>
      <c r="AE43" s="400"/>
      <c r="AF43" s="400"/>
      <c r="AG43" s="400"/>
      <c r="AH43" s="400"/>
      <c r="AI43" s="400"/>
      <c r="AJ43" s="400"/>
      <c r="AK43" s="400"/>
      <c r="AL43" s="400"/>
      <c r="AM43" s="400"/>
      <c r="AN43" s="400"/>
      <c r="AO43" s="400"/>
      <c r="AP43" s="400"/>
      <c r="AQ43" s="400"/>
      <c r="AR43" s="400"/>
      <c r="AS43" s="400"/>
      <c r="AT43" s="400"/>
      <c r="AU43" s="400"/>
      <c r="AV43" s="400"/>
      <c r="AW43" s="400"/>
      <c r="AX43" s="400"/>
      <c r="AY43" s="400"/>
      <c r="AZ43" s="400"/>
      <c r="BA43" s="400"/>
      <c r="BB43" s="400"/>
      <c r="BC43" s="400"/>
      <c r="BD43" s="400"/>
      <c r="BE43" s="400"/>
      <c r="BF43" s="400"/>
      <c r="BG43" s="20"/>
      <c r="BK43" s="142"/>
      <c r="BL43" s="142"/>
      <c r="BM43" s="142"/>
      <c r="BN43" s="142"/>
      <c r="BO43" s="142"/>
      <c r="BP43" s="142"/>
      <c r="BQ43" s="142"/>
      <c r="BR43" s="142"/>
      <c r="BS43" s="142"/>
      <c r="BT43" s="142"/>
      <c r="BU43" s="142"/>
      <c r="BV43" s="142"/>
      <c r="BW43" s="142"/>
      <c r="BX43" s="142"/>
      <c r="BY43" s="142"/>
      <c r="BZ43" s="142"/>
      <c r="CA43" s="142"/>
      <c r="CB43" s="142"/>
      <c r="CC43" s="142"/>
      <c r="CD43" s="142"/>
    </row>
    <row r="44" spans="1:86" ht="15.6" customHeight="1">
      <c r="A44" s="18"/>
      <c r="D44" s="456"/>
      <c r="E44" s="456"/>
      <c r="F44" s="456"/>
      <c r="G44" s="456"/>
      <c r="H44" s="456"/>
      <c r="I44" s="456"/>
      <c r="J44" s="400"/>
      <c r="K44" s="400"/>
      <c r="L44" s="400"/>
      <c r="M44" s="400"/>
      <c r="N44" s="400"/>
      <c r="O44" s="400"/>
      <c r="P44" s="400"/>
      <c r="Q44" s="400"/>
      <c r="R44" s="400"/>
      <c r="S44" s="400"/>
      <c r="T44" s="400"/>
      <c r="U44" s="400"/>
      <c r="V44" s="400"/>
      <c r="W44" s="400"/>
      <c r="X44" s="400"/>
      <c r="Y44" s="400"/>
      <c r="Z44" s="400"/>
      <c r="AA44" s="400"/>
      <c r="AB44" s="400"/>
      <c r="AD44" s="400"/>
      <c r="AE44" s="400"/>
      <c r="AF44" s="400"/>
      <c r="AG44" s="400"/>
      <c r="AH44" s="400"/>
      <c r="AI44" s="400"/>
      <c r="AJ44" s="400"/>
      <c r="AK44" s="400"/>
      <c r="AL44" s="400"/>
      <c r="AM44" s="400"/>
      <c r="AN44" s="400"/>
      <c r="AO44" s="400"/>
      <c r="AP44" s="400"/>
      <c r="AQ44" s="400"/>
      <c r="AR44" s="400"/>
      <c r="AS44" s="400"/>
      <c r="AT44" s="400"/>
      <c r="AU44" s="400"/>
      <c r="AV44" s="400"/>
      <c r="AW44" s="400"/>
      <c r="AX44" s="400"/>
      <c r="AY44" s="400"/>
      <c r="AZ44" s="400"/>
      <c r="BA44" s="400"/>
      <c r="BB44" s="400"/>
      <c r="BC44" s="400"/>
      <c r="BD44" s="400"/>
      <c r="BE44" s="400"/>
      <c r="BF44" s="400"/>
      <c r="BG44" s="20"/>
      <c r="BK44" s="142"/>
      <c r="BL44" s="142"/>
      <c r="BM44" s="142"/>
      <c r="BN44" s="142"/>
      <c r="BO44" s="142"/>
      <c r="BP44" s="142"/>
      <c r="BQ44" s="142"/>
      <c r="BR44" s="142"/>
      <c r="BS44" s="142"/>
      <c r="BT44" s="142"/>
      <c r="BU44" s="142"/>
      <c r="BV44" s="142"/>
      <c r="BW44" s="142"/>
      <c r="BX44" s="142"/>
      <c r="BY44" s="142"/>
      <c r="BZ44" s="142"/>
      <c r="CA44" s="142"/>
      <c r="CB44" s="142"/>
      <c r="CC44" s="142"/>
      <c r="CD44" s="142"/>
    </row>
    <row r="45" spans="1:86" ht="15.6" customHeight="1">
      <c r="A45" s="18"/>
      <c r="D45" s="456"/>
      <c r="E45" s="456"/>
      <c r="F45" s="456"/>
      <c r="G45" s="456"/>
      <c r="H45" s="456"/>
      <c r="I45" s="456"/>
      <c r="J45" s="400"/>
      <c r="K45" s="400"/>
      <c r="L45" s="400"/>
      <c r="M45" s="400"/>
      <c r="N45" s="400"/>
      <c r="O45" s="400"/>
      <c r="P45" s="400"/>
      <c r="Q45" s="400"/>
      <c r="R45" s="400"/>
      <c r="S45" s="400"/>
      <c r="T45" s="400"/>
      <c r="U45" s="400"/>
      <c r="V45" s="400"/>
      <c r="W45" s="400"/>
      <c r="X45" s="400"/>
      <c r="Y45" s="400"/>
      <c r="Z45" s="400"/>
      <c r="AA45" s="400"/>
      <c r="AB45" s="400"/>
      <c r="AD45" s="400"/>
      <c r="AE45" s="400"/>
      <c r="AF45" s="400"/>
      <c r="AG45" s="400"/>
      <c r="AH45" s="400"/>
      <c r="AI45" s="400"/>
      <c r="AJ45" s="400"/>
      <c r="AK45" s="400"/>
      <c r="AL45" s="400"/>
      <c r="AM45" s="400"/>
      <c r="AN45" s="400"/>
      <c r="AO45" s="400"/>
      <c r="AP45" s="400"/>
      <c r="AQ45" s="400"/>
      <c r="AR45" s="400"/>
      <c r="AS45" s="400"/>
      <c r="AT45" s="400"/>
      <c r="AU45" s="400"/>
      <c r="AV45" s="400"/>
      <c r="AW45" s="400"/>
      <c r="AX45" s="400"/>
      <c r="AY45" s="400"/>
      <c r="AZ45" s="400"/>
      <c r="BA45" s="400"/>
      <c r="BB45" s="400"/>
      <c r="BC45" s="400"/>
      <c r="BD45" s="400"/>
      <c r="BE45" s="400"/>
      <c r="BF45" s="400"/>
      <c r="BG45" s="20"/>
    </row>
    <row r="46" spans="1:86" ht="15.6" customHeight="1">
      <c r="A46" s="18"/>
      <c r="D46" s="456"/>
      <c r="E46" s="456"/>
      <c r="F46" s="456"/>
      <c r="G46" s="456"/>
      <c r="H46" s="456"/>
      <c r="I46" s="456"/>
      <c r="J46" s="400"/>
      <c r="K46" s="400"/>
      <c r="L46" s="400"/>
      <c r="M46" s="400"/>
      <c r="N46" s="400"/>
      <c r="O46" s="400"/>
      <c r="P46" s="400"/>
      <c r="Q46" s="400"/>
      <c r="R46" s="400"/>
      <c r="S46" s="400"/>
      <c r="T46" s="400"/>
      <c r="U46" s="400"/>
      <c r="V46" s="400"/>
      <c r="W46" s="400"/>
      <c r="X46" s="400"/>
      <c r="Y46" s="400"/>
      <c r="Z46" s="400"/>
      <c r="AA46" s="400"/>
      <c r="AB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c r="BA46" s="400"/>
      <c r="BB46" s="400"/>
      <c r="BC46" s="400"/>
      <c r="BD46" s="400"/>
      <c r="BE46" s="400"/>
      <c r="BF46" s="400"/>
      <c r="BG46" s="20"/>
    </row>
    <row r="47" spans="1:86" ht="15.6" customHeight="1">
      <c r="A47" s="18"/>
      <c r="D47" s="456"/>
      <c r="E47" s="456"/>
      <c r="F47" s="456"/>
      <c r="G47" s="456"/>
      <c r="H47" s="456"/>
      <c r="I47" s="456"/>
      <c r="J47" s="400"/>
      <c r="K47" s="400"/>
      <c r="L47" s="400"/>
      <c r="M47" s="400"/>
      <c r="N47" s="400"/>
      <c r="O47" s="400"/>
      <c r="P47" s="400"/>
      <c r="Q47" s="400"/>
      <c r="R47" s="400"/>
      <c r="S47" s="400"/>
      <c r="T47" s="400"/>
      <c r="U47" s="400"/>
      <c r="V47" s="400"/>
      <c r="W47" s="400"/>
      <c r="X47" s="400"/>
      <c r="Y47" s="400"/>
      <c r="Z47" s="400"/>
      <c r="AA47" s="400"/>
      <c r="AB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20"/>
    </row>
    <row r="48" spans="1:86" ht="15.6" customHeight="1">
      <c r="A48" s="18"/>
      <c r="D48" s="456"/>
      <c r="E48" s="456"/>
      <c r="F48" s="456"/>
      <c r="G48" s="456"/>
      <c r="H48" s="456"/>
      <c r="I48" s="456"/>
      <c r="J48" s="400"/>
      <c r="K48" s="400"/>
      <c r="L48" s="400"/>
      <c r="M48" s="400"/>
      <c r="N48" s="400"/>
      <c r="O48" s="400"/>
      <c r="P48" s="400"/>
      <c r="Q48" s="400"/>
      <c r="R48" s="400"/>
      <c r="S48" s="400"/>
      <c r="T48" s="400"/>
      <c r="U48" s="400"/>
      <c r="V48" s="400"/>
      <c r="W48" s="400"/>
      <c r="X48" s="400"/>
      <c r="Y48" s="400"/>
      <c r="Z48" s="400"/>
      <c r="AA48" s="400"/>
      <c r="AB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20"/>
    </row>
    <row r="49" spans="1:73" ht="15.6" customHeight="1">
      <c r="A49" s="18"/>
      <c r="D49" s="482" t="s">
        <v>480</v>
      </c>
      <c r="E49" s="482"/>
      <c r="F49" s="482"/>
      <c r="G49" s="482"/>
      <c r="H49" s="482"/>
      <c r="I49" s="482"/>
      <c r="J49" s="482"/>
      <c r="K49" s="482"/>
      <c r="L49" s="482"/>
      <c r="M49" s="482"/>
      <c r="N49" s="482"/>
      <c r="O49" s="482"/>
      <c r="P49" s="482"/>
      <c r="Q49" s="482"/>
      <c r="R49" s="482"/>
      <c r="S49" s="482"/>
      <c r="T49" s="482"/>
      <c r="U49" s="482"/>
      <c r="V49" s="482"/>
      <c r="W49" s="482"/>
      <c r="X49" s="482"/>
      <c r="Y49" s="482"/>
      <c r="Z49" s="482"/>
      <c r="AA49" s="482"/>
      <c r="AB49" s="482"/>
      <c r="AD49" s="400"/>
      <c r="AE49" s="400"/>
      <c r="AF49" s="400"/>
      <c r="AG49" s="400"/>
      <c r="AH49" s="400"/>
      <c r="AI49" s="400"/>
      <c r="AJ49" s="400"/>
      <c r="AK49" s="400"/>
      <c r="AL49" s="400"/>
      <c r="AM49" s="400"/>
      <c r="AN49" s="400"/>
      <c r="AO49" s="400"/>
      <c r="AP49" s="400"/>
      <c r="AQ49" s="400"/>
      <c r="AR49" s="400"/>
      <c r="AS49" s="400"/>
      <c r="AT49" s="400"/>
      <c r="AU49" s="400"/>
      <c r="AV49" s="400"/>
      <c r="AW49" s="400"/>
      <c r="AX49" s="400"/>
      <c r="AY49" s="400"/>
      <c r="AZ49" s="400"/>
      <c r="BA49" s="400"/>
      <c r="BB49" s="400"/>
      <c r="BC49" s="400"/>
      <c r="BD49" s="400"/>
      <c r="BE49" s="400"/>
      <c r="BF49" s="400"/>
      <c r="BG49" s="20"/>
    </row>
    <row r="50" spans="1:73" ht="15.6" customHeight="1">
      <c r="A50" s="18"/>
      <c r="D50" s="483" t="s">
        <v>474</v>
      </c>
      <c r="E50" s="483"/>
      <c r="F50" s="483"/>
      <c r="G50" s="483"/>
      <c r="H50" s="483"/>
      <c r="I50" s="483"/>
      <c r="J50" s="483" t="s">
        <v>475</v>
      </c>
      <c r="K50" s="483"/>
      <c r="L50" s="483"/>
      <c r="M50" s="483"/>
      <c r="N50" s="483"/>
      <c r="O50" s="483"/>
      <c r="P50" s="483"/>
      <c r="Q50" s="483"/>
      <c r="R50" s="483"/>
      <c r="S50" s="483"/>
      <c r="T50" s="483"/>
      <c r="U50" s="483"/>
      <c r="V50" s="483"/>
      <c r="W50" s="483"/>
      <c r="X50" s="483"/>
      <c r="Y50" s="483"/>
      <c r="Z50" s="483"/>
      <c r="AA50" s="483"/>
      <c r="AB50" s="483"/>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20"/>
    </row>
    <row r="51" spans="1:73" ht="15.6" customHeight="1">
      <c r="A51" s="18"/>
      <c r="D51" s="456"/>
      <c r="E51" s="456"/>
      <c r="F51" s="456"/>
      <c r="G51" s="456"/>
      <c r="H51" s="456"/>
      <c r="I51" s="456"/>
      <c r="J51" s="400"/>
      <c r="K51" s="400"/>
      <c r="L51" s="400"/>
      <c r="M51" s="400"/>
      <c r="N51" s="400"/>
      <c r="O51" s="400"/>
      <c r="P51" s="400"/>
      <c r="Q51" s="400"/>
      <c r="R51" s="400"/>
      <c r="S51" s="400"/>
      <c r="T51" s="400"/>
      <c r="U51" s="400"/>
      <c r="V51" s="400"/>
      <c r="W51" s="400"/>
      <c r="X51" s="400"/>
      <c r="Y51" s="400"/>
      <c r="Z51" s="400"/>
      <c r="AA51" s="400"/>
      <c r="AB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20"/>
    </row>
    <row r="52" spans="1:73" ht="15.6" customHeight="1">
      <c r="A52" s="18"/>
      <c r="D52" s="456"/>
      <c r="E52" s="456"/>
      <c r="F52" s="456"/>
      <c r="G52" s="456"/>
      <c r="H52" s="456"/>
      <c r="I52" s="456"/>
      <c r="J52" s="400"/>
      <c r="K52" s="400"/>
      <c r="L52" s="400"/>
      <c r="M52" s="400"/>
      <c r="N52" s="400"/>
      <c r="O52" s="400"/>
      <c r="P52" s="400"/>
      <c r="Q52" s="400"/>
      <c r="R52" s="400"/>
      <c r="S52" s="400"/>
      <c r="T52" s="400"/>
      <c r="U52" s="400"/>
      <c r="V52" s="400"/>
      <c r="W52" s="400"/>
      <c r="X52" s="400"/>
      <c r="Y52" s="400"/>
      <c r="Z52" s="400"/>
      <c r="AA52" s="400"/>
      <c r="AB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20"/>
    </row>
    <row r="53" spans="1:73" ht="15.6" customHeight="1">
      <c r="A53" s="18"/>
      <c r="D53" s="456"/>
      <c r="E53" s="456"/>
      <c r="F53" s="456"/>
      <c r="G53" s="456"/>
      <c r="H53" s="456"/>
      <c r="I53" s="456"/>
      <c r="J53" s="400"/>
      <c r="K53" s="400"/>
      <c r="L53" s="400"/>
      <c r="M53" s="400"/>
      <c r="N53" s="400"/>
      <c r="O53" s="400"/>
      <c r="P53" s="400"/>
      <c r="Q53" s="400"/>
      <c r="R53" s="400"/>
      <c r="S53" s="400"/>
      <c r="T53" s="400"/>
      <c r="U53" s="400"/>
      <c r="V53" s="400"/>
      <c r="W53" s="400"/>
      <c r="X53" s="400"/>
      <c r="Y53" s="400"/>
      <c r="Z53" s="400"/>
      <c r="AA53" s="400"/>
      <c r="AB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20"/>
    </row>
    <row r="54" spans="1:73" ht="15.6" customHeight="1">
      <c r="A54" s="18"/>
      <c r="D54" s="456"/>
      <c r="E54" s="456"/>
      <c r="F54" s="456"/>
      <c r="G54" s="456"/>
      <c r="H54" s="456"/>
      <c r="I54" s="456"/>
      <c r="J54" s="400"/>
      <c r="K54" s="400"/>
      <c r="L54" s="400"/>
      <c r="M54" s="400"/>
      <c r="N54" s="400"/>
      <c r="O54" s="400"/>
      <c r="P54" s="400"/>
      <c r="Q54" s="400"/>
      <c r="R54" s="400"/>
      <c r="S54" s="400"/>
      <c r="T54" s="400"/>
      <c r="U54" s="400"/>
      <c r="V54" s="400"/>
      <c r="W54" s="400"/>
      <c r="X54" s="400"/>
      <c r="Y54" s="400"/>
      <c r="Z54" s="400"/>
      <c r="AA54" s="400"/>
      <c r="AB54" s="400"/>
      <c r="AD54" s="400"/>
      <c r="AE54" s="400"/>
      <c r="AF54" s="400"/>
      <c r="AG54" s="400"/>
      <c r="AH54" s="400"/>
      <c r="AI54" s="400"/>
      <c r="AJ54" s="400"/>
      <c r="AK54" s="400"/>
      <c r="AL54" s="400"/>
      <c r="AM54" s="400"/>
      <c r="AN54" s="400"/>
      <c r="AO54" s="400"/>
      <c r="AP54" s="400"/>
      <c r="AQ54" s="400"/>
      <c r="AR54" s="400"/>
      <c r="AS54" s="400"/>
      <c r="AT54" s="400"/>
      <c r="AU54" s="400"/>
      <c r="AV54" s="400"/>
      <c r="AW54" s="400"/>
      <c r="AX54" s="400"/>
      <c r="AY54" s="400"/>
      <c r="AZ54" s="400"/>
      <c r="BA54" s="400"/>
      <c r="BB54" s="400"/>
      <c r="BC54" s="400"/>
      <c r="BD54" s="400"/>
      <c r="BE54" s="400"/>
      <c r="BF54" s="400"/>
      <c r="BG54" s="20"/>
    </row>
    <row r="55" spans="1:73" ht="15" customHeight="1">
      <c r="A55" s="18"/>
      <c r="D55" s="456"/>
      <c r="E55" s="456"/>
      <c r="F55" s="456"/>
      <c r="G55" s="456"/>
      <c r="H55" s="456"/>
      <c r="I55" s="456"/>
      <c r="J55" s="400"/>
      <c r="K55" s="400"/>
      <c r="L55" s="400"/>
      <c r="M55" s="400"/>
      <c r="N55" s="400"/>
      <c r="O55" s="400"/>
      <c r="P55" s="400"/>
      <c r="Q55" s="400"/>
      <c r="R55" s="400"/>
      <c r="S55" s="400"/>
      <c r="T55" s="400"/>
      <c r="U55" s="400"/>
      <c r="V55" s="400"/>
      <c r="W55" s="400"/>
      <c r="X55" s="400"/>
      <c r="Y55" s="400"/>
      <c r="Z55" s="400"/>
      <c r="AA55" s="400"/>
      <c r="AB55" s="400"/>
      <c r="AD55" s="400"/>
      <c r="AE55" s="400"/>
      <c r="AF55" s="400"/>
      <c r="AG55" s="400"/>
      <c r="AH55" s="400"/>
      <c r="AI55" s="400"/>
      <c r="AJ55" s="400"/>
      <c r="AK55" s="400"/>
      <c r="AL55" s="400"/>
      <c r="AM55" s="400"/>
      <c r="AN55" s="400"/>
      <c r="AO55" s="400"/>
      <c r="AP55" s="400"/>
      <c r="AQ55" s="400"/>
      <c r="AR55" s="400"/>
      <c r="AS55" s="400"/>
      <c r="AT55" s="400"/>
      <c r="AU55" s="400"/>
      <c r="AV55" s="400"/>
      <c r="AW55" s="400"/>
      <c r="AX55" s="400"/>
      <c r="AY55" s="400"/>
      <c r="AZ55" s="400"/>
      <c r="BA55" s="400"/>
      <c r="BB55" s="400"/>
      <c r="BC55" s="400"/>
      <c r="BD55" s="400"/>
      <c r="BE55" s="400"/>
      <c r="BF55" s="400"/>
      <c r="BG55" s="20"/>
    </row>
    <row r="56" spans="1:73" ht="15" customHeight="1">
      <c r="A56" s="18"/>
      <c r="D56" s="456"/>
      <c r="E56" s="456"/>
      <c r="F56" s="456"/>
      <c r="G56" s="456"/>
      <c r="H56" s="456"/>
      <c r="I56" s="456"/>
      <c r="J56" s="400"/>
      <c r="K56" s="400"/>
      <c r="L56" s="400"/>
      <c r="M56" s="400"/>
      <c r="N56" s="400"/>
      <c r="O56" s="400"/>
      <c r="P56" s="400"/>
      <c r="Q56" s="400"/>
      <c r="R56" s="400"/>
      <c r="S56" s="400"/>
      <c r="T56" s="400"/>
      <c r="U56" s="400"/>
      <c r="V56" s="400"/>
      <c r="W56" s="400"/>
      <c r="X56" s="400"/>
      <c r="Y56" s="400"/>
      <c r="Z56" s="400"/>
      <c r="AA56" s="400"/>
      <c r="AB56" s="400"/>
      <c r="AD56" s="400"/>
      <c r="AE56" s="400"/>
      <c r="AF56" s="400"/>
      <c r="AG56" s="400"/>
      <c r="AH56" s="400"/>
      <c r="AI56" s="400"/>
      <c r="AJ56" s="400"/>
      <c r="AK56" s="400"/>
      <c r="AL56" s="400"/>
      <c r="AM56" s="400"/>
      <c r="AN56" s="400"/>
      <c r="AO56" s="400"/>
      <c r="AP56" s="400"/>
      <c r="AQ56" s="400"/>
      <c r="AR56" s="400"/>
      <c r="AS56" s="400"/>
      <c r="AT56" s="400"/>
      <c r="AU56" s="400"/>
      <c r="AV56" s="400"/>
      <c r="AW56" s="400"/>
      <c r="AX56" s="400"/>
      <c r="AY56" s="400"/>
      <c r="AZ56" s="400"/>
      <c r="BA56" s="400"/>
      <c r="BB56" s="400"/>
      <c r="BC56" s="400"/>
      <c r="BD56" s="400"/>
      <c r="BE56" s="400"/>
      <c r="BF56" s="400"/>
      <c r="BG56" s="20"/>
    </row>
    <row r="57" spans="1:73" ht="15" customHeight="1">
      <c r="A57" s="18"/>
      <c r="D57" s="456"/>
      <c r="E57" s="456"/>
      <c r="F57" s="456"/>
      <c r="G57" s="456"/>
      <c r="H57" s="456"/>
      <c r="I57" s="456"/>
      <c r="J57" s="400"/>
      <c r="K57" s="400"/>
      <c r="L57" s="400"/>
      <c r="M57" s="400"/>
      <c r="N57" s="400"/>
      <c r="O57" s="400"/>
      <c r="P57" s="400"/>
      <c r="Q57" s="400"/>
      <c r="R57" s="400"/>
      <c r="S57" s="400"/>
      <c r="T57" s="400"/>
      <c r="U57" s="400"/>
      <c r="V57" s="400"/>
      <c r="W57" s="400"/>
      <c r="X57" s="400"/>
      <c r="Y57" s="400"/>
      <c r="Z57" s="400"/>
      <c r="AA57" s="400"/>
      <c r="AB57" s="400"/>
      <c r="AD57" s="400"/>
      <c r="AE57" s="400"/>
      <c r="AF57" s="400"/>
      <c r="AG57" s="400"/>
      <c r="AH57" s="400"/>
      <c r="AI57" s="400"/>
      <c r="AJ57" s="400"/>
      <c r="AK57" s="400"/>
      <c r="AL57" s="400"/>
      <c r="AM57" s="400"/>
      <c r="AN57" s="400"/>
      <c r="AO57" s="400"/>
      <c r="AP57" s="400"/>
      <c r="AQ57" s="400"/>
      <c r="AR57" s="400"/>
      <c r="AS57" s="400"/>
      <c r="AT57" s="400"/>
      <c r="AU57" s="400"/>
      <c r="AV57" s="400"/>
      <c r="AW57" s="400"/>
      <c r="AX57" s="400"/>
      <c r="AY57" s="400"/>
      <c r="AZ57" s="400"/>
      <c r="BA57" s="400"/>
      <c r="BB57" s="400"/>
      <c r="BC57" s="400"/>
      <c r="BD57" s="400"/>
      <c r="BE57" s="400"/>
      <c r="BF57" s="400"/>
      <c r="BG57" s="20"/>
    </row>
    <row r="58" spans="1:73" ht="15" customHeight="1">
      <c r="A58" s="18"/>
      <c r="D58" s="456"/>
      <c r="E58" s="456"/>
      <c r="F58" s="456"/>
      <c r="G58" s="456"/>
      <c r="H58" s="456"/>
      <c r="I58" s="456"/>
      <c r="J58" s="400"/>
      <c r="K58" s="400"/>
      <c r="L58" s="400"/>
      <c r="M58" s="400"/>
      <c r="N58" s="400"/>
      <c r="O58" s="400"/>
      <c r="P58" s="400"/>
      <c r="Q58" s="400"/>
      <c r="R58" s="400"/>
      <c r="S58" s="400"/>
      <c r="T58" s="400"/>
      <c r="U58" s="400"/>
      <c r="V58" s="400"/>
      <c r="W58" s="400"/>
      <c r="X58" s="400"/>
      <c r="Y58" s="400"/>
      <c r="Z58" s="400"/>
      <c r="AA58" s="400"/>
      <c r="AB58" s="400"/>
      <c r="AD58" s="400"/>
      <c r="AE58" s="400"/>
      <c r="AF58" s="400"/>
      <c r="AG58" s="400"/>
      <c r="AH58" s="400"/>
      <c r="AI58" s="400"/>
      <c r="AJ58" s="400"/>
      <c r="AK58" s="400"/>
      <c r="AL58" s="400"/>
      <c r="AM58" s="400"/>
      <c r="AN58" s="400"/>
      <c r="AO58" s="400"/>
      <c r="AP58" s="400"/>
      <c r="AQ58" s="400"/>
      <c r="AR58" s="400"/>
      <c r="AS58" s="400"/>
      <c r="AT58" s="400"/>
      <c r="AU58" s="400"/>
      <c r="AV58" s="400"/>
      <c r="AW58" s="400"/>
      <c r="AX58" s="400"/>
      <c r="AY58" s="400"/>
      <c r="AZ58" s="400"/>
      <c r="BA58" s="400"/>
      <c r="BB58" s="400"/>
      <c r="BC58" s="400"/>
      <c r="BD58" s="400"/>
      <c r="BE58" s="400"/>
      <c r="BF58" s="400"/>
      <c r="BG58" s="20"/>
    </row>
    <row r="59" spans="1:73">
      <c r="A59" s="18"/>
      <c r="D59" s="456"/>
      <c r="E59" s="456"/>
      <c r="F59" s="456"/>
      <c r="G59" s="456"/>
      <c r="H59" s="456"/>
      <c r="I59" s="456"/>
      <c r="J59" s="400"/>
      <c r="K59" s="400"/>
      <c r="L59" s="400"/>
      <c r="M59" s="400"/>
      <c r="N59" s="400"/>
      <c r="O59" s="400"/>
      <c r="P59" s="400"/>
      <c r="Q59" s="400"/>
      <c r="R59" s="400"/>
      <c r="S59" s="400"/>
      <c r="T59" s="400"/>
      <c r="U59" s="400"/>
      <c r="V59" s="400"/>
      <c r="W59" s="400"/>
      <c r="X59" s="400"/>
      <c r="Y59" s="400"/>
      <c r="Z59" s="400"/>
      <c r="AA59" s="400"/>
      <c r="AB59" s="400"/>
      <c r="AD59" s="400"/>
      <c r="AE59" s="400"/>
      <c r="AF59" s="400"/>
      <c r="AG59" s="400"/>
      <c r="AH59" s="400"/>
      <c r="AI59" s="400"/>
      <c r="AJ59" s="400"/>
      <c r="AK59" s="400"/>
      <c r="AL59" s="400"/>
      <c r="AM59" s="400"/>
      <c r="AN59" s="400"/>
      <c r="AO59" s="400"/>
      <c r="AP59" s="400"/>
      <c r="AQ59" s="400"/>
      <c r="AR59" s="400"/>
      <c r="AS59" s="400"/>
      <c r="AT59" s="400"/>
      <c r="AU59" s="400"/>
      <c r="AV59" s="400"/>
      <c r="AW59" s="400"/>
      <c r="AX59" s="400"/>
      <c r="AY59" s="400"/>
      <c r="AZ59" s="400"/>
      <c r="BA59" s="400"/>
      <c r="BB59" s="400"/>
      <c r="BC59" s="400"/>
      <c r="BD59" s="400"/>
      <c r="BE59" s="400"/>
      <c r="BF59" s="400"/>
      <c r="BG59" s="20"/>
      <c r="BL59" s="39"/>
      <c r="BM59" s="39"/>
      <c r="BN59" s="39"/>
      <c r="BO59" s="39"/>
    </row>
    <row r="60" spans="1:73">
      <c r="A60" s="18"/>
      <c r="D60" s="456"/>
      <c r="E60" s="456"/>
      <c r="F60" s="456"/>
      <c r="G60" s="456"/>
      <c r="H60" s="456"/>
      <c r="I60" s="456"/>
      <c r="J60" s="400"/>
      <c r="K60" s="400"/>
      <c r="L60" s="400"/>
      <c r="M60" s="400"/>
      <c r="N60" s="400"/>
      <c r="O60" s="400"/>
      <c r="P60" s="400"/>
      <c r="Q60" s="400"/>
      <c r="R60" s="400"/>
      <c r="S60" s="400"/>
      <c r="T60" s="400"/>
      <c r="U60" s="400"/>
      <c r="V60" s="400"/>
      <c r="W60" s="400"/>
      <c r="X60" s="400"/>
      <c r="Y60" s="400"/>
      <c r="Z60" s="400"/>
      <c r="AA60" s="400"/>
      <c r="AB60" s="400"/>
      <c r="AD60" s="400"/>
      <c r="AE60" s="400"/>
      <c r="AF60" s="400"/>
      <c r="AG60" s="400"/>
      <c r="AH60" s="400"/>
      <c r="AI60" s="400"/>
      <c r="AJ60" s="400"/>
      <c r="AK60" s="400"/>
      <c r="AL60" s="400"/>
      <c r="AM60" s="400"/>
      <c r="AN60" s="400"/>
      <c r="AO60" s="400"/>
      <c r="AP60" s="400"/>
      <c r="AQ60" s="400"/>
      <c r="AR60" s="400"/>
      <c r="AS60" s="400"/>
      <c r="AT60" s="400"/>
      <c r="AU60" s="400"/>
      <c r="AV60" s="400"/>
      <c r="AW60" s="400"/>
      <c r="AX60" s="400"/>
      <c r="AY60" s="400"/>
      <c r="AZ60" s="400"/>
      <c r="BA60" s="400"/>
      <c r="BB60" s="400"/>
      <c r="BC60" s="400"/>
      <c r="BD60" s="400"/>
      <c r="BE60" s="400"/>
      <c r="BF60" s="400"/>
      <c r="BG60" s="20"/>
      <c r="BK60" s="378" t="s">
        <v>481</v>
      </c>
      <c r="BL60" s="378"/>
      <c r="BM60" s="378"/>
      <c r="BN60" s="39"/>
      <c r="BO60" s="39"/>
    </row>
    <row r="61" spans="1:73" ht="30" customHeight="1" thickBot="1">
      <c r="A61" s="51"/>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c r="AM61" s="52"/>
      <c r="AN61" s="52"/>
      <c r="AO61" s="52"/>
      <c r="AP61" s="52"/>
      <c r="AQ61" s="52"/>
      <c r="AR61" s="52"/>
      <c r="AS61" s="52"/>
      <c r="AT61" s="52"/>
      <c r="AU61" s="52"/>
      <c r="AV61" s="52"/>
      <c r="AW61" s="52"/>
      <c r="AX61" s="52"/>
      <c r="AY61" s="52"/>
      <c r="AZ61" s="52"/>
      <c r="BA61" s="52"/>
      <c r="BB61" s="52"/>
      <c r="BC61" s="52"/>
      <c r="BD61" s="52"/>
      <c r="BE61" s="52"/>
      <c r="BF61" s="52"/>
      <c r="BG61" s="54"/>
      <c r="BK61" s="378"/>
      <c r="BL61" s="378"/>
      <c r="BM61" s="378"/>
      <c r="BN61" s="39"/>
      <c r="BO61" s="85"/>
      <c r="BP61" s="378" t="s">
        <v>482</v>
      </c>
      <c r="BQ61" s="378" t="s">
        <v>483</v>
      </c>
      <c r="BR61" s="85"/>
      <c r="BS61" s="85" t="s">
        <v>484</v>
      </c>
    </row>
    <row r="62" spans="1:73" ht="32.25" customHeight="1" thickBot="1">
      <c r="A62" s="380" t="str">
        <f>IF(AK13=Datos!$A$6,"ANÁLISIS DE LA OPORTUNIDAD","ANÁLISIS DEL RIESGO")</f>
        <v>ANÁLISIS DEL RIESGO</v>
      </c>
      <c r="B62" s="381"/>
      <c r="C62" s="381"/>
      <c r="D62" s="381"/>
      <c r="E62" s="381"/>
      <c r="F62" s="381"/>
      <c r="G62" s="381"/>
      <c r="H62" s="381"/>
      <c r="I62" s="381"/>
      <c r="J62" s="382"/>
      <c r="K62" s="27"/>
      <c r="L62" s="27"/>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7"/>
      <c r="BK62" s="85" t="s">
        <v>485</v>
      </c>
      <c r="BL62" s="86">
        <f>BS77</f>
        <v>0</v>
      </c>
      <c r="BM62" s="86" t="str">
        <f>IF(AND(I66="",I67=""),"",INDEX($R$69:$R$73,$BL$62,1))</f>
        <v/>
      </c>
      <c r="BO62" s="85"/>
      <c r="BP62" s="379"/>
      <c r="BQ62" s="379"/>
      <c r="BR62" s="85"/>
      <c r="BS62" s="85" t="s">
        <v>485</v>
      </c>
      <c r="BT62" s="86" t="str">
        <f>IF($AK$13&lt;&gt;"",BL62,"")</f>
        <v/>
      </c>
      <c r="BU62" s="86" t="str">
        <f>IF($AK$13&lt;&gt;"",$BM$62,"")</f>
        <v/>
      </c>
    </row>
    <row r="63" spans="1:73" ht="14.45" customHeight="1">
      <c r="A63" s="18"/>
      <c r="Z63" s="401" t="s">
        <v>486</v>
      </c>
      <c r="AA63" s="401"/>
      <c r="AB63" s="401"/>
      <c r="AC63" s="401"/>
      <c r="AD63" s="401"/>
      <c r="AE63" s="401"/>
      <c r="AF63" s="401"/>
      <c r="AG63" s="401"/>
      <c r="AH63" s="401"/>
      <c r="AI63" s="401"/>
      <c r="AJ63" s="401"/>
      <c r="AK63" s="401"/>
      <c r="BG63" s="20"/>
      <c r="BK63" s="85" t="s">
        <v>487</v>
      </c>
      <c r="BL63" s="86" t="str">
        <f>H82</f>
        <v/>
      </c>
      <c r="BM63" s="86" t="e">
        <f>INDEX($R$76:$R$80,$BL$63,1)</f>
        <v>#VALUE!</v>
      </c>
      <c r="BO63" s="85" t="s">
        <v>488</v>
      </c>
      <c r="BP63" s="86" t="e">
        <f>BL63-1</f>
        <v>#VALUE!</v>
      </c>
      <c r="BQ63" s="86" t="e">
        <f>BM63</f>
        <v>#VALUE!</v>
      </c>
      <c r="BR63" s="85"/>
      <c r="BS63" s="85" t="s">
        <v>487</v>
      </c>
      <c r="BT63" s="86" t="str">
        <f>IF($AK$13="","",IF($AK$13=1,$BP$63,$BL$63))</f>
        <v/>
      </c>
      <c r="BU63" s="86" t="str">
        <f>IF($AK$13="","",IF($AK$13=1,$BQ$63,$BM$63))</f>
        <v/>
      </c>
    </row>
    <row r="64" spans="1:73" ht="14.45" customHeight="1">
      <c r="A64" s="18"/>
      <c r="D64" s="455" t="s">
        <v>489</v>
      </c>
      <c r="E64" s="455"/>
      <c r="F64" s="455"/>
      <c r="G64" s="455"/>
      <c r="Z64" s="28"/>
      <c r="BG64" s="20"/>
    </row>
    <row r="65" spans="1:73" ht="14.45" customHeight="1">
      <c r="A65" s="18"/>
      <c r="E65" s="455" t="str">
        <f>IF(AK13=Datos!$A$6,"Seleccione la factibilidad o frecuencia de presencia de la oportunidad","Seleccione la factibilidad o frecuencia de presencia del riesgo")</f>
        <v>Seleccione la factibilidad o frecuencia de presencia del riesgo</v>
      </c>
      <c r="F65" s="455"/>
      <c r="G65" s="455"/>
      <c r="H65" s="455"/>
      <c r="I65" s="455"/>
      <c r="J65" s="455"/>
      <c r="K65" s="455"/>
      <c r="L65" s="455"/>
      <c r="M65" s="455"/>
      <c r="N65" s="455"/>
      <c r="O65" s="455"/>
      <c r="P65" s="455"/>
      <c r="Q65" s="455"/>
      <c r="R65" s="455"/>
      <c r="S65" s="455"/>
      <c r="T65" s="455"/>
      <c r="U65" s="455"/>
      <c r="V65" s="455"/>
      <c r="W65" s="455"/>
      <c r="X65" s="455"/>
      <c r="Y65" s="455"/>
      <c r="Z65" s="455"/>
      <c r="AB65" s="519" t="str">
        <f>IF(AK13=Datos!$A$6,"Escala de impacto-beneficio resultante","Escala de impacto resultante")</f>
        <v>Escala de impacto resultante</v>
      </c>
      <c r="AC65" s="432"/>
      <c r="AD65" s="432"/>
      <c r="AE65" s="432"/>
      <c r="AF65" s="432"/>
      <c r="AG65" s="432"/>
      <c r="AH65" s="432"/>
      <c r="AI65" s="432"/>
      <c r="AJ65" s="432"/>
      <c r="AK65" s="520"/>
      <c r="BG65" s="20"/>
      <c r="BK65" s="86"/>
      <c r="BL65" s="86" t="str">
        <f>IF($AK$13=1,Datos!$P$2,IF(OR($AK$13=2,$AK$13=3,$AK$13=4),Datos!$Q$2,IF($AK$13=5,Datos!$R$2,"")))</f>
        <v/>
      </c>
      <c r="BM65" s="86" t="str">
        <f>IF($AK$13=1,Datos!$P$3,IF(OR($AK$13=2,$AK$13=3,$AK$13=4),Datos!$Q$3,IF($AK$13=5,Datos!$R$3,"")))</f>
        <v/>
      </c>
      <c r="BN65" s="86" t="str">
        <f>IF($AK$13=1,Datos!$P$4,IF(OR($AK$13=2,$AK$13=3,$AK$13=4),Datos!$Q$4,IF($AK$13=5,Datos!$R$4,"")))</f>
        <v/>
      </c>
      <c r="BO65" s="86" t="str">
        <f>IF($AK$13=1,Datos!$P$5,IF(OR($AK$13=2,$AK$13=3,$AK$13=4),Datos!$Q$5,IF($AK$13=5,Datos!$R$5,"")))</f>
        <v/>
      </c>
      <c r="BP65" s="86" t="str">
        <f>IF($AK$13=1,Datos!$P$6,IF(OR($AK$13=2,$AK$13=3,$AK$13=4),Datos!$Q$6,IF($AK$13=5,Datos!$R$6,"")))</f>
        <v/>
      </c>
    </row>
    <row r="66" spans="1:73" ht="14.45" customHeight="1">
      <c r="A66" s="18"/>
      <c r="E66" s="477" t="s">
        <v>490</v>
      </c>
      <c r="F66" s="477"/>
      <c r="G66" s="477"/>
      <c r="H66" s="478"/>
      <c r="I66" s="517" t="str">
        <f>IF(Frecuencia!V12="","",Frecuencia!V12)</f>
        <v/>
      </c>
      <c r="J66" s="518"/>
      <c r="K66" s="518"/>
      <c r="L66" s="518"/>
      <c r="M66" s="518"/>
      <c r="N66" s="518"/>
      <c r="O66" s="518"/>
      <c r="P66" s="518"/>
      <c r="Q66" s="518"/>
      <c r="R66" s="518"/>
      <c r="S66" s="518"/>
      <c r="T66" s="518"/>
      <c r="U66" s="518"/>
      <c r="V66" s="518"/>
      <c r="W66" s="37"/>
      <c r="AB66" s="399">
        <f>IF($AK$13=1,"",IF($AK$13=5,5,1))</f>
        <v>1</v>
      </c>
      <c r="AC66" s="399"/>
      <c r="AD66" s="399">
        <f>IF($AK$13=1,"",IF($AK$13=5,4,2))</f>
        <v>2</v>
      </c>
      <c r="AE66" s="399"/>
      <c r="AF66" s="399">
        <f>IF($AK$13=1,1,IF($AK$13=5,3,3))</f>
        <v>3</v>
      </c>
      <c r="AG66" s="399"/>
      <c r="AH66" s="399">
        <f>IF($AK$13=1,2,IF($AK$13=5,2,4))</f>
        <v>4</v>
      </c>
      <c r="AI66" s="399"/>
      <c r="AJ66" s="399">
        <f>IF($AK$13=1,3,IF($AK$13=5,1,5))</f>
        <v>5</v>
      </c>
      <c r="AK66" s="399"/>
      <c r="BG66" s="20"/>
      <c r="BK66" s="86" t="str">
        <f>IF(OR($AK$13=1,$AK$13=2,$AK$13=3,$AK$13=4),Datos!O2,IF($AK$13=5,Datos!O6,""))</f>
        <v/>
      </c>
      <c r="BL66" s="86" t="str">
        <f>IF($AK$13=Datos!A2,"",IF($AK$13=Datos!A6,Datos!T5,Datos!$S$5))</f>
        <v>Baja</v>
      </c>
      <c r="BM66" s="86" t="str">
        <f>IF($AK$13=Datos!A2,"",IF($AK$13=Datos!A6,Datos!T5,Datos!$S$5))</f>
        <v>Baja</v>
      </c>
      <c r="BN66" s="86" t="str">
        <f>IF($AK$13=Datos!A6,Datos!T4,Datos!S4)</f>
        <v>Moderada</v>
      </c>
      <c r="BO66" s="86" t="str">
        <f>IF($AK$13=Datos!A6,Datos!T3,Datos!S3)</f>
        <v>Alta</v>
      </c>
      <c r="BP66" s="86" t="str">
        <f>IF($AK$13=Datos!A6,Datos!T2,Datos!S2)</f>
        <v>Extrema</v>
      </c>
    </row>
    <row r="67" spans="1:73" ht="14.45" customHeight="1">
      <c r="A67" s="18"/>
      <c r="E67" s="477" t="s">
        <v>491</v>
      </c>
      <c r="F67" s="477"/>
      <c r="G67" s="477"/>
      <c r="H67" s="478"/>
      <c r="I67" s="517" t="str">
        <f>IF(Factibilidad!P15="","",Factibilidad!P15)</f>
        <v/>
      </c>
      <c r="J67" s="518"/>
      <c r="K67" s="518"/>
      <c r="L67" s="518"/>
      <c r="M67" s="518"/>
      <c r="N67" s="518"/>
      <c r="O67" s="518"/>
      <c r="P67" s="518"/>
      <c r="Q67" s="518"/>
      <c r="R67" s="518"/>
      <c r="S67" s="518"/>
      <c r="T67" s="518"/>
      <c r="U67" s="518"/>
      <c r="V67" s="518"/>
      <c r="W67" s="37"/>
      <c r="Z67" s="402" t="s">
        <v>492</v>
      </c>
      <c r="AA67" s="479">
        <f>IF($AK$13=5,5,1)</f>
        <v>1</v>
      </c>
      <c r="AB67" s="383" t="str">
        <f>IF(ISERROR(BL72=TRUE),"",IF(BL72="","",BL72))</f>
        <v/>
      </c>
      <c r="AC67" s="384"/>
      <c r="AD67" s="383" t="str">
        <f>IF(ISERROR(BM72=TRUE),"",IF(BM72="","",BM72))</f>
        <v/>
      </c>
      <c r="AE67" s="384"/>
      <c r="AF67" s="387" t="str">
        <f>IF(ISERROR(BN72=TRUE),"",IF(BN72="","",BN72))</f>
        <v/>
      </c>
      <c r="AG67" s="388"/>
      <c r="AH67" s="391" t="str">
        <f>IF(ISERROR(BO72=TRUE),"",IF(BO72="","",BO72))</f>
        <v/>
      </c>
      <c r="AI67" s="392"/>
      <c r="AJ67" s="395" t="str">
        <f>IF(ISERROR(BP72=TRUE),"",IF(BP72="","",BP72))</f>
        <v/>
      </c>
      <c r="AK67" s="396"/>
      <c r="AP67" s="484" t="str">
        <f>IF(AK13=Datos!$A$6,"Zona de ubicación de la oportunidad","Zona de ubicación del riesgo")</f>
        <v>Zona de ubicación del riesgo</v>
      </c>
      <c r="AQ67" s="484"/>
      <c r="AR67" s="484"/>
      <c r="AS67" s="484"/>
      <c r="AT67" s="484"/>
      <c r="AU67" s="484"/>
      <c r="AV67" s="484"/>
      <c r="AW67" s="484"/>
      <c r="AX67" s="484"/>
      <c r="AY67" s="484"/>
      <c r="AZ67" s="484"/>
      <c r="BA67" s="484"/>
      <c r="BB67" s="484"/>
      <c r="BC67" s="484"/>
      <c r="BD67" s="484"/>
      <c r="BE67" s="484"/>
      <c r="BF67" s="484"/>
      <c r="BG67" s="20"/>
      <c r="BK67" s="86" t="str">
        <f>IF(OR($AK$13=1,$AK$13=2,$AK$13=3,$AK$13=4),Datos!O3,IF($AK$13=5,Datos!O5,""))</f>
        <v/>
      </c>
      <c r="BL67" s="86" t="str">
        <f>IF($AK$13=Datos!A2,"",IF($AK$13=Datos!A6,Datos!T5,Datos!$S$5))</f>
        <v>Baja</v>
      </c>
      <c r="BM67" s="86" t="str">
        <f>IF($AK$13=Datos!A2,"",IF($AK$13=Datos!A6,Datos!T5,Datos!$S$5))</f>
        <v>Baja</v>
      </c>
      <c r="BN67" s="86" t="str">
        <f>IF($AK$13=Datos!A6,Datos!T4,Datos!S4)</f>
        <v>Moderada</v>
      </c>
      <c r="BO67" s="86" t="str">
        <f>IF($AK$13=Datos!A6,Datos!T3,Datos!S3)</f>
        <v>Alta</v>
      </c>
      <c r="BP67" s="86" t="str">
        <f>IF($AK$13=Datos!A6,Datos!T2,Datos!S2)</f>
        <v>Extrema</v>
      </c>
      <c r="BQ67" s="85">
        <v>1</v>
      </c>
    </row>
    <row r="68" spans="1:73" ht="28.5" customHeight="1">
      <c r="A68" s="18"/>
      <c r="Z68" s="403"/>
      <c r="AA68" s="479"/>
      <c r="AB68" s="385"/>
      <c r="AC68" s="386"/>
      <c r="AD68" s="385"/>
      <c r="AE68" s="386"/>
      <c r="AF68" s="389"/>
      <c r="AG68" s="390"/>
      <c r="AH68" s="393"/>
      <c r="AI68" s="394"/>
      <c r="AJ68" s="397"/>
      <c r="AK68" s="398"/>
      <c r="AP68" s="516" t="str">
        <f>IF(OR(J72="",J79=""),"",INDEX($BK$65:$BP$70,MATCH($BM$62,$BK$65:$BK$70,0),MATCH($BM$63,$BK$65:$BP$65,0)))</f>
        <v/>
      </c>
      <c r="AQ68" s="516"/>
      <c r="AR68" s="516"/>
      <c r="AS68" s="516"/>
      <c r="AT68" s="516"/>
      <c r="AU68" s="516"/>
      <c r="AV68" s="516"/>
      <c r="AW68" s="516"/>
      <c r="AX68" s="516"/>
      <c r="AY68" s="516"/>
      <c r="AZ68" s="516"/>
      <c r="BA68" s="516"/>
      <c r="BB68" s="516"/>
      <c r="BC68" s="516"/>
      <c r="BD68" s="516"/>
      <c r="BE68" s="516"/>
      <c r="BF68" s="516"/>
      <c r="BG68" s="20"/>
      <c r="BK68" s="86" t="str">
        <f>IF(OR($AK$13=1,$AK$13=2,$AK$13=3,$AK$13=4),Datos!O4,IF($AK$13=5,Datos!O4,""))</f>
        <v/>
      </c>
      <c r="BL68" s="86" t="str">
        <f>IF($AK$13=Datos!A2,"",IF($AK$13=Datos!A6,Datos!T5,Datos!$S$5))</f>
        <v>Baja</v>
      </c>
      <c r="BM68" s="86" t="str">
        <f>IF($AK$13=Datos!A2,"",IF($AK$13=Datos!A6,Datos!T4,Datos!S4))</f>
        <v>Moderada</v>
      </c>
      <c r="BN68" s="86" t="str">
        <f>IF($AK$13=Datos!A6,Datos!T3,Datos!S3)</f>
        <v>Alta</v>
      </c>
      <c r="BO68" s="86" t="str">
        <f>IF($AK$13=Datos!A6,Datos!T2,Datos!S2)</f>
        <v>Extrema</v>
      </c>
      <c r="BP68" s="86" t="str">
        <f>IF($AK$13=Datos!A6,Datos!T2,Datos!S2)</f>
        <v>Extrema</v>
      </c>
    </row>
    <row r="69" spans="1:73" ht="28.5" customHeight="1">
      <c r="A69" s="18"/>
      <c r="R69" s="662" t="str">
        <f>IF(OR($AK$13=1,$AK$13=2,$AK$13=3,$AK$13=4),Datos!O2,IF($AK$13=5,Datos!O6,""))</f>
        <v/>
      </c>
      <c r="S69" s="662"/>
      <c r="T69" s="662"/>
      <c r="U69" s="662"/>
      <c r="V69" s="662"/>
      <c r="W69" s="662"/>
      <c r="Z69" s="403"/>
      <c r="AA69" s="479">
        <f>IF($AK$13=5,4,2)</f>
        <v>2</v>
      </c>
      <c r="AB69" s="383" t="str">
        <f>IF(ISERROR(BL73=TRUE),"",IF(BL73="","",BL73))</f>
        <v/>
      </c>
      <c r="AC69" s="384"/>
      <c r="AD69" s="383" t="str">
        <f>IF(ISERROR(BM73=TRUE),"",IF(BM73="","",BM73))</f>
        <v/>
      </c>
      <c r="AE69" s="384"/>
      <c r="AF69" s="387" t="str">
        <f>IF(ISERROR(BN73=TRUE),"",IF(BN73="","",BN73))</f>
        <v/>
      </c>
      <c r="AG69" s="388"/>
      <c r="AH69" s="391" t="str">
        <f>IF(ISERROR(BO73=TRUE),"",IF(BO73="","",BO73))</f>
        <v/>
      </c>
      <c r="AI69" s="392"/>
      <c r="AJ69" s="395" t="str">
        <f>IF(ISERROR(BP73=TRUE),"",IF(BP73="","",BP73))</f>
        <v/>
      </c>
      <c r="AK69" s="396"/>
      <c r="AP69" s="516"/>
      <c r="AQ69" s="516"/>
      <c r="AR69" s="516"/>
      <c r="AS69" s="516"/>
      <c r="AT69" s="516"/>
      <c r="AU69" s="516"/>
      <c r="AV69" s="516"/>
      <c r="AW69" s="516"/>
      <c r="AX69" s="516"/>
      <c r="AY69" s="516"/>
      <c r="AZ69" s="516"/>
      <c r="BA69" s="516"/>
      <c r="BB69" s="516"/>
      <c r="BC69" s="516"/>
      <c r="BD69" s="516"/>
      <c r="BE69" s="516"/>
      <c r="BF69" s="516"/>
      <c r="BG69" s="20"/>
      <c r="BK69" s="86" t="str">
        <f>IF(OR($AK$13=1,$AK$13=2,$AK$13=3,$AK$13=4),Datos!O5,IF($AK$13=5,Datos!O3,""))</f>
        <v/>
      </c>
      <c r="BL69" s="86" t="str">
        <f>IF($AK$13=Datos!A2,"",IF($AK$13=Datos!A6,Datos!T4,Datos!S4))</f>
        <v>Moderada</v>
      </c>
      <c r="BM69" s="86" t="str">
        <f>IF($AK$13=Datos!A2,"",IF($AK$13=Datos!A6,Datos!T3,Datos!S3))</f>
        <v>Alta</v>
      </c>
      <c r="BN69" s="86" t="str">
        <f>IF($AK$13=Datos!A6,Datos!T3,Datos!S3)</f>
        <v>Alta</v>
      </c>
      <c r="BO69" s="86" t="str">
        <f>IF($AK$13=Datos!A6,Datos!T2,Datos!S2)</f>
        <v>Extrema</v>
      </c>
      <c r="BP69" s="86" t="str">
        <f>IF($AK$13=Datos!A6,Datos!T2,Datos!S2)</f>
        <v>Extrema</v>
      </c>
    </row>
    <row r="70" spans="1:73" ht="14.45" customHeight="1">
      <c r="A70" s="18"/>
      <c r="E70" s="525" t="s">
        <v>492</v>
      </c>
      <c r="F70" s="525"/>
      <c r="G70" s="525"/>
      <c r="H70" s="525"/>
      <c r="I70" s="525"/>
      <c r="J70" s="525"/>
      <c r="K70" s="525"/>
      <c r="L70" s="525"/>
      <c r="M70" s="525"/>
      <c r="N70" s="525"/>
      <c r="O70" s="525"/>
      <c r="P70" s="525"/>
      <c r="R70" s="662" t="str">
        <f>IF(OR($AK$13=1,$AK$13=2,$AK$13=3,$AK$13=4),Datos!O3,IF($AK$13=5,Datos!O5,""))</f>
        <v/>
      </c>
      <c r="S70" s="662"/>
      <c r="T70" s="662"/>
      <c r="U70" s="662"/>
      <c r="V70" s="662"/>
      <c r="W70" s="662"/>
      <c r="Z70" s="403"/>
      <c r="AA70" s="479"/>
      <c r="AB70" s="385"/>
      <c r="AC70" s="386"/>
      <c r="AD70" s="385"/>
      <c r="AE70" s="386"/>
      <c r="AF70" s="389"/>
      <c r="AG70" s="390"/>
      <c r="AH70" s="393"/>
      <c r="AI70" s="394"/>
      <c r="AJ70" s="397"/>
      <c r="AK70" s="398"/>
      <c r="BG70" s="20"/>
      <c r="BK70" s="86" t="str">
        <f>IF(OR($AK$13=1,$AK$13=2,$AK$13=3,$AK$13=4),Datos!O6,IF($AK$13=5,Datos!O2,""))</f>
        <v/>
      </c>
      <c r="BL70" s="86" t="str">
        <f>IF($AK$13=Datos!A2,"",IF($AK$13=Datos!A6,Datos!T3,Datos!S3))</f>
        <v>Alta</v>
      </c>
      <c r="BM70" s="86" t="str">
        <f>IF($AK$13=Datos!A2,"",IF($AK$13=Datos!A6,Datos!T3,Datos!S3))</f>
        <v>Alta</v>
      </c>
      <c r="BN70" s="86" t="str">
        <f>IF($AK$13=Datos!A6,Datos!T2,Datos!S2)</f>
        <v>Extrema</v>
      </c>
      <c r="BO70" s="86" t="str">
        <f>IF($AK$13=Datos!A6,Datos!T2,Datos!S2)</f>
        <v>Extrema</v>
      </c>
      <c r="BP70" s="86" t="str">
        <f>IF($AK$13=Datos!A6,Datos!T2,Datos!S2)</f>
        <v>Extrema</v>
      </c>
      <c r="BR70" s="85"/>
      <c r="BS70" s="378" t="s">
        <v>493</v>
      </c>
      <c r="BT70" s="378" t="s">
        <v>494</v>
      </c>
      <c r="BU70" s="372"/>
    </row>
    <row r="71" spans="1:73" ht="14.45" customHeight="1">
      <c r="A71" s="18"/>
      <c r="J71" s="40"/>
      <c r="K71" s="41"/>
      <c r="L71" s="41"/>
      <c r="M71" s="41"/>
      <c r="N71" s="41"/>
      <c r="O71" s="41"/>
      <c r="P71" s="42"/>
      <c r="R71" s="662" t="str">
        <f>IF(OR($AK$13=1,$AK$13=2,$AK$13=3,$AK$13=4),Datos!O4,IF($AK$13=5,Datos!O4,""))</f>
        <v/>
      </c>
      <c r="S71" s="662"/>
      <c r="T71" s="662"/>
      <c r="U71" s="662"/>
      <c r="V71" s="662"/>
      <c r="W71" s="662"/>
      <c r="Z71" s="403"/>
      <c r="AA71" s="479">
        <f>IF($AK$13=5,3,3)</f>
        <v>3</v>
      </c>
      <c r="AB71" s="383" t="str">
        <f>IF(ISERROR(BL74=TRUE),"",IF(BL74="","",BL74))</f>
        <v/>
      </c>
      <c r="AC71" s="384"/>
      <c r="AD71" s="387" t="str">
        <f>IF(ISERROR(BM74=TRUE),"",IF(BM74="","",BM74))</f>
        <v/>
      </c>
      <c r="AE71" s="388"/>
      <c r="AF71" s="391" t="str">
        <f>IF(ISERROR(BN74=TRUE),"",IF(BN74="","",BN74))</f>
        <v/>
      </c>
      <c r="AG71" s="392"/>
      <c r="AH71" s="395" t="str">
        <f>IF(ISERROR(BO74=TRUE),"",IF(BO74="","",BO74))</f>
        <v/>
      </c>
      <c r="AI71" s="396"/>
      <c r="AJ71" s="395" t="str">
        <f>IF(ISERROR(BP74=TRUE),"",IF(BP74="","",BP74))</f>
        <v/>
      </c>
      <c r="AK71" s="396"/>
      <c r="AP71" s="484" t="s">
        <v>495</v>
      </c>
      <c r="AQ71" s="484"/>
      <c r="AR71" s="484"/>
      <c r="AS71" s="484"/>
      <c r="AT71" s="484"/>
      <c r="AU71" s="484"/>
      <c r="AV71" s="484"/>
      <c r="AW71" s="484"/>
      <c r="AX71" s="484"/>
      <c r="AY71" s="484"/>
      <c r="AZ71" s="484"/>
      <c r="BA71" s="484"/>
      <c r="BB71" s="484"/>
      <c r="BC71" s="484"/>
      <c r="BD71" s="484"/>
      <c r="BE71" s="484"/>
      <c r="BF71" s="484"/>
      <c r="BG71" s="20"/>
      <c r="BL71" s="11" t="s">
        <v>496</v>
      </c>
      <c r="BM71" s="11" t="s">
        <v>497</v>
      </c>
      <c r="BR71" s="85"/>
      <c r="BS71" s="379"/>
      <c r="BT71" s="379"/>
      <c r="BU71" s="372"/>
    </row>
    <row r="72" spans="1:73" ht="28.5" customHeight="1">
      <c r="A72" s="18"/>
      <c r="J72" s="667" t="str">
        <f>BM62</f>
        <v/>
      </c>
      <c r="K72" s="667"/>
      <c r="L72" s="667"/>
      <c r="M72" s="667"/>
      <c r="N72" s="667"/>
      <c r="O72" s="667"/>
      <c r="P72" s="667"/>
      <c r="R72" s="662" t="str">
        <f>IF(OR($AK$13=1,$AK$13=2,$AK$13=3,$AK$13=4),Datos!O5,IF($AK$13=5,Datos!O3,""))</f>
        <v/>
      </c>
      <c r="S72" s="662"/>
      <c r="T72" s="662"/>
      <c r="U72" s="662"/>
      <c r="V72" s="662"/>
      <c r="W72" s="662"/>
      <c r="Z72" s="403"/>
      <c r="AA72" s="479"/>
      <c r="AB72" s="385"/>
      <c r="AC72" s="386"/>
      <c r="AD72" s="389"/>
      <c r="AE72" s="390"/>
      <c r="AF72" s="393"/>
      <c r="AG72" s="394"/>
      <c r="AH72" s="397"/>
      <c r="AI72" s="398"/>
      <c r="AJ72" s="397"/>
      <c r="AK72" s="398"/>
      <c r="AP72" s="400"/>
      <c r="AQ72" s="400"/>
      <c r="AR72" s="400"/>
      <c r="AS72" s="400"/>
      <c r="AT72" s="400"/>
      <c r="AU72" s="400"/>
      <c r="AV72" s="400"/>
      <c r="AW72" s="400"/>
      <c r="AX72" s="400"/>
      <c r="AY72" s="400"/>
      <c r="AZ72" s="400"/>
      <c r="BA72" s="400"/>
      <c r="BB72" s="400"/>
      <c r="BC72" s="400"/>
      <c r="BD72" s="400"/>
      <c r="BE72" s="400"/>
      <c r="BF72" s="400"/>
      <c r="BG72" s="20"/>
      <c r="BK72" s="85">
        <f>AA67</f>
        <v>1</v>
      </c>
      <c r="BL72" s="86" t="str">
        <f>IF(AK13="","",IF(AND(BK66=$BU$62,$BL$65=$BU$63),"X",""))</f>
        <v/>
      </c>
      <c r="BM72" s="86" t="str">
        <f>IF(AK13="","",IF(AND(BK66=$BU$62,$BM$65=$BU$63),"X",""))</f>
        <v/>
      </c>
      <c r="BN72" s="86" t="str">
        <f>IF(AK13="","",IF(AND(BK66=$BU$62,$BN$65=$BU$63),"X",""))</f>
        <v/>
      </c>
      <c r="BO72" s="86" t="str">
        <f>IF(AK13="","",IF(AND(BK66=$BU$62,$BO$65=$BU$63),"X",""))</f>
        <v/>
      </c>
      <c r="BP72" s="86" t="str">
        <f>IF(AK13="","",IF(AND(BK66=$BU$62,$BP$65=$BU$63),"X",""))</f>
        <v/>
      </c>
      <c r="BR72" s="85" t="str">
        <f>AH67</f>
        <v/>
      </c>
      <c r="BS72" s="86">
        <f>IF(AND($AK$13&lt;&gt;Datos!$A$6,OR($I$66=Datos!M2,$I$67=Datos!N2)),1,0)</f>
        <v>0</v>
      </c>
      <c r="BT72" s="86">
        <f>IF(AND($AK$13=Datos!$A$6,OR($I$66=Datos!M2,$I$67=Datos!N2)),5,0)</f>
        <v>0</v>
      </c>
      <c r="BU72" s="37"/>
    </row>
    <row r="73" spans="1:73" ht="14.25" customHeight="1">
      <c r="A73" s="18"/>
      <c r="J73" s="43"/>
      <c r="K73" s="44"/>
      <c r="L73" s="44"/>
      <c r="M73" s="44"/>
      <c r="N73" s="44"/>
      <c r="O73" s="44"/>
      <c r="P73" s="45"/>
      <c r="R73" s="662" t="str">
        <f>IF(OR($AK$13=1,$AK$13=2,$AK$13=3,$AK$13=4),Datos!O6,IF($AK$13=5,Datos!O2,""))</f>
        <v/>
      </c>
      <c r="S73" s="662"/>
      <c r="T73" s="662"/>
      <c r="U73" s="662"/>
      <c r="V73" s="662"/>
      <c r="W73" s="662"/>
      <c r="Z73" s="403"/>
      <c r="AA73" s="479">
        <f>IF($AK$13=5,2,4)</f>
        <v>4</v>
      </c>
      <c r="AB73" s="387" t="str">
        <f>IF(ISERROR(BL75=TRUE),"",IF(BL75="","",BL75))</f>
        <v/>
      </c>
      <c r="AC73" s="388"/>
      <c r="AD73" s="391" t="str">
        <f>IF(ISERROR(BM75=TRUE),"",IF(BM75="","",BM75))</f>
        <v/>
      </c>
      <c r="AE73" s="392"/>
      <c r="AF73" s="391" t="str">
        <f>IF(ISERROR(BN75=TRUE),"",IF(BN75="","",BN75))</f>
        <v/>
      </c>
      <c r="AG73" s="392"/>
      <c r="AH73" s="395" t="str">
        <f>IF(ISERROR(BO75=TRUE),"",IF(BO75="","",BO75))</f>
        <v/>
      </c>
      <c r="AI73" s="396"/>
      <c r="AJ73" s="395" t="str">
        <f>IF(ISERROR(BP75=TRUE),"",IF(BP75="","",BP75))</f>
        <v/>
      </c>
      <c r="AK73" s="396"/>
      <c r="AP73" s="400"/>
      <c r="AQ73" s="400"/>
      <c r="AR73" s="400"/>
      <c r="AS73" s="400"/>
      <c r="AT73" s="400"/>
      <c r="AU73" s="400"/>
      <c r="AV73" s="400"/>
      <c r="AW73" s="400"/>
      <c r="AX73" s="400"/>
      <c r="AY73" s="400"/>
      <c r="AZ73" s="400"/>
      <c r="BA73" s="400"/>
      <c r="BB73" s="400"/>
      <c r="BC73" s="400"/>
      <c r="BD73" s="400"/>
      <c r="BE73" s="400"/>
      <c r="BF73" s="400"/>
      <c r="BG73" s="20"/>
      <c r="BK73" s="85">
        <f>AA69</f>
        <v>2</v>
      </c>
      <c r="BL73" s="86" t="str">
        <f>IF(AK13="","",IF(AND(BK67=$BU$62,$BL$65=$BU$63),"X",""))</f>
        <v/>
      </c>
      <c r="BM73" s="86" t="str">
        <f>IF(AK13="","",IF(AND(BK67=$BU$62,$BM$65=$BU$63),"X",""))</f>
        <v/>
      </c>
      <c r="BN73" s="86" t="str">
        <f>IF(AK13="","",IF(AND(BK67=$BU$62,$BN$65=$BU$63),"X",""))</f>
        <v/>
      </c>
      <c r="BO73" s="86" t="str">
        <f>IF(AK13="","",IF(AND(BK67=$BU$62,$BO$65=$BU$63),"X",""))</f>
        <v/>
      </c>
      <c r="BP73" s="86" t="str">
        <f>IF(AK13="","",IF(AND(BK67=$BU$62,$BP$65=$BU$63),"X",""))</f>
        <v/>
      </c>
      <c r="BR73" s="85" t="str">
        <f>AH69</f>
        <v/>
      </c>
      <c r="BS73" s="86">
        <f>IF(AND($AK$13&lt;&gt;Datos!$A$6,OR($I$66=Datos!M3,$I$67=Datos!N3)),2,0)</f>
        <v>0</v>
      </c>
      <c r="BT73" s="86">
        <f>IF(AND($AK$13=Datos!$A$6,OR($I$66=Datos!M3,$I$67=Datos!N3)),4,0)</f>
        <v>0</v>
      </c>
      <c r="BU73" s="37"/>
    </row>
    <row r="74" spans="1:73" ht="28.5" customHeight="1">
      <c r="A74" s="18"/>
      <c r="C74" s="523" t="s">
        <v>499</v>
      </c>
      <c r="D74" s="523"/>
      <c r="Z74" s="403"/>
      <c r="AA74" s="479"/>
      <c r="AB74" s="389"/>
      <c r="AC74" s="390"/>
      <c r="AD74" s="393"/>
      <c r="AE74" s="394"/>
      <c r="AF74" s="393"/>
      <c r="AG74" s="394"/>
      <c r="AH74" s="397"/>
      <c r="AI74" s="398"/>
      <c r="AJ74" s="397"/>
      <c r="AK74" s="398"/>
      <c r="AP74" s="400"/>
      <c r="AQ74" s="400"/>
      <c r="AR74" s="400"/>
      <c r="AS74" s="400"/>
      <c r="AT74" s="400"/>
      <c r="AU74" s="400"/>
      <c r="AV74" s="400"/>
      <c r="AW74" s="400"/>
      <c r="AX74" s="400"/>
      <c r="AY74" s="400"/>
      <c r="AZ74" s="400"/>
      <c r="BA74" s="400"/>
      <c r="BB74" s="400"/>
      <c r="BC74" s="400"/>
      <c r="BD74" s="400"/>
      <c r="BE74" s="400"/>
      <c r="BF74" s="400"/>
      <c r="BG74" s="20"/>
      <c r="BK74" s="85">
        <f>AA71</f>
        <v>3</v>
      </c>
      <c r="BL74" s="86" t="str">
        <f>IF(AK13="","",IF(AND(BK68=$BU$62,$BL$65=$BU$63),"X",""))</f>
        <v/>
      </c>
      <c r="BM74" s="86" t="str">
        <f>IF(AK13="","",IF(AND(BK68=$BU$62,$BM$65=$BU$63),"X",""))</f>
        <v/>
      </c>
      <c r="BN74" s="86" t="str">
        <f>IF(AK13="","",IF(AND(BK68=$BU$62,$BN$65=$BU$63),"X",""))</f>
        <v/>
      </c>
      <c r="BO74" s="86" t="str">
        <f>IF(AK13="","",IF(AND(BK68=$BU$62,$BO$65=$BU$63),"X",""))</f>
        <v/>
      </c>
      <c r="BP74" s="86" t="str">
        <f>IF(AK13="","",IF(AND(BK68=$BU$62,$BP$65=$BU$63),"X",""))</f>
        <v/>
      </c>
      <c r="BR74" s="85" t="str">
        <f>AH71</f>
        <v/>
      </c>
      <c r="BS74" s="86">
        <f>IF(AND($AK$13&lt;&gt;Datos!$A$6,OR($I$66=Datos!M4,$I$67=Datos!N4)),3,0)</f>
        <v>0</v>
      </c>
      <c r="BT74" s="86">
        <f>IF(AND($AK$13=Datos!$A$6,OR($I$66=Datos!M4,$I$67=Datos!N4)),3,0)</f>
        <v>0</v>
      </c>
      <c r="BU74" s="37"/>
    </row>
    <row r="75" spans="1:73" ht="28.5" customHeight="1">
      <c r="A75" s="18"/>
      <c r="C75" s="523"/>
      <c r="D75" s="523"/>
      <c r="E75" s="655" t="str">
        <f>Datos!B2</f>
        <v>Riesgo de Corrupción</v>
      </c>
      <c r="F75" s="656"/>
      <c r="G75" s="656"/>
      <c r="H75" s="657"/>
      <c r="I75" s="658" t="str">
        <f>Datos!B3</f>
        <v>Riesgo Estratégico</v>
      </c>
      <c r="J75" s="658"/>
      <c r="K75" s="658"/>
      <c r="L75" s="658"/>
      <c r="M75" s="658" t="s">
        <v>500</v>
      </c>
      <c r="N75" s="658"/>
      <c r="O75" s="658"/>
      <c r="P75" s="658"/>
      <c r="Q75" s="46"/>
      <c r="R75" s="46"/>
      <c r="S75" s="47"/>
      <c r="Z75" s="403"/>
      <c r="AA75" s="479">
        <f>IF($AK$13=5,1,5)</f>
        <v>5</v>
      </c>
      <c r="AB75" s="391" t="str">
        <f>IF(ISERROR(BL76=TRUE),"",IF(BL76="","",BL76))</f>
        <v/>
      </c>
      <c r="AC75" s="392"/>
      <c r="AD75" s="391" t="str">
        <f>IF(ISERROR(BM76=TRUE),"",IF(BM76="","",BM76))</f>
        <v/>
      </c>
      <c r="AE75" s="392"/>
      <c r="AF75" s="395" t="str">
        <f>IF(ISERROR(BN76=TRUE),"",IF(BN76="","",BN76))</f>
        <v/>
      </c>
      <c r="AG75" s="396"/>
      <c r="AH75" s="395" t="str">
        <f>IF(ISERROR(BO76=TRUE),"",IF(BO76="","",BO76))</f>
        <v/>
      </c>
      <c r="AI75" s="396"/>
      <c r="AJ75" s="395" t="str">
        <f>IF(ISERROR(BP76=TRUE),"",IF(BP76="","",BP76))</f>
        <v/>
      </c>
      <c r="AK75" s="396"/>
      <c r="AP75" s="400"/>
      <c r="AQ75" s="400"/>
      <c r="AR75" s="400"/>
      <c r="AS75" s="400"/>
      <c r="AT75" s="400"/>
      <c r="AU75" s="400"/>
      <c r="AV75" s="400"/>
      <c r="AW75" s="400"/>
      <c r="AX75" s="400"/>
      <c r="AY75" s="400"/>
      <c r="AZ75" s="400"/>
      <c r="BA75" s="400"/>
      <c r="BB75" s="400"/>
      <c r="BC75" s="400"/>
      <c r="BD75" s="400"/>
      <c r="BE75" s="400"/>
      <c r="BF75" s="400"/>
      <c r="BG75" s="20"/>
      <c r="BK75" s="85">
        <f>AA73</f>
        <v>4</v>
      </c>
      <c r="BL75" s="86" t="str">
        <f>IF(AK13="","",IF(AND(BK69=$BU$62,$BL$65=$BU$63),"X",""))</f>
        <v/>
      </c>
      <c r="BM75" s="86" t="str">
        <f>IF(AK13="","",IF(AND(BK69=$BU$62,$BM$65=$BU$63),"X",""))</f>
        <v/>
      </c>
      <c r="BN75" s="86" t="str">
        <f>IF(AK13="","",IF(AND(BK69=$BU$62,$BN$65=$BU$63),"X",""))</f>
        <v/>
      </c>
      <c r="BO75" s="86" t="str">
        <f>IF(AK13="","",IF(AND(BK69=$BU$62,$BO$65=$BU$63),"X",""))</f>
        <v/>
      </c>
      <c r="BP75" s="86" t="str">
        <f>IF(AK13="","",IF(AND(BK69=$BU$62,$BP$65=$BU$63),"X",""))</f>
        <v/>
      </c>
      <c r="BR75" s="85" t="str">
        <f>AH73</f>
        <v/>
      </c>
      <c r="BS75" s="86">
        <f>IF(AND($AK$13&lt;&gt;Datos!$A$6,OR($I$66=Datos!M5,$I$67=Datos!N5)),4,0)</f>
        <v>0</v>
      </c>
      <c r="BT75" s="86">
        <f>IF(AND($AK$13=Datos!$A$6,OR($I$66=Datos!M5,$I$67=Datos!N5)),2,0)</f>
        <v>0</v>
      </c>
      <c r="BU75" s="37"/>
    </row>
    <row r="76" spans="1:73" ht="28.5" customHeight="1">
      <c r="A76" s="18"/>
      <c r="C76" s="523"/>
      <c r="D76" s="523"/>
      <c r="E76" s="658" t="s">
        <v>501</v>
      </c>
      <c r="F76" s="658"/>
      <c r="G76" s="658"/>
      <c r="H76" s="658"/>
      <c r="I76" s="658" t="str">
        <f>Datos!B6</f>
        <v>Oportunidad</v>
      </c>
      <c r="J76" s="658"/>
      <c r="K76" s="658"/>
      <c r="L76" s="658"/>
      <c r="M76" s="671"/>
      <c r="N76" s="672"/>
      <c r="O76" s="672"/>
      <c r="P76" s="673"/>
      <c r="Q76" s="46"/>
      <c r="R76" s="666" t="str">
        <f>IF($AK$13=1,Datos!P2,IF(OR($AK$13=2,$AK$13=3),Imp_Est_Pro_Seg!AJ12,IF($AK$13=4,'Seguridad Información'!AJ12,IF($AK$13=5,Imp_oportunidad!AN12,""))))</f>
        <v/>
      </c>
      <c r="S76" s="666"/>
      <c r="T76" s="666"/>
      <c r="U76" s="666"/>
      <c r="V76" s="666"/>
      <c r="W76" s="666"/>
      <c r="Z76" s="404"/>
      <c r="AA76" s="479"/>
      <c r="AB76" s="393"/>
      <c r="AC76" s="394"/>
      <c r="AD76" s="393"/>
      <c r="AE76" s="394"/>
      <c r="AF76" s="397"/>
      <c r="AG76" s="398"/>
      <c r="AH76" s="397"/>
      <c r="AI76" s="398"/>
      <c r="AJ76" s="397"/>
      <c r="AK76" s="398"/>
      <c r="AP76" s="400"/>
      <c r="AQ76" s="400"/>
      <c r="AR76" s="400"/>
      <c r="AS76" s="400"/>
      <c r="AT76" s="400"/>
      <c r="AU76" s="400"/>
      <c r="AV76" s="400"/>
      <c r="AW76" s="400"/>
      <c r="AX76" s="400"/>
      <c r="AY76" s="400"/>
      <c r="AZ76" s="400"/>
      <c r="BA76" s="400"/>
      <c r="BB76" s="400"/>
      <c r="BC76" s="400"/>
      <c r="BD76" s="400"/>
      <c r="BE76" s="400"/>
      <c r="BF76" s="400"/>
      <c r="BG76" s="20"/>
      <c r="BK76" s="85">
        <f>AA75</f>
        <v>5</v>
      </c>
      <c r="BL76" s="86" t="str">
        <f>IF(AK13="","",IF(AND(BK70=$BU$62,$BL$65=$BU$63),"X",""))</f>
        <v/>
      </c>
      <c r="BM76" s="86" t="str">
        <f>IF(AK13="","",IF(AND(BK70=$BU$62,$BM$65=$BU$63),"X",""))</f>
        <v/>
      </c>
      <c r="BN76" s="86" t="str">
        <f>IF(AK13="","",IF(AND(BK70=$BU$62,$BN$65=$BU$63),"X",""))</f>
        <v/>
      </c>
      <c r="BO76" s="86" t="str">
        <f>IF(AK13="","",IF(AND(BK70=$BU$62,$BO$65=$BU$63),"X",""))</f>
        <v/>
      </c>
      <c r="BP76" s="86" t="str">
        <f>IF(AK13="","",IF(AND(BK70=$BU$62,$BP$65=$BU$63),"X",""))</f>
        <v/>
      </c>
      <c r="BR76" s="85" t="str">
        <f>AH75</f>
        <v/>
      </c>
      <c r="BS76" s="86">
        <f>IF(AND($AK$13&lt;&gt;Datos!$A$6,OR($I$66=Datos!M6,$I$67=Datos!N6)),5,0)</f>
        <v>0</v>
      </c>
      <c r="BT76" s="86">
        <f>IF(AND($AK$13=Datos!$A$6,OR($I$66=Datos!M6,$I$67=Datos!N6)),1,0)</f>
        <v>0</v>
      </c>
      <c r="BU76" s="37"/>
    </row>
    <row r="77" spans="1:73" ht="14.45" customHeight="1">
      <c r="A77" s="18"/>
      <c r="C77" s="523"/>
      <c r="D77" s="523"/>
      <c r="E77" s="455"/>
      <c r="F77" s="455"/>
      <c r="G77" s="455"/>
      <c r="H77" s="455"/>
      <c r="I77" s="455"/>
      <c r="J77" s="525"/>
      <c r="K77" s="525"/>
      <c r="L77" s="525"/>
      <c r="M77" s="525"/>
      <c r="N77" s="525"/>
      <c r="O77" s="525"/>
      <c r="P77" s="525"/>
      <c r="Q77" s="46"/>
      <c r="R77" s="659" t="str">
        <f>IF($AK$13=1,Datos!P3,IF(OR($AK$13=2,$AK$13=3),Imp_Est_Pro_Seg!AK12,IF($AK$13=4,'Seguridad Información'!AK12,IF($AK$13=5,Imp_oportunidad!AM12,""))))</f>
        <v/>
      </c>
      <c r="S77" s="659"/>
      <c r="T77" s="659"/>
      <c r="U77" s="659"/>
      <c r="V77" s="659"/>
      <c r="W77" s="659"/>
      <c r="Z77" s="48"/>
      <c r="AP77" s="143"/>
      <c r="AQ77" s="143"/>
      <c r="AR77" s="143"/>
      <c r="AS77" s="143"/>
      <c r="AT77" s="143"/>
      <c r="AU77" s="143"/>
      <c r="AV77" s="143"/>
      <c r="AW77" s="143"/>
      <c r="AX77" s="143"/>
      <c r="AY77" s="143"/>
      <c r="AZ77" s="143"/>
      <c r="BA77" s="143"/>
      <c r="BB77" s="143"/>
      <c r="BG77" s="20"/>
      <c r="BK77" s="85"/>
      <c r="BL77" s="85">
        <v>1</v>
      </c>
      <c r="BM77" s="85">
        <v>2</v>
      </c>
      <c r="BN77" s="85">
        <v>3</v>
      </c>
      <c r="BO77" s="85">
        <v>4</v>
      </c>
      <c r="BP77" s="85">
        <v>5</v>
      </c>
      <c r="BR77" s="85" t="s">
        <v>371</v>
      </c>
      <c r="BS77" s="86">
        <f>SUM(BS72:BT76)</f>
        <v>0</v>
      </c>
      <c r="BT77" s="85"/>
    </row>
    <row r="78" spans="1:73" ht="14.25" customHeight="1">
      <c r="A78" s="18"/>
      <c r="C78" s="523"/>
      <c r="D78" s="523"/>
      <c r="E78" s="660" t="str">
        <f>IF(AK13=Datos!$A$6,"Escala de impacto
(beneficio)","Escala de impacto")</f>
        <v>Escala de impacto</v>
      </c>
      <c r="F78" s="660"/>
      <c r="G78" s="660"/>
      <c r="H78" s="660"/>
      <c r="I78" s="661"/>
      <c r="J78" s="37"/>
      <c r="P78" s="38"/>
      <c r="R78" s="662" t="str">
        <f>IF($AK$13=1,Enc_Imp_Corrupción!$G$25,IF(OR($AK$13=2,$AK$13=3),Imp_Est_Pro_Seg!AL12,IF($AK$13=4,'Seguridad Información'!AL12,IF($AK$13=5,Imp_oportunidad!AL12,""))))</f>
        <v/>
      </c>
      <c r="S78" s="662"/>
      <c r="T78" s="662"/>
      <c r="U78" s="662"/>
      <c r="V78" s="662"/>
      <c r="W78" s="662"/>
      <c r="BG78" s="20"/>
      <c r="BR78" s="85"/>
      <c r="BS78" s="85"/>
      <c r="BT78" s="85"/>
    </row>
    <row r="79" spans="1:73" ht="28.5" customHeight="1">
      <c r="A79" s="18"/>
      <c r="E79" s="660"/>
      <c r="F79" s="660"/>
      <c r="G79" s="660"/>
      <c r="H79" s="660"/>
      <c r="I79" s="661"/>
      <c r="J79" s="663" t="str">
        <f>IF(J72="","", IF(ISERROR(BU63=TRUE),"",BU63))</f>
        <v/>
      </c>
      <c r="K79" s="664"/>
      <c r="L79" s="664"/>
      <c r="M79" s="664"/>
      <c r="N79" s="664"/>
      <c r="O79" s="664"/>
      <c r="P79" s="665"/>
      <c r="R79" s="662" t="str">
        <f>IF($AK$13=1,Enc_Imp_Corrupción!$G$26,IF(OR($AK$13=2,$AK$13=3),Imp_Est_Pro_Seg!AM12,IF($AK$13=4,'Seguridad Información'!AM12,IF($AK$13=5,Imp_oportunidad!AK12,""))))</f>
        <v/>
      </c>
      <c r="S79" s="662"/>
      <c r="T79" s="662"/>
      <c r="U79" s="662"/>
      <c r="V79" s="662"/>
      <c r="W79" s="662"/>
      <c r="Z79" s="49"/>
      <c r="BG79" s="20"/>
    </row>
    <row r="80" spans="1:73">
      <c r="A80" s="18"/>
      <c r="E80" s="660"/>
      <c r="F80" s="660"/>
      <c r="G80" s="660"/>
      <c r="H80" s="660"/>
      <c r="I80" s="661"/>
      <c r="J80" s="43"/>
      <c r="K80" s="44"/>
      <c r="L80" s="44"/>
      <c r="M80" s="44"/>
      <c r="N80" s="44"/>
      <c r="O80" s="44"/>
      <c r="P80" s="45"/>
      <c r="R80" s="662" t="str">
        <f>IF($AK$13=1,Enc_Imp_Corrupción!$G$27,IF(OR($AK$13=2,$AK$13=3),Imp_Est_Pro_Seg!AN12,IF($AK$13=4,'Seguridad Información'!AN12,IF($AK$13=5,Imp_oportunidad!AJ12,""))))</f>
        <v/>
      </c>
      <c r="S80" s="662"/>
      <c r="T80" s="662"/>
      <c r="U80" s="662"/>
      <c r="V80" s="662"/>
      <c r="W80" s="662"/>
      <c r="Z80" s="49"/>
      <c r="BG80" s="20"/>
    </row>
    <row r="81" spans="1:78" ht="30" hidden="1" customHeight="1">
      <c r="A81" s="18"/>
      <c r="F81" s="460" t="s">
        <v>502</v>
      </c>
      <c r="G81" s="460"/>
      <c r="H81" s="460" t="s">
        <v>503</v>
      </c>
      <c r="I81" s="460"/>
      <c r="Z81" s="49"/>
      <c r="BG81" s="20"/>
    </row>
    <row r="82" spans="1:78" ht="32.450000000000003" hidden="1" customHeight="1">
      <c r="A82" s="18"/>
      <c r="F82" s="50"/>
      <c r="G82" s="25"/>
      <c r="H82" s="87" t="str">
        <f>IF(R76&lt;&gt;"",1,IF(R77&lt;&gt;"",2,IF(R78&lt;&gt;"",3,IF(R79&lt;&gt;"",4,IF(R80&lt;&gt;"",5,"")))))</f>
        <v/>
      </c>
      <c r="I82" s="25"/>
      <c r="Z82" s="49"/>
      <c r="BG82" s="20"/>
      <c r="BL82" s="39"/>
      <c r="BM82" s="39"/>
      <c r="BN82" s="39"/>
      <c r="BO82" s="39"/>
    </row>
    <row r="83" spans="1:78" ht="30" customHeight="1" thickBot="1">
      <c r="A83" s="51"/>
      <c r="B83" s="52"/>
      <c r="C83" s="52"/>
      <c r="D83" s="52"/>
      <c r="E83" s="52"/>
      <c r="F83" s="52"/>
      <c r="G83" s="52"/>
      <c r="H83" s="52"/>
      <c r="I83" s="52"/>
      <c r="J83" s="52"/>
      <c r="K83" s="52"/>
      <c r="L83" s="52"/>
      <c r="M83" s="52"/>
      <c r="N83" s="52"/>
      <c r="O83" s="52"/>
      <c r="P83" s="52"/>
      <c r="Q83" s="52"/>
      <c r="R83" s="52"/>
      <c r="S83" s="52"/>
      <c r="T83" s="52"/>
      <c r="U83" s="52"/>
      <c r="V83" s="52"/>
      <c r="W83" s="52"/>
      <c r="X83" s="52"/>
      <c r="Y83" s="52"/>
      <c r="Z83" s="53"/>
      <c r="AA83" s="52"/>
      <c r="AB83" s="52"/>
      <c r="AC83" s="52"/>
      <c r="AD83" s="52"/>
      <c r="AE83" s="52"/>
      <c r="AF83" s="52"/>
      <c r="AG83" s="52"/>
      <c r="AH83" s="52"/>
      <c r="AI83" s="52"/>
      <c r="AJ83" s="52"/>
      <c r="AK83" s="52"/>
      <c r="AL83" s="52"/>
      <c r="AM83" s="52"/>
      <c r="AN83" s="52"/>
      <c r="AO83" s="52"/>
      <c r="AP83" s="52"/>
      <c r="AQ83" s="52"/>
      <c r="AR83" s="52"/>
      <c r="AS83" s="52"/>
      <c r="AT83" s="52"/>
      <c r="AU83" s="52"/>
      <c r="AV83" s="52"/>
      <c r="AW83" s="52"/>
      <c r="AX83" s="52"/>
      <c r="AY83" s="52"/>
      <c r="AZ83" s="52"/>
      <c r="BA83" s="52"/>
      <c r="BB83" s="52"/>
      <c r="BC83" s="52"/>
      <c r="BD83" s="52"/>
      <c r="BE83" s="52"/>
      <c r="BF83" s="52"/>
      <c r="BG83" s="54"/>
    </row>
    <row r="84" spans="1:78" ht="32.25" customHeight="1" thickBot="1">
      <c r="A84" s="380" t="s">
        <v>504</v>
      </c>
      <c r="B84" s="381"/>
      <c r="C84" s="381"/>
      <c r="D84" s="381"/>
      <c r="E84" s="381"/>
      <c r="F84" s="381"/>
      <c r="G84" s="381"/>
      <c r="H84" s="381"/>
      <c r="I84" s="381"/>
      <c r="J84" s="382"/>
      <c r="K84" s="27"/>
      <c r="L84" s="27"/>
      <c r="M84" s="16"/>
      <c r="N84" s="16"/>
      <c r="O84" s="16"/>
      <c r="P84" s="16"/>
      <c r="Q84" s="16"/>
      <c r="R84" s="16"/>
      <c r="S84" s="16"/>
      <c r="T84" s="16"/>
      <c r="U84" s="16"/>
      <c r="V84" s="16"/>
      <c r="W84" s="16"/>
      <c r="X84" s="529" t="s">
        <v>505</v>
      </c>
      <c r="Y84" s="530"/>
      <c r="Z84" s="530"/>
      <c r="AA84" s="530"/>
      <c r="AB84" s="530"/>
      <c r="AC84" s="530"/>
      <c r="AD84" s="530"/>
      <c r="AE84" s="530"/>
      <c r="AF84" s="530"/>
      <c r="AG84" s="530"/>
      <c r="AH84" s="530"/>
      <c r="AI84" s="530"/>
      <c r="AJ84" s="530"/>
      <c r="AK84" s="530"/>
      <c r="AL84" s="530"/>
      <c r="AM84" s="531"/>
      <c r="AN84" s="535" t="s">
        <v>506</v>
      </c>
      <c r="AO84" s="536"/>
      <c r="AP84" s="536"/>
      <c r="AQ84" s="536"/>
      <c r="AR84" s="536"/>
      <c r="AS84" s="537"/>
      <c r="AT84" s="16"/>
      <c r="AU84" s="98"/>
      <c r="AV84" s="98"/>
      <c r="AW84" s="16"/>
      <c r="AX84" s="16"/>
      <c r="AY84" s="16"/>
      <c r="AZ84" s="16"/>
      <c r="BA84" s="16"/>
      <c r="BB84" s="16"/>
      <c r="BC84" s="16"/>
      <c r="BD84" s="16"/>
      <c r="BE84" s="16"/>
      <c r="BF84" s="16"/>
      <c r="BG84" s="17"/>
    </row>
    <row r="85" spans="1:78" ht="15" customHeight="1">
      <c r="A85" s="18"/>
      <c r="X85" s="526" t="s">
        <v>507</v>
      </c>
      <c r="Y85" s="526"/>
      <c r="Z85" s="526"/>
      <c r="AA85" s="526"/>
      <c r="AB85" s="526" t="s">
        <v>508</v>
      </c>
      <c r="AC85" s="526"/>
      <c r="AD85" s="526" t="s">
        <v>509</v>
      </c>
      <c r="AE85" s="526"/>
      <c r="AF85" s="526" t="s">
        <v>510</v>
      </c>
      <c r="AG85" s="526"/>
      <c r="AH85" s="527" t="s">
        <v>511</v>
      </c>
      <c r="AI85" s="528"/>
      <c r="AJ85" s="526" t="s">
        <v>512</v>
      </c>
      <c r="AK85" s="526"/>
      <c r="AL85" s="532" t="s">
        <v>513</v>
      </c>
      <c r="AM85" s="532"/>
      <c r="AN85" s="538" t="s">
        <v>514</v>
      </c>
      <c r="AO85" s="538"/>
      <c r="AP85" s="538"/>
      <c r="AQ85" s="538"/>
      <c r="AR85" s="542" t="s">
        <v>515</v>
      </c>
      <c r="AS85" s="542"/>
      <c r="AT85" s="99"/>
      <c r="AU85" s="100"/>
      <c r="AV85" s="100"/>
      <c r="AZ85" s="93"/>
      <c r="BA85" s="93"/>
      <c r="BB85" s="93"/>
      <c r="BE85" s="44"/>
      <c r="BG85" s="20"/>
      <c r="BS85" s="556" t="s">
        <v>516</v>
      </c>
      <c r="BT85" s="557"/>
      <c r="BU85" s="558"/>
      <c r="BV85" s="556" t="s">
        <v>517</v>
      </c>
      <c r="BW85" s="557"/>
      <c r="BX85" s="558"/>
    </row>
    <row r="86" spans="1:78" ht="217.5" customHeight="1">
      <c r="A86" s="18"/>
      <c r="D86" s="484" t="s">
        <v>518</v>
      </c>
      <c r="E86" s="484"/>
      <c r="F86" s="484"/>
      <c r="G86" s="484"/>
      <c r="H86" s="484"/>
      <c r="I86" s="484"/>
      <c r="J86" s="484"/>
      <c r="K86" s="484"/>
      <c r="L86" s="484"/>
      <c r="M86" s="484"/>
      <c r="N86" s="484"/>
      <c r="O86" s="484"/>
      <c r="P86" s="484"/>
      <c r="Q86" s="484"/>
      <c r="R86" s="484"/>
      <c r="S86" s="484"/>
      <c r="T86" s="521" t="s">
        <v>519</v>
      </c>
      <c r="U86" s="521"/>
      <c r="V86" s="521"/>
      <c r="W86" s="521"/>
      <c r="X86" s="522" t="s">
        <v>520</v>
      </c>
      <c r="Y86" s="522"/>
      <c r="Z86" s="522" t="s">
        <v>521</v>
      </c>
      <c r="AA86" s="522"/>
      <c r="AB86" s="522" t="s">
        <v>522</v>
      </c>
      <c r="AC86" s="522"/>
      <c r="AD86" s="522" t="s">
        <v>523</v>
      </c>
      <c r="AE86" s="522"/>
      <c r="AF86" s="522" t="s">
        <v>524</v>
      </c>
      <c r="AG86" s="522"/>
      <c r="AH86" s="522" t="s">
        <v>525</v>
      </c>
      <c r="AI86" s="522"/>
      <c r="AJ86" s="522" t="s">
        <v>526</v>
      </c>
      <c r="AK86" s="522"/>
      <c r="AL86" s="532"/>
      <c r="AM86" s="532"/>
      <c r="AN86" s="539" t="s">
        <v>527</v>
      </c>
      <c r="AO86" s="540"/>
      <c r="AP86" s="540"/>
      <c r="AQ86" s="541"/>
      <c r="AR86" s="542"/>
      <c r="AS86" s="542"/>
      <c r="AT86" s="534" t="s">
        <v>528</v>
      </c>
      <c r="AU86" s="510"/>
      <c r="AV86" s="511"/>
      <c r="AW86" s="534" t="s">
        <v>529</v>
      </c>
      <c r="AX86" s="510"/>
      <c r="AY86" s="511"/>
      <c r="AZ86" s="559" t="str">
        <f>IF(AK13=Datos!A6,"¿El conjunto de controles ayuda a incrementar la probabilidad?","¿El conjunto de controles ayuda a disminunir la probabilidad?")</f>
        <v>¿El conjunto de controles ayuda a disminunir la probabilidad?</v>
      </c>
      <c r="BA86" s="560"/>
      <c r="BB86" s="561"/>
      <c r="BC86" s="562" t="s">
        <v>530</v>
      </c>
      <c r="BD86" s="563"/>
      <c r="BE86" s="563"/>
      <c r="BF86" s="563"/>
      <c r="BG86" s="564"/>
      <c r="BI86" s="55" t="str">
        <f>$X$85</f>
        <v>Responsable</v>
      </c>
      <c r="BJ86" s="55" t="str">
        <f>$X$85</f>
        <v>Responsable</v>
      </c>
      <c r="BK86" s="55" t="str">
        <f>$AB$85</f>
        <v>Periodicidad</v>
      </c>
      <c r="BL86" s="55" t="str">
        <f>$AD$85</f>
        <v>Propósito</v>
      </c>
      <c r="BM86" s="55" t="str">
        <f>$AF$85</f>
        <v>Realización</v>
      </c>
      <c r="BN86" s="55" t="str">
        <f>$AH$85</f>
        <v>Observación</v>
      </c>
      <c r="BO86" s="55" t="str">
        <f>$AJ$85</f>
        <v>Evidencia</v>
      </c>
      <c r="BP86" s="56" t="s">
        <v>531</v>
      </c>
      <c r="BQ86" s="89" t="s">
        <v>532</v>
      </c>
      <c r="BR86" s="89" t="s">
        <v>533</v>
      </c>
      <c r="BS86" s="86" t="str">
        <f>Datos!$AO$2</f>
        <v>Fuerte</v>
      </c>
      <c r="BT86" s="86" t="str">
        <f>Datos!$AO$3</f>
        <v>Moderado</v>
      </c>
      <c r="BU86" s="86" t="str">
        <f>Datos!$AO$4</f>
        <v>Débil</v>
      </c>
      <c r="BV86" s="86" t="s">
        <v>534</v>
      </c>
      <c r="BW86" s="86" t="s">
        <v>535</v>
      </c>
      <c r="BX86" s="86" t="s">
        <v>536</v>
      </c>
      <c r="BY86" s="86" t="s">
        <v>537</v>
      </c>
      <c r="BZ86" s="86" t="s">
        <v>538</v>
      </c>
    </row>
    <row r="87" spans="1:78" ht="27" customHeight="1">
      <c r="A87" s="18"/>
      <c r="D87" s="436"/>
      <c r="E87" s="436"/>
      <c r="F87" s="436"/>
      <c r="G87" s="436"/>
      <c r="H87" s="436"/>
      <c r="I87" s="436"/>
      <c r="J87" s="436"/>
      <c r="K87" s="436"/>
      <c r="L87" s="436"/>
      <c r="M87" s="436"/>
      <c r="N87" s="436"/>
      <c r="O87" s="436"/>
      <c r="P87" s="436"/>
      <c r="Q87" s="436"/>
      <c r="R87" s="436"/>
      <c r="S87" s="436"/>
      <c r="T87" s="437" t="str">
        <f t="shared" ref="T87:T96" si="0">IF(D87&lt;&gt;"","Preventivo","")</f>
        <v/>
      </c>
      <c r="U87" s="437"/>
      <c r="V87" s="437"/>
      <c r="W87" s="437"/>
      <c r="X87" s="438"/>
      <c r="Y87" s="439"/>
      <c r="Z87" s="438"/>
      <c r="AA87" s="439"/>
      <c r="AB87" s="438"/>
      <c r="AC87" s="439"/>
      <c r="AD87" s="438"/>
      <c r="AE87" s="439"/>
      <c r="AF87" s="438"/>
      <c r="AG87" s="439"/>
      <c r="AH87" s="438"/>
      <c r="AI87" s="439"/>
      <c r="AJ87" s="438"/>
      <c r="AK87" s="439"/>
      <c r="AL87" s="457" t="str">
        <f t="shared" ref="AL87:AL96" si="1">IF(D87&lt;&gt;"",BQ87,"")</f>
        <v/>
      </c>
      <c r="AM87" s="458"/>
      <c r="AN87" s="438"/>
      <c r="AO87" s="459"/>
      <c r="AP87" s="459"/>
      <c r="AQ87" s="439"/>
      <c r="AR87" s="457" t="str">
        <f>IF(AN87&lt;&gt;"",BR87,"")</f>
        <v/>
      </c>
      <c r="AS87" s="458"/>
      <c r="AT87" s="457" t="str">
        <f t="shared" ref="AT87:AT96" si="2">IF(BV87="","",BV87)</f>
        <v/>
      </c>
      <c r="AU87" s="533"/>
      <c r="AV87" s="458"/>
      <c r="AW87" s="547" t="str">
        <f>IF(OR(AT87="",BX97=""),"",BX97)</f>
        <v/>
      </c>
      <c r="AX87" s="548"/>
      <c r="AY87" s="549"/>
      <c r="AZ87" s="547" t="str">
        <f>IF(AW87="","",IF(BW$97&gt;=Datos!$AS$2,Datos!AQ2,Datos!AQ3))</f>
        <v/>
      </c>
      <c r="BA87" s="548"/>
      <c r="BB87" s="549"/>
      <c r="BC87" s="347"/>
      <c r="BD87" s="348"/>
      <c r="BE87" s="348"/>
      <c r="BF87" s="348"/>
      <c r="BG87" s="349"/>
      <c r="BI87" s="86" t="str">
        <f>IF(X87=Datos!$AH$2,15,"")</f>
        <v/>
      </c>
      <c r="BJ87" s="86" t="str">
        <f>IF(Z87=Datos!$AI$2,15,"")</f>
        <v/>
      </c>
      <c r="BK87" s="86" t="str">
        <f>IF(AB87=Datos!$AJ$2,15,"")</f>
        <v/>
      </c>
      <c r="BL87" s="86" t="str">
        <f>IF(AD87=Datos!$AK$2,15,"")</f>
        <v/>
      </c>
      <c r="BM87" s="86" t="str">
        <f>IF(AF87=Datos!$AL$2,15,"")</f>
        <v/>
      </c>
      <c r="BN87" s="86" t="str">
        <f>IF(AH87=Datos!$AM$2,15,"")</f>
        <v/>
      </c>
      <c r="BO87" s="86" t="str">
        <f>IF(AJ87=Datos!$AN$2,10,IF(AJ87=Datos!$AN$3,5,IF(AJ87=Datos!$AN$4,"","")))</f>
        <v/>
      </c>
      <c r="BP87" s="86">
        <f>SUM(BI87:BO87)</f>
        <v>0</v>
      </c>
      <c r="BQ87" s="86" t="str">
        <f>IF(D87="","",IF(BP87&gt;=96,Datos!$AO$2,IF(BP87&gt;=86,Datos!$AO$3,IF(BP87&lt;86,Datos!$AO$4,""))))</f>
        <v/>
      </c>
      <c r="BR87" s="86" t="str">
        <f>IF(AN87="","",IF(AN87=Datos!$AP$2,Datos!$AO$2,IF(AN87=Datos!$AP$3,Datos!$AO$3,IF(AN87=Datos!$AP$4,Datos!$AO$4,""))))</f>
        <v/>
      </c>
      <c r="BS87" s="86" t="str">
        <f>IF(AND(BQ87=$BS$86,BR87=$BS$86),$BS$86,"")</f>
        <v/>
      </c>
      <c r="BT87" s="86" t="str">
        <f>IF(AND(BQ87=$BS$86,BR87=$BT$86),$BT$86,IF(AND(BQ87=$BT$86,BR87=$BS$86),$BT$86,IF(AND(BQ87=$BT$86,BR87=$BT$86),$BT$86,"")))</f>
        <v/>
      </c>
      <c r="BU87" s="86" t="str">
        <f>IF(AND(BQ87=$BS$86,BR87=$BU$86),$BU$86,IF(AND(BQ87=$BT$86,BR87=$BU$86),$BU$86,IF(AND(BQ87=$BU$86,BR87=$BS$86),$BU$86,IF(AND(BQ87=$BU$86,BR87=$BT$86),$BU$86,IF(AND(BQ87=$BU$86,BR87=$BU$86),$BU$86,"")))))</f>
        <v/>
      </c>
      <c r="BV87" s="86" t="str">
        <f>IF(BS87&lt;&gt;"",BS87,IF(BT87&lt;&gt;"",BT87,IF(BU87&lt;&gt;"",BU87,"")))</f>
        <v/>
      </c>
      <c r="BW87" s="86" t="str">
        <f>IF(BV87=Datos!$AO$2,100,IF(BV87=Datos!$AO$3,50,IF(BV87=Datos!$AO$4,0,"")))</f>
        <v/>
      </c>
      <c r="BX87" s="92"/>
      <c r="BY87" s="94"/>
      <c r="BZ87" s="91"/>
    </row>
    <row r="88" spans="1:78" ht="27" customHeight="1">
      <c r="A88" s="18"/>
      <c r="D88" s="436"/>
      <c r="E88" s="436"/>
      <c r="F88" s="436"/>
      <c r="G88" s="436"/>
      <c r="H88" s="436"/>
      <c r="I88" s="436"/>
      <c r="J88" s="436"/>
      <c r="K88" s="436"/>
      <c r="L88" s="436"/>
      <c r="M88" s="436"/>
      <c r="N88" s="436"/>
      <c r="O88" s="436"/>
      <c r="P88" s="436"/>
      <c r="Q88" s="436"/>
      <c r="R88" s="436"/>
      <c r="S88" s="436"/>
      <c r="T88" s="437" t="str">
        <f t="shared" si="0"/>
        <v/>
      </c>
      <c r="U88" s="437"/>
      <c r="V88" s="437"/>
      <c r="W88" s="437"/>
      <c r="X88" s="438"/>
      <c r="Y88" s="439"/>
      <c r="Z88" s="438"/>
      <c r="AA88" s="439"/>
      <c r="AB88" s="438"/>
      <c r="AC88" s="439"/>
      <c r="AD88" s="438"/>
      <c r="AE88" s="439"/>
      <c r="AF88" s="438"/>
      <c r="AG88" s="439"/>
      <c r="AH88" s="438"/>
      <c r="AI88" s="439"/>
      <c r="AJ88" s="438"/>
      <c r="AK88" s="439"/>
      <c r="AL88" s="457" t="str">
        <f t="shared" si="1"/>
        <v/>
      </c>
      <c r="AM88" s="458"/>
      <c r="AN88" s="438"/>
      <c r="AO88" s="459"/>
      <c r="AP88" s="459"/>
      <c r="AQ88" s="439"/>
      <c r="AR88" s="457" t="str">
        <f t="shared" ref="AR88:AR96" si="3">IF(AN88&lt;&gt;"",BR88,"")</f>
        <v/>
      </c>
      <c r="AS88" s="458"/>
      <c r="AT88" s="457" t="str">
        <f t="shared" si="2"/>
        <v/>
      </c>
      <c r="AU88" s="533"/>
      <c r="AV88" s="458"/>
      <c r="AW88" s="550"/>
      <c r="AX88" s="551"/>
      <c r="AY88" s="552"/>
      <c r="AZ88" s="550"/>
      <c r="BA88" s="551"/>
      <c r="BB88" s="552"/>
      <c r="BC88" s="677"/>
      <c r="BD88" s="678"/>
      <c r="BE88" s="678"/>
      <c r="BF88" s="678"/>
      <c r="BG88" s="679"/>
      <c r="BI88" s="86" t="str">
        <f>IF(X88=Datos!$AH$2,15,"")</f>
        <v/>
      </c>
      <c r="BJ88" s="86" t="str">
        <f>IF(Z88=Datos!$AI$2,15,"")</f>
        <v/>
      </c>
      <c r="BK88" s="86" t="str">
        <f>IF(AB88=Datos!$AJ$2,15,"")</f>
        <v/>
      </c>
      <c r="BL88" s="86" t="str">
        <f>IF(AD88=Datos!$AK$2,15,"")</f>
        <v/>
      </c>
      <c r="BM88" s="86" t="str">
        <f>IF(AF88=Datos!$AL$2,15,"")</f>
        <v/>
      </c>
      <c r="BN88" s="86" t="str">
        <f>IF(AH88=Datos!$AM$2,15,"")</f>
        <v/>
      </c>
      <c r="BO88" s="86" t="str">
        <f>IF(AJ88=Datos!$AN$2,10,IF(AJ88=Datos!$AN$3,5,IF(AJ88=Datos!$AN$4,"","")))</f>
        <v/>
      </c>
      <c r="BP88" s="86">
        <f t="shared" ref="BP88:BP96" si="4">SUM(BI88:BO88)</f>
        <v>0</v>
      </c>
      <c r="BQ88" s="86" t="str">
        <f>IF(D88="","",IF(BP88&gt;=96,Datos!$AO$2,IF(BP88&gt;=86,Datos!$AO$3,IF(BP88&lt;86,Datos!$AO$4,""))))</f>
        <v/>
      </c>
      <c r="BR88" s="86" t="str">
        <f>IF(AN88="","",IF(AN88=Datos!$AP$2,Datos!$AO$2,IF(AN88=Datos!$AP$3,Datos!$AO$3,IF(AN88=Datos!$AP$4,Datos!$AO$4,""))))</f>
        <v/>
      </c>
      <c r="BS88" s="86" t="str">
        <f t="shared" ref="BS88:BS96" si="5">IF(AND(BQ88=$BS$86,BR88=$BS$86),$BS$86,"")</f>
        <v/>
      </c>
      <c r="BT88" s="86" t="str">
        <f t="shared" ref="BT88:BT96" si="6">IF(AND(BQ88=$BS$86,BR88=$BT$86),$BT$86,IF(AND(BQ88=$BT$86,BR88=$BS$86),$BT$86,IF(AND(BQ88=$BT$86,BR88=$BT$86),$BT$86,"")))</f>
        <v/>
      </c>
      <c r="BU88" s="86" t="str">
        <f t="shared" ref="BU88:BU96" si="7">IF(AND(BQ88=$BS$86,BR88=$BU$86),$BU$86,IF(AND(BQ88=$BT$86,BR88=$BU$86),$BU$86,IF(AND(BQ88=$BU$86,BR88=$BS$86),$BU$86,IF(AND(BQ88=$BU$86,BR88=$BT$86),$BU$86,IF(AND(BQ88=$BU$86,BR88=$BU$86),$BU$86,"")))))</f>
        <v/>
      </c>
      <c r="BV88" s="86" t="str">
        <f t="shared" ref="BV88:BV96" si="8">IF(BS88&lt;&gt;"",BS88,IF(BT88&lt;&gt;"",BT88,IF(BU88&lt;&gt;"",BU88,"")))</f>
        <v/>
      </c>
      <c r="BW88" s="86" t="str">
        <f>IF(BV88=Datos!$AO$2,100,IF(BV88=Datos!$AO$3,50,IF(BV88=Datos!$AO$4,0,"")))</f>
        <v/>
      </c>
      <c r="BX88" s="92"/>
      <c r="BY88" s="92"/>
      <c r="BZ88" s="91"/>
    </row>
    <row r="89" spans="1:78" ht="26.25" customHeight="1">
      <c r="A89" s="18"/>
      <c r="D89" s="436"/>
      <c r="E89" s="436"/>
      <c r="F89" s="436"/>
      <c r="G89" s="436"/>
      <c r="H89" s="436"/>
      <c r="I89" s="436"/>
      <c r="J89" s="436"/>
      <c r="K89" s="436"/>
      <c r="L89" s="436"/>
      <c r="M89" s="436"/>
      <c r="N89" s="436"/>
      <c r="O89" s="436"/>
      <c r="P89" s="436"/>
      <c r="Q89" s="436"/>
      <c r="R89" s="436"/>
      <c r="S89" s="436"/>
      <c r="T89" s="437" t="str">
        <f t="shared" si="0"/>
        <v/>
      </c>
      <c r="U89" s="437"/>
      <c r="V89" s="437"/>
      <c r="W89" s="437"/>
      <c r="X89" s="438"/>
      <c r="Y89" s="439"/>
      <c r="Z89" s="438"/>
      <c r="AA89" s="439"/>
      <c r="AB89" s="438"/>
      <c r="AC89" s="439"/>
      <c r="AD89" s="438"/>
      <c r="AE89" s="439"/>
      <c r="AF89" s="438"/>
      <c r="AG89" s="439"/>
      <c r="AH89" s="438"/>
      <c r="AI89" s="439"/>
      <c r="AJ89" s="438"/>
      <c r="AK89" s="439"/>
      <c r="AL89" s="457" t="str">
        <f t="shared" si="1"/>
        <v/>
      </c>
      <c r="AM89" s="458"/>
      <c r="AN89" s="438"/>
      <c r="AO89" s="459"/>
      <c r="AP89" s="459"/>
      <c r="AQ89" s="439"/>
      <c r="AR89" s="457" t="str">
        <f t="shared" si="3"/>
        <v/>
      </c>
      <c r="AS89" s="458"/>
      <c r="AT89" s="457" t="str">
        <f t="shared" si="2"/>
        <v/>
      </c>
      <c r="AU89" s="533"/>
      <c r="AV89" s="458"/>
      <c r="AW89" s="550"/>
      <c r="AX89" s="551"/>
      <c r="AY89" s="552"/>
      <c r="AZ89" s="550"/>
      <c r="BA89" s="551"/>
      <c r="BB89" s="552"/>
      <c r="BC89" s="347"/>
      <c r="BD89" s="348"/>
      <c r="BE89" s="348"/>
      <c r="BF89" s="348"/>
      <c r="BG89" s="349"/>
      <c r="BI89" s="86" t="str">
        <f>IF(X89=Datos!$AH$2,15,"")</f>
        <v/>
      </c>
      <c r="BJ89" s="86" t="str">
        <f>IF(Z89=Datos!$AI$2,15,"")</f>
        <v/>
      </c>
      <c r="BK89" s="86" t="str">
        <f>IF(AB89=Datos!$AJ$2,15,"")</f>
        <v/>
      </c>
      <c r="BL89" s="86" t="str">
        <f>IF(AD89=Datos!$AK$2,15,"")</f>
        <v/>
      </c>
      <c r="BM89" s="86" t="str">
        <f>IF(AF89=Datos!$AL$2,15,"")</f>
        <v/>
      </c>
      <c r="BN89" s="86" t="str">
        <f>IF(AH89=Datos!$AM$2,15,"")</f>
        <v/>
      </c>
      <c r="BO89" s="86" t="str">
        <f>IF(AJ89=Datos!$AN$2,10,IF(AJ89=Datos!$AN$3,5,IF(AJ89=Datos!$AN$4,"","")))</f>
        <v/>
      </c>
      <c r="BP89" s="86">
        <f t="shared" si="4"/>
        <v>0</v>
      </c>
      <c r="BQ89" s="86" t="str">
        <f>IF(D89="","",IF(BP89&gt;=96,Datos!$AO$2,IF(BP89&gt;=86,Datos!$AO$3,IF(BP89&lt;86,Datos!$AO$4,""))))</f>
        <v/>
      </c>
      <c r="BR89" s="86" t="str">
        <f>IF(AN89="","",IF(AN89=Datos!$AP$2,Datos!$AO$2,IF(AN89=Datos!$AP$3,Datos!$AO$3,IF(AN89=Datos!$AP$4,Datos!$AO$4,""))))</f>
        <v/>
      </c>
      <c r="BS89" s="86" t="str">
        <f t="shared" si="5"/>
        <v/>
      </c>
      <c r="BT89" s="86" t="str">
        <f t="shared" si="6"/>
        <v/>
      </c>
      <c r="BU89" s="86" t="str">
        <f t="shared" si="7"/>
        <v/>
      </c>
      <c r="BV89" s="86" t="str">
        <f t="shared" si="8"/>
        <v/>
      </c>
      <c r="BW89" s="86" t="str">
        <f>IF(BV89=Datos!$AO$2,100,IF(BV89=Datos!$AO$3,50,IF(BV89=Datos!$AO$4,0,"")))</f>
        <v/>
      </c>
      <c r="BX89" s="92"/>
      <c r="BY89" s="92"/>
      <c r="BZ89" s="91"/>
    </row>
    <row r="90" spans="1:78" ht="26.25" customHeight="1">
      <c r="A90" s="18"/>
      <c r="D90" s="436"/>
      <c r="E90" s="436"/>
      <c r="F90" s="436"/>
      <c r="G90" s="436"/>
      <c r="H90" s="436"/>
      <c r="I90" s="436"/>
      <c r="J90" s="436"/>
      <c r="K90" s="436"/>
      <c r="L90" s="436"/>
      <c r="M90" s="436"/>
      <c r="N90" s="436"/>
      <c r="O90" s="436"/>
      <c r="P90" s="436"/>
      <c r="Q90" s="436"/>
      <c r="R90" s="436"/>
      <c r="S90" s="436"/>
      <c r="T90" s="437" t="str">
        <f t="shared" si="0"/>
        <v/>
      </c>
      <c r="U90" s="437"/>
      <c r="V90" s="437"/>
      <c r="W90" s="437"/>
      <c r="X90" s="438"/>
      <c r="Y90" s="439"/>
      <c r="Z90" s="438"/>
      <c r="AA90" s="439"/>
      <c r="AB90" s="438"/>
      <c r="AC90" s="439"/>
      <c r="AD90" s="438"/>
      <c r="AE90" s="439"/>
      <c r="AF90" s="438"/>
      <c r="AG90" s="439"/>
      <c r="AH90" s="438"/>
      <c r="AI90" s="439"/>
      <c r="AJ90" s="438"/>
      <c r="AK90" s="439"/>
      <c r="AL90" s="457" t="str">
        <f t="shared" si="1"/>
        <v/>
      </c>
      <c r="AM90" s="458"/>
      <c r="AN90" s="438"/>
      <c r="AO90" s="459"/>
      <c r="AP90" s="459"/>
      <c r="AQ90" s="439"/>
      <c r="AR90" s="457" t="str">
        <f t="shared" si="3"/>
        <v/>
      </c>
      <c r="AS90" s="458"/>
      <c r="AT90" s="457" t="str">
        <f t="shared" si="2"/>
        <v/>
      </c>
      <c r="AU90" s="533"/>
      <c r="AV90" s="458"/>
      <c r="AW90" s="550"/>
      <c r="AX90" s="551"/>
      <c r="AY90" s="552"/>
      <c r="AZ90" s="550"/>
      <c r="BA90" s="551"/>
      <c r="BB90" s="552"/>
      <c r="BC90" s="347"/>
      <c r="BD90" s="348"/>
      <c r="BE90" s="348"/>
      <c r="BF90" s="348"/>
      <c r="BG90" s="349"/>
      <c r="BI90" s="86" t="str">
        <f>IF(X90=Datos!$AH$2,15,"")</f>
        <v/>
      </c>
      <c r="BJ90" s="86" t="str">
        <f>IF(Z90=Datos!$AI$2,15,"")</f>
        <v/>
      </c>
      <c r="BK90" s="86" t="str">
        <f>IF(AB90=Datos!$AJ$2,15,"")</f>
        <v/>
      </c>
      <c r="BL90" s="86" t="str">
        <f>IF(AD90=Datos!$AK$2,15,"")</f>
        <v/>
      </c>
      <c r="BM90" s="86" t="str">
        <f>IF(AF90=Datos!$AL$2,15,"")</f>
        <v/>
      </c>
      <c r="BN90" s="86" t="str">
        <f>IF(AH90=Datos!$AM$2,15,"")</f>
        <v/>
      </c>
      <c r="BO90" s="86" t="str">
        <f>IF(AJ90=Datos!$AN$2,10,IF(AJ90=Datos!$AN$3,5,IF(AJ90=Datos!$AN$4,"","")))</f>
        <v/>
      </c>
      <c r="BP90" s="86">
        <f t="shared" si="4"/>
        <v>0</v>
      </c>
      <c r="BQ90" s="86" t="str">
        <f>IF(D90="","",IF(BP90&gt;=96,Datos!$AO$2,IF(BP90&gt;=86,Datos!$AO$3,IF(BP90&lt;86,Datos!$AO$4,""))))</f>
        <v/>
      </c>
      <c r="BR90" s="86" t="str">
        <f>IF(AN90="","",IF(AN90=Datos!$AP$2,Datos!$AO$2,IF(AN90=Datos!$AP$3,Datos!$AO$3,IF(AN90=Datos!$AP$4,Datos!$AO$4,""))))</f>
        <v/>
      </c>
      <c r="BS90" s="86" t="str">
        <f t="shared" si="5"/>
        <v/>
      </c>
      <c r="BT90" s="86" t="str">
        <f t="shared" si="6"/>
        <v/>
      </c>
      <c r="BU90" s="86" t="str">
        <f t="shared" si="7"/>
        <v/>
      </c>
      <c r="BV90" s="86" t="str">
        <f t="shared" si="8"/>
        <v/>
      </c>
      <c r="BW90" s="86" t="str">
        <f>IF(BV90=Datos!$AO$2,100,IF(BV90=Datos!$AO$3,50,IF(BV90=Datos!$AO$4,0,"")))</f>
        <v/>
      </c>
      <c r="BX90" s="92"/>
      <c r="BY90" s="92"/>
      <c r="BZ90" s="91"/>
    </row>
    <row r="91" spans="1:78" ht="26.25" customHeight="1">
      <c r="A91" s="18"/>
      <c r="D91" s="436"/>
      <c r="E91" s="436"/>
      <c r="F91" s="436"/>
      <c r="G91" s="436"/>
      <c r="H91" s="436"/>
      <c r="I91" s="436"/>
      <c r="J91" s="436"/>
      <c r="K91" s="436"/>
      <c r="L91" s="436"/>
      <c r="M91" s="436"/>
      <c r="N91" s="436"/>
      <c r="O91" s="436"/>
      <c r="P91" s="436"/>
      <c r="Q91" s="436"/>
      <c r="R91" s="436"/>
      <c r="S91" s="436"/>
      <c r="T91" s="437" t="str">
        <f t="shared" si="0"/>
        <v/>
      </c>
      <c r="U91" s="437"/>
      <c r="V91" s="437"/>
      <c r="W91" s="437"/>
      <c r="X91" s="438"/>
      <c r="Y91" s="439"/>
      <c r="Z91" s="438"/>
      <c r="AA91" s="439"/>
      <c r="AB91" s="438"/>
      <c r="AC91" s="439"/>
      <c r="AD91" s="438"/>
      <c r="AE91" s="439"/>
      <c r="AF91" s="438"/>
      <c r="AG91" s="439"/>
      <c r="AH91" s="438"/>
      <c r="AI91" s="439"/>
      <c r="AJ91" s="438"/>
      <c r="AK91" s="439"/>
      <c r="AL91" s="457" t="str">
        <f t="shared" si="1"/>
        <v/>
      </c>
      <c r="AM91" s="458"/>
      <c r="AN91" s="438"/>
      <c r="AO91" s="459"/>
      <c r="AP91" s="459"/>
      <c r="AQ91" s="439"/>
      <c r="AR91" s="457" t="str">
        <f t="shared" si="3"/>
        <v/>
      </c>
      <c r="AS91" s="458"/>
      <c r="AT91" s="457" t="str">
        <f t="shared" si="2"/>
        <v/>
      </c>
      <c r="AU91" s="533"/>
      <c r="AV91" s="458"/>
      <c r="AW91" s="550"/>
      <c r="AX91" s="551"/>
      <c r="AY91" s="552"/>
      <c r="AZ91" s="550"/>
      <c r="BA91" s="551"/>
      <c r="BB91" s="552"/>
      <c r="BC91" s="347"/>
      <c r="BD91" s="348"/>
      <c r="BE91" s="348"/>
      <c r="BF91" s="348"/>
      <c r="BG91" s="349"/>
      <c r="BI91" s="86" t="str">
        <f>IF(X91=Datos!$AH$2,15,"")</f>
        <v/>
      </c>
      <c r="BJ91" s="86" t="str">
        <f>IF(Z91=Datos!$AI$2,15,"")</f>
        <v/>
      </c>
      <c r="BK91" s="86" t="str">
        <f>IF(AB91=Datos!$AJ$2,15,"")</f>
        <v/>
      </c>
      <c r="BL91" s="86" t="str">
        <f>IF(AD91=Datos!$AK$2,15,"")</f>
        <v/>
      </c>
      <c r="BM91" s="86" t="str">
        <f>IF(AF91=Datos!$AL$2,15,"")</f>
        <v/>
      </c>
      <c r="BN91" s="86" t="str">
        <f>IF(AH91=Datos!$AM$2,15,"")</f>
        <v/>
      </c>
      <c r="BO91" s="86" t="str">
        <f>IF(AJ91=Datos!$AN$2,10,IF(AJ91=Datos!$AN$3,5,IF(AJ91=Datos!$AN$4,"","")))</f>
        <v/>
      </c>
      <c r="BP91" s="86">
        <f t="shared" si="4"/>
        <v>0</v>
      </c>
      <c r="BQ91" s="86" t="str">
        <f>IF(D91="","",IF(BP91&gt;=96,Datos!$AO$2,IF(BP91&gt;=86,Datos!$AO$3,IF(BP91&lt;86,Datos!$AO$4,""))))</f>
        <v/>
      </c>
      <c r="BR91" s="86" t="str">
        <f>IF(AN91="","",IF(AN91=Datos!$AP$2,Datos!$AO$2,IF(AN91=Datos!$AP$3,Datos!$AO$3,IF(AN91=Datos!$AP$4,Datos!$AO$4,""))))</f>
        <v/>
      </c>
      <c r="BS91" s="86" t="str">
        <f t="shared" si="5"/>
        <v/>
      </c>
      <c r="BT91" s="86" t="str">
        <f t="shared" si="6"/>
        <v/>
      </c>
      <c r="BU91" s="86" t="str">
        <f t="shared" si="7"/>
        <v/>
      </c>
      <c r="BV91" s="86" t="str">
        <f t="shared" si="8"/>
        <v/>
      </c>
      <c r="BW91" s="86" t="str">
        <f>IF(BV91=Datos!$AO$2,100,IF(BV91=Datos!$AO$3,50,IF(BV91=Datos!$AO$4,0,"")))</f>
        <v/>
      </c>
      <c r="BX91" s="92"/>
      <c r="BY91" s="92"/>
      <c r="BZ91" s="91"/>
    </row>
    <row r="92" spans="1:78" ht="26.25" customHeight="1">
      <c r="A92" s="18"/>
      <c r="D92" s="436"/>
      <c r="E92" s="436"/>
      <c r="F92" s="436"/>
      <c r="G92" s="436"/>
      <c r="H92" s="436"/>
      <c r="I92" s="436"/>
      <c r="J92" s="436"/>
      <c r="K92" s="436"/>
      <c r="L92" s="436"/>
      <c r="M92" s="436"/>
      <c r="N92" s="436"/>
      <c r="O92" s="436"/>
      <c r="P92" s="436"/>
      <c r="Q92" s="436"/>
      <c r="R92" s="436"/>
      <c r="S92" s="436"/>
      <c r="T92" s="437" t="str">
        <f t="shared" si="0"/>
        <v/>
      </c>
      <c r="U92" s="437"/>
      <c r="V92" s="437"/>
      <c r="W92" s="437"/>
      <c r="X92" s="438"/>
      <c r="Y92" s="439"/>
      <c r="Z92" s="438"/>
      <c r="AA92" s="439"/>
      <c r="AB92" s="438"/>
      <c r="AC92" s="439"/>
      <c r="AD92" s="438"/>
      <c r="AE92" s="439"/>
      <c r="AF92" s="438"/>
      <c r="AG92" s="439"/>
      <c r="AH92" s="438"/>
      <c r="AI92" s="439"/>
      <c r="AJ92" s="438"/>
      <c r="AK92" s="439"/>
      <c r="AL92" s="457" t="str">
        <f t="shared" si="1"/>
        <v/>
      </c>
      <c r="AM92" s="458"/>
      <c r="AN92" s="438"/>
      <c r="AO92" s="459"/>
      <c r="AP92" s="459"/>
      <c r="AQ92" s="439"/>
      <c r="AR92" s="457" t="str">
        <f t="shared" si="3"/>
        <v/>
      </c>
      <c r="AS92" s="458"/>
      <c r="AT92" s="457" t="str">
        <f t="shared" si="2"/>
        <v/>
      </c>
      <c r="AU92" s="533"/>
      <c r="AV92" s="458"/>
      <c r="AW92" s="550"/>
      <c r="AX92" s="551"/>
      <c r="AY92" s="552"/>
      <c r="AZ92" s="550"/>
      <c r="BA92" s="551"/>
      <c r="BB92" s="552"/>
      <c r="BC92" s="347"/>
      <c r="BD92" s="348"/>
      <c r="BE92" s="348"/>
      <c r="BF92" s="348"/>
      <c r="BG92" s="349"/>
      <c r="BI92" s="86" t="str">
        <f>IF(X92=Datos!$AH$2,15,"")</f>
        <v/>
      </c>
      <c r="BJ92" s="86" t="str">
        <f>IF(Z92=Datos!$AI$2,15,"")</f>
        <v/>
      </c>
      <c r="BK92" s="86" t="str">
        <f>IF(AB92=Datos!$AJ$2,15,"")</f>
        <v/>
      </c>
      <c r="BL92" s="86" t="str">
        <f>IF(AD92=Datos!$AK$2,15,"")</f>
        <v/>
      </c>
      <c r="BM92" s="86" t="str">
        <f>IF(AF92=Datos!$AL$2,15,"")</f>
        <v/>
      </c>
      <c r="BN92" s="86" t="str">
        <f>IF(AH92=Datos!$AM$2,15,"")</f>
        <v/>
      </c>
      <c r="BO92" s="86" t="str">
        <f>IF(AJ92=Datos!$AN$2,10,IF(AJ92=Datos!$AN$3,5,IF(AJ92=Datos!$AN$4,"","")))</f>
        <v/>
      </c>
      <c r="BP92" s="86">
        <f t="shared" si="4"/>
        <v>0</v>
      </c>
      <c r="BQ92" s="86" t="str">
        <f>IF(D92="","",IF(BP92&gt;=96,Datos!$AO$2,IF(BP92&gt;=86,Datos!$AO$3,IF(BP92&lt;86,Datos!$AO$4,""))))</f>
        <v/>
      </c>
      <c r="BR92" s="86" t="str">
        <f>IF(AN92="","",IF(AN92=Datos!$AP$2,Datos!$AO$2,IF(AN92=Datos!$AP$3,Datos!$AO$3,IF(AN92=Datos!$AP$4,Datos!$AO$4,""))))</f>
        <v/>
      </c>
      <c r="BS92" s="86" t="str">
        <f t="shared" si="5"/>
        <v/>
      </c>
      <c r="BT92" s="86" t="str">
        <f t="shared" si="6"/>
        <v/>
      </c>
      <c r="BU92" s="86" t="str">
        <f t="shared" si="7"/>
        <v/>
      </c>
      <c r="BV92" s="86" t="str">
        <f t="shared" si="8"/>
        <v/>
      </c>
      <c r="BW92" s="86" t="str">
        <f>IF(BV92=Datos!$AO$2,100,IF(BV92=Datos!$AO$3,50,IF(BV92=Datos!$AO$4,0,"")))</f>
        <v/>
      </c>
      <c r="BX92" s="92"/>
      <c r="BY92" s="92"/>
      <c r="BZ92" s="91"/>
    </row>
    <row r="93" spans="1:78" ht="26.25" customHeight="1">
      <c r="A93" s="18"/>
      <c r="D93" s="436"/>
      <c r="E93" s="436"/>
      <c r="F93" s="436"/>
      <c r="G93" s="436"/>
      <c r="H93" s="436"/>
      <c r="I93" s="436"/>
      <c r="J93" s="436"/>
      <c r="K93" s="436"/>
      <c r="L93" s="436"/>
      <c r="M93" s="436"/>
      <c r="N93" s="436"/>
      <c r="O93" s="436"/>
      <c r="P93" s="436"/>
      <c r="Q93" s="436"/>
      <c r="R93" s="436"/>
      <c r="S93" s="436"/>
      <c r="T93" s="437" t="str">
        <f t="shared" si="0"/>
        <v/>
      </c>
      <c r="U93" s="437"/>
      <c r="V93" s="437"/>
      <c r="W93" s="437"/>
      <c r="X93" s="438"/>
      <c r="Y93" s="439"/>
      <c r="Z93" s="438"/>
      <c r="AA93" s="439"/>
      <c r="AB93" s="438"/>
      <c r="AC93" s="439"/>
      <c r="AD93" s="438"/>
      <c r="AE93" s="439"/>
      <c r="AF93" s="438"/>
      <c r="AG93" s="439"/>
      <c r="AH93" s="438"/>
      <c r="AI93" s="439"/>
      <c r="AJ93" s="438"/>
      <c r="AK93" s="439"/>
      <c r="AL93" s="457" t="str">
        <f t="shared" si="1"/>
        <v/>
      </c>
      <c r="AM93" s="458"/>
      <c r="AN93" s="438"/>
      <c r="AO93" s="459"/>
      <c r="AP93" s="459"/>
      <c r="AQ93" s="439"/>
      <c r="AR93" s="457" t="str">
        <f t="shared" si="3"/>
        <v/>
      </c>
      <c r="AS93" s="458"/>
      <c r="AT93" s="457" t="str">
        <f t="shared" si="2"/>
        <v/>
      </c>
      <c r="AU93" s="533"/>
      <c r="AV93" s="458"/>
      <c r="AW93" s="550"/>
      <c r="AX93" s="551"/>
      <c r="AY93" s="552"/>
      <c r="AZ93" s="550"/>
      <c r="BA93" s="551"/>
      <c r="BB93" s="552"/>
      <c r="BC93" s="347"/>
      <c r="BD93" s="348"/>
      <c r="BE93" s="348"/>
      <c r="BF93" s="348"/>
      <c r="BG93" s="349"/>
      <c r="BI93" s="86" t="str">
        <f>IF(X93=Datos!$AH$2,15,"")</f>
        <v/>
      </c>
      <c r="BJ93" s="86" t="str">
        <f>IF(Z93=Datos!$AI$2,15,"")</f>
        <v/>
      </c>
      <c r="BK93" s="86" t="str">
        <f>IF(AB93=Datos!$AJ$2,15,"")</f>
        <v/>
      </c>
      <c r="BL93" s="86" t="str">
        <f>IF(AD93=Datos!$AK$2,15,"")</f>
        <v/>
      </c>
      <c r="BM93" s="86" t="str">
        <f>IF(AF93=Datos!$AL$2,15,"")</f>
        <v/>
      </c>
      <c r="BN93" s="86" t="str">
        <f>IF(AH93=Datos!$AM$2,15,"")</f>
        <v/>
      </c>
      <c r="BO93" s="86" t="str">
        <f>IF(AJ93=Datos!$AN$2,10,IF(AJ93=Datos!$AN$3,5,IF(AJ93=Datos!$AN$4,"","")))</f>
        <v/>
      </c>
      <c r="BP93" s="86">
        <f t="shared" si="4"/>
        <v>0</v>
      </c>
      <c r="BQ93" s="86" t="str">
        <f>IF(D93="","",IF(BP93&gt;=96,Datos!$AO$2,IF(BP93&gt;=86,Datos!$AO$3,IF(BP93&lt;86,Datos!$AO$4,""))))</f>
        <v/>
      </c>
      <c r="BR93" s="86" t="str">
        <f>IF(AN93="","",IF(AN93=Datos!$AP$2,Datos!$AO$2,IF(AN93=Datos!$AP$3,Datos!$AO$3,IF(AN93=Datos!$AP$4,Datos!$AO$4,""))))</f>
        <v/>
      </c>
      <c r="BS93" s="86" t="str">
        <f t="shared" si="5"/>
        <v/>
      </c>
      <c r="BT93" s="86" t="str">
        <f t="shared" si="6"/>
        <v/>
      </c>
      <c r="BU93" s="86" t="str">
        <f t="shared" si="7"/>
        <v/>
      </c>
      <c r="BV93" s="86" t="str">
        <f t="shared" si="8"/>
        <v/>
      </c>
      <c r="BW93" s="86" t="str">
        <f>IF(BV93=Datos!$AO$2,100,IF(BV93=Datos!$AO$3,50,IF(BV93=Datos!$AO$4,0,"")))</f>
        <v/>
      </c>
      <c r="BX93" s="92"/>
      <c r="BY93" s="92"/>
      <c r="BZ93" s="91"/>
    </row>
    <row r="94" spans="1:78" ht="26.25" customHeight="1">
      <c r="A94" s="18"/>
      <c r="D94" s="436"/>
      <c r="E94" s="436"/>
      <c r="F94" s="436"/>
      <c r="G94" s="436"/>
      <c r="H94" s="436"/>
      <c r="I94" s="436"/>
      <c r="J94" s="436"/>
      <c r="K94" s="436"/>
      <c r="L94" s="436"/>
      <c r="M94" s="436"/>
      <c r="N94" s="436"/>
      <c r="O94" s="436"/>
      <c r="P94" s="436"/>
      <c r="Q94" s="436"/>
      <c r="R94" s="436"/>
      <c r="S94" s="436"/>
      <c r="T94" s="437" t="str">
        <f t="shared" si="0"/>
        <v/>
      </c>
      <c r="U94" s="437"/>
      <c r="V94" s="437"/>
      <c r="W94" s="437"/>
      <c r="X94" s="438"/>
      <c r="Y94" s="439"/>
      <c r="Z94" s="438"/>
      <c r="AA94" s="439"/>
      <c r="AB94" s="438"/>
      <c r="AC94" s="439"/>
      <c r="AD94" s="438"/>
      <c r="AE94" s="439"/>
      <c r="AF94" s="438"/>
      <c r="AG94" s="439"/>
      <c r="AH94" s="438"/>
      <c r="AI94" s="439"/>
      <c r="AJ94" s="438"/>
      <c r="AK94" s="439"/>
      <c r="AL94" s="457" t="str">
        <f t="shared" si="1"/>
        <v/>
      </c>
      <c r="AM94" s="458"/>
      <c r="AN94" s="438"/>
      <c r="AO94" s="459"/>
      <c r="AP94" s="459"/>
      <c r="AQ94" s="439"/>
      <c r="AR94" s="457" t="str">
        <f t="shared" si="3"/>
        <v/>
      </c>
      <c r="AS94" s="458"/>
      <c r="AT94" s="457" t="str">
        <f t="shared" si="2"/>
        <v/>
      </c>
      <c r="AU94" s="533"/>
      <c r="AV94" s="458"/>
      <c r="AW94" s="550"/>
      <c r="AX94" s="551"/>
      <c r="AY94" s="552"/>
      <c r="AZ94" s="550"/>
      <c r="BA94" s="551"/>
      <c r="BB94" s="552"/>
      <c r="BC94" s="347"/>
      <c r="BD94" s="348"/>
      <c r="BE94" s="348"/>
      <c r="BF94" s="348"/>
      <c r="BG94" s="349"/>
      <c r="BI94" s="86" t="str">
        <f>IF(X94=Datos!$AH$2,15,"")</f>
        <v/>
      </c>
      <c r="BJ94" s="86" t="str">
        <f>IF(Z94=Datos!$AI$2,15,"")</f>
        <v/>
      </c>
      <c r="BK94" s="86" t="str">
        <f>IF(AB94=Datos!$AJ$2,15,"")</f>
        <v/>
      </c>
      <c r="BL94" s="86" t="str">
        <f>IF(AD94=Datos!$AK$2,15,"")</f>
        <v/>
      </c>
      <c r="BM94" s="86" t="str">
        <f>IF(AF94=Datos!$AL$2,15,"")</f>
        <v/>
      </c>
      <c r="BN94" s="86" t="str">
        <f>IF(AH94=Datos!$AM$2,15,"")</f>
        <v/>
      </c>
      <c r="BO94" s="86" t="str">
        <f>IF(AJ94=Datos!$AN$2,10,IF(AJ94=Datos!$AN$3,5,IF(AJ94=Datos!$AN$4,"","")))</f>
        <v/>
      </c>
      <c r="BP94" s="86">
        <f t="shared" si="4"/>
        <v>0</v>
      </c>
      <c r="BQ94" s="86" t="str">
        <f>IF(D94="","",IF(BP94&gt;=96,Datos!$AO$2,IF(BP94&gt;=86,Datos!$AO$3,IF(BP94&lt;86,Datos!$AO$4,""))))</f>
        <v/>
      </c>
      <c r="BR94" s="86" t="str">
        <f>IF(AN94="","",IF(AN94=Datos!$AP$2,Datos!$AO$2,IF(AN94=Datos!$AP$3,Datos!$AO$3,IF(AN94=Datos!$AP$4,Datos!$AO$4,""))))</f>
        <v/>
      </c>
      <c r="BS94" s="86" t="str">
        <f t="shared" si="5"/>
        <v/>
      </c>
      <c r="BT94" s="86" t="str">
        <f t="shared" si="6"/>
        <v/>
      </c>
      <c r="BU94" s="86" t="str">
        <f t="shared" si="7"/>
        <v/>
      </c>
      <c r="BV94" s="86" t="str">
        <f t="shared" si="8"/>
        <v/>
      </c>
      <c r="BW94" s="86" t="str">
        <f>IF(BV94=Datos!$AO$2,100,IF(BV94=Datos!$AO$3,50,IF(BV94=Datos!$AO$4,0,"")))</f>
        <v/>
      </c>
      <c r="BX94" s="92"/>
      <c r="BY94" s="92"/>
      <c r="BZ94" s="91"/>
    </row>
    <row r="95" spans="1:78" ht="26.25" customHeight="1">
      <c r="A95" s="18"/>
      <c r="D95" s="436"/>
      <c r="E95" s="436"/>
      <c r="F95" s="436"/>
      <c r="G95" s="436"/>
      <c r="H95" s="436"/>
      <c r="I95" s="436"/>
      <c r="J95" s="436"/>
      <c r="K95" s="436"/>
      <c r="L95" s="436"/>
      <c r="M95" s="436"/>
      <c r="N95" s="436"/>
      <c r="O95" s="436"/>
      <c r="P95" s="436"/>
      <c r="Q95" s="436"/>
      <c r="R95" s="436"/>
      <c r="S95" s="436"/>
      <c r="T95" s="437" t="str">
        <f t="shared" si="0"/>
        <v/>
      </c>
      <c r="U95" s="437"/>
      <c r="V95" s="437"/>
      <c r="W95" s="437"/>
      <c r="X95" s="438"/>
      <c r="Y95" s="439"/>
      <c r="Z95" s="438"/>
      <c r="AA95" s="439"/>
      <c r="AB95" s="438"/>
      <c r="AC95" s="439"/>
      <c r="AD95" s="438"/>
      <c r="AE95" s="439"/>
      <c r="AF95" s="438"/>
      <c r="AG95" s="439"/>
      <c r="AH95" s="438"/>
      <c r="AI95" s="439"/>
      <c r="AJ95" s="438"/>
      <c r="AK95" s="439"/>
      <c r="AL95" s="457" t="str">
        <f t="shared" si="1"/>
        <v/>
      </c>
      <c r="AM95" s="458"/>
      <c r="AN95" s="438"/>
      <c r="AO95" s="459"/>
      <c r="AP95" s="459"/>
      <c r="AQ95" s="439"/>
      <c r="AR95" s="457" t="str">
        <f t="shared" si="3"/>
        <v/>
      </c>
      <c r="AS95" s="458"/>
      <c r="AT95" s="457" t="str">
        <f t="shared" si="2"/>
        <v/>
      </c>
      <c r="AU95" s="533"/>
      <c r="AV95" s="458"/>
      <c r="AW95" s="550"/>
      <c r="AX95" s="551"/>
      <c r="AY95" s="552"/>
      <c r="AZ95" s="550"/>
      <c r="BA95" s="551"/>
      <c r="BB95" s="552"/>
      <c r="BC95" s="347"/>
      <c r="BD95" s="348"/>
      <c r="BE95" s="348"/>
      <c r="BF95" s="348"/>
      <c r="BG95" s="349"/>
      <c r="BI95" s="86" t="str">
        <f>IF(X95=Datos!$AH$2,15,"")</f>
        <v/>
      </c>
      <c r="BJ95" s="86" t="str">
        <f>IF(Z95=Datos!$AI$2,15,"")</f>
        <v/>
      </c>
      <c r="BK95" s="86" t="str">
        <f>IF(AB95=Datos!$AJ$2,15,"")</f>
        <v/>
      </c>
      <c r="BL95" s="86" t="str">
        <f>IF(AD95=Datos!$AK$2,15,"")</f>
        <v/>
      </c>
      <c r="BM95" s="86" t="str">
        <f>IF(AF95=Datos!$AL$2,15,"")</f>
        <v/>
      </c>
      <c r="BN95" s="86" t="str">
        <f>IF(AH95=Datos!$AM$2,15,"")</f>
        <v/>
      </c>
      <c r="BO95" s="86" t="str">
        <f>IF(AJ95=Datos!$AN$2,10,IF(AJ95=Datos!$AN$3,5,IF(AJ95=Datos!$AN$4,"","")))</f>
        <v/>
      </c>
      <c r="BP95" s="86">
        <f t="shared" si="4"/>
        <v>0</v>
      </c>
      <c r="BQ95" s="86" t="str">
        <f>IF(D95="","",IF(BP95&gt;=96,Datos!$AO$2,IF(BP95&gt;=86,Datos!$AO$3,IF(BP95&lt;86,Datos!$AO$4,""))))</f>
        <v/>
      </c>
      <c r="BR95" s="86" t="str">
        <f>IF(AN95="","",IF(AN95=Datos!$AP$2,Datos!$AO$2,IF(AN95=Datos!$AP$3,Datos!$AO$3,IF(AN95=Datos!$AP$4,Datos!$AO$4,""))))</f>
        <v/>
      </c>
      <c r="BS95" s="86" t="str">
        <f t="shared" si="5"/>
        <v/>
      </c>
      <c r="BT95" s="86" t="str">
        <f t="shared" si="6"/>
        <v/>
      </c>
      <c r="BU95" s="86" t="str">
        <f t="shared" si="7"/>
        <v/>
      </c>
      <c r="BV95" s="86" t="str">
        <f t="shared" si="8"/>
        <v/>
      </c>
      <c r="BW95" s="86" t="str">
        <f>IF(BV95=Datos!$AO$2,100,IF(BV95=Datos!$AO$3,50,IF(BV95=Datos!$AO$4,0,"")))</f>
        <v/>
      </c>
      <c r="BX95" s="92"/>
      <c r="BY95" s="92"/>
      <c r="BZ95" s="91"/>
    </row>
    <row r="96" spans="1:78" ht="26.25" customHeight="1">
      <c r="A96" s="18"/>
      <c r="D96" s="436"/>
      <c r="E96" s="436"/>
      <c r="F96" s="436"/>
      <c r="G96" s="436"/>
      <c r="H96" s="436"/>
      <c r="I96" s="436"/>
      <c r="J96" s="436"/>
      <c r="K96" s="436"/>
      <c r="L96" s="436"/>
      <c r="M96" s="436"/>
      <c r="N96" s="436"/>
      <c r="O96" s="436"/>
      <c r="P96" s="436"/>
      <c r="Q96" s="436"/>
      <c r="R96" s="436"/>
      <c r="S96" s="436"/>
      <c r="T96" s="437" t="str">
        <f t="shared" si="0"/>
        <v/>
      </c>
      <c r="U96" s="437"/>
      <c r="V96" s="437"/>
      <c r="W96" s="437"/>
      <c r="X96" s="438"/>
      <c r="Y96" s="439"/>
      <c r="Z96" s="438"/>
      <c r="AA96" s="439"/>
      <c r="AB96" s="438"/>
      <c r="AC96" s="439"/>
      <c r="AD96" s="438"/>
      <c r="AE96" s="439"/>
      <c r="AF96" s="438"/>
      <c r="AG96" s="439"/>
      <c r="AH96" s="438"/>
      <c r="AI96" s="439"/>
      <c r="AJ96" s="438"/>
      <c r="AK96" s="439"/>
      <c r="AL96" s="457" t="str">
        <f t="shared" si="1"/>
        <v/>
      </c>
      <c r="AM96" s="458"/>
      <c r="AN96" s="438"/>
      <c r="AO96" s="459"/>
      <c r="AP96" s="459"/>
      <c r="AQ96" s="439"/>
      <c r="AR96" s="457" t="str">
        <f t="shared" si="3"/>
        <v/>
      </c>
      <c r="AS96" s="458"/>
      <c r="AT96" s="457" t="str">
        <f t="shared" si="2"/>
        <v/>
      </c>
      <c r="AU96" s="533"/>
      <c r="AV96" s="458"/>
      <c r="AW96" s="553"/>
      <c r="AX96" s="554"/>
      <c r="AY96" s="555"/>
      <c r="AZ96" s="553"/>
      <c r="BA96" s="554"/>
      <c r="BB96" s="555"/>
      <c r="BC96" s="347"/>
      <c r="BD96" s="348"/>
      <c r="BE96" s="348"/>
      <c r="BF96" s="348"/>
      <c r="BG96" s="349"/>
      <c r="BI96" s="86" t="str">
        <f>IF(X96=Datos!$AH$2,15,"")</f>
        <v/>
      </c>
      <c r="BJ96" s="86" t="str">
        <f>IF(Z96=Datos!$AI$2,15,"")</f>
        <v/>
      </c>
      <c r="BK96" s="86" t="str">
        <f>IF(AB96=Datos!$AJ$2,15,"")</f>
        <v/>
      </c>
      <c r="BL96" s="86" t="str">
        <f>IF(AD96=Datos!$AK$2,15,"")</f>
        <v/>
      </c>
      <c r="BM96" s="86" t="str">
        <f>IF(AF96=Datos!$AL$2,15,"")</f>
        <v/>
      </c>
      <c r="BN96" s="86" t="str">
        <f>IF(AH96=Datos!$AM$2,15,"")</f>
        <v/>
      </c>
      <c r="BO96" s="86" t="str">
        <f>IF(AJ96=Datos!$AN$2,10,IF(AJ96=Datos!$AN$3,5,IF(AJ96=Datos!$AN$4,"","")))</f>
        <v/>
      </c>
      <c r="BP96" s="86">
        <f t="shared" si="4"/>
        <v>0</v>
      </c>
      <c r="BQ96" s="86" t="str">
        <f>IF(D96="","",IF(BP96&gt;=96,Datos!$AO$2,IF(BP96&gt;=86,Datos!$AO$3,IF(BP96&lt;86,Datos!$AO$4,""))))</f>
        <v/>
      </c>
      <c r="BR96" s="86" t="str">
        <f>IF(AN96="","",IF(AN96=Datos!$AP$2,Datos!$AO$2,IF(AN96=Datos!$AP$3,Datos!$AO$3,IF(AN96=Datos!$AP$4,Datos!$AO$4,""))))</f>
        <v/>
      </c>
      <c r="BS96" s="86" t="str">
        <f t="shared" si="5"/>
        <v/>
      </c>
      <c r="BT96" s="86" t="str">
        <f t="shared" si="6"/>
        <v/>
      </c>
      <c r="BU96" s="86" t="str">
        <f t="shared" si="7"/>
        <v/>
      </c>
      <c r="BV96" s="86" t="str">
        <f t="shared" si="8"/>
        <v/>
      </c>
      <c r="BW96" s="86" t="str">
        <f>IF(BV96=Datos!$AO$2,100,IF(BV96=Datos!$AO$3,50,IF(BV96=Datos!$AO$4,0,"")))</f>
        <v/>
      </c>
      <c r="BX96" s="92"/>
      <c r="BY96" s="92"/>
      <c r="BZ96" s="91"/>
    </row>
    <row r="97" spans="1:78" ht="15" customHeight="1">
      <c r="A97" s="18"/>
      <c r="BE97" s="41"/>
      <c r="BG97" s="20"/>
      <c r="BI97" s="85"/>
      <c r="BJ97" s="85"/>
      <c r="BK97" s="85"/>
      <c r="BL97" s="85"/>
      <c r="BM97" s="85"/>
      <c r="BN97" s="85"/>
      <c r="BO97" s="85" t="s">
        <v>545</v>
      </c>
      <c r="BP97" s="85">
        <f>IF(COUNTA(D87:D96)=0,0,SUM(BP87:BP96)/(COUNTA(D87:D96)))</f>
        <v>0</v>
      </c>
      <c r="BV97" s="86" t="s">
        <v>546</v>
      </c>
      <c r="BW97" s="86">
        <f>IF(COUNTA(D87:D96)=0,0,SUM(BW87:BW96)/(COUNTA(D87:S96)))</f>
        <v>0</v>
      </c>
      <c r="BX97" s="90" t="str">
        <f>IF(BW97="","",IF(BW97=100,Datos!$AO$2,IF(BW97&gt;=50,Datos!$AO$3,Datos!$AO$4)))</f>
        <v>Débil</v>
      </c>
      <c r="BY97" s="90" t="str">
        <f>IF(AZ87="","",AZ87)</f>
        <v/>
      </c>
      <c r="BZ97" s="90" t="str">
        <f>IF(OR(BX97="",BY97=""),"",IF(AND(BX97=Datos!$AO$2,BY97=Datos!$AQ$2),2,IF(AND(BX97=Datos!$AO$2,BY97=Datos!$AQ$3),0,IF(AND(BX97=Datos!$AO$3,BY97=Datos!$AQ$2),1,IF(AND(BX97=Datos!$AO$3,BY97=Datos!$AQ$3),0,IF(BX97=Datos!$AO$4,0,""))))))</f>
        <v/>
      </c>
    </row>
    <row r="98" spans="1:78" ht="15" customHeight="1" thickBot="1">
      <c r="A98" s="18"/>
      <c r="BG98" s="20"/>
    </row>
    <row r="99" spans="1:78" ht="32.25" customHeight="1">
      <c r="A99" s="18"/>
      <c r="X99" s="529" t="s">
        <v>505</v>
      </c>
      <c r="Y99" s="530"/>
      <c r="Z99" s="530"/>
      <c r="AA99" s="530"/>
      <c r="AB99" s="530"/>
      <c r="AC99" s="530"/>
      <c r="AD99" s="530"/>
      <c r="AE99" s="530"/>
      <c r="AF99" s="530"/>
      <c r="AG99" s="530"/>
      <c r="AH99" s="530"/>
      <c r="AI99" s="530"/>
      <c r="AJ99" s="530"/>
      <c r="AK99" s="530"/>
      <c r="AL99" s="530"/>
      <c r="AM99" s="531"/>
      <c r="AN99" s="535" t="s">
        <v>506</v>
      </c>
      <c r="AO99" s="536"/>
      <c r="AP99" s="536"/>
      <c r="AQ99" s="536"/>
      <c r="AR99" s="536"/>
      <c r="AS99" s="537"/>
      <c r="BG99" s="20"/>
    </row>
    <row r="100" spans="1:78" ht="15" customHeight="1">
      <c r="A100" s="18"/>
      <c r="X100" s="526" t="s">
        <v>507</v>
      </c>
      <c r="Y100" s="526"/>
      <c r="Z100" s="526"/>
      <c r="AA100" s="526"/>
      <c r="AB100" s="526" t="s">
        <v>508</v>
      </c>
      <c r="AC100" s="526"/>
      <c r="AD100" s="526" t="s">
        <v>509</v>
      </c>
      <c r="AE100" s="526"/>
      <c r="AF100" s="526" t="s">
        <v>510</v>
      </c>
      <c r="AG100" s="526"/>
      <c r="AH100" s="527" t="s">
        <v>511</v>
      </c>
      <c r="AI100" s="528"/>
      <c r="AJ100" s="526" t="s">
        <v>512</v>
      </c>
      <c r="AK100" s="526"/>
      <c r="AL100" s="532" t="s">
        <v>513</v>
      </c>
      <c r="AM100" s="532"/>
      <c r="AN100" s="538" t="s">
        <v>514</v>
      </c>
      <c r="AO100" s="538"/>
      <c r="AP100" s="538"/>
      <c r="AQ100" s="538"/>
      <c r="AR100" s="542" t="s">
        <v>515</v>
      </c>
      <c r="AS100" s="542"/>
      <c r="BE100" s="44"/>
      <c r="BG100" s="20"/>
      <c r="BS100" s="556" t="s">
        <v>516</v>
      </c>
      <c r="BT100" s="557"/>
      <c r="BU100" s="558"/>
      <c r="BV100" s="556" t="s">
        <v>517</v>
      </c>
      <c r="BW100" s="557"/>
      <c r="BX100" s="558"/>
    </row>
    <row r="101" spans="1:78" ht="217.5" customHeight="1">
      <c r="A101" s="18"/>
      <c r="D101" s="543" t="s">
        <v>547</v>
      </c>
      <c r="E101" s="543"/>
      <c r="F101" s="543"/>
      <c r="G101" s="543"/>
      <c r="H101" s="543"/>
      <c r="I101" s="543"/>
      <c r="J101" s="543"/>
      <c r="K101" s="543"/>
      <c r="L101" s="543"/>
      <c r="M101" s="543"/>
      <c r="N101" s="543"/>
      <c r="O101" s="543"/>
      <c r="P101" s="543"/>
      <c r="Q101" s="543"/>
      <c r="R101" s="543"/>
      <c r="S101" s="543"/>
      <c r="T101" s="521" t="s">
        <v>519</v>
      </c>
      <c r="U101" s="521"/>
      <c r="V101" s="521"/>
      <c r="W101" s="521"/>
      <c r="X101" s="522" t="s">
        <v>520</v>
      </c>
      <c r="Y101" s="522"/>
      <c r="Z101" s="522" t="s">
        <v>521</v>
      </c>
      <c r="AA101" s="522"/>
      <c r="AB101" s="522" t="s">
        <v>522</v>
      </c>
      <c r="AC101" s="522"/>
      <c r="AD101" s="522" t="s">
        <v>523</v>
      </c>
      <c r="AE101" s="522"/>
      <c r="AF101" s="522" t="s">
        <v>524</v>
      </c>
      <c r="AG101" s="522"/>
      <c r="AH101" s="522" t="s">
        <v>525</v>
      </c>
      <c r="AI101" s="522"/>
      <c r="AJ101" s="522" t="s">
        <v>526</v>
      </c>
      <c r="AK101" s="522"/>
      <c r="AL101" s="532"/>
      <c r="AM101" s="532"/>
      <c r="AN101" s="539" t="s">
        <v>527</v>
      </c>
      <c r="AO101" s="540"/>
      <c r="AP101" s="540"/>
      <c r="AQ101" s="541"/>
      <c r="AR101" s="542"/>
      <c r="AS101" s="542"/>
      <c r="AT101" s="544" t="s">
        <v>528</v>
      </c>
      <c r="AU101" s="545"/>
      <c r="AV101" s="546"/>
      <c r="AW101" s="544" t="s">
        <v>529</v>
      </c>
      <c r="AX101" s="545"/>
      <c r="AY101" s="546"/>
      <c r="AZ101" s="559" t="str">
        <f>IF(AK13=Datos!A6,"¿El conjunto de controles ayuda a incrementar el impacto?","¿El conjunto de controles ayuda a disminunir el impacto?")</f>
        <v>¿El conjunto de controles ayuda a disminunir el impacto?</v>
      </c>
      <c r="BA101" s="560"/>
      <c r="BB101" s="561"/>
      <c r="BC101" s="562" t="s">
        <v>530</v>
      </c>
      <c r="BD101" s="563"/>
      <c r="BE101" s="563"/>
      <c r="BF101" s="563"/>
      <c r="BG101" s="564"/>
      <c r="BI101" s="55" t="str">
        <f>$X$85</f>
        <v>Responsable</v>
      </c>
      <c r="BJ101" s="55" t="str">
        <f>$X$85</f>
        <v>Responsable</v>
      </c>
      <c r="BK101" s="55" t="str">
        <f>$AB$85</f>
        <v>Periodicidad</v>
      </c>
      <c r="BL101" s="55" t="str">
        <f>$AD$85</f>
        <v>Propósito</v>
      </c>
      <c r="BM101" s="55" t="str">
        <f>$AF$85</f>
        <v>Realización</v>
      </c>
      <c r="BN101" s="55" t="str">
        <f>$AH$85</f>
        <v>Observación</v>
      </c>
      <c r="BO101" s="55" t="str">
        <f>$AJ$85</f>
        <v>Evidencia</v>
      </c>
      <c r="BP101" s="56" t="s">
        <v>531</v>
      </c>
      <c r="BQ101" s="89" t="s">
        <v>532</v>
      </c>
      <c r="BR101" s="89" t="s">
        <v>533</v>
      </c>
      <c r="BS101" s="86" t="str">
        <f>Datos!$AO$2</f>
        <v>Fuerte</v>
      </c>
      <c r="BT101" s="86" t="str">
        <f>Datos!$AO$3</f>
        <v>Moderado</v>
      </c>
      <c r="BU101" s="86" t="str">
        <f>Datos!$AO$4</f>
        <v>Débil</v>
      </c>
      <c r="BV101" s="86" t="s">
        <v>548</v>
      </c>
      <c r="BW101" s="86" t="s">
        <v>535</v>
      </c>
      <c r="BX101" s="86" t="s">
        <v>536</v>
      </c>
      <c r="BY101" s="86" t="s">
        <v>537</v>
      </c>
      <c r="BZ101" s="86" t="s">
        <v>538</v>
      </c>
    </row>
    <row r="102" spans="1:78" ht="26.25" customHeight="1">
      <c r="A102" s="18"/>
      <c r="D102" s="436"/>
      <c r="E102" s="436"/>
      <c r="F102" s="436"/>
      <c r="G102" s="436"/>
      <c r="H102" s="436"/>
      <c r="I102" s="436"/>
      <c r="J102" s="436"/>
      <c r="K102" s="436"/>
      <c r="L102" s="436"/>
      <c r="M102" s="436"/>
      <c r="N102" s="436"/>
      <c r="O102" s="436"/>
      <c r="P102" s="436"/>
      <c r="Q102" s="436"/>
      <c r="R102" s="436"/>
      <c r="S102" s="436"/>
      <c r="T102" s="437" t="str">
        <f>IF(D102&lt;&gt;"","Detectivo","")</f>
        <v/>
      </c>
      <c r="U102" s="437"/>
      <c r="V102" s="437"/>
      <c r="W102" s="437"/>
      <c r="X102" s="438"/>
      <c r="Y102" s="439"/>
      <c r="Z102" s="438"/>
      <c r="AA102" s="439"/>
      <c r="AB102" s="438"/>
      <c r="AC102" s="439"/>
      <c r="AD102" s="438"/>
      <c r="AE102" s="439"/>
      <c r="AF102" s="438"/>
      <c r="AG102" s="439"/>
      <c r="AH102" s="438"/>
      <c r="AI102" s="439"/>
      <c r="AJ102" s="438"/>
      <c r="AK102" s="439"/>
      <c r="AL102" s="457" t="str">
        <f t="shared" ref="AL102:AL111" si="9">IF(D102&lt;&gt;"",BQ102,"")</f>
        <v/>
      </c>
      <c r="AM102" s="458"/>
      <c r="AN102" s="438"/>
      <c r="AO102" s="459"/>
      <c r="AP102" s="459"/>
      <c r="AQ102" s="439"/>
      <c r="AR102" s="457" t="str">
        <f t="shared" ref="AR102:AR111" si="10">IF(AN102&lt;&gt;"",BR102,"")</f>
        <v/>
      </c>
      <c r="AS102" s="458"/>
      <c r="AT102" s="457" t="str">
        <f t="shared" ref="AT102:AT111" si="11">IF(BV102="","",BV102)</f>
        <v/>
      </c>
      <c r="AU102" s="533"/>
      <c r="AV102" s="458"/>
      <c r="AW102" s="547" t="str">
        <f>IF(OR(AT102="",BX112=""),"",BX112)</f>
        <v/>
      </c>
      <c r="AX102" s="548"/>
      <c r="AY102" s="549"/>
      <c r="AZ102" s="547" t="str">
        <f>IF(AW102="","",IF($AK$13=1,Datos!$AR$4,IF(BW$112&gt;=Datos!$AT$2,Datos!$AR$2,IF(BW$112&gt;=Datos!$AT$3,Datos!$AR$3,IF(BW$112&lt;Datos!$AT$3,Datos!$AR$4,"")))))</f>
        <v/>
      </c>
      <c r="BA102" s="548"/>
      <c r="BB102" s="549"/>
      <c r="BC102" s="347"/>
      <c r="BD102" s="348"/>
      <c r="BE102" s="348"/>
      <c r="BF102" s="348"/>
      <c r="BG102" s="349"/>
      <c r="BI102" s="86" t="str">
        <f>IF(X102=Datos!$AH$2,15,"")</f>
        <v/>
      </c>
      <c r="BJ102" s="86" t="str">
        <f>IF(Z102=Datos!$AI$2,15,"")</f>
        <v/>
      </c>
      <c r="BK102" s="86" t="str">
        <f>IF(AB102=Datos!$AJ$2,15,"")</f>
        <v/>
      </c>
      <c r="BL102" s="86" t="str">
        <f>IF(AD102=Datos!$AK$2,15,"")</f>
        <v/>
      </c>
      <c r="BM102" s="86" t="str">
        <f>IF(AF102=Datos!$AL$2,15,"")</f>
        <v/>
      </c>
      <c r="BN102" s="86" t="str">
        <f>IF(AH102=Datos!$AM$2,15,"")</f>
        <v/>
      </c>
      <c r="BO102" s="86" t="str">
        <f>IF(AJ102=Datos!$AN$2,10,IF(AJ102=Datos!$AN$3,5,IF(AJ102=Datos!$AN$4,"","")))</f>
        <v/>
      </c>
      <c r="BP102" s="86">
        <f>SUM(BI102:BO102)</f>
        <v>0</v>
      </c>
      <c r="BQ102" s="86" t="str">
        <f>IF(D102="","",IF(BP102&gt;=96,Datos!$AO$2,IF(BP102&gt;=86,Datos!$AO$3,IF(BP102&lt;86,Datos!$AO$4,""))))</f>
        <v/>
      </c>
      <c r="BR102" s="86" t="str">
        <f>IF(AN102="","",IF(AN102=Datos!$AP$2,Datos!$AO$2,IF(AN102=Datos!$AP$3,Datos!$AO$3,IF(AN102=Datos!$AP$4,Datos!$AO$4,""))))</f>
        <v/>
      </c>
      <c r="BS102" s="86" t="str">
        <f>IF(AND(BQ102=$BS$101,BR102=$BS$101),$BS$101,"")</f>
        <v/>
      </c>
      <c r="BT102" s="86" t="str">
        <f>IF(AND(BQ102=$BS$101,BR102=$BT$101),$BT$101,IF(AND(BQ102=$BT$101,BR102=$BS$101),$BT$101,IF(AND(BQ102=$BT$101,BR102=$BT$101),$BT$101,"")))</f>
        <v/>
      </c>
      <c r="BU102" s="86" t="str">
        <f>IF(AND(BQ102=$BS$101,BR102=$BU$101),$BU$101,IF(AND(BQ102=$BT$101,BR102=$BU$101),$BU$101,IF(AND(BQ102=$BU$101,BR102=$BS$101),$BU$101,IF(AND(BQ102=$BU$101,BR102=$BT$101),$BU$101,IF(AND(BQ102=$BU$101,BR102=$BU$101),$BU$101,"")))))</f>
        <v/>
      </c>
      <c r="BV102" s="86" t="str">
        <f>IF(BS102&lt;&gt;"",BS102,IF(BT102&lt;&gt;"",BT102,IF(BU102&lt;&gt;"",BU102,"")))</f>
        <v/>
      </c>
      <c r="BW102" s="86" t="str">
        <f>IF(BV102=Datos!$AO$2,100,IF(BV102=Datos!$AO$3,50,IF(BV102=Datos!$AO$4,0,"")))</f>
        <v/>
      </c>
      <c r="BX102" s="92"/>
      <c r="BY102" s="94"/>
      <c r="BZ102" s="91"/>
    </row>
    <row r="103" spans="1:78" ht="26.25" customHeight="1">
      <c r="A103" s="18"/>
      <c r="D103" s="436"/>
      <c r="E103" s="436"/>
      <c r="F103" s="436"/>
      <c r="G103" s="436"/>
      <c r="H103" s="436"/>
      <c r="I103" s="436"/>
      <c r="J103" s="436"/>
      <c r="K103" s="436"/>
      <c r="L103" s="436"/>
      <c r="M103" s="436"/>
      <c r="N103" s="436"/>
      <c r="O103" s="436"/>
      <c r="P103" s="436"/>
      <c r="Q103" s="436"/>
      <c r="R103" s="436"/>
      <c r="S103" s="436"/>
      <c r="T103" s="437" t="str">
        <f t="shared" ref="T103:T111" si="12">IF(D103&lt;&gt;"","Detectivo","")</f>
        <v/>
      </c>
      <c r="U103" s="437"/>
      <c r="V103" s="437"/>
      <c r="W103" s="437"/>
      <c r="X103" s="438"/>
      <c r="Y103" s="439"/>
      <c r="Z103" s="438"/>
      <c r="AA103" s="439"/>
      <c r="AB103" s="438"/>
      <c r="AC103" s="439"/>
      <c r="AD103" s="438"/>
      <c r="AE103" s="439"/>
      <c r="AF103" s="438"/>
      <c r="AG103" s="439"/>
      <c r="AH103" s="438"/>
      <c r="AI103" s="439"/>
      <c r="AJ103" s="438"/>
      <c r="AK103" s="439"/>
      <c r="AL103" s="457" t="str">
        <f t="shared" si="9"/>
        <v/>
      </c>
      <c r="AM103" s="458"/>
      <c r="AN103" s="438"/>
      <c r="AO103" s="459"/>
      <c r="AP103" s="459"/>
      <c r="AQ103" s="439"/>
      <c r="AR103" s="457" t="str">
        <f t="shared" si="10"/>
        <v/>
      </c>
      <c r="AS103" s="458"/>
      <c r="AT103" s="457" t="str">
        <f t="shared" si="11"/>
        <v/>
      </c>
      <c r="AU103" s="533"/>
      <c r="AV103" s="458"/>
      <c r="AW103" s="550"/>
      <c r="AX103" s="551"/>
      <c r="AY103" s="552"/>
      <c r="AZ103" s="550"/>
      <c r="BA103" s="551"/>
      <c r="BB103" s="552"/>
      <c r="BC103" s="347"/>
      <c r="BD103" s="348"/>
      <c r="BE103" s="348"/>
      <c r="BF103" s="348"/>
      <c r="BG103" s="349"/>
      <c r="BI103" s="86" t="str">
        <f>IF(X103=Datos!$AH$2,15,"")</f>
        <v/>
      </c>
      <c r="BJ103" s="86" t="str">
        <f>IF(Z103=Datos!$AI$2,15,"")</f>
        <v/>
      </c>
      <c r="BK103" s="86" t="str">
        <f>IF(AB103=Datos!$AJ$2,15,"")</f>
        <v/>
      </c>
      <c r="BL103" s="86" t="str">
        <f>IF(AD103=Datos!$AK$2,15,"")</f>
        <v/>
      </c>
      <c r="BM103" s="86" t="str">
        <f>IF(AF103=Datos!$AL$2,15,"")</f>
        <v/>
      </c>
      <c r="BN103" s="86" t="str">
        <f>IF(AH103=Datos!$AM$2,15,"")</f>
        <v/>
      </c>
      <c r="BO103" s="86" t="str">
        <f>IF(AJ103=Datos!$AN$2,10,IF(AJ103=Datos!$AN$3,5,IF(AJ103=Datos!$AN$4,"","")))</f>
        <v/>
      </c>
      <c r="BP103" s="86">
        <f t="shared" ref="BP103:BP111" si="13">SUM(BI103:BO103)</f>
        <v>0</v>
      </c>
      <c r="BQ103" s="86" t="str">
        <f>IF(D103="","",IF(BP103&gt;=96,Datos!$AO$2,IF(BP103&gt;=86,Datos!$AO$3,IF(BP103&lt;86,Datos!$AO$4,""))))</f>
        <v/>
      </c>
      <c r="BR103" s="86" t="str">
        <f>IF(AN103="","",IF(AN103=Datos!$AP$2,Datos!$AO$2,IF(AN103=Datos!$AP$3,Datos!$AO$3,IF(AN103=Datos!$AP$4,Datos!$AO$4,""))))</f>
        <v/>
      </c>
      <c r="BS103" s="86" t="str">
        <f t="shared" ref="BS103:BS111" si="14">IF(AND(BQ103=$BS$101,BR103=$BS$101),$BS$101,"")</f>
        <v/>
      </c>
      <c r="BT103" s="86" t="str">
        <f t="shared" ref="BT103:BT111" si="15">IF(AND(BQ103=$BS$101,BR103=$BT$101),$BT$101,IF(AND(BQ103=$BT$101,BR103=$BS$101),$BT$101,IF(AND(BQ103=$BT$101,BR103=$BT$101),$BT$101,"")))</f>
        <v/>
      </c>
      <c r="BU103" s="86" t="str">
        <f t="shared" ref="BU103:BU111" si="16">IF(AND(BQ103=$BS$101,BR103=$BU$101),$BU$101,IF(AND(BQ103=$BT$101,BR103=$BU$101),$BU$101,IF(AND(BQ103=$BU$101,BR103=$BS$101),$BU$101,IF(AND(BQ103=$BU$101,BR103=$BT$101),$BU$101,IF(AND(BQ103=$BU$101,BR103=$BU$101),$BU$101,"")))))</f>
        <v/>
      </c>
      <c r="BV103" s="86" t="str">
        <f t="shared" ref="BV103:BV111" si="17">IF(BS103&lt;&gt;"",BS103,IF(BT103&lt;&gt;"",BT103,IF(BU103&lt;&gt;"",BU103,"")))</f>
        <v/>
      </c>
      <c r="BW103" s="86" t="str">
        <f>IF(BV103=Datos!$AO$2,100,IF(BV103=Datos!$AO$3,50,IF(BV103=Datos!$AO$4,0,"")))</f>
        <v/>
      </c>
      <c r="BX103" s="92"/>
      <c r="BY103" s="92"/>
      <c r="BZ103" s="91"/>
    </row>
    <row r="104" spans="1:78" ht="26.25" customHeight="1">
      <c r="A104" s="18"/>
      <c r="D104" s="436"/>
      <c r="E104" s="436"/>
      <c r="F104" s="436"/>
      <c r="G104" s="436"/>
      <c r="H104" s="436"/>
      <c r="I104" s="436"/>
      <c r="J104" s="436"/>
      <c r="K104" s="436"/>
      <c r="L104" s="436"/>
      <c r="M104" s="436"/>
      <c r="N104" s="436"/>
      <c r="O104" s="436"/>
      <c r="P104" s="436"/>
      <c r="Q104" s="436"/>
      <c r="R104" s="436"/>
      <c r="S104" s="436"/>
      <c r="T104" s="437" t="str">
        <f t="shared" si="12"/>
        <v/>
      </c>
      <c r="U104" s="437"/>
      <c r="V104" s="437"/>
      <c r="W104" s="437"/>
      <c r="X104" s="438"/>
      <c r="Y104" s="439"/>
      <c r="Z104" s="438"/>
      <c r="AA104" s="439"/>
      <c r="AB104" s="438"/>
      <c r="AC104" s="439"/>
      <c r="AD104" s="438"/>
      <c r="AE104" s="439"/>
      <c r="AF104" s="438"/>
      <c r="AG104" s="439"/>
      <c r="AH104" s="438"/>
      <c r="AI104" s="439"/>
      <c r="AJ104" s="438"/>
      <c r="AK104" s="439"/>
      <c r="AL104" s="457" t="str">
        <f t="shared" si="9"/>
        <v/>
      </c>
      <c r="AM104" s="458"/>
      <c r="AN104" s="438"/>
      <c r="AO104" s="459"/>
      <c r="AP104" s="459"/>
      <c r="AQ104" s="439"/>
      <c r="AR104" s="457" t="str">
        <f t="shared" si="10"/>
        <v/>
      </c>
      <c r="AS104" s="458"/>
      <c r="AT104" s="457" t="str">
        <f t="shared" si="11"/>
        <v/>
      </c>
      <c r="AU104" s="533"/>
      <c r="AV104" s="458"/>
      <c r="AW104" s="550"/>
      <c r="AX104" s="551"/>
      <c r="AY104" s="552"/>
      <c r="AZ104" s="550"/>
      <c r="BA104" s="551"/>
      <c r="BB104" s="552"/>
      <c r="BC104" s="347"/>
      <c r="BD104" s="348"/>
      <c r="BE104" s="348"/>
      <c r="BF104" s="348"/>
      <c r="BG104" s="349"/>
      <c r="BI104" s="86" t="str">
        <f>IF(X104=Datos!$AH$2,15,"")</f>
        <v/>
      </c>
      <c r="BJ104" s="86" t="str">
        <f>IF(Z104=Datos!$AI$2,15,"")</f>
        <v/>
      </c>
      <c r="BK104" s="86" t="str">
        <f>IF(AB104=Datos!$AJ$2,15,"")</f>
        <v/>
      </c>
      <c r="BL104" s="86" t="str">
        <f>IF(AD104=Datos!$AK$2,15,"")</f>
        <v/>
      </c>
      <c r="BM104" s="86" t="str">
        <f>IF(AF104=Datos!$AL$2,15,"")</f>
        <v/>
      </c>
      <c r="BN104" s="86" t="str">
        <f>IF(AH104=Datos!$AM$2,15,"")</f>
        <v/>
      </c>
      <c r="BO104" s="86" t="str">
        <f>IF(AJ104=Datos!$AN$2,10,IF(AJ104=Datos!$AN$3,5,IF(AJ104=Datos!$AN$4,"","")))</f>
        <v/>
      </c>
      <c r="BP104" s="86">
        <f t="shared" si="13"/>
        <v>0</v>
      </c>
      <c r="BQ104" s="86" t="str">
        <f>IF(D104="","",IF(BP104&gt;=96,Datos!$AO$2,IF(BP104&gt;=86,Datos!$AO$3,IF(BP104&lt;86,Datos!$AO$4,""))))</f>
        <v/>
      </c>
      <c r="BR104" s="86" t="str">
        <f>IF(AN104="","",IF(AN104=Datos!$AP$2,Datos!$AO$2,IF(AN104=Datos!$AP$3,Datos!$AO$3,IF(AN104=Datos!$AP$4,Datos!$AO$4,""))))</f>
        <v/>
      </c>
      <c r="BS104" s="86" t="str">
        <f t="shared" si="14"/>
        <v/>
      </c>
      <c r="BT104" s="86" t="str">
        <f t="shared" si="15"/>
        <v/>
      </c>
      <c r="BU104" s="86" t="str">
        <f t="shared" si="16"/>
        <v/>
      </c>
      <c r="BV104" s="86" t="str">
        <f t="shared" si="17"/>
        <v/>
      </c>
      <c r="BW104" s="86" t="str">
        <f>IF(BV104=Datos!$AO$2,100,IF(BV104=Datos!$AO$3,50,IF(BV104=Datos!$AO$4,0,"")))</f>
        <v/>
      </c>
      <c r="BX104" s="92"/>
      <c r="BY104" s="92"/>
      <c r="BZ104" s="91"/>
    </row>
    <row r="105" spans="1:78" ht="26.25" customHeight="1">
      <c r="A105" s="18"/>
      <c r="D105" s="436"/>
      <c r="E105" s="436"/>
      <c r="F105" s="436"/>
      <c r="G105" s="436"/>
      <c r="H105" s="436"/>
      <c r="I105" s="436"/>
      <c r="J105" s="436"/>
      <c r="K105" s="436"/>
      <c r="L105" s="436"/>
      <c r="M105" s="436"/>
      <c r="N105" s="436"/>
      <c r="O105" s="436"/>
      <c r="P105" s="436"/>
      <c r="Q105" s="436"/>
      <c r="R105" s="436"/>
      <c r="S105" s="436"/>
      <c r="T105" s="437" t="str">
        <f t="shared" si="12"/>
        <v/>
      </c>
      <c r="U105" s="437"/>
      <c r="V105" s="437"/>
      <c r="W105" s="437"/>
      <c r="X105" s="438"/>
      <c r="Y105" s="439"/>
      <c r="Z105" s="438"/>
      <c r="AA105" s="439"/>
      <c r="AB105" s="438"/>
      <c r="AC105" s="439"/>
      <c r="AD105" s="438"/>
      <c r="AE105" s="439"/>
      <c r="AF105" s="438"/>
      <c r="AG105" s="439"/>
      <c r="AH105" s="438"/>
      <c r="AI105" s="439"/>
      <c r="AJ105" s="438"/>
      <c r="AK105" s="439"/>
      <c r="AL105" s="457" t="str">
        <f t="shared" si="9"/>
        <v/>
      </c>
      <c r="AM105" s="458"/>
      <c r="AN105" s="438"/>
      <c r="AO105" s="459"/>
      <c r="AP105" s="459"/>
      <c r="AQ105" s="439"/>
      <c r="AR105" s="457" t="str">
        <f t="shared" si="10"/>
        <v/>
      </c>
      <c r="AS105" s="458"/>
      <c r="AT105" s="457" t="str">
        <f t="shared" si="11"/>
        <v/>
      </c>
      <c r="AU105" s="533"/>
      <c r="AV105" s="458"/>
      <c r="AW105" s="550"/>
      <c r="AX105" s="551"/>
      <c r="AY105" s="552"/>
      <c r="AZ105" s="550"/>
      <c r="BA105" s="551"/>
      <c r="BB105" s="552"/>
      <c r="BC105" s="347"/>
      <c r="BD105" s="348"/>
      <c r="BE105" s="348"/>
      <c r="BF105" s="348"/>
      <c r="BG105" s="349"/>
      <c r="BI105" s="86" t="str">
        <f>IF(X105=Datos!$AH$2,15,"")</f>
        <v/>
      </c>
      <c r="BJ105" s="86" t="str">
        <f>IF(Z105=Datos!$AI$2,15,"")</f>
        <v/>
      </c>
      <c r="BK105" s="86" t="str">
        <f>IF(AB105=Datos!$AJ$2,15,"")</f>
        <v/>
      </c>
      <c r="BL105" s="86" t="str">
        <f>IF(AD105=Datos!$AK$2,15,"")</f>
        <v/>
      </c>
      <c r="BM105" s="86" t="str">
        <f>IF(AF105=Datos!$AL$2,15,"")</f>
        <v/>
      </c>
      <c r="BN105" s="86" t="str">
        <f>IF(AH105=Datos!$AM$2,15,"")</f>
        <v/>
      </c>
      <c r="BO105" s="86" t="str">
        <f>IF(AJ105=Datos!$AN$2,10,IF(AJ105=Datos!$AN$3,5,IF(AJ105=Datos!$AN$4,"","")))</f>
        <v/>
      </c>
      <c r="BP105" s="86">
        <f t="shared" si="13"/>
        <v>0</v>
      </c>
      <c r="BQ105" s="86" t="str">
        <f>IF(D105="","",IF(BP105&gt;=96,Datos!$AO$2,IF(BP105&gt;=86,Datos!$AO$3,IF(BP105&lt;86,Datos!$AO$4,""))))</f>
        <v/>
      </c>
      <c r="BR105" s="86" t="str">
        <f>IF(AN105="","",IF(AN105=Datos!$AP$2,Datos!$AO$2,IF(AN105=Datos!$AP$3,Datos!$AO$3,IF(AN105=Datos!$AP$4,Datos!$AO$4,""))))</f>
        <v/>
      </c>
      <c r="BS105" s="86" t="str">
        <f t="shared" si="14"/>
        <v/>
      </c>
      <c r="BT105" s="86" t="str">
        <f t="shared" si="15"/>
        <v/>
      </c>
      <c r="BU105" s="86" t="str">
        <f t="shared" si="16"/>
        <v/>
      </c>
      <c r="BV105" s="86" t="str">
        <f t="shared" si="17"/>
        <v/>
      </c>
      <c r="BW105" s="86" t="str">
        <f>IF(BV105=Datos!$AO$2,100,IF(BV105=Datos!$AO$3,50,IF(BV105=Datos!$AO$4,0,"")))</f>
        <v/>
      </c>
      <c r="BX105" s="92"/>
      <c r="BY105" s="92"/>
      <c r="BZ105" s="91"/>
    </row>
    <row r="106" spans="1:78" ht="26.25" customHeight="1">
      <c r="A106" s="18"/>
      <c r="D106" s="436"/>
      <c r="E106" s="436"/>
      <c r="F106" s="436"/>
      <c r="G106" s="436"/>
      <c r="H106" s="436"/>
      <c r="I106" s="436"/>
      <c r="J106" s="436"/>
      <c r="K106" s="436"/>
      <c r="L106" s="436"/>
      <c r="M106" s="436"/>
      <c r="N106" s="436"/>
      <c r="O106" s="436"/>
      <c r="P106" s="436"/>
      <c r="Q106" s="436"/>
      <c r="R106" s="436"/>
      <c r="S106" s="436"/>
      <c r="T106" s="437" t="str">
        <f t="shared" si="12"/>
        <v/>
      </c>
      <c r="U106" s="437"/>
      <c r="V106" s="437"/>
      <c r="W106" s="437"/>
      <c r="X106" s="438"/>
      <c r="Y106" s="439"/>
      <c r="Z106" s="438"/>
      <c r="AA106" s="439"/>
      <c r="AB106" s="438"/>
      <c r="AC106" s="439"/>
      <c r="AD106" s="438"/>
      <c r="AE106" s="439"/>
      <c r="AF106" s="438"/>
      <c r="AG106" s="439"/>
      <c r="AH106" s="438"/>
      <c r="AI106" s="439"/>
      <c r="AJ106" s="438"/>
      <c r="AK106" s="439"/>
      <c r="AL106" s="457" t="str">
        <f t="shared" si="9"/>
        <v/>
      </c>
      <c r="AM106" s="458"/>
      <c r="AN106" s="438"/>
      <c r="AO106" s="459"/>
      <c r="AP106" s="459"/>
      <c r="AQ106" s="439"/>
      <c r="AR106" s="457" t="str">
        <f t="shared" si="10"/>
        <v/>
      </c>
      <c r="AS106" s="458"/>
      <c r="AT106" s="457" t="str">
        <f t="shared" si="11"/>
        <v/>
      </c>
      <c r="AU106" s="533"/>
      <c r="AV106" s="458"/>
      <c r="AW106" s="550"/>
      <c r="AX106" s="551"/>
      <c r="AY106" s="552"/>
      <c r="AZ106" s="550"/>
      <c r="BA106" s="551"/>
      <c r="BB106" s="552"/>
      <c r="BC106" s="347"/>
      <c r="BD106" s="348"/>
      <c r="BE106" s="348"/>
      <c r="BF106" s="348"/>
      <c r="BG106" s="349"/>
      <c r="BI106" s="86" t="str">
        <f>IF(X106=Datos!$AH$2,15,"")</f>
        <v/>
      </c>
      <c r="BJ106" s="86" t="str">
        <f>IF(Z106=Datos!$AI$2,15,"")</f>
        <v/>
      </c>
      <c r="BK106" s="86" t="str">
        <f>IF(AB106=Datos!$AJ$2,15,"")</f>
        <v/>
      </c>
      <c r="BL106" s="86" t="str">
        <f>IF(AD106=Datos!$AK$2,15,"")</f>
        <v/>
      </c>
      <c r="BM106" s="86" t="str">
        <f>IF(AF106=Datos!$AL$2,15,"")</f>
        <v/>
      </c>
      <c r="BN106" s="86" t="str">
        <f>IF(AH106=Datos!$AM$2,15,"")</f>
        <v/>
      </c>
      <c r="BO106" s="86" t="str">
        <f>IF(AJ106=Datos!$AN$2,10,IF(AJ106=Datos!$AN$3,5,IF(AJ106=Datos!$AN$4,"","")))</f>
        <v/>
      </c>
      <c r="BP106" s="86">
        <f t="shared" si="13"/>
        <v>0</v>
      </c>
      <c r="BQ106" s="86" t="str">
        <f>IF(D106="","",IF(BP106&gt;=96,Datos!$AO$2,IF(BP106&gt;=86,Datos!$AO$3,IF(BP106&lt;86,Datos!$AO$4,""))))</f>
        <v/>
      </c>
      <c r="BR106" s="86" t="str">
        <f>IF(AN106="","",IF(AN106=Datos!$AP$2,Datos!$AO$2,IF(AN106=Datos!$AP$3,Datos!$AO$3,IF(AN106=Datos!$AP$4,Datos!$AO$4,""))))</f>
        <v/>
      </c>
      <c r="BS106" s="86" t="str">
        <f t="shared" si="14"/>
        <v/>
      </c>
      <c r="BT106" s="86" t="str">
        <f t="shared" si="15"/>
        <v/>
      </c>
      <c r="BU106" s="86" t="str">
        <f t="shared" si="16"/>
        <v/>
      </c>
      <c r="BV106" s="86" t="str">
        <f t="shared" si="17"/>
        <v/>
      </c>
      <c r="BW106" s="86" t="str">
        <f>IF(BV106=Datos!$AO$2,100,IF(BV106=Datos!$AO$3,50,IF(BV106=Datos!$AO$4,0,"")))</f>
        <v/>
      </c>
      <c r="BX106" s="92"/>
      <c r="BY106" s="92"/>
      <c r="BZ106" s="91"/>
    </row>
    <row r="107" spans="1:78" ht="26.25" customHeight="1">
      <c r="A107" s="18"/>
      <c r="D107" s="436"/>
      <c r="E107" s="436"/>
      <c r="F107" s="436"/>
      <c r="G107" s="436"/>
      <c r="H107" s="436"/>
      <c r="I107" s="436"/>
      <c r="J107" s="436"/>
      <c r="K107" s="436"/>
      <c r="L107" s="436"/>
      <c r="M107" s="436"/>
      <c r="N107" s="436"/>
      <c r="O107" s="436"/>
      <c r="P107" s="436"/>
      <c r="Q107" s="436"/>
      <c r="R107" s="436"/>
      <c r="S107" s="436"/>
      <c r="T107" s="437" t="str">
        <f t="shared" si="12"/>
        <v/>
      </c>
      <c r="U107" s="437"/>
      <c r="V107" s="437"/>
      <c r="W107" s="437"/>
      <c r="X107" s="438"/>
      <c r="Y107" s="439"/>
      <c r="Z107" s="438"/>
      <c r="AA107" s="439"/>
      <c r="AB107" s="438"/>
      <c r="AC107" s="439"/>
      <c r="AD107" s="438"/>
      <c r="AE107" s="439"/>
      <c r="AF107" s="438"/>
      <c r="AG107" s="439"/>
      <c r="AH107" s="438"/>
      <c r="AI107" s="439"/>
      <c r="AJ107" s="438"/>
      <c r="AK107" s="439"/>
      <c r="AL107" s="457" t="str">
        <f t="shared" si="9"/>
        <v/>
      </c>
      <c r="AM107" s="458"/>
      <c r="AN107" s="438"/>
      <c r="AO107" s="459"/>
      <c r="AP107" s="459"/>
      <c r="AQ107" s="439"/>
      <c r="AR107" s="457" t="str">
        <f t="shared" si="10"/>
        <v/>
      </c>
      <c r="AS107" s="458"/>
      <c r="AT107" s="457" t="str">
        <f t="shared" si="11"/>
        <v/>
      </c>
      <c r="AU107" s="533"/>
      <c r="AV107" s="458"/>
      <c r="AW107" s="550"/>
      <c r="AX107" s="551"/>
      <c r="AY107" s="552"/>
      <c r="AZ107" s="550"/>
      <c r="BA107" s="551"/>
      <c r="BB107" s="552"/>
      <c r="BC107" s="347"/>
      <c r="BD107" s="348"/>
      <c r="BE107" s="348"/>
      <c r="BF107" s="348"/>
      <c r="BG107" s="349"/>
      <c r="BI107" s="86" t="str">
        <f>IF(X107=Datos!$AH$2,15,"")</f>
        <v/>
      </c>
      <c r="BJ107" s="86" t="str">
        <f>IF(Z107=Datos!$AI$2,15,"")</f>
        <v/>
      </c>
      <c r="BK107" s="86" t="str">
        <f>IF(AB107=Datos!$AJ$2,15,"")</f>
        <v/>
      </c>
      <c r="BL107" s="86" t="str">
        <f>IF(AD107=Datos!$AK$2,15,"")</f>
        <v/>
      </c>
      <c r="BM107" s="86" t="str">
        <f>IF(AF107=Datos!$AL$2,15,"")</f>
        <v/>
      </c>
      <c r="BN107" s="86" t="str">
        <f>IF(AH107=Datos!$AM$2,15,"")</f>
        <v/>
      </c>
      <c r="BO107" s="86" t="str">
        <f>IF(AJ107=Datos!$AN$2,10,IF(AJ107=Datos!$AN$3,5,IF(AJ107=Datos!$AN$4,"","")))</f>
        <v/>
      </c>
      <c r="BP107" s="86">
        <f t="shared" si="13"/>
        <v>0</v>
      </c>
      <c r="BQ107" s="86" t="str">
        <f>IF(D107="","",IF(BP107&gt;=96,Datos!$AO$2,IF(BP107&gt;=86,Datos!$AO$3,IF(BP107&lt;86,Datos!$AO$4,""))))</f>
        <v/>
      </c>
      <c r="BR107" s="86" t="str">
        <f>IF(AN107="","",IF(AN107=Datos!$AP$2,Datos!$AO$2,IF(AN107=Datos!$AP$3,Datos!$AO$3,IF(AN107=Datos!$AP$4,Datos!$AO$4,""))))</f>
        <v/>
      </c>
      <c r="BS107" s="86" t="str">
        <f t="shared" si="14"/>
        <v/>
      </c>
      <c r="BT107" s="86" t="str">
        <f t="shared" si="15"/>
        <v/>
      </c>
      <c r="BU107" s="86" t="str">
        <f t="shared" si="16"/>
        <v/>
      </c>
      <c r="BV107" s="86" t="str">
        <f t="shared" si="17"/>
        <v/>
      </c>
      <c r="BW107" s="86" t="str">
        <f>IF(BV107=Datos!$AO$2,100,IF(BV107=Datos!$AO$3,50,IF(BV107=Datos!$AO$4,0,"")))</f>
        <v/>
      </c>
      <c r="BX107" s="92"/>
      <c r="BY107" s="92"/>
      <c r="BZ107" s="91"/>
    </row>
    <row r="108" spans="1:78" ht="26.25" customHeight="1">
      <c r="A108" s="18"/>
      <c r="D108" s="436"/>
      <c r="E108" s="436"/>
      <c r="F108" s="436"/>
      <c r="G108" s="436"/>
      <c r="H108" s="436"/>
      <c r="I108" s="436"/>
      <c r="J108" s="436"/>
      <c r="K108" s="436"/>
      <c r="L108" s="436"/>
      <c r="M108" s="436"/>
      <c r="N108" s="436"/>
      <c r="O108" s="436"/>
      <c r="P108" s="436"/>
      <c r="Q108" s="436"/>
      <c r="R108" s="436"/>
      <c r="S108" s="436"/>
      <c r="T108" s="437" t="str">
        <f t="shared" si="12"/>
        <v/>
      </c>
      <c r="U108" s="437"/>
      <c r="V108" s="437"/>
      <c r="W108" s="437"/>
      <c r="X108" s="438"/>
      <c r="Y108" s="439"/>
      <c r="Z108" s="438"/>
      <c r="AA108" s="439"/>
      <c r="AB108" s="438"/>
      <c r="AC108" s="439"/>
      <c r="AD108" s="438"/>
      <c r="AE108" s="439"/>
      <c r="AF108" s="438"/>
      <c r="AG108" s="439"/>
      <c r="AH108" s="438"/>
      <c r="AI108" s="439"/>
      <c r="AJ108" s="438"/>
      <c r="AK108" s="439"/>
      <c r="AL108" s="457" t="str">
        <f t="shared" si="9"/>
        <v/>
      </c>
      <c r="AM108" s="458"/>
      <c r="AN108" s="438"/>
      <c r="AO108" s="459"/>
      <c r="AP108" s="459"/>
      <c r="AQ108" s="439"/>
      <c r="AR108" s="457" t="str">
        <f t="shared" si="10"/>
        <v/>
      </c>
      <c r="AS108" s="458"/>
      <c r="AT108" s="457" t="str">
        <f t="shared" si="11"/>
        <v/>
      </c>
      <c r="AU108" s="533"/>
      <c r="AV108" s="458"/>
      <c r="AW108" s="550"/>
      <c r="AX108" s="551"/>
      <c r="AY108" s="552"/>
      <c r="AZ108" s="550"/>
      <c r="BA108" s="551"/>
      <c r="BB108" s="552"/>
      <c r="BC108" s="347"/>
      <c r="BD108" s="348"/>
      <c r="BE108" s="348"/>
      <c r="BF108" s="348"/>
      <c r="BG108" s="349"/>
      <c r="BI108" s="86" t="str">
        <f>IF(X108=Datos!$AH$2,15,"")</f>
        <v/>
      </c>
      <c r="BJ108" s="86" t="str">
        <f>IF(Z108=Datos!$AI$2,15,"")</f>
        <v/>
      </c>
      <c r="BK108" s="86" t="str">
        <f>IF(AB108=Datos!$AJ$2,15,"")</f>
        <v/>
      </c>
      <c r="BL108" s="86" t="str">
        <f>IF(AD108=Datos!$AK$2,15,"")</f>
        <v/>
      </c>
      <c r="BM108" s="86" t="str">
        <f>IF(AF108=Datos!$AL$2,15,"")</f>
        <v/>
      </c>
      <c r="BN108" s="86" t="str">
        <f>IF(AH108=Datos!$AM$2,15,"")</f>
        <v/>
      </c>
      <c r="BO108" s="86" t="str">
        <f>IF(AJ108=Datos!$AN$2,10,IF(AJ108=Datos!$AN$3,5,IF(AJ108=Datos!$AN$4,"","")))</f>
        <v/>
      </c>
      <c r="BP108" s="86">
        <f t="shared" si="13"/>
        <v>0</v>
      </c>
      <c r="BQ108" s="86" t="str">
        <f>IF(D108="","",IF(BP108&gt;=96,Datos!$AO$2,IF(BP108&gt;=86,Datos!$AO$3,IF(BP108&lt;86,Datos!$AO$4,""))))</f>
        <v/>
      </c>
      <c r="BR108" s="86" t="str">
        <f>IF(AN108="","",IF(AN108=Datos!$AP$2,Datos!$AO$2,IF(AN108=Datos!$AP$3,Datos!$AO$3,IF(AN108=Datos!$AP$4,Datos!$AO$4,""))))</f>
        <v/>
      </c>
      <c r="BS108" s="86" t="str">
        <f t="shared" si="14"/>
        <v/>
      </c>
      <c r="BT108" s="86" t="str">
        <f t="shared" si="15"/>
        <v/>
      </c>
      <c r="BU108" s="86" t="str">
        <f t="shared" si="16"/>
        <v/>
      </c>
      <c r="BV108" s="86" t="str">
        <f t="shared" si="17"/>
        <v/>
      </c>
      <c r="BW108" s="86" t="str">
        <f>IF(BV108=Datos!$AO$2,100,IF(BV108=Datos!$AO$3,50,IF(BV108=Datos!$AO$4,0,"")))</f>
        <v/>
      </c>
      <c r="BX108" s="92"/>
      <c r="BY108" s="92"/>
      <c r="BZ108" s="91"/>
    </row>
    <row r="109" spans="1:78" ht="26.25" customHeight="1">
      <c r="A109" s="18"/>
      <c r="D109" s="436"/>
      <c r="E109" s="436"/>
      <c r="F109" s="436"/>
      <c r="G109" s="436"/>
      <c r="H109" s="436"/>
      <c r="I109" s="436"/>
      <c r="J109" s="436"/>
      <c r="K109" s="436"/>
      <c r="L109" s="436"/>
      <c r="M109" s="436"/>
      <c r="N109" s="436"/>
      <c r="O109" s="436"/>
      <c r="P109" s="436"/>
      <c r="Q109" s="436"/>
      <c r="R109" s="436"/>
      <c r="S109" s="436"/>
      <c r="T109" s="437" t="str">
        <f t="shared" si="12"/>
        <v/>
      </c>
      <c r="U109" s="437"/>
      <c r="V109" s="437"/>
      <c r="W109" s="437"/>
      <c r="X109" s="438"/>
      <c r="Y109" s="439"/>
      <c r="Z109" s="438"/>
      <c r="AA109" s="439"/>
      <c r="AB109" s="438"/>
      <c r="AC109" s="439"/>
      <c r="AD109" s="438"/>
      <c r="AE109" s="439"/>
      <c r="AF109" s="438"/>
      <c r="AG109" s="439"/>
      <c r="AH109" s="438"/>
      <c r="AI109" s="439"/>
      <c r="AJ109" s="438"/>
      <c r="AK109" s="439"/>
      <c r="AL109" s="457" t="str">
        <f t="shared" si="9"/>
        <v/>
      </c>
      <c r="AM109" s="458"/>
      <c r="AN109" s="438"/>
      <c r="AO109" s="459"/>
      <c r="AP109" s="459"/>
      <c r="AQ109" s="439"/>
      <c r="AR109" s="457" t="str">
        <f t="shared" si="10"/>
        <v/>
      </c>
      <c r="AS109" s="458"/>
      <c r="AT109" s="457" t="str">
        <f t="shared" si="11"/>
        <v/>
      </c>
      <c r="AU109" s="533"/>
      <c r="AV109" s="458"/>
      <c r="AW109" s="550"/>
      <c r="AX109" s="551"/>
      <c r="AY109" s="552"/>
      <c r="AZ109" s="550"/>
      <c r="BA109" s="551"/>
      <c r="BB109" s="552"/>
      <c r="BC109" s="347"/>
      <c r="BD109" s="348"/>
      <c r="BE109" s="348"/>
      <c r="BF109" s="348"/>
      <c r="BG109" s="349"/>
      <c r="BI109" s="86" t="str">
        <f>IF(X109=Datos!$AH$2,15,"")</f>
        <v/>
      </c>
      <c r="BJ109" s="86" t="str">
        <f>IF(Z109=Datos!$AI$2,15,"")</f>
        <v/>
      </c>
      <c r="BK109" s="86" t="str">
        <f>IF(AB109=Datos!$AJ$2,15,"")</f>
        <v/>
      </c>
      <c r="BL109" s="86" t="str">
        <f>IF(AD109=Datos!$AK$2,15,"")</f>
        <v/>
      </c>
      <c r="BM109" s="86" t="str">
        <f>IF(AF109=Datos!$AL$2,15,"")</f>
        <v/>
      </c>
      <c r="BN109" s="86" t="str">
        <f>IF(AH109=Datos!$AM$2,15,"")</f>
        <v/>
      </c>
      <c r="BO109" s="86" t="str">
        <f>IF(AJ109=Datos!$AN$2,10,IF(AJ109=Datos!$AN$3,5,IF(AJ109=Datos!$AN$4,"","")))</f>
        <v/>
      </c>
      <c r="BP109" s="86">
        <f t="shared" si="13"/>
        <v>0</v>
      </c>
      <c r="BQ109" s="86" t="str">
        <f>IF(D109="","",IF(BP109&gt;=96,Datos!$AO$2,IF(BP109&gt;=86,Datos!$AO$3,IF(BP109&lt;86,Datos!$AO$4,""))))</f>
        <v/>
      </c>
      <c r="BR109" s="86" t="str">
        <f>IF(AN109="","",IF(AN109=Datos!$AP$2,Datos!$AO$2,IF(AN109=Datos!$AP$3,Datos!$AO$3,IF(AN109=Datos!$AP$4,Datos!$AO$4,""))))</f>
        <v/>
      </c>
      <c r="BS109" s="86" t="str">
        <f t="shared" si="14"/>
        <v/>
      </c>
      <c r="BT109" s="86" t="str">
        <f t="shared" si="15"/>
        <v/>
      </c>
      <c r="BU109" s="86" t="str">
        <f t="shared" si="16"/>
        <v/>
      </c>
      <c r="BV109" s="86" t="str">
        <f t="shared" si="17"/>
        <v/>
      </c>
      <c r="BW109" s="86" t="str">
        <f>IF(BV109=Datos!$AO$2,100,IF(BV109=Datos!$AO$3,50,IF(BV109=Datos!$AO$4,0,"")))</f>
        <v/>
      </c>
      <c r="BX109" s="92"/>
      <c r="BY109" s="92"/>
      <c r="BZ109" s="91"/>
    </row>
    <row r="110" spans="1:78" ht="26.25" customHeight="1">
      <c r="A110" s="18"/>
      <c r="D110" s="436"/>
      <c r="E110" s="436"/>
      <c r="F110" s="436"/>
      <c r="G110" s="436"/>
      <c r="H110" s="436"/>
      <c r="I110" s="436"/>
      <c r="J110" s="436"/>
      <c r="K110" s="436"/>
      <c r="L110" s="436"/>
      <c r="M110" s="436"/>
      <c r="N110" s="436"/>
      <c r="O110" s="436"/>
      <c r="P110" s="436"/>
      <c r="Q110" s="436"/>
      <c r="R110" s="436"/>
      <c r="S110" s="436"/>
      <c r="T110" s="437" t="str">
        <f t="shared" si="12"/>
        <v/>
      </c>
      <c r="U110" s="437"/>
      <c r="V110" s="437"/>
      <c r="W110" s="437"/>
      <c r="X110" s="438"/>
      <c r="Y110" s="439"/>
      <c r="Z110" s="438"/>
      <c r="AA110" s="439"/>
      <c r="AB110" s="438"/>
      <c r="AC110" s="439"/>
      <c r="AD110" s="438"/>
      <c r="AE110" s="439"/>
      <c r="AF110" s="438"/>
      <c r="AG110" s="439"/>
      <c r="AH110" s="438"/>
      <c r="AI110" s="439"/>
      <c r="AJ110" s="438"/>
      <c r="AK110" s="439"/>
      <c r="AL110" s="457" t="str">
        <f t="shared" si="9"/>
        <v/>
      </c>
      <c r="AM110" s="458"/>
      <c r="AN110" s="438"/>
      <c r="AO110" s="459"/>
      <c r="AP110" s="459"/>
      <c r="AQ110" s="439"/>
      <c r="AR110" s="457" t="str">
        <f t="shared" si="10"/>
        <v/>
      </c>
      <c r="AS110" s="458"/>
      <c r="AT110" s="457" t="str">
        <f t="shared" si="11"/>
        <v/>
      </c>
      <c r="AU110" s="533"/>
      <c r="AV110" s="458"/>
      <c r="AW110" s="550"/>
      <c r="AX110" s="551"/>
      <c r="AY110" s="552"/>
      <c r="AZ110" s="550"/>
      <c r="BA110" s="551"/>
      <c r="BB110" s="552"/>
      <c r="BC110" s="347"/>
      <c r="BD110" s="348"/>
      <c r="BE110" s="348"/>
      <c r="BF110" s="348"/>
      <c r="BG110" s="349"/>
      <c r="BI110" s="86" t="str">
        <f>IF(X110=Datos!$AH$2,15,"")</f>
        <v/>
      </c>
      <c r="BJ110" s="86" t="str">
        <f>IF(Z110=Datos!$AI$2,15,"")</f>
        <v/>
      </c>
      <c r="BK110" s="86" t="str">
        <f>IF(AB110=Datos!$AJ$2,15,"")</f>
        <v/>
      </c>
      <c r="BL110" s="86" t="str">
        <f>IF(AD110=Datos!$AK$2,15,"")</f>
        <v/>
      </c>
      <c r="BM110" s="86" t="str">
        <f>IF(AF110=Datos!$AL$2,15,"")</f>
        <v/>
      </c>
      <c r="BN110" s="86" t="str">
        <f>IF(AH110=Datos!$AM$2,15,"")</f>
        <v/>
      </c>
      <c r="BO110" s="86" t="str">
        <f>IF(AJ110=Datos!$AN$2,10,IF(AJ110=Datos!$AN$3,5,IF(AJ110=Datos!$AN$4,"","")))</f>
        <v/>
      </c>
      <c r="BP110" s="86">
        <f t="shared" si="13"/>
        <v>0</v>
      </c>
      <c r="BQ110" s="86" t="str">
        <f>IF(D110="","",IF(BP110&gt;=96,Datos!$AO$2,IF(BP110&gt;=86,Datos!$AO$3,IF(BP110&lt;86,Datos!$AO$4,""))))</f>
        <v/>
      </c>
      <c r="BR110" s="86" t="str">
        <f>IF(AN110="","",IF(AN110=Datos!$AP$2,Datos!$AO$2,IF(AN110=Datos!$AP$3,Datos!$AO$3,IF(AN110=Datos!$AP$4,Datos!$AO$4,""))))</f>
        <v/>
      </c>
      <c r="BS110" s="86" t="str">
        <f t="shared" si="14"/>
        <v/>
      </c>
      <c r="BT110" s="86" t="str">
        <f t="shared" si="15"/>
        <v/>
      </c>
      <c r="BU110" s="86" t="str">
        <f t="shared" si="16"/>
        <v/>
      </c>
      <c r="BV110" s="86" t="str">
        <f t="shared" si="17"/>
        <v/>
      </c>
      <c r="BW110" s="86" t="str">
        <f>IF(BV110=Datos!$AO$2,100,IF(BV110=Datos!$AO$3,50,IF(BV110=Datos!$AO$4,0,"")))</f>
        <v/>
      </c>
      <c r="BX110" s="92"/>
      <c r="BY110" s="92"/>
      <c r="BZ110" s="91"/>
    </row>
    <row r="111" spans="1:78" ht="26.25" customHeight="1">
      <c r="A111" s="18"/>
      <c r="D111" s="436"/>
      <c r="E111" s="436"/>
      <c r="F111" s="436"/>
      <c r="G111" s="436"/>
      <c r="H111" s="436"/>
      <c r="I111" s="436"/>
      <c r="J111" s="436"/>
      <c r="K111" s="436"/>
      <c r="L111" s="436"/>
      <c r="M111" s="436"/>
      <c r="N111" s="436"/>
      <c r="O111" s="436"/>
      <c r="P111" s="436"/>
      <c r="Q111" s="436"/>
      <c r="R111" s="436"/>
      <c r="S111" s="436"/>
      <c r="T111" s="437" t="str">
        <f t="shared" si="12"/>
        <v/>
      </c>
      <c r="U111" s="437"/>
      <c r="V111" s="437"/>
      <c r="W111" s="437"/>
      <c r="X111" s="438"/>
      <c r="Y111" s="439"/>
      <c r="Z111" s="438"/>
      <c r="AA111" s="439"/>
      <c r="AB111" s="438"/>
      <c r="AC111" s="439"/>
      <c r="AD111" s="438"/>
      <c r="AE111" s="439"/>
      <c r="AF111" s="438"/>
      <c r="AG111" s="439"/>
      <c r="AH111" s="438"/>
      <c r="AI111" s="439"/>
      <c r="AJ111" s="438"/>
      <c r="AK111" s="439"/>
      <c r="AL111" s="457" t="str">
        <f t="shared" si="9"/>
        <v/>
      </c>
      <c r="AM111" s="458"/>
      <c r="AN111" s="438"/>
      <c r="AO111" s="459"/>
      <c r="AP111" s="459"/>
      <c r="AQ111" s="439"/>
      <c r="AR111" s="457" t="str">
        <f t="shared" si="10"/>
        <v/>
      </c>
      <c r="AS111" s="458"/>
      <c r="AT111" s="457" t="str">
        <f t="shared" si="11"/>
        <v/>
      </c>
      <c r="AU111" s="533"/>
      <c r="AV111" s="458"/>
      <c r="AW111" s="553"/>
      <c r="AX111" s="554"/>
      <c r="AY111" s="555"/>
      <c r="AZ111" s="553"/>
      <c r="BA111" s="554"/>
      <c r="BB111" s="555"/>
      <c r="BC111" s="347"/>
      <c r="BD111" s="348"/>
      <c r="BE111" s="348"/>
      <c r="BF111" s="348"/>
      <c r="BG111" s="349"/>
      <c r="BI111" s="86" t="str">
        <f>IF(X111=Datos!$AH$2,15,"")</f>
        <v/>
      </c>
      <c r="BJ111" s="86" t="str">
        <f>IF(Z111=Datos!$AI$2,15,"")</f>
        <v/>
      </c>
      <c r="BK111" s="86" t="str">
        <f>IF(AB111=Datos!$AJ$2,15,"")</f>
        <v/>
      </c>
      <c r="BL111" s="86" t="str">
        <f>IF(AD111=Datos!$AK$2,15,"")</f>
        <v/>
      </c>
      <c r="BM111" s="86" t="str">
        <f>IF(AF111=Datos!$AL$2,15,"")</f>
        <v/>
      </c>
      <c r="BN111" s="86" t="str">
        <f>IF(AH111=Datos!$AM$2,15,"")</f>
        <v/>
      </c>
      <c r="BO111" s="86" t="str">
        <f>IF(AJ111=Datos!$AN$2,10,IF(AJ111=Datos!$AN$3,5,IF(AJ111=Datos!$AN$4,"","")))</f>
        <v/>
      </c>
      <c r="BP111" s="86">
        <f t="shared" si="13"/>
        <v>0</v>
      </c>
      <c r="BQ111" s="86" t="str">
        <f>IF(D111="","",IF(BP111&gt;=96,Datos!$AO$2,IF(BP111&gt;=86,Datos!$AO$3,IF(BP111&lt;86,Datos!$AO$4,""))))</f>
        <v/>
      </c>
      <c r="BR111" s="86" t="str">
        <f>IF(AN111="","",IF(AN111=Datos!$AP$2,Datos!$AO$2,IF(AN111=Datos!$AP$3,Datos!$AO$3,IF(AN111=Datos!$AP$4,Datos!$AO$4,""))))</f>
        <v/>
      </c>
      <c r="BS111" s="86" t="str">
        <f t="shared" si="14"/>
        <v/>
      </c>
      <c r="BT111" s="86" t="str">
        <f t="shared" si="15"/>
        <v/>
      </c>
      <c r="BU111" s="86" t="str">
        <f t="shared" si="16"/>
        <v/>
      </c>
      <c r="BV111" s="86" t="str">
        <f t="shared" si="17"/>
        <v/>
      </c>
      <c r="BW111" s="86" t="str">
        <f>IF(BV111=Datos!$AO$2,100,IF(BV111=Datos!$AO$3,50,IF(BV111=Datos!$AO$4,0,"")))</f>
        <v/>
      </c>
      <c r="BX111" s="92"/>
      <c r="BY111" s="92"/>
      <c r="BZ111" s="91"/>
    </row>
    <row r="112" spans="1:78" ht="15" customHeight="1">
      <c r="A112" s="18"/>
      <c r="BF112" s="41"/>
      <c r="BG112" s="20"/>
      <c r="BI112" s="85"/>
      <c r="BJ112" s="85"/>
      <c r="BK112" s="85"/>
      <c r="BL112" s="85"/>
      <c r="BM112" s="85"/>
      <c r="BN112" s="85"/>
      <c r="BO112" s="85" t="s">
        <v>545</v>
      </c>
      <c r="BP112" s="85">
        <f>IF(COUNTA(D102:D111)=0,0,SUM(BP102:BP111)/(COUNTA(D102:D111)))</f>
        <v>0</v>
      </c>
      <c r="BV112" s="86" t="s">
        <v>546</v>
      </c>
      <c r="BW112" s="86">
        <f>IF(COUNTA(D102:D111)=0,0,SUM(BW102:BW111)/(COUNTA(D102:S111)))</f>
        <v>0</v>
      </c>
      <c r="BX112" s="90" t="str">
        <f>IF(BW112="","",IF(BW112=100,Datos!$AO$2,IF(BW112&gt;=50,Datos!$AO$3,Datos!$AO$4)))</f>
        <v>Débil</v>
      </c>
      <c r="BY112" s="90" t="str">
        <f>IF(AZ102="","",AZ102)</f>
        <v/>
      </c>
      <c r="BZ112" s="90" t="str">
        <f>IF(OR(BX112="",BY112=""),"",IF($AK$13=1,0,IF(AND(BX112=Datos!$AO$2,BY112=Datos!$AR$2),2,IF(AND(BX112=Datos!$AO$2,BY112=Datos!$AR$3),1,IF(AND(BX112=Datos!$AO$2,BY112=Datos!$AR$4),0,IF(AND(BX112=Datos!$AO$3,BY112=Datos!$AR$2),1,IF(AND(BX112=Datos!$AO$3,BY112=Datos!$AR$3),0,IF(AND(BX112=Datos!$AO$3,BY112=Datos!$AR$4),0,IF(BX112=Datos!$AO$4,0,"")))))))))</f>
        <v/>
      </c>
    </row>
    <row r="113" spans="1:73" ht="15" customHeight="1" thickBot="1">
      <c r="A113" s="51"/>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52"/>
      <c r="AV113" s="52"/>
      <c r="AW113" s="52"/>
      <c r="AX113" s="52"/>
      <c r="AY113" s="52"/>
      <c r="AZ113" s="52"/>
      <c r="BA113" s="52"/>
      <c r="BB113" s="52"/>
      <c r="BC113" s="52"/>
      <c r="BD113" s="52"/>
      <c r="BE113" s="52"/>
      <c r="BF113" s="52"/>
      <c r="BG113" s="54"/>
    </row>
    <row r="114" spans="1:73" ht="32.25" customHeight="1" thickBot="1">
      <c r="A114" s="380" t="str">
        <f>IF(AK13=Datos!$A$6,"VALORACIÓN DE LA OPORTUNIDAD","VALORACIÓN DEL RIESGO")</f>
        <v>VALORACIÓN DEL RIESGO</v>
      </c>
      <c r="B114" s="381"/>
      <c r="C114" s="381"/>
      <c r="D114" s="381"/>
      <c r="E114" s="381"/>
      <c r="F114" s="381"/>
      <c r="G114" s="381"/>
      <c r="H114" s="381"/>
      <c r="I114" s="381"/>
      <c r="J114" s="382"/>
      <c r="K114" s="27"/>
      <c r="L114" s="27"/>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7"/>
      <c r="BO114" s="11" t="s">
        <v>545</v>
      </c>
      <c r="BP114" s="11">
        <f>IF(COUNTA(D102:S111)=0,0,SUM(BP102:BP106)/(COUNTA(D102:S111)))</f>
        <v>0</v>
      </c>
    </row>
    <row r="115" spans="1:73" ht="27" customHeight="1">
      <c r="A115" s="57"/>
      <c r="B115" s="175"/>
      <c r="C115" s="175"/>
      <c r="D115" s="175"/>
      <c r="E115" s="175"/>
      <c r="F115" s="175"/>
      <c r="G115" s="175"/>
      <c r="H115" s="175"/>
      <c r="I115" s="175"/>
      <c r="J115" s="175"/>
      <c r="K115" s="19"/>
      <c r="L115" s="19"/>
      <c r="BG115" s="20"/>
    </row>
    <row r="116" spans="1:73" ht="21" customHeight="1">
      <c r="A116" s="57"/>
      <c r="B116" s="175"/>
      <c r="C116" s="175"/>
      <c r="D116" s="175"/>
      <c r="E116" s="175"/>
      <c r="F116" s="175"/>
      <c r="G116" s="175"/>
      <c r="H116" s="175"/>
      <c r="I116" s="175"/>
      <c r="J116" s="175"/>
      <c r="K116" s="19"/>
      <c r="L116" s="19"/>
      <c r="U116" s="508" t="str">
        <f>IF(AK13=Datos!$A$6,"Número máximo de cuadrantes a aumentar","Número máximo de cuadrantes a disminuir")</f>
        <v>Número máximo de cuadrantes a disminuir</v>
      </c>
      <c r="V116" s="509"/>
      <c r="W116" s="510"/>
      <c r="X116" s="510"/>
      <c r="Y116" s="510"/>
      <c r="Z116" s="510"/>
      <c r="AA116" s="510"/>
      <c r="AB116" s="510"/>
      <c r="AC116" s="510"/>
      <c r="AD116" s="510"/>
      <c r="AE116" s="510"/>
      <c r="AF116" s="510"/>
      <c r="AG116" s="510"/>
      <c r="AH116" s="510"/>
      <c r="AI116" s="510"/>
      <c r="AJ116" s="510"/>
      <c r="AK116" s="511"/>
      <c r="BG116" s="20"/>
    </row>
    <row r="117" spans="1:73">
      <c r="A117" s="57"/>
      <c r="B117" s="175"/>
      <c r="C117" s="175"/>
      <c r="D117" s="175"/>
      <c r="E117" s="175"/>
      <c r="F117" s="175"/>
      <c r="G117" s="175"/>
      <c r="H117" s="175"/>
      <c r="I117" s="175"/>
      <c r="J117" s="175"/>
      <c r="K117" s="19"/>
      <c r="L117" s="19"/>
      <c r="U117" s="512" t="s">
        <v>485</v>
      </c>
      <c r="V117" s="513"/>
      <c r="W117" s="513"/>
      <c r="X117" s="513"/>
      <c r="Y117" s="513"/>
      <c r="Z117" s="514">
        <f>IF(COUNTA(D87:D96)=0,0,IF(BZ97=0,0,BZ97))</f>
        <v>0</v>
      </c>
      <c r="AA117" s="515"/>
      <c r="AE117" s="524" t="s">
        <v>487</v>
      </c>
      <c r="AF117" s="524"/>
      <c r="AG117" s="524"/>
      <c r="AH117" s="524"/>
      <c r="AI117" s="512"/>
      <c r="AJ117" s="516">
        <f>IF(COUNTA(D102:D111)=0,0,IF(BZ112=0,0,BZ112))</f>
        <v>0</v>
      </c>
      <c r="AK117" s="516"/>
      <c r="BG117" s="20"/>
    </row>
    <row r="118" spans="1:73">
      <c r="A118" s="57"/>
      <c r="B118" s="175"/>
      <c r="C118" s="175"/>
      <c r="D118" s="175"/>
      <c r="E118" s="175"/>
      <c r="F118" s="175"/>
      <c r="G118" s="175"/>
      <c r="H118" s="175"/>
      <c r="I118" s="175"/>
      <c r="J118" s="175"/>
      <c r="K118" s="19"/>
      <c r="L118" s="19"/>
      <c r="U118" s="32"/>
      <c r="V118" s="32"/>
      <c r="W118" s="32"/>
      <c r="X118" s="32"/>
      <c r="Y118" s="32"/>
      <c r="Z118" s="32"/>
      <c r="AA118" s="32"/>
      <c r="AE118" s="32"/>
      <c r="AF118" s="32"/>
      <c r="AG118" s="32"/>
      <c r="AH118" s="32"/>
      <c r="AI118" s="32"/>
      <c r="AJ118" s="32"/>
      <c r="AK118" s="32"/>
      <c r="BG118" s="20"/>
    </row>
    <row r="119" spans="1:73" ht="14.45" customHeight="1">
      <c r="A119" s="57"/>
      <c r="B119" s="175"/>
      <c r="C119" s="175"/>
      <c r="D119" s="175"/>
      <c r="E119" s="175"/>
      <c r="F119" s="175"/>
      <c r="G119" s="175"/>
      <c r="H119" s="175"/>
      <c r="I119" s="175"/>
      <c r="J119" s="175"/>
      <c r="K119" s="19"/>
      <c r="L119" s="19"/>
      <c r="BG119" s="20"/>
    </row>
    <row r="120" spans="1:73">
      <c r="A120" s="57"/>
      <c r="B120" s="175"/>
      <c r="C120" s="175"/>
      <c r="D120" s="175"/>
      <c r="E120" s="175"/>
      <c r="F120" s="175"/>
      <c r="G120" s="175"/>
      <c r="H120" s="175"/>
      <c r="I120" s="175"/>
      <c r="J120" s="175"/>
      <c r="K120" s="19"/>
      <c r="L120" s="19"/>
      <c r="BG120" s="20"/>
    </row>
    <row r="121" spans="1:73" ht="14.45" customHeight="1">
      <c r="A121" s="18"/>
      <c r="Z121" s="401" t="s">
        <v>486</v>
      </c>
      <c r="AA121" s="401"/>
      <c r="AB121" s="401"/>
      <c r="AC121" s="401"/>
      <c r="AD121" s="401"/>
      <c r="AE121" s="401"/>
      <c r="AF121" s="401"/>
      <c r="AG121" s="401"/>
      <c r="AH121" s="401"/>
      <c r="AI121" s="401"/>
      <c r="AJ121" s="401"/>
      <c r="AK121" s="401"/>
      <c r="BG121" s="20"/>
      <c r="BK121" s="372" t="s">
        <v>551</v>
      </c>
      <c r="BL121" s="372"/>
      <c r="BM121" s="372"/>
    </row>
    <row r="122" spans="1:73" ht="14.45" customHeight="1">
      <c r="A122" s="18"/>
      <c r="D122" s="455" t="s">
        <v>489</v>
      </c>
      <c r="E122" s="455"/>
      <c r="F122" s="455"/>
      <c r="G122" s="455"/>
      <c r="Z122" s="28"/>
      <c r="BG122" s="20"/>
      <c r="BK122" s="372"/>
      <c r="BL122" s="372"/>
      <c r="BM122" s="372"/>
      <c r="BN122" s="39"/>
      <c r="BO122" s="39"/>
      <c r="BP122" s="372" t="s">
        <v>482</v>
      </c>
      <c r="BQ122" s="372" t="s">
        <v>483</v>
      </c>
      <c r="BS122" s="11" t="s">
        <v>484</v>
      </c>
    </row>
    <row r="123" spans="1:73" ht="14.45" customHeight="1">
      <c r="A123" s="18"/>
      <c r="R123" s="460" t="str">
        <f>Datos!O2</f>
        <v>Rara vez   -  (1)</v>
      </c>
      <c r="S123" s="460"/>
      <c r="T123" s="460"/>
      <c r="U123" s="460"/>
      <c r="V123" s="460"/>
      <c r="W123" s="460"/>
      <c r="AB123" s="519" t="str">
        <f>IF(AK13=Datos!$A$6,"Escala de impacto-beneficio resultante","Escala de impacto resultante")</f>
        <v>Escala de impacto resultante</v>
      </c>
      <c r="AC123" s="432"/>
      <c r="AD123" s="432"/>
      <c r="AE123" s="432"/>
      <c r="AF123" s="432"/>
      <c r="AG123" s="432"/>
      <c r="AH123" s="432"/>
      <c r="AI123" s="432"/>
      <c r="AJ123" s="432"/>
      <c r="AK123" s="520"/>
      <c r="BG123" s="20"/>
      <c r="BK123" s="11" t="s">
        <v>485</v>
      </c>
      <c r="BL123" s="26" t="str">
        <f>IF(AK13=Datos!A6,BQ133,BL133)</f>
        <v/>
      </c>
      <c r="BM123" s="26" t="e">
        <f>INDEX($R$123:$W$127,$BL$123,1)</f>
        <v>#VALUE!</v>
      </c>
      <c r="BP123" s="399"/>
      <c r="BQ123" s="399"/>
      <c r="BS123" s="11" t="s">
        <v>485</v>
      </c>
      <c r="BT123" s="26" t="str">
        <f>IF($AK$13&lt;&gt;"",BL123,"")</f>
        <v/>
      </c>
      <c r="BU123" s="26" t="str">
        <f>IF($AK$13&lt;&gt;"",$BM$123,"")</f>
        <v/>
      </c>
    </row>
    <row r="124" spans="1:73" ht="14.45" customHeight="1">
      <c r="A124" s="18"/>
      <c r="R124" s="460" t="str">
        <f>Datos!O3</f>
        <v>Improbable   -  (2)</v>
      </c>
      <c r="S124" s="460"/>
      <c r="T124" s="460"/>
      <c r="U124" s="460"/>
      <c r="V124" s="460"/>
      <c r="W124" s="460"/>
      <c r="AB124" s="432">
        <f>AB66</f>
        <v>1</v>
      </c>
      <c r="AC124" s="432"/>
      <c r="AD124" s="432">
        <f>AD66</f>
        <v>2</v>
      </c>
      <c r="AE124" s="432"/>
      <c r="AF124" s="432">
        <f>AF66</f>
        <v>3</v>
      </c>
      <c r="AG124" s="432"/>
      <c r="AH124" s="432">
        <f>AH66</f>
        <v>4</v>
      </c>
      <c r="AI124" s="432"/>
      <c r="AJ124" s="432">
        <f>AJ66</f>
        <v>5</v>
      </c>
      <c r="AK124" s="432"/>
      <c r="BG124" s="20"/>
      <c r="BK124" s="11" t="s">
        <v>487</v>
      </c>
      <c r="BL124" s="26" t="str">
        <f>IF($AK$13&lt;&gt;"",(INDEX($BK$126:$BN$132,MATCH($BT$63,$BK$126:$BK$132,0),MATCH($AJ$117,$BK$127:$BN$127,0))),"")</f>
        <v/>
      </c>
      <c r="BM124" s="26" t="e">
        <f>INDEX($R$130:$W$134,$BL$124,1)</f>
        <v>#VALUE!</v>
      </c>
      <c r="BO124" s="11" t="s">
        <v>552</v>
      </c>
      <c r="BP124" s="26" t="str">
        <f>IF($AK$13&lt;&gt;"",(INDEX($BK$126:$BN$132,MATCH($BT$63,$BK$126:$BK$132,0),MATCH($AJ$117,$BK$127:$BN$127,0))),"")</f>
        <v/>
      </c>
      <c r="BQ124" s="26" t="e">
        <f>INDEX($R$130:$W$134,$BP$124+1,1)</f>
        <v>#VALUE!</v>
      </c>
      <c r="BS124" s="11" t="s">
        <v>487</v>
      </c>
      <c r="BT124" s="26" t="str">
        <f>IF($AK$13="","",IF($AK$13=1,$BP$124,$BL$124))</f>
        <v/>
      </c>
      <c r="BU124" s="26" t="str">
        <f>IF($AK$13="","",IF($AK$13=1,$BQ$124,$BM$124))</f>
        <v/>
      </c>
    </row>
    <row r="125" spans="1:73" ht="28.5" customHeight="1">
      <c r="A125" s="18"/>
      <c r="E125" s="525" t="s">
        <v>553</v>
      </c>
      <c r="F125" s="525"/>
      <c r="G125" s="525"/>
      <c r="H125" s="525"/>
      <c r="I125" s="525"/>
      <c r="J125" s="525"/>
      <c r="K125" s="525"/>
      <c r="L125" s="525"/>
      <c r="M125" s="525"/>
      <c r="N125" s="525"/>
      <c r="O125" s="525"/>
      <c r="P125" s="525"/>
      <c r="R125" s="460" t="str">
        <f>Datos!O4</f>
        <v>Posible   -  (3)</v>
      </c>
      <c r="S125" s="460"/>
      <c r="T125" s="460"/>
      <c r="U125" s="460"/>
      <c r="V125" s="460"/>
      <c r="W125" s="460"/>
      <c r="Z125" s="402" t="s">
        <v>492</v>
      </c>
      <c r="AA125" s="433">
        <f>AA67</f>
        <v>1</v>
      </c>
      <c r="AB125" s="383" t="str">
        <f>IF(ISERROR(BL140=TRUE),"",IF(BL140="","",BL140))</f>
        <v/>
      </c>
      <c r="AC125" s="384"/>
      <c r="AD125" s="383" t="str">
        <f>IF(ISERROR(BM140=TRUE),"",IF(BM140="","",BM140))</f>
        <v/>
      </c>
      <c r="AE125" s="384"/>
      <c r="AF125" s="387" t="str">
        <f>IF(ISERROR(BN140=TRUE),"",IF(BN140="","",BN140))</f>
        <v/>
      </c>
      <c r="AG125" s="388"/>
      <c r="AH125" s="391" t="str">
        <f>IF(ISERROR(BO140=TRUE),"",IF(BO140="","",BO140))</f>
        <v/>
      </c>
      <c r="AI125" s="392"/>
      <c r="AJ125" s="395" t="str">
        <f>IF(ISERROR(BP140=TRUE),"",IF(BP140="","",BP140))</f>
        <v/>
      </c>
      <c r="AK125" s="396"/>
      <c r="AP125" s="484" t="str">
        <f>IF(AK13=Datos!$A$6,"Zona de ubicación de la oportunidad","Zona de ubicación del riesgo")</f>
        <v>Zona de ubicación del riesgo</v>
      </c>
      <c r="AQ125" s="484"/>
      <c r="AR125" s="484"/>
      <c r="AS125" s="484"/>
      <c r="AT125" s="484"/>
      <c r="AU125" s="484"/>
      <c r="AV125" s="484"/>
      <c r="AW125" s="484"/>
      <c r="AX125" s="484"/>
      <c r="AY125" s="484"/>
      <c r="AZ125" s="484"/>
      <c r="BA125" s="484"/>
      <c r="BB125" s="484"/>
      <c r="BC125" s="484"/>
      <c r="BD125" s="484"/>
      <c r="BE125" s="484"/>
      <c r="BF125" s="484"/>
      <c r="BG125" s="20"/>
    </row>
    <row r="126" spans="1:73" ht="14.45" customHeight="1">
      <c r="A126" s="18"/>
      <c r="J126" s="40"/>
      <c r="K126" s="41"/>
      <c r="L126" s="41"/>
      <c r="M126" s="41"/>
      <c r="N126" s="41"/>
      <c r="O126" s="41"/>
      <c r="P126" s="42"/>
      <c r="R126" s="460" t="str">
        <f>Datos!O5</f>
        <v>Probable   -  (4)</v>
      </c>
      <c r="S126" s="460"/>
      <c r="T126" s="460"/>
      <c r="U126" s="460"/>
      <c r="V126" s="460"/>
      <c r="W126" s="460"/>
      <c r="Z126" s="403"/>
      <c r="AA126" s="433"/>
      <c r="AB126" s="385"/>
      <c r="AC126" s="386"/>
      <c r="AD126" s="385"/>
      <c r="AE126" s="386"/>
      <c r="AF126" s="389"/>
      <c r="AG126" s="390"/>
      <c r="AH126" s="393"/>
      <c r="AI126" s="394"/>
      <c r="AJ126" s="397"/>
      <c r="AK126" s="398"/>
      <c r="AP126" s="516" t="str">
        <f>IF(OR(J127="",J134=""),"",(INDEX($BK$65:$BP$70,MATCH($BU$123,$BK$65:$BK$70,0),MATCH($BU$124,$BK$65:$BP$65,0))))</f>
        <v/>
      </c>
      <c r="AQ126" s="516"/>
      <c r="AR126" s="516"/>
      <c r="AS126" s="516"/>
      <c r="AT126" s="516"/>
      <c r="AU126" s="516"/>
      <c r="AV126" s="516"/>
      <c r="AW126" s="516"/>
      <c r="AX126" s="516"/>
      <c r="AY126" s="516"/>
      <c r="AZ126" s="516"/>
      <c r="BA126" s="516"/>
      <c r="BB126" s="516"/>
      <c r="BC126" s="516"/>
      <c r="BD126" s="516"/>
      <c r="BE126" s="516"/>
      <c r="BF126" s="516"/>
      <c r="BG126" s="20"/>
      <c r="BK126" s="95"/>
      <c r="BL126" s="504" t="s">
        <v>554</v>
      </c>
      <c r="BM126" s="505"/>
      <c r="BN126" s="506"/>
      <c r="BP126" s="95"/>
      <c r="BQ126" s="504" t="s">
        <v>555</v>
      </c>
      <c r="BR126" s="505"/>
      <c r="BS126" s="506"/>
    </row>
    <row r="127" spans="1:73" ht="28.5" customHeight="1">
      <c r="A127" s="18"/>
      <c r="J127" s="507" t="str">
        <f>IF(J72="","",BU123)</f>
        <v/>
      </c>
      <c r="K127" s="507"/>
      <c r="L127" s="507"/>
      <c r="M127" s="507"/>
      <c r="N127" s="507"/>
      <c r="O127" s="507"/>
      <c r="P127" s="507"/>
      <c r="R127" s="460" t="str">
        <f>Datos!O6</f>
        <v>Casi seguro   -  (5)</v>
      </c>
      <c r="S127" s="460"/>
      <c r="T127" s="460"/>
      <c r="U127" s="460"/>
      <c r="V127" s="460"/>
      <c r="W127" s="460"/>
      <c r="Z127" s="403"/>
      <c r="AA127" s="433">
        <f>AA69</f>
        <v>2</v>
      </c>
      <c r="AB127" s="383" t="str">
        <f>IF(ISERROR(BL141=TRUE),"",IF(BL141="","",BL141))</f>
        <v/>
      </c>
      <c r="AC127" s="384"/>
      <c r="AD127" s="383" t="str">
        <f>IF(ISERROR(BM141=TRUE),"",IF(BM141="","",BM141))</f>
        <v/>
      </c>
      <c r="AE127" s="384"/>
      <c r="AF127" s="387" t="str">
        <f>IF(ISERROR(BN141=TRUE),"",IF(BN141="","",BN141))</f>
        <v/>
      </c>
      <c r="AG127" s="388"/>
      <c r="AH127" s="391" t="str">
        <f>IF(ISERROR(BO141=TRUE),"",IF(BO141="","",BO141))</f>
        <v/>
      </c>
      <c r="AI127" s="392"/>
      <c r="AJ127" s="395" t="str">
        <f>IF(ISERROR(BP141=TRUE),"",IF(BP141="","",BP141))</f>
        <v/>
      </c>
      <c r="AK127" s="396"/>
      <c r="AP127" s="516"/>
      <c r="AQ127" s="516"/>
      <c r="AR127" s="516"/>
      <c r="AS127" s="516"/>
      <c r="AT127" s="516"/>
      <c r="AU127" s="516"/>
      <c r="AV127" s="516"/>
      <c r="AW127" s="516"/>
      <c r="AX127" s="516"/>
      <c r="AY127" s="516"/>
      <c r="AZ127" s="516"/>
      <c r="BA127" s="516"/>
      <c r="BB127" s="516"/>
      <c r="BC127" s="516"/>
      <c r="BD127" s="516"/>
      <c r="BE127" s="516"/>
      <c r="BF127" s="516"/>
      <c r="BG127" s="20"/>
      <c r="BK127" s="96" t="s">
        <v>556</v>
      </c>
      <c r="BL127" s="96">
        <v>0</v>
      </c>
      <c r="BM127" s="96">
        <v>1</v>
      </c>
      <c r="BN127" s="96">
        <v>2</v>
      </c>
      <c r="BO127" s="37"/>
      <c r="BP127" s="96" t="s">
        <v>556</v>
      </c>
      <c r="BQ127" s="96">
        <v>0</v>
      </c>
      <c r="BR127" s="96">
        <v>1</v>
      </c>
      <c r="BS127" s="96">
        <v>2</v>
      </c>
    </row>
    <row r="128" spans="1:73" ht="14.45" customHeight="1">
      <c r="A128" s="18"/>
      <c r="J128" s="43"/>
      <c r="K128" s="44"/>
      <c r="L128" s="44"/>
      <c r="M128" s="44"/>
      <c r="N128" s="44"/>
      <c r="O128" s="44"/>
      <c r="P128" s="45"/>
      <c r="Z128" s="403"/>
      <c r="AA128" s="433"/>
      <c r="AB128" s="385"/>
      <c r="AC128" s="386"/>
      <c r="AD128" s="385"/>
      <c r="AE128" s="386"/>
      <c r="AF128" s="389"/>
      <c r="AG128" s="390"/>
      <c r="AH128" s="393"/>
      <c r="AI128" s="394"/>
      <c r="AJ128" s="397"/>
      <c r="AK128" s="398"/>
      <c r="BG128" s="20"/>
      <c r="BK128" s="96">
        <v>1</v>
      </c>
      <c r="BL128" s="96">
        <v>1</v>
      </c>
      <c r="BM128" s="96">
        <v>1</v>
      </c>
      <c r="BN128" s="96">
        <v>1</v>
      </c>
      <c r="BO128" s="37"/>
      <c r="BP128" s="96">
        <v>1</v>
      </c>
      <c r="BQ128" s="96">
        <v>1</v>
      </c>
      <c r="BR128" s="96">
        <v>2</v>
      </c>
      <c r="BS128" s="96">
        <v>3</v>
      </c>
    </row>
    <row r="129" spans="1:71" ht="14.45" customHeight="1">
      <c r="A129" s="18"/>
      <c r="R129" s="58"/>
      <c r="S129" s="58"/>
      <c r="Z129" s="403"/>
      <c r="AA129" s="433">
        <f>AA71</f>
        <v>3</v>
      </c>
      <c r="AB129" s="383" t="str">
        <f>IF(ISERROR(BL142=TRUE),"",IF(BL142="","",BL142))</f>
        <v/>
      </c>
      <c r="AC129" s="384"/>
      <c r="AD129" s="387" t="str">
        <f>IF(ISERROR(BM142=TRUE),"",IF(BM142="","",BM142))</f>
        <v/>
      </c>
      <c r="AE129" s="388"/>
      <c r="AF129" s="391" t="str">
        <f>IF(ISERROR(BN142=TRUE),"",IF(BN142="","",BN142))</f>
        <v/>
      </c>
      <c r="AG129" s="392"/>
      <c r="AH129" s="395" t="str">
        <f>IF(ISERROR(BO142=TRUE),"",IF(BO142="","",BO142))</f>
        <v/>
      </c>
      <c r="AI129" s="396"/>
      <c r="AJ129" s="395" t="str">
        <f>IF(ISERROR(BP142=TRUE),"",IF(BP142="","",BP142))</f>
        <v/>
      </c>
      <c r="AK129" s="396"/>
      <c r="AP129" s="484" t="s">
        <v>495</v>
      </c>
      <c r="AQ129" s="484"/>
      <c r="AR129" s="484"/>
      <c r="AS129" s="484"/>
      <c r="AT129" s="484"/>
      <c r="AU129" s="484"/>
      <c r="AV129" s="484"/>
      <c r="AW129" s="484"/>
      <c r="AX129" s="484"/>
      <c r="AY129" s="484"/>
      <c r="AZ129" s="484"/>
      <c r="BA129" s="484"/>
      <c r="BB129" s="484"/>
      <c r="BC129" s="484"/>
      <c r="BD129" s="484"/>
      <c r="BE129" s="484"/>
      <c r="BF129" s="484"/>
      <c r="BG129" s="20"/>
      <c r="BK129" s="96">
        <v>2</v>
      </c>
      <c r="BL129" s="96">
        <v>2</v>
      </c>
      <c r="BM129" s="96">
        <v>1</v>
      </c>
      <c r="BN129" s="96">
        <v>1</v>
      </c>
      <c r="BO129" s="37"/>
      <c r="BP129" s="96">
        <v>2</v>
      </c>
      <c r="BQ129" s="96">
        <v>2</v>
      </c>
      <c r="BR129" s="96">
        <v>3</v>
      </c>
      <c r="BS129" s="96">
        <v>4</v>
      </c>
    </row>
    <row r="130" spans="1:71" ht="28.5" customHeight="1">
      <c r="A130" s="18"/>
      <c r="R130" s="460" t="str">
        <f>IF($AK$13=1,Datos!P2,IF(OR($AK$13=2,$AK$13=3,$AK$13=4),Datos!Q2,IF($AK$13=5,Datos!R2,"")))</f>
        <v/>
      </c>
      <c r="S130" s="460"/>
      <c r="T130" s="460"/>
      <c r="U130" s="460"/>
      <c r="V130" s="460"/>
      <c r="W130" s="460"/>
      <c r="Z130" s="403"/>
      <c r="AA130" s="433"/>
      <c r="AB130" s="385"/>
      <c r="AC130" s="386"/>
      <c r="AD130" s="389"/>
      <c r="AE130" s="390"/>
      <c r="AF130" s="393"/>
      <c r="AG130" s="394"/>
      <c r="AH130" s="397"/>
      <c r="AI130" s="398"/>
      <c r="AJ130" s="397"/>
      <c r="AK130" s="398"/>
      <c r="AP130" s="400"/>
      <c r="AQ130" s="400"/>
      <c r="AR130" s="400"/>
      <c r="AS130" s="400"/>
      <c r="AT130" s="400"/>
      <c r="AU130" s="400"/>
      <c r="AV130" s="400"/>
      <c r="AW130" s="400"/>
      <c r="AX130" s="400"/>
      <c r="AY130" s="400"/>
      <c r="AZ130" s="400"/>
      <c r="BA130" s="400"/>
      <c r="BB130" s="400"/>
      <c r="BC130" s="400"/>
      <c r="BD130" s="400"/>
      <c r="BE130" s="400"/>
      <c r="BF130" s="400"/>
      <c r="BG130" s="20"/>
      <c r="BK130" s="96">
        <v>3</v>
      </c>
      <c r="BL130" s="96">
        <v>3</v>
      </c>
      <c r="BM130" s="96">
        <v>2</v>
      </c>
      <c r="BN130" s="96">
        <v>1</v>
      </c>
      <c r="BO130" s="37"/>
      <c r="BP130" s="96">
        <v>3</v>
      </c>
      <c r="BQ130" s="96">
        <v>3</v>
      </c>
      <c r="BR130" s="96">
        <v>4</v>
      </c>
      <c r="BS130" s="96">
        <v>5</v>
      </c>
    </row>
    <row r="131" spans="1:71" ht="14.45" customHeight="1">
      <c r="A131" s="18"/>
      <c r="R131" s="460" t="str">
        <f>IF($AK$13=1,Datos!P3,IF(OR($AK$13=2,$AK$13=3,$AK$13=4),Datos!Q3,IF($AK$13=5,Datos!R3,"")))</f>
        <v/>
      </c>
      <c r="S131" s="460"/>
      <c r="T131" s="460"/>
      <c r="U131" s="460"/>
      <c r="V131" s="460"/>
      <c r="W131" s="460"/>
      <c r="Z131" s="403"/>
      <c r="AA131" s="433">
        <f>AA73</f>
        <v>4</v>
      </c>
      <c r="AB131" s="387" t="str">
        <f>IF(ISERROR(BL143=TRUE),"",IF(BL143="","",BL143))</f>
        <v/>
      </c>
      <c r="AC131" s="388"/>
      <c r="AD131" s="391" t="str">
        <f>IF(ISERROR(BM143=TRUE),"",IF(BM143="","",BM143))</f>
        <v/>
      </c>
      <c r="AE131" s="392"/>
      <c r="AF131" s="391" t="str">
        <f>IF(ISERROR(BN143=TRUE),"",IF(BN143="","",BN143))</f>
        <v/>
      </c>
      <c r="AG131" s="392"/>
      <c r="AH131" s="395" t="str">
        <f>IF(ISERROR(BO143=TRUE),"",IF(BO143="","",BO143))</f>
        <v/>
      </c>
      <c r="AI131" s="396"/>
      <c r="AJ131" s="395" t="str">
        <f>IF(ISERROR(BP143=TRUE),"",IF(BP143="","",BP143))</f>
        <v/>
      </c>
      <c r="AK131" s="396"/>
      <c r="AP131" s="400"/>
      <c r="AQ131" s="400"/>
      <c r="AR131" s="400"/>
      <c r="AS131" s="400"/>
      <c r="AT131" s="400"/>
      <c r="AU131" s="400"/>
      <c r="AV131" s="400"/>
      <c r="AW131" s="400"/>
      <c r="AX131" s="400"/>
      <c r="AY131" s="400"/>
      <c r="AZ131" s="400"/>
      <c r="BA131" s="400"/>
      <c r="BB131" s="400"/>
      <c r="BC131" s="400"/>
      <c r="BD131" s="400"/>
      <c r="BE131" s="400"/>
      <c r="BF131" s="400"/>
      <c r="BG131" s="20"/>
      <c r="BK131" s="96">
        <v>4</v>
      </c>
      <c r="BL131" s="96">
        <v>4</v>
      </c>
      <c r="BM131" s="96">
        <v>3</v>
      </c>
      <c r="BN131" s="96">
        <v>2</v>
      </c>
      <c r="BO131" s="37"/>
      <c r="BP131" s="96">
        <v>4</v>
      </c>
      <c r="BQ131" s="96">
        <v>4</v>
      </c>
      <c r="BR131" s="96">
        <v>5</v>
      </c>
      <c r="BS131" s="96">
        <v>5</v>
      </c>
    </row>
    <row r="132" spans="1:71" ht="28.5" customHeight="1">
      <c r="A132" s="18"/>
      <c r="E132" s="97" t="str">
        <f>IF(AK13=Datos!$A$6,"Nueva escala de impacto-beneficio","Nueva escala de impacto")</f>
        <v>Nueva escala de impacto</v>
      </c>
      <c r="F132" s="97"/>
      <c r="G132" s="59"/>
      <c r="H132" s="59"/>
      <c r="I132" s="59"/>
      <c r="J132" s="59"/>
      <c r="K132" s="59"/>
      <c r="L132" s="59"/>
      <c r="M132" s="59"/>
      <c r="N132" s="59"/>
      <c r="O132" s="59"/>
      <c r="P132" s="59"/>
      <c r="R132" s="460" t="str">
        <f>IF($AK$13=1,Datos!P4,IF(OR($AK$13=2,$AK$13=3,$AK$13=4),Datos!Q4,IF($AK$13=5,Datos!R4,"")))</f>
        <v/>
      </c>
      <c r="S132" s="460"/>
      <c r="T132" s="460"/>
      <c r="U132" s="460"/>
      <c r="V132" s="460"/>
      <c r="W132" s="460"/>
      <c r="Z132" s="403"/>
      <c r="AA132" s="433"/>
      <c r="AB132" s="389"/>
      <c r="AC132" s="390"/>
      <c r="AD132" s="393"/>
      <c r="AE132" s="394"/>
      <c r="AF132" s="393"/>
      <c r="AG132" s="394"/>
      <c r="AH132" s="397"/>
      <c r="AI132" s="398"/>
      <c r="AJ132" s="397"/>
      <c r="AK132" s="398"/>
      <c r="AP132" s="400"/>
      <c r="AQ132" s="400"/>
      <c r="AR132" s="400"/>
      <c r="AS132" s="400"/>
      <c r="AT132" s="400"/>
      <c r="AU132" s="400"/>
      <c r="AV132" s="400"/>
      <c r="AW132" s="400"/>
      <c r="AX132" s="400"/>
      <c r="AY132" s="400"/>
      <c r="AZ132" s="400"/>
      <c r="BA132" s="400"/>
      <c r="BB132" s="400"/>
      <c r="BC132" s="400"/>
      <c r="BD132" s="400"/>
      <c r="BE132" s="400"/>
      <c r="BF132" s="400"/>
      <c r="BG132" s="20"/>
      <c r="BK132" s="96">
        <v>5</v>
      </c>
      <c r="BL132" s="96">
        <v>5</v>
      </c>
      <c r="BM132" s="96">
        <v>4</v>
      </c>
      <c r="BN132" s="96">
        <v>3</v>
      </c>
      <c r="BO132" s="37"/>
      <c r="BP132" s="96">
        <v>5</v>
      </c>
      <c r="BQ132" s="96">
        <v>5</v>
      </c>
      <c r="BR132" s="96">
        <v>5</v>
      </c>
      <c r="BS132" s="96">
        <v>5</v>
      </c>
    </row>
    <row r="133" spans="1:71" ht="14.45" customHeight="1">
      <c r="A133" s="18"/>
      <c r="J133" s="60"/>
      <c r="K133" s="61"/>
      <c r="L133" s="61"/>
      <c r="M133" s="61"/>
      <c r="N133" s="61"/>
      <c r="O133" s="61"/>
      <c r="P133" s="62"/>
      <c r="Q133" s="63"/>
      <c r="R133" s="460" t="str">
        <f>IF($AK$13=1,Datos!P5,IF(OR($AK$13=2,$AK$13=3,$AK$13=4),Datos!Q5,IF($AK$13=5,Datos!R5,"")))</f>
        <v/>
      </c>
      <c r="S133" s="460"/>
      <c r="T133" s="460"/>
      <c r="U133" s="460"/>
      <c r="V133" s="460"/>
      <c r="W133" s="460"/>
      <c r="Z133" s="403"/>
      <c r="AA133" s="433">
        <f>AA75</f>
        <v>5</v>
      </c>
      <c r="AB133" s="391" t="str">
        <f>IF(ISERROR(BL144=TRUE),"",IF(BL144="","",BL144))</f>
        <v/>
      </c>
      <c r="AC133" s="392"/>
      <c r="AD133" s="391" t="str">
        <f>IF(ISERROR(BM144=TRUE),"",IF(BM144="","",BM144))</f>
        <v/>
      </c>
      <c r="AE133" s="392"/>
      <c r="AF133" s="395" t="str">
        <f>IF(ISERROR(BN144=TRUE),"",IF(BN144="","",BN144))</f>
        <v/>
      </c>
      <c r="AG133" s="396"/>
      <c r="AH133" s="395" t="str">
        <f>IF(ISERROR(BO144=TRUE),"",IF(BO144="","",BO144))</f>
        <v/>
      </c>
      <c r="AI133" s="396"/>
      <c r="AJ133" s="395" t="str">
        <f>IF(ISERROR(BP144=TRUE),"",IF(BP144="","",BP144))</f>
        <v/>
      </c>
      <c r="AK133" s="396"/>
      <c r="AP133" s="400"/>
      <c r="AQ133" s="400"/>
      <c r="AR133" s="400"/>
      <c r="AS133" s="400"/>
      <c r="AT133" s="400"/>
      <c r="AU133" s="400"/>
      <c r="AV133" s="400"/>
      <c r="AW133" s="400"/>
      <c r="AX133" s="400"/>
      <c r="AY133" s="400"/>
      <c r="AZ133" s="400"/>
      <c r="BA133" s="400"/>
      <c r="BB133" s="400"/>
      <c r="BC133" s="400"/>
      <c r="BD133" s="400"/>
      <c r="BE133" s="400"/>
      <c r="BF133" s="400"/>
      <c r="BG133" s="20"/>
      <c r="BK133" s="11" t="s">
        <v>485</v>
      </c>
      <c r="BL133" s="86" t="str">
        <f>IF($AK$13="","",IF($AK$13&lt;&gt;Datos!A6,(INDEX($BK$126:$BN$132,MATCH($BT$62,$BK$126:$BK$132,0),MATCH($Z$117,$BK$127:$BN$127,0)))))</f>
        <v/>
      </c>
      <c r="BP133" s="11" t="s">
        <v>485</v>
      </c>
      <c r="BQ133" s="64" t="str">
        <f>IF($AK$13="","",IF($AK$13=Datos!A6,(INDEX(BP126:BS132,MATCH($BT$62,BP126:BP132,0),MATCH($Z$117,BP127:BS127,0)))))</f>
        <v/>
      </c>
    </row>
    <row r="134" spans="1:71" ht="28.5" customHeight="1">
      <c r="A134" s="18"/>
      <c r="J134" s="507" t="str">
        <f>IF(J79="","",BU124)</f>
        <v/>
      </c>
      <c r="K134" s="507"/>
      <c r="L134" s="507"/>
      <c r="M134" s="507"/>
      <c r="N134" s="507"/>
      <c r="O134" s="507"/>
      <c r="P134" s="507"/>
      <c r="R134" s="460" t="str">
        <f>IF($AK$13=1,Datos!P6,IF(OR($AK$13=2,$AK$13=3,$AK$13=4),Datos!Q6,IF($AK$13=5,Datos!R6,"")))</f>
        <v/>
      </c>
      <c r="S134" s="460"/>
      <c r="T134" s="460"/>
      <c r="U134" s="460"/>
      <c r="V134" s="460"/>
      <c r="W134" s="460"/>
      <c r="Z134" s="404"/>
      <c r="AA134" s="433"/>
      <c r="AB134" s="393"/>
      <c r="AC134" s="394"/>
      <c r="AD134" s="393"/>
      <c r="AE134" s="394"/>
      <c r="AF134" s="397"/>
      <c r="AG134" s="398"/>
      <c r="AH134" s="397"/>
      <c r="AI134" s="398"/>
      <c r="AJ134" s="397"/>
      <c r="AK134" s="398"/>
      <c r="AP134" s="400"/>
      <c r="AQ134" s="400"/>
      <c r="AR134" s="400"/>
      <c r="AS134" s="400"/>
      <c r="AT134" s="400"/>
      <c r="AU134" s="400"/>
      <c r="AV134" s="400"/>
      <c r="AW134" s="400"/>
      <c r="AX134" s="400"/>
      <c r="AY134" s="400"/>
      <c r="AZ134" s="400"/>
      <c r="BA134" s="400"/>
      <c r="BB134" s="400"/>
      <c r="BC134" s="400"/>
      <c r="BD134" s="400"/>
      <c r="BE134" s="400"/>
      <c r="BF134" s="400"/>
      <c r="BG134" s="20"/>
      <c r="BK134" s="11" t="s">
        <v>487</v>
      </c>
      <c r="BL134" s="26" t="str">
        <f>IF($AK$13="","",IF($AK$13&lt;&gt;Datos!A6,(INDEX($BK$126:$BN$132,MATCH($BT$63,$BK$126:$BK$132,0),MATCH($AJ$117,$BK$127:$BN$127,0)))))</f>
        <v/>
      </c>
      <c r="BP134" s="11" t="s">
        <v>487</v>
      </c>
      <c r="BQ134" s="64" t="str">
        <f>IF($AK$13="","",IF($AK$13=Datos!A6,(INDEX(BP126:BS132,MATCH($BT$63,BP126:BP132,0),MATCH($AJ$117,BP127:BS127,0)))))</f>
        <v/>
      </c>
    </row>
    <row r="135" spans="1:71" ht="15" customHeight="1">
      <c r="A135" s="18"/>
      <c r="J135" s="43"/>
      <c r="K135" s="44"/>
      <c r="L135" s="44"/>
      <c r="M135" s="44"/>
      <c r="N135" s="44"/>
      <c r="O135" s="44"/>
      <c r="P135" s="45"/>
      <c r="Z135" s="48"/>
      <c r="AP135" s="141"/>
      <c r="AQ135" s="141"/>
      <c r="AR135" s="141"/>
      <c r="AS135" s="141"/>
      <c r="AT135" s="141"/>
      <c r="AU135" s="141"/>
      <c r="AV135" s="141"/>
      <c r="AW135" s="141"/>
      <c r="AX135" s="141"/>
      <c r="AY135" s="141"/>
      <c r="AZ135" s="141"/>
      <c r="BA135" s="141"/>
      <c r="BB135" s="141"/>
      <c r="BG135" s="20"/>
    </row>
    <row r="136" spans="1:71" ht="15" hidden="1" customHeight="1">
      <c r="A136" s="18"/>
      <c r="AP136" s="141"/>
      <c r="AQ136" s="141"/>
      <c r="AR136" s="141"/>
      <c r="AS136" s="141"/>
      <c r="AT136" s="141"/>
      <c r="AU136" s="141"/>
      <c r="AV136" s="141"/>
      <c r="AW136" s="141"/>
      <c r="AX136" s="141"/>
      <c r="AY136" s="141"/>
      <c r="AZ136" s="141"/>
      <c r="BA136" s="141"/>
      <c r="BB136" s="141"/>
      <c r="BG136" s="20"/>
    </row>
    <row r="137" spans="1:71" ht="15" hidden="1" customHeight="1">
      <c r="A137" s="18"/>
      <c r="Z137" s="49"/>
      <c r="BG137" s="20"/>
    </row>
    <row r="138" spans="1:71" ht="15" hidden="1" customHeight="1">
      <c r="A138" s="18"/>
      <c r="J138" s="60"/>
      <c r="K138" s="61"/>
      <c r="L138" s="61"/>
      <c r="M138" s="61"/>
      <c r="N138" s="61"/>
      <c r="O138" s="61"/>
      <c r="P138" s="62"/>
      <c r="Z138" s="49"/>
      <c r="BG138" s="20"/>
    </row>
    <row r="139" spans="1:71" ht="15" customHeight="1">
      <c r="A139" s="18"/>
      <c r="Z139" s="49"/>
      <c r="BG139" s="20"/>
      <c r="BL139" s="11" t="s">
        <v>558</v>
      </c>
    </row>
    <row r="140" spans="1:71" ht="15" customHeight="1" thickBot="1">
      <c r="A140" s="51"/>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3"/>
      <c r="AA140" s="52"/>
      <c r="AB140" s="52"/>
      <c r="AC140" s="52"/>
      <c r="AD140" s="52"/>
      <c r="AE140" s="52"/>
      <c r="AF140" s="52"/>
      <c r="AG140" s="52"/>
      <c r="AH140" s="52"/>
      <c r="AI140" s="52"/>
      <c r="AJ140" s="52"/>
      <c r="AK140" s="52"/>
      <c r="AL140" s="52"/>
      <c r="AM140" s="52"/>
      <c r="AN140" s="52"/>
      <c r="AO140" s="52"/>
      <c r="AP140" s="52"/>
      <c r="AQ140" s="52"/>
      <c r="AR140" s="52"/>
      <c r="AS140" s="52"/>
      <c r="AT140" s="52"/>
      <c r="AU140" s="52"/>
      <c r="AV140" s="52"/>
      <c r="AW140" s="52"/>
      <c r="AX140" s="52"/>
      <c r="AY140" s="52"/>
      <c r="AZ140" s="52"/>
      <c r="BA140" s="52"/>
      <c r="BB140" s="52"/>
      <c r="BC140" s="52"/>
      <c r="BD140" s="52"/>
      <c r="BE140" s="52"/>
      <c r="BF140" s="52"/>
      <c r="BG140" s="54"/>
      <c r="BK140" s="11">
        <f>AA125</f>
        <v>1</v>
      </c>
      <c r="BL140" s="26" t="str">
        <f>IF(AK13="","",IF(AND(BK66=$BU$123,$BL$65=$BU$124),"X",""))</f>
        <v/>
      </c>
      <c r="BM140" s="26" t="str">
        <f>IF(AK13="","",IF(AND(BK66=$BU$123,$BM$65=$BU$124),"X",""))</f>
        <v/>
      </c>
      <c r="BN140" s="26" t="str">
        <f>IF(AK13="","",IF(AND(BK66=$BU$123,$BN$65=$BU$124),"X",""))</f>
        <v/>
      </c>
      <c r="BO140" s="26" t="str">
        <f>IF(AK13="","",IF(AND(BK66=$BU$123,$BO$65=$BU$124),"X",""))</f>
        <v/>
      </c>
      <c r="BP140" s="26" t="str">
        <f>IF(AK13="","",IF(AND(BK66=$BU$123,$BP$65=$BU$124),"X",""))</f>
        <v/>
      </c>
    </row>
    <row r="141" spans="1:71" ht="32.25" customHeight="1" thickBot="1">
      <c r="A141" s="501" t="str">
        <f>IF(AK13=Datos!$A$6,"TRATAMIENTO DE LA OPORTUNIDAD","TRATAMIENTO DEL RIESGO")</f>
        <v>TRATAMIENTO DEL RIESGO</v>
      </c>
      <c r="B141" s="502"/>
      <c r="C141" s="502"/>
      <c r="D141" s="502"/>
      <c r="E141" s="502"/>
      <c r="F141" s="502"/>
      <c r="G141" s="502"/>
      <c r="H141" s="502"/>
      <c r="I141" s="502"/>
      <c r="J141" s="503"/>
      <c r="BF141" s="16"/>
      <c r="BG141" s="20"/>
      <c r="BK141" s="11">
        <f>AA127</f>
        <v>2</v>
      </c>
      <c r="BL141" s="26" t="str">
        <f>IF(AK13="","",IF(AND(BK67=$BU$123,$BL$65=$BU$124),"X",""))</f>
        <v/>
      </c>
      <c r="BM141" s="26" t="str">
        <f>IF(AK13="","",IF(AND(BK67=$BU$123,$BM$65=$BU$124),"X",""))</f>
        <v/>
      </c>
      <c r="BN141" s="26" t="str">
        <f>IF(AK13="","",IF(AND(BK67=$BU$123,$BN$65=$BU$124),"X",""))</f>
        <v/>
      </c>
      <c r="BO141" s="26" t="str">
        <f>IF(AK13="","",IF(AND(BK67=$BU$123,$BO$65=$BU$124),"X",""))</f>
        <v/>
      </c>
      <c r="BP141" s="26" t="str">
        <f>IF(AK13="","",IF(AND(BK67=$BU$123,$BP$65=$BU$124),"X",""))</f>
        <v/>
      </c>
    </row>
    <row r="142" spans="1:71" ht="14.45" customHeight="1">
      <c r="A142" s="65"/>
      <c r="B142" s="66"/>
      <c r="C142" s="66"/>
      <c r="D142" s="67"/>
      <c r="E142" s="67"/>
      <c r="F142" s="67"/>
      <c r="G142" s="67"/>
      <c r="H142" s="67"/>
      <c r="I142" s="67"/>
      <c r="J142" s="67"/>
      <c r="BG142" s="20"/>
      <c r="BK142" s="11">
        <f>AA129</f>
        <v>3</v>
      </c>
      <c r="BL142" s="26" t="str">
        <f>IF(AK13="","",IF(AND(BK68=$BU$123,$BL$65=$BU$124),"X",""))</f>
        <v/>
      </c>
      <c r="BM142" s="26" t="str">
        <f>IF(AK13="","",IF(AND(BK68=$BU$123,$BM$65=$BU$124),"X",""))</f>
        <v/>
      </c>
      <c r="BN142" s="26" t="str">
        <f>IF(AK13="","",IF(AND(BK68=$BU$123,$BN$65=$BU$124),"X",""))</f>
        <v/>
      </c>
      <c r="BO142" s="26" t="str">
        <f>IF(AK13="","",IF(AND(BK68=$BU$123,$BO$65=$BU$124),"X",""))</f>
        <v/>
      </c>
      <c r="BP142" s="26" t="str">
        <f>IF(AK13="","",IF(AND(BK68=$BU$123,$BP$65=$BU$124),"X",""))</f>
        <v/>
      </c>
    </row>
    <row r="143" spans="1:71" ht="15.75" thickBot="1">
      <c r="A143" s="18"/>
      <c r="D143" s="40"/>
      <c r="E143" s="41"/>
      <c r="F143" s="41"/>
      <c r="G143" s="41"/>
      <c r="H143" s="41"/>
      <c r="I143" s="41"/>
      <c r="J143" s="41"/>
      <c r="K143" s="41"/>
      <c r="L143" s="41"/>
      <c r="M143" s="41"/>
      <c r="N143" s="41"/>
      <c r="O143" s="41"/>
      <c r="P143" s="41"/>
      <c r="Q143" s="41"/>
      <c r="R143" s="41"/>
      <c r="S143" s="41"/>
      <c r="T143" s="41"/>
      <c r="U143" s="41"/>
      <c r="V143" s="41"/>
      <c r="W143" s="41"/>
      <c r="X143" s="41"/>
      <c r="Y143" s="41"/>
      <c r="Z143" s="41"/>
      <c r="AA143" s="41"/>
      <c r="AB143" s="41"/>
      <c r="AC143" s="41"/>
      <c r="AD143" s="41"/>
      <c r="AE143" s="41"/>
      <c r="AF143" s="41"/>
      <c r="AG143" s="41"/>
      <c r="AH143" s="41"/>
      <c r="AI143" s="41"/>
      <c r="AJ143" s="41"/>
      <c r="AK143" s="41"/>
      <c r="AL143" s="41"/>
      <c r="AM143" s="41"/>
      <c r="AN143" s="41"/>
      <c r="AO143" s="41"/>
      <c r="AP143" s="41"/>
      <c r="AQ143" s="41"/>
      <c r="AR143" s="41"/>
      <c r="AS143" s="41"/>
      <c r="AT143" s="41"/>
      <c r="AU143" s="41"/>
      <c r="AV143" s="41"/>
      <c r="AW143" s="41"/>
      <c r="AX143" s="41"/>
      <c r="AY143" s="41"/>
      <c r="AZ143" s="41"/>
      <c r="BA143" s="41"/>
      <c r="BB143" s="41"/>
      <c r="BC143" s="41"/>
      <c r="BD143" s="41"/>
      <c r="BE143" s="41"/>
      <c r="BF143" s="42"/>
      <c r="BG143" s="20"/>
      <c r="BK143" s="11">
        <f>AA131</f>
        <v>4</v>
      </c>
      <c r="BL143" s="26" t="str">
        <f>IF(AK13="","",IF(AND(BK69=$BU$123,$BL$65=$BU$124),"X",""))</f>
        <v/>
      </c>
      <c r="BM143" s="26" t="str">
        <f>IF(AK13="","",IF(AND(BK69=$BU$123,$BM$65=$BU$124),"X",""))</f>
        <v/>
      </c>
      <c r="BN143" s="26" t="str">
        <f>IF(AK13="","",IF(AND(BK69=$BU$123,$BN$65=$BU$124),"X",""))</f>
        <v/>
      </c>
      <c r="BO143" s="26" t="str">
        <f>IF(AK13="","",IF(AND(BK69=$BU$123,$BO$65=$BU$124),"X",""))</f>
        <v/>
      </c>
      <c r="BP143" s="26" t="str">
        <f>IF(AK13="","",IF(AND(BK69=$BU$123,$BP$65=$BU$124),"X",""))</f>
        <v/>
      </c>
    </row>
    <row r="144" spans="1:71" ht="15" customHeight="1">
      <c r="A144" s="18"/>
      <c r="D144" s="37"/>
      <c r="F144" s="19"/>
      <c r="G144" s="603" t="str">
        <f>IF(AK13=Datos!$A$6,"Manejo de la oportunidad:","Manejo del riesgo:")</f>
        <v>Manejo del riesgo:</v>
      </c>
      <c r="H144" s="603"/>
      <c r="I144" s="603"/>
      <c r="J144" s="603"/>
      <c r="K144" s="603"/>
      <c r="S144" s="68"/>
      <c r="T144" s="69"/>
      <c r="U144" s="69"/>
      <c r="V144" s="69"/>
      <c r="W144" s="70"/>
      <c r="AL144" s="68"/>
      <c r="AM144" s="69"/>
      <c r="AN144" s="69"/>
      <c r="AO144" s="69"/>
      <c r="AP144" s="69"/>
      <c r="AQ144" s="69"/>
      <c r="AR144" s="70"/>
      <c r="BF144" s="38"/>
      <c r="BG144" s="20"/>
      <c r="BK144" s="11">
        <f>AA133</f>
        <v>5</v>
      </c>
      <c r="BL144" s="26" t="str">
        <f>IF(AK13="","",IF(AND(BK70=$BU$123,$BL$65=$BU$124),"X",""))</f>
        <v/>
      </c>
      <c r="BM144" s="26" t="str">
        <f>IF(AK13="","",IF(AND(BK70=$BU$123,$BM$65=$BU$124),"X",""))</f>
        <v/>
      </c>
      <c r="BN144" s="26" t="str">
        <f>IF(AK13="","",IF(AND(BK70=$BU$123,$BN$65=$BU$124),"X",""))</f>
        <v/>
      </c>
      <c r="BO144" s="26" t="str">
        <f>IF(AK13="","",IF(AND(BK70=$BU$123,$BO$65=$BU$124),"X",""))</f>
        <v/>
      </c>
      <c r="BP144" s="26" t="str">
        <f>IF(AK13="","",IF(AND(BK70=$BU$123,$BP$65=$BU$124),"X",""))</f>
        <v/>
      </c>
    </row>
    <row r="145" spans="1:68" ht="21.95" customHeight="1">
      <c r="A145" s="18"/>
      <c r="D145" s="71"/>
      <c r="E145" s="19"/>
      <c r="F145" s="19"/>
      <c r="G145" s="603"/>
      <c r="H145" s="603"/>
      <c r="I145" s="603"/>
      <c r="J145" s="603"/>
      <c r="K145" s="603"/>
      <c r="S145" s="72"/>
      <c r="T145" s="598"/>
      <c r="U145" s="599"/>
      <c r="V145" s="600" t="str">
        <f>IF(AK13=Datos!$A$6,"Fortalecer","Reducir")</f>
        <v>Reducir</v>
      </c>
      <c r="W145" s="601"/>
      <c r="AL145" s="72"/>
      <c r="AM145" s="602"/>
      <c r="AN145" s="602"/>
      <c r="AO145" s="600" t="str">
        <f>IF(AK13=Datos!$A$6,"Aceptar","Aceptar")</f>
        <v>Aceptar</v>
      </c>
      <c r="AP145" s="603"/>
      <c r="AQ145" s="603"/>
      <c r="AR145" s="601"/>
      <c r="BF145" s="38"/>
      <c r="BG145" s="20"/>
      <c r="BL145" s="11">
        <v>1</v>
      </c>
      <c r="BM145" s="11">
        <v>2</v>
      </c>
      <c r="BN145" s="11">
        <v>3</v>
      </c>
      <c r="BO145" s="11">
        <v>4</v>
      </c>
      <c r="BP145" s="11">
        <v>5</v>
      </c>
    </row>
    <row r="146" spans="1:68" ht="24" customHeight="1" thickBot="1">
      <c r="A146" s="18"/>
      <c r="D146" s="37"/>
      <c r="E146" s="19"/>
      <c r="F146" s="19"/>
      <c r="G146" s="603"/>
      <c r="H146" s="603"/>
      <c r="I146" s="603"/>
      <c r="J146" s="603"/>
      <c r="K146" s="603"/>
      <c r="S146" s="73"/>
      <c r="T146" s="74"/>
      <c r="U146" s="74"/>
      <c r="V146" s="74"/>
      <c r="W146" s="75"/>
      <c r="AL146" s="73"/>
      <c r="AM146" s="74"/>
      <c r="AN146" s="74"/>
      <c r="AO146" s="74"/>
      <c r="AP146" s="74"/>
      <c r="AQ146" s="74"/>
      <c r="AR146" s="75"/>
      <c r="BF146" s="38"/>
      <c r="BG146" s="20"/>
    </row>
    <row r="147" spans="1:68" ht="15.75" customHeight="1">
      <c r="A147" s="18"/>
      <c r="D147" s="43"/>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4"/>
      <c r="AH147" s="44"/>
      <c r="AI147" s="44"/>
      <c r="AJ147" s="44"/>
      <c r="AK147" s="44"/>
      <c r="AL147" s="44"/>
      <c r="AM147" s="44"/>
      <c r="AN147" s="44"/>
      <c r="AO147" s="44"/>
      <c r="AP147" s="44"/>
      <c r="AQ147" s="44"/>
      <c r="AR147" s="44"/>
      <c r="AS147" s="44"/>
      <c r="AT147" s="44"/>
      <c r="AU147" s="44"/>
      <c r="AV147" s="44"/>
      <c r="AW147" s="44"/>
      <c r="AX147" s="44"/>
      <c r="AY147" s="44"/>
      <c r="AZ147" s="44"/>
      <c r="BA147" s="44"/>
      <c r="BB147" s="44"/>
      <c r="BC147" s="44"/>
      <c r="BD147" s="44"/>
      <c r="BE147" s="44"/>
      <c r="BF147" s="45"/>
      <c r="BG147" s="20"/>
    </row>
    <row r="148" spans="1:68" ht="21.95" customHeight="1">
      <c r="A148" s="18"/>
      <c r="BG148" s="20"/>
    </row>
    <row r="149" spans="1:68" ht="90.6" customHeight="1">
      <c r="A149" s="18"/>
      <c r="D149" s="603" t="s">
        <v>559</v>
      </c>
      <c r="E149" s="603"/>
      <c r="F149" s="603"/>
      <c r="G149" s="603"/>
      <c r="H149" s="603"/>
      <c r="I149" s="603"/>
      <c r="J149" s="603"/>
      <c r="L149" s="644" t="s">
        <v>560</v>
      </c>
      <c r="M149" s="644"/>
      <c r="N149" s="644"/>
      <c r="O149" s="644"/>
      <c r="P149" s="644"/>
      <c r="Q149" s="644"/>
      <c r="R149" s="644"/>
      <c r="S149" s="644"/>
      <c r="T149" s="644"/>
      <c r="U149" s="644"/>
      <c r="V149" s="644"/>
      <c r="W149" s="644"/>
      <c r="X149" s="644"/>
      <c r="Y149" s="644"/>
      <c r="Z149" s="644"/>
      <c r="AA149" s="644"/>
      <c r="AB149" s="644"/>
      <c r="AC149" s="644"/>
      <c r="AD149" s="644"/>
      <c r="AE149" s="644"/>
      <c r="AF149" s="644"/>
      <c r="AG149" s="644"/>
      <c r="AH149" s="644"/>
      <c r="AI149" s="644"/>
      <c r="AJ149" s="644"/>
      <c r="AK149" s="644"/>
      <c r="AL149" s="644"/>
      <c r="AM149" s="644"/>
      <c r="AN149" s="644"/>
      <c r="AO149" s="644"/>
      <c r="AP149" s="644"/>
      <c r="AQ149" s="644"/>
      <c r="AR149" s="644"/>
      <c r="AS149" s="644"/>
      <c r="AT149" s="644"/>
      <c r="AU149" s="644"/>
      <c r="AV149" s="644"/>
      <c r="AW149" s="644"/>
      <c r="AX149" s="644"/>
      <c r="AY149" s="644"/>
      <c r="AZ149" s="644"/>
      <c r="BA149" s="644"/>
      <c r="BB149" s="644"/>
      <c r="BC149" s="644"/>
      <c r="BD149" s="644"/>
      <c r="BE149" s="644"/>
      <c r="BF149" s="644"/>
      <c r="BG149" s="20"/>
    </row>
    <row r="150" spans="1:68" ht="29.45" customHeight="1">
      <c r="A150" s="18"/>
      <c r="D150" s="603"/>
      <c r="E150" s="603"/>
      <c r="F150" s="603"/>
      <c r="G150" s="603"/>
      <c r="H150" s="603"/>
      <c r="I150" s="603"/>
      <c r="J150" s="603"/>
      <c r="L150" s="644"/>
      <c r="M150" s="644"/>
      <c r="N150" s="644"/>
      <c r="O150" s="644"/>
      <c r="P150" s="644"/>
      <c r="Q150" s="644"/>
      <c r="R150" s="644"/>
      <c r="S150" s="644"/>
      <c r="T150" s="644"/>
      <c r="U150" s="644"/>
      <c r="V150" s="644"/>
      <c r="W150" s="644"/>
      <c r="X150" s="644"/>
      <c r="Y150" s="644"/>
      <c r="Z150" s="644"/>
      <c r="AA150" s="644"/>
      <c r="AB150" s="644"/>
      <c r="AC150" s="644"/>
      <c r="AD150" s="644"/>
      <c r="AE150" s="644"/>
      <c r="AF150" s="644"/>
      <c r="AG150" s="644"/>
      <c r="AH150" s="644"/>
      <c r="AI150" s="644"/>
      <c r="AJ150" s="644"/>
      <c r="AK150" s="644"/>
      <c r="AL150" s="644"/>
      <c r="AM150" s="644"/>
      <c r="AN150" s="644"/>
      <c r="AO150" s="644"/>
      <c r="AP150" s="644"/>
      <c r="AQ150" s="644"/>
      <c r="AR150" s="644"/>
      <c r="AS150" s="644"/>
      <c r="AT150" s="644"/>
      <c r="AU150" s="644"/>
      <c r="AV150" s="644"/>
      <c r="AW150" s="644"/>
      <c r="AX150" s="644"/>
      <c r="AY150" s="644"/>
      <c r="AZ150" s="644"/>
      <c r="BA150" s="644"/>
      <c r="BB150" s="644"/>
      <c r="BC150" s="644"/>
      <c r="BD150" s="644"/>
      <c r="BE150" s="644"/>
      <c r="BF150" s="644"/>
      <c r="BG150" s="20"/>
    </row>
    <row r="151" spans="1:68" ht="15.95" customHeight="1">
      <c r="A151" s="18"/>
      <c r="BG151" s="20"/>
    </row>
    <row r="152" spans="1:68" ht="31.9" customHeight="1">
      <c r="A152" s="18"/>
      <c r="D152" s="493" t="s">
        <v>561</v>
      </c>
      <c r="E152" s="493"/>
      <c r="F152" s="493"/>
      <c r="G152" s="493"/>
      <c r="H152" s="493"/>
      <c r="I152" s="493"/>
      <c r="J152" s="493"/>
      <c r="K152" s="493"/>
      <c r="L152" s="493"/>
      <c r="M152" s="493"/>
      <c r="N152" s="493"/>
      <c r="O152" s="493"/>
      <c r="P152" s="493"/>
      <c r="Q152" s="493"/>
      <c r="R152" s="493"/>
      <c r="S152" s="493"/>
      <c r="T152" s="493"/>
      <c r="U152" s="493"/>
      <c r="V152" s="493"/>
      <c r="W152" s="493"/>
      <c r="X152" s="493"/>
      <c r="Y152" s="493"/>
      <c r="Z152" s="493"/>
      <c r="AA152" s="493"/>
      <c r="AB152" s="493"/>
      <c r="AC152" s="493"/>
      <c r="AD152" s="493"/>
      <c r="AE152" s="493"/>
      <c r="AF152" s="493"/>
      <c r="AG152" s="493"/>
      <c r="AH152" s="493"/>
      <c r="AI152" s="493"/>
      <c r="AJ152" s="493"/>
      <c r="AK152" s="493"/>
      <c r="AL152" s="493"/>
      <c r="AM152" s="493"/>
      <c r="AN152" s="493"/>
      <c r="AO152" s="493"/>
      <c r="AP152" s="493"/>
      <c r="AQ152" s="493"/>
      <c r="AR152" s="493"/>
      <c r="AS152" s="493"/>
      <c r="AT152" s="493"/>
      <c r="AU152" s="493"/>
      <c r="AV152" s="493"/>
      <c r="AW152" s="493"/>
      <c r="AX152" s="493"/>
      <c r="AY152" s="493"/>
      <c r="AZ152" s="493"/>
      <c r="BA152" s="493"/>
      <c r="BB152" s="493"/>
      <c r="BC152" s="493"/>
      <c r="BD152" s="493"/>
      <c r="BE152" s="493"/>
      <c r="BF152" s="493"/>
      <c r="BG152" s="651"/>
    </row>
    <row r="153" spans="1:68" ht="20.100000000000001" customHeight="1">
      <c r="A153" s="18"/>
      <c r="D153" s="605" t="s">
        <v>562</v>
      </c>
      <c r="E153" s="605"/>
      <c r="F153" s="605"/>
      <c r="G153" s="605"/>
      <c r="H153" s="605"/>
      <c r="I153" s="605"/>
      <c r="J153" s="605"/>
      <c r="K153" s="605"/>
      <c r="L153" s="605"/>
      <c r="M153" s="605"/>
      <c r="N153" s="605"/>
      <c r="O153" s="605"/>
      <c r="P153" s="605"/>
      <c r="Q153" s="605"/>
      <c r="R153" s="605"/>
      <c r="S153" s="605"/>
      <c r="T153" s="605"/>
      <c r="U153" s="605"/>
      <c r="V153" s="649" t="s">
        <v>563</v>
      </c>
      <c r="W153" s="649"/>
      <c r="X153" s="649"/>
      <c r="Y153" s="649"/>
      <c r="Z153" s="649"/>
      <c r="AA153" s="649"/>
      <c r="AB153" s="649"/>
      <c r="AC153" s="649"/>
      <c r="AD153" s="649"/>
      <c r="AE153" s="649"/>
      <c r="AF153" s="649"/>
      <c r="AG153" s="649"/>
      <c r="AH153" s="649"/>
      <c r="AI153" s="649"/>
      <c r="AJ153" s="649"/>
      <c r="AK153" s="649"/>
      <c r="AL153" s="649"/>
      <c r="AM153" s="649"/>
      <c r="AN153" s="649"/>
      <c r="AO153" s="649"/>
      <c r="AP153" s="649"/>
      <c r="AQ153" s="649"/>
      <c r="AR153" s="649"/>
      <c r="AS153" s="649"/>
      <c r="AT153" s="649"/>
      <c r="AU153" s="649"/>
      <c r="AV153" s="649"/>
      <c r="AW153" s="649"/>
      <c r="AX153" s="649"/>
      <c r="AY153" s="649"/>
      <c r="AZ153" s="649"/>
      <c r="BA153" s="649"/>
      <c r="BB153" s="649"/>
      <c r="BC153" s="649"/>
      <c r="BD153" s="649"/>
      <c r="BE153" s="649"/>
      <c r="BF153" s="649"/>
      <c r="BG153" s="650"/>
    </row>
    <row r="154" spans="1:68" ht="20.100000000000001" customHeight="1">
      <c r="A154" s="18"/>
      <c r="D154" s="606"/>
      <c r="E154" s="606"/>
      <c r="F154" s="606"/>
      <c r="G154" s="606"/>
      <c r="H154" s="606"/>
      <c r="I154" s="606"/>
      <c r="J154" s="606"/>
      <c r="K154" s="606"/>
      <c r="L154" s="606"/>
      <c r="M154" s="606"/>
      <c r="N154" s="606"/>
      <c r="O154" s="606"/>
      <c r="P154" s="606"/>
      <c r="Q154" s="606"/>
      <c r="R154" s="606"/>
      <c r="S154" s="606"/>
      <c r="T154" s="606"/>
      <c r="U154" s="606"/>
      <c r="V154" s="604" t="s">
        <v>564</v>
      </c>
      <c r="W154" s="604"/>
      <c r="X154" s="604"/>
      <c r="Y154" s="604"/>
      <c r="Z154" s="604"/>
      <c r="AA154" s="604"/>
      <c r="AB154" s="604"/>
      <c r="AC154" s="604"/>
      <c r="AD154" s="604"/>
      <c r="AE154" s="604"/>
      <c r="AF154" s="604"/>
      <c r="AG154" s="604"/>
      <c r="AH154" s="604" t="s">
        <v>565</v>
      </c>
      <c r="AI154" s="604"/>
      <c r="AJ154" s="604"/>
      <c r="AK154" s="604"/>
      <c r="AL154" s="604"/>
      <c r="AM154" s="604"/>
      <c r="AN154" s="604"/>
      <c r="AO154" s="604"/>
      <c r="AP154" s="604"/>
      <c r="AQ154" s="604" t="s">
        <v>566</v>
      </c>
      <c r="AR154" s="604"/>
      <c r="AS154" s="604"/>
      <c r="AT154" s="604"/>
      <c r="AU154" s="604"/>
      <c r="AV154" s="604"/>
      <c r="AW154" s="604"/>
      <c r="AX154" s="604"/>
      <c r="AY154" s="604"/>
      <c r="AZ154" s="604"/>
      <c r="BA154" s="604" t="s">
        <v>567</v>
      </c>
      <c r="BB154" s="604"/>
      <c r="BC154" s="604"/>
      <c r="BD154" s="604"/>
      <c r="BE154" s="604"/>
      <c r="BF154" s="604"/>
      <c r="BG154" s="182" t="s">
        <v>568</v>
      </c>
    </row>
    <row r="155" spans="1:68" ht="14.25" customHeight="1">
      <c r="A155" s="18"/>
      <c r="D155" s="408" t="s">
        <v>569</v>
      </c>
      <c r="E155" s="413" t="str">
        <f>IF(D87="","",IF(AT87&lt;&gt;Datos!$AO$2,D87,""))</f>
        <v/>
      </c>
      <c r="F155" s="414"/>
      <c r="G155" s="414"/>
      <c r="H155" s="414"/>
      <c r="I155" s="414"/>
      <c r="J155" s="414"/>
      <c r="K155" s="414"/>
      <c r="L155" s="414"/>
      <c r="M155" s="414"/>
      <c r="N155" s="414"/>
      <c r="O155" s="414"/>
      <c r="P155" s="414"/>
      <c r="Q155" s="414"/>
      <c r="R155" s="414"/>
      <c r="S155" s="414"/>
      <c r="T155" s="414"/>
      <c r="U155" s="415"/>
      <c r="V155" s="400"/>
      <c r="W155" s="400"/>
      <c r="X155" s="400"/>
      <c r="Y155" s="400"/>
      <c r="Z155" s="400"/>
      <c r="AA155" s="400"/>
      <c r="AB155" s="400"/>
      <c r="AC155" s="400"/>
      <c r="AD155" s="400"/>
      <c r="AE155" s="400"/>
      <c r="AF155" s="400"/>
      <c r="AG155" s="400"/>
      <c r="AH155" s="406"/>
      <c r="AI155" s="406"/>
      <c r="AJ155" s="406"/>
      <c r="AK155" s="406"/>
      <c r="AL155" s="406"/>
      <c r="AM155" s="406"/>
      <c r="AN155" s="406"/>
      <c r="AO155" s="406"/>
      <c r="AP155" s="428"/>
      <c r="AQ155" s="400"/>
      <c r="AR155" s="400"/>
      <c r="AS155" s="400"/>
      <c r="AT155" s="400"/>
      <c r="AU155" s="400"/>
      <c r="AV155" s="400"/>
      <c r="AW155" s="400"/>
      <c r="AX155" s="400"/>
      <c r="AY155" s="400"/>
      <c r="AZ155" s="400"/>
      <c r="BA155" s="400"/>
      <c r="BB155" s="400"/>
      <c r="BC155" s="400"/>
      <c r="BD155" s="400"/>
      <c r="BE155" s="400"/>
      <c r="BF155" s="400"/>
      <c r="BG155" s="400"/>
      <c r="BH155" s="400"/>
      <c r="BI155" s="400"/>
      <c r="BJ155" s="400"/>
      <c r="BK155" s="400"/>
      <c r="BL155" s="400"/>
    </row>
    <row r="156" spans="1:68" ht="14.25" customHeight="1">
      <c r="A156" s="18"/>
      <c r="D156" s="409"/>
      <c r="E156" s="413" t="str">
        <f>IF(D88="","",IF(AT88&lt;&gt;Datos!$AO$2,D88,""))</f>
        <v/>
      </c>
      <c r="F156" s="414"/>
      <c r="G156" s="414"/>
      <c r="H156" s="414"/>
      <c r="I156" s="414"/>
      <c r="J156" s="414"/>
      <c r="K156" s="414"/>
      <c r="L156" s="414"/>
      <c r="M156" s="414"/>
      <c r="N156" s="414"/>
      <c r="O156" s="414"/>
      <c r="P156" s="414"/>
      <c r="Q156" s="414"/>
      <c r="R156" s="414"/>
      <c r="S156" s="414"/>
      <c r="T156" s="414"/>
      <c r="U156" s="415"/>
      <c r="V156" s="400"/>
      <c r="W156" s="400"/>
      <c r="X156" s="400"/>
      <c r="Y156" s="400"/>
      <c r="Z156" s="400"/>
      <c r="AA156" s="400"/>
      <c r="AB156" s="400"/>
      <c r="AC156" s="400"/>
      <c r="AD156" s="400"/>
      <c r="AE156" s="400"/>
      <c r="AF156" s="400"/>
      <c r="AG156" s="400"/>
      <c r="AH156" s="406"/>
      <c r="AI156" s="406"/>
      <c r="AJ156" s="406"/>
      <c r="AK156" s="406"/>
      <c r="AL156" s="406"/>
      <c r="AM156" s="406"/>
      <c r="AN156" s="406"/>
      <c r="AO156" s="406"/>
      <c r="AP156" s="428"/>
      <c r="AQ156" s="400"/>
      <c r="AR156" s="400"/>
      <c r="AS156" s="400"/>
      <c r="AT156" s="400"/>
      <c r="AU156" s="400"/>
      <c r="AV156" s="400"/>
      <c r="AW156" s="400"/>
      <c r="AX156" s="400"/>
      <c r="AY156" s="400"/>
      <c r="AZ156" s="400"/>
      <c r="BA156" s="400"/>
      <c r="BB156" s="400"/>
      <c r="BC156" s="400"/>
      <c r="BD156" s="400"/>
      <c r="BE156" s="400"/>
      <c r="BF156" s="400"/>
      <c r="BG156" s="258"/>
    </row>
    <row r="157" spans="1:68" ht="14.25" customHeight="1">
      <c r="A157" s="18"/>
      <c r="D157" s="409"/>
      <c r="E157" s="413" t="str">
        <f>IF(D89="","",IF(AT89&lt;&gt;Datos!$AO$2,D89,""))</f>
        <v/>
      </c>
      <c r="F157" s="414"/>
      <c r="G157" s="414"/>
      <c r="H157" s="414"/>
      <c r="I157" s="414"/>
      <c r="J157" s="414"/>
      <c r="K157" s="414"/>
      <c r="L157" s="414"/>
      <c r="M157" s="414"/>
      <c r="N157" s="414"/>
      <c r="O157" s="414"/>
      <c r="P157" s="414"/>
      <c r="Q157" s="414"/>
      <c r="R157" s="414"/>
      <c r="S157" s="414"/>
      <c r="T157" s="414"/>
      <c r="U157" s="415"/>
      <c r="V157" s="400"/>
      <c r="W157" s="400"/>
      <c r="X157" s="400"/>
      <c r="Y157" s="400"/>
      <c r="Z157" s="400"/>
      <c r="AA157" s="400"/>
      <c r="AB157" s="400"/>
      <c r="AC157" s="400"/>
      <c r="AD157" s="400"/>
      <c r="AE157" s="400"/>
      <c r="AF157" s="400"/>
      <c r="AG157" s="400"/>
      <c r="AH157" s="406"/>
      <c r="AI157" s="406"/>
      <c r="AJ157" s="406"/>
      <c r="AK157" s="406"/>
      <c r="AL157" s="406"/>
      <c r="AM157" s="406"/>
      <c r="AN157" s="406"/>
      <c r="AO157" s="406"/>
      <c r="AP157" s="428"/>
      <c r="AQ157" s="400"/>
      <c r="AR157" s="400"/>
      <c r="AS157" s="400"/>
      <c r="AT157" s="400"/>
      <c r="AU157" s="400"/>
      <c r="AV157" s="400"/>
      <c r="AW157" s="400"/>
      <c r="AX157" s="400"/>
      <c r="AY157" s="400"/>
      <c r="AZ157" s="400"/>
      <c r="BA157" s="400"/>
      <c r="BB157" s="400"/>
      <c r="BC157" s="400"/>
      <c r="BD157" s="400"/>
      <c r="BE157" s="400"/>
      <c r="BF157" s="400"/>
      <c r="BG157" s="258"/>
    </row>
    <row r="158" spans="1:68" ht="14.25" customHeight="1">
      <c r="A158" s="18"/>
      <c r="D158" s="409"/>
      <c r="E158" s="413" t="str">
        <f>IF(D90="","",IF(AT90&lt;&gt;Datos!$AO$2,D90,""))</f>
        <v/>
      </c>
      <c r="F158" s="414"/>
      <c r="G158" s="414"/>
      <c r="H158" s="414"/>
      <c r="I158" s="414"/>
      <c r="J158" s="414"/>
      <c r="K158" s="414"/>
      <c r="L158" s="414"/>
      <c r="M158" s="414"/>
      <c r="N158" s="414"/>
      <c r="O158" s="414"/>
      <c r="P158" s="414"/>
      <c r="Q158" s="414"/>
      <c r="R158" s="414"/>
      <c r="S158" s="414"/>
      <c r="T158" s="414"/>
      <c r="U158" s="415"/>
      <c r="V158" s="400"/>
      <c r="W158" s="400"/>
      <c r="X158" s="400"/>
      <c r="Y158" s="400"/>
      <c r="Z158" s="400"/>
      <c r="AA158" s="400"/>
      <c r="AB158" s="400"/>
      <c r="AC158" s="400"/>
      <c r="AD158" s="400"/>
      <c r="AE158" s="400"/>
      <c r="AF158" s="400"/>
      <c r="AG158" s="400"/>
      <c r="AH158" s="406"/>
      <c r="AI158" s="406"/>
      <c r="AJ158" s="406"/>
      <c r="AK158" s="406"/>
      <c r="AL158" s="406"/>
      <c r="AM158" s="406"/>
      <c r="AN158" s="406"/>
      <c r="AO158" s="406"/>
      <c r="AP158" s="428"/>
      <c r="AQ158" s="400"/>
      <c r="AR158" s="400"/>
      <c r="AS158" s="400"/>
      <c r="AT158" s="400"/>
      <c r="AU158" s="400"/>
      <c r="AV158" s="400"/>
      <c r="AW158" s="400"/>
      <c r="AX158" s="400"/>
      <c r="AY158" s="400"/>
      <c r="AZ158" s="400"/>
      <c r="BA158" s="400"/>
      <c r="BB158" s="400"/>
      <c r="BC158" s="400"/>
      <c r="BD158" s="400"/>
      <c r="BE158" s="400"/>
      <c r="BF158" s="400"/>
      <c r="BG158" s="258"/>
    </row>
    <row r="159" spans="1:68" ht="14.25" customHeight="1">
      <c r="A159" s="18"/>
      <c r="D159" s="409"/>
      <c r="E159" s="413" t="str">
        <f>IF(D91="","",IF(AT91&lt;&gt;Datos!$AO$2,D91,""))</f>
        <v/>
      </c>
      <c r="F159" s="414"/>
      <c r="G159" s="414"/>
      <c r="H159" s="414"/>
      <c r="I159" s="414"/>
      <c r="J159" s="414"/>
      <c r="K159" s="414"/>
      <c r="L159" s="414"/>
      <c r="M159" s="414"/>
      <c r="N159" s="414"/>
      <c r="O159" s="414"/>
      <c r="P159" s="414"/>
      <c r="Q159" s="414"/>
      <c r="R159" s="414"/>
      <c r="S159" s="414"/>
      <c r="T159" s="414"/>
      <c r="U159" s="415"/>
      <c r="V159" s="400"/>
      <c r="W159" s="400"/>
      <c r="X159" s="400"/>
      <c r="Y159" s="400"/>
      <c r="Z159" s="400"/>
      <c r="AA159" s="400"/>
      <c r="AB159" s="400"/>
      <c r="AC159" s="400"/>
      <c r="AD159" s="400"/>
      <c r="AE159" s="400"/>
      <c r="AF159" s="400"/>
      <c r="AG159" s="400"/>
      <c r="AH159" s="406"/>
      <c r="AI159" s="406"/>
      <c r="AJ159" s="406"/>
      <c r="AK159" s="406"/>
      <c r="AL159" s="406"/>
      <c r="AM159" s="406"/>
      <c r="AN159" s="406"/>
      <c r="AO159" s="406"/>
      <c r="AP159" s="428"/>
      <c r="AQ159" s="400"/>
      <c r="AR159" s="400"/>
      <c r="AS159" s="400"/>
      <c r="AT159" s="400"/>
      <c r="AU159" s="400"/>
      <c r="AV159" s="400"/>
      <c r="AW159" s="400"/>
      <c r="AX159" s="400"/>
      <c r="AY159" s="400"/>
      <c r="AZ159" s="400"/>
      <c r="BA159" s="400"/>
      <c r="BB159" s="400"/>
      <c r="BC159" s="400"/>
      <c r="BD159" s="400"/>
      <c r="BE159" s="400"/>
      <c r="BF159" s="400"/>
      <c r="BG159" s="258"/>
    </row>
    <row r="160" spans="1:68" ht="14.25" customHeight="1">
      <c r="A160" s="18"/>
      <c r="D160" s="409"/>
      <c r="E160" s="413" t="str">
        <f>IF(D92="","",IF(AT92&lt;&gt;Datos!$AO$2,D92,""))</f>
        <v/>
      </c>
      <c r="F160" s="414"/>
      <c r="G160" s="414"/>
      <c r="H160" s="414"/>
      <c r="I160" s="414"/>
      <c r="J160" s="414"/>
      <c r="K160" s="414"/>
      <c r="L160" s="414"/>
      <c r="M160" s="414"/>
      <c r="N160" s="414"/>
      <c r="O160" s="414"/>
      <c r="P160" s="414"/>
      <c r="Q160" s="414"/>
      <c r="R160" s="414"/>
      <c r="S160" s="414"/>
      <c r="T160" s="414"/>
      <c r="U160" s="415"/>
      <c r="V160" s="400"/>
      <c r="W160" s="400"/>
      <c r="X160" s="400"/>
      <c r="Y160" s="400"/>
      <c r="Z160" s="400"/>
      <c r="AA160" s="400"/>
      <c r="AB160" s="400"/>
      <c r="AC160" s="400"/>
      <c r="AD160" s="400"/>
      <c r="AE160" s="400"/>
      <c r="AF160" s="400"/>
      <c r="AG160" s="400"/>
      <c r="AH160" s="406"/>
      <c r="AI160" s="406"/>
      <c r="AJ160" s="406"/>
      <c r="AK160" s="406"/>
      <c r="AL160" s="406"/>
      <c r="AM160" s="406"/>
      <c r="AN160" s="406"/>
      <c r="AO160" s="406"/>
      <c r="AP160" s="428"/>
      <c r="AQ160" s="400"/>
      <c r="AR160" s="400"/>
      <c r="AS160" s="400"/>
      <c r="AT160" s="400"/>
      <c r="AU160" s="400"/>
      <c r="AV160" s="400"/>
      <c r="AW160" s="400"/>
      <c r="AX160" s="400"/>
      <c r="AY160" s="400"/>
      <c r="AZ160" s="400"/>
      <c r="BA160" s="400"/>
      <c r="BB160" s="400"/>
      <c r="BC160" s="400"/>
      <c r="BD160" s="400"/>
      <c r="BE160" s="400"/>
      <c r="BF160" s="400"/>
      <c r="BG160" s="258"/>
    </row>
    <row r="161" spans="1:64" ht="14.25" customHeight="1">
      <c r="A161" s="18"/>
      <c r="D161" s="408"/>
      <c r="E161" s="413" t="str">
        <f>IF(D93="","",IF(AT93&lt;&gt;Datos!$AO$2,D93,""))</f>
        <v/>
      </c>
      <c r="F161" s="414"/>
      <c r="G161" s="414"/>
      <c r="H161" s="414"/>
      <c r="I161" s="414"/>
      <c r="J161" s="414"/>
      <c r="K161" s="414"/>
      <c r="L161" s="414"/>
      <c r="M161" s="414"/>
      <c r="N161" s="414"/>
      <c r="O161" s="414"/>
      <c r="P161" s="414"/>
      <c r="Q161" s="414"/>
      <c r="R161" s="414"/>
      <c r="S161" s="414"/>
      <c r="T161" s="414"/>
      <c r="U161" s="415"/>
      <c r="V161" s="400"/>
      <c r="W161" s="400"/>
      <c r="X161" s="400"/>
      <c r="Y161" s="400"/>
      <c r="Z161" s="400"/>
      <c r="AA161" s="400"/>
      <c r="AB161" s="400"/>
      <c r="AC161" s="400"/>
      <c r="AD161" s="400"/>
      <c r="AE161" s="400"/>
      <c r="AF161" s="400"/>
      <c r="AG161" s="400"/>
      <c r="AH161" s="406"/>
      <c r="AI161" s="406"/>
      <c r="AJ161" s="406"/>
      <c r="AK161" s="406"/>
      <c r="AL161" s="406"/>
      <c r="AM161" s="406"/>
      <c r="AN161" s="406"/>
      <c r="AO161" s="406"/>
      <c r="AP161" s="428"/>
      <c r="AQ161" s="400"/>
      <c r="AR161" s="400"/>
      <c r="AS161" s="400"/>
      <c r="AT161" s="400"/>
      <c r="AU161" s="400"/>
      <c r="AV161" s="400"/>
      <c r="AW161" s="400"/>
      <c r="AX161" s="400"/>
      <c r="AY161" s="400"/>
      <c r="AZ161" s="400"/>
      <c r="BA161" s="400"/>
      <c r="BB161" s="400"/>
      <c r="BC161" s="400"/>
      <c r="BD161" s="400"/>
      <c r="BE161" s="400"/>
      <c r="BF161" s="400"/>
      <c r="BG161" s="258"/>
    </row>
    <row r="162" spans="1:64" ht="14.25" customHeight="1">
      <c r="A162" s="18"/>
      <c r="D162" s="408"/>
      <c r="E162" s="413" t="str">
        <f>IF(D94="","",IF(AT94&lt;&gt;Datos!$AO$2,D94,""))</f>
        <v/>
      </c>
      <c r="F162" s="414"/>
      <c r="G162" s="414"/>
      <c r="H162" s="414"/>
      <c r="I162" s="414"/>
      <c r="J162" s="414"/>
      <c r="K162" s="414"/>
      <c r="L162" s="414"/>
      <c r="M162" s="414"/>
      <c r="N162" s="414"/>
      <c r="O162" s="414"/>
      <c r="P162" s="414"/>
      <c r="Q162" s="414"/>
      <c r="R162" s="414"/>
      <c r="S162" s="414"/>
      <c r="T162" s="414"/>
      <c r="U162" s="415"/>
      <c r="V162" s="400"/>
      <c r="W162" s="400"/>
      <c r="X162" s="400"/>
      <c r="Y162" s="400"/>
      <c r="Z162" s="400"/>
      <c r="AA162" s="400"/>
      <c r="AB162" s="400"/>
      <c r="AC162" s="400"/>
      <c r="AD162" s="400"/>
      <c r="AE162" s="400"/>
      <c r="AF162" s="400"/>
      <c r="AG162" s="400"/>
      <c r="AH162" s="406"/>
      <c r="AI162" s="406"/>
      <c r="AJ162" s="406"/>
      <c r="AK162" s="406"/>
      <c r="AL162" s="406"/>
      <c r="AM162" s="406"/>
      <c r="AN162" s="406"/>
      <c r="AO162" s="406"/>
      <c r="AP162" s="428"/>
      <c r="AQ162" s="400"/>
      <c r="AR162" s="400"/>
      <c r="AS162" s="400"/>
      <c r="AT162" s="400"/>
      <c r="AU162" s="400"/>
      <c r="AV162" s="400"/>
      <c r="AW162" s="400"/>
      <c r="AX162" s="400"/>
      <c r="AY162" s="400"/>
      <c r="AZ162" s="400"/>
      <c r="BA162" s="400"/>
      <c r="BB162" s="400"/>
      <c r="BC162" s="400"/>
      <c r="BD162" s="400"/>
      <c r="BE162" s="400"/>
      <c r="BF162" s="400"/>
      <c r="BG162" s="258"/>
    </row>
    <row r="163" spans="1:64" ht="14.25" customHeight="1">
      <c r="A163" s="18"/>
      <c r="D163" s="408"/>
      <c r="E163" s="413" t="str">
        <f>IF(D95="","",IF(AT95&lt;&gt;Datos!$AO$2,D95,""))</f>
        <v/>
      </c>
      <c r="F163" s="414"/>
      <c r="G163" s="414"/>
      <c r="H163" s="414"/>
      <c r="I163" s="414"/>
      <c r="J163" s="414"/>
      <c r="K163" s="414"/>
      <c r="L163" s="414"/>
      <c r="M163" s="414"/>
      <c r="N163" s="414"/>
      <c r="O163" s="414"/>
      <c r="P163" s="414"/>
      <c r="Q163" s="414"/>
      <c r="R163" s="414"/>
      <c r="S163" s="414"/>
      <c r="T163" s="414"/>
      <c r="U163" s="415"/>
      <c r="V163" s="400"/>
      <c r="W163" s="400"/>
      <c r="X163" s="400"/>
      <c r="Y163" s="400"/>
      <c r="Z163" s="400"/>
      <c r="AA163" s="400"/>
      <c r="AB163" s="400"/>
      <c r="AC163" s="400"/>
      <c r="AD163" s="400"/>
      <c r="AE163" s="400"/>
      <c r="AF163" s="400"/>
      <c r="AG163" s="400"/>
      <c r="AH163" s="406"/>
      <c r="AI163" s="406"/>
      <c r="AJ163" s="406"/>
      <c r="AK163" s="406"/>
      <c r="AL163" s="406"/>
      <c r="AM163" s="406"/>
      <c r="AN163" s="406"/>
      <c r="AO163" s="406"/>
      <c r="AP163" s="428"/>
      <c r="AQ163" s="400"/>
      <c r="AR163" s="400"/>
      <c r="AS163" s="400"/>
      <c r="AT163" s="400"/>
      <c r="AU163" s="400"/>
      <c r="AV163" s="400"/>
      <c r="AW163" s="400"/>
      <c r="AX163" s="400"/>
      <c r="AY163" s="400"/>
      <c r="AZ163" s="400"/>
      <c r="BA163" s="400"/>
      <c r="BB163" s="400"/>
      <c r="BC163" s="400"/>
      <c r="BD163" s="400"/>
      <c r="BE163" s="400"/>
      <c r="BF163" s="400"/>
      <c r="BG163" s="258"/>
    </row>
    <row r="164" spans="1:64" ht="14.25" customHeight="1" thickBot="1">
      <c r="A164" s="18"/>
      <c r="D164" s="410"/>
      <c r="E164" s="607" t="str">
        <f>IF(D96="","",IF(AT96&lt;&gt;Datos!$AO$2,D96,""))</f>
        <v/>
      </c>
      <c r="F164" s="608"/>
      <c r="G164" s="608"/>
      <c r="H164" s="608"/>
      <c r="I164" s="608"/>
      <c r="J164" s="608"/>
      <c r="K164" s="608"/>
      <c r="L164" s="608"/>
      <c r="M164" s="608"/>
      <c r="N164" s="608"/>
      <c r="O164" s="608"/>
      <c r="P164" s="608"/>
      <c r="Q164" s="608"/>
      <c r="R164" s="608"/>
      <c r="S164" s="608"/>
      <c r="T164" s="608"/>
      <c r="U164" s="609"/>
      <c r="V164" s="424"/>
      <c r="W164" s="424"/>
      <c r="X164" s="424"/>
      <c r="Y164" s="424"/>
      <c r="Z164" s="424"/>
      <c r="AA164" s="424"/>
      <c r="AB164" s="424"/>
      <c r="AC164" s="424"/>
      <c r="AD164" s="424"/>
      <c r="AE164" s="424"/>
      <c r="AF164" s="424"/>
      <c r="AG164" s="424"/>
      <c r="AH164" s="422"/>
      <c r="AI164" s="422"/>
      <c r="AJ164" s="422"/>
      <c r="AK164" s="422"/>
      <c r="AL164" s="422"/>
      <c r="AM164" s="422"/>
      <c r="AN164" s="422"/>
      <c r="AO164" s="422"/>
      <c r="AP164" s="423"/>
      <c r="AQ164" s="424"/>
      <c r="AR164" s="424"/>
      <c r="AS164" s="424"/>
      <c r="AT164" s="424"/>
      <c r="AU164" s="424"/>
      <c r="AV164" s="424"/>
      <c r="AW164" s="424"/>
      <c r="AX164" s="424"/>
      <c r="AY164" s="424"/>
      <c r="AZ164" s="424"/>
      <c r="BA164" s="424"/>
      <c r="BB164" s="424"/>
      <c r="BC164" s="424"/>
      <c r="BD164" s="424"/>
      <c r="BE164" s="424"/>
      <c r="BF164" s="424"/>
      <c r="BG164" s="424"/>
      <c r="BH164" s="424"/>
      <c r="BI164" s="424"/>
      <c r="BJ164" s="424"/>
      <c r="BK164" s="424"/>
      <c r="BL164" s="424"/>
    </row>
    <row r="165" spans="1:64" ht="14.25" customHeight="1" thickTop="1">
      <c r="A165" s="18"/>
      <c r="D165" s="411" t="s">
        <v>570</v>
      </c>
      <c r="E165" s="416" t="str">
        <f>IF(D102="","",IF(AT102&lt;&gt;Datos!$AO$2,D102,""))</f>
        <v/>
      </c>
      <c r="F165" s="417"/>
      <c r="G165" s="417"/>
      <c r="H165" s="417"/>
      <c r="I165" s="417"/>
      <c r="J165" s="417"/>
      <c r="K165" s="417"/>
      <c r="L165" s="417"/>
      <c r="M165" s="417"/>
      <c r="N165" s="417"/>
      <c r="O165" s="417"/>
      <c r="P165" s="417"/>
      <c r="Q165" s="417"/>
      <c r="R165" s="417"/>
      <c r="S165" s="417"/>
      <c r="T165" s="417"/>
      <c r="U165" s="418"/>
      <c r="V165" s="610"/>
      <c r="W165" s="610"/>
      <c r="X165" s="610"/>
      <c r="Y165" s="610"/>
      <c r="Z165" s="610"/>
      <c r="AA165" s="610"/>
      <c r="AB165" s="610"/>
      <c r="AC165" s="610"/>
      <c r="AD165" s="610"/>
      <c r="AE165" s="610"/>
      <c r="AF165" s="610"/>
      <c r="AG165" s="610"/>
      <c r="AH165" s="611"/>
      <c r="AI165" s="611"/>
      <c r="AJ165" s="611"/>
      <c r="AK165" s="611"/>
      <c r="AL165" s="611"/>
      <c r="AM165" s="611"/>
      <c r="AN165" s="611"/>
      <c r="AO165" s="611"/>
      <c r="AP165" s="612"/>
      <c r="AQ165" s="610"/>
      <c r="AR165" s="610"/>
      <c r="AS165" s="610"/>
      <c r="AT165" s="610"/>
      <c r="AU165" s="610"/>
      <c r="AV165" s="610"/>
      <c r="AW165" s="610"/>
      <c r="AX165" s="610"/>
      <c r="AY165" s="610"/>
      <c r="AZ165" s="610"/>
      <c r="BA165" s="610"/>
      <c r="BB165" s="610"/>
      <c r="BC165" s="610"/>
      <c r="BD165" s="610"/>
      <c r="BE165" s="610"/>
      <c r="BF165" s="610"/>
      <c r="BG165" s="259"/>
    </row>
    <row r="166" spans="1:64" ht="14.25" customHeight="1">
      <c r="A166" s="18"/>
      <c r="D166" s="411"/>
      <c r="E166" s="416" t="str">
        <f>IF(D103="","",IF(AT103&lt;&gt;Datos!$AO$2,D103,""))</f>
        <v/>
      </c>
      <c r="F166" s="417"/>
      <c r="G166" s="417"/>
      <c r="H166" s="417"/>
      <c r="I166" s="417"/>
      <c r="J166" s="417"/>
      <c r="K166" s="417"/>
      <c r="L166" s="417"/>
      <c r="M166" s="417"/>
      <c r="N166" s="417"/>
      <c r="O166" s="417"/>
      <c r="P166" s="417"/>
      <c r="Q166" s="417"/>
      <c r="R166" s="417"/>
      <c r="S166" s="417"/>
      <c r="T166" s="417"/>
      <c r="U166" s="418"/>
      <c r="V166" s="616"/>
      <c r="W166" s="616"/>
      <c r="X166" s="616"/>
      <c r="Y166" s="616"/>
      <c r="Z166" s="616"/>
      <c r="AA166" s="616"/>
      <c r="AB166" s="616"/>
      <c r="AC166" s="616"/>
      <c r="AD166" s="616"/>
      <c r="AE166" s="616"/>
      <c r="AF166" s="616"/>
      <c r="AG166" s="616"/>
      <c r="AH166" s="617"/>
      <c r="AI166" s="617"/>
      <c r="AJ166" s="617"/>
      <c r="AK166" s="617"/>
      <c r="AL166" s="617"/>
      <c r="AM166" s="617"/>
      <c r="AN166" s="617"/>
      <c r="AO166" s="617"/>
      <c r="AP166" s="618"/>
      <c r="AQ166" s="616"/>
      <c r="AR166" s="616"/>
      <c r="AS166" s="616"/>
      <c r="AT166" s="616"/>
      <c r="AU166" s="616"/>
      <c r="AV166" s="616"/>
      <c r="AW166" s="616"/>
      <c r="AX166" s="616"/>
      <c r="AY166" s="616"/>
      <c r="AZ166" s="616"/>
      <c r="BA166" s="616"/>
      <c r="BB166" s="616"/>
      <c r="BC166" s="616"/>
      <c r="BD166" s="616"/>
      <c r="BE166" s="616"/>
      <c r="BF166" s="616"/>
      <c r="BG166" s="260"/>
    </row>
    <row r="167" spans="1:64" ht="14.25" customHeight="1">
      <c r="A167" s="18"/>
      <c r="D167" s="411"/>
      <c r="E167" s="416" t="str">
        <f>IF(D104="","",IF(AT104&lt;&gt;Datos!$AO$2,D104,""))</f>
        <v/>
      </c>
      <c r="F167" s="417"/>
      <c r="G167" s="417"/>
      <c r="H167" s="417"/>
      <c r="I167" s="417"/>
      <c r="J167" s="417"/>
      <c r="K167" s="417"/>
      <c r="L167" s="417"/>
      <c r="M167" s="417"/>
      <c r="N167" s="417"/>
      <c r="O167" s="417"/>
      <c r="P167" s="417"/>
      <c r="Q167" s="417"/>
      <c r="R167" s="417"/>
      <c r="S167" s="417"/>
      <c r="T167" s="417"/>
      <c r="U167" s="418"/>
      <c r="V167" s="616"/>
      <c r="W167" s="616"/>
      <c r="X167" s="616"/>
      <c r="Y167" s="616"/>
      <c r="Z167" s="616"/>
      <c r="AA167" s="616"/>
      <c r="AB167" s="616"/>
      <c r="AC167" s="616"/>
      <c r="AD167" s="616"/>
      <c r="AE167" s="616"/>
      <c r="AF167" s="616"/>
      <c r="AG167" s="616"/>
      <c r="AH167" s="617"/>
      <c r="AI167" s="617"/>
      <c r="AJ167" s="617"/>
      <c r="AK167" s="617"/>
      <c r="AL167" s="617"/>
      <c r="AM167" s="617"/>
      <c r="AN167" s="617"/>
      <c r="AO167" s="617"/>
      <c r="AP167" s="618"/>
      <c r="AQ167" s="616"/>
      <c r="AR167" s="616"/>
      <c r="AS167" s="616"/>
      <c r="AT167" s="616"/>
      <c r="AU167" s="616"/>
      <c r="AV167" s="616"/>
      <c r="AW167" s="616"/>
      <c r="AX167" s="616"/>
      <c r="AY167" s="616"/>
      <c r="AZ167" s="616"/>
      <c r="BA167" s="616"/>
      <c r="BB167" s="616"/>
      <c r="BC167" s="616"/>
      <c r="BD167" s="616"/>
      <c r="BE167" s="616"/>
      <c r="BF167" s="616"/>
      <c r="BG167" s="260"/>
    </row>
    <row r="168" spans="1:64" ht="14.25" customHeight="1">
      <c r="A168" s="18"/>
      <c r="D168" s="411"/>
      <c r="E168" s="416" t="str">
        <f>IF(D105="","",IF(AT105&lt;&gt;Datos!$AO$2,D105,""))</f>
        <v/>
      </c>
      <c r="F168" s="417"/>
      <c r="G168" s="417"/>
      <c r="H168" s="417"/>
      <c r="I168" s="417"/>
      <c r="J168" s="417"/>
      <c r="K168" s="417"/>
      <c r="L168" s="417"/>
      <c r="M168" s="417"/>
      <c r="N168" s="417"/>
      <c r="O168" s="417"/>
      <c r="P168" s="417"/>
      <c r="Q168" s="417"/>
      <c r="R168" s="417"/>
      <c r="S168" s="417"/>
      <c r="T168" s="417"/>
      <c r="U168" s="418"/>
      <c r="V168" s="616"/>
      <c r="W168" s="616"/>
      <c r="X168" s="616"/>
      <c r="Y168" s="616"/>
      <c r="Z168" s="616"/>
      <c r="AA168" s="616"/>
      <c r="AB168" s="616"/>
      <c r="AC168" s="616"/>
      <c r="AD168" s="616"/>
      <c r="AE168" s="616"/>
      <c r="AF168" s="616"/>
      <c r="AG168" s="616"/>
      <c r="AH168" s="617"/>
      <c r="AI168" s="617"/>
      <c r="AJ168" s="617"/>
      <c r="AK168" s="617"/>
      <c r="AL168" s="617"/>
      <c r="AM168" s="617"/>
      <c r="AN168" s="617"/>
      <c r="AO168" s="617"/>
      <c r="AP168" s="618"/>
      <c r="AQ168" s="616"/>
      <c r="AR168" s="616"/>
      <c r="AS168" s="616"/>
      <c r="AT168" s="616"/>
      <c r="AU168" s="616"/>
      <c r="AV168" s="616"/>
      <c r="AW168" s="616"/>
      <c r="AX168" s="616"/>
      <c r="AY168" s="616"/>
      <c r="AZ168" s="616"/>
      <c r="BA168" s="616"/>
      <c r="BB168" s="616"/>
      <c r="BC168" s="616"/>
      <c r="BD168" s="616"/>
      <c r="BE168" s="616"/>
      <c r="BF168" s="616"/>
      <c r="BG168" s="260"/>
    </row>
    <row r="169" spans="1:64" ht="14.25" customHeight="1">
      <c r="A169" s="18"/>
      <c r="D169" s="411"/>
      <c r="E169" s="416" t="str">
        <f>IF(D106="","",IF(AT106&lt;&gt;Datos!$AO$2,D106,""))</f>
        <v/>
      </c>
      <c r="F169" s="417"/>
      <c r="G169" s="417"/>
      <c r="H169" s="417"/>
      <c r="I169" s="417"/>
      <c r="J169" s="417"/>
      <c r="K169" s="417"/>
      <c r="L169" s="417"/>
      <c r="M169" s="417"/>
      <c r="N169" s="417"/>
      <c r="O169" s="417"/>
      <c r="P169" s="417"/>
      <c r="Q169" s="417"/>
      <c r="R169" s="417"/>
      <c r="S169" s="417"/>
      <c r="T169" s="417"/>
      <c r="U169" s="418"/>
      <c r="V169" s="616"/>
      <c r="W169" s="616"/>
      <c r="X169" s="616"/>
      <c r="Y169" s="616"/>
      <c r="Z169" s="616"/>
      <c r="AA169" s="616"/>
      <c r="AB169" s="616"/>
      <c r="AC169" s="616"/>
      <c r="AD169" s="616"/>
      <c r="AE169" s="616"/>
      <c r="AF169" s="616"/>
      <c r="AG169" s="616"/>
      <c r="AH169" s="617"/>
      <c r="AI169" s="617"/>
      <c r="AJ169" s="617"/>
      <c r="AK169" s="617"/>
      <c r="AL169" s="617"/>
      <c r="AM169" s="617"/>
      <c r="AN169" s="617"/>
      <c r="AO169" s="617"/>
      <c r="AP169" s="618"/>
      <c r="AQ169" s="616"/>
      <c r="AR169" s="616"/>
      <c r="AS169" s="616"/>
      <c r="AT169" s="616"/>
      <c r="AU169" s="616"/>
      <c r="AV169" s="616"/>
      <c r="AW169" s="616"/>
      <c r="AX169" s="616"/>
      <c r="AY169" s="616"/>
      <c r="AZ169" s="616"/>
      <c r="BA169" s="616"/>
      <c r="BB169" s="616"/>
      <c r="BC169" s="616"/>
      <c r="BD169" s="616"/>
      <c r="BE169" s="616"/>
      <c r="BF169" s="616"/>
      <c r="BG169" s="260"/>
    </row>
    <row r="170" spans="1:64" ht="14.25" customHeight="1">
      <c r="A170" s="18"/>
      <c r="D170" s="411"/>
      <c r="E170" s="416" t="str">
        <f>IF(D107="","",IF(AT107&lt;&gt;Datos!$AO$2,D107,""))</f>
        <v/>
      </c>
      <c r="F170" s="417"/>
      <c r="G170" s="417"/>
      <c r="H170" s="417"/>
      <c r="I170" s="417"/>
      <c r="J170" s="417"/>
      <c r="K170" s="417"/>
      <c r="L170" s="417"/>
      <c r="M170" s="417"/>
      <c r="N170" s="417"/>
      <c r="O170" s="417"/>
      <c r="P170" s="417"/>
      <c r="Q170" s="417"/>
      <c r="R170" s="417"/>
      <c r="S170" s="417"/>
      <c r="T170" s="417"/>
      <c r="U170" s="418"/>
      <c r="V170" s="616"/>
      <c r="W170" s="616"/>
      <c r="X170" s="616"/>
      <c r="Y170" s="616"/>
      <c r="Z170" s="616"/>
      <c r="AA170" s="616"/>
      <c r="AB170" s="616"/>
      <c r="AC170" s="616"/>
      <c r="AD170" s="616"/>
      <c r="AE170" s="616"/>
      <c r="AF170" s="616"/>
      <c r="AG170" s="616"/>
      <c r="AH170" s="617"/>
      <c r="AI170" s="617"/>
      <c r="AJ170" s="617"/>
      <c r="AK170" s="617"/>
      <c r="AL170" s="617"/>
      <c r="AM170" s="617"/>
      <c r="AN170" s="617"/>
      <c r="AO170" s="617"/>
      <c r="AP170" s="618"/>
      <c r="AQ170" s="616"/>
      <c r="AR170" s="616"/>
      <c r="AS170" s="616"/>
      <c r="AT170" s="616"/>
      <c r="AU170" s="616"/>
      <c r="AV170" s="616"/>
      <c r="AW170" s="616"/>
      <c r="AX170" s="616"/>
      <c r="AY170" s="616"/>
      <c r="AZ170" s="616"/>
      <c r="BA170" s="616"/>
      <c r="BB170" s="616"/>
      <c r="BC170" s="616"/>
      <c r="BD170" s="616"/>
      <c r="BE170" s="616"/>
      <c r="BF170" s="616"/>
      <c r="BG170" s="260"/>
    </row>
    <row r="171" spans="1:64" ht="14.25" customHeight="1">
      <c r="A171" s="18"/>
      <c r="D171" s="411"/>
      <c r="E171" s="416" t="str">
        <f>IF(D108="","",IF(AT108&lt;&gt;Datos!$AO$2,D108,""))</f>
        <v/>
      </c>
      <c r="F171" s="417"/>
      <c r="G171" s="417"/>
      <c r="H171" s="417"/>
      <c r="I171" s="417"/>
      <c r="J171" s="417"/>
      <c r="K171" s="417"/>
      <c r="L171" s="417"/>
      <c r="M171" s="417"/>
      <c r="N171" s="417"/>
      <c r="O171" s="417"/>
      <c r="P171" s="417"/>
      <c r="Q171" s="417"/>
      <c r="R171" s="417"/>
      <c r="S171" s="417"/>
      <c r="T171" s="417"/>
      <c r="U171" s="418"/>
      <c r="V171" s="616"/>
      <c r="W171" s="616"/>
      <c r="X171" s="616"/>
      <c r="Y171" s="616"/>
      <c r="Z171" s="616"/>
      <c r="AA171" s="616"/>
      <c r="AB171" s="616"/>
      <c r="AC171" s="616"/>
      <c r="AD171" s="616"/>
      <c r="AE171" s="616"/>
      <c r="AF171" s="616"/>
      <c r="AG171" s="616"/>
      <c r="AH171" s="617"/>
      <c r="AI171" s="617"/>
      <c r="AJ171" s="617"/>
      <c r="AK171" s="617"/>
      <c r="AL171" s="617"/>
      <c r="AM171" s="617"/>
      <c r="AN171" s="617"/>
      <c r="AO171" s="617"/>
      <c r="AP171" s="618"/>
      <c r="AQ171" s="616"/>
      <c r="AR171" s="616"/>
      <c r="AS171" s="616"/>
      <c r="AT171" s="616"/>
      <c r="AU171" s="616"/>
      <c r="AV171" s="616"/>
      <c r="AW171" s="616"/>
      <c r="AX171" s="616"/>
      <c r="AY171" s="616"/>
      <c r="AZ171" s="616"/>
      <c r="BA171" s="616"/>
      <c r="BB171" s="616"/>
      <c r="BC171" s="616"/>
      <c r="BD171" s="616"/>
      <c r="BE171" s="616"/>
      <c r="BF171" s="616"/>
      <c r="BG171" s="260"/>
    </row>
    <row r="172" spans="1:64" ht="14.25" customHeight="1">
      <c r="A172" s="18"/>
      <c r="D172" s="411"/>
      <c r="E172" s="416" t="str">
        <f>IF(D109="","",IF(AT109&lt;&gt;Datos!$AO$2,D109,""))</f>
        <v/>
      </c>
      <c r="F172" s="417"/>
      <c r="G172" s="417"/>
      <c r="H172" s="417"/>
      <c r="I172" s="417"/>
      <c r="J172" s="417"/>
      <c r="K172" s="417"/>
      <c r="L172" s="417"/>
      <c r="M172" s="417"/>
      <c r="N172" s="417"/>
      <c r="O172" s="417"/>
      <c r="P172" s="417"/>
      <c r="Q172" s="417"/>
      <c r="R172" s="417"/>
      <c r="S172" s="417"/>
      <c r="T172" s="417"/>
      <c r="U172" s="418"/>
      <c r="V172" s="616"/>
      <c r="W172" s="616"/>
      <c r="X172" s="616"/>
      <c r="Y172" s="616"/>
      <c r="Z172" s="616"/>
      <c r="AA172" s="616"/>
      <c r="AB172" s="616"/>
      <c r="AC172" s="616"/>
      <c r="AD172" s="616"/>
      <c r="AE172" s="616"/>
      <c r="AF172" s="616"/>
      <c r="AG172" s="616"/>
      <c r="AH172" s="617"/>
      <c r="AI172" s="617"/>
      <c r="AJ172" s="617"/>
      <c r="AK172" s="617"/>
      <c r="AL172" s="617"/>
      <c r="AM172" s="617"/>
      <c r="AN172" s="617"/>
      <c r="AO172" s="617"/>
      <c r="AP172" s="618"/>
      <c r="AQ172" s="616"/>
      <c r="AR172" s="616"/>
      <c r="AS172" s="616"/>
      <c r="AT172" s="616"/>
      <c r="AU172" s="616"/>
      <c r="AV172" s="616"/>
      <c r="AW172" s="616"/>
      <c r="AX172" s="616"/>
      <c r="AY172" s="616"/>
      <c r="AZ172" s="616"/>
      <c r="BA172" s="616"/>
      <c r="BB172" s="616"/>
      <c r="BC172" s="616"/>
      <c r="BD172" s="616"/>
      <c r="BE172" s="616"/>
      <c r="BF172" s="616"/>
      <c r="BG172" s="260"/>
    </row>
    <row r="173" spans="1:64" ht="14.25" customHeight="1">
      <c r="A173" s="18"/>
      <c r="D173" s="412"/>
      <c r="E173" s="416" t="str">
        <f>IF(D110="","",IF(AT110&lt;&gt;Datos!$AO$2,D110,""))</f>
        <v/>
      </c>
      <c r="F173" s="417"/>
      <c r="G173" s="417"/>
      <c r="H173" s="417"/>
      <c r="I173" s="417"/>
      <c r="J173" s="417"/>
      <c r="K173" s="417"/>
      <c r="L173" s="417"/>
      <c r="M173" s="417"/>
      <c r="N173" s="417"/>
      <c r="O173" s="417"/>
      <c r="P173" s="417"/>
      <c r="Q173" s="417"/>
      <c r="R173" s="417"/>
      <c r="S173" s="417"/>
      <c r="T173" s="417"/>
      <c r="U173" s="418"/>
      <c r="V173" s="616"/>
      <c r="W173" s="616"/>
      <c r="X173" s="616"/>
      <c r="Y173" s="616"/>
      <c r="Z173" s="616"/>
      <c r="AA173" s="616"/>
      <c r="AB173" s="616"/>
      <c r="AC173" s="616"/>
      <c r="AD173" s="616"/>
      <c r="AE173" s="616"/>
      <c r="AF173" s="616"/>
      <c r="AG173" s="616"/>
      <c r="AH173" s="617"/>
      <c r="AI173" s="617"/>
      <c r="AJ173" s="617"/>
      <c r="AK173" s="617"/>
      <c r="AL173" s="617"/>
      <c r="AM173" s="617"/>
      <c r="AN173" s="617"/>
      <c r="AO173" s="617"/>
      <c r="AP173" s="618"/>
      <c r="AQ173" s="616"/>
      <c r="AR173" s="616"/>
      <c r="AS173" s="616"/>
      <c r="AT173" s="616"/>
      <c r="AU173" s="616"/>
      <c r="AV173" s="616"/>
      <c r="AW173" s="616"/>
      <c r="AX173" s="616"/>
      <c r="AY173" s="616"/>
      <c r="AZ173" s="616"/>
      <c r="BA173" s="616"/>
      <c r="BB173" s="616"/>
      <c r="BC173" s="616"/>
      <c r="BD173" s="616"/>
      <c r="BE173" s="616"/>
      <c r="BF173" s="616"/>
      <c r="BG173" s="260"/>
    </row>
    <row r="174" spans="1:64" ht="14.25" customHeight="1">
      <c r="A174" s="18"/>
      <c r="D174" s="412"/>
      <c r="E174" s="416" t="str">
        <f>IF(D111="","",IF(AT111&lt;&gt;Datos!$AO$2,D111,""))</f>
        <v/>
      </c>
      <c r="F174" s="417"/>
      <c r="G174" s="417"/>
      <c r="H174" s="417"/>
      <c r="I174" s="417"/>
      <c r="J174" s="417"/>
      <c r="K174" s="417"/>
      <c r="L174" s="417"/>
      <c r="M174" s="417"/>
      <c r="N174" s="417"/>
      <c r="O174" s="417"/>
      <c r="P174" s="417"/>
      <c r="Q174" s="417"/>
      <c r="R174" s="417"/>
      <c r="S174" s="417"/>
      <c r="T174" s="417"/>
      <c r="U174" s="418"/>
      <c r="V174" s="616"/>
      <c r="W174" s="616"/>
      <c r="X174" s="616"/>
      <c r="Y174" s="616"/>
      <c r="Z174" s="616"/>
      <c r="AA174" s="616"/>
      <c r="AB174" s="616"/>
      <c r="AC174" s="616"/>
      <c r="AD174" s="616"/>
      <c r="AE174" s="616"/>
      <c r="AF174" s="616"/>
      <c r="AG174" s="616"/>
      <c r="AH174" s="617"/>
      <c r="AI174" s="617"/>
      <c r="AJ174" s="617"/>
      <c r="AK174" s="617"/>
      <c r="AL174" s="617"/>
      <c r="AM174" s="617"/>
      <c r="AN174" s="617"/>
      <c r="AO174" s="617"/>
      <c r="AP174" s="618"/>
      <c r="AQ174" s="616"/>
      <c r="AR174" s="616"/>
      <c r="AS174" s="616"/>
      <c r="AT174" s="616"/>
      <c r="AU174" s="616"/>
      <c r="AV174" s="616"/>
      <c r="AW174" s="616"/>
      <c r="AX174" s="616"/>
      <c r="AY174" s="616"/>
      <c r="AZ174" s="616"/>
      <c r="BA174" s="616"/>
      <c r="BB174" s="616"/>
      <c r="BC174" s="616"/>
      <c r="BD174" s="616"/>
      <c r="BE174" s="616"/>
      <c r="BF174" s="616"/>
      <c r="BG174" s="260"/>
    </row>
    <row r="175" spans="1:64">
      <c r="A175" s="18"/>
      <c r="BG175" s="20"/>
    </row>
    <row r="176" spans="1:64" ht="15.75" customHeight="1">
      <c r="A176" s="18"/>
      <c r="D176" s="181"/>
      <c r="E176" s="181"/>
      <c r="F176" s="181"/>
      <c r="G176" s="181"/>
      <c r="H176" s="181"/>
      <c r="I176" s="181"/>
      <c r="J176" s="181"/>
      <c r="K176" s="181"/>
      <c r="L176" s="181"/>
      <c r="M176" s="181"/>
      <c r="N176" s="181"/>
      <c r="O176" s="181"/>
      <c r="P176" s="181"/>
      <c r="Q176" s="181"/>
      <c r="R176" s="181"/>
      <c r="S176" s="181"/>
      <c r="T176" s="181"/>
      <c r="U176" s="181"/>
      <c r="V176" s="181"/>
      <c r="W176" s="181"/>
      <c r="X176" s="181"/>
      <c r="Y176" s="181"/>
      <c r="Z176" s="181"/>
      <c r="AA176" s="181"/>
      <c r="AB176" s="181"/>
      <c r="AC176" s="181"/>
      <c r="AD176" s="181"/>
      <c r="AE176" s="181"/>
      <c r="AF176" s="181"/>
      <c r="AG176" s="181"/>
      <c r="AH176" s="181"/>
      <c r="AI176" s="181"/>
      <c r="AJ176" s="181"/>
      <c r="AK176" s="181"/>
      <c r="AL176" s="181"/>
      <c r="AM176" s="181"/>
      <c r="AN176" s="181"/>
      <c r="AO176" s="181"/>
      <c r="AP176" s="181"/>
      <c r="AQ176" s="181"/>
      <c r="AR176" s="181"/>
      <c r="AS176" s="181"/>
      <c r="AT176" s="181"/>
      <c r="AU176" s="181"/>
      <c r="AV176" s="181"/>
      <c r="AW176" s="181"/>
      <c r="AX176" s="181"/>
      <c r="AY176" s="181"/>
      <c r="AZ176" s="181"/>
      <c r="BA176" s="181"/>
      <c r="BB176" s="181"/>
      <c r="BG176" s="20"/>
      <c r="BK176" s="11" t="s">
        <v>574</v>
      </c>
    </row>
    <row r="177" spans="1:63" ht="31.9" customHeight="1">
      <c r="A177" s="18"/>
      <c r="D177" s="652" t="s">
        <v>575</v>
      </c>
      <c r="E177" s="652"/>
      <c r="F177" s="652"/>
      <c r="G177" s="652"/>
      <c r="H177" s="652"/>
      <c r="I177" s="652"/>
      <c r="J177" s="652"/>
      <c r="K177" s="652"/>
      <c r="L177" s="652"/>
      <c r="M177" s="652"/>
      <c r="N177" s="652"/>
      <c r="O177" s="652"/>
      <c r="P177" s="652"/>
      <c r="Q177" s="652"/>
      <c r="R177" s="652"/>
      <c r="S177" s="652"/>
      <c r="T177" s="652"/>
      <c r="U177" s="652"/>
      <c r="V177" s="652"/>
      <c r="W177" s="652"/>
      <c r="X177" s="652"/>
      <c r="Y177" s="652"/>
      <c r="Z177" s="652"/>
      <c r="AA177" s="652"/>
      <c r="AB177" s="652"/>
      <c r="AC177" s="652"/>
      <c r="AD177" s="652"/>
      <c r="AE177" s="652"/>
      <c r="AF177" s="652"/>
      <c r="AG177" s="652"/>
      <c r="AH177" s="652"/>
      <c r="AI177" s="652"/>
      <c r="AJ177" s="652"/>
      <c r="AK177" s="652"/>
      <c r="AL177" s="652"/>
      <c r="AM177" s="652"/>
      <c r="AN177" s="652"/>
      <c r="AO177" s="652"/>
      <c r="AP177" s="652"/>
      <c r="AQ177" s="652"/>
      <c r="AR177" s="652"/>
      <c r="AS177" s="652"/>
      <c r="AT177" s="652"/>
      <c r="AU177" s="652"/>
      <c r="AV177" s="652"/>
      <c r="AW177" s="652"/>
      <c r="AX177" s="652"/>
      <c r="AY177" s="652"/>
      <c r="AZ177" s="652"/>
      <c r="BA177" s="652"/>
      <c r="BB177" s="652"/>
      <c r="BC177" s="652"/>
      <c r="BD177" s="652"/>
      <c r="BE177" s="652"/>
      <c r="BF177" s="652"/>
      <c r="BG177" s="653"/>
      <c r="BK177" s="26" t="str">
        <f>IF(AT87=Datos!$AO$2,D87,"")</f>
        <v/>
      </c>
    </row>
    <row r="178" spans="1:63" ht="20.100000000000001" customHeight="1">
      <c r="A178" s="18"/>
      <c r="D178" s="654" t="s">
        <v>576</v>
      </c>
      <c r="E178" s="654"/>
      <c r="F178" s="654"/>
      <c r="G178" s="654"/>
      <c r="H178" s="654"/>
      <c r="I178" s="654"/>
      <c r="J178" s="654"/>
      <c r="K178" s="654"/>
      <c r="L178" s="654"/>
      <c r="M178" s="654"/>
      <c r="N178" s="654"/>
      <c r="O178" s="654"/>
      <c r="P178" s="654"/>
      <c r="Q178" s="654"/>
      <c r="R178" s="654"/>
      <c r="S178" s="654"/>
      <c r="T178" s="654"/>
      <c r="U178" s="654"/>
      <c r="V178" s="649" t="s">
        <v>563</v>
      </c>
      <c r="W178" s="649"/>
      <c r="X178" s="649"/>
      <c r="Y178" s="649"/>
      <c r="Z178" s="649"/>
      <c r="AA178" s="649"/>
      <c r="AB178" s="649"/>
      <c r="AC178" s="649"/>
      <c r="AD178" s="649"/>
      <c r="AE178" s="649"/>
      <c r="AF178" s="649"/>
      <c r="AG178" s="649"/>
      <c r="AH178" s="649"/>
      <c r="AI178" s="649"/>
      <c r="AJ178" s="649"/>
      <c r="AK178" s="649"/>
      <c r="AL178" s="649"/>
      <c r="AM178" s="649"/>
      <c r="AN178" s="649"/>
      <c r="AO178" s="649"/>
      <c r="AP178" s="649"/>
      <c r="AQ178" s="649"/>
      <c r="AR178" s="649"/>
      <c r="AS178" s="649"/>
      <c r="AT178" s="649"/>
      <c r="AU178" s="649"/>
      <c r="AV178" s="649"/>
      <c r="AW178" s="649"/>
      <c r="AX178" s="649"/>
      <c r="AY178" s="649"/>
      <c r="AZ178" s="649"/>
      <c r="BA178" s="649"/>
      <c r="BB178" s="649"/>
      <c r="BC178" s="649"/>
      <c r="BD178" s="649"/>
      <c r="BE178" s="649"/>
      <c r="BF178" s="649"/>
      <c r="BG178" s="650"/>
      <c r="BK178" s="26" t="str">
        <f>IF(AT88=Datos!$AO$2,D88,"")</f>
        <v/>
      </c>
    </row>
    <row r="179" spans="1:63" ht="25.15" customHeight="1">
      <c r="A179" s="18"/>
      <c r="D179" s="654"/>
      <c r="E179" s="654"/>
      <c r="F179" s="654"/>
      <c r="G179" s="654"/>
      <c r="H179" s="654"/>
      <c r="I179" s="654"/>
      <c r="J179" s="654"/>
      <c r="K179" s="654"/>
      <c r="L179" s="654"/>
      <c r="M179" s="654"/>
      <c r="N179" s="654"/>
      <c r="O179" s="654"/>
      <c r="P179" s="654"/>
      <c r="Q179" s="654"/>
      <c r="R179" s="654"/>
      <c r="S179" s="654"/>
      <c r="T179" s="654"/>
      <c r="U179" s="654"/>
      <c r="V179" s="604" t="s">
        <v>564</v>
      </c>
      <c r="W179" s="604"/>
      <c r="X179" s="604"/>
      <c r="Y179" s="604"/>
      <c r="Z179" s="604"/>
      <c r="AA179" s="604"/>
      <c r="AB179" s="604"/>
      <c r="AC179" s="604"/>
      <c r="AD179" s="604"/>
      <c r="AE179" s="604"/>
      <c r="AF179" s="604"/>
      <c r="AG179" s="604"/>
      <c r="AH179" s="604" t="s">
        <v>565</v>
      </c>
      <c r="AI179" s="604"/>
      <c r="AJ179" s="604"/>
      <c r="AK179" s="604"/>
      <c r="AL179" s="604"/>
      <c r="AM179" s="604"/>
      <c r="AN179" s="604"/>
      <c r="AO179" s="604"/>
      <c r="AP179" s="604"/>
      <c r="AQ179" s="604" t="s">
        <v>566</v>
      </c>
      <c r="AR179" s="604"/>
      <c r="AS179" s="604"/>
      <c r="AT179" s="604"/>
      <c r="AU179" s="604"/>
      <c r="AV179" s="604"/>
      <c r="AW179" s="604"/>
      <c r="AX179" s="604"/>
      <c r="AY179" s="604"/>
      <c r="AZ179" s="604"/>
      <c r="BA179" s="604" t="s">
        <v>567</v>
      </c>
      <c r="BB179" s="604"/>
      <c r="BC179" s="604"/>
      <c r="BD179" s="604"/>
      <c r="BE179" s="604"/>
      <c r="BF179" s="604"/>
      <c r="BG179" s="182" t="s">
        <v>568</v>
      </c>
      <c r="BK179" s="26" t="str">
        <f>IF(AT89=Datos!$AO$2,D89,"")</f>
        <v/>
      </c>
    </row>
    <row r="180" spans="1:63" ht="14.25" customHeight="1">
      <c r="A180" s="18"/>
      <c r="D180" s="429" t="s">
        <v>569</v>
      </c>
      <c r="E180" s="620"/>
      <c r="F180" s="620"/>
      <c r="G180" s="620"/>
      <c r="H180" s="620"/>
      <c r="I180" s="620"/>
      <c r="J180" s="620"/>
      <c r="K180" s="620"/>
      <c r="L180" s="620"/>
      <c r="M180" s="620"/>
      <c r="N180" s="620"/>
      <c r="O180" s="620"/>
      <c r="P180" s="620"/>
      <c r="Q180" s="620"/>
      <c r="R180" s="620"/>
      <c r="S180" s="620"/>
      <c r="T180" s="620"/>
      <c r="U180" s="620"/>
      <c r="V180" s="620"/>
      <c r="W180" s="620"/>
      <c r="X180" s="620"/>
      <c r="Y180" s="620"/>
      <c r="Z180" s="620"/>
      <c r="AA180" s="620"/>
      <c r="AB180" s="620"/>
      <c r="AC180" s="620"/>
      <c r="AD180" s="620"/>
      <c r="AE180" s="620"/>
      <c r="AF180" s="620"/>
      <c r="AG180" s="620"/>
      <c r="AH180" s="620"/>
      <c r="AI180" s="620"/>
      <c r="AJ180" s="620"/>
      <c r="AK180" s="620"/>
      <c r="AL180" s="620"/>
      <c r="AM180" s="620"/>
      <c r="AN180" s="620"/>
      <c r="AO180" s="620"/>
      <c r="AP180" s="620"/>
      <c r="AQ180" s="620"/>
      <c r="AR180" s="620"/>
      <c r="AS180" s="620"/>
      <c r="AT180" s="620"/>
      <c r="AU180" s="620"/>
      <c r="AV180" s="620"/>
      <c r="AW180" s="620"/>
      <c r="AX180" s="620"/>
      <c r="AY180" s="620"/>
      <c r="AZ180" s="620"/>
      <c r="BA180" s="624"/>
      <c r="BB180" s="625"/>
      <c r="BC180" s="625"/>
      <c r="BD180" s="625"/>
      <c r="BE180" s="625"/>
      <c r="BF180" s="626"/>
      <c r="BG180" s="261"/>
      <c r="BK180" s="26" t="str">
        <f>IF(AT90=Datos!$AO$2,D90,"")</f>
        <v/>
      </c>
    </row>
    <row r="181" spans="1:63" ht="14.25" customHeight="1">
      <c r="A181" s="18"/>
      <c r="D181" s="430"/>
      <c r="E181" s="620" t="str">
        <f>IF(D117="","",IF(AT117&lt;&gt;Datos!$AO$2,D117,""))</f>
        <v/>
      </c>
      <c r="F181" s="620"/>
      <c r="G181" s="620"/>
      <c r="H181" s="620"/>
      <c r="I181" s="620"/>
      <c r="J181" s="620"/>
      <c r="K181" s="620"/>
      <c r="L181" s="620"/>
      <c r="M181" s="620"/>
      <c r="N181" s="620"/>
      <c r="O181" s="620"/>
      <c r="P181" s="620"/>
      <c r="Q181" s="620"/>
      <c r="R181" s="620"/>
      <c r="S181" s="620"/>
      <c r="T181" s="620"/>
      <c r="U181" s="620"/>
      <c r="V181" s="620"/>
      <c r="W181" s="620"/>
      <c r="X181" s="620"/>
      <c r="Y181" s="620"/>
      <c r="Z181" s="620"/>
      <c r="AA181" s="620"/>
      <c r="AB181" s="620"/>
      <c r="AC181" s="620"/>
      <c r="AD181" s="620"/>
      <c r="AE181" s="620"/>
      <c r="AF181" s="620"/>
      <c r="AG181" s="620"/>
      <c r="AH181" s="620"/>
      <c r="AI181" s="620"/>
      <c r="AJ181" s="620"/>
      <c r="AK181" s="620"/>
      <c r="AL181" s="620"/>
      <c r="AM181" s="620"/>
      <c r="AN181" s="620"/>
      <c r="AO181" s="620"/>
      <c r="AP181" s="620"/>
      <c r="AQ181" s="620"/>
      <c r="AR181" s="620"/>
      <c r="AS181" s="620"/>
      <c r="AT181" s="620"/>
      <c r="AU181" s="620"/>
      <c r="AV181" s="620"/>
      <c r="AW181" s="620"/>
      <c r="AX181" s="620"/>
      <c r="AY181" s="620"/>
      <c r="AZ181" s="620"/>
      <c r="BA181" s="624"/>
      <c r="BB181" s="625"/>
      <c r="BC181" s="625"/>
      <c r="BD181" s="625"/>
      <c r="BE181" s="625"/>
      <c r="BF181" s="626"/>
      <c r="BG181" s="261"/>
      <c r="BK181" s="26" t="str">
        <f>IF(AT91=Datos!$AO$2,D91,"")</f>
        <v/>
      </c>
    </row>
    <row r="182" spans="1:63" ht="14.25" customHeight="1">
      <c r="A182" s="18"/>
      <c r="D182" s="430"/>
      <c r="E182" s="620" t="str">
        <f>IF(D118="","",IF(AT118&lt;&gt;Datos!$AO$2,D118,""))</f>
        <v/>
      </c>
      <c r="F182" s="620"/>
      <c r="G182" s="620"/>
      <c r="H182" s="620"/>
      <c r="I182" s="620"/>
      <c r="J182" s="620"/>
      <c r="K182" s="620"/>
      <c r="L182" s="620"/>
      <c r="M182" s="620"/>
      <c r="N182" s="620"/>
      <c r="O182" s="620"/>
      <c r="P182" s="620"/>
      <c r="Q182" s="620"/>
      <c r="R182" s="620"/>
      <c r="S182" s="620"/>
      <c r="T182" s="620"/>
      <c r="U182" s="620"/>
      <c r="V182" s="620"/>
      <c r="W182" s="620"/>
      <c r="X182" s="620"/>
      <c r="Y182" s="620"/>
      <c r="Z182" s="620"/>
      <c r="AA182" s="620"/>
      <c r="AB182" s="620"/>
      <c r="AC182" s="620"/>
      <c r="AD182" s="620"/>
      <c r="AE182" s="620"/>
      <c r="AF182" s="620"/>
      <c r="AG182" s="620"/>
      <c r="AH182" s="620"/>
      <c r="AI182" s="620"/>
      <c r="AJ182" s="620"/>
      <c r="AK182" s="620"/>
      <c r="AL182" s="620"/>
      <c r="AM182" s="620"/>
      <c r="AN182" s="620"/>
      <c r="AO182" s="620"/>
      <c r="AP182" s="620"/>
      <c r="AQ182" s="620"/>
      <c r="AR182" s="620"/>
      <c r="AS182" s="620"/>
      <c r="AT182" s="620"/>
      <c r="AU182" s="620"/>
      <c r="AV182" s="620"/>
      <c r="AW182" s="620"/>
      <c r="AX182" s="620"/>
      <c r="AY182" s="620"/>
      <c r="AZ182" s="620"/>
      <c r="BA182" s="624"/>
      <c r="BB182" s="625"/>
      <c r="BC182" s="625"/>
      <c r="BD182" s="625"/>
      <c r="BE182" s="625"/>
      <c r="BF182" s="626"/>
      <c r="BG182" s="261"/>
      <c r="BK182" s="26" t="str">
        <f>IF(AT92=Datos!$AO$2,D92,"")</f>
        <v/>
      </c>
    </row>
    <row r="183" spans="1:63" ht="14.25" customHeight="1">
      <c r="A183" s="18"/>
      <c r="D183" s="430"/>
      <c r="E183" s="620" t="str">
        <f>IF(D119="","",IF(AT119&lt;&gt;Datos!$AO$2,D119,""))</f>
        <v/>
      </c>
      <c r="F183" s="620"/>
      <c r="G183" s="620"/>
      <c r="H183" s="620"/>
      <c r="I183" s="620"/>
      <c r="J183" s="620"/>
      <c r="K183" s="620"/>
      <c r="L183" s="620"/>
      <c r="M183" s="620"/>
      <c r="N183" s="620"/>
      <c r="O183" s="620"/>
      <c r="P183" s="620"/>
      <c r="Q183" s="620"/>
      <c r="R183" s="620"/>
      <c r="S183" s="620"/>
      <c r="T183" s="620"/>
      <c r="U183" s="620"/>
      <c r="V183" s="620"/>
      <c r="W183" s="620"/>
      <c r="X183" s="620"/>
      <c r="Y183" s="620"/>
      <c r="Z183" s="620"/>
      <c r="AA183" s="620"/>
      <c r="AB183" s="620"/>
      <c r="AC183" s="620"/>
      <c r="AD183" s="620"/>
      <c r="AE183" s="620"/>
      <c r="AF183" s="620"/>
      <c r="AG183" s="620"/>
      <c r="AH183" s="620"/>
      <c r="AI183" s="620"/>
      <c r="AJ183" s="620"/>
      <c r="AK183" s="620"/>
      <c r="AL183" s="620"/>
      <c r="AM183" s="620"/>
      <c r="AN183" s="620"/>
      <c r="AO183" s="620"/>
      <c r="AP183" s="620"/>
      <c r="AQ183" s="620"/>
      <c r="AR183" s="620"/>
      <c r="AS183" s="620"/>
      <c r="AT183" s="620"/>
      <c r="AU183" s="620"/>
      <c r="AV183" s="620"/>
      <c r="AW183" s="620"/>
      <c r="AX183" s="620"/>
      <c r="AY183" s="620"/>
      <c r="AZ183" s="620"/>
      <c r="BA183" s="624"/>
      <c r="BB183" s="625"/>
      <c r="BC183" s="625"/>
      <c r="BD183" s="625"/>
      <c r="BE183" s="625"/>
      <c r="BF183" s="626"/>
      <c r="BG183" s="261"/>
      <c r="BK183" s="26" t="str">
        <f>IF(AT93=Datos!$AO$2,D93,"")</f>
        <v/>
      </c>
    </row>
    <row r="184" spans="1:63" ht="14.25" customHeight="1">
      <c r="A184" s="18"/>
      <c r="D184" s="430"/>
      <c r="E184" s="620" t="str">
        <f>IF(D120="","",IF(AT120&lt;&gt;Datos!$AO$2,D120,""))</f>
        <v/>
      </c>
      <c r="F184" s="620"/>
      <c r="G184" s="620"/>
      <c r="H184" s="620"/>
      <c r="I184" s="620"/>
      <c r="J184" s="620"/>
      <c r="K184" s="620"/>
      <c r="L184" s="620"/>
      <c r="M184" s="620"/>
      <c r="N184" s="620"/>
      <c r="O184" s="620"/>
      <c r="P184" s="620"/>
      <c r="Q184" s="620"/>
      <c r="R184" s="620"/>
      <c r="S184" s="620"/>
      <c r="T184" s="620"/>
      <c r="U184" s="620"/>
      <c r="V184" s="620"/>
      <c r="W184" s="620"/>
      <c r="X184" s="620"/>
      <c r="Y184" s="620"/>
      <c r="Z184" s="620"/>
      <c r="AA184" s="620"/>
      <c r="AB184" s="620"/>
      <c r="AC184" s="620"/>
      <c r="AD184" s="620"/>
      <c r="AE184" s="620"/>
      <c r="AF184" s="620"/>
      <c r="AG184" s="620"/>
      <c r="AH184" s="620"/>
      <c r="AI184" s="620"/>
      <c r="AJ184" s="620"/>
      <c r="AK184" s="620"/>
      <c r="AL184" s="620"/>
      <c r="AM184" s="620"/>
      <c r="AN184" s="620"/>
      <c r="AO184" s="620"/>
      <c r="AP184" s="620"/>
      <c r="AQ184" s="620"/>
      <c r="AR184" s="620"/>
      <c r="AS184" s="620"/>
      <c r="AT184" s="620"/>
      <c r="AU184" s="620"/>
      <c r="AV184" s="620"/>
      <c r="AW184" s="620"/>
      <c r="AX184" s="620"/>
      <c r="AY184" s="620"/>
      <c r="AZ184" s="620"/>
      <c r="BA184" s="624"/>
      <c r="BB184" s="625"/>
      <c r="BC184" s="625"/>
      <c r="BD184" s="625"/>
      <c r="BE184" s="625"/>
      <c r="BF184" s="626"/>
      <c r="BG184" s="261"/>
      <c r="BK184" s="26" t="str">
        <f>IF(AT94=Datos!$AO$2,D94,"")</f>
        <v/>
      </c>
    </row>
    <row r="185" spans="1:63" ht="14.25" customHeight="1">
      <c r="A185" s="18"/>
      <c r="D185" s="430"/>
      <c r="E185" s="620" t="str">
        <f>IF(D121="","",IF(AT121&lt;&gt;Datos!$AO$2,D121,""))</f>
        <v/>
      </c>
      <c r="F185" s="620"/>
      <c r="G185" s="620"/>
      <c r="H185" s="620"/>
      <c r="I185" s="620"/>
      <c r="J185" s="620"/>
      <c r="K185" s="620"/>
      <c r="L185" s="620"/>
      <c r="M185" s="620"/>
      <c r="N185" s="620"/>
      <c r="O185" s="620"/>
      <c r="P185" s="620"/>
      <c r="Q185" s="620"/>
      <c r="R185" s="620"/>
      <c r="S185" s="620"/>
      <c r="T185" s="620"/>
      <c r="U185" s="620"/>
      <c r="V185" s="620"/>
      <c r="W185" s="620"/>
      <c r="X185" s="620"/>
      <c r="Y185" s="620"/>
      <c r="Z185" s="620"/>
      <c r="AA185" s="620"/>
      <c r="AB185" s="620"/>
      <c r="AC185" s="620"/>
      <c r="AD185" s="620"/>
      <c r="AE185" s="620"/>
      <c r="AF185" s="620"/>
      <c r="AG185" s="620"/>
      <c r="AH185" s="620"/>
      <c r="AI185" s="620"/>
      <c r="AJ185" s="620"/>
      <c r="AK185" s="620"/>
      <c r="AL185" s="620"/>
      <c r="AM185" s="620"/>
      <c r="AN185" s="620"/>
      <c r="AO185" s="620"/>
      <c r="AP185" s="620"/>
      <c r="AQ185" s="620"/>
      <c r="AR185" s="620"/>
      <c r="AS185" s="620"/>
      <c r="AT185" s="620"/>
      <c r="AU185" s="620"/>
      <c r="AV185" s="620"/>
      <c r="AW185" s="620"/>
      <c r="AX185" s="620"/>
      <c r="AY185" s="620"/>
      <c r="AZ185" s="620"/>
      <c r="BA185" s="624"/>
      <c r="BB185" s="625"/>
      <c r="BC185" s="625"/>
      <c r="BD185" s="625"/>
      <c r="BE185" s="625"/>
      <c r="BF185" s="626"/>
      <c r="BG185" s="261"/>
      <c r="BK185" s="26" t="str">
        <f>IF(AT95=Datos!$AO$2,D95,"")</f>
        <v/>
      </c>
    </row>
    <row r="186" spans="1:63" ht="14.25" customHeight="1">
      <c r="A186" s="18"/>
      <c r="D186" s="430"/>
      <c r="E186" s="620"/>
      <c r="F186" s="620"/>
      <c r="G186" s="620"/>
      <c r="H186" s="620"/>
      <c r="I186" s="620"/>
      <c r="J186" s="620"/>
      <c r="K186" s="620"/>
      <c r="L186" s="620"/>
      <c r="M186" s="620"/>
      <c r="N186" s="620"/>
      <c r="O186" s="620"/>
      <c r="P186" s="620"/>
      <c r="Q186" s="620"/>
      <c r="R186" s="620"/>
      <c r="S186" s="620"/>
      <c r="T186" s="620"/>
      <c r="U186" s="620"/>
      <c r="V186" s="620"/>
      <c r="W186" s="620"/>
      <c r="X186" s="620"/>
      <c r="Y186" s="620"/>
      <c r="Z186" s="620"/>
      <c r="AA186" s="620"/>
      <c r="AB186" s="620"/>
      <c r="AC186" s="620"/>
      <c r="AD186" s="620"/>
      <c r="AE186" s="620"/>
      <c r="AF186" s="620"/>
      <c r="AG186" s="620"/>
      <c r="AH186" s="620"/>
      <c r="AI186" s="620"/>
      <c r="AJ186" s="620"/>
      <c r="AK186" s="620"/>
      <c r="AL186" s="620"/>
      <c r="AM186" s="620"/>
      <c r="AN186" s="620"/>
      <c r="AO186" s="620"/>
      <c r="AP186" s="620"/>
      <c r="AQ186" s="620"/>
      <c r="AR186" s="620"/>
      <c r="AS186" s="620"/>
      <c r="AT186" s="620"/>
      <c r="AU186" s="620"/>
      <c r="AV186" s="620"/>
      <c r="AW186" s="620"/>
      <c r="AX186" s="620"/>
      <c r="AY186" s="620"/>
      <c r="AZ186" s="620"/>
      <c r="BA186" s="624"/>
      <c r="BB186" s="625"/>
      <c r="BC186" s="625"/>
      <c r="BD186" s="625"/>
      <c r="BE186" s="625"/>
      <c r="BF186" s="626"/>
      <c r="BG186" s="261"/>
      <c r="BK186" s="26" t="str">
        <f>IF(AT96=Datos!$AO$2,D96,"")</f>
        <v/>
      </c>
    </row>
    <row r="187" spans="1:63" ht="14.25" customHeight="1">
      <c r="A187" s="18"/>
      <c r="D187" s="430"/>
      <c r="E187" s="620" t="str">
        <f>IF(D123="","",IF(AT123&lt;&gt;Datos!$AO$2,D123,""))</f>
        <v/>
      </c>
      <c r="F187" s="620"/>
      <c r="G187" s="620"/>
      <c r="H187" s="620"/>
      <c r="I187" s="620"/>
      <c r="J187" s="620"/>
      <c r="K187" s="620"/>
      <c r="L187" s="620"/>
      <c r="M187" s="620"/>
      <c r="N187" s="620"/>
      <c r="O187" s="620"/>
      <c r="P187" s="620"/>
      <c r="Q187" s="620"/>
      <c r="R187" s="620"/>
      <c r="S187" s="620"/>
      <c r="T187" s="620"/>
      <c r="U187" s="620"/>
      <c r="V187" s="620"/>
      <c r="W187" s="620"/>
      <c r="X187" s="620"/>
      <c r="Y187" s="620"/>
      <c r="Z187" s="620"/>
      <c r="AA187" s="620"/>
      <c r="AB187" s="620"/>
      <c r="AC187" s="620"/>
      <c r="AD187" s="620"/>
      <c r="AE187" s="620"/>
      <c r="AF187" s="620"/>
      <c r="AG187" s="620"/>
      <c r="AH187" s="620"/>
      <c r="AI187" s="620"/>
      <c r="AJ187" s="620"/>
      <c r="AK187" s="620"/>
      <c r="AL187" s="620"/>
      <c r="AM187" s="620"/>
      <c r="AN187" s="620"/>
      <c r="AO187" s="620"/>
      <c r="AP187" s="620"/>
      <c r="AQ187" s="620"/>
      <c r="AR187" s="620"/>
      <c r="AS187" s="620"/>
      <c r="AT187" s="620"/>
      <c r="AU187" s="620"/>
      <c r="AV187" s="620"/>
      <c r="AW187" s="620"/>
      <c r="AX187" s="620"/>
      <c r="AY187" s="620"/>
      <c r="AZ187" s="620"/>
      <c r="BA187" s="624"/>
      <c r="BB187" s="625"/>
      <c r="BC187" s="625"/>
      <c r="BD187" s="625"/>
      <c r="BE187" s="625"/>
      <c r="BF187" s="626"/>
      <c r="BG187" s="261"/>
      <c r="BK187" s="26" t="s">
        <v>580</v>
      </c>
    </row>
    <row r="188" spans="1:63" ht="14.25" customHeight="1">
      <c r="A188" s="18"/>
      <c r="D188" s="430"/>
      <c r="E188" s="620" t="str">
        <f>IF(D124="","",IF(AT124&lt;&gt;Datos!$AO$2,D124,""))</f>
        <v/>
      </c>
      <c r="F188" s="620"/>
      <c r="G188" s="620"/>
      <c r="H188" s="620"/>
      <c r="I188" s="620"/>
      <c r="J188" s="620"/>
      <c r="K188" s="620"/>
      <c r="L188" s="620"/>
      <c r="M188" s="620"/>
      <c r="N188" s="620"/>
      <c r="O188" s="620"/>
      <c r="P188" s="620"/>
      <c r="Q188" s="620"/>
      <c r="R188" s="620"/>
      <c r="S188" s="620"/>
      <c r="T188" s="620"/>
      <c r="U188" s="620"/>
      <c r="V188" s="620"/>
      <c r="W188" s="620"/>
      <c r="X188" s="620"/>
      <c r="Y188" s="620"/>
      <c r="Z188" s="620"/>
      <c r="AA188" s="620"/>
      <c r="AB188" s="620"/>
      <c r="AC188" s="620"/>
      <c r="AD188" s="620"/>
      <c r="AE188" s="620"/>
      <c r="AF188" s="620"/>
      <c r="AG188" s="620"/>
      <c r="AH188" s="620"/>
      <c r="AI188" s="620"/>
      <c r="AJ188" s="620"/>
      <c r="AK188" s="620"/>
      <c r="AL188" s="620"/>
      <c r="AM188" s="620"/>
      <c r="AN188" s="620"/>
      <c r="AO188" s="620"/>
      <c r="AP188" s="620"/>
      <c r="AQ188" s="620"/>
      <c r="AR188" s="620"/>
      <c r="AS188" s="620"/>
      <c r="AT188" s="620"/>
      <c r="AU188" s="620"/>
      <c r="AV188" s="620"/>
      <c r="AW188" s="620"/>
      <c r="AX188" s="620"/>
      <c r="AY188" s="620"/>
      <c r="AZ188" s="620"/>
      <c r="BA188" s="624"/>
      <c r="BB188" s="625"/>
      <c r="BC188" s="625"/>
      <c r="BD188" s="625"/>
      <c r="BE188" s="625"/>
      <c r="BF188" s="626"/>
      <c r="BG188" s="261"/>
      <c r="BK188" s="11" t="s">
        <v>581</v>
      </c>
    </row>
    <row r="189" spans="1:63" ht="14.25" customHeight="1" thickBot="1">
      <c r="A189" s="18"/>
      <c r="D189" s="431"/>
      <c r="E189" s="632"/>
      <c r="F189" s="633"/>
      <c r="G189" s="633"/>
      <c r="H189" s="633"/>
      <c r="I189" s="633"/>
      <c r="J189" s="633"/>
      <c r="K189" s="633"/>
      <c r="L189" s="633"/>
      <c r="M189" s="633"/>
      <c r="N189" s="633"/>
      <c r="O189" s="633"/>
      <c r="P189" s="633"/>
      <c r="Q189" s="633"/>
      <c r="R189" s="633"/>
      <c r="S189" s="633"/>
      <c r="T189" s="633"/>
      <c r="U189" s="634"/>
      <c r="V189" s="635"/>
      <c r="W189" s="635"/>
      <c r="X189" s="635"/>
      <c r="Y189" s="635"/>
      <c r="Z189" s="635"/>
      <c r="AA189" s="635"/>
      <c r="AB189" s="635"/>
      <c r="AC189" s="635"/>
      <c r="AD189" s="635"/>
      <c r="AE189" s="635"/>
      <c r="AF189" s="635"/>
      <c r="AG189" s="635"/>
      <c r="AH189" s="633"/>
      <c r="AI189" s="633"/>
      <c r="AJ189" s="633"/>
      <c r="AK189" s="633"/>
      <c r="AL189" s="633"/>
      <c r="AM189" s="633"/>
      <c r="AN189" s="633"/>
      <c r="AO189" s="633"/>
      <c r="AP189" s="634"/>
      <c r="AQ189" s="635"/>
      <c r="AR189" s="635"/>
      <c r="AS189" s="635"/>
      <c r="AT189" s="635"/>
      <c r="AU189" s="635"/>
      <c r="AV189" s="635"/>
      <c r="AW189" s="635"/>
      <c r="AX189" s="635"/>
      <c r="AY189" s="635"/>
      <c r="AZ189" s="635"/>
      <c r="BA189" s="636"/>
      <c r="BB189" s="637"/>
      <c r="BC189" s="637"/>
      <c r="BD189" s="637"/>
      <c r="BE189" s="637"/>
      <c r="BF189" s="638"/>
      <c r="BG189" s="262"/>
      <c r="BK189" s="26" t="str">
        <f>IF(AT102=Datos!$AO$2,D102,"")</f>
        <v/>
      </c>
    </row>
    <row r="190" spans="1:63" ht="14.25" customHeight="1" thickTop="1">
      <c r="A190" s="18"/>
      <c r="D190" s="411" t="s">
        <v>570</v>
      </c>
      <c r="E190" s="639" t="str">
        <f>IF(D131="","",IF(AT131&lt;&gt;Datos!$AO$2,D131,""))</f>
        <v/>
      </c>
      <c r="F190" s="640"/>
      <c r="G190" s="640"/>
      <c r="H190" s="640"/>
      <c r="I190" s="640"/>
      <c r="J190" s="640"/>
      <c r="K190" s="640"/>
      <c r="L190" s="640"/>
      <c r="M190" s="640"/>
      <c r="N190" s="640"/>
      <c r="O190" s="640"/>
      <c r="P190" s="640"/>
      <c r="Q190" s="640"/>
      <c r="R190" s="640"/>
      <c r="S190" s="640"/>
      <c r="T190" s="640"/>
      <c r="U190" s="641"/>
      <c r="V190" s="642"/>
      <c r="W190" s="642"/>
      <c r="X190" s="642"/>
      <c r="Y190" s="642"/>
      <c r="Z190" s="642"/>
      <c r="AA190" s="642"/>
      <c r="AB190" s="642"/>
      <c r="AC190" s="642"/>
      <c r="AD190" s="642"/>
      <c r="AE190" s="642"/>
      <c r="AF190" s="642"/>
      <c r="AG190" s="642"/>
      <c r="AH190" s="640"/>
      <c r="AI190" s="640"/>
      <c r="AJ190" s="640"/>
      <c r="AK190" s="640"/>
      <c r="AL190" s="640"/>
      <c r="AM190" s="640"/>
      <c r="AN190" s="640"/>
      <c r="AO190" s="640"/>
      <c r="AP190" s="641"/>
      <c r="AQ190" s="642"/>
      <c r="AR190" s="642"/>
      <c r="AS190" s="642"/>
      <c r="AT190" s="642"/>
      <c r="AU190" s="642"/>
      <c r="AV190" s="642"/>
      <c r="AW190" s="642"/>
      <c r="AX190" s="642"/>
      <c r="AY190" s="642"/>
      <c r="AZ190" s="642"/>
      <c r="BA190" s="631"/>
      <c r="BB190" s="631"/>
      <c r="BC190" s="631"/>
      <c r="BD190" s="631"/>
      <c r="BE190" s="631"/>
      <c r="BF190" s="631"/>
      <c r="BG190" s="186"/>
      <c r="BK190" s="26" t="str">
        <f>IF(AT103=Datos!$AO$2,D103,"")</f>
        <v/>
      </c>
    </row>
    <row r="191" spans="1:63" ht="14.25" customHeight="1">
      <c r="A191" s="18"/>
      <c r="D191" s="411"/>
      <c r="E191" s="630" t="str">
        <f>IF(D132="","",IF(AT132&lt;&gt;Datos!$AO$2,D132,""))</f>
        <v/>
      </c>
      <c r="F191" s="630"/>
      <c r="G191" s="630"/>
      <c r="H191" s="630"/>
      <c r="I191" s="630"/>
      <c r="J191" s="630"/>
      <c r="K191" s="630"/>
      <c r="L191" s="630"/>
      <c r="M191" s="630"/>
      <c r="N191" s="630"/>
      <c r="O191" s="630"/>
      <c r="P191" s="630"/>
      <c r="Q191" s="630"/>
      <c r="R191" s="630"/>
      <c r="S191" s="630"/>
      <c r="T191" s="630"/>
      <c r="U191" s="630"/>
      <c r="V191" s="630"/>
      <c r="W191" s="630"/>
      <c r="X191" s="630"/>
      <c r="Y191" s="630"/>
      <c r="Z191" s="630"/>
      <c r="AA191" s="630"/>
      <c r="AB191" s="630"/>
      <c r="AC191" s="630"/>
      <c r="AD191" s="630"/>
      <c r="AE191" s="630"/>
      <c r="AF191" s="630"/>
      <c r="AG191" s="630"/>
      <c r="AH191" s="630"/>
      <c r="AI191" s="630"/>
      <c r="AJ191" s="630"/>
      <c r="AK191" s="630"/>
      <c r="AL191" s="630"/>
      <c r="AM191" s="630"/>
      <c r="AN191" s="630"/>
      <c r="AO191" s="630"/>
      <c r="AP191" s="630"/>
      <c r="AQ191" s="630"/>
      <c r="AR191" s="630"/>
      <c r="AS191" s="630"/>
      <c r="AT191" s="630"/>
      <c r="AU191" s="630"/>
      <c r="AV191" s="630"/>
      <c r="AW191" s="630"/>
      <c r="AX191" s="630"/>
      <c r="AY191" s="630"/>
      <c r="AZ191" s="630"/>
      <c r="BA191" s="631"/>
      <c r="BB191" s="631"/>
      <c r="BC191" s="631"/>
      <c r="BD191" s="631"/>
      <c r="BE191" s="631"/>
      <c r="BF191" s="631"/>
      <c r="BG191" s="186"/>
      <c r="BK191" s="26" t="str">
        <f>IF(AT104=Datos!$AO$2,D104,"")</f>
        <v/>
      </c>
    </row>
    <row r="192" spans="1:63" ht="14.25" customHeight="1">
      <c r="A192" s="18"/>
      <c r="D192" s="411"/>
      <c r="E192" s="630" t="str">
        <f>IF(D133="","",IF(AT133&lt;&gt;Datos!$AO$2,D133,""))</f>
        <v/>
      </c>
      <c r="F192" s="630"/>
      <c r="G192" s="630"/>
      <c r="H192" s="630"/>
      <c r="I192" s="630"/>
      <c r="J192" s="630"/>
      <c r="K192" s="630"/>
      <c r="L192" s="630"/>
      <c r="M192" s="630"/>
      <c r="N192" s="630"/>
      <c r="O192" s="630"/>
      <c r="P192" s="630"/>
      <c r="Q192" s="630"/>
      <c r="R192" s="630"/>
      <c r="S192" s="630"/>
      <c r="T192" s="630"/>
      <c r="U192" s="630"/>
      <c r="V192" s="630"/>
      <c r="W192" s="630"/>
      <c r="X192" s="630"/>
      <c r="Y192" s="630"/>
      <c r="Z192" s="630"/>
      <c r="AA192" s="630"/>
      <c r="AB192" s="630"/>
      <c r="AC192" s="630"/>
      <c r="AD192" s="630"/>
      <c r="AE192" s="630"/>
      <c r="AF192" s="630"/>
      <c r="AG192" s="630"/>
      <c r="AH192" s="630"/>
      <c r="AI192" s="630"/>
      <c r="AJ192" s="630"/>
      <c r="AK192" s="630"/>
      <c r="AL192" s="630"/>
      <c r="AM192" s="630"/>
      <c r="AN192" s="630"/>
      <c r="AO192" s="630"/>
      <c r="AP192" s="630"/>
      <c r="AQ192" s="630"/>
      <c r="AR192" s="630"/>
      <c r="AS192" s="630"/>
      <c r="AT192" s="630"/>
      <c r="AU192" s="630"/>
      <c r="AV192" s="630"/>
      <c r="AW192" s="630"/>
      <c r="AX192" s="630"/>
      <c r="AY192" s="630"/>
      <c r="AZ192" s="630"/>
      <c r="BA192" s="631"/>
      <c r="BB192" s="631"/>
      <c r="BC192" s="631"/>
      <c r="BD192" s="631"/>
      <c r="BE192" s="631"/>
      <c r="BF192" s="631"/>
      <c r="BG192" s="186"/>
      <c r="BK192" s="26" t="str">
        <f>IF(AT105=Datos!$AO$2,D105,"")</f>
        <v/>
      </c>
    </row>
    <row r="193" spans="1:63" ht="14.25" customHeight="1">
      <c r="A193" s="18"/>
      <c r="D193" s="411"/>
      <c r="E193" s="630" t="str">
        <f>IF(D134="","",IF(AT134&lt;&gt;Datos!$AO$2,D134,""))</f>
        <v/>
      </c>
      <c r="F193" s="630"/>
      <c r="G193" s="630"/>
      <c r="H193" s="630"/>
      <c r="I193" s="630"/>
      <c r="J193" s="630"/>
      <c r="K193" s="630"/>
      <c r="L193" s="630"/>
      <c r="M193" s="630"/>
      <c r="N193" s="630"/>
      <c r="O193" s="630"/>
      <c r="P193" s="630"/>
      <c r="Q193" s="630"/>
      <c r="R193" s="630"/>
      <c r="S193" s="630"/>
      <c r="T193" s="630"/>
      <c r="U193" s="630"/>
      <c r="V193" s="630"/>
      <c r="W193" s="630"/>
      <c r="X193" s="630"/>
      <c r="Y193" s="630"/>
      <c r="Z193" s="630"/>
      <c r="AA193" s="630"/>
      <c r="AB193" s="630"/>
      <c r="AC193" s="630"/>
      <c r="AD193" s="630"/>
      <c r="AE193" s="630"/>
      <c r="AF193" s="630"/>
      <c r="AG193" s="630"/>
      <c r="AH193" s="630"/>
      <c r="AI193" s="630"/>
      <c r="AJ193" s="630"/>
      <c r="AK193" s="630"/>
      <c r="AL193" s="630"/>
      <c r="AM193" s="630"/>
      <c r="AN193" s="630"/>
      <c r="AO193" s="630"/>
      <c r="AP193" s="630"/>
      <c r="AQ193" s="630"/>
      <c r="AR193" s="630"/>
      <c r="AS193" s="630"/>
      <c r="AT193" s="630"/>
      <c r="AU193" s="630"/>
      <c r="AV193" s="630"/>
      <c r="AW193" s="630"/>
      <c r="AX193" s="630"/>
      <c r="AY193" s="630"/>
      <c r="AZ193" s="630"/>
      <c r="BA193" s="631"/>
      <c r="BB193" s="631"/>
      <c r="BC193" s="631"/>
      <c r="BD193" s="631"/>
      <c r="BE193" s="631"/>
      <c r="BF193" s="631"/>
      <c r="BG193" s="186"/>
      <c r="BK193" s="26" t="str">
        <f>IF(AT106=Datos!$AO$2,D106,"")</f>
        <v/>
      </c>
    </row>
    <row r="194" spans="1:63" ht="14.25" customHeight="1">
      <c r="A194" s="18"/>
      <c r="D194" s="411"/>
      <c r="E194" s="630" t="str">
        <f>IF(D135="","",IF(AT135&lt;&gt;Datos!$AO$2,D135,""))</f>
        <v/>
      </c>
      <c r="F194" s="630"/>
      <c r="G194" s="630"/>
      <c r="H194" s="630"/>
      <c r="I194" s="630"/>
      <c r="J194" s="630"/>
      <c r="K194" s="630"/>
      <c r="L194" s="630"/>
      <c r="M194" s="630"/>
      <c r="N194" s="630"/>
      <c r="O194" s="630"/>
      <c r="P194" s="630"/>
      <c r="Q194" s="630"/>
      <c r="R194" s="630"/>
      <c r="S194" s="630"/>
      <c r="T194" s="630"/>
      <c r="U194" s="630"/>
      <c r="V194" s="630"/>
      <c r="W194" s="630"/>
      <c r="X194" s="630"/>
      <c r="Y194" s="630"/>
      <c r="Z194" s="630"/>
      <c r="AA194" s="630"/>
      <c r="AB194" s="630"/>
      <c r="AC194" s="630"/>
      <c r="AD194" s="630"/>
      <c r="AE194" s="630"/>
      <c r="AF194" s="630"/>
      <c r="AG194" s="630"/>
      <c r="AH194" s="630"/>
      <c r="AI194" s="630"/>
      <c r="AJ194" s="630"/>
      <c r="AK194" s="630"/>
      <c r="AL194" s="630"/>
      <c r="AM194" s="630"/>
      <c r="AN194" s="630"/>
      <c r="AO194" s="630"/>
      <c r="AP194" s="630"/>
      <c r="AQ194" s="630"/>
      <c r="AR194" s="630"/>
      <c r="AS194" s="630"/>
      <c r="AT194" s="630"/>
      <c r="AU194" s="630"/>
      <c r="AV194" s="630"/>
      <c r="AW194" s="630"/>
      <c r="AX194" s="630"/>
      <c r="AY194" s="630"/>
      <c r="AZ194" s="630"/>
      <c r="BA194" s="631"/>
      <c r="BB194" s="631"/>
      <c r="BC194" s="631"/>
      <c r="BD194" s="631"/>
      <c r="BE194" s="631"/>
      <c r="BF194" s="631"/>
      <c r="BG194" s="186"/>
      <c r="BK194" s="26" t="str">
        <f>IF(AT107=Datos!$AO$2,D107,"")</f>
        <v/>
      </c>
    </row>
    <row r="195" spans="1:63" ht="14.25" customHeight="1">
      <c r="A195" s="18"/>
      <c r="D195" s="411"/>
      <c r="E195" s="630" t="str">
        <f>IF(D136="","",IF(AT136&lt;&gt;Datos!$AO$2,D136,""))</f>
        <v/>
      </c>
      <c r="F195" s="630"/>
      <c r="G195" s="630"/>
      <c r="H195" s="630"/>
      <c r="I195" s="630"/>
      <c r="J195" s="630"/>
      <c r="K195" s="630"/>
      <c r="L195" s="630"/>
      <c r="M195" s="630"/>
      <c r="N195" s="630"/>
      <c r="O195" s="630"/>
      <c r="P195" s="630"/>
      <c r="Q195" s="630"/>
      <c r="R195" s="630"/>
      <c r="S195" s="630"/>
      <c r="T195" s="630"/>
      <c r="U195" s="630"/>
      <c r="V195" s="630"/>
      <c r="W195" s="630"/>
      <c r="X195" s="630"/>
      <c r="Y195" s="630"/>
      <c r="Z195" s="630"/>
      <c r="AA195" s="630"/>
      <c r="AB195" s="630"/>
      <c r="AC195" s="630"/>
      <c r="AD195" s="630"/>
      <c r="AE195" s="630"/>
      <c r="AF195" s="630"/>
      <c r="AG195" s="630"/>
      <c r="AH195" s="630"/>
      <c r="AI195" s="630"/>
      <c r="AJ195" s="630"/>
      <c r="AK195" s="630"/>
      <c r="AL195" s="630"/>
      <c r="AM195" s="630"/>
      <c r="AN195" s="630"/>
      <c r="AO195" s="630"/>
      <c r="AP195" s="630"/>
      <c r="AQ195" s="630"/>
      <c r="AR195" s="630"/>
      <c r="AS195" s="630"/>
      <c r="AT195" s="630"/>
      <c r="AU195" s="630"/>
      <c r="AV195" s="630"/>
      <c r="AW195" s="630"/>
      <c r="AX195" s="630"/>
      <c r="AY195" s="630"/>
      <c r="AZ195" s="630"/>
      <c r="BA195" s="631"/>
      <c r="BB195" s="631"/>
      <c r="BC195" s="631"/>
      <c r="BD195" s="631"/>
      <c r="BE195" s="631"/>
      <c r="BF195" s="631"/>
      <c r="BG195" s="186"/>
      <c r="BK195" s="26" t="str">
        <f>IF(AT108=Datos!$AO$2,D108,"")</f>
        <v/>
      </c>
    </row>
    <row r="196" spans="1:63" ht="14.25" customHeight="1">
      <c r="A196" s="18"/>
      <c r="D196" s="411"/>
      <c r="E196" s="630" t="str">
        <f>IF(D137="","",IF(AT137&lt;&gt;Datos!$AO$2,D137,""))</f>
        <v/>
      </c>
      <c r="F196" s="630"/>
      <c r="G196" s="630"/>
      <c r="H196" s="630"/>
      <c r="I196" s="630"/>
      <c r="J196" s="630"/>
      <c r="K196" s="630"/>
      <c r="L196" s="630"/>
      <c r="M196" s="630"/>
      <c r="N196" s="630"/>
      <c r="O196" s="630"/>
      <c r="P196" s="630"/>
      <c r="Q196" s="630"/>
      <c r="R196" s="630"/>
      <c r="S196" s="630"/>
      <c r="T196" s="630"/>
      <c r="U196" s="630"/>
      <c r="V196" s="630"/>
      <c r="W196" s="630"/>
      <c r="X196" s="630"/>
      <c r="Y196" s="630"/>
      <c r="Z196" s="630"/>
      <c r="AA196" s="630"/>
      <c r="AB196" s="630"/>
      <c r="AC196" s="630"/>
      <c r="AD196" s="630"/>
      <c r="AE196" s="630"/>
      <c r="AF196" s="630"/>
      <c r="AG196" s="630"/>
      <c r="AH196" s="630"/>
      <c r="AI196" s="630"/>
      <c r="AJ196" s="630"/>
      <c r="AK196" s="630"/>
      <c r="AL196" s="630"/>
      <c r="AM196" s="630"/>
      <c r="AN196" s="630"/>
      <c r="AO196" s="630"/>
      <c r="AP196" s="630"/>
      <c r="AQ196" s="630"/>
      <c r="AR196" s="630"/>
      <c r="AS196" s="630"/>
      <c r="AT196" s="630"/>
      <c r="AU196" s="630"/>
      <c r="AV196" s="630"/>
      <c r="AW196" s="630"/>
      <c r="AX196" s="630"/>
      <c r="AY196" s="630"/>
      <c r="AZ196" s="630"/>
      <c r="BA196" s="631"/>
      <c r="BB196" s="631"/>
      <c r="BC196" s="631"/>
      <c r="BD196" s="631"/>
      <c r="BE196" s="631"/>
      <c r="BF196" s="631"/>
      <c r="BG196" s="186"/>
      <c r="BK196" s="26" t="str">
        <f>IF(AT109=Datos!$AO$2,D109,"")</f>
        <v/>
      </c>
    </row>
    <row r="197" spans="1:63" ht="14.25" customHeight="1">
      <c r="A197" s="18"/>
      <c r="D197" s="411"/>
      <c r="E197" s="630" t="str">
        <f>IF(D138="","",IF(AT138&lt;&gt;Datos!$AO$2,D138,""))</f>
        <v/>
      </c>
      <c r="F197" s="630"/>
      <c r="G197" s="630"/>
      <c r="H197" s="630"/>
      <c r="I197" s="630"/>
      <c r="J197" s="630"/>
      <c r="K197" s="630"/>
      <c r="L197" s="630"/>
      <c r="M197" s="630"/>
      <c r="N197" s="630"/>
      <c r="O197" s="630"/>
      <c r="P197" s="630"/>
      <c r="Q197" s="630"/>
      <c r="R197" s="630"/>
      <c r="S197" s="630"/>
      <c r="T197" s="630"/>
      <c r="U197" s="630"/>
      <c r="V197" s="630"/>
      <c r="W197" s="630"/>
      <c r="X197" s="630"/>
      <c r="Y197" s="630"/>
      <c r="Z197" s="630"/>
      <c r="AA197" s="630"/>
      <c r="AB197" s="630"/>
      <c r="AC197" s="630"/>
      <c r="AD197" s="630"/>
      <c r="AE197" s="630"/>
      <c r="AF197" s="630"/>
      <c r="AG197" s="630"/>
      <c r="AH197" s="630"/>
      <c r="AI197" s="630"/>
      <c r="AJ197" s="630"/>
      <c r="AK197" s="630"/>
      <c r="AL197" s="630"/>
      <c r="AM197" s="630"/>
      <c r="AN197" s="630"/>
      <c r="AO197" s="630"/>
      <c r="AP197" s="630"/>
      <c r="AQ197" s="630"/>
      <c r="AR197" s="630"/>
      <c r="AS197" s="630"/>
      <c r="AT197" s="630"/>
      <c r="AU197" s="630"/>
      <c r="AV197" s="630"/>
      <c r="AW197" s="630"/>
      <c r="AX197" s="630"/>
      <c r="AY197" s="630"/>
      <c r="AZ197" s="630"/>
      <c r="BA197" s="631"/>
      <c r="BB197" s="631"/>
      <c r="BC197" s="631"/>
      <c r="BD197" s="631"/>
      <c r="BE197" s="631"/>
      <c r="BF197" s="631"/>
      <c r="BG197" s="186"/>
      <c r="BK197" s="26" t="str">
        <f>IF(AT110=Datos!$AO$2,D110,"")</f>
        <v/>
      </c>
    </row>
    <row r="198" spans="1:63" ht="14.25" customHeight="1">
      <c r="A198" s="18"/>
      <c r="D198" s="412"/>
      <c r="E198" s="630" t="str">
        <f>IF(D139="","",IF(AT139&lt;&gt;Datos!$AO$2,D139,""))</f>
        <v/>
      </c>
      <c r="F198" s="630"/>
      <c r="G198" s="630"/>
      <c r="H198" s="630"/>
      <c r="I198" s="630"/>
      <c r="J198" s="630"/>
      <c r="K198" s="630"/>
      <c r="L198" s="630"/>
      <c r="M198" s="630"/>
      <c r="N198" s="630"/>
      <c r="O198" s="630"/>
      <c r="P198" s="630"/>
      <c r="Q198" s="630"/>
      <c r="R198" s="630"/>
      <c r="S198" s="630"/>
      <c r="T198" s="630"/>
      <c r="U198" s="630"/>
      <c r="V198" s="630"/>
      <c r="W198" s="630"/>
      <c r="X198" s="630"/>
      <c r="Y198" s="630"/>
      <c r="Z198" s="630"/>
      <c r="AA198" s="630"/>
      <c r="AB198" s="630"/>
      <c r="AC198" s="630"/>
      <c r="AD198" s="630"/>
      <c r="AE198" s="630"/>
      <c r="AF198" s="630"/>
      <c r="AG198" s="630"/>
      <c r="AH198" s="630"/>
      <c r="AI198" s="630"/>
      <c r="AJ198" s="630"/>
      <c r="AK198" s="630"/>
      <c r="AL198" s="630"/>
      <c r="AM198" s="630"/>
      <c r="AN198" s="630"/>
      <c r="AO198" s="630"/>
      <c r="AP198" s="630"/>
      <c r="AQ198" s="630"/>
      <c r="AR198" s="630"/>
      <c r="AS198" s="630"/>
      <c r="AT198" s="630"/>
      <c r="AU198" s="630"/>
      <c r="AV198" s="630"/>
      <c r="AW198" s="630"/>
      <c r="AX198" s="630"/>
      <c r="AY198" s="630"/>
      <c r="AZ198" s="630"/>
      <c r="BA198" s="631"/>
      <c r="BB198" s="631"/>
      <c r="BC198" s="631"/>
      <c r="BD198" s="631"/>
      <c r="BE198" s="631"/>
      <c r="BF198" s="631"/>
      <c r="BG198" s="186"/>
      <c r="BK198" s="26" t="str">
        <f>IF(AT111=Datos!$AO$2,D111,"")</f>
        <v/>
      </c>
    </row>
    <row r="199" spans="1:63" ht="14.25" customHeight="1">
      <c r="A199" s="18"/>
      <c r="D199" s="412"/>
      <c r="E199" s="630" t="str">
        <f>IF(D140="","",IF(AT140&lt;&gt;Datos!$AO$2,D140,""))</f>
        <v/>
      </c>
      <c r="F199" s="630"/>
      <c r="G199" s="630"/>
      <c r="H199" s="630"/>
      <c r="I199" s="630"/>
      <c r="J199" s="630"/>
      <c r="K199" s="630"/>
      <c r="L199" s="630"/>
      <c r="M199" s="630"/>
      <c r="N199" s="630"/>
      <c r="O199" s="630"/>
      <c r="P199" s="630"/>
      <c r="Q199" s="630"/>
      <c r="R199" s="630"/>
      <c r="S199" s="630"/>
      <c r="T199" s="630"/>
      <c r="U199" s="630"/>
      <c r="V199" s="630"/>
      <c r="W199" s="630"/>
      <c r="X199" s="630"/>
      <c r="Y199" s="630"/>
      <c r="Z199" s="630"/>
      <c r="AA199" s="630"/>
      <c r="AB199" s="630"/>
      <c r="AC199" s="630"/>
      <c r="AD199" s="630"/>
      <c r="AE199" s="630"/>
      <c r="AF199" s="630"/>
      <c r="AG199" s="630"/>
      <c r="AH199" s="630"/>
      <c r="AI199" s="630"/>
      <c r="AJ199" s="630"/>
      <c r="AK199" s="630"/>
      <c r="AL199" s="630"/>
      <c r="AM199" s="630"/>
      <c r="AN199" s="630"/>
      <c r="AO199" s="630"/>
      <c r="AP199" s="630"/>
      <c r="AQ199" s="630"/>
      <c r="AR199" s="630"/>
      <c r="AS199" s="630"/>
      <c r="AT199" s="630"/>
      <c r="AU199" s="630"/>
      <c r="AV199" s="630"/>
      <c r="AW199" s="630"/>
      <c r="AX199" s="630"/>
      <c r="AY199" s="630"/>
      <c r="AZ199" s="630"/>
      <c r="BA199" s="631"/>
      <c r="BB199" s="631"/>
      <c r="BC199" s="631"/>
      <c r="BD199" s="631"/>
      <c r="BE199" s="631"/>
      <c r="BF199" s="631"/>
      <c r="BG199" s="186"/>
      <c r="BK199" s="26" t="s">
        <v>580</v>
      </c>
    </row>
    <row r="200" spans="1:63" ht="14.25" customHeight="1">
      <c r="A200" s="18"/>
      <c r="D200" s="434" t="s">
        <v>582</v>
      </c>
      <c r="E200" s="434"/>
      <c r="F200" s="434"/>
      <c r="G200" s="434"/>
      <c r="H200" s="434"/>
      <c r="I200" s="434"/>
      <c r="J200" s="434"/>
      <c r="K200" s="434"/>
      <c r="L200" s="434"/>
      <c r="M200" s="434"/>
      <c r="N200" s="434"/>
      <c r="O200" s="434"/>
      <c r="P200" s="434"/>
      <c r="Q200" s="434"/>
      <c r="R200" s="434"/>
      <c r="S200" s="434"/>
      <c r="T200" s="434"/>
      <c r="U200" s="434"/>
      <c r="V200" s="434"/>
      <c r="W200" s="434"/>
      <c r="X200" s="434"/>
      <c r="Y200" s="434"/>
      <c r="Z200" s="434"/>
      <c r="AA200" s="434"/>
      <c r="AB200" s="434"/>
      <c r="AC200" s="434"/>
      <c r="AD200" s="434"/>
      <c r="AE200" s="434"/>
      <c r="AF200" s="434"/>
      <c r="AG200" s="434"/>
      <c r="AH200" s="434"/>
      <c r="AI200" s="434"/>
      <c r="AJ200" s="434"/>
      <c r="AK200" s="434"/>
      <c r="AL200" s="434"/>
      <c r="AM200" s="434"/>
      <c r="AN200" s="434"/>
      <c r="AO200" s="434"/>
      <c r="AP200" s="434"/>
      <c r="AQ200" s="434"/>
      <c r="AR200" s="434"/>
      <c r="AS200" s="434"/>
      <c r="AT200" s="434"/>
      <c r="AU200" s="434"/>
      <c r="AV200" s="434"/>
      <c r="AW200" s="434"/>
      <c r="AX200" s="434"/>
      <c r="AY200" s="434"/>
      <c r="AZ200" s="434"/>
      <c r="BA200" s="434"/>
      <c r="BB200" s="434"/>
      <c r="BC200" s="434"/>
      <c r="BD200" s="434"/>
      <c r="BE200" s="434"/>
      <c r="BF200" s="434"/>
      <c r="BG200" s="643"/>
    </row>
    <row r="201" spans="1:63" ht="15.75" customHeight="1">
      <c r="A201" s="18"/>
      <c r="D201" s="750"/>
      <c r="E201" s="750"/>
      <c r="F201" s="750"/>
      <c r="G201" s="750"/>
      <c r="H201" s="750"/>
      <c r="I201" s="750"/>
      <c r="J201" s="750"/>
      <c r="K201" s="750"/>
      <c r="L201" s="750"/>
      <c r="M201" s="750"/>
      <c r="N201" s="750"/>
      <c r="O201" s="750"/>
      <c r="P201" s="750"/>
      <c r="Q201" s="750"/>
      <c r="R201" s="750"/>
      <c r="S201" s="750"/>
      <c r="T201" s="750"/>
      <c r="U201" s="750"/>
      <c r="V201" s="750"/>
      <c r="W201" s="750"/>
      <c r="X201" s="750"/>
      <c r="Y201" s="750"/>
      <c r="Z201" s="750"/>
      <c r="AA201" s="750"/>
      <c r="AB201" s="750"/>
      <c r="AC201" s="750"/>
      <c r="AD201" s="750"/>
      <c r="AE201" s="750"/>
      <c r="AF201" s="750"/>
      <c r="AG201" s="750"/>
      <c r="AH201" s="750"/>
      <c r="AI201" s="750"/>
      <c r="AJ201" s="750"/>
      <c r="AK201" s="750"/>
      <c r="AL201" s="750"/>
      <c r="AM201" s="750"/>
      <c r="AN201" s="750"/>
      <c r="AO201" s="750"/>
      <c r="AP201" s="750"/>
      <c r="AQ201" s="750"/>
      <c r="AR201" s="750"/>
      <c r="AS201" s="750"/>
      <c r="AT201" s="750"/>
      <c r="AU201" s="750"/>
      <c r="AV201" s="750"/>
      <c r="AW201" s="750"/>
      <c r="AX201" s="750"/>
      <c r="AY201" s="750"/>
      <c r="AZ201" s="750"/>
      <c r="BA201" s="750"/>
      <c r="BB201" s="750"/>
      <c r="BG201" s="20"/>
    </row>
    <row r="202" spans="1:63" ht="15.75" customHeight="1">
      <c r="A202" s="18"/>
      <c r="BG202" s="20"/>
    </row>
    <row r="203" spans="1:63" ht="15" customHeight="1">
      <c r="A203" s="18"/>
      <c r="D203" s="627" t="s">
        <v>583</v>
      </c>
      <c r="E203" s="627"/>
      <c r="F203" s="627"/>
      <c r="G203" s="627"/>
      <c r="H203" s="627"/>
      <c r="I203" s="627"/>
      <c r="J203" s="627"/>
      <c r="K203" s="627"/>
      <c r="L203" s="627"/>
      <c r="M203" s="627"/>
      <c r="N203" s="627"/>
      <c r="O203" s="627"/>
      <c r="P203" s="627"/>
      <c r="Q203" s="627"/>
      <c r="R203" s="627"/>
      <c r="S203" s="627"/>
      <c r="T203" s="627"/>
      <c r="U203" s="627"/>
      <c r="V203" s="627"/>
      <c r="W203" s="627"/>
      <c r="X203" s="627"/>
      <c r="Y203" s="627"/>
      <c r="Z203" s="627"/>
      <c r="AA203" s="627"/>
      <c r="AB203" s="627"/>
      <c r="AC203" s="627"/>
      <c r="AD203" s="627"/>
      <c r="AE203" s="627"/>
      <c r="AF203" s="627"/>
      <c r="AG203" s="627"/>
      <c r="AH203" s="627"/>
      <c r="AI203" s="627"/>
      <c r="AJ203" s="627"/>
      <c r="AK203" s="627"/>
      <c r="AL203" s="627"/>
      <c r="AM203" s="627"/>
      <c r="AN203" s="627"/>
      <c r="AO203" s="627"/>
      <c r="AP203" s="627"/>
      <c r="AQ203" s="627"/>
      <c r="AR203" s="627"/>
      <c r="AS203" s="627"/>
      <c r="AT203" s="627"/>
      <c r="AU203" s="627"/>
      <c r="AV203" s="627"/>
      <c r="AW203" s="627"/>
      <c r="AX203" s="627"/>
      <c r="AY203" s="627"/>
      <c r="AZ203" s="627"/>
      <c r="BA203" s="627"/>
      <c r="BB203" s="627"/>
      <c r="BC203" s="627"/>
      <c r="BD203" s="627"/>
      <c r="BE203" s="627"/>
      <c r="BF203" s="627"/>
      <c r="BG203" s="628"/>
    </row>
    <row r="204" spans="1:63" ht="20.25" customHeight="1">
      <c r="A204" s="18"/>
      <c r="D204" s="435" t="s">
        <v>564</v>
      </c>
      <c r="E204" s="435"/>
      <c r="F204" s="435"/>
      <c r="G204" s="435"/>
      <c r="H204" s="435"/>
      <c r="I204" s="435"/>
      <c r="J204" s="435"/>
      <c r="K204" s="435"/>
      <c r="L204" s="435"/>
      <c r="M204" s="435"/>
      <c r="N204" s="435"/>
      <c r="O204" s="435"/>
      <c r="P204" s="435"/>
      <c r="Q204" s="435"/>
      <c r="R204" s="435"/>
      <c r="S204" s="435"/>
      <c r="T204" s="435"/>
      <c r="U204" s="435"/>
      <c r="V204" s="435" t="s">
        <v>565</v>
      </c>
      <c r="W204" s="435"/>
      <c r="X204" s="435"/>
      <c r="Y204" s="435"/>
      <c r="Z204" s="435"/>
      <c r="AA204" s="435"/>
      <c r="AB204" s="435"/>
      <c r="AC204" s="435"/>
      <c r="AD204" s="435"/>
      <c r="AE204" s="435"/>
      <c r="AF204" s="435"/>
      <c r="AG204" s="435"/>
      <c r="AH204" s="435"/>
      <c r="AI204" s="435"/>
      <c r="AJ204" s="435"/>
      <c r="AK204" s="435"/>
      <c r="AL204" s="435"/>
      <c r="AM204" s="435"/>
      <c r="AN204" s="435" t="s">
        <v>566</v>
      </c>
      <c r="AO204" s="435"/>
      <c r="AP204" s="435"/>
      <c r="AQ204" s="435"/>
      <c r="AR204" s="435"/>
      <c r="AS204" s="435"/>
      <c r="AT204" s="435"/>
      <c r="AU204" s="435"/>
      <c r="AV204" s="435"/>
      <c r="AW204" s="435"/>
      <c r="AX204" s="435"/>
      <c r="AY204" s="435"/>
      <c r="AZ204" s="435"/>
      <c r="BA204" s="435"/>
      <c r="BB204" s="435"/>
      <c r="BC204" s="435"/>
      <c r="BD204" s="435"/>
      <c r="BE204" s="435"/>
      <c r="BF204" s="435"/>
      <c r="BG204" s="629"/>
    </row>
    <row r="205" spans="1:63" ht="20.100000000000001" customHeight="1">
      <c r="A205" s="18"/>
      <c r="D205" s="400"/>
      <c r="E205" s="400"/>
      <c r="F205" s="400"/>
      <c r="G205" s="400"/>
      <c r="H205" s="400"/>
      <c r="I205" s="400"/>
      <c r="J205" s="400"/>
      <c r="K205" s="400"/>
      <c r="L205" s="400"/>
      <c r="M205" s="400"/>
      <c r="N205" s="400"/>
      <c r="O205" s="400"/>
      <c r="P205" s="400"/>
      <c r="Q205" s="400"/>
      <c r="R205" s="400"/>
      <c r="S205" s="400"/>
      <c r="T205" s="400"/>
      <c r="U205" s="400"/>
      <c r="V205" s="400"/>
      <c r="W205" s="400"/>
      <c r="X205" s="400"/>
      <c r="Y205" s="400"/>
      <c r="Z205" s="400"/>
      <c r="AA205" s="400"/>
      <c r="AB205" s="400"/>
      <c r="AC205" s="400"/>
      <c r="AD205" s="400"/>
      <c r="AE205" s="400"/>
      <c r="AF205" s="400"/>
      <c r="AG205" s="400"/>
      <c r="AH205" s="400"/>
      <c r="AI205" s="400"/>
      <c r="AJ205" s="400"/>
      <c r="AK205" s="400"/>
      <c r="AL205" s="400"/>
      <c r="AM205" s="400"/>
      <c r="AN205" s="400"/>
      <c r="AO205" s="400"/>
      <c r="AP205" s="400"/>
      <c r="AQ205" s="400"/>
      <c r="AR205" s="400"/>
      <c r="AS205" s="400"/>
      <c r="AT205" s="400"/>
      <c r="AU205" s="400"/>
      <c r="AV205" s="400"/>
      <c r="AW205" s="400"/>
      <c r="AX205" s="400"/>
      <c r="AY205" s="400"/>
      <c r="AZ205" s="400"/>
      <c r="BA205" s="400"/>
      <c r="BB205" s="400"/>
      <c r="BC205" s="400"/>
      <c r="BD205" s="400"/>
      <c r="BE205" s="400"/>
      <c r="BF205" s="400"/>
      <c r="BG205" s="619"/>
    </row>
    <row r="206" spans="1:63">
      <c r="A206" s="18"/>
      <c r="D206" s="400"/>
      <c r="E206" s="400"/>
      <c r="F206" s="400"/>
      <c r="G206" s="400"/>
      <c r="H206" s="400"/>
      <c r="I206" s="400"/>
      <c r="J206" s="400"/>
      <c r="K206" s="400"/>
      <c r="L206" s="400"/>
      <c r="M206" s="400"/>
      <c r="N206" s="400"/>
      <c r="O206" s="400"/>
      <c r="P206" s="400"/>
      <c r="Q206" s="400"/>
      <c r="R206" s="400"/>
      <c r="S206" s="400"/>
      <c r="T206" s="400"/>
      <c r="U206" s="400"/>
      <c r="V206" s="400"/>
      <c r="W206" s="400"/>
      <c r="X206" s="400"/>
      <c r="Y206" s="400"/>
      <c r="Z206" s="400"/>
      <c r="AA206" s="400"/>
      <c r="AB206" s="400"/>
      <c r="AC206" s="400"/>
      <c r="AD206" s="400"/>
      <c r="AE206" s="400"/>
      <c r="AF206" s="400"/>
      <c r="AG206" s="400"/>
      <c r="AH206" s="400"/>
      <c r="AI206" s="400"/>
      <c r="AJ206" s="400"/>
      <c r="AK206" s="400"/>
      <c r="AL206" s="400"/>
      <c r="AM206" s="400"/>
      <c r="AN206" s="400"/>
      <c r="AO206" s="400"/>
      <c r="AP206" s="400"/>
      <c r="AQ206" s="400"/>
      <c r="AR206" s="400"/>
      <c r="AS206" s="400"/>
      <c r="AT206" s="400"/>
      <c r="AU206" s="400"/>
      <c r="AV206" s="400"/>
      <c r="AW206" s="400"/>
      <c r="AX206" s="400"/>
      <c r="AY206" s="400"/>
      <c r="AZ206" s="400"/>
      <c r="BA206" s="400"/>
      <c r="BB206" s="400"/>
      <c r="BC206" s="400"/>
      <c r="BD206" s="400"/>
      <c r="BE206" s="400"/>
      <c r="BF206" s="400"/>
      <c r="BG206" s="619"/>
    </row>
    <row r="207" spans="1:63">
      <c r="A207" s="18"/>
      <c r="D207" s="400"/>
      <c r="E207" s="400"/>
      <c r="F207" s="400"/>
      <c r="G207" s="400"/>
      <c r="H207" s="400"/>
      <c r="I207" s="400"/>
      <c r="J207" s="400"/>
      <c r="K207" s="400"/>
      <c r="L207" s="400"/>
      <c r="M207" s="400"/>
      <c r="N207" s="400"/>
      <c r="O207" s="400"/>
      <c r="P207" s="400"/>
      <c r="Q207" s="400"/>
      <c r="R207" s="400"/>
      <c r="S207" s="400"/>
      <c r="T207" s="400"/>
      <c r="U207" s="400"/>
      <c r="V207" s="400"/>
      <c r="W207" s="400"/>
      <c r="X207" s="400"/>
      <c r="Y207" s="400"/>
      <c r="Z207" s="400"/>
      <c r="AA207" s="400"/>
      <c r="AB207" s="400"/>
      <c r="AC207" s="400"/>
      <c r="AD207" s="400"/>
      <c r="AE207" s="400"/>
      <c r="AF207" s="400"/>
      <c r="AG207" s="400"/>
      <c r="AH207" s="400"/>
      <c r="AI207" s="400"/>
      <c r="AJ207" s="400"/>
      <c r="AK207" s="400"/>
      <c r="AL207" s="400"/>
      <c r="AM207" s="400"/>
      <c r="AN207" s="400"/>
      <c r="AO207" s="400"/>
      <c r="AP207" s="400"/>
      <c r="AQ207" s="400"/>
      <c r="AR207" s="400"/>
      <c r="AS207" s="400"/>
      <c r="AT207" s="400"/>
      <c r="AU207" s="400"/>
      <c r="AV207" s="400"/>
      <c r="AW207" s="400"/>
      <c r="AX207" s="400"/>
      <c r="AY207" s="400"/>
      <c r="AZ207" s="400"/>
      <c r="BA207" s="400"/>
      <c r="BB207" s="400"/>
      <c r="BC207" s="400"/>
      <c r="BD207" s="400"/>
      <c r="BE207" s="400"/>
      <c r="BF207" s="400"/>
      <c r="BG207" s="619"/>
    </row>
    <row r="208" spans="1:63">
      <c r="A208" s="18"/>
      <c r="D208" s="400"/>
      <c r="E208" s="400"/>
      <c r="F208" s="400"/>
      <c r="G208" s="400"/>
      <c r="H208" s="400"/>
      <c r="I208" s="400"/>
      <c r="J208" s="400"/>
      <c r="K208" s="400"/>
      <c r="L208" s="400"/>
      <c r="M208" s="400"/>
      <c r="N208" s="400"/>
      <c r="O208" s="400"/>
      <c r="P208" s="400"/>
      <c r="Q208" s="400"/>
      <c r="R208" s="400"/>
      <c r="S208" s="400"/>
      <c r="T208" s="400"/>
      <c r="U208" s="400"/>
      <c r="V208" s="400"/>
      <c r="W208" s="400"/>
      <c r="X208" s="400"/>
      <c r="Y208" s="400"/>
      <c r="Z208" s="400"/>
      <c r="AA208" s="400"/>
      <c r="AB208" s="400"/>
      <c r="AC208" s="400"/>
      <c r="AD208" s="400"/>
      <c r="AE208" s="400"/>
      <c r="AF208" s="400"/>
      <c r="AG208" s="400"/>
      <c r="AH208" s="400"/>
      <c r="AI208" s="400"/>
      <c r="AJ208" s="400"/>
      <c r="AK208" s="400"/>
      <c r="AL208" s="400"/>
      <c r="AM208" s="400"/>
      <c r="AN208" s="400"/>
      <c r="AO208" s="400"/>
      <c r="AP208" s="400"/>
      <c r="AQ208" s="400"/>
      <c r="AR208" s="400"/>
      <c r="AS208" s="400"/>
      <c r="AT208" s="400"/>
      <c r="AU208" s="400"/>
      <c r="AV208" s="400"/>
      <c r="AW208" s="400"/>
      <c r="AX208" s="400"/>
      <c r="AY208" s="400"/>
      <c r="AZ208" s="400"/>
      <c r="BA208" s="400"/>
      <c r="BB208" s="400"/>
      <c r="BC208" s="400"/>
      <c r="BD208" s="400"/>
      <c r="BE208" s="400"/>
      <c r="BF208" s="400"/>
      <c r="BG208" s="619"/>
    </row>
    <row r="209" spans="1:59">
      <c r="A209" s="18"/>
      <c r="D209" s="400"/>
      <c r="E209" s="400"/>
      <c r="F209" s="400"/>
      <c r="G209" s="400"/>
      <c r="H209" s="400"/>
      <c r="I209" s="400"/>
      <c r="J209" s="400"/>
      <c r="K209" s="400"/>
      <c r="L209" s="400"/>
      <c r="M209" s="400"/>
      <c r="N209" s="400"/>
      <c r="O209" s="400"/>
      <c r="P209" s="400"/>
      <c r="Q209" s="400"/>
      <c r="R209" s="400"/>
      <c r="S209" s="400"/>
      <c r="T209" s="400"/>
      <c r="U209" s="400"/>
      <c r="V209" s="400"/>
      <c r="W209" s="400"/>
      <c r="X209" s="400"/>
      <c r="Y209" s="400"/>
      <c r="Z209" s="400"/>
      <c r="AA209" s="400"/>
      <c r="AB209" s="400"/>
      <c r="AC209" s="400"/>
      <c r="AD209" s="400"/>
      <c r="AE209" s="400"/>
      <c r="AF209" s="400"/>
      <c r="AG209" s="400"/>
      <c r="AH209" s="400"/>
      <c r="AI209" s="400"/>
      <c r="AJ209" s="400"/>
      <c r="AK209" s="400"/>
      <c r="AL209" s="400"/>
      <c r="AM209" s="400"/>
      <c r="AN209" s="400"/>
      <c r="AO209" s="400"/>
      <c r="AP209" s="400"/>
      <c r="AQ209" s="400"/>
      <c r="AR209" s="400"/>
      <c r="AS209" s="400"/>
      <c r="AT209" s="400"/>
      <c r="AU209" s="400"/>
      <c r="AV209" s="400"/>
      <c r="AW209" s="400"/>
      <c r="AX209" s="400"/>
      <c r="AY209" s="400"/>
      <c r="AZ209" s="400"/>
      <c r="BA209" s="400"/>
      <c r="BB209" s="400"/>
      <c r="BC209" s="400"/>
      <c r="BD209" s="400"/>
      <c r="BE209" s="400"/>
      <c r="BF209" s="400"/>
      <c r="BG209" s="619"/>
    </row>
    <row r="210" spans="1:59">
      <c r="A210" s="18"/>
      <c r="D210" s="400"/>
      <c r="E210" s="400"/>
      <c r="F210" s="400"/>
      <c r="G210" s="400"/>
      <c r="H210" s="400"/>
      <c r="I210" s="400"/>
      <c r="J210" s="400"/>
      <c r="K210" s="400"/>
      <c r="L210" s="400"/>
      <c r="M210" s="400"/>
      <c r="N210" s="400"/>
      <c r="O210" s="400"/>
      <c r="P210" s="400"/>
      <c r="Q210" s="400"/>
      <c r="R210" s="400"/>
      <c r="S210" s="400"/>
      <c r="T210" s="400"/>
      <c r="U210" s="400"/>
      <c r="V210" s="400"/>
      <c r="W210" s="400"/>
      <c r="X210" s="400"/>
      <c r="Y210" s="400"/>
      <c r="Z210" s="400"/>
      <c r="AA210" s="400"/>
      <c r="AB210" s="400"/>
      <c r="AC210" s="400"/>
      <c r="AD210" s="400"/>
      <c r="AE210" s="400"/>
      <c r="AF210" s="400"/>
      <c r="AG210" s="400"/>
      <c r="AH210" s="400"/>
      <c r="AI210" s="400"/>
      <c r="AJ210" s="400"/>
      <c r="AK210" s="400"/>
      <c r="AL210" s="400"/>
      <c r="AM210" s="400"/>
      <c r="AN210" s="400"/>
      <c r="AO210" s="400"/>
      <c r="AP210" s="400"/>
      <c r="AQ210" s="400"/>
      <c r="AR210" s="400"/>
      <c r="AS210" s="400"/>
      <c r="AT210" s="400"/>
      <c r="AU210" s="400"/>
      <c r="AV210" s="400"/>
      <c r="AW210" s="400"/>
      <c r="AX210" s="400"/>
      <c r="AY210" s="400"/>
      <c r="AZ210" s="400"/>
      <c r="BA210" s="400"/>
      <c r="BB210" s="400"/>
      <c r="BC210" s="400"/>
      <c r="BD210" s="400"/>
      <c r="BE210" s="400"/>
      <c r="BF210" s="400"/>
      <c r="BG210" s="619"/>
    </row>
    <row r="211" spans="1:59">
      <c r="A211" s="18"/>
      <c r="D211" s="405"/>
      <c r="E211" s="406"/>
      <c r="F211" s="406"/>
      <c r="G211" s="406"/>
      <c r="H211" s="406"/>
      <c r="I211" s="406"/>
      <c r="J211" s="406"/>
      <c r="K211" s="406"/>
      <c r="L211" s="406"/>
      <c r="M211" s="406"/>
      <c r="N211" s="406"/>
      <c r="O211" s="406"/>
      <c r="P211" s="406"/>
      <c r="Q211" s="406"/>
      <c r="R211" s="406"/>
      <c r="S211" s="406"/>
      <c r="T211" s="406"/>
      <c r="U211" s="428"/>
      <c r="V211" s="400"/>
      <c r="W211" s="400"/>
      <c r="X211" s="400"/>
      <c r="Y211" s="400"/>
      <c r="Z211" s="400"/>
      <c r="AA211" s="400"/>
      <c r="AB211" s="400"/>
      <c r="AC211" s="400"/>
      <c r="AD211" s="400"/>
      <c r="AE211" s="400"/>
      <c r="AF211" s="400"/>
      <c r="AG211" s="400"/>
      <c r="AH211" s="400"/>
      <c r="AI211" s="400"/>
      <c r="AJ211" s="400"/>
      <c r="AK211" s="400"/>
      <c r="AL211" s="400"/>
      <c r="AM211" s="400"/>
      <c r="AN211" s="405"/>
      <c r="AO211" s="406"/>
      <c r="AP211" s="406"/>
      <c r="AQ211" s="406"/>
      <c r="AR211" s="406"/>
      <c r="AS211" s="406"/>
      <c r="AT211" s="406"/>
      <c r="AU211" s="406"/>
      <c r="AV211" s="406"/>
      <c r="AW211" s="406"/>
      <c r="AX211" s="406"/>
      <c r="AY211" s="406"/>
      <c r="AZ211" s="406"/>
      <c r="BA211" s="406"/>
      <c r="BB211" s="406"/>
      <c r="BC211" s="406"/>
      <c r="BD211" s="406"/>
      <c r="BE211" s="406"/>
      <c r="BF211" s="406"/>
      <c r="BG211" s="407"/>
    </row>
    <row r="212" spans="1:59">
      <c r="A212" s="18"/>
      <c r="D212" s="405"/>
      <c r="E212" s="406"/>
      <c r="F212" s="406"/>
      <c r="G212" s="406"/>
      <c r="H212" s="406"/>
      <c r="I212" s="406"/>
      <c r="J212" s="406"/>
      <c r="K212" s="406"/>
      <c r="L212" s="406"/>
      <c r="M212" s="406"/>
      <c r="N212" s="406"/>
      <c r="O212" s="406"/>
      <c r="P212" s="406"/>
      <c r="Q212" s="406"/>
      <c r="R212" s="406"/>
      <c r="S212" s="406"/>
      <c r="T212" s="406"/>
      <c r="U212" s="428"/>
      <c r="V212" s="400"/>
      <c r="W212" s="400"/>
      <c r="X212" s="400"/>
      <c r="Y212" s="400"/>
      <c r="Z212" s="400"/>
      <c r="AA212" s="400"/>
      <c r="AB212" s="400"/>
      <c r="AC212" s="400"/>
      <c r="AD212" s="400"/>
      <c r="AE212" s="400"/>
      <c r="AF212" s="400"/>
      <c r="AG212" s="400"/>
      <c r="AH212" s="400"/>
      <c r="AI212" s="400"/>
      <c r="AJ212" s="400"/>
      <c r="AK212" s="400"/>
      <c r="AL212" s="400"/>
      <c r="AM212" s="400"/>
      <c r="AN212" s="405"/>
      <c r="AO212" s="406"/>
      <c r="AP212" s="406"/>
      <c r="AQ212" s="406"/>
      <c r="AR212" s="406"/>
      <c r="AS212" s="406"/>
      <c r="AT212" s="406"/>
      <c r="AU212" s="406"/>
      <c r="AV212" s="406"/>
      <c r="AW212" s="406"/>
      <c r="AX212" s="406"/>
      <c r="AY212" s="406"/>
      <c r="AZ212" s="406"/>
      <c r="BA212" s="406"/>
      <c r="BB212" s="406"/>
      <c r="BC212" s="406"/>
      <c r="BD212" s="406"/>
      <c r="BE212" s="406"/>
      <c r="BF212" s="406"/>
      <c r="BG212" s="407"/>
    </row>
    <row r="213" spans="1:59">
      <c r="A213" s="18"/>
      <c r="D213" s="405"/>
      <c r="E213" s="406"/>
      <c r="F213" s="406"/>
      <c r="G213" s="406"/>
      <c r="H213" s="406"/>
      <c r="I213" s="406"/>
      <c r="J213" s="406"/>
      <c r="K213" s="406"/>
      <c r="L213" s="406"/>
      <c r="M213" s="406"/>
      <c r="N213" s="406"/>
      <c r="O213" s="406"/>
      <c r="P213" s="406"/>
      <c r="Q213" s="406"/>
      <c r="R213" s="406"/>
      <c r="S213" s="406"/>
      <c r="T213" s="406"/>
      <c r="U213" s="428"/>
      <c r="V213" s="400"/>
      <c r="W213" s="400"/>
      <c r="X213" s="400"/>
      <c r="Y213" s="400"/>
      <c r="Z213" s="400"/>
      <c r="AA213" s="400"/>
      <c r="AB213" s="400"/>
      <c r="AC213" s="400"/>
      <c r="AD213" s="400"/>
      <c r="AE213" s="400"/>
      <c r="AF213" s="400"/>
      <c r="AG213" s="400"/>
      <c r="AH213" s="400"/>
      <c r="AI213" s="400"/>
      <c r="AJ213" s="400"/>
      <c r="AK213" s="400"/>
      <c r="AL213" s="400"/>
      <c r="AM213" s="400"/>
      <c r="AN213" s="405"/>
      <c r="AO213" s="406"/>
      <c r="AP213" s="406"/>
      <c r="AQ213" s="406"/>
      <c r="AR213" s="406"/>
      <c r="AS213" s="406"/>
      <c r="AT213" s="406"/>
      <c r="AU213" s="406"/>
      <c r="AV213" s="406"/>
      <c r="AW213" s="406"/>
      <c r="AX213" s="406"/>
      <c r="AY213" s="406"/>
      <c r="AZ213" s="406"/>
      <c r="BA213" s="406"/>
      <c r="BB213" s="406"/>
      <c r="BC213" s="406"/>
      <c r="BD213" s="406"/>
      <c r="BE213" s="406"/>
      <c r="BF213" s="406"/>
      <c r="BG213" s="407"/>
    </row>
    <row r="214" spans="1:59">
      <c r="A214" s="18"/>
      <c r="D214" s="405"/>
      <c r="E214" s="406"/>
      <c r="F214" s="406"/>
      <c r="G214" s="406"/>
      <c r="H214" s="406"/>
      <c r="I214" s="406"/>
      <c r="J214" s="406"/>
      <c r="K214" s="406"/>
      <c r="L214" s="406"/>
      <c r="M214" s="406"/>
      <c r="N214" s="406"/>
      <c r="O214" s="406"/>
      <c r="P214" s="406"/>
      <c r="Q214" s="406"/>
      <c r="R214" s="406"/>
      <c r="S214" s="406"/>
      <c r="T214" s="406"/>
      <c r="U214" s="428"/>
      <c r="V214" s="400"/>
      <c r="W214" s="400"/>
      <c r="X214" s="400"/>
      <c r="Y214" s="400"/>
      <c r="Z214" s="400"/>
      <c r="AA214" s="400"/>
      <c r="AB214" s="400"/>
      <c r="AC214" s="400"/>
      <c r="AD214" s="400"/>
      <c r="AE214" s="400"/>
      <c r="AF214" s="400"/>
      <c r="AG214" s="400"/>
      <c r="AH214" s="400"/>
      <c r="AI214" s="400"/>
      <c r="AJ214" s="400"/>
      <c r="AK214" s="400"/>
      <c r="AL214" s="400"/>
      <c r="AM214" s="400"/>
      <c r="AN214" s="405"/>
      <c r="AO214" s="406"/>
      <c r="AP214" s="406"/>
      <c r="AQ214" s="406"/>
      <c r="AR214" s="406"/>
      <c r="AS214" s="406"/>
      <c r="AT214" s="406"/>
      <c r="AU214" s="406"/>
      <c r="AV214" s="406"/>
      <c r="AW214" s="406"/>
      <c r="AX214" s="406"/>
      <c r="AY214" s="406"/>
      <c r="AZ214" s="406"/>
      <c r="BA214" s="406"/>
      <c r="BB214" s="406"/>
      <c r="BC214" s="406"/>
      <c r="BD214" s="406"/>
      <c r="BE214" s="406"/>
      <c r="BF214" s="406"/>
      <c r="BG214" s="407"/>
    </row>
    <row r="215" spans="1:59" ht="15" customHeight="1">
      <c r="A215" s="18"/>
      <c r="D215" s="434" t="str">
        <f>IF(AK13=Datos!$A$6,"* Si los efectos no deseados de la oportunidad se presentan incluir este plan en el Sistema de Administración de Acciones Preventivas y Correctivas con fuente -Administración de oportunidades (contingencia)-","* Si el riesgo se presenta incluir este plan en el Sistema de Administración de Acciones Preventivas y Correctivas con fuente -Administración de riesgos (contingencia)-")</f>
        <v>* Si el riesgo se presenta incluir este plan en el Sistema de Administración de Acciones Preventivas y Correctivas con fuente -Administración de riesgos (contingencia)-</v>
      </c>
      <c r="E215" s="434"/>
      <c r="F215" s="434"/>
      <c r="G215" s="434"/>
      <c r="H215" s="434"/>
      <c r="I215" s="434"/>
      <c r="J215" s="434"/>
      <c r="K215" s="434"/>
      <c r="L215" s="434"/>
      <c r="M215" s="434"/>
      <c r="N215" s="434"/>
      <c r="O215" s="434"/>
      <c r="P215" s="434"/>
      <c r="Q215" s="434"/>
      <c r="R215" s="434"/>
      <c r="S215" s="434"/>
      <c r="T215" s="434"/>
      <c r="U215" s="434"/>
      <c r="V215" s="434"/>
      <c r="W215" s="434"/>
      <c r="X215" s="434"/>
      <c r="Y215" s="434"/>
      <c r="Z215" s="434"/>
      <c r="AA215" s="434"/>
      <c r="AB215" s="434"/>
      <c r="AC215" s="434"/>
      <c r="AD215" s="434"/>
      <c r="AE215" s="434"/>
      <c r="AF215" s="434"/>
      <c r="AG215" s="434"/>
      <c r="AH215" s="434"/>
      <c r="AI215" s="434"/>
      <c r="AJ215" s="434"/>
      <c r="AK215" s="434"/>
      <c r="AL215" s="434"/>
      <c r="AM215" s="434"/>
      <c r="AN215" s="434"/>
      <c r="AO215" s="434"/>
      <c r="AP215" s="434"/>
      <c r="AQ215" s="434"/>
      <c r="AR215" s="434"/>
      <c r="AS215" s="434"/>
      <c r="AT215" s="434"/>
      <c r="AU215" s="434"/>
      <c r="AV215" s="434"/>
      <c r="AW215" s="434"/>
      <c r="AX215" s="434"/>
      <c r="AY215" s="434"/>
      <c r="AZ215" s="434"/>
      <c r="BA215" s="434"/>
      <c r="BB215" s="434"/>
      <c r="BG215" s="20"/>
    </row>
    <row r="216" spans="1:59" ht="15" customHeight="1">
      <c r="A216" s="18"/>
      <c r="BG216" s="20"/>
    </row>
    <row r="217" spans="1:59" ht="15.75" thickBot="1">
      <c r="A217" s="51"/>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c r="AS217" s="52"/>
      <c r="AT217" s="52"/>
      <c r="AU217" s="52"/>
      <c r="AV217" s="52"/>
      <c r="AW217" s="52"/>
      <c r="AX217" s="52"/>
      <c r="AY217" s="52"/>
      <c r="AZ217" s="52"/>
      <c r="BA217" s="52"/>
      <c r="BB217" s="52"/>
      <c r="BC217" s="52"/>
      <c r="BD217" s="52"/>
      <c r="BE217" s="52"/>
      <c r="BF217" s="52"/>
      <c r="BG217" s="54"/>
    </row>
    <row r="231" spans="63:64" ht="30">
      <c r="BK231" s="26" t="s">
        <v>587</v>
      </c>
      <c r="BL231" s="103">
        <v>1</v>
      </c>
    </row>
    <row r="232" spans="63:64">
      <c r="BK232" s="41"/>
    </row>
  </sheetData>
  <sheetProtection password="A10A" sheet="1" objects="1" scenarios="1" formatColumns="0" formatRows="0"/>
  <mergeCells count="870">
    <mergeCell ref="BG1:BG2"/>
    <mergeCell ref="P3:U4"/>
    <mergeCell ref="V3:AZ4"/>
    <mergeCell ref="BA3:BF4"/>
    <mergeCell ref="BG3:BG4"/>
    <mergeCell ref="D6:G6"/>
    <mergeCell ref="K6:BF6"/>
    <mergeCell ref="D8:G8"/>
    <mergeCell ref="K8:BF8"/>
    <mergeCell ref="D10:I10"/>
    <mergeCell ref="K10:AJ10"/>
    <mergeCell ref="AQ10:AW10"/>
    <mergeCell ref="AX10:BF10"/>
    <mergeCell ref="A1:J4"/>
    <mergeCell ref="P1:U2"/>
    <mergeCell ref="V1:AZ2"/>
    <mergeCell ref="BA1:BF2"/>
    <mergeCell ref="D18:Q18"/>
    <mergeCell ref="S18:V18"/>
    <mergeCell ref="X18:BF18"/>
    <mergeCell ref="D20:BC20"/>
    <mergeCell ref="D21:BF21"/>
    <mergeCell ref="D22:BF22"/>
    <mergeCell ref="AT11:BC11"/>
    <mergeCell ref="M13:T13"/>
    <mergeCell ref="V13:AJ13"/>
    <mergeCell ref="A15:J15"/>
    <mergeCell ref="D17:Q17"/>
    <mergeCell ref="S17:V17"/>
    <mergeCell ref="X17:BB17"/>
    <mergeCell ref="D29:AB29"/>
    <mergeCell ref="AD29:BF34"/>
    <mergeCell ref="D30:AB30"/>
    <mergeCell ref="D31:AB31"/>
    <mergeCell ref="D32:AB32"/>
    <mergeCell ref="D33:AB33"/>
    <mergeCell ref="D34:AB34"/>
    <mergeCell ref="D23:AR23"/>
    <mergeCell ref="AY23:BF23"/>
    <mergeCell ref="D24:AV24"/>
    <mergeCell ref="AY24:BF24"/>
    <mergeCell ref="D28:AB28"/>
    <mergeCell ref="AD28:BF28"/>
    <mergeCell ref="D26:O26"/>
    <mergeCell ref="R26:S26"/>
    <mergeCell ref="W26:AC26"/>
    <mergeCell ref="AI26:AR26"/>
    <mergeCell ref="AU26:AV26"/>
    <mergeCell ref="D39:I39"/>
    <mergeCell ref="J39:AB39"/>
    <mergeCell ref="AD39:BF39"/>
    <mergeCell ref="D40:I40"/>
    <mergeCell ref="J40:AB40"/>
    <mergeCell ref="AD40:BF40"/>
    <mergeCell ref="D36:AB36"/>
    <mergeCell ref="AD36:BF37"/>
    <mergeCell ref="D37:AB37"/>
    <mergeCell ref="D38:I38"/>
    <mergeCell ref="J38:AB38"/>
    <mergeCell ref="AD38:BF38"/>
    <mergeCell ref="D43:I43"/>
    <mergeCell ref="J43:AB43"/>
    <mergeCell ref="AD43:BF43"/>
    <mergeCell ref="D44:I44"/>
    <mergeCell ref="J44:AB44"/>
    <mergeCell ref="AD44:BF44"/>
    <mergeCell ref="D41:I41"/>
    <mergeCell ref="J41:AB41"/>
    <mergeCell ref="AD41:BF41"/>
    <mergeCell ref="D42:I42"/>
    <mergeCell ref="J42:AB42"/>
    <mergeCell ref="AD42:BF42"/>
    <mergeCell ref="D47:I47"/>
    <mergeCell ref="J47:AB47"/>
    <mergeCell ref="AD47:BF47"/>
    <mergeCell ref="D48:I48"/>
    <mergeCell ref="J48:AB48"/>
    <mergeCell ref="AD48:BF48"/>
    <mergeCell ref="D45:I45"/>
    <mergeCell ref="J45:AB45"/>
    <mergeCell ref="AD45:BF45"/>
    <mergeCell ref="D46:I46"/>
    <mergeCell ref="J46:AB46"/>
    <mergeCell ref="AD46:BF46"/>
    <mergeCell ref="D52:I52"/>
    <mergeCell ref="J52:AB52"/>
    <mergeCell ref="AD52:BF52"/>
    <mergeCell ref="D53:I53"/>
    <mergeCell ref="J53:AB53"/>
    <mergeCell ref="AD53:BF53"/>
    <mergeCell ref="D49:AB49"/>
    <mergeCell ref="AD49:BF49"/>
    <mergeCell ref="D50:I50"/>
    <mergeCell ref="J50:AB50"/>
    <mergeCell ref="AD50:BF50"/>
    <mergeCell ref="D51:I51"/>
    <mergeCell ref="J51:AB51"/>
    <mergeCell ref="AD51:BF51"/>
    <mergeCell ref="D56:I56"/>
    <mergeCell ref="J56:AB56"/>
    <mergeCell ref="AD56:BF56"/>
    <mergeCell ref="D57:I57"/>
    <mergeCell ref="J57:AB57"/>
    <mergeCell ref="AD57:BF57"/>
    <mergeCell ref="D54:I54"/>
    <mergeCell ref="J54:AB54"/>
    <mergeCell ref="AD54:BF54"/>
    <mergeCell ref="D55:I55"/>
    <mergeCell ref="J55:AB55"/>
    <mergeCell ref="AD55:BF55"/>
    <mergeCell ref="D60:I60"/>
    <mergeCell ref="J60:AB60"/>
    <mergeCell ref="AD60:BF60"/>
    <mergeCell ref="BK60:BM61"/>
    <mergeCell ref="BP61:BP62"/>
    <mergeCell ref="BQ61:BQ62"/>
    <mergeCell ref="A62:J62"/>
    <mergeCell ref="D58:I58"/>
    <mergeCell ref="J58:AB58"/>
    <mergeCell ref="AD58:BF58"/>
    <mergeCell ref="D59:I59"/>
    <mergeCell ref="J59:AB59"/>
    <mergeCell ref="AD59:BF59"/>
    <mergeCell ref="Z63:AK63"/>
    <mergeCell ref="D64:G64"/>
    <mergeCell ref="E65:Z65"/>
    <mergeCell ref="AB65:AK65"/>
    <mergeCell ref="E66:H66"/>
    <mergeCell ref="I66:V66"/>
    <mergeCell ref="AB66:AC66"/>
    <mergeCell ref="AD66:AE66"/>
    <mergeCell ref="AF66:AG66"/>
    <mergeCell ref="AH66:AI66"/>
    <mergeCell ref="AJ66:AK66"/>
    <mergeCell ref="E67:H67"/>
    <mergeCell ref="I67:V67"/>
    <mergeCell ref="Z67:Z76"/>
    <mergeCell ref="AA67:AA68"/>
    <mergeCell ref="AB67:AC68"/>
    <mergeCell ref="AD67:AE68"/>
    <mergeCell ref="AF67:AG68"/>
    <mergeCell ref="AH67:AI68"/>
    <mergeCell ref="AJ67:AK68"/>
    <mergeCell ref="E70:P70"/>
    <mergeCell ref="J72:P72"/>
    <mergeCell ref="E76:H76"/>
    <mergeCell ref="I76:L76"/>
    <mergeCell ref="M76:P76"/>
    <mergeCell ref="AP67:BF67"/>
    <mergeCell ref="AP68:BF69"/>
    <mergeCell ref="R69:W69"/>
    <mergeCell ref="AA69:AA70"/>
    <mergeCell ref="AB69:AC70"/>
    <mergeCell ref="AD69:AE70"/>
    <mergeCell ref="AF69:AG70"/>
    <mergeCell ref="AH69:AI70"/>
    <mergeCell ref="AJ69:AK70"/>
    <mergeCell ref="R70:W70"/>
    <mergeCell ref="BS70:BS71"/>
    <mergeCell ref="BT70:BT71"/>
    <mergeCell ref="BU70:BU71"/>
    <mergeCell ref="R71:W71"/>
    <mergeCell ref="AA71:AA72"/>
    <mergeCell ref="AB71:AC72"/>
    <mergeCell ref="AD71:AE72"/>
    <mergeCell ref="AF71:AG72"/>
    <mergeCell ref="AH71:AI72"/>
    <mergeCell ref="AJ71:AK72"/>
    <mergeCell ref="AP71:BF71"/>
    <mergeCell ref="R72:W72"/>
    <mergeCell ref="AP72:BF76"/>
    <mergeCell ref="R73:W73"/>
    <mergeCell ref="AA73:AA74"/>
    <mergeCell ref="AB73:AC74"/>
    <mergeCell ref="AD73:AE74"/>
    <mergeCell ref="AJ75:AK76"/>
    <mergeCell ref="R76:W76"/>
    <mergeCell ref="AF73:AG74"/>
    <mergeCell ref="AH73:AI74"/>
    <mergeCell ref="AJ73:AK74"/>
    <mergeCell ref="AF75:AG76"/>
    <mergeCell ref="AH75:AI76"/>
    <mergeCell ref="C74:D78"/>
    <mergeCell ref="E75:H75"/>
    <mergeCell ref="I75:L75"/>
    <mergeCell ref="M75:P75"/>
    <mergeCell ref="AA75:AA76"/>
    <mergeCell ref="AB75:AC76"/>
    <mergeCell ref="AD75:AE76"/>
    <mergeCell ref="E77:P77"/>
    <mergeCell ref="R77:W77"/>
    <mergeCell ref="E78:I80"/>
    <mergeCell ref="R78:W78"/>
    <mergeCell ref="J79:P79"/>
    <mergeCell ref="R79:W79"/>
    <mergeCell ref="R80:W80"/>
    <mergeCell ref="AJ85:AK85"/>
    <mergeCell ref="AL85:AM86"/>
    <mergeCell ref="AN85:AQ85"/>
    <mergeCell ref="AR85:AS86"/>
    <mergeCell ref="BS85:BU85"/>
    <mergeCell ref="BV85:BX85"/>
    <mergeCell ref="AZ86:BB86"/>
    <mergeCell ref="BC86:BG86"/>
    <mergeCell ref="F81:G81"/>
    <mergeCell ref="H81:I81"/>
    <mergeCell ref="A84:J84"/>
    <mergeCell ref="X84:AM84"/>
    <mergeCell ref="AN84:AS84"/>
    <mergeCell ref="X85:AA85"/>
    <mergeCell ref="AB85:AC85"/>
    <mergeCell ref="AD85:AE85"/>
    <mergeCell ref="AF85:AG85"/>
    <mergeCell ref="AH85:AI85"/>
    <mergeCell ref="AF86:AG86"/>
    <mergeCell ref="AH86:AI86"/>
    <mergeCell ref="AJ86:AK86"/>
    <mergeCell ref="AN86:AQ86"/>
    <mergeCell ref="AT86:AV86"/>
    <mergeCell ref="AW86:AY86"/>
    <mergeCell ref="D86:S86"/>
    <mergeCell ref="T86:W86"/>
    <mergeCell ref="X86:Y86"/>
    <mergeCell ref="Z86:AA86"/>
    <mergeCell ref="AB86:AC86"/>
    <mergeCell ref="AD86:AE86"/>
    <mergeCell ref="AT87:AV87"/>
    <mergeCell ref="AW87:AY96"/>
    <mergeCell ref="AZ87:BB96"/>
    <mergeCell ref="AJ89:AK89"/>
    <mergeCell ref="AL89:AM89"/>
    <mergeCell ref="AN89:AQ89"/>
    <mergeCell ref="AR89:AS89"/>
    <mergeCell ref="AT89:AV89"/>
    <mergeCell ref="X92:Y92"/>
    <mergeCell ref="Z92:AA92"/>
    <mergeCell ref="AB92:AC92"/>
    <mergeCell ref="AD92:AE92"/>
    <mergeCell ref="AL91:AM91"/>
    <mergeCell ref="AN91:AQ91"/>
    <mergeCell ref="AR91:AS91"/>
    <mergeCell ref="AT91:AV91"/>
    <mergeCell ref="AJ93:AK93"/>
    <mergeCell ref="AL93:AM93"/>
    <mergeCell ref="BC87:BG87"/>
    <mergeCell ref="D88:S88"/>
    <mergeCell ref="T88:W88"/>
    <mergeCell ref="X88:Y88"/>
    <mergeCell ref="Z88:AA88"/>
    <mergeCell ref="AB88:AC88"/>
    <mergeCell ref="AD88:AE88"/>
    <mergeCell ref="AF87:AG87"/>
    <mergeCell ref="AH87:AI87"/>
    <mergeCell ref="AJ87:AK87"/>
    <mergeCell ref="AL87:AM87"/>
    <mergeCell ref="AN87:AQ87"/>
    <mergeCell ref="AR87:AS87"/>
    <mergeCell ref="D87:S87"/>
    <mergeCell ref="T87:W87"/>
    <mergeCell ref="X87:Y87"/>
    <mergeCell ref="Z87:AA87"/>
    <mergeCell ref="AB87:AC87"/>
    <mergeCell ref="AD87:AE87"/>
    <mergeCell ref="BC89:BG89"/>
    <mergeCell ref="AT88:AV88"/>
    <mergeCell ref="BC88:BG88"/>
    <mergeCell ref="D89:S89"/>
    <mergeCell ref="T89:W89"/>
    <mergeCell ref="X89:Y89"/>
    <mergeCell ref="Z89:AA89"/>
    <mergeCell ref="AB89:AC89"/>
    <mergeCell ref="AD89:AE89"/>
    <mergeCell ref="AF89:AG89"/>
    <mergeCell ref="AH89:AI89"/>
    <mergeCell ref="AF88:AG88"/>
    <mergeCell ref="AH88:AI88"/>
    <mergeCell ref="AJ88:AK88"/>
    <mergeCell ref="AL88:AM88"/>
    <mergeCell ref="AN88:AQ88"/>
    <mergeCell ref="AR88:AS88"/>
    <mergeCell ref="BC91:BG91"/>
    <mergeCell ref="AT90:AV90"/>
    <mergeCell ref="BC90:BG90"/>
    <mergeCell ref="D91:S91"/>
    <mergeCell ref="T91:W91"/>
    <mergeCell ref="X91:Y91"/>
    <mergeCell ref="Z91:AA91"/>
    <mergeCell ref="AB91:AC91"/>
    <mergeCell ref="AD91:AE91"/>
    <mergeCell ref="AF91:AG91"/>
    <mergeCell ref="AH91:AI91"/>
    <mergeCell ref="AF90:AG90"/>
    <mergeCell ref="AH90:AI90"/>
    <mergeCell ref="AJ90:AK90"/>
    <mergeCell ref="AL90:AM90"/>
    <mergeCell ref="AN90:AQ90"/>
    <mergeCell ref="AR90:AS90"/>
    <mergeCell ref="D90:S90"/>
    <mergeCell ref="T90:W90"/>
    <mergeCell ref="X90:Y90"/>
    <mergeCell ref="Z90:AA90"/>
    <mergeCell ref="AB90:AC90"/>
    <mergeCell ref="AD90:AE90"/>
    <mergeCell ref="AJ91:AK91"/>
    <mergeCell ref="AN93:AQ93"/>
    <mergeCell ref="AR93:AS93"/>
    <mergeCell ref="AT93:AV93"/>
    <mergeCell ref="BC93:BG93"/>
    <mergeCell ref="AT92:AV92"/>
    <mergeCell ref="BC92:BG92"/>
    <mergeCell ref="D93:S93"/>
    <mergeCell ref="T93:W93"/>
    <mergeCell ref="X93:Y93"/>
    <mergeCell ref="Z93:AA93"/>
    <mergeCell ref="AB93:AC93"/>
    <mergeCell ref="AD93:AE93"/>
    <mergeCell ref="AF93:AG93"/>
    <mergeCell ref="AH93:AI93"/>
    <mergeCell ref="AF92:AG92"/>
    <mergeCell ref="AH92:AI92"/>
    <mergeCell ref="AJ92:AK92"/>
    <mergeCell ref="AL92:AM92"/>
    <mergeCell ref="AN92:AQ92"/>
    <mergeCell ref="AR92:AS92"/>
    <mergeCell ref="D92:S92"/>
    <mergeCell ref="T92:W92"/>
    <mergeCell ref="AT95:AV95"/>
    <mergeCell ref="BC95:BG95"/>
    <mergeCell ref="AT94:AV94"/>
    <mergeCell ref="BC94:BG94"/>
    <mergeCell ref="D95:S95"/>
    <mergeCell ref="T95:W95"/>
    <mergeCell ref="X95:Y95"/>
    <mergeCell ref="Z95:AA95"/>
    <mergeCell ref="AB95:AC95"/>
    <mergeCell ref="AD95:AE95"/>
    <mergeCell ref="AF95:AG95"/>
    <mergeCell ref="AH95:AI95"/>
    <mergeCell ref="AF94:AG94"/>
    <mergeCell ref="AH94:AI94"/>
    <mergeCell ref="AJ94:AK94"/>
    <mergeCell ref="AL94:AM94"/>
    <mergeCell ref="AN94:AQ94"/>
    <mergeCell ref="AR94:AS94"/>
    <mergeCell ref="D94:S94"/>
    <mergeCell ref="T94:W94"/>
    <mergeCell ref="X94:Y94"/>
    <mergeCell ref="Z94:AA94"/>
    <mergeCell ref="AB94:AC94"/>
    <mergeCell ref="AD94:AE94"/>
    <mergeCell ref="T96:W96"/>
    <mergeCell ref="X96:Y96"/>
    <mergeCell ref="Z96:AA96"/>
    <mergeCell ref="AB96:AC96"/>
    <mergeCell ref="AD96:AE96"/>
    <mergeCell ref="AJ95:AK95"/>
    <mergeCell ref="AL95:AM95"/>
    <mergeCell ref="AN95:AQ95"/>
    <mergeCell ref="AR95:AS95"/>
    <mergeCell ref="BS100:BU100"/>
    <mergeCell ref="BV100:BX100"/>
    <mergeCell ref="D101:S101"/>
    <mergeCell ref="T101:W101"/>
    <mergeCell ref="X101:Y101"/>
    <mergeCell ref="Z101:AA101"/>
    <mergeCell ref="AB101:AC101"/>
    <mergeCell ref="AT96:AV96"/>
    <mergeCell ref="BC96:BG96"/>
    <mergeCell ref="X99:AM99"/>
    <mergeCell ref="AN99:AS99"/>
    <mergeCell ref="X100:AA100"/>
    <mergeCell ref="AB100:AC100"/>
    <mergeCell ref="AD100:AE100"/>
    <mergeCell ref="AF100:AG100"/>
    <mergeCell ref="AH100:AI100"/>
    <mergeCell ref="AJ100:AK100"/>
    <mergeCell ref="AF96:AG96"/>
    <mergeCell ref="AH96:AI96"/>
    <mergeCell ref="AJ96:AK96"/>
    <mergeCell ref="AL96:AM96"/>
    <mergeCell ref="AN96:AQ96"/>
    <mergeCell ref="AR96:AS96"/>
    <mergeCell ref="D96:S96"/>
    <mergeCell ref="AZ101:BB101"/>
    <mergeCell ref="BC101:BG101"/>
    <mergeCell ref="D102:S102"/>
    <mergeCell ref="T102:W102"/>
    <mergeCell ref="X102:Y102"/>
    <mergeCell ref="Z102:AA102"/>
    <mergeCell ref="AB102:AC102"/>
    <mergeCell ref="AD102:AE102"/>
    <mergeCell ref="AF102:AG102"/>
    <mergeCell ref="AD101:AE101"/>
    <mergeCell ref="AF101:AG101"/>
    <mergeCell ref="AH101:AI101"/>
    <mergeCell ref="AJ101:AK101"/>
    <mergeCell ref="AN101:AQ101"/>
    <mergeCell ref="AT101:AV101"/>
    <mergeCell ref="AL100:AM101"/>
    <mergeCell ref="AN100:AQ100"/>
    <mergeCell ref="AR100:AS101"/>
    <mergeCell ref="AD103:AE103"/>
    <mergeCell ref="AF103:AG103"/>
    <mergeCell ref="AH102:AI102"/>
    <mergeCell ref="AJ102:AK102"/>
    <mergeCell ref="AL102:AM102"/>
    <mergeCell ref="AN102:AQ102"/>
    <mergeCell ref="AR102:AS102"/>
    <mergeCell ref="AT102:AV102"/>
    <mergeCell ref="AW101:AY101"/>
    <mergeCell ref="BC103:BG103"/>
    <mergeCell ref="D104:S104"/>
    <mergeCell ref="T104:W104"/>
    <mergeCell ref="X104:Y104"/>
    <mergeCell ref="Z104:AA104"/>
    <mergeCell ref="AB104:AC104"/>
    <mergeCell ref="AD104:AE104"/>
    <mergeCell ref="AF104:AG104"/>
    <mergeCell ref="AH104:AI104"/>
    <mergeCell ref="AJ104:AK104"/>
    <mergeCell ref="AH103:AI103"/>
    <mergeCell ref="AJ103:AK103"/>
    <mergeCell ref="AL103:AM103"/>
    <mergeCell ref="AN103:AQ103"/>
    <mergeCell ref="AR103:AS103"/>
    <mergeCell ref="AT103:AV103"/>
    <mergeCell ref="AW102:AY111"/>
    <mergeCell ref="AZ102:BB111"/>
    <mergeCell ref="BC102:BG102"/>
    <mergeCell ref="D103:S103"/>
    <mergeCell ref="T103:W103"/>
    <mergeCell ref="X103:Y103"/>
    <mergeCell ref="Z103:AA103"/>
    <mergeCell ref="AB103:AC103"/>
    <mergeCell ref="AT104:AV104"/>
    <mergeCell ref="BC104:BG104"/>
    <mergeCell ref="D105:S105"/>
    <mergeCell ref="T105:W105"/>
    <mergeCell ref="X105:Y105"/>
    <mergeCell ref="Z105:AA105"/>
    <mergeCell ref="AB105:AC105"/>
    <mergeCell ref="AR105:AS105"/>
    <mergeCell ref="AT105:AV105"/>
    <mergeCell ref="BC105:BG105"/>
    <mergeCell ref="AH105:AI105"/>
    <mergeCell ref="AJ105:AK105"/>
    <mergeCell ref="AL105:AM105"/>
    <mergeCell ref="AN105:AQ105"/>
    <mergeCell ref="Z106:AA106"/>
    <mergeCell ref="AB106:AC106"/>
    <mergeCell ref="AD106:AE106"/>
    <mergeCell ref="AF106:AG106"/>
    <mergeCell ref="AD105:AE105"/>
    <mergeCell ref="AF105:AG105"/>
    <mergeCell ref="AL104:AM104"/>
    <mergeCell ref="AN104:AQ104"/>
    <mergeCell ref="AR104:AS104"/>
    <mergeCell ref="BC106:BG106"/>
    <mergeCell ref="D107:S107"/>
    <mergeCell ref="T107:W107"/>
    <mergeCell ref="X107:Y107"/>
    <mergeCell ref="Z107:AA107"/>
    <mergeCell ref="AB107:AC107"/>
    <mergeCell ref="AD107:AE107"/>
    <mergeCell ref="AF107:AG107"/>
    <mergeCell ref="AH107:AI107"/>
    <mergeCell ref="AJ107:AK107"/>
    <mergeCell ref="AH106:AI106"/>
    <mergeCell ref="AJ106:AK106"/>
    <mergeCell ref="AL106:AM106"/>
    <mergeCell ref="AN106:AQ106"/>
    <mergeCell ref="AR106:AS106"/>
    <mergeCell ref="AT106:AV106"/>
    <mergeCell ref="AL107:AM107"/>
    <mergeCell ref="AN107:AQ107"/>
    <mergeCell ref="AR107:AS107"/>
    <mergeCell ref="AT107:AV107"/>
    <mergeCell ref="BC107:BG107"/>
    <mergeCell ref="D106:S106"/>
    <mergeCell ref="T106:W106"/>
    <mergeCell ref="X106:Y106"/>
    <mergeCell ref="D108:S108"/>
    <mergeCell ref="T108:W108"/>
    <mergeCell ref="X108:Y108"/>
    <mergeCell ref="Z108:AA108"/>
    <mergeCell ref="AB108:AC108"/>
    <mergeCell ref="AR108:AS108"/>
    <mergeCell ref="AT108:AV108"/>
    <mergeCell ref="BC108:BG108"/>
    <mergeCell ref="D109:S109"/>
    <mergeCell ref="T109:W109"/>
    <mergeCell ref="X109:Y109"/>
    <mergeCell ref="Z109:AA109"/>
    <mergeCell ref="AB109:AC109"/>
    <mergeCell ref="AD109:AE109"/>
    <mergeCell ref="AF109:AG109"/>
    <mergeCell ref="AD108:AE108"/>
    <mergeCell ref="AF108:AG108"/>
    <mergeCell ref="AH108:AI108"/>
    <mergeCell ref="AJ108:AK108"/>
    <mergeCell ref="AL108:AM108"/>
    <mergeCell ref="AN108:AQ108"/>
    <mergeCell ref="BC109:BG109"/>
    <mergeCell ref="AH109:AI109"/>
    <mergeCell ref="AJ109:AK109"/>
    <mergeCell ref="D110:S110"/>
    <mergeCell ref="T110:W110"/>
    <mergeCell ref="X110:Y110"/>
    <mergeCell ref="Z110:AA110"/>
    <mergeCell ref="AB110:AC110"/>
    <mergeCell ref="AD110:AE110"/>
    <mergeCell ref="AF110:AG110"/>
    <mergeCell ref="AH110:AI110"/>
    <mergeCell ref="AJ110:AK110"/>
    <mergeCell ref="AL109:AM109"/>
    <mergeCell ref="AN109:AQ109"/>
    <mergeCell ref="AR109:AS109"/>
    <mergeCell ref="AT109:AV109"/>
    <mergeCell ref="AL110:AM110"/>
    <mergeCell ref="AN110:AQ110"/>
    <mergeCell ref="AR110:AS110"/>
    <mergeCell ref="AT110:AV110"/>
    <mergeCell ref="BC110:BG110"/>
    <mergeCell ref="D111:S111"/>
    <mergeCell ref="T111:W111"/>
    <mergeCell ref="X111:Y111"/>
    <mergeCell ref="Z111:AA111"/>
    <mergeCell ref="AB111:AC111"/>
    <mergeCell ref="BP122:BP123"/>
    <mergeCell ref="BQ122:BQ123"/>
    <mergeCell ref="R123:W123"/>
    <mergeCell ref="AB123:AK123"/>
    <mergeCell ref="AR111:AS111"/>
    <mergeCell ref="AT111:AV111"/>
    <mergeCell ref="BC111:BG111"/>
    <mergeCell ref="A114:J114"/>
    <mergeCell ref="U116:AK116"/>
    <mergeCell ref="U117:Y117"/>
    <mergeCell ref="Z117:AA117"/>
    <mergeCell ref="AE117:AI117"/>
    <mergeCell ref="AJ117:AK117"/>
    <mergeCell ref="AD111:AE111"/>
    <mergeCell ref="AF111:AG111"/>
    <mergeCell ref="AH111:AI111"/>
    <mergeCell ref="AJ111:AK111"/>
    <mergeCell ref="AL111:AM111"/>
    <mergeCell ref="AN111:AQ111"/>
    <mergeCell ref="R124:W124"/>
    <mergeCell ref="AB124:AC124"/>
    <mergeCell ref="AD124:AE124"/>
    <mergeCell ref="AF124:AG124"/>
    <mergeCell ref="AH124:AI124"/>
    <mergeCell ref="AJ124:AK124"/>
    <mergeCell ref="Z121:AK121"/>
    <mergeCell ref="BK121:BM122"/>
    <mergeCell ref="D122:G122"/>
    <mergeCell ref="BL126:BN126"/>
    <mergeCell ref="BQ126:BS126"/>
    <mergeCell ref="J127:P127"/>
    <mergeCell ref="R127:W127"/>
    <mergeCell ref="AA127:AA128"/>
    <mergeCell ref="AB127:AC128"/>
    <mergeCell ref="AD127:AE128"/>
    <mergeCell ref="AF127:AG128"/>
    <mergeCell ref="AH127:AI128"/>
    <mergeCell ref="AJ127:AK128"/>
    <mergeCell ref="AF125:AG126"/>
    <mergeCell ref="AH125:AI126"/>
    <mergeCell ref="AJ125:AK126"/>
    <mergeCell ref="AP125:BF125"/>
    <mergeCell ref="R126:W126"/>
    <mergeCell ref="AP126:BF127"/>
    <mergeCell ref="E125:P125"/>
    <mergeCell ref="R125:W125"/>
    <mergeCell ref="Z125:Z134"/>
    <mergeCell ref="AA125:AA126"/>
    <mergeCell ref="AB125:AC126"/>
    <mergeCell ref="AD125:AE126"/>
    <mergeCell ref="AA129:AA130"/>
    <mergeCell ref="AB129:AC130"/>
    <mergeCell ref="AF129:AG130"/>
    <mergeCell ref="AH129:AI130"/>
    <mergeCell ref="AJ129:AK130"/>
    <mergeCell ref="AP129:BF129"/>
    <mergeCell ref="R130:W130"/>
    <mergeCell ref="AP130:BF134"/>
    <mergeCell ref="R131:W131"/>
    <mergeCell ref="AA131:AA132"/>
    <mergeCell ref="AB131:AC132"/>
    <mergeCell ref="AD131:AE132"/>
    <mergeCell ref="AD129:AE130"/>
    <mergeCell ref="AJ133:AK134"/>
    <mergeCell ref="J134:P134"/>
    <mergeCell ref="R134:W134"/>
    <mergeCell ref="A141:J141"/>
    <mergeCell ref="G144:K146"/>
    <mergeCell ref="T145:U145"/>
    <mergeCell ref="V145:W145"/>
    <mergeCell ref="AF131:AG132"/>
    <mergeCell ref="AH131:AI132"/>
    <mergeCell ref="AJ131:AK132"/>
    <mergeCell ref="R132:W132"/>
    <mergeCell ref="R133:W133"/>
    <mergeCell ref="AA133:AA134"/>
    <mergeCell ref="AB133:AC134"/>
    <mergeCell ref="AD133:AE134"/>
    <mergeCell ref="AF133:AG134"/>
    <mergeCell ref="AH133:AI134"/>
    <mergeCell ref="AM145:AN145"/>
    <mergeCell ref="AO145:AR145"/>
    <mergeCell ref="D149:J150"/>
    <mergeCell ref="L149:BF150"/>
    <mergeCell ref="D152:BG152"/>
    <mergeCell ref="D153:U154"/>
    <mergeCell ref="V153:BG153"/>
    <mergeCell ref="V154:AG154"/>
    <mergeCell ref="AH154:AP154"/>
    <mergeCell ref="AQ154:AZ154"/>
    <mergeCell ref="AQ156:AZ156"/>
    <mergeCell ref="BA156:BF156"/>
    <mergeCell ref="E157:U157"/>
    <mergeCell ref="V157:AG157"/>
    <mergeCell ref="AH157:AP157"/>
    <mergeCell ref="AQ157:AZ157"/>
    <mergeCell ref="BA157:BF157"/>
    <mergeCell ref="BA154:BF154"/>
    <mergeCell ref="D155:D164"/>
    <mergeCell ref="E155:U155"/>
    <mergeCell ref="V155:AG155"/>
    <mergeCell ref="AH155:AP155"/>
    <mergeCell ref="AQ155:AZ155"/>
    <mergeCell ref="BA155:BF155"/>
    <mergeCell ref="E156:U156"/>
    <mergeCell ref="V156:AG156"/>
    <mergeCell ref="AH156:AP156"/>
    <mergeCell ref="E158:U158"/>
    <mergeCell ref="V158:AG158"/>
    <mergeCell ref="AH158:AP158"/>
    <mergeCell ref="AQ158:AZ158"/>
    <mergeCell ref="BA158:BF158"/>
    <mergeCell ref="E159:U159"/>
    <mergeCell ref="V159:AG159"/>
    <mergeCell ref="AH159:AP159"/>
    <mergeCell ref="AQ159:AZ159"/>
    <mergeCell ref="BA159:BF159"/>
    <mergeCell ref="E160:U160"/>
    <mergeCell ref="V160:AG160"/>
    <mergeCell ref="AH160:AP160"/>
    <mergeCell ref="AQ160:AZ160"/>
    <mergeCell ref="BA160:BF160"/>
    <mergeCell ref="E161:U161"/>
    <mergeCell ref="V161:AG161"/>
    <mergeCell ref="AH161:AP161"/>
    <mergeCell ref="AQ161:AZ161"/>
    <mergeCell ref="BA161:BF161"/>
    <mergeCell ref="E162:U162"/>
    <mergeCell ref="V162:AG162"/>
    <mergeCell ref="AH162:AP162"/>
    <mergeCell ref="AQ162:AZ162"/>
    <mergeCell ref="BA162:BF162"/>
    <mergeCell ref="E163:U163"/>
    <mergeCell ref="V163:AG163"/>
    <mergeCell ref="AH163:AP163"/>
    <mergeCell ref="AQ163:AZ163"/>
    <mergeCell ref="BA163:BF163"/>
    <mergeCell ref="E164:U164"/>
    <mergeCell ref="V164:AG164"/>
    <mergeCell ref="AH164:AP164"/>
    <mergeCell ref="AQ164:AZ164"/>
    <mergeCell ref="BA164:BF164"/>
    <mergeCell ref="E165:U165"/>
    <mergeCell ref="V165:AG165"/>
    <mergeCell ref="AH165:AP165"/>
    <mergeCell ref="AQ165:AZ165"/>
    <mergeCell ref="AQ167:AZ167"/>
    <mergeCell ref="BA167:BF167"/>
    <mergeCell ref="E168:U168"/>
    <mergeCell ref="V168:AG168"/>
    <mergeCell ref="AH168:AP168"/>
    <mergeCell ref="AQ168:AZ168"/>
    <mergeCell ref="BA168:BF168"/>
    <mergeCell ref="BA165:BF165"/>
    <mergeCell ref="E166:U166"/>
    <mergeCell ref="V166:AG166"/>
    <mergeCell ref="AH166:AP166"/>
    <mergeCell ref="AQ166:AZ166"/>
    <mergeCell ref="BA166:BF166"/>
    <mergeCell ref="D165:D174"/>
    <mergeCell ref="E171:U171"/>
    <mergeCell ref="V171:AG171"/>
    <mergeCell ref="AH171:AP171"/>
    <mergeCell ref="AQ171:AZ171"/>
    <mergeCell ref="BA171:BF171"/>
    <mergeCell ref="E172:U172"/>
    <mergeCell ref="V172:AG172"/>
    <mergeCell ref="AH172:AP172"/>
    <mergeCell ref="AQ172:AZ172"/>
    <mergeCell ref="BA172:BF172"/>
    <mergeCell ref="E169:U169"/>
    <mergeCell ref="V169:AG169"/>
    <mergeCell ref="AH169:AP169"/>
    <mergeCell ref="AQ169:AZ169"/>
    <mergeCell ref="BA169:BF169"/>
    <mergeCell ref="E170:U170"/>
    <mergeCell ref="V170:AG170"/>
    <mergeCell ref="AH170:AP170"/>
    <mergeCell ref="AQ170:AZ170"/>
    <mergeCell ref="BA170:BF170"/>
    <mergeCell ref="E167:U167"/>
    <mergeCell ref="V167:AG167"/>
    <mergeCell ref="AH167:AP167"/>
    <mergeCell ref="E173:U173"/>
    <mergeCell ref="V173:AG173"/>
    <mergeCell ref="AH173:AP173"/>
    <mergeCell ref="AQ173:AZ173"/>
    <mergeCell ref="BA173:BF173"/>
    <mergeCell ref="E174:U174"/>
    <mergeCell ref="V174:AG174"/>
    <mergeCell ref="AH174:AP174"/>
    <mergeCell ref="AQ174:AZ174"/>
    <mergeCell ref="BA174:BF174"/>
    <mergeCell ref="D177:BG177"/>
    <mergeCell ref="D178:U179"/>
    <mergeCell ref="V178:BG178"/>
    <mergeCell ref="V179:AG179"/>
    <mergeCell ref="AH179:AP179"/>
    <mergeCell ref="AQ179:AZ179"/>
    <mergeCell ref="BA179:BF179"/>
    <mergeCell ref="BA181:BF181"/>
    <mergeCell ref="E182:U182"/>
    <mergeCell ref="V182:AG182"/>
    <mergeCell ref="AH182:AP182"/>
    <mergeCell ref="AQ182:AZ182"/>
    <mergeCell ref="BA182:BF182"/>
    <mergeCell ref="E180:U180"/>
    <mergeCell ref="V180:AG180"/>
    <mergeCell ref="AH180:AP180"/>
    <mergeCell ref="AQ180:AZ180"/>
    <mergeCell ref="BA180:BF180"/>
    <mergeCell ref="E181:U181"/>
    <mergeCell ref="V181:AG181"/>
    <mergeCell ref="AH181:AP181"/>
    <mergeCell ref="AQ181:AZ181"/>
    <mergeCell ref="D180:D189"/>
    <mergeCell ref="AQ184:AZ184"/>
    <mergeCell ref="BA184:BF184"/>
    <mergeCell ref="E185:U185"/>
    <mergeCell ref="V185:AG185"/>
    <mergeCell ref="AH185:AP185"/>
    <mergeCell ref="AQ185:AZ185"/>
    <mergeCell ref="BA185:BF185"/>
    <mergeCell ref="E183:U183"/>
    <mergeCell ref="V183:AG183"/>
    <mergeCell ref="AH183:AP183"/>
    <mergeCell ref="AQ183:AZ183"/>
    <mergeCell ref="BA183:BF183"/>
    <mergeCell ref="E184:U184"/>
    <mergeCell ref="V184:AG184"/>
    <mergeCell ref="AH184:AP184"/>
    <mergeCell ref="E186:U186"/>
    <mergeCell ref="V186:AG186"/>
    <mergeCell ref="AH186:AP186"/>
    <mergeCell ref="AQ186:AZ186"/>
    <mergeCell ref="BA186:BF186"/>
    <mergeCell ref="E189:U189"/>
    <mergeCell ref="V189:AG189"/>
    <mergeCell ref="AH189:AP189"/>
    <mergeCell ref="AQ189:AZ189"/>
    <mergeCell ref="BA189:BF189"/>
    <mergeCell ref="E187:U187"/>
    <mergeCell ref="V187:AG187"/>
    <mergeCell ref="AH187:AP187"/>
    <mergeCell ref="AQ187:AZ187"/>
    <mergeCell ref="BA187:BF187"/>
    <mergeCell ref="E188:U188"/>
    <mergeCell ref="V188:AG188"/>
    <mergeCell ref="AH188:AP188"/>
    <mergeCell ref="AQ188:AZ188"/>
    <mergeCell ref="BA188:BF188"/>
    <mergeCell ref="BA191:BF191"/>
    <mergeCell ref="E192:U192"/>
    <mergeCell ref="V192:AG192"/>
    <mergeCell ref="AH192:AP192"/>
    <mergeCell ref="AQ192:AZ192"/>
    <mergeCell ref="BA192:BF192"/>
    <mergeCell ref="D190:D199"/>
    <mergeCell ref="E190:U190"/>
    <mergeCell ref="V190:AG190"/>
    <mergeCell ref="AH190:AP190"/>
    <mergeCell ref="AQ190:AZ190"/>
    <mergeCell ref="BA190:BF190"/>
    <mergeCell ref="E191:U191"/>
    <mergeCell ref="V191:AG191"/>
    <mergeCell ref="AH191:AP191"/>
    <mergeCell ref="AQ191:AZ191"/>
    <mergeCell ref="E193:U193"/>
    <mergeCell ref="V193:AG193"/>
    <mergeCell ref="AH193:AP193"/>
    <mergeCell ref="AQ193:AZ193"/>
    <mergeCell ref="BA193:BF193"/>
    <mergeCell ref="E194:U194"/>
    <mergeCell ref="V194:AG194"/>
    <mergeCell ref="AH194:AP194"/>
    <mergeCell ref="AQ194:AZ194"/>
    <mergeCell ref="BA194:BF194"/>
    <mergeCell ref="E195:U195"/>
    <mergeCell ref="V195:AG195"/>
    <mergeCell ref="AH195:AP195"/>
    <mergeCell ref="AQ195:AZ195"/>
    <mergeCell ref="BA195:BF195"/>
    <mergeCell ref="E196:U196"/>
    <mergeCell ref="V196:AG196"/>
    <mergeCell ref="AH196:AP196"/>
    <mergeCell ref="AQ196:AZ196"/>
    <mergeCell ref="BA196:BF196"/>
    <mergeCell ref="E197:U197"/>
    <mergeCell ref="V197:AG197"/>
    <mergeCell ref="AH197:AP197"/>
    <mergeCell ref="AQ197:AZ197"/>
    <mergeCell ref="BA197:BF197"/>
    <mergeCell ref="E198:U198"/>
    <mergeCell ref="V198:AG198"/>
    <mergeCell ref="AH198:AP198"/>
    <mergeCell ref="AQ198:AZ198"/>
    <mergeCell ref="BA198:BF198"/>
    <mergeCell ref="D205:U205"/>
    <mergeCell ref="V205:AM205"/>
    <mergeCell ref="AN205:BG205"/>
    <mergeCell ref="D206:U206"/>
    <mergeCell ref="E199:U199"/>
    <mergeCell ref="V199:AG199"/>
    <mergeCell ref="AH199:AP199"/>
    <mergeCell ref="AQ199:AZ199"/>
    <mergeCell ref="BA199:BF199"/>
    <mergeCell ref="D200:BB200"/>
    <mergeCell ref="BC200:BG200"/>
    <mergeCell ref="D214:U214"/>
    <mergeCell ref="V214:AM214"/>
    <mergeCell ref="AN214:BG214"/>
    <mergeCell ref="D215:BB215"/>
    <mergeCell ref="D212:U212"/>
    <mergeCell ref="V212:AM212"/>
    <mergeCell ref="AN212:BG212"/>
    <mergeCell ref="D213:U213"/>
    <mergeCell ref="V213:AM213"/>
    <mergeCell ref="AN213:BG213"/>
    <mergeCell ref="BG164:BL164"/>
    <mergeCell ref="BG155:BL155"/>
    <mergeCell ref="D210:U210"/>
    <mergeCell ref="V210:AM210"/>
    <mergeCell ref="AN210:BG210"/>
    <mergeCell ref="D211:U211"/>
    <mergeCell ref="V211:AM211"/>
    <mergeCell ref="AN211:BG211"/>
    <mergeCell ref="D208:U208"/>
    <mergeCell ref="V208:AM208"/>
    <mergeCell ref="AN208:BG208"/>
    <mergeCell ref="D209:U209"/>
    <mergeCell ref="V209:AM209"/>
    <mergeCell ref="AN209:BG209"/>
    <mergeCell ref="V206:AM206"/>
    <mergeCell ref="AN206:BG206"/>
    <mergeCell ref="D207:U207"/>
    <mergeCell ref="V207:AM207"/>
    <mergeCell ref="AN207:BG207"/>
    <mergeCell ref="D201:BB201"/>
    <mergeCell ref="D203:BG203"/>
    <mergeCell ref="D204:U204"/>
    <mergeCell ref="V204:AM204"/>
    <mergeCell ref="AN204:BG204"/>
  </mergeCells>
  <conditionalFormatting sqref="X87:Y87">
    <cfRule type="expression" dxfId="8169" priority="403">
      <formula>AND($D87&lt;&gt;"",$X87="")</formula>
    </cfRule>
  </conditionalFormatting>
  <conditionalFormatting sqref="Z87:AA87">
    <cfRule type="expression" dxfId="8168" priority="402">
      <formula>AND($D87&lt;&gt;"",$Z87="")</formula>
    </cfRule>
  </conditionalFormatting>
  <conditionalFormatting sqref="AB87:AC87">
    <cfRule type="expression" dxfId="8167" priority="401">
      <formula>AND($D87&lt;&gt;"",$AB87="")</formula>
    </cfRule>
  </conditionalFormatting>
  <conditionalFormatting sqref="AD87:AE87">
    <cfRule type="expression" dxfId="8166" priority="400">
      <formula>AND($D87&lt;&gt;"",$AD87="")</formula>
    </cfRule>
  </conditionalFormatting>
  <conditionalFormatting sqref="AF87:AG87">
    <cfRule type="expression" dxfId="8165" priority="399">
      <formula>AND($D87&lt;&gt;"",$AF87="")</formula>
    </cfRule>
  </conditionalFormatting>
  <conditionalFormatting sqref="AH87:AI87">
    <cfRule type="expression" dxfId="8164" priority="398">
      <formula>AND($D87&lt;&gt;"",$AH87="")</formula>
    </cfRule>
  </conditionalFormatting>
  <conditionalFormatting sqref="AJ87:AK87">
    <cfRule type="expression" dxfId="8163" priority="397">
      <formula>AND($D87&lt;&gt;"",$AJ87="")</formula>
    </cfRule>
  </conditionalFormatting>
  <conditionalFormatting sqref="E66:H66">
    <cfRule type="expression" dxfId="8162" priority="396">
      <formula>$I$67&lt;&gt;""</formula>
    </cfRule>
  </conditionalFormatting>
  <conditionalFormatting sqref="I66:V66">
    <cfRule type="expression" dxfId="8161" priority="395">
      <formula>$I$67&lt;&gt;""</formula>
    </cfRule>
  </conditionalFormatting>
  <conditionalFormatting sqref="AD125:AE134">
    <cfRule type="expression" dxfId="8160" priority="354">
      <formula>$AK$13=1</formula>
    </cfRule>
  </conditionalFormatting>
  <conditionalFormatting sqref="AB67:AC68">
    <cfRule type="expression" dxfId="8159" priority="390">
      <formula>$AK$13=1</formula>
    </cfRule>
  </conditionalFormatting>
  <conditionalFormatting sqref="AB69:AC70">
    <cfRule type="expression" dxfId="8158" priority="389">
      <formula>$AK$13=1</formula>
    </cfRule>
  </conditionalFormatting>
  <conditionalFormatting sqref="AB71:AC72">
    <cfRule type="expression" dxfId="8157" priority="388">
      <formula>$AK$13=1</formula>
    </cfRule>
  </conditionalFormatting>
  <conditionalFormatting sqref="AB73:AC74">
    <cfRule type="expression" dxfId="8156" priority="387">
      <formula>$AK$13=1</formula>
    </cfRule>
  </conditionalFormatting>
  <conditionalFormatting sqref="AB75:AC76">
    <cfRule type="expression" dxfId="8155" priority="386">
      <formula>$AK$13=1</formula>
    </cfRule>
  </conditionalFormatting>
  <conditionalFormatting sqref="AD67:AE76">
    <cfRule type="expression" dxfId="8154" priority="385">
      <formula>$AK$13=1</formula>
    </cfRule>
  </conditionalFormatting>
  <conditionalFormatting sqref="AB125:AC126">
    <cfRule type="expression" dxfId="8153" priority="379">
      <formula>$AB$67=x</formula>
    </cfRule>
    <cfRule type="expression" dxfId="8152" priority="384">
      <formula>$AK$13=1</formula>
    </cfRule>
  </conditionalFormatting>
  <conditionalFormatting sqref="AB127:AC128">
    <cfRule type="expression" dxfId="8151" priority="374">
      <formula>$AB$69=x</formula>
    </cfRule>
    <cfRule type="expression" dxfId="8150" priority="383">
      <formula>$AK$13=1</formula>
    </cfRule>
  </conditionalFormatting>
  <conditionalFormatting sqref="AB129:AC130">
    <cfRule type="expression" dxfId="8149" priority="369">
      <formula>$AB$71=x</formula>
    </cfRule>
    <cfRule type="expression" dxfId="8148" priority="382">
      <formula>$AK$13=1</formula>
    </cfRule>
  </conditionalFormatting>
  <conditionalFormatting sqref="AB131:AC132">
    <cfRule type="expression" dxfId="8147" priority="364">
      <formula>$AB$73=x</formula>
    </cfRule>
    <cfRule type="expression" dxfId="8146" priority="381">
      <formula>$AK$13=1</formula>
    </cfRule>
  </conditionalFormatting>
  <conditionalFormatting sqref="AB133:AC134">
    <cfRule type="expression" dxfId="8145" priority="359">
      <formula>$AB$75=x</formula>
    </cfRule>
    <cfRule type="expression" dxfId="8144" priority="380">
      <formula>$AK$13=1</formula>
    </cfRule>
  </conditionalFormatting>
  <conditionalFormatting sqref="AJ125:AK126">
    <cfRule type="expression" dxfId="8143" priority="375">
      <formula>$AJ$67=x</formula>
    </cfRule>
  </conditionalFormatting>
  <conditionalFormatting sqref="AJ127:AK128">
    <cfRule type="expression" dxfId="8142" priority="370">
      <formula>$AJ$69=x</formula>
    </cfRule>
  </conditionalFormatting>
  <conditionalFormatting sqref="AJ129:AK130">
    <cfRule type="expression" dxfId="8141" priority="365">
      <formula>$AJ$71=x</formula>
    </cfRule>
  </conditionalFormatting>
  <conditionalFormatting sqref="AJ131:AK132">
    <cfRule type="expression" dxfId="8140" priority="360">
      <formula>$AJ$73=x</formula>
    </cfRule>
  </conditionalFormatting>
  <conditionalFormatting sqref="AJ133:AK134">
    <cfRule type="expression" dxfId="8139" priority="355">
      <formula>$AJ$75=x</formula>
    </cfRule>
  </conditionalFormatting>
  <conditionalFormatting sqref="AD125:AE126">
    <cfRule type="expression" dxfId="8138" priority="378">
      <formula>$AD$67=x</formula>
    </cfRule>
  </conditionalFormatting>
  <conditionalFormatting sqref="AF125:AG126">
    <cfRule type="expression" dxfId="8137" priority="377">
      <formula>$AF$67=x</formula>
    </cfRule>
  </conditionalFormatting>
  <conditionalFormatting sqref="AH125:AI126">
    <cfRule type="expression" dxfId="8136" priority="376">
      <formula>$AH$67=x</formula>
    </cfRule>
  </conditionalFormatting>
  <conditionalFormatting sqref="AD127:AE128">
    <cfRule type="expression" dxfId="8135" priority="373">
      <formula>$AD$69=x</formula>
    </cfRule>
  </conditionalFormatting>
  <conditionalFormatting sqref="AF127:AG128">
    <cfRule type="expression" dxfId="8134" priority="372">
      <formula>$AF$69=x</formula>
    </cfRule>
  </conditionalFormatting>
  <conditionalFormatting sqref="AH127:AI128">
    <cfRule type="expression" dxfId="8133" priority="371">
      <formula>$AH$69=x</formula>
    </cfRule>
  </conditionalFormatting>
  <conditionalFormatting sqref="AD129:AE130">
    <cfRule type="expression" dxfId="8132" priority="368">
      <formula>$AD$71=x</formula>
    </cfRule>
  </conditionalFormatting>
  <conditionalFormatting sqref="AF129:AG130">
    <cfRule type="expression" dxfId="8131" priority="367">
      <formula>$AF$71=x</formula>
    </cfRule>
  </conditionalFormatting>
  <conditionalFormatting sqref="AH129:AI130">
    <cfRule type="expression" dxfId="8130" priority="366">
      <formula>$AH$71=x</formula>
    </cfRule>
  </conditionalFormatting>
  <conditionalFormatting sqref="AD131:AE132">
    <cfRule type="expression" dxfId="8129" priority="363">
      <formula>$AD$73=x</formula>
    </cfRule>
  </conditionalFormatting>
  <conditionalFormatting sqref="AF131:AG132">
    <cfRule type="expression" dxfId="8128" priority="362">
      <formula>$AF$73=x</formula>
    </cfRule>
  </conditionalFormatting>
  <conditionalFormatting sqref="AH131:AI132">
    <cfRule type="expression" dxfId="8127" priority="361">
      <formula>$AH$73=x</formula>
    </cfRule>
  </conditionalFormatting>
  <conditionalFormatting sqref="AD133:AE134">
    <cfRule type="expression" dxfId="8126" priority="358">
      <formula>$AD$75=x</formula>
    </cfRule>
  </conditionalFormatting>
  <conditionalFormatting sqref="AF133:AG134">
    <cfRule type="expression" dxfId="8125" priority="357">
      <formula>$AF$75=x</formula>
    </cfRule>
  </conditionalFormatting>
  <conditionalFormatting sqref="AH133:AI134">
    <cfRule type="expression" dxfId="8124" priority="356">
      <formula>$AH$75=x</formula>
    </cfRule>
  </conditionalFormatting>
  <conditionalFormatting sqref="D29:AB34">
    <cfRule type="cellIs" dxfId="8123" priority="353" operator="notEqual">
      <formula>$BF$19</formula>
    </cfRule>
  </conditionalFormatting>
  <conditionalFormatting sqref="AD29">
    <cfRule type="cellIs" dxfId="8122" priority="352" operator="notEqual">
      <formula>$BF$19</formula>
    </cfRule>
  </conditionalFormatting>
  <conditionalFormatting sqref="E67:H67">
    <cfRule type="expression" dxfId="8121" priority="351">
      <formula>$I$66&lt;&gt;""</formula>
    </cfRule>
  </conditionalFormatting>
  <conditionalFormatting sqref="I67:V67">
    <cfRule type="expression" dxfId="8120" priority="350">
      <formula>$I$66&lt;&gt;""</formula>
    </cfRule>
  </conditionalFormatting>
  <conditionalFormatting sqref="D22">
    <cfRule type="expression" dxfId="8119" priority="349">
      <formula>$AK$13&lt;&gt;1</formula>
    </cfRule>
  </conditionalFormatting>
  <conditionalFormatting sqref="X89:Y89">
    <cfRule type="expression" dxfId="8118" priority="343">
      <formula>AND($D89&lt;&gt;"",$X89="")</formula>
    </cfRule>
  </conditionalFormatting>
  <conditionalFormatting sqref="Z89:AA89">
    <cfRule type="expression" dxfId="8117" priority="342">
      <formula>AND($D89&lt;&gt;"",$Z89="")</formula>
    </cfRule>
  </conditionalFormatting>
  <conditionalFormatting sqref="AB89:AC89">
    <cfRule type="expression" dxfId="8116" priority="341">
      <formula>AND($D89&lt;&gt;"",$AB89="")</formula>
    </cfRule>
  </conditionalFormatting>
  <conditionalFormatting sqref="AD89:AE89">
    <cfRule type="expression" dxfId="8115" priority="340">
      <formula>AND($D89&lt;&gt;"",$AD89="")</formula>
    </cfRule>
  </conditionalFormatting>
  <conditionalFormatting sqref="AF89:AG89">
    <cfRule type="expression" dxfId="8114" priority="339">
      <formula>AND($D89&lt;&gt;"",$AF89="")</formula>
    </cfRule>
  </conditionalFormatting>
  <conditionalFormatting sqref="AH89:AI89">
    <cfRule type="expression" dxfId="8113" priority="338">
      <formula>AND($D89&lt;&gt;"",$AH89="")</formula>
    </cfRule>
  </conditionalFormatting>
  <conditionalFormatting sqref="AJ89:AK89">
    <cfRule type="expression" dxfId="8112" priority="337">
      <formula>AND($D89&lt;&gt;"",$AJ89="")</formula>
    </cfRule>
  </conditionalFormatting>
  <conditionalFormatting sqref="X90:Y90">
    <cfRule type="expression" dxfId="8111" priority="336">
      <formula>AND($D90&lt;&gt;"",$X90="")</formula>
    </cfRule>
  </conditionalFormatting>
  <conditionalFormatting sqref="Z90:AA90">
    <cfRule type="expression" dxfId="8110" priority="335">
      <formula>AND($D90&lt;&gt;"",$Z90="")</formula>
    </cfRule>
  </conditionalFormatting>
  <conditionalFormatting sqref="AB90:AC90">
    <cfRule type="expression" dxfId="8109" priority="334">
      <formula>AND($D90&lt;&gt;"",$AB90="")</formula>
    </cfRule>
  </conditionalFormatting>
  <conditionalFormatting sqref="AD90:AE90">
    <cfRule type="expression" dxfId="8108" priority="333">
      <formula>AND($D90&lt;&gt;"",$AD90="")</formula>
    </cfRule>
  </conditionalFormatting>
  <conditionalFormatting sqref="AF90:AG90">
    <cfRule type="expression" dxfId="8107" priority="332">
      <formula>AND($D90&lt;&gt;"",$AF90="")</formula>
    </cfRule>
  </conditionalFormatting>
  <conditionalFormatting sqref="AH90:AI90">
    <cfRule type="expression" dxfId="8106" priority="331">
      <formula>AND($D90&lt;&gt;"",$AH90="")</formula>
    </cfRule>
  </conditionalFormatting>
  <conditionalFormatting sqref="AJ90:AK90">
    <cfRule type="expression" dxfId="8105" priority="330">
      <formula>AND($D90&lt;&gt;"",$AJ90="")</formula>
    </cfRule>
  </conditionalFormatting>
  <conditionalFormatting sqref="X91:Y91">
    <cfRule type="expression" dxfId="8104" priority="329">
      <formula>AND($D91&lt;&gt;"",$X91="")</formula>
    </cfRule>
  </conditionalFormatting>
  <conditionalFormatting sqref="Z91:AA91">
    <cfRule type="expression" dxfId="8103" priority="328">
      <formula>AND($D91&lt;&gt;"",$Z91="")</formula>
    </cfRule>
  </conditionalFormatting>
  <conditionalFormatting sqref="AB91:AC91">
    <cfRule type="expression" dxfId="8102" priority="327">
      <formula>AND($D91&lt;&gt;"",$AB91="")</formula>
    </cfRule>
  </conditionalFormatting>
  <conditionalFormatting sqref="AD91:AE91">
    <cfRule type="expression" dxfId="8101" priority="326">
      <formula>AND($D91&lt;&gt;"",$AD91="")</formula>
    </cfRule>
  </conditionalFormatting>
  <conditionalFormatting sqref="AF91:AG91">
    <cfRule type="expression" dxfId="8100" priority="325">
      <formula>AND($D91&lt;&gt;"",$AF91="")</formula>
    </cfRule>
  </conditionalFormatting>
  <conditionalFormatting sqref="AH91:AI91">
    <cfRule type="expression" dxfId="8099" priority="324">
      <formula>AND($D91&lt;&gt;"",$AH91="")</formula>
    </cfRule>
  </conditionalFormatting>
  <conditionalFormatting sqref="AJ91:AK91">
    <cfRule type="expression" dxfId="8098" priority="323">
      <formula>AND($D91&lt;&gt;"",$AJ91="")</formula>
    </cfRule>
  </conditionalFormatting>
  <conditionalFormatting sqref="X92:Y92">
    <cfRule type="expression" dxfId="8097" priority="322">
      <formula>AND($D92&lt;&gt;"",$X92="")</formula>
    </cfRule>
  </conditionalFormatting>
  <conditionalFormatting sqref="Z92:AA92">
    <cfRule type="expression" dxfId="8096" priority="321">
      <formula>AND($D92&lt;&gt;"",$Z92="")</formula>
    </cfRule>
  </conditionalFormatting>
  <conditionalFormatting sqref="AB92:AC92">
    <cfRule type="expression" dxfId="8095" priority="320">
      <formula>AND($D92&lt;&gt;"",$AB92="")</formula>
    </cfRule>
  </conditionalFormatting>
  <conditionalFormatting sqref="AD92:AE92">
    <cfRule type="expression" dxfId="8094" priority="319">
      <formula>AND($D92&lt;&gt;"",$AD92="")</formula>
    </cfRule>
  </conditionalFormatting>
  <conditionalFormatting sqref="AF92:AG92">
    <cfRule type="expression" dxfId="8093" priority="318">
      <formula>AND($D92&lt;&gt;"",$AF92="")</formula>
    </cfRule>
  </conditionalFormatting>
  <conditionalFormatting sqref="AH92:AI92">
    <cfRule type="expression" dxfId="8092" priority="317">
      <formula>AND($D92&lt;&gt;"",$AH92="")</formula>
    </cfRule>
  </conditionalFormatting>
  <conditionalFormatting sqref="AJ92:AK92">
    <cfRule type="expression" dxfId="8091" priority="316">
      <formula>AND($D92&lt;&gt;"",$AJ92="")</formula>
    </cfRule>
  </conditionalFormatting>
  <conditionalFormatting sqref="X93:Y93">
    <cfRule type="expression" dxfId="8090" priority="315">
      <formula>AND($D93&lt;&gt;"",$X93="")</formula>
    </cfRule>
  </conditionalFormatting>
  <conditionalFormatting sqref="Z93:AA93">
    <cfRule type="expression" dxfId="8089" priority="314">
      <formula>AND($D93&lt;&gt;"",$Z93="")</formula>
    </cfRule>
  </conditionalFormatting>
  <conditionalFormatting sqref="AB93:AC93">
    <cfRule type="expression" dxfId="8088" priority="313">
      <formula>AND($D93&lt;&gt;"",$AB93="")</formula>
    </cfRule>
  </conditionalFormatting>
  <conditionalFormatting sqref="AD93:AE93">
    <cfRule type="expression" dxfId="8087" priority="312">
      <formula>AND($D93&lt;&gt;"",$AD93="")</formula>
    </cfRule>
  </conditionalFormatting>
  <conditionalFormatting sqref="AF93:AG93">
    <cfRule type="expression" dxfId="8086" priority="311">
      <formula>AND($D93&lt;&gt;"",$AF93="")</formula>
    </cfRule>
  </conditionalFormatting>
  <conditionalFormatting sqref="AH93:AI93">
    <cfRule type="expression" dxfId="8085" priority="310">
      <formula>AND($D93&lt;&gt;"",$AH93="")</formula>
    </cfRule>
  </conditionalFormatting>
  <conditionalFormatting sqref="AJ93:AK93">
    <cfRule type="expression" dxfId="8084" priority="309">
      <formula>AND($D93&lt;&gt;"",$AJ93="")</formula>
    </cfRule>
  </conditionalFormatting>
  <conditionalFormatting sqref="X94:Y94">
    <cfRule type="expression" dxfId="8083" priority="308">
      <formula>AND($D94&lt;&gt;"",$X94="")</formula>
    </cfRule>
  </conditionalFormatting>
  <conditionalFormatting sqref="Z94:AA94">
    <cfRule type="expression" dxfId="8082" priority="307">
      <formula>AND($D94&lt;&gt;"",$Z94="")</formula>
    </cfRule>
  </conditionalFormatting>
  <conditionalFormatting sqref="AB94:AC94">
    <cfRule type="expression" dxfId="8081" priority="306">
      <formula>AND($D94&lt;&gt;"",$AB94="")</formula>
    </cfRule>
  </conditionalFormatting>
  <conditionalFormatting sqref="AD94:AE94">
    <cfRule type="expression" dxfId="8080" priority="305">
      <formula>AND($D94&lt;&gt;"",$AD94="")</formula>
    </cfRule>
  </conditionalFormatting>
  <conditionalFormatting sqref="AF94:AG94">
    <cfRule type="expression" dxfId="8079" priority="304">
      <formula>AND($D94&lt;&gt;"",$AF94="")</formula>
    </cfRule>
  </conditionalFormatting>
  <conditionalFormatting sqref="AH94:AI94">
    <cfRule type="expression" dxfId="8078" priority="303">
      <formula>AND($D94&lt;&gt;"",$AH94="")</formula>
    </cfRule>
  </conditionalFormatting>
  <conditionalFormatting sqref="AJ94:AK94">
    <cfRule type="expression" dxfId="8077" priority="302">
      <formula>AND($D94&lt;&gt;"",$AJ94="")</formula>
    </cfRule>
  </conditionalFormatting>
  <conditionalFormatting sqref="X95:Y95">
    <cfRule type="expression" dxfId="8076" priority="301">
      <formula>AND($D95&lt;&gt;"",$X95="")</formula>
    </cfRule>
  </conditionalFormatting>
  <conditionalFormatting sqref="Z95:AA95">
    <cfRule type="expression" dxfId="8075" priority="300">
      <formula>AND($D95&lt;&gt;"",$Z95="")</formula>
    </cfRule>
  </conditionalFormatting>
  <conditionalFormatting sqref="AB95:AC95">
    <cfRule type="expression" dxfId="8074" priority="299">
      <formula>AND($D95&lt;&gt;"",$AB95="")</formula>
    </cfRule>
  </conditionalFormatting>
  <conditionalFormatting sqref="AD95:AE95">
    <cfRule type="expression" dxfId="8073" priority="298">
      <formula>AND($D95&lt;&gt;"",$AD95="")</formula>
    </cfRule>
  </conditionalFormatting>
  <conditionalFormatting sqref="AF95:AG95">
    <cfRule type="expression" dxfId="8072" priority="297">
      <formula>AND($D95&lt;&gt;"",$AF95="")</formula>
    </cfRule>
  </conditionalFormatting>
  <conditionalFormatting sqref="AH95:AI95">
    <cfRule type="expression" dxfId="8071" priority="296">
      <formula>AND($D95&lt;&gt;"",$AH95="")</formula>
    </cfRule>
  </conditionalFormatting>
  <conditionalFormatting sqref="AJ95:AK95">
    <cfRule type="expression" dxfId="8070" priority="295">
      <formula>AND($D95&lt;&gt;"",$AJ95="")</formula>
    </cfRule>
  </conditionalFormatting>
  <conditionalFormatting sqref="X96:Y96">
    <cfRule type="expression" dxfId="8069" priority="294">
      <formula>AND($D96&lt;&gt;"",$X96="")</formula>
    </cfRule>
  </conditionalFormatting>
  <conditionalFormatting sqref="Z96:AA96">
    <cfRule type="expression" dxfId="8068" priority="293">
      <formula>AND($D96&lt;&gt;"",$Z96="")</formula>
    </cfRule>
  </conditionalFormatting>
  <conditionalFormatting sqref="AB96:AC96">
    <cfRule type="expression" dxfId="8067" priority="292">
      <formula>AND($D96&lt;&gt;"",$AB96="")</formula>
    </cfRule>
  </conditionalFormatting>
  <conditionalFormatting sqref="AD96:AE96">
    <cfRule type="expression" dxfId="8066" priority="291">
      <formula>AND($D96&lt;&gt;"",$AD96="")</formula>
    </cfRule>
  </conditionalFormatting>
  <conditionalFormatting sqref="AF96:AG96">
    <cfRule type="expression" dxfId="8065" priority="290">
      <formula>AND($D96&lt;&gt;"",$AF96="")</formula>
    </cfRule>
  </conditionalFormatting>
  <conditionalFormatting sqref="AH96:AI96">
    <cfRule type="expression" dxfId="8064" priority="289">
      <formula>AND($D96&lt;&gt;"",$AH96="")</formula>
    </cfRule>
  </conditionalFormatting>
  <conditionalFormatting sqref="AJ96:AK96">
    <cfRule type="expression" dxfId="8063" priority="288">
      <formula>AND($D96&lt;&gt;"",$AJ96="")</formula>
    </cfRule>
  </conditionalFormatting>
  <conditionalFormatting sqref="X105:Y105">
    <cfRule type="expression" dxfId="8062" priority="247">
      <formula>AND($D105&lt;&gt;"",$X105="")</formula>
    </cfRule>
  </conditionalFormatting>
  <conditionalFormatting sqref="Z105:AA105">
    <cfRule type="expression" dxfId="8061" priority="246">
      <formula>AND($D105&lt;&gt;"",$Z105="")</formula>
    </cfRule>
  </conditionalFormatting>
  <conditionalFormatting sqref="AB105:AC105">
    <cfRule type="expression" dxfId="8060" priority="245">
      <formula>AND($D105&lt;&gt;"",$AB105="")</formula>
    </cfRule>
  </conditionalFormatting>
  <conditionalFormatting sqref="AD105:AE105">
    <cfRule type="expression" dxfId="8059" priority="244">
      <formula>AND($D105&lt;&gt;"",$AD105="")</formula>
    </cfRule>
  </conditionalFormatting>
  <conditionalFormatting sqref="AF105:AG105">
    <cfRule type="expression" dxfId="8058" priority="243">
      <formula>AND($D105&lt;&gt;"",$AF105="")</formula>
    </cfRule>
  </conditionalFormatting>
  <conditionalFormatting sqref="AH105:AI105">
    <cfRule type="expression" dxfId="8057" priority="242">
      <formula>AND($D105&lt;&gt;"",$AH105="")</formula>
    </cfRule>
  </conditionalFormatting>
  <conditionalFormatting sqref="AJ105:AK105">
    <cfRule type="expression" dxfId="8056" priority="241">
      <formula>AND($D105&lt;&gt;"",$AJ105="")</formula>
    </cfRule>
  </conditionalFormatting>
  <conditionalFormatting sqref="X104:Y104">
    <cfRule type="expression" dxfId="8055" priority="254">
      <formula>AND($D104&lt;&gt;"",$X104="")</formula>
    </cfRule>
  </conditionalFormatting>
  <conditionalFormatting sqref="Z104:AA104">
    <cfRule type="expression" dxfId="8054" priority="253">
      <formula>AND($D104&lt;&gt;"",$Z104="")</formula>
    </cfRule>
  </conditionalFormatting>
  <conditionalFormatting sqref="AB104:AC104">
    <cfRule type="expression" dxfId="8053" priority="252">
      <formula>AND($D104&lt;&gt;"",$AB104="")</formula>
    </cfRule>
  </conditionalFormatting>
  <conditionalFormatting sqref="AD104:AE104">
    <cfRule type="expression" dxfId="8052" priority="251">
      <formula>AND($D104&lt;&gt;"",$AD104="")</formula>
    </cfRule>
  </conditionalFormatting>
  <conditionalFormatting sqref="AF104:AG104">
    <cfRule type="expression" dxfId="8051" priority="250">
      <formula>AND($D104&lt;&gt;"",$AF104="")</formula>
    </cfRule>
  </conditionalFormatting>
  <conditionalFormatting sqref="AH104:AI104">
    <cfRule type="expression" dxfId="8050" priority="249">
      <formula>AND($D104&lt;&gt;"",$AH104="")</formula>
    </cfRule>
  </conditionalFormatting>
  <conditionalFormatting sqref="AJ104:AK104">
    <cfRule type="expression" dxfId="8049" priority="248">
      <formula>AND($D104&lt;&gt;"",$AJ104="")</formula>
    </cfRule>
  </conditionalFormatting>
  <conditionalFormatting sqref="X106:Y106">
    <cfRule type="expression" dxfId="8048" priority="240">
      <formula>AND($D106&lt;&gt;"",$X106="")</formula>
    </cfRule>
  </conditionalFormatting>
  <conditionalFormatting sqref="Z106:AA106">
    <cfRule type="expression" dxfId="8047" priority="239">
      <formula>AND($D106&lt;&gt;"",$Z106="")</formula>
    </cfRule>
  </conditionalFormatting>
  <conditionalFormatting sqref="AB106:AC106">
    <cfRule type="expression" dxfId="8046" priority="238">
      <formula>AND($D106&lt;&gt;"",$AB106="")</formula>
    </cfRule>
  </conditionalFormatting>
  <conditionalFormatting sqref="AD106:AE106">
    <cfRule type="expression" dxfId="8045" priority="237">
      <formula>AND($D106&lt;&gt;"",$AD106="")</formula>
    </cfRule>
  </conditionalFormatting>
  <conditionalFormatting sqref="AF106:AG106">
    <cfRule type="expression" dxfId="8044" priority="236">
      <formula>AND($D106&lt;&gt;"",$AF106="")</formula>
    </cfRule>
  </conditionalFormatting>
  <conditionalFormatting sqref="AH106:AI106">
    <cfRule type="expression" dxfId="8043" priority="235">
      <formula>AND($D106&lt;&gt;"",$AH106="")</formula>
    </cfRule>
  </conditionalFormatting>
  <conditionalFormatting sqref="AJ106:AK106">
    <cfRule type="expression" dxfId="8042" priority="234">
      <formula>AND($D106&lt;&gt;"",$AJ106="")</formula>
    </cfRule>
  </conditionalFormatting>
  <conditionalFormatting sqref="X107:Y107">
    <cfRule type="expression" dxfId="8041" priority="233">
      <formula>AND($D107&lt;&gt;"",$X107="")</formula>
    </cfRule>
  </conditionalFormatting>
  <conditionalFormatting sqref="Z107:AA107">
    <cfRule type="expression" dxfId="8040" priority="232">
      <formula>AND($D107&lt;&gt;"",$Z107="")</formula>
    </cfRule>
  </conditionalFormatting>
  <conditionalFormatting sqref="AB107:AC107">
    <cfRule type="expression" dxfId="8039" priority="231">
      <formula>AND($D107&lt;&gt;"",$AB107="")</formula>
    </cfRule>
  </conditionalFormatting>
  <conditionalFormatting sqref="AD107:AE107">
    <cfRule type="expression" dxfId="8038" priority="230">
      <formula>AND($D107&lt;&gt;"",$AD107="")</formula>
    </cfRule>
  </conditionalFormatting>
  <conditionalFormatting sqref="AF107:AG107">
    <cfRule type="expression" dxfId="8037" priority="229">
      <formula>AND($D107&lt;&gt;"",$AF107="")</formula>
    </cfRule>
  </conditionalFormatting>
  <conditionalFormatting sqref="AH107:AI107">
    <cfRule type="expression" dxfId="8036" priority="228">
      <formula>AND($D107&lt;&gt;"",$AH107="")</formula>
    </cfRule>
  </conditionalFormatting>
  <conditionalFormatting sqref="AJ107:AK107">
    <cfRule type="expression" dxfId="8035" priority="227">
      <formula>AND($D107&lt;&gt;"",$AJ107="")</formula>
    </cfRule>
  </conditionalFormatting>
  <conditionalFormatting sqref="X108:Y108">
    <cfRule type="expression" dxfId="8034" priority="226">
      <formula>AND($D108&lt;&gt;"",$X108="")</formula>
    </cfRule>
  </conditionalFormatting>
  <conditionalFormatting sqref="Z108:AA108">
    <cfRule type="expression" dxfId="8033" priority="225">
      <formula>AND($D108&lt;&gt;"",$Z108="")</formula>
    </cfRule>
  </conditionalFormatting>
  <conditionalFormatting sqref="AB108:AC108">
    <cfRule type="expression" dxfId="8032" priority="224">
      <formula>AND($D108&lt;&gt;"",$AB108="")</formula>
    </cfRule>
  </conditionalFormatting>
  <conditionalFormatting sqref="AD108:AE108">
    <cfRule type="expression" dxfId="8031" priority="223">
      <formula>AND($D108&lt;&gt;"",$AD108="")</formula>
    </cfRule>
  </conditionalFormatting>
  <conditionalFormatting sqref="AF108:AG108">
    <cfRule type="expression" dxfId="8030" priority="222">
      <formula>AND($D108&lt;&gt;"",$AF108="")</formula>
    </cfRule>
  </conditionalFormatting>
  <conditionalFormatting sqref="AH108:AI108">
    <cfRule type="expression" dxfId="8029" priority="221">
      <formula>AND($D108&lt;&gt;"",$AH108="")</formula>
    </cfRule>
  </conditionalFormatting>
  <conditionalFormatting sqref="AJ108:AK108">
    <cfRule type="expression" dxfId="8028" priority="220">
      <formula>AND($D108&lt;&gt;"",$AJ108="")</formula>
    </cfRule>
  </conditionalFormatting>
  <conditionalFormatting sqref="X109:Y109">
    <cfRule type="expression" dxfId="8027" priority="219">
      <formula>AND($D109&lt;&gt;"",$X109="")</formula>
    </cfRule>
  </conditionalFormatting>
  <conditionalFormatting sqref="Z109:AA109">
    <cfRule type="expression" dxfId="8026" priority="218">
      <formula>AND($D109&lt;&gt;"",$Z109="")</formula>
    </cfRule>
  </conditionalFormatting>
  <conditionalFormatting sqref="AB109:AC109">
    <cfRule type="expression" dxfId="8025" priority="217">
      <formula>AND($D109&lt;&gt;"",$AB109="")</formula>
    </cfRule>
  </conditionalFormatting>
  <conditionalFormatting sqref="AD109:AE109">
    <cfRule type="expression" dxfId="8024" priority="216">
      <formula>AND($D109&lt;&gt;"",$AD109="")</formula>
    </cfRule>
  </conditionalFormatting>
  <conditionalFormatting sqref="AF109:AG109">
    <cfRule type="expression" dxfId="8023" priority="215">
      <formula>AND($D109&lt;&gt;"",$AF109="")</formula>
    </cfRule>
  </conditionalFormatting>
  <conditionalFormatting sqref="AH109:AI109">
    <cfRule type="expression" dxfId="8022" priority="214">
      <formula>AND($D109&lt;&gt;"",$AH109="")</formula>
    </cfRule>
  </conditionalFormatting>
  <conditionalFormatting sqref="AJ109:AK109">
    <cfRule type="expression" dxfId="8021" priority="213">
      <formula>AND($D109&lt;&gt;"",$AJ109="")</formula>
    </cfRule>
  </conditionalFormatting>
  <conditionalFormatting sqref="X110:Y110">
    <cfRule type="expression" dxfId="8020" priority="212">
      <formula>AND($D110&lt;&gt;"",$X110="")</formula>
    </cfRule>
  </conditionalFormatting>
  <conditionalFormatting sqref="Z110:AA110">
    <cfRule type="expression" dxfId="8019" priority="211">
      <formula>AND($D110&lt;&gt;"",$Z110="")</formula>
    </cfRule>
  </conditionalFormatting>
  <conditionalFormatting sqref="AB110:AC110">
    <cfRule type="expression" dxfId="8018" priority="210">
      <formula>AND($D110&lt;&gt;"",$AB110="")</formula>
    </cfRule>
  </conditionalFormatting>
  <conditionalFormatting sqref="AD110:AE110">
    <cfRule type="expression" dxfId="8017" priority="209">
      <formula>AND($D110&lt;&gt;"",$AD110="")</formula>
    </cfRule>
  </conditionalFormatting>
  <conditionalFormatting sqref="AF110:AG110">
    <cfRule type="expression" dxfId="8016" priority="208">
      <formula>AND($D110&lt;&gt;"",$AF110="")</formula>
    </cfRule>
  </conditionalFormatting>
  <conditionalFormatting sqref="AH110:AI110">
    <cfRule type="expression" dxfId="8015" priority="207">
      <formula>AND($D110&lt;&gt;"",$AH110="")</formula>
    </cfRule>
  </conditionalFormatting>
  <conditionalFormatting sqref="AJ110:AK110">
    <cfRule type="expression" dxfId="8014" priority="206">
      <formula>AND($D110&lt;&gt;"",$AJ110="")</formula>
    </cfRule>
  </conditionalFormatting>
  <conditionalFormatting sqref="X111:Y111">
    <cfRule type="expression" dxfId="8013" priority="205">
      <formula>AND($D111&lt;&gt;"",$X111="")</formula>
    </cfRule>
  </conditionalFormatting>
  <conditionalFormatting sqref="Z111:AA111">
    <cfRule type="expression" dxfId="8012" priority="204">
      <formula>AND($D111&lt;&gt;"",$Z111="")</formula>
    </cfRule>
  </conditionalFormatting>
  <conditionalFormatting sqref="AB111:AC111">
    <cfRule type="expression" dxfId="8011" priority="203">
      <formula>AND($D111&lt;&gt;"",$AB111="")</formula>
    </cfRule>
  </conditionalFormatting>
  <conditionalFormatting sqref="AD111:AE111">
    <cfRule type="expression" dxfId="8010" priority="202">
      <formula>AND($D111&lt;&gt;"",$AD111="")</formula>
    </cfRule>
  </conditionalFormatting>
  <conditionalFormatting sqref="AF111:AG111">
    <cfRule type="expression" dxfId="8009" priority="201">
      <formula>AND($D111&lt;&gt;"",$AF111="")</formula>
    </cfRule>
  </conditionalFormatting>
  <conditionalFormatting sqref="AH111:AI111">
    <cfRule type="expression" dxfId="8008" priority="200">
      <formula>AND($D111&lt;&gt;"",$AH111="")</formula>
    </cfRule>
  </conditionalFormatting>
  <conditionalFormatting sqref="AJ111:AK111">
    <cfRule type="expression" dxfId="8007" priority="199">
      <formula>AND($D111&lt;&gt;"",$AJ111="")</formula>
    </cfRule>
  </conditionalFormatting>
  <conditionalFormatting sqref="S144:W146">
    <cfRule type="expression" dxfId="8006" priority="50">
      <formula>$AM$145=x</formula>
    </cfRule>
  </conditionalFormatting>
  <conditionalFormatting sqref="AL144:AR146">
    <cfRule type="expression" dxfId="8005" priority="49">
      <formula>$T$145=x</formula>
    </cfRule>
  </conditionalFormatting>
  <conditionalFormatting sqref="R69:W73 R123:W127 R76:W80 R130:W134">
    <cfRule type="expression" dxfId="8004" priority="408">
      <formula>$BL$231=1</formula>
    </cfRule>
  </conditionalFormatting>
  <conditionalFormatting sqref="AK13">
    <cfRule type="expression" dxfId="8003" priority="409">
      <formula>$BL$231=1</formula>
    </cfRule>
  </conditionalFormatting>
  <conditionalFormatting sqref="BF19">
    <cfRule type="expression" dxfId="8002" priority="47">
      <formula>$BL$231=1</formula>
    </cfRule>
  </conditionalFormatting>
  <conditionalFormatting sqref="Z88:AA88">
    <cfRule type="expression" dxfId="8001" priority="45">
      <formula>AND($D88&lt;&gt;"",$Z88="")</formula>
    </cfRule>
  </conditionalFormatting>
  <conditionalFormatting sqref="AB88:AC88">
    <cfRule type="expression" dxfId="8000" priority="44">
      <formula>AND($D88&lt;&gt;"",$AB88="")</formula>
    </cfRule>
  </conditionalFormatting>
  <conditionalFormatting sqref="AD88:AE88">
    <cfRule type="expression" dxfId="7999" priority="43">
      <formula>AND($D88&lt;&gt;"",$AD88="")</formula>
    </cfRule>
  </conditionalFormatting>
  <conditionalFormatting sqref="AF88:AG88">
    <cfRule type="expression" dxfId="7998" priority="42">
      <formula>AND($D88&lt;&gt;"",$AF88="")</formula>
    </cfRule>
  </conditionalFormatting>
  <conditionalFormatting sqref="AH88:AI88">
    <cfRule type="expression" dxfId="7997" priority="41">
      <formula>AND($D88&lt;&gt;"",$AH88="")</formula>
    </cfRule>
  </conditionalFormatting>
  <conditionalFormatting sqref="AJ88:AK88">
    <cfRule type="expression" dxfId="7996" priority="40">
      <formula>AND($D88&lt;&gt;"",$AJ88="")</formula>
    </cfRule>
  </conditionalFormatting>
  <conditionalFormatting sqref="X102:Y102">
    <cfRule type="expression" dxfId="7995" priority="39">
      <formula>AND($D102&lt;&gt;"",$X102="")</formula>
    </cfRule>
  </conditionalFormatting>
  <conditionalFormatting sqref="Z102:AA102">
    <cfRule type="expression" dxfId="7994" priority="38">
      <formula>AND($D102&lt;&gt;"",$Z102="")</formula>
    </cfRule>
  </conditionalFormatting>
  <conditionalFormatting sqref="AB102:AC102">
    <cfRule type="expression" dxfId="7993" priority="37">
      <formula>AND($D102&lt;&gt;"",$AB102="")</formula>
    </cfRule>
  </conditionalFormatting>
  <conditionalFormatting sqref="AD102:AE102">
    <cfRule type="expression" dxfId="7992" priority="36">
      <formula>AND($D102&lt;&gt;"",$AD102="")</formula>
    </cfRule>
  </conditionalFormatting>
  <conditionalFormatting sqref="AF102:AG102">
    <cfRule type="expression" dxfId="7991" priority="35">
      <formula>AND($D102&lt;&gt;"",$AF102="")</formula>
    </cfRule>
  </conditionalFormatting>
  <conditionalFormatting sqref="AH102:AI102">
    <cfRule type="expression" dxfId="7990" priority="34">
      <formula>AND($D102&lt;&gt;"",$AH102="")</formula>
    </cfRule>
  </conditionalFormatting>
  <conditionalFormatting sqref="AJ102:AK102">
    <cfRule type="expression" dxfId="7989" priority="33">
      <formula>AND($D102&lt;&gt;"",$AJ102="")</formula>
    </cfRule>
  </conditionalFormatting>
  <conditionalFormatting sqref="X103:Y103">
    <cfRule type="expression" dxfId="7988" priority="32">
      <formula>AND($D103&lt;&gt;"",$X103="")</formula>
    </cfRule>
  </conditionalFormatting>
  <conditionalFormatting sqref="Z103:AA103">
    <cfRule type="expression" dxfId="7987" priority="31">
      <formula>AND($D103&lt;&gt;"",$Z103="")</formula>
    </cfRule>
  </conditionalFormatting>
  <conditionalFormatting sqref="AB103:AC103">
    <cfRule type="expression" dxfId="7986" priority="30">
      <formula>AND($D103&lt;&gt;"",$AB103="")</formula>
    </cfRule>
  </conditionalFormatting>
  <conditionalFormatting sqref="AD103:AE103">
    <cfRule type="expression" dxfId="7985" priority="29">
      <formula>AND($D103&lt;&gt;"",$AD103="")</formula>
    </cfRule>
  </conditionalFormatting>
  <conditionalFormatting sqref="AF103:AG103">
    <cfRule type="expression" dxfId="7984" priority="28">
      <formula>AND($D103&lt;&gt;"",$AF103="")</formula>
    </cfRule>
  </conditionalFormatting>
  <conditionalFormatting sqref="AH103:AI103">
    <cfRule type="expression" dxfId="7983" priority="27">
      <formula>AND($D103&lt;&gt;"",$AH103="")</formula>
    </cfRule>
  </conditionalFormatting>
  <conditionalFormatting sqref="AJ103:AK103">
    <cfRule type="expression" dxfId="7982" priority="26">
      <formula>AND($D103&lt;&gt;"",$AJ103="")</formula>
    </cfRule>
  </conditionalFormatting>
  <conditionalFormatting sqref="D177:BG179 D190:AZ199 E181:AZ189 D180:AZ180">
    <cfRule type="expression" dxfId="7981" priority="25">
      <formula>$AM$145=x</formula>
    </cfRule>
  </conditionalFormatting>
  <conditionalFormatting sqref="X88:Y88">
    <cfRule type="expression" dxfId="7980" priority="19">
      <formula>AND($D88&lt;&gt;"",$X88="")</formula>
    </cfRule>
  </conditionalFormatting>
  <conditionalFormatting sqref="BA180:BF189">
    <cfRule type="expression" dxfId="7979" priority="9">
      <formula>$AM$145=x</formula>
    </cfRule>
  </conditionalFormatting>
  <conditionalFormatting sqref="BA190:BF199">
    <cfRule type="expression" dxfId="7978" priority="8">
      <formula>$AM$145=x</formula>
    </cfRule>
  </conditionalFormatting>
  <conditionalFormatting sqref="BG181:BG199">
    <cfRule type="expression" dxfId="7977" priority="7">
      <formula>$AM$145=x</formula>
    </cfRule>
  </conditionalFormatting>
  <conditionalFormatting sqref="BG181:BG189">
    <cfRule type="expression" dxfId="7976" priority="6">
      <formula>$AM$145=x</formula>
    </cfRule>
  </conditionalFormatting>
  <conditionalFormatting sqref="BG180:BG189">
    <cfRule type="expression" dxfId="7975" priority="5">
      <formula>$AM$145=x</formula>
    </cfRule>
  </conditionalFormatting>
  <conditionalFormatting sqref="BG180:BG189">
    <cfRule type="expression" dxfId="7974" priority="4">
      <formula>$AM$145=x</formula>
    </cfRule>
  </conditionalFormatting>
  <conditionalFormatting sqref="BG190:BG199">
    <cfRule type="expression" dxfId="7973" priority="3">
      <formula>$AM$145=x</formula>
    </cfRule>
  </conditionalFormatting>
  <conditionalFormatting sqref="BG190:BG199">
    <cfRule type="expression" dxfId="7972" priority="2">
      <formula>$AM$145=x</formula>
    </cfRule>
  </conditionalFormatting>
  <conditionalFormatting sqref="BG190:BG199">
    <cfRule type="expression" dxfId="7971" priority="1">
      <formula>$AM$145=x</formula>
    </cfRule>
  </conditionalFormatting>
  <dataValidations count="26">
    <dataValidation type="list" allowBlank="1" showInputMessage="1" showErrorMessage="1" sqref="E190:U199" xr:uid="{00000000-0002-0000-0600-000000000000}">
      <formula1>$BK$189:$BK$199</formula1>
    </dataValidation>
    <dataValidation type="date" allowBlank="1" showInputMessage="1" showErrorMessage="1" errorTitle="FORMATO FECHA" error="Ingresar fecha en formato dd/mm/aaaa. Gracias." sqref="AX10:BF10" xr:uid="{00000000-0002-0000-0600-000001000000}">
      <formula1>42370</formula1>
      <formula2>43830</formula2>
    </dataValidation>
    <dataValidation type="list" allowBlank="1" showInputMessage="1" sqref="J51:AB60" xr:uid="{00000000-0002-0000-0600-000002000000}">
      <formula1>IF($AK$13=1,Amenazas_contexto_proceso,IF($AK$13=2,$CG$20:$CG$41,IF($AK$13=3,Amenazas_contexto_proceso,IF($AK$13=4,Amenazas_contexto_proceso,IF($AK$13=5,Oportunidades)))))</formula1>
    </dataValidation>
    <dataValidation type="list" allowBlank="1" showInputMessage="1" sqref="J39:AB48" xr:uid="{00000000-0002-0000-0600-000003000000}">
      <formula1>IF($AK$13=1,Debilidades_contexto_proceso,IF($AK$13=2,$BQ$20:$BQ$41,IF($AK$13=3,Debilidades_contexto_proceso,IF($AK$13=4,Debilidades_contexto_proceso,IF($AK$13=5,$BY$20:$BY$41)))))</formula1>
    </dataValidation>
    <dataValidation type="list" allowBlank="1" showInputMessage="1" showErrorMessage="1" sqref="AT27 AY24:AY25" xr:uid="{00000000-0002-0000-0600-000004000000}">
      <formula1>Clase_riesgo</formula1>
    </dataValidation>
    <dataValidation type="list" allowBlank="1" showInputMessage="1" showErrorMessage="1" sqref="AN87:AQ96 AN102:AQ111" xr:uid="{00000000-0002-0000-0600-000005000000}">
      <formula1>IF($D87&lt;&gt;"",Pregunta8)</formula1>
    </dataValidation>
    <dataValidation type="list" allowBlank="1" showInputMessage="1" showErrorMessage="1" sqref="AJ87:AK96 AJ102:AK111" xr:uid="{00000000-0002-0000-0600-000006000000}">
      <formula1>IF($D87&lt;&gt;"",Pregunta7)</formula1>
    </dataValidation>
    <dataValidation type="list" allowBlank="1" showInputMessage="1" showErrorMessage="1" sqref="AH87:AI96 AH102:AI111" xr:uid="{00000000-0002-0000-0600-000007000000}">
      <formula1>IF($D87&lt;&gt;"",Pregunta6)</formula1>
    </dataValidation>
    <dataValidation type="list" allowBlank="1" showInputMessage="1" showErrorMessage="1" sqref="AF87:AG96 AF102:AG111" xr:uid="{00000000-0002-0000-0600-000008000000}">
      <formula1>IF($D87&lt;&gt;"",Pregunta5)</formula1>
    </dataValidation>
    <dataValidation type="list" allowBlank="1" showInputMessage="1" showErrorMessage="1" sqref="AD87:AE96 AD102:AE111" xr:uid="{00000000-0002-0000-0600-000009000000}">
      <formula1>IF($D87&lt;&gt;"",Pregunta4)</formula1>
    </dataValidation>
    <dataValidation type="list" allowBlank="1" showInputMessage="1" showErrorMessage="1" sqref="AB87:AC96 AB102:AC111" xr:uid="{00000000-0002-0000-0600-00000A000000}">
      <formula1>IF($D87&lt;&gt;"",Pregunta3)</formula1>
    </dataValidation>
    <dataValidation type="list" allowBlank="1" showInputMessage="1" showErrorMessage="1" sqref="Z87:AA96 Z102:AA111" xr:uid="{00000000-0002-0000-0600-00000B000000}">
      <formula1>IF($D87&lt;&gt;"",Pregunta2)</formula1>
    </dataValidation>
    <dataValidation type="list" allowBlank="1" showInputMessage="1" showErrorMessage="1" sqref="X102:Y111 X87:Y96" xr:uid="{00000000-0002-0000-0600-00000C000000}">
      <formula1>IF($D87&lt;&gt;"",Pregunta1)</formula1>
    </dataValidation>
    <dataValidation type="list" allowBlank="1" showErrorMessage="1" promptTitle="Seleccione según corresponda" sqref="D29:AB34" xr:uid="{00000000-0002-0000-0600-00000D000000}">
      <formula1>IF($AK$13=1,Trámites_y_OPAS_afectados,IF($AK$13=2,Objetivos_estratégicos,IF($AK$13=3,Trámites_y_OPAS_afectados,IF($AK$13=4,Trámites_y_OPAS_afectados,IF($AK$13=5,Objetivos_estratégicos)))))</formula1>
    </dataValidation>
    <dataValidation allowBlank="1" showInputMessage="1" sqref="X18" xr:uid="{00000000-0002-0000-0600-00000E000000}"/>
    <dataValidation showInputMessage="1" showErrorMessage="1" sqref="D205:D214" xr:uid="{00000000-0002-0000-0600-00000F000000}"/>
    <dataValidation type="list" allowBlank="1" showInputMessage="1" showErrorMessage="1" sqref="T145 AM145" xr:uid="{00000000-0002-0000-0600-000010000000}">
      <formula1>x</formula1>
    </dataValidation>
    <dataValidation type="list" allowBlank="1" showInputMessage="1" showErrorMessage="1" sqref="D51:I60" xr:uid="{00000000-0002-0000-0600-000011000000}">
      <formula1>Agente_generador_externas</formula1>
    </dataValidation>
    <dataValidation type="list" allowBlank="1" showInputMessage="1" showErrorMessage="1" sqref="D39:I48" xr:uid="{00000000-0002-0000-0600-000012000000}">
      <formula1>Agente_generador_internas</formula1>
    </dataValidation>
    <dataValidation type="list" allowBlank="1" showInputMessage="1" showErrorMessage="1" sqref="V13" xr:uid="{00000000-0002-0000-0600-000013000000}">
      <formula1>Enfoque</formula1>
    </dataValidation>
    <dataValidation type="list" allowBlank="1" showInputMessage="1" showErrorMessage="1" sqref="S18" xr:uid="{00000000-0002-0000-0600-000014000000}">
      <formula1>Preposiciones</formula1>
    </dataValidation>
    <dataValidation type="list" allowBlank="1" showInputMessage="1" showErrorMessage="1" promptTitle="Categorías" prompt="Las categorías establecidas para riesgos u oportunidades están descritas al final de la Hoja de Contexto del Proceso." sqref="D18:Q18" xr:uid="{00000000-0002-0000-0600-000015000000}">
      <formula1>IF(AK13=1,Categoría_corrupción,IF(AK13=2,Categoría_estratégica,IF(AK13=3, Categoría_gestión_procesos,IF(AK13=4, Categoría_seguridad_información,IF(AK13=5, Categoría_oportunidad)))))</formula1>
    </dataValidation>
    <dataValidation type="list" showInputMessage="1" showErrorMessage="1" sqref="E180:U189" xr:uid="{00000000-0002-0000-0600-000016000000}">
      <formula1>$BK$177:$BK$187</formula1>
    </dataValidation>
    <dataValidation type="list" allowBlank="1" showInputMessage="1" showErrorMessage="1" errorTitle="Seleccionar de lista" error="Por favor seleccionar de la lista desplegable. Gracias." sqref="AD29:BF34" xr:uid="{00000000-0002-0000-0600-000017000000}">
      <formula1>IF($AK$13=1,Otros_procesos_afectados,IF($AK$13=2,Otros_procesos_afectados,IF($AK$13=3,Otros_procesos_afectados,IF($AK$13=4,Otros_procesos_afectados,IF($AK$13=5,Otros_procesos_afectados)))))</formula1>
    </dataValidation>
    <dataValidation type="date" allowBlank="1" showInputMessage="1" showErrorMessage="1" errorTitle="FORMATO DE FECHA" error="La fecha debe estar en formato dd/mm/aaaa." sqref="BA155:BF174 BA180:BF199" xr:uid="{00000000-0002-0000-0600-000018000000}">
      <formula1>1</formula1>
      <formula2>2958465</formula2>
    </dataValidation>
    <dataValidation type="date" operator="greaterThanOrEqual" allowBlank="1" showInputMessage="1" showErrorMessage="1" errorTitle="Error de fecha" error="-La fecha final debe ser mayor o igual a la inicial._x000a__x000a_-La fecha debe estar en formato dd/mm/aaaa." sqref="BG155:BG174 BG180:BG199" xr:uid="{00000000-0002-0000-0600-000019000000}">
      <formula1>BA155</formula1>
    </dataValidation>
  </dataValidations>
  <hyperlinks>
    <hyperlink ref="E75:H75" location="Enc_Imp_Corrupción!G3" display="Enc_Imp_Corrupción!G3" xr:uid="{00000000-0004-0000-0600-000000000000}"/>
    <hyperlink ref="I75:L75" location="Imp_Est_Pro_Seg!C11" display="Imp_Est_Pro_Seg!C11" xr:uid="{00000000-0004-0000-0600-000001000000}"/>
    <hyperlink ref="M75:P75" location="Imp_Est_Pro_Seg!C11" display="G. Procesos" xr:uid="{00000000-0004-0000-0600-000002000000}"/>
    <hyperlink ref="E76:H76" location="'Seguridad Información'!A1" display="Seguridad Inf." xr:uid="{00000000-0004-0000-0600-000003000000}"/>
    <hyperlink ref="I76:L76" location="Imp_oportunidad!C11" display="Imp_oportunidad!C11" xr:uid="{00000000-0004-0000-0600-000004000000}"/>
    <hyperlink ref="E66:H66" location="Frecuencia!C11" display="Frecuencia" xr:uid="{00000000-0004-0000-0600-000005000000}"/>
    <hyperlink ref="E67:H67" location="Factibilidad!C15" display="Factibilidad" xr:uid="{00000000-0004-0000-0600-000006000000}"/>
  </hyperlinks>
  <printOptions horizontalCentered="1" verticalCentered="1"/>
  <pageMargins left="0.19685039370078741" right="0.23622047244094491" top="0.19685039370078741" bottom="0.19685039370078741" header="0.31496062992125984" footer="0.31496062992125984"/>
  <pageSetup paperSize="14" scale="20" orientation="portrait" horizontalDpi="4294967294" verticalDpi="4294967294" r:id="rId1"/>
  <headerFooter>
    <oddFooter>&amp;R&amp;"Arial Narrow,Normal"&amp;7Fecha de versión: 08 de abril de 2019</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16</xdr:col>
                    <xdr:colOff>104775</xdr:colOff>
                    <xdr:row>25</xdr:row>
                    <xdr:rowOff>47625</xdr:rowOff>
                  </from>
                  <to>
                    <xdr:col>17</xdr:col>
                    <xdr:colOff>104775</xdr:colOff>
                    <xdr:row>25</xdr:row>
                    <xdr:rowOff>352425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19</xdr:col>
                    <xdr:colOff>57150</xdr:colOff>
                    <xdr:row>25</xdr:row>
                    <xdr:rowOff>66675</xdr:rowOff>
                  </from>
                  <to>
                    <xdr:col>20</xdr:col>
                    <xdr:colOff>142875</xdr:colOff>
                    <xdr:row>25</xdr:row>
                    <xdr:rowOff>352425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29</xdr:col>
                    <xdr:colOff>276225</xdr:colOff>
                    <xdr:row>25</xdr:row>
                    <xdr:rowOff>47625</xdr:rowOff>
                  </from>
                  <to>
                    <xdr:col>30</xdr:col>
                    <xdr:colOff>219075</xdr:colOff>
                    <xdr:row>25</xdr:row>
                    <xdr:rowOff>352425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31</xdr:col>
                    <xdr:colOff>352425</xdr:colOff>
                    <xdr:row>25</xdr:row>
                    <xdr:rowOff>57150</xdr:rowOff>
                  </from>
                  <to>
                    <xdr:col>32</xdr:col>
                    <xdr:colOff>257175</xdr:colOff>
                    <xdr:row>25</xdr:row>
                    <xdr:rowOff>342900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44</xdr:col>
                    <xdr:colOff>247650</xdr:colOff>
                    <xdr:row>25</xdr:row>
                    <xdr:rowOff>47625</xdr:rowOff>
                  </from>
                  <to>
                    <xdr:col>45</xdr:col>
                    <xdr:colOff>104775</xdr:colOff>
                    <xdr:row>25</xdr:row>
                    <xdr:rowOff>371475</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48</xdr:col>
                    <xdr:colOff>19050</xdr:colOff>
                    <xdr:row>25</xdr:row>
                    <xdr:rowOff>57150</xdr:rowOff>
                  </from>
                  <to>
                    <xdr:col>49</xdr:col>
                    <xdr:colOff>104775</xdr:colOff>
                    <xdr:row>25</xdr:row>
                    <xdr:rowOff>342900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04" id="{F9F579F6-085C-479E-B68E-4E89CE134CF9}">
            <xm:f>OR($AP$68=Datos!$S$5,$AP$68=Datos!$T$5)</xm:f>
            <x14:dxf>
              <fill>
                <patternFill>
                  <bgColor rgb="FF92D050"/>
                </patternFill>
              </fill>
            </x14:dxf>
          </x14:cfRule>
          <x14:cfRule type="expression" priority="405" id="{A732B240-4EFF-4671-9D5A-798394EF83FB}">
            <xm:f>OR($AP$68=Datos!$S$4,$AP$68=Datos!$T$4)</xm:f>
            <x14:dxf>
              <fill>
                <patternFill>
                  <bgColor rgb="FFFFFF00"/>
                </patternFill>
              </fill>
            </x14:dxf>
          </x14:cfRule>
          <x14:cfRule type="expression" priority="406" id="{ED9DBFD4-C090-43F2-A250-13548E874CB0}">
            <xm:f>OR($AP$68=Datos!$S$3,$AP$68=Datos!$T$3)</xm:f>
            <x14:dxf>
              <fill>
                <patternFill>
                  <bgColor rgb="FFFFC000"/>
                </patternFill>
              </fill>
            </x14:dxf>
          </x14:cfRule>
          <x14:cfRule type="expression" priority="407" id="{5CADD3D0-A4E3-45D9-B743-64E255880D39}">
            <xm:f>OR($AP$68=Datos!$S$2,$AP$68=Datos!$T$2)</xm:f>
            <x14:dxf>
              <fill>
                <patternFill>
                  <bgColor rgb="FFFF0000"/>
                </patternFill>
              </fill>
            </x14:dxf>
          </x14:cfRule>
          <xm:sqref>AP68</xm:sqref>
        </x14:conditionalFormatting>
        <x14:conditionalFormatting xmlns:xm="http://schemas.microsoft.com/office/excel/2006/main">
          <x14:cfRule type="expression" priority="391" id="{A5C6B98E-1FF7-4C97-BAA8-7F8D6D130D4E}">
            <xm:f>OR($AP$126=Datos!$S$2,$AP$126=Datos!$T$2)</xm:f>
            <x14:dxf>
              <fill>
                <patternFill>
                  <bgColor rgb="FFFF0000"/>
                </patternFill>
              </fill>
            </x14:dxf>
          </x14:cfRule>
          <x14:cfRule type="expression" priority="392" id="{E5518AFD-D1B9-412F-9011-5EE0F4C5A72A}">
            <xm:f>OR($AP$126=Datos!$S$3,$AP$126=Datos!$T$3)</xm:f>
            <x14:dxf>
              <fill>
                <patternFill>
                  <bgColor rgb="FFFFC000"/>
                </patternFill>
              </fill>
            </x14:dxf>
          </x14:cfRule>
          <x14:cfRule type="expression" priority="393" id="{C0344CF8-FCC8-48A3-93EE-DE415C8177FD}">
            <xm:f>OR($AP$126=Datos!$S$4,$AP$126=Datos!$T$4)</xm:f>
            <x14:dxf>
              <fill>
                <patternFill>
                  <bgColor rgb="FFFFFF00"/>
                </patternFill>
              </fill>
            </x14:dxf>
          </x14:cfRule>
          <x14:cfRule type="expression" priority="394" id="{90274312-DB09-4E51-B58F-6D257F0A5839}">
            <xm:f>OR($AP$126=Datos!$S$5,$AP$126=Datos!$T$5)</xm:f>
            <x14:dxf>
              <fill>
                <patternFill>
                  <bgColor rgb="FF92D050"/>
                </patternFill>
              </fill>
            </x14:dxf>
          </x14:cfRule>
          <xm:sqref>AP126</xm:sqref>
        </x14:conditionalFormatting>
        <x14:conditionalFormatting xmlns:xm="http://schemas.microsoft.com/office/excel/2006/main">
          <x14:cfRule type="cellIs" priority="287" operator="equal" id="{9A4782F0-1633-4BD4-820D-C8EE9DD544DC}">
            <xm:f>Datos!$AO$2</xm:f>
            <x14:dxf>
              <fill>
                <patternFill>
                  <bgColor rgb="FF92D050"/>
                </patternFill>
              </fill>
            </x14:dxf>
          </x14:cfRule>
          <x14:cfRule type="cellIs" priority="347" operator="equal" id="{23E5FB63-9B41-490C-943E-8CC9729ABDF6}">
            <xm:f>Datos!$AO$4</xm:f>
            <x14:dxf>
              <fill>
                <patternFill>
                  <bgColor theme="5" tint="0.39994506668294322"/>
                </patternFill>
              </fill>
            </x14:dxf>
          </x14:cfRule>
          <x14:cfRule type="cellIs" priority="348" operator="equal" id="{2C70A49D-507F-4011-AB08-BDED050E2DD5}">
            <xm:f>Datos!$AO$3</xm:f>
            <x14:dxf>
              <fill>
                <patternFill>
                  <bgColor rgb="FFFFFF00"/>
                </patternFill>
              </fill>
            </x14:dxf>
          </x14:cfRule>
          <xm:sqref>AL87</xm:sqref>
        </x14:conditionalFormatting>
        <x14:conditionalFormatting xmlns:xm="http://schemas.microsoft.com/office/excel/2006/main">
          <x14:cfRule type="cellIs" priority="284" operator="equal" id="{6438EB35-12EC-48F0-ACDB-497FE795CFB5}">
            <xm:f>Datos!$AO$2</xm:f>
            <x14:dxf>
              <fill>
                <patternFill>
                  <bgColor rgb="FF92D050"/>
                </patternFill>
              </fill>
            </x14:dxf>
          </x14:cfRule>
          <x14:cfRule type="cellIs" priority="285" operator="equal" id="{DB5CD58B-3018-41CF-8175-E0936B38BBF7}">
            <xm:f>Datos!$AO$4</xm:f>
            <x14:dxf>
              <fill>
                <patternFill>
                  <bgColor theme="5" tint="0.39994506668294322"/>
                </patternFill>
              </fill>
            </x14:dxf>
          </x14:cfRule>
          <x14:cfRule type="cellIs" priority="286" operator="equal" id="{E48498DE-4073-495A-A92A-1DDDC6165D2B}">
            <xm:f>Datos!$AO$3</xm:f>
            <x14:dxf>
              <fill>
                <patternFill>
                  <bgColor rgb="FFFFFF00"/>
                </patternFill>
              </fill>
            </x14:dxf>
          </x14:cfRule>
          <xm:sqref>AL88</xm:sqref>
        </x14:conditionalFormatting>
        <x14:conditionalFormatting xmlns:xm="http://schemas.microsoft.com/office/excel/2006/main">
          <x14:cfRule type="cellIs" priority="281" operator="equal" id="{3FC3C3AF-AD54-45FF-A71F-75C909EEEB94}">
            <xm:f>Datos!$AO$2</xm:f>
            <x14:dxf>
              <fill>
                <patternFill>
                  <bgColor rgb="FF92D050"/>
                </patternFill>
              </fill>
            </x14:dxf>
          </x14:cfRule>
          <x14:cfRule type="cellIs" priority="282" operator="equal" id="{781D00B0-7FAC-43B1-A755-2316EACDDC16}">
            <xm:f>Datos!$AO$4</xm:f>
            <x14:dxf>
              <fill>
                <patternFill>
                  <bgColor theme="5" tint="0.39994506668294322"/>
                </patternFill>
              </fill>
            </x14:dxf>
          </x14:cfRule>
          <x14:cfRule type="cellIs" priority="283" operator="equal" id="{F1204067-B1CF-4D45-BADA-6D880AEB5D35}">
            <xm:f>Datos!$AO$3</xm:f>
            <x14:dxf>
              <fill>
                <patternFill>
                  <bgColor rgb="FFFFFF00"/>
                </patternFill>
              </fill>
            </x14:dxf>
          </x14:cfRule>
          <xm:sqref>AL89</xm:sqref>
        </x14:conditionalFormatting>
        <x14:conditionalFormatting xmlns:xm="http://schemas.microsoft.com/office/excel/2006/main">
          <x14:cfRule type="cellIs" priority="278" operator="equal" id="{99E6DB1F-97FE-4F5A-AD32-64020415D142}">
            <xm:f>Datos!$AO$2</xm:f>
            <x14:dxf>
              <fill>
                <patternFill>
                  <bgColor rgb="FF92D050"/>
                </patternFill>
              </fill>
            </x14:dxf>
          </x14:cfRule>
          <x14:cfRule type="cellIs" priority="279" operator="equal" id="{4CF35621-5AED-47FD-99FC-F5A9FA6BC3AF}">
            <xm:f>Datos!$AO$4</xm:f>
            <x14:dxf>
              <fill>
                <patternFill>
                  <bgColor theme="5" tint="0.39994506668294322"/>
                </patternFill>
              </fill>
            </x14:dxf>
          </x14:cfRule>
          <x14:cfRule type="cellIs" priority="280" operator="equal" id="{672A99C8-1E89-4A8B-A0FB-9201966AD04A}">
            <xm:f>Datos!$AO$3</xm:f>
            <x14:dxf>
              <fill>
                <patternFill>
                  <bgColor rgb="FFFFFF00"/>
                </patternFill>
              </fill>
            </x14:dxf>
          </x14:cfRule>
          <xm:sqref>AL90</xm:sqref>
        </x14:conditionalFormatting>
        <x14:conditionalFormatting xmlns:xm="http://schemas.microsoft.com/office/excel/2006/main">
          <x14:cfRule type="cellIs" priority="275" operator="equal" id="{3B5C592E-162E-442B-A477-F84D9B1A7B9A}">
            <xm:f>Datos!$AO$2</xm:f>
            <x14:dxf>
              <fill>
                <patternFill>
                  <bgColor rgb="FF92D050"/>
                </patternFill>
              </fill>
            </x14:dxf>
          </x14:cfRule>
          <x14:cfRule type="cellIs" priority="276" operator="equal" id="{F27ACDC4-1330-45AE-8914-503D0B65A512}">
            <xm:f>Datos!$AO$4</xm:f>
            <x14:dxf>
              <fill>
                <patternFill>
                  <bgColor theme="5" tint="0.39994506668294322"/>
                </patternFill>
              </fill>
            </x14:dxf>
          </x14:cfRule>
          <x14:cfRule type="cellIs" priority="277" operator="equal" id="{3C85B46F-9401-4C8F-A466-60DDC951BF3D}">
            <xm:f>Datos!$AO$3</xm:f>
            <x14:dxf>
              <fill>
                <patternFill>
                  <bgColor rgb="FFFFFF00"/>
                </patternFill>
              </fill>
            </x14:dxf>
          </x14:cfRule>
          <xm:sqref>AL91</xm:sqref>
        </x14:conditionalFormatting>
        <x14:conditionalFormatting xmlns:xm="http://schemas.microsoft.com/office/excel/2006/main">
          <x14:cfRule type="cellIs" priority="272" operator="equal" id="{A90D4042-3AF2-467E-B206-196CAA1AC027}">
            <xm:f>Datos!$AO$2</xm:f>
            <x14:dxf>
              <fill>
                <patternFill>
                  <bgColor rgb="FF92D050"/>
                </patternFill>
              </fill>
            </x14:dxf>
          </x14:cfRule>
          <x14:cfRule type="cellIs" priority="273" operator="equal" id="{4D1765B5-AF25-4088-84D7-BEE8A2214393}">
            <xm:f>Datos!$AO$4</xm:f>
            <x14:dxf>
              <fill>
                <patternFill>
                  <bgColor theme="5" tint="0.39994506668294322"/>
                </patternFill>
              </fill>
            </x14:dxf>
          </x14:cfRule>
          <x14:cfRule type="cellIs" priority="274" operator="equal" id="{60ED208C-DD71-4104-A91F-34B2B61F636A}">
            <xm:f>Datos!$AO$3</xm:f>
            <x14:dxf>
              <fill>
                <patternFill>
                  <bgColor rgb="FFFFFF00"/>
                </patternFill>
              </fill>
            </x14:dxf>
          </x14:cfRule>
          <xm:sqref>AL92</xm:sqref>
        </x14:conditionalFormatting>
        <x14:conditionalFormatting xmlns:xm="http://schemas.microsoft.com/office/excel/2006/main">
          <x14:cfRule type="cellIs" priority="269" operator="equal" id="{3D8346B8-35C9-4477-AAF2-1600E9858D0C}">
            <xm:f>Datos!$AO$2</xm:f>
            <x14:dxf>
              <fill>
                <patternFill>
                  <bgColor rgb="FF92D050"/>
                </patternFill>
              </fill>
            </x14:dxf>
          </x14:cfRule>
          <x14:cfRule type="cellIs" priority="270" operator="equal" id="{A7AD17BD-F0E6-4585-9EFF-A5EC76AF8418}">
            <xm:f>Datos!$AO$4</xm:f>
            <x14:dxf>
              <fill>
                <patternFill>
                  <bgColor theme="5" tint="0.39994506668294322"/>
                </patternFill>
              </fill>
            </x14:dxf>
          </x14:cfRule>
          <x14:cfRule type="cellIs" priority="271" operator="equal" id="{93BA4F82-F96F-43B6-884A-11C52AA4BDE7}">
            <xm:f>Datos!$AO$3</xm:f>
            <x14:dxf>
              <fill>
                <patternFill>
                  <bgColor rgb="FFFFFF00"/>
                </patternFill>
              </fill>
            </x14:dxf>
          </x14:cfRule>
          <xm:sqref>AL93</xm:sqref>
        </x14:conditionalFormatting>
        <x14:conditionalFormatting xmlns:xm="http://schemas.microsoft.com/office/excel/2006/main">
          <x14:cfRule type="cellIs" priority="266" operator="equal" id="{8E4C0FFB-C823-4654-91F4-5D84DDBED072}">
            <xm:f>Datos!$AO$2</xm:f>
            <x14:dxf>
              <fill>
                <patternFill>
                  <bgColor rgb="FF92D050"/>
                </patternFill>
              </fill>
            </x14:dxf>
          </x14:cfRule>
          <x14:cfRule type="cellIs" priority="267" operator="equal" id="{C6D10DC1-010A-49CA-B253-E737002DA8C0}">
            <xm:f>Datos!$AO$4</xm:f>
            <x14:dxf>
              <fill>
                <patternFill>
                  <bgColor theme="5" tint="0.39994506668294322"/>
                </patternFill>
              </fill>
            </x14:dxf>
          </x14:cfRule>
          <x14:cfRule type="cellIs" priority="268" operator="equal" id="{2EF80AF9-B228-4BAE-9CC7-6092A5703354}">
            <xm:f>Datos!$AO$3</xm:f>
            <x14:dxf>
              <fill>
                <patternFill>
                  <bgColor rgb="FFFFFF00"/>
                </patternFill>
              </fill>
            </x14:dxf>
          </x14:cfRule>
          <xm:sqref>AL94</xm:sqref>
        </x14:conditionalFormatting>
        <x14:conditionalFormatting xmlns:xm="http://schemas.microsoft.com/office/excel/2006/main">
          <x14:cfRule type="cellIs" priority="263" operator="equal" id="{3492647E-9636-4805-9C2F-C6780019926C}">
            <xm:f>Datos!$AO$2</xm:f>
            <x14:dxf>
              <fill>
                <patternFill>
                  <bgColor rgb="FF92D050"/>
                </patternFill>
              </fill>
            </x14:dxf>
          </x14:cfRule>
          <x14:cfRule type="cellIs" priority="264" operator="equal" id="{1E615B2D-4F57-45B3-AF91-13DD1C7D810E}">
            <xm:f>Datos!$AO$4</xm:f>
            <x14:dxf>
              <fill>
                <patternFill>
                  <bgColor theme="5" tint="0.39994506668294322"/>
                </patternFill>
              </fill>
            </x14:dxf>
          </x14:cfRule>
          <x14:cfRule type="cellIs" priority="265" operator="equal" id="{7F16B101-9D1D-4499-ABC1-929046F0D5D2}">
            <xm:f>Datos!$AO$3</xm:f>
            <x14:dxf>
              <fill>
                <patternFill>
                  <bgColor rgb="FFFFFF00"/>
                </patternFill>
              </fill>
            </x14:dxf>
          </x14:cfRule>
          <xm:sqref>AL95</xm:sqref>
        </x14:conditionalFormatting>
        <x14:conditionalFormatting xmlns:xm="http://schemas.microsoft.com/office/excel/2006/main">
          <x14:cfRule type="cellIs" priority="260" operator="equal" id="{9004522D-683D-4563-9FF2-B43A6B8A60B2}">
            <xm:f>Datos!$AO$2</xm:f>
            <x14:dxf>
              <fill>
                <patternFill>
                  <bgColor rgb="FF92D050"/>
                </patternFill>
              </fill>
            </x14:dxf>
          </x14:cfRule>
          <x14:cfRule type="cellIs" priority="261" operator="equal" id="{9666BFB7-F927-49AF-8458-85CA34BED116}">
            <xm:f>Datos!$AO$4</xm:f>
            <x14:dxf>
              <fill>
                <patternFill>
                  <bgColor theme="5" tint="0.39994506668294322"/>
                </patternFill>
              </fill>
            </x14:dxf>
          </x14:cfRule>
          <x14:cfRule type="cellIs" priority="262" operator="equal" id="{2D07DE11-CD6B-43B3-A818-51345D966BE7}">
            <xm:f>Datos!$AO$3</xm:f>
            <x14:dxf>
              <fill>
                <patternFill>
                  <bgColor rgb="FFFFFF00"/>
                </patternFill>
              </fill>
            </x14:dxf>
          </x14:cfRule>
          <xm:sqref>AL96</xm:sqref>
        </x14:conditionalFormatting>
        <x14:conditionalFormatting xmlns:xm="http://schemas.microsoft.com/office/excel/2006/main">
          <x14:cfRule type="cellIs" priority="257" operator="equal" id="{6976E1B0-6A3C-43F1-A66B-3243FDECAABE}">
            <xm:f>Datos!$AO$4</xm:f>
            <x14:dxf>
              <fill>
                <patternFill>
                  <bgColor theme="5" tint="0.39994506668294322"/>
                </patternFill>
              </fill>
            </x14:dxf>
          </x14:cfRule>
          <x14:cfRule type="cellIs" priority="258" operator="equal" id="{3ACCC4EE-B2AE-4B01-9988-0ECB4FB7D510}">
            <xm:f>Datos!$AO$3</xm:f>
            <x14:dxf>
              <fill>
                <patternFill>
                  <bgColor rgb="FFFFFF00"/>
                </patternFill>
              </fill>
            </x14:dxf>
          </x14:cfRule>
          <x14:cfRule type="cellIs" priority="259" operator="equal" id="{2A967920-F24F-4099-A13F-C074DD734829}">
            <xm:f>Datos!$AO$2</xm:f>
            <x14:dxf>
              <fill>
                <patternFill>
                  <bgColor rgb="FF92D050"/>
                </patternFill>
              </fill>
            </x14:dxf>
          </x14:cfRule>
          <xm:sqref>AT88</xm:sqref>
        </x14:conditionalFormatting>
        <x14:conditionalFormatting xmlns:xm="http://schemas.microsoft.com/office/excel/2006/main">
          <x14:cfRule type="cellIs" priority="198" operator="equal" id="{D9DEEAB6-8729-41F8-B57B-32925EC1FADE}">
            <xm:f>Datos!$AO$2</xm:f>
            <x14:dxf>
              <fill>
                <patternFill>
                  <bgColor rgb="FF92D050"/>
                </patternFill>
              </fill>
            </x14:dxf>
          </x14:cfRule>
          <x14:cfRule type="cellIs" priority="255" operator="equal" id="{A459CF50-B241-41B4-B7A7-B09D500968F4}">
            <xm:f>Datos!$AO$4</xm:f>
            <x14:dxf>
              <fill>
                <patternFill>
                  <bgColor theme="5" tint="0.39994506668294322"/>
                </patternFill>
              </fill>
            </x14:dxf>
          </x14:cfRule>
          <x14:cfRule type="cellIs" priority="256" operator="equal" id="{C1A2B927-E447-4320-A237-2E3FF77F9ADA}">
            <xm:f>Datos!$AO$3</xm:f>
            <x14:dxf>
              <fill>
                <patternFill>
                  <bgColor rgb="FFFFFF00"/>
                </patternFill>
              </fill>
            </x14:dxf>
          </x14:cfRule>
          <xm:sqref>AL102</xm:sqref>
        </x14:conditionalFormatting>
        <x14:conditionalFormatting xmlns:xm="http://schemas.microsoft.com/office/excel/2006/main">
          <x14:cfRule type="cellIs" priority="195" operator="equal" id="{4CECEA49-64CC-4A88-8C27-13E9E8C28227}">
            <xm:f>Datos!$AO$4</xm:f>
            <x14:dxf>
              <fill>
                <patternFill>
                  <bgColor theme="5" tint="0.39994506668294322"/>
                </patternFill>
              </fill>
            </x14:dxf>
          </x14:cfRule>
          <x14:cfRule type="cellIs" priority="196" operator="equal" id="{22C977FF-5AF2-4695-B2A8-CE8CB0E4CE26}">
            <xm:f>Datos!$AO$3</xm:f>
            <x14:dxf>
              <fill>
                <patternFill>
                  <bgColor rgb="FFFFFF00"/>
                </patternFill>
              </fill>
            </x14:dxf>
          </x14:cfRule>
          <x14:cfRule type="cellIs" priority="197" operator="equal" id="{54D7C8D0-3CF8-4BC7-A39F-045BB88699B1}">
            <xm:f>Datos!$AO$2</xm:f>
            <x14:dxf>
              <fill>
                <patternFill>
                  <bgColor rgb="FF92D050"/>
                </patternFill>
              </fill>
            </x14:dxf>
          </x14:cfRule>
          <xm:sqref>AR103</xm:sqref>
        </x14:conditionalFormatting>
        <x14:conditionalFormatting xmlns:xm="http://schemas.microsoft.com/office/excel/2006/main">
          <x14:cfRule type="cellIs" priority="192" operator="equal" id="{E78BAE0A-6CE4-41F1-BD2F-903422892D4D}">
            <xm:f>Datos!$AO$4</xm:f>
            <x14:dxf>
              <fill>
                <patternFill>
                  <bgColor theme="5" tint="0.39994506668294322"/>
                </patternFill>
              </fill>
            </x14:dxf>
          </x14:cfRule>
          <x14:cfRule type="cellIs" priority="193" operator="equal" id="{67B5D00C-5A78-4DF0-9985-C618AB78C466}">
            <xm:f>Datos!$AO$3</xm:f>
            <x14:dxf>
              <fill>
                <patternFill>
                  <bgColor rgb="FFFFFF00"/>
                </patternFill>
              </fill>
            </x14:dxf>
          </x14:cfRule>
          <x14:cfRule type="cellIs" priority="194" operator="equal" id="{42B2583C-1ECC-4032-95AA-FD068FF8CE96}">
            <xm:f>Datos!$AO$2</xm:f>
            <x14:dxf>
              <fill>
                <patternFill>
                  <bgColor rgb="FF92D050"/>
                </patternFill>
              </fill>
            </x14:dxf>
          </x14:cfRule>
          <xm:sqref>AT103</xm:sqref>
        </x14:conditionalFormatting>
        <x14:conditionalFormatting xmlns:xm="http://schemas.microsoft.com/office/excel/2006/main">
          <x14:cfRule type="cellIs" priority="344" operator="equal" id="{42935320-C891-4ACF-81C3-121B1C89F146}">
            <xm:f>Datos!$AO$4</xm:f>
            <x14:dxf>
              <fill>
                <patternFill>
                  <bgColor theme="5" tint="0.39994506668294322"/>
                </patternFill>
              </fill>
            </x14:dxf>
          </x14:cfRule>
          <x14:cfRule type="cellIs" priority="345" operator="equal" id="{E717F85B-DACA-4585-BDDB-F1AC99D0C420}">
            <xm:f>Datos!$AO$3</xm:f>
            <x14:dxf>
              <fill>
                <patternFill>
                  <bgColor rgb="FFFFFF00"/>
                </patternFill>
              </fill>
            </x14:dxf>
          </x14:cfRule>
          <x14:cfRule type="cellIs" priority="346" operator="equal" id="{238EAAB8-B6EB-4248-8426-EA1EB327A3B9}">
            <xm:f>Datos!$AO2</xm:f>
            <x14:dxf>
              <fill>
                <patternFill>
                  <bgColor rgb="FF92D050"/>
                </patternFill>
              </fill>
            </x14:dxf>
          </x14:cfRule>
          <xm:sqref>AR87</xm:sqref>
        </x14:conditionalFormatting>
        <x14:conditionalFormatting xmlns:xm="http://schemas.microsoft.com/office/excel/2006/main">
          <x14:cfRule type="cellIs" priority="189" operator="equal" id="{7BA82A52-7A5F-4B31-8422-25F109B7509E}">
            <xm:f>Datos!$AO$4</xm:f>
            <x14:dxf>
              <fill>
                <patternFill>
                  <bgColor theme="5" tint="0.39994506668294322"/>
                </patternFill>
              </fill>
            </x14:dxf>
          </x14:cfRule>
          <x14:cfRule type="cellIs" priority="190" operator="equal" id="{31E2C82A-51B4-421A-878D-597623014445}">
            <xm:f>Datos!$AO$3</xm:f>
            <x14:dxf>
              <fill>
                <patternFill>
                  <bgColor rgb="FFFFFF00"/>
                </patternFill>
              </fill>
            </x14:dxf>
          </x14:cfRule>
          <x14:cfRule type="cellIs" priority="191" operator="equal" id="{CDED0C16-F447-4CAF-8787-E77C3E1F8F99}">
            <xm:f>Datos!$AO$2</xm:f>
            <x14:dxf>
              <fill>
                <patternFill>
                  <bgColor rgb="FF92D050"/>
                </patternFill>
              </fill>
            </x14:dxf>
          </x14:cfRule>
          <xm:sqref>AR88</xm:sqref>
        </x14:conditionalFormatting>
        <x14:conditionalFormatting xmlns:xm="http://schemas.microsoft.com/office/excel/2006/main">
          <x14:cfRule type="cellIs" priority="186" operator="equal" id="{74A8082A-3CB5-4A02-AB9B-FF60D4A85719}">
            <xm:f>Datos!$AO$4</xm:f>
            <x14:dxf>
              <fill>
                <patternFill>
                  <bgColor theme="5" tint="0.39994506668294322"/>
                </patternFill>
              </fill>
            </x14:dxf>
          </x14:cfRule>
          <x14:cfRule type="cellIs" priority="187" operator="equal" id="{4860ACA9-00F9-4264-941D-C9CCFEC4FFF6}">
            <xm:f>Datos!$AO$3</xm:f>
            <x14:dxf>
              <fill>
                <patternFill>
                  <bgColor rgb="FFFFFF00"/>
                </patternFill>
              </fill>
            </x14:dxf>
          </x14:cfRule>
          <x14:cfRule type="cellIs" priority="188" operator="equal" id="{47FEAAD3-096A-471C-8C6F-371776F8AFAC}">
            <xm:f>Datos!$AO$2</xm:f>
            <x14:dxf>
              <fill>
                <patternFill>
                  <bgColor rgb="FF92D050"/>
                </patternFill>
              </fill>
            </x14:dxf>
          </x14:cfRule>
          <xm:sqref>AR89</xm:sqref>
        </x14:conditionalFormatting>
        <x14:conditionalFormatting xmlns:xm="http://schemas.microsoft.com/office/excel/2006/main">
          <x14:cfRule type="cellIs" priority="183" operator="equal" id="{B755818F-50F7-4C08-BD79-87565286304A}">
            <xm:f>Datos!$AO$4</xm:f>
            <x14:dxf>
              <fill>
                <patternFill>
                  <bgColor theme="5" tint="0.39994506668294322"/>
                </patternFill>
              </fill>
            </x14:dxf>
          </x14:cfRule>
          <x14:cfRule type="cellIs" priority="184" operator="equal" id="{370F111C-5332-48B1-A57A-E26572DBDEA3}">
            <xm:f>Datos!$AO$3</xm:f>
            <x14:dxf>
              <fill>
                <patternFill>
                  <bgColor rgb="FFFFFF00"/>
                </patternFill>
              </fill>
            </x14:dxf>
          </x14:cfRule>
          <x14:cfRule type="cellIs" priority="185" operator="equal" id="{3569A9A8-ED1C-40BF-B36D-6CC422815758}">
            <xm:f>Datos!$AO$2</xm:f>
            <x14:dxf>
              <fill>
                <patternFill>
                  <bgColor rgb="FF92D050"/>
                </patternFill>
              </fill>
            </x14:dxf>
          </x14:cfRule>
          <xm:sqref>AR90</xm:sqref>
        </x14:conditionalFormatting>
        <x14:conditionalFormatting xmlns:xm="http://schemas.microsoft.com/office/excel/2006/main">
          <x14:cfRule type="cellIs" priority="180" operator="equal" id="{B9A86D75-F62A-4A76-BECF-5935A9A1BEE6}">
            <xm:f>Datos!$AO$4</xm:f>
            <x14:dxf>
              <fill>
                <patternFill>
                  <bgColor theme="5" tint="0.39994506668294322"/>
                </patternFill>
              </fill>
            </x14:dxf>
          </x14:cfRule>
          <x14:cfRule type="cellIs" priority="181" operator="equal" id="{2BD6AA10-9EF7-48E5-B7B1-960D04A45FEF}">
            <xm:f>Datos!$AO$3</xm:f>
            <x14:dxf>
              <fill>
                <patternFill>
                  <bgColor rgb="FFFFFF00"/>
                </patternFill>
              </fill>
            </x14:dxf>
          </x14:cfRule>
          <x14:cfRule type="cellIs" priority="182" operator="equal" id="{01812583-7B7E-408E-860D-3FBAEEACEEED}">
            <xm:f>Datos!$AO$2</xm:f>
            <x14:dxf>
              <fill>
                <patternFill>
                  <bgColor rgb="FF92D050"/>
                </patternFill>
              </fill>
            </x14:dxf>
          </x14:cfRule>
          <xm:sqref>AR91</xm:sqref>
        </x14:conditionalFormatting>
        <x14:conditionalFormatting xmlns:xm="http://schemas.microsoft.com/office/excel/2006/main">
          <x14:cfRule type="cellIs" priority="177" operator="equal" id="{20786377-E117-422E-AAA1-05D420DC52A1}">
            <xm:f>Datos!$AO$4</xm:f>
            <x14:dxf>
              <fill>
                <patternFill>
                  <bgColor theme="5" tint="0.39994506668294322"/>
                </patternFill>
              </fill>
            </x14:dxf>
          </x14:cfRule>
          <x14:cfRule type="cellIs" priority="178" operator="equal" id="{6F00ACAB-128D-4F43-B3D1-B111C69272A5}">
            <xm:f>Datos!$AO$3</xm:f>
            <x14:dxf>
              <fill>
                <patternFill>
                  <bgColor rgb="FFFFFF00"/>
                </patternFill>
              </fill>
            </x14:dxf>
          </x14:cfRule>
          <x14:cfRule type="cellIs" priority="179" operator="equal" id="{92DC15F1-0F96-47F7-B685-E28C5B39F1A7}">
            <xm:f>Datos!$AO$2</xm:f>
            <x14:dxf>
              <fill>
                <patternFill>
                  <bgColor rgb="FF92D050"/>
                </patternFill>
              </fill>
            </x14:dxf>
          </x14:cfRule>
          <xm:sqref>AR92</xm:sqref>
        </x14:conditionalFormatting>
        <x14:conditionalFormatting xmlns:xm="http://schemas.microsoft.com/office/excel/2006/main">
          <x14:cfRule type="cellIs" priority="174" operator="equal" id="{F3FCF3A6-BF1C-4769-A6C1-47134084FDA4}">
            <xm:f>Datos!$AO$4</xm:f>
            <x14:dxf>
              <fill>
                <patternFill>
                  <bgColor theme="5" tint="0.39994506668294322"/>
                </patternFill>
              </fill>
            </x14:dxf>
          </x14:cfRule>
          <x14:cfRule type="cellIs" priority="175" operator="equal" id="{013624FD-27E1-4489-AF81-8425BCC16807}">
            <xm:f>Datos!$AO$3</xm:f>
            <x14:dxf>
              <fill>
                <patternFill>
                  <bgColor rgb="FFFFFF00"/>
                </patternFill>
              </fill>
            </x14:dxf>
          </x14:cfRule>
          <x14:cfRule type="cellIs" priority="176" operator="equal" id="{86EBEC76-8946-46BF-814B-3E15F8C57323}">
            <xm:f>Datos!$AO$2</xm:f>
            <x14:dxf>
              <fill>
                <patternFill>
                  <bgColor rgb="FF92D050"/>
                </patternFill>
              </fill>
            </x14:dxf>
          </x14:cfRule>
          <xm:sqref>AR93</xm:sqref>
        </x14:conditionalFormatting>
        <x14:conditionalFormatting xmlns:xm="http://schemas.microsoft.com/office/excel/2006/main">
          <x14:cfRule type="cellIs" priority="171" operator="equal" id="{9A3F0A91-703D-4BB4-B5C0-A6E53FE9A1BF}">
            <xm:f>Datos!$AO$4</xm:f>
            <x14:dxf>
              <fill>
                <patternFill>
                  <bgColor theme="5" tint="0.39994506668294322"/>
                </patternFill>
              </fill>
            </x14:dxf>
          </x14:cfRule>
          <x14:cfRule type="cellIs" priority="172" operator="equal" id="{F403161D-B77A-4ACE-8201-254B50FC8158}">
            <xm:f>Datos!$AO$3</xm:f>
            <x14:dxf>
              <fill>
                <patternFill>
                  <bgColor rgb="FFFFFF00"/>
                </patternFill>
              </fill>
            </x14:dxf>
          </x14:cfRule>
          <x14:cfRule type="cellIs" priority="173" operator="equal" id="{6680E682-AA57-4E40-960B-3CA4BBF6C18B}">
            <xm:f>Datos!$AO$2</xm:f>
            <x14:dxf>
              <fill>
                <patternFill>
                  <bgColor rgb="FF92D050"/>
                </patternFill>
              </fill>
            </x14:dxf>
          </x14:cfRule>
          <xm:sqref>AR94</xm:sqref>
        </x14:conditionalFormatting>
        <x14:conditionalFormatting xmlns:xm="http://schemas.microsoft.com/office/excel/2006/main">
          <x14:cfRule type="cellIs" priority="168" operator="equal" id="{F0744CC4-8E8B-4460-91B3-E873CAE446FD}">
            <xm:f>Datos!$AO$4</xm:f>
            <x14:dxf>
              <fill>
                <patternFill>
                  <bgColor theme="5" tint="0.39994506668294322"/>
                </patternFill>
              </fill>
            </x14:dxf>
          </x14:cfRule>
          <x14:cfRule type="cellIs" priority="169" operator="equal" id="{8E8384BD-1BE9-4F62-AE02-49E5F755CBB4}">
            <xm:f>Datos!$AO$3</xm:f>
            <x14:dxf>
              <fill>
                <patternFill>
                  <bgColor rgb="FFFFFF00"/>
                </patternFill>
              </fill>
            </x14:dxf>
          </x14:cfRule>
          <x14:cfRule type="cellIs" priority="170" operator="equal" id="{A4A4446D-33D8-4DB3-B58A-F5B75BAA4358}">
            <xm:f>Datos!$AO$2</xm:f>
            <x14:dxf>
              <fill>
                <patternFill>
                  <bgColor rgb="FF92D050"/>
                </patternFill>
              </fill>
            </x14:dxf>
          </x14:cfRule>
          <xm:sqref>AR95</xm:sqref>
        </x14:conditionalFormatting>
        <x14:conditionalFormatting xmlns:xm="http://schemas.microsoft.com/office/excel/2006/main">
          <x14:cfRule type="cellIs" priority="165" operator="equal" id="{E07B00D0-C283-4EF4-9798-83C7CFA44734}">
            <xm:f>Datos!$AO$4</xm:f>
            <x14:dxf>
              <fill>
                <patternFill>
                  <bgColor theme="5" tint="0.39994506668294322"/>
                </patternFill>
              </fill>
            </x14:dxf>
          </x14:cfRule>
          <x14:cfRule type="cellIs" priority="166" operator="equal" id="{8E3F64E7-4A68-411C-8E61-02ADBA22F8BC}">
            <xm:f>Datos!$AO$3</xm:f>
            <x14:dxf>
              <fill>
                <patternFill>
                  <bgColor rgb="FFFFFF00"/>
                </patternFill>
              </fill>
            </x14:dxf>
          </x14:cfRule>
          <x14:cfRule type="cellIs" priority="167" operator="equal" id="{07867855-2B11-421C-BE31-24A2072A57D6}">
            <xm:f>Datos!$AO$2</xm:f>
            <x14:dxf>
              <fill>
                <patternFill>
                  <bgColor rgb="FF92D050"/>
                </patternFill>
              </fill>
            </x14:dxf>
          </x14:cfRule>
          <xm:sqref>AR96</xm:sqref>
        </x14:conditionalFormatting>
        <x14:conditionalFormatting xmlns:xm="http://schemas.microsoft.com/office/excel/2006/main">
          <x14:cfRule type="cellIs" priority="162" operator="equal" id="{E842BC0B-A4DD-4CF8-9804-DD884F2DDE01}">
            <xm:f>Datos!$AO$4</xm:f>
            <x14:dxf>
              <fill>
                <patternFill>
                  <bgColor theme="5" tint="0.39994506668294322"/>
                </patternFill>
              </fill>
            </x14:dxf>
          </x14:cfRule>
          <x14:cfRule type="cellIs" priority="163" operator="equal" id="{E04011D4-2699-47FB-8C5A-2C8CC912298B}">
            <xm:f>Datos!$AO$3</xm:f>
            <x14:dxf>
              <fill>
                <patternFill>
                  <bgColor rgb="FFFFFF00"/>
                </patternFill>
              </fill>
            </x14:dxf>
          </x14:cfRule>
          <x14:cfRule type="cellIs" priority="164" operator="equal" id="{B7F102E3-8B47-42B6-BD34-B0C182B43260}">
            <xm:f>Datos!$AO$2</xm:f>
            <x14:dxf>
              <fill>
                <patternFill>
                  <bgColor rgb="FF92D050"/>
                </patternFill>
              </fill>
            </x14:dxf>
          </x14:cfRule>
          <xm:sqref>AT87</xm:sqref>
        </x14:conditionalFormatting>
        <x14:conditionalFormatting xmlns:xm="http://schemas.microsoft.com/office/excel/2006/main">
          <x14:cfRule type="cellIs" priority="159" operator="equal" id="{601B56F9-4B64-4055-91FB-6BF456E10824}">
            <xm:f>Datos!$AO$4</xm:f>
            <x14:dxf>
              <fill>
                <patternFill>
                  <bgColor theme="5" tint="0.39994506668294322"/>
                </patternFill>
              </fill>
            </x14:dxf>
          </x14:cfRule>
          <x14:cfRule type="cellIs" priority="160" operator="equal" id="{C9E348B2-183F-403F-8EBB-42DE677EF2A3}">
            <xm:f>Datos!$AO$3</xm:f>
            <x14:dxf>
              <fill>
                <patternFill>
                  <bgColor rgb="FFFFFF00"/>
                </patternFill>
              </fill>
            </x14:dxf>
          </x14:cfRule>
          <x14:cfRule type="cellIs" priority="161" operator="equal" id="{97FB779D-DA13-42BA-B799-6AA0BED07552}">
            <xm:f>Datos!$AO$2</xm:f>
            <x14:dxf>
              <fill>
                <patternFill>
                  <bgColor rgb="FF92D050"/>
                </patternFill>
              </fill>
            </x14:dxf>
          </x14:cfRule>
          <xm:sqref>AT89</xm:sqref>
        </x14:conditionalFormatting>
        <x14:conditionalFormatting xmlns:xm="http://schemas.microsoft.com/office/excel/2006/main">
          <x14:cfRule type="cellIs" priority="156" operator="equal" id="{C1E65D83-E0BA-47BE-958E-77C3ABC81EAD}">
            <xm:f>Datos!$AO$4</xm:f>
            <x14:dxf>
              <fill>
                <patternFill>
                  <bgColor theme="5" tint="0.39994506668294322"/>
                </patternFill>
              </fill>
            </x14:dxf>
          </x14:cfRule>
          <x14:cfRule type="cellIs" priority="157" operator="equal" id="{A790FFBE-7BC8-4ADF-8015-79F7BB1F8A44}">
            <xm:f>Datos!$AO$3</xm:f>
            <x14:dxf>
              <fill>
                <patternFill>
                  <bgColor rgb="FFFFFF00"/>
                </patternFill>
              </fill>
            </x14:dxf>
          </x14:cfRule>
          <x14:cfRule type="cellIs" priority="158" operator="equal" id="{3A4CE634-4447-4B4A-B524-E27FF78204EF}">
            <xm:f>Datos!$AO$2</xm:f>
            <x14:dxf>
              <fill>
                <patternFill>
                  <bgColor rgb="FF92D050"/>
                </patternFill>
              </fill>
            </x14:dxf>
          </x14:cfRule>
          <xm:sqref>AT90</xm:sqref>
        </x14:conditionalFormatting>
        <x14:conditionalFormatting xmlns:xm="http://schemas.microsoft.com/office/excel/2006/main">
          <x14:cfRule type="cellIs" priority="153" operator="equal" id="{5AFFDDF4-D02F-4B8D-B640-12F63B484885}">
            <xm:f>Datos!$AO$4</xm:f>
            <x14:dxf>
              <fill>
                <patternFill>
                  <bgColor theme="5" tint="0.39994506668294322"/>
                </patternFill>
              </fill>
            </x14:dxf>
          </x14:cfRule>
          <x14:cfRule type="cellIs" priority="154" operator="equal" id="{05EF6110-870F-48C6-B775-EFF688056A5F}">
            <xm:f>Datos!$AO$3</xm:f>
            <x14:dxf>
              <fill>
                <patternFill>
                  <bgColor rgb="FFFFFF00"/>
                </patternFill>
              </fill>
            </x14:dxf>
          </x14:cfRule>
          <x14:cfRule type="cellIs" priority="155" operator="equal" id="{DB3FE174-9A33-4A12-9FAC-18F889712043}">
            <xm:f>Datos!$AO$2</xm:f>
            <x14:dxf>
              <fill>
                <patternFill>
                  <bgColor rgb="FF92D050"/>
                </patternFill>
              </fill>
            </x14:dxf>
          </x14:cfRule>
          <xm:sqref>AT91</xm:sqref>
        </x14:conditionalFormatting>
        <x14:conditionalFormatting xmlns:xm="http://schemas.microsoft.com/office/excel/2006/main">
          <x14:cfRule type="cellIs" priority="150" operator="equal" id="{8349AA7C-16E0-451C-90C7-CC841686D535}">
            <xm:f>Datos!$AO$4</xm:f>
            <x14:dxf>
              <fill>
                <patternFill>
                  <bgColor theme="5" tint="0.39994506668294322"/>
                </patternFill>
              </fill>
            </x14:dxf>
          </x14:cfRule>
          <x14:cfRule type="cellIs" priority="151" operator="equal" id="{74220553-69BB-4BB0-9CC2-E74887CE2F7F}">
            <xm:f>Datos!$AO$3</xm:f>
            <x14:dxf>
              <fill>
                <patternFill>
                  <bgColor rgb="FFFFFF00"/>
                </patternFill>
              </fill>
            </x14:dxf>
          </x14:cfRule>
          <x14:cfRule type="cellIs" priority="152" operator="equal" id="{8EB3A2C2-1FC1-43AC-BEE7-0F621D34A37B}">
            <xm:f>Datos!$AO$2</xm:f>
            <x14:dxf>
              <fill>
                <patternFill>
                  <bgColor rgb="FF92D050"/>
                </patternFill>
              </fill>
            </x14:dxf>
          </x14:cfRule>
          <xm:sqref>AT92</xm:sqref>
        </x14:conditionalFormatting>
        <x14:conditionalFormatting xmlns:xm="http://schemas.microsoft.com/office/excel/2006/main">
          <x14:cfRule type="cellIs" priority="147" operator="equal" id="{7843AC25-EFA8-4012-AE71-CD1D0DEC6CB9}">
            <xm:f>Datos!$AO$4</xm:f>
            <x14:dxf>
              <fill>
                <patternFill>
                  <bgColor theme="5" tint="0.39994506668294322"/>
                </patternFill>
              </fill>
            </x14:dxf>
          </x14:cfRule>
          <x14:cfRule type="cellIs" priority="148" operator="equal" id="{1A754197-C05A-4AE5-808B-2DA24C2683EF}">
            <xm:f>Datos!$AO$3</xm:f>
            <x14:dxf>
              <fill>
                <patternFill>
                  <bgColor rgb="FFFFFF00"/>
                </patternFill>
              </fill>
            </x14:dxf>
          </x14:cfRule>
          <x14:cfRule type="cellIs" priority="149" operator="equal" id="{5E7E3CCA-824D-4A78-A16F-54D70F89CDC3}">
            <xm:f>Datos!$AO$2</xm:f>
            <x14:dxf>
              <fill>
                <patternFill>
                  <bgColor rgb="FF92D050"/>
                </patternFill>
              </fill>
            </x14:dxf>
          </x14:cfRule>
          <xm:sqref>AT93</xm:sqref>
        </x14:conditionalFormatting>
        <x14:conditionalFormatting xmlns:xm="http://schemas.microsoft.com/office/excel/2006/main">
          <x14:cfRule type="cellIs" priority="144" operator="equal" id="{8DCB8BD8-A803-4C91-AF38-DEB7650A9920}">
            <xm:f>Datos!$AO$4</xm:f>
            <x14:dxf>
              <fill>
                <patternFill>
                  <bgColor theme="5" tint="0.39994506668294322"/>
                </patternFill>
              </fill>
            </x14:dxf>
          </x14:cfRule>
          <x14:cfRule type="cellIs" priority="145" operator="equal" id="{36A91982-07C2-44A7-99C2-A13879C07B71}">
            <xm:f>Datos!$AO$3</xm:f>
            <x14:dxf>
              <fill>
                <patternFill>
                  <bgColor rgb="FFFFFF00"/>
                </patternFill>
              </fill>
            </x14:dxf>
          </x14:cfRule>
          <x14:cfRule type="cellIs" priority="146" operator="equal" id="{D7601DE0-6AB7-40DF-A5B2-66F0191C199B}">
            <xm:f>Datos!$AO$2</xm:f>
            <x14:dxf>
              <fill>
                <patternFill>
                  <bgColor rgb="FF92D050"/>
                </patternFill>
              </fill>
            </x14:dxf>
          </x14:cfRule>
          <xm:sqref>AT94</xm:sqref>
        </x14:conditionalFormatting>
        <x14:conditionalFormatting xmlns:xm="http://schemas.microsoft.com/office/excel/2006/main">
          <x14:cfRule type="cellIs" priority="141" operator="equal" id="{01335D61-CDE3-4478-A936-6144874A3068}">
            <xm:f>Datos!$AO$4</xm:f>
            <x14:dxf>
              <fill>
                <patternFill>
                  <bgColor theme="5" tint="0.39994506668294322"/>
                </patternFill>
              </fill>
            </x14:dxf>
          </x14:cfRule>
          <x14:cfRule type="cellIs" priority="142" operator="equal" id="{A5F8FDC6-DAA8-496E-8D34-05CA91C31361}">
            <xm:f>Datos!$AO$3</xm:f>
            <x14:dxf>
              <fill>
                <patternFill>
                  <bgColor rgb="FFFFFF00"/>
                </patternFill>
              </fill>
            </x14:dxf>
          </x14:cfRule>
          <x14:cfRule type="cellIs" priority="143" operator="equal" id="{C26AC70D-3C72-4B14-8ECF-311A3017E650}">
            <xm:f>Datos!$AO$2</xm:f>
            <x14:dxf>
              <fill>
                <patternFill>
                  <bgColor rgb="FF92D050"/>
                </patternFill>
              </fill>
            </x14:dxf>
          </x14:cfRule>
          <xm:sqref>AT95</xm:sqref>
        </x14:conditionalFormatting>
        <x14:conditionalFormatting xmlns:xm="http://schemas.microsoft.com/office/excel/2006/main">
          <x14:cfRule type="cellIs" priority="138" operator="equal" id="{14469ECC-C9FB-497B-A087-2CB52BB42101}">
            <xm:f>Datos!$AO$4</xm:f>
            <x14:dxf>
              <fill>
                <patternFill>
                  <bgColor theme="5" tint="0.39994506668294322"/>
                </patternFill>
              </fill>
            </x14:dxf>
          </x14:cfRule>
          <x14:cfRule type="cellIs" priority="139" operator="equal" id="{A361FD38-4925-4A8C-B9BF-750B584D2FF7}">
            <xm:f>Datos!$AO$3</xm:f>
            <x14:dxf>
              <fill>
                <patternFill>
                  <bgColor rgb="FFFFFF00"/>
                </patternFill>
              </fill>
            </x14:dxf>
          </x14:cfRule>
          <x14:cfRule type="cellIs" priority="140" operator="equal" id="{0D58AF71-99AC-4174-AE88-724C8DB1BFD4}">
            <xm:f>Datos!$AO$2</xm:f>
            <x14:dxf>
              <fill>
                <patternFill>
                  <bgColor rgb="FF92D050"/>
                </patternFill>
              </fill>
            </x14:dxf>
          </x14:cfRule>
          <xm:sqref>AT96</xm:sqref>
        </x14:conditionalFormatting>
        <x14:conditionalFormatting xmlns:xm="http://schemas.microsoft.com/office/excel/2006/main">
          <x14:cfRule type="cellIs" priority="135" operator="equal" id="{9D99AF05-0D31-4855-B0F7-359737047B22}">
            <xm:f>Datos!$AO$2</xm:f>
            <x14:dxf>
              <fill>
                <patternFill>
                  <bgColor rgb="FF92D050"/>
                </patternFill>
              </fill>
            </x14:dxf>
          </x14:cfRule>
          <x14:cfRule type="cellIs" priority="136" operator="equal" id="{C9A6EC0A-97AC-4EF9-B294-BE8E30865225}">
            <xm:f>Datos!$AO$4</xm:f>
            <x14:dxf>
              <fill>
                <patternFill>
                  <bgColor theme="5" tint="0.39994506668294322"/>
                </patternFill>
              </fill>
            </x14:dxf>
          </x14:cfRule>
          <x14:cfRule type="cellIs" priority="137" operator="equal" id="{51823B2C-EE80-4998-9D9F-C391C4AF5F12}">
            <xm:f>Datos!$AO$3</xm:f>
            <x14:dxf>
              <fill>
                <patternFill>
                  <bgColor rgb="FFFFFF00"/>
                </patternFill>
              </fill>
            </x14:dxf>
          </x14:cfRule>
          <xm:sqref>AL103</xm:sqref>
        </x14:conditionalFormatting>
        <x14:conditionalFormatting xmlns:xm="http://schemas.microsoft.com/office/excel/2006/main">
          <x14:cfRule type="cellIs" priority="132" operator="equal" id="{290A1AFE-4916-40A6-B9BB-B906940BB1E0}">
            <xm:f>Datos!$AO$2</xm:f>
            <x14:dxf>
              <fill>
                <patternFill>
                  <bgColor rgb="FF92D050"/>
                </patternFill>
              </fill>
            </x14:dxf>
          </x14:cfRule>
          <x14:cfRule type="cellIs" priority="133" operator="equal" id="{5A481E63-BA24-4D6F-9DCF-82CA60DD52F4}">
            <xm:f>Datos!$AO$4</xm:f>
            <x14:dxf>
              <fill>
                <patternFill>
                  <bgColor theme="5" tint="0.39994506668294322"/>
                </patternFill>
              </fill>
            </x14:dxf>
          </x14:cfRule>
          <x14:cfRule type="cellIs" priority="134" operator="equal" id="{D68C9AD9-7C2A-479D-9FAF-917F986CFB34}">
            <xm:f>Datos!$AO$3</xm:f>
            <x14:dxf>
              <fill>
                <patternFill>
                  <bgColor rgb="FFFFFF00"/>
                </patternFill>
              </fill>
            </x14:dxf>
          </x14:cfRule>
          <xm:sqref>AL104</xm:sqref>
        </x14:conditionalFormatting>
        <x14:conditionalFormatting xmlns:xm="http://schemas.microsoft.com/office/excel/2006/main">
          <x14:cfRule type="cellIs" priority="129" operator="equal" id="{FAE3F8CE-F6A8-4DC7-8260-6056E966A1FC}">
            <xm:f>Datos!$AO$2</xm:f>
            <x14:dxf>
              <fill>
                <patternFill>
                  <bgColor rgb="FF92D050"/>
                </patternFill>
              </fill>
            </x14:dxf>
          </x14:cfRule>
          <x14:cfRule type="cellIs" priority="130" operator="equal" id="{E29BAD82-DFCF-4813-AA6A-E11F0075E362}">
            <xm:f>Datos!$AO$4</xm:f>
            <x14:dxf>
              <fill>
                <patternFill>
                  <bgColor theme="5" tint="0.39994506668294322"/>
                </patternFill>
              </fill>
            </x14:dxf>
          </x14:cfRule>
          <x14:cfRule type="cellIs" priority="131" operator="equal" id="{AEBCFF39-C54E-4DBF-B3AB-02B54BC2C0BB}">
            <xm:f>Datos!$AO$3</xm:f>
            <x14:dxf>
              <fill>
                <patternFill>
                  <bgColor rgb="FFFFFF00"/>
                </patternFill>
              </fill>
            </x14:dxf>
          </x14:cfRule>
          <xm:sqref>AL105</xm:sqref>
        </x14:conditionalFormatting>
        <x14:conditionalFormatting xmlns:xm="http://schemas.microsoft.com/office/excel/2006/main">
          <x14:cfRule type="cellIs" priority="126" operator="equal" id="{09BA50D1-08EA-4A58-A9F7-D57487D213FD}">
            <xm:f>Datos!$AO$2</xm:f>
            <x14:dxf>
              <fill>
                <patternFill>
                  <bgColor rgb="FF92D050"/>
                </patternFill>
              </fill>
            </x14:dxf>
          </x14:cfRule>
          <x14:cfRule type="cellIs" priority="127" operator="equal" id="{C8D18A55-39D7-441C-9881-686BB94AFC14}">
            <xm:f>Datos!$AO$4</xm:f>
            <x14:dxf>
              <fill>
                <patternFill>
                  <bgColor theme="5" tint="0.39994506668294322"/>
                </patternFill>
              </fill>
            </x14:dxf>
          </x14:cfRule>
          <x14:cfRule type="cellIs" priority="128" operator="equal" id="{1536DDDE-4E9E-40BD-97CF-1E02BF48D49A}">
            <xm:f>Datos!$AO$3</xm:f>
            <x14:dxf>
              <fill>
                <patternFill>
                  <bgColor rgb="FFFFFF00"/>
                </patternFill>
              </fill>
            </x14:dxf>
          </x14:cfRule>
          <xm:sqref>AL106</xm:sqref>
        </x14:conditionalFormatting>
        <x14:conditionalFormatting xmlns:xm="http://schemas.microsoft.com/office/excel/2006/main">
          <x14:cfRule type="cellIs" priority="123" operator="equal" id="{40AF7F07-439E-4707-A9EE-CC42BD1CB8D7}">
            <xm:f>Datos!$AO$2</xm:f>
            <x14:dxf>
              <fill>
                <patternFill>
                  <bgColor rgb="FF92D050"/>
                </patternFill>
              </fill>
            </x14:dxf>
          </x14:cfRule>
          <x14:cfRule type="cellIs" priority="124" operator="equal" id="{9DB19627-9436-4D44-98B4-CA08EC4425BE}">
            <xm:f>Datos!$AO$4</xm:f>
            <x14:dxf>
              <fill>
                <patternFill>
                  <bgColor theme="5" tint="0.39994506668294322"/>
                </patternFill>
              </fill>
            </x14:dxf>
          </x14:cfRule>
          <x14:cfRule type="cellIs" priority="125" operator="equal" id="{6A00D91D-7245-41C9-A10C-8DA6C34C94A5}">
            <xm:f>Datos!$AO$3</xm:f>
            <x14:dxf>
              <fill>
                <patternFill>
                  <bgColor rgb="FFFFFF00"/>
                </patternFill>
              </fill>
            </x14:dxf>
          </x14:cfRule>
          <xm:sqref>AL107</xm:sqref>
        </x14:conditionalFormatting>
        <x14:conditionalFormatting xmlns:xm="http://schemas.microsoft.com/office/excel/2006/main">
          <x14:cfRule type="cellIs" priority="120" operator="equal" id="{1EB7E561-CCBF-49C0-AB9B-D26598F5EF05}">
            <xm:f>Datos!$AO$2</xm:f>
            <x14:dxf>
              <fill>
                <patternFill>
                  <bgColor rgb="FF92D050"/>
                </patternFill>
              </fill>
            </x14:dxf>
          </x14:cfRule>
          <x14:cfRule type="cellIs" priority="121" operator="equal" id="{6EF79054-1BAC-45AF-A539-9CCA1B26BD0C}">
            <xm:f>Datos!$AO$4</xm:f>
            <x14:dxf>
              <fill>
                <patternFill>
                  <bgColor theme="5" tint="0.39994506668294322"/>
                </patternFill>
              </fill>
            </x14:dxf>
          </x14:cfRule>
          <x14:cfRule type="cellIs" priority="122" operator="equal" id="{7E0ED083-79FF-4AA8-91AC-FBE5ED106DDF}">
            <xm:f>Datos!$AO$3</xm:f>
            <x14:dxf>
              <fill>
                <patternFill>
                  <bgColor rgb="FFFFFF00"/>
                </patternFill>
              </fill>
            </x14:dxf>
          </x14:cfRule>
          <xm:sqref>AL108</xm:sqref>
        </x14:conditionalFormatting>
        <x14:conditionalFormatting xmlns:xm="http://schemas.microsoft.com/office/excel/2006/main">
          <x14:cfRule type="cellIs" priority="117" operator="equal" id="{748D82B6-6F59-46E9-AA2C-CED4AE4F6EBE}">
            <xm:f>Datos!$AO$2</xm:f>
            <x14:dxf>
              <fill>
                <patternFill>
                  <bgColor rgb="FF92D050"/>
                </patternFill>
              </fill>
            </x14:dxf>
          </x14:cfRule>
          <x14:cfRule type="cellIs" priority="118" operator="equal" id="{A390ABED-3611-4AAB-8832-805F71899989}">
            <xm:f>Datos!$AO$4</xm:f>
            <x14:dxf>
              <fill>
                <patternFill>
                  <bgColor theme="5" tint="0.39994506668294322"/>
                </patternFill>
              </fill>
            </x14:dxf>
          </x14:cfRule>
          <x14:cfRule type="cellIs" priority="119" operator="equal" id="{A6C353DC-9D53-4FEB-A746-1FA76EB2609F}">
            <xm:f>Datos!$AO$3</xm:f>
            <x14:dxf>
              <fill>
                <patternFill>
                  <bgColor rgb="FFFFFF00"/>
                </patternFill>
              </fill>
            </x14:dxf>
          </x14:cfRule>
          <xm:sqref>AL109</xm:sqref>
        </x14:conditionalFormatting>
        <x14:conditionalFormatting xmlns:xm="http://schemas.microsoft.com/office/excel/2006/main">
          <x14:cfRule type="cellIs" priority="114" operator="equal" id="{4B0388F7-7CF0-472F-AAC8-833612B4462E}">
            <xm:f>Datos!$AO$2</xm:f>
            <x14:dxf>
              <fill>
                <patternFill>
                  <bgColor rgb="FF92D050"/>
                </patternFill>
              </fill>
            </x14:dxf>
          </x14:cfRule>
          <x14:cfRule type="cellIs" priority="115" operator="equal" id="{B349D4F2-2704-46D7-95BE-4A60701C29E7}">
            <xm:f>Datos!$AO$4</xm:f>
            <x14:dxf>
              <fill>
                <patternFill>
                  <bgColor theme="5" tint="0.39994506668294322"/>
                </patternFill>
              </fill>
            </x14:dxf>
          </x14:cfRule>
          <x14:cfRule type="cellIs" priority="116" operator="equal" id="{8E904C6D-D860-4FBB-A0B1-99421B089972}">
            <xm:f>Datos!$AO$3</xm:f>
            <x14:dxf>
              <fill>
                <patternFill>
                  <bgColor rgb="FFFFFF00"/>
                </patternFill>
              </fill>
            </x14:dxf>
          </x14:cfRule>
          <xm:sqref>AL110</xm:sqref>
        </x14:conditionalFormatting>
        <x14:conditionalFormatting xmlns:xm="http://schemas.microsoft.com/office/excel/2006/main">
          <x14:cfRule type="cellIs" priority="111" operator="equal" id="{B79837AE-8F3C-4DA1-958B-F1344CE34250}">
            <xm:f>Datos!$AO$2</xm:f>
            <x14:dxf>
              <fill>
                <patternFill>
                  <bgColor rgb="FF92D050"/>
                </patternFill>
              </fill>
            </x14:dxf>
          </x14:cfRule>
          <x14:cfRule type="cellIs" priority="112" operator="equal" id="{A14ADDAD-3FC5-47F3-874E-C24A7796F730}">
            <xm:f>Datos!$AO$4</xm:f>
            <x14:dxf>
              <fill>
                <patternFill>
                  <bgColor theme="5" tint="0.39994506668294322"/>
                </patternFill>
              </fill>
            </x14:dxf>
          </x14:cfRule>
          <x14:cfRule type="cellIs" priority="113" operator="equal" id="{19825CA4-DEAF-4C62-B072-D8D2BB6F9248}">
            <xm:f>Datos!$AO$3</xm:f>
            <x14:dxf>
              <fill>
                <patternFill>
                  <bgColor rgb="FFFFFF00"/>
                </patternFill>
              </fill>
            </x14:dxf>
          </x14:cfRule>
          <xm:sqref>AL111</xm:sqref>
        </x14:conditionalFormatting>
        <x14:conditionalFormatting xmlns:xm="http://schemas.microsoft.com/office/excel/2006/main">
          <x14:cfRule type="cellIs" priority="108" operator="equal" id="{ABC05930-CBE5-4DC5-8F5D-7273D5032475}">
            <xm:f>Datos!$AO$4</xm:f>
            <x14:dxf>
              <fill>
                <patternFill>
                  <bgColor theme="5" tint="0.39994506668294322"/>
                </patternFill>
              </fill>
            </x14:dxf>
          </x14:cfRule>
          <x14:cfRule type="cellIs" priority="109" operator="equal" id="{3F1F04E5-C502-495C-A8A2-D47F31A68DEB}">
            <xm:f>Datos!$AO$3</xm:f>
            <x14:dxf>
              <fill>
                <patternFill>
                  <bgColor rgb="FFFFFF00"/>
                </patternFill>
              </fill>
            </x14:dxf>
          </x14:cfRule>
          <x14:cfRule type="cellIs" priority="110" operator="equal" id="{B5631C36-8747-476C-8079-FB2CBC5C28DA}">
            <xm:f>Datos!$AO$2</xm:f>
            <x14:dxf>
              <fill>
                <patternFill>
                  <bgColor rgb="FF92D050"/>
                </patternFill>
              </fill>
            </x14:dxf>
          </x14:cfRule>
          <xm:sqref>AR102</xm:sqref>
        </x14:conditionalFormatting>
        <x14:conditionalFormatting xmlns:xm="http://schemas.microsoft.com/office/excel/2006/main">
          <x14:cfRule type="cellIs" priority="105" operator="equal" id="{498D5E2D-3B74-4846-AE43-11E49C335970}">
            <xm:f>Datos!$AO$4</xm:f>
            <x14:dxf>
              <fill>
                <patternFill>
                  <bgColor theme="5" tint="0.39994506668294322"/>
                </patternFill>
              </fill>
            </x14:dxf>
          </x14:cfRule>
          <x14:cfRule type="cellIs" priority="106" operator="equal" id="{FC92EA12-46F3-4590-90B9-6725CEE3E3FE}">
            <xm:f>Datos!$AO$3</xm:f>
            <x14:dxf>
              <fill>
                <patternFill>
                  <bgColor rgb="FFFFFF00"/>
                </patternFill>
              </fill>
            </x14:dxf>
          </x14:cfRule>
          <x14:cfRule type="cellIs" priority="107" operator="equal" id="{70673F6D-E1C4-460D-BF2F-976B67C56A35}">
            <xm:f>Datos!$AO$2</xm:f>
            <x14:dxf>
              <fill>
                <patternFill>
                  <bgColor rgb="FF92D050"/>
                </patternFill>
              </fill>
            </x14:dxf>
          </x14:cfRule>
          <xm:sqref>AR104</xm:sqref>
        </x14:conditionalFormatting>
        <x14:conditionalFormatting xmlns:xm="http://schemas.microsoft.com/office/excel/2006/main">
          <x14:cfRule type="cellIs" priority="102" operator="equal" id="{2AE01E56-89B3-4F34-9445-57C58E510E70}">
            <xm:f>Datos!$AO$4</xm:f>
            <x14:dxf>
              <fill>
                <patternFill>
                  <bgColor theme="5" tint="0.39994506668294322"/>
                </patternFill>
              </fill>
            </x14:dxf>
          </x14:cfRule>
          <x14:cfRule type="cellIs" priority="103" operator="equal" id="{18CC35B9-0351-49FA-8CD5-16A88980EDCB}">
            <xm:f>Datos!$AO$3</xm:f>
            <x14:dxf>
              <fill>
                <patternFill>
                  <bgColor rgb="FFFFFF00"/>
                </patternFill>
              </fill>
            </x14:dxf>
          </x14:cfRule>
          <x14:cfRule type="cellIs" priority="104" operator="equal" id="{E85176DE-E06F-4A43-9A6A-47C2F4C9C8AA}">
            <xm:f>Datos!$AO$2</xm:f>
            <x14:dxf>
              <fill>
                <patternFill>
                  <bgColor rgb="FF92D050"/>
                </patternFill>
              </fill>
            </x14:dxf>
          </x14:cfRule>
          <xm:sqref>AR105</xm:sqref>
        </x14:conditionalFormatting>
        <x14:conditionalFormatting xmlns:xm="http://schemas.microsoft.com/office/excel/2006/main">
          <x14:cfRule type="cellIs" priority="99" operator="equal" id="{49A4D07A-48A1-46A5-8635-49BED5013FAD}">
            <xm:f>Datos!$AO$4</xm:f>
            <x14:dxf>
              <fill>
                <patternFill>
                  <bgColor theme="5" tint="0.39994506668294322"/>
                </patternFill>
              </fill>
            </x14:dxf>
          </x14:cfRule>
          <x14:cfRule type="cellIs" priority="100" operator="equal" id="{A3FE7899-B3F3-4CE6-B16A-F69CE23DD272}">
            <xm:f>Datos!$AO$3</xm:f>
            <x14:dxf>
              <fill>
                <patternFill>
                  <bgColor rgb="FFFFFF00"/>
                </patternFill>
              </fill>
            </x14:dxf>
          </x14:cfRule>
          <x14:cfRule type="cellIs" priority="101" operator="equal" id="{FB5D521E-44A0-4F7C-994E-E02D112BF023}">
            <xm:f>Datos!$AO$2</xm:f>
            <x14:dxf>
              <fill>
                <patternFill>
                  <bgColor rgb="FF92D050"/>
                </patternFill>
              </fill>
            </x14:dxf>
          </x14:cfRule>
          <xm:sqref>AR106</xm:sqref>
        </x14:conditionalFormatting>
        <x14:conditionalFormatting xmlns:xm="http://schemas.microsoft.com/office/excel/2006/main">
          <x14:cfRule type="cellIs" priority="96" operator="equal" id="{A1914E18-E6A8-4A64-8599-930F9E87045F}">
            <xm:f>Datos!$AO$4</xm:f>
            <x14:dxf>
              <fill>
                <patternFill>
                  <bgColor theme="5" tint="0.39994506668294322"/>
                </patternFill>
              </fill>
            </x14:dxf>
          </x14:cfRule>
          <x14:cfRule type="cellIs" priority="97" operator="equal" id="{56D1C254-D14F-406E-88B0-C2F914A95C6C}">
            <xm:f>Datos!$AO$3</xm:f>
            <x14:dxf>
              <fill>
                <patternFill>
                  <bgColor rgb="FFFFFF00"/>
                </patternFill>
              </fill>
            </x14:dxf>
          </x14:cfRule>
          <x14:cfRule type="cellIs" priority="98" operator="equal" id="{72CCAFAD-24C7-4DA3-A6FA-9702114D62DA}">
            <xm:f>Datos!$AO$2</xm:f>
            <x14:dxf>
              <fill>
                <patternFill>
                  <bgColor rgb="FF92D050"/>
                </patternFill>
              </fill>
            </x14:dxf>
          </x14:cfRule>
          <xm:sqref>AR107</xm:sqref>
        </x14:conditionalFormatting>
        <x14:conditionalFormatting xmlns:xm="http://schemas.microsoft.com/office/excel/2006/main">
          <x14:cfRule type="cellIs" priority="93" operator="equal" id="{E86C3ECB-40FE-4F65-B65D-514B83E25CE9}">
            <xm:f>Datos!$AO$4</xm:f>
            <x14:dxf>
              <fill>
                <patternFill>
                  <bgColor theme="5" tint="0.39994506668294322"/>
                </patternFill>
              </fill>
            </x14:dxf>
          </x14:cfRule>
          <x14:cfRule type="cellIs" priority="94" operator="equal" id="{EF044F61-045C-43F2-AFFD-44CB38ABD662}">
            <xm:f>Datos!$AO$3</xm:f>
            <x14:dxf>
              <fill>
                <patternFill>
                  <bgColor rgb="FFFFFF00"/>
                </patternFill>
              </fill>
            </x14:dxf>
          </x14:cfRule>
          <x14:cfRule type="cellIs" priority="95" operator="equal" id="{173B0F85-FB97-4C93-9775-75397F050CE7}">
            <xm:f>Datos!$AO$2</xm:f>
            <x14:dxf>
              <fill>
                <patternFill>
                  <bgColor rgb="FF92D050"/>
                </patternFill>
              </fill>
            </x14:dxf>
          </x14:cfRule>
          <xm:sqref>AR108</xm:sqref>
        </x14:conditionalFormatting>
        <x14:conditionalFormatting xmlns:xm="http://schemas.microsoft.com/office/excel/2006/main">
          <x14:cfRule type="cellIs" priority="90" operator="equal" id="{35506B3B-47BB-40AE-87C6-129169BB4BD2}">
            <xm:f>Datos!$AO$4</xm:f>
            <x14:dxf>
              <fill>
                <patternFill>
                  <bgColor theme="5" tint="0.39994506668294322"/>
                </patternFill>
              </fill>
            </x14:dxf>
          </x14:cfRule>
          <x14:cfRule type="cellIs" priority="91" operator="equal" id="{2B8718C1-233C-45B7-A684-6BD7E944F0D1}">
            <xm:f>Datos!$AO$3</xm:f>
            <x14:dxf>
              <fill>
                <patternFill>
                  <bgColor rgb="FFFFFF00"/>
                </patternFill>
              </fill>
            </x14:dxf>
          </x14:cfRule>
          <x14:cfRule type="cellIs" priority="92" operator="equal" id="{36ED7422-583B-4206-834F-02016809FB06}">
            <xm:f>Datos!$AO$2</xm:f>
            <x14:dxf>
              <fill>
                <patternFill>
                  <bgColor rgb="FF92D050"/>
                </patternFill>
              </fill>
            </x14:dxf>
          </x14:cfRule>
          <xm:sqref>AR109</xm:sqref>
        </x14:conditionalFormatting>
        <x14:conditionalFormatting xmlns:xm="http://schemas.microsoft.com/office/excel/2006/main">
          <x14:cfRule type="cellIs" priority="87" operator="equal" id="{26F9F428-AA35-4EBC-BD88-8C2843540569}">
            <xm:f>Datos!$AO$4</xm:f>
            <x14:dxf>
              <fill>
                <patternFill>
                  <bgColor theme="5" tint="0.39994506668294322"/>
                </patternFill>
              </fill>
            </x14:dxf>
          </x14:cfRule>
          <x14:cfRule type="cellIs" priority="88" operator="equal" id="{B349B747-6827-425D-A5BC-16616D9D4BAC}">
            <xm:f>Datos!$AO$3</xm:f>
            <x14:dxf>
              <fill>
                <patternFill>
                  <bgColor rgb="FFFFFF00"/>
                </patternFill>
              </fill>
            </x14:dxf>
          </x14:cfRule>
          <x14:cfRule type="cellIs" priority="89" operator="equal" id="{C280589D-2AD9-4BFA-87CE-DE711E1F815C}">
            <xm:f>Datos!$AO$2</xm:f>
            <x14:dxf>
              <fill>
                <patternFill>
                  <bgColor rgb="FF92D050"/>
                </patternFill>
              </fill>
            </x14:dxf>
          </x14:cfRule>
          <xm:sqref>AR110</xm:sqref>
        </x14:conditionalFormatting>
        <x14:conditionalFormatting xmlns:xm="http://schemas.microsoft.com/office/excel/2006/main">
          <x14:cfRule type="cellIs" priority="84" operator="equal" id="{E84304A1-B1B6-4B9F-BAC7-E06C73E63CC7}">
            <xm:f>Datos!$AO$4</xm:f>
            <x14:dxf>
              <fill>
                <patternFill>
                  <bgColor theme="5" tint="0.39994506668294322"/>
                </patternFill>
              </fill>
            </x14:dxf>
          </x14:cfRule>
          <x14:cfRule type="cellIs" priority="85" operator="equal" id="{FD4702D3-17FF-41B1-98E4-E58152B1D714}">
            <xm:f>Datos!$AO$3</xm:f>
            <x14:dxf>
              <fill>
                <patternFill>
                  <bgColor rgb="FFFFFF00"/>
                </patternFill>
              </fill>
            </x14:dxf>
          </x14:cfRule>
          <x14:cfRule type="cellIs" priority="86" operator="equal" id="{4CBE3389-9AE1-474E-A754-60803B25F805}">
            <xm:f>Datos!$AO$2</xm:f>
            <x14:dxf>
              <fill>
                <patternFill>
                  <bgColor rgb="FF92D050"/>
                </patternFill>
              </fill>
            </x14:dxf>
          </x14:cfRule>
          <xm:sqref>AR111</xm:sqref>
        </x14:conditionalFormatting>
        <x14:conditionalFormatting xmlns:xm="http://schemas.microsoft.com/office/excel/2006/main">
          <x14:cfRule type="cellIs" priority="81" operator="equal" id="{BC07DFA7-9ABD-4435-B3D0-16320A38F165}">
            <xm:f>Datos!$AO$4</xm:f>
            <x14:dxf>
              <fill>
                <patternFill>
                  <bgColor theme="5" tint="0.39994506668294322"/>
                </patternFill>
              </fill>
            </x14:dxf>
          </x14:cfRule>
          <x14:cfRule type="cellIs" priority="82" operator="equal" id="{C855ECEB-6C89-4CE0-82F9-26C1E7D10330}">
            <xm:f>Datos!$AO$3</xm:f>
            <x14:dxf>
              <fill>
                <patternFill>
                  <bgColor rgb="FFFFFF00"/>
                </patternFill>
              </fill>
            </x14:dxf>
          </x14:cfRule>
          <x14:cfRule type="cellIs" priority="83" operator="equal" id="{AD3D3E33-CB3D-43A0-A954-DFAA1E81B718}">
            <xm:f>Datos!$AO$2</xm:f>
            <x14:dxf>
              <fill>
                <patternFill>
                  <bgColor rgb="FF92D050"/>
                </patternFill>
              </fill>
            </x14:dxf>
          </x14:cfRule>
          <xm:sqref>AT102</xm:sqref>
        </x14:conditionalFormatting>
        <x14:conditionalFormatting xmlns:xm="http://schemas.microsoft.com/office/excel/2006/main">
          <x14:cfRule type="cellIs" priority="78" operator="equal" id="{C11AFEB5-E9EB-46C6-ACBE-B610E671B435}">
            <xm:f>Datos!$AO$4</xm:f>
            <x14:dxf>
              <fill>
                <patternFill>
                  <bgColor theme="5" tint="0.39994506668294322"/>
                </patternFill>
              </fill>
            </x14:dxf>
          </x14:cfRule>
          <x14:cfRule type="cellIs" priority="79" operator="equal" id="{7B4E2D07-4D27-480E-93A1-1F1DBFA1048F}">
            <xm:f>Datos!$AO$3</xm:f>
            <x14:dxf>
              <fill>
                <patternFill>
                  <bgColor rgb="FFFFFF00"/>
                </patternFill>
              </fill>
            </x14:dxf>
          </x14:cfRule>
          <x14:cfRule type="cellIs" priority="80" operator="equal" id="{9D80A6C4-F979-471A-8AEF-9678E6184FA9}">
            <xm:f>Datos!$AO$2</xm:f>
            <x14:dxf>
              <fill>
                <patternFill>
                  <bgColor rgb="FF92D050"/>
                </patternFill>
              </fill>
            </x14:dxf>
          </x14:cfRule>
          <xm:sqref>AT104</xm:sqref>
        </x14:conditionalFormatting>
        <x14:conditionalFormatting xmlns:xm="http://schemas.microsoft.com/office/excel/2006/main">
          <x14:cfRule type="cellIs" priority="75" operator="equal" id="{09ED1777-66B8-4F85-869A-85EE21C02928}">
            <xm:f>Datos!$AO$4</xm:f>
            <x14:dxf>
              <fill>
                <patternFill>
                  <bgColor theme="5" tint="0.39994506668294322"/>
                </patternFill>
              </fill>
            </x14:dxf>
          </x14:cfRule>
          <x14:cfRule type="cellIs" priority="76" operator="equal" id="{B8B5C070-8F86-4057-97B7-197A287B8162}">
            <xm:f>Datos!$AO$3</xm:f>
            <x14:dxf>
              <fill>
                <patternFill>
                  <bgColor rgb="FFFFFF00"/>
                </patternFill>
              </fill>
            </x14:dxf>
          </x14:cfRule>
          <x14:cfRule type="cellIs" priority="77" operator="equal" id="{6DB86FC1-FA9A-467C-9C34-A64C65EA7D65}">
            <xm:f>Datos!$AO$2</xm:f>
            <x14:dxf>
              <fill>
                <patternFill>
                  <bgColor rgb="FF92D050"/>
                </patternFill>
              </fill>
            </x14:dxf>
          </x14:cfRule>
          <xm:sqref>AT105</xm:sqref>
        </x14:conditionalFormatting>
        <x14:conditionalFormatting xmlns:xm="http://schemas.microsoft.com/office/excel/2006/main">
          <x14:cfRule type="cellIs" priority="72" operator="equal" id="{3D6CCAAD-D9BA-42DB-B357-C772B5793074}">
            <xm:f>Datos!$AO$4</xm:f>
            <x14:dxf>
              <fill>
                <patternFill>
                  <bgColor theme="5" tint="0.39994506668294322"/>
                </patternFill>
              </fill>
            </x14:dxf>
          </x14:cfRule>
          <x14:cfRule type="cellIs" priority="73" operator="equal" id="{9F8DEB22-129B-4366-A33F-54EF99DDFD49}">
            <xm:f>Datos!$AO$3</xm:f>
            <x14:dxf>
              <fill>
                <patternFill>
                  <bgColor rgb="FFFFFF00"/>
                </patternFill>
              </fill>
            </x14:dxf>
          </x14:cfRule>
          <x14:cfRule type="cellIs" priority="74" operator="equal" id="{9A2AA790-E88A-4EC4-BC23-0BE46C28A68A}">
            <xm:f>Datos!$AO$2</xm:f>
            <x14:dxf>
              <fill>
                <patternFill>
                  <bgColor rgb="FF92D050"/>
                </patternFill>
              </fill>
            </x14:dxf>
          </x14:cfRule>
          <xm:sqref>AT106</xm:sqref>
        </x14:conditionalFormatting>
        <x14:conditionalFormatting xmlns:xm="http://schemas.microsoft.com/office/excel/2006/main">
          <x14:cfRule type="cellIs" priority="69" operator="equal" id="{2F28B059-A460-47F3-A66C-57ECB7CE6A35}">
            <xm:f>Datos!$AO$4</xm:f>
            <x14:dxf>
              <fill>
                <patternFill>
                  <bgColor theme="5" tint="0.39994506668294322"/>
                </patternFill>
              </fill>
            </x14:dxf>
          </x14:cfRule>
          <x14:cfRule type="cellIs" priority="70" operator="equal" id="{2E28B1E2-3FA5-4005-A2CD-9669555DB48E}">
            <xm:f>Datos!$AO$3</xm:f>
            <x14:dxf>
              <fill>
                <patternFill>
                  <bgColor rgb="FFFFFF00"/>
                </patternFill>
              </fill>
            </x14:dxf>
          </x14:cfRule>
          <x14:cfRule type="cellIs" priority="71" operator="equal" id="{DA9CD0B5-48EA-465A-B376-A2687352CF62}">
            <xm:f>Datos!$AO$2</xm:f>
            <x14:dxf>
              <fill>
                <patternFill>
                  <bgColor rgb="FF92D050"/>
                </patternFill>
              </fill>
            </x14:dxf>
          </x14:cfRule>
          <xm:sqref>AT107</xm:sqref>
        </x14:conditionalFormatting>
        <x14:conditionalFormatting xmlns:xm="http://schemas.microsoft.com/office/excel/2006/main">
          <x14:cfRule type="cellIs" priority="66" operator="equal" id="{E49133C2-97D6-4D15-91C6-102CFD3BAE0C}">
            <xm:f>Datos!$AO$4</xm:f>
            <x14:dxf>
              <fill>
                <patternFill>
                  <bgColor theme="5" tint="0.39994506668294322"/>
                </patternFill>
              </fill>
            </x14:dxf>
          </x14:cfRule>
          <x14:cfRule type="cellIs" priority="67" operator="equal" id="{37498D89-848A-4366-97AF-FEE53F2CC5D3}">
            <xm:f>Datos!$AO$3</xm:f>
            <x14:dxf>
              <fill>
                <patternFill>
                  <bgColor rgb="FFFFFF00"/>
                </patternFill>
              </fill>
            </x14:dxf>
          </x14:cfRule>
          <x14:cfRule type="cellIs" priority="68" operator="equal" id="{185918CA-7EEA-4CAA-9DEE-4E9C08DEBBD6}">
            <xm:f>Datos!$AO$2</xm:f>
            <x14:dxf>
              <fill>
                <patternFill>
                  <bgColor rgb="FF92D050"/>
                </patternFill>
              </fill>
            </x14:dxf>
          </x14:cfRule>
          <xm:sqref>AT108</xm:sqref>
        </x14:conditionalFormatting>
        <x14:conditionalFormatting xmlns:xm="http://schemas.microsoft.com/office/excel/2006/main">
          <x14:cfRule type="cellIs" priority="63" operator="equal" id="{242BC7DE-98D3-42E2-81BA-6E0165A9C0FF}">
            <xm:f>Datos!$AO$4</xm:f>
            <x14:dxf>
              <fill>
                <patternFill>
                  <bgColor theme="5" tint="0.39994506668294322"/>
                </patternFill>
              </fill>
            </x14:dxf>
          </x14:cfRule>
          <x14:cfRule type="cellIs" priority="64" operator="equal" id="{962CEAF5-D0B6-49C8-9BE3-CBBF936FFFBD}">
            <xm:f>Datos!$AO$3</xm:f>
            <x14:dxf>
              <fill>
                <patternFill>
                  <bgColor rgb="FFFFFF00"/>
                </patternFill>
              </fill>
            </x14:dxf>
          </x14:cfRule>
          <x14:cfRule type="cellIs" priority="65" operator="equal" id="{042769D9-94F3-4345-A4AD-DEAD277612B0}">
            <xm:f>Datos!$AO$2</xm:f>
            <x14:dxf>
              <fill>
                <patternFill>
                  <bgColor rgb="FF92D050"/>
                </patternFill>
              </fill>
            </x14:dxf>
          </x14:cfRule>
          <xm:sqref>AT109</xm:sqref>
        </x14:conditionalFormatting>
        <x14:conditionalFormatting xmlns:xm="http://schemas.microsoft.com/office/excel/2006/main">
          <x14:cfRule type="cellIs" priority="60" operator="equal" id="{26415187-E417-4897-B03D-C6C7FDB7A9B9}">
            <xm:f>Datos!$AO$4</xm:f>
            <x14:dxf>
              <fill>
                <patternFill>
                  <bgColor theme="5" tint="0.39994506668294322"/>
                </patternFill>
              </fill>
            </x14:dxf>
          </x14:cfRule>
          <x14:cfRule type="cellIs" priority="61" operator="equal" id="{82100F30-BEDE-4E78-B9BA-019AE1B1FBD5}">
            <xm:f>Datos!$AO$3</xm:f>
            <x14:dxf>
              <fill>
                <patternFill>
                  <bgColor rgb="FFFFFF00"/>
                </patternFill>
              </fill>
            </x14:dxf>
          </x14:cfRule>
          <x14:cfRule type="cellIs" priority="62" operator="equal" id="{8C7BEF03-DE27-4E78-A3B2-AA956FE31E26}">
            <xm:f>Datos!$AO$2</xm:f>
            <x14:dxf>
              <fill>
                <patternFill>
                  <bgColor rgb="FF92D050"/>
                </patternFill>
              </fill>
            </x14:dxf>
          </x14:cfRule>
          <xm:sqref>AT110</xm:sqref>
        </x14:conditionalFormatting>
        <x14:conditionalFormatting xmlns:xm="http://schemas.microsoft.com/office/excel/2006/main">
          <x14:cfRule type="cellIs" priority="57" operator="equal" id="{B74C7556-6B6E-4FC7-94A6-6CAFA861435D}">
            <xm:f>Datos!$AO$4</xm:f>
            <x14:dxf>
              <fill>
                <patternFill>
                  <bgColor theme="5" tint="0.39994506668294322"/>
                </patternFill>
              </fill>
            </x14:dxf>
          </x14:cfRule>
          <x14:cfRule type="cellIs" priority="58" operator="equal" id="{A76E05D7-ED42-48E8-80E5-E7704FC2B7D8}">
            <xm:f>Datos!$AO$3</xm:f>
            <x14:dxf>
              <fill>
                <patternFill>
                  <bgColor rgb="FFFFFF00"/>
                </patternFill>
              </fill>
            </x14:dxf>
          </x14:cfRule>
          <x14:cfRule type="cellIs" priority="59" operator="equal" id="{9287B127-5389-4DC1-96B2-8AB440B14C8F}">
            <xm:f>Datos!$AO$2</xm:f>
            <x14:dxf>
              <fill>
                <patternFill>
                  <bgColor rgb="FF92D050"/>
                </patternFill>
              </fill>
            </x14:dxf>
          </x14:cfRule>
          <xm:sqref>AT111</xm:sqref>
        </x14:conditionalFormatting>
        <x14:conditionalFormatting xmlns:xm="http://schemas.microsoft.com/office/excel/2006/main">
          <x14:cfRule type="cellIs" priority="54" operator="equal" id="{71A3198D-7142-4186-850B-1E613AB89A2C}">
            <xm:f>Datos!$AO$4</xm:f>
            <x14:dxf>
              <fill>
                <patternFill>
                  <bgColor theme="5" tint="0.39994506668294322"/>
                </patternFill>
              </fill>
            </x14:dxf>
          </x14:cfRule>
          <x14:cfRule type="cellIs" priority="55" operator="equal" id="{2BBB9C97-524A-416D-92B5-B76B488B5DB4}">
            <xm:f>Datos!$AO$3</xm:f>
            <x14:dxf>
              <fill>
                <patternFill>
                  <bgColor rgb="FFFFFF00"/>
                </patternFill>
              </fill>
            </x14:dxf>
          </x14:cfRule>
          <x14:cfRule type="cellIs" priority="56" operator="equal" id="{3A1D5D5F-C673-42AC-9D4B-15047DB1E653}">
            <xm:f>Datos!$AO$2</xm:f>
            <x14:dxf>
              <fill>
                <patternFill>
                  <bgColor rgb="FF92D050"/>
                </patternFill>
              </fill>
            </x14:dxf>
          </x14:cfRule>
          <xm:sqref>AW87</xm:sqref>
        </x14:conditionalFormatting>
        <x14:conditionalFormatting xmlns:xm="http://schemas.microsoft.com/office/excel/2006/main">
          <x14:cfRule type="cellIs" priority="51" operator="equal" id="{793D66D6-34EA-4E9A-8B8A-84472C2CE6DF}">
            <xm:f>Datos!$AO$4</xm:f>
            <x14:dxf>
              <fill>
                <patternFill>
                  <bgColor theme="5" tint="0.39994506668294322"/>
                </patternFill>
              </fill>
            </x14:dxf>
          </x14:cfRule>
          <x14:cfRule type="cellIs" priority="52" operator="equal" id="{8B80FD1B-BBCA-4FFC-BE1C-8A3643023187}">
            <xm:f>Datos!$AO$3</xm:f>
            <x14:dxf>
              <fill>
                <patternFill>
                  <bgColor rgb="FFFFFF00"/>
                </patternFill>
              </fill>
            </x14:dxf>
          </x14:cfRule>
          <x14:cfRule type="cellIs" priority="53" operator="equal" id="{10C051C7-58F3-45E6-8C06-BC55BCE07588}">
            <xm:f>Datos!$AO$2</xm:f>
            <x14:dxf>
              <fill>
                <patternFill>
                  <bgColor rgb="FF92D050"/>
                </patternFill>
              </fill>
            </x14:dxf>
          </x14:cfRule>
          <xm:sqref>AW102</xm:sqref>
        </x14:conditionalFormatting>
        <x14:conditionalFormatting xmlns:xm="http://schemas.microsoft.com/office/excel/2006/main">
          <x14:cfRule type="expression" priority="48" id="{BC2B5E31-23DC-42D4-97A8-1EFAAACF04F1}">
            <xm:f>AND($AP$126&lt;&gt;Datos!$S$5,$AP$126&lt;&gt;Datos!$T$5)</xm:f>
            <x14:dxf>
              <font>
                <color theme="0"/>
              </font>
              <fill>
                <patternFill patternType="none">
                  <bgColor auto="1"/>
                </patternFill>
              </fill>
              <border>
                <left/>
                <right/>
                <top/>
                <bottom/>
              </border>
            </x14:dxf>
          </x14:cfRule>
          <xm:sqref>AL144:AR146</xm:sqref>
        </x14:conditionalFormatting>
        <x14:conditionalFormatting xmlns:xm="http://schemas.microsoft.com/office/excel/2006/main">
          <x14:cfRule type="cellIs" priority="23" operator="equal" id="{39A3B566-2DC4-4736-A3BB-FF7AD541C4C6}">
            <xm:f>Datos!$AQ$3</xm:f>
            <x14:dxf>
              <fill>
                <patternFill>
                  <bgColor theme="5" tint="0.39994506668294322"/>
                </patternFill>
              </fill>
            </x14:dxf>
          </x14:cfRule>
          <x14:cfRule type="cellIs" priority="24" operator="equal" id="{49362CC5-6F64-4E8D-B478-7169BFD480D1}">
            <xm:f>Datos!$AQ$2</xm:f>
            <x14:dxf>
              <fill>
                <patternFill>
                  <bgColor rgb="FF92D050"/>
                </patternFill>
              </fill>
            </x14:dxf>
          </x14:cfRule>
          <xm:sqref>AZ87:BB96</xm:sqref>
        </x14:conditionalFormatting>
        <x14:conditionalFormatting xmlns:xm="http://schemas.microsoft.com/office/excel/2006/main">
          <x14:cfRule type="cellIs" priority="20" operator="equal" id="{0490BB34-F9A4-47E1-B4D3-4A5EABD17A40}">
            <xm:f>Datos!$AR$4</xm:f>
            <x14:dxf>
              <fill>
                <patternFill>
                  <bgColor theme="5" tint="0.39994506668294322"/>
                </patternFill>
              </fill>
            </x14:dxf>
          </x14:cfRule>
          <x14:cfRule type="cellIs" priority="21" operator="equal" id="{344CF1ED-EC51-4654-9261-14942B65A677}">
            <xm:f>Datos!$AR$3</xm:f>
            <x14:dxf>
              <fill>
                <patternFill>
                  <bgColor rgb="FFFFFF00"/>
                </patternFill>
              </fill>
            </x14:dxf>
          </x14:cfRule>
          <x14:cfRule type="cellIs" priority="22" operator="equal" id="{6F25D7CE-226D-4696-A3AA-E974F01B110B}">
            <xm:f>Datos!$AR$2</xm:f>
            <x14:dxf>
              <fill>
                <patternFill>
                  <bgColor rgb="FF92D050"/>
                </patternFill>
              </fill>
            </x14:dxf>
          </x14:cfRule>
          <xm:sqref>AZ102</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6">
    <tabColor rgb="FF0070C0"/>
  </sheetPr>
  <dimension ref="A1:CI232"/>
  <sheetViews>
    <sheetView showGridLines="0" view="pageBreakPreview" zoomScale="70" zoomScaleNormal="100" zoomScaleSheetLayoutView="70" workbookViewId="0">
      <selection activeCell="C14" sqref="A14:J15"/>
    </sheetView>
  </sheetViews>
  <sheetFormatPr defaultColWidth="11.5703125" defaultRowHeight="15"/>
  <cols>
    <col min="1" max="6" width="2.7109375" style="11" customWidth="1"/>
    <col min="7" max="7" width="3.140625" style="11" customWidth="1"/>
    <col min="8" max="8" width="4.42578125" style="11" customWidth="1"/>
    <col min="9" max="9" width="3.7109375" style="11" customWidth="1"/>
    <col min="10" max="11" width="2.7109375" style="11" customWidth="1"/>
    <col min="12" max="12" width="3.42578125" style="11" customWidth="1"/>
    <col min="13" max="15" width="2.7109375" style="11" customWidth="1"/>
    <col min="16" max="17" width="4.7109375" style="11" customWidth="1"/>
    <col min="18" max="20" width="2.7109375" style="11" customWidth="1"/>
    <col min="21" max="21" width="4.28515625" style="11" customWidth="1"/>
    <col min="22" max="22" width="7.42578125" style="11" customWidth="1"/>
    <col min="23" max="23" width="5.28515625" style="11" customWidth="1"/>
    <col min="24" max="25" width="5" style="11" customWidth="1"/>
    <col min="26" max="26" width="6.28515625" style="11" customWidth="1"/>
    <col min="27" max="27" width="5" style="11" customWidth="1"/>
    <col min="28" max="37" width="5.42578125" style="11" customWidth="1"/>
    <col min="38" max="38" width="3.5703125" style="11" customWidth="1"/>
    <col min="39" max="39" width="5.28515625" style="11" customWidth="1"/>
    <col min="40" max="44" width="2.7109375" style="11" customWidth="1"/>
    <col min="45" max="45" width="6.85546875" style="11" customWidth="1"/>
    <col min="46" max="47" width="2.7109375" style="11" customWidth="1"/>
    <col min="48" max="48" width="4.7109375" style="11" customWidth="1"/>
    <col min="49" max="50" width="2.7109375" style="11" customWidth="1"/>
    <col min="51" max="51" width="4" style="11" customWidth="1"/>
    <col min="52" max="53" width="2.7109375" style="11" customWidth="1"/>
    <col min="54" max="54" width="7.42578125" style="11" customWidth="1"/>
    <col min="55" max="58" width="2.7109375" style="11" customWidth="1"/>
    <col min="59" max="59" width="37.85546875" style="11" customWidth="1"/>
    <col min="60" max="62" width="2.7109375" style="11" hidden="1" customWidth="1"/>
    <col min="63" max="63" width="31.140625" style="11" hidden="1" customWidth="1"/>
    <col min="64" max="68" width="27.85546875" style="11" hidden="1" customWidth="1"/>
    <col min="69" max="69" width="37.5703125" style="11" hidden="1" customWidth="1"/>
    <col min="70" max="70" width="11.5703125" style="11" hidden="1" customWidth="1"/>
    <col min="71" max="71" width="33.7109375" style="11" hidden="1" customWidth="1"/>
    <col min="72" max="72" width="24.5703125" style="11" hidden="1" customWidth="1"/>
    <col min="73" max="73" width="22" style="11" hidden="1" customWidth="1"/>
    <col min="74" max="74" width="22.42578125" style="11" hidden="1" customWidth="1"/>
    <col min="75" max="76" width="11.5703125" style="11" hidden="1" customWidth="1"/>
    <col min="77" max="77" width="40.42578125" style="11" hidden="1" customWidth="1"/>
    <col min="78" max="78" width="13.140625" style="11" hidden="1" customWidth="1"/>
    <col min="79" max="84" width="11.5703125" style="11" hidden="1" customWidth="1"/>
    <col min="85" max="85" width="36.7109375" style="11" hidden="1" customWidth="1"/>
    <col min="86" max="87" width="11.5703125" style="11" hidden="1" customWidth="1"/>
    <col min="88" max="91" width="11.5703125" style="11" customWidth="1"/>
    <col min="92" max="16384" width="11.5703125" style="11"/>
  </cols>
  <sheetData>
    <row r="1" spans="1:64" ht="15.6" customHeight="1">
      <c r="A1" s="440"/>
      <c r="B1" s="441"/>
      <c r="C1" s="441"/>
      <c r="D1" s="441"/>
      <c r="E1" s="441"/>
      <c r="F1" s="441"/>
      <c r="G1" s="441"/>
      <c r="H1" s="441"/>
      <c r="I1" s="441"/>
      <c r="J1" s="441"/>
      <c r="K1" s="9"/>
      <c r="L1" s="9"/>
      <c r="M1" s="9"/>
      <c r="N1" s="9"/>
      <c r="O1" s="10"/>
      <c r="P1" s="446" t="s">
        <v>350</v>
      </c>
      <c r="Q1" s="447"/>
      <c r="R1" s="447"/>
      <c r="S1" s="447"/>
      <c r="T1" s="447"/>
      <c r="U1" s="448"/>
      <c r="V1" s="580" t="s">
        <v>422</v>
      </c>
      <c r="W1" s="581"/>
      <c r="X1" s="581"/>
      <c r="Y1" s="581"/>
      <c r="Z1" s="581"/>
      <c r="AA1" s="581"/>
      <c r="AB1" s="581"/>
      <c r="AC1" s="581"/>
      <c r="AD1" s="581"/>
      <c r="AE1" s="581"/>
      <c r="AF1" s="581"/>
      <c r="AG1" s="581"/>
      <c r="AH1" s="581"/>
      <c r="AI1" s="581"/>
      <c r="AJ1" s="581"/>
      <c r="AK1" s="581"/>
      <c r="AL1" s="581"/>
      <c r="AM1" s="581"/>
      <c r="AN1" s="581"/>
      <c r="AO1" s="581"/>
      <c r="AP1" s="581"/>
      <c r="AQ1" s="581"/>
      <c r="AR1" s="581"/>
      <c r="AS1" s="581"/>
      <c r="AT1" s="581"/>
      <c r="AU1" s="581"/>
      <c r="AV1" s="581"/>
      <c r="AW1" s="581"/>
      <c r="AX1" s="581"/>
      <c r="AY1" s="581"/>
      <c r="AZ1" s="582"/>
      <c r="BA1" s="568" t="s">
        <v>423</v>
      </c>
      <c r="BB1" s="569"/>
      <c r="BC1" s="569"/>
      <c r="BD1" s="569"/>
      <c r="BE1" s="569"/>
      <c r="BF1" s="570"/>
      <c r="BG1" s="565" t="s">
        <v>424</v>
      </c>
    </row>
    <row r="2" spans="1:64" ht="15.6" customHeight="1">
      <c r="A2" s="442"/>
      <c r="B2" s="443"/>
      <c r="C2" s="443"/>
      <c r="D2" s="443"/>
      <c r="E2" s="443"/>
      <c r="F2" s="443"/>
      <c r="G2" s="443"/>
      <c r="H2" s="443"/>
      <c r="I2" s="443"/>
      <c r="J2" s="443"/>
      <c r="K2" s="12"/>
      <c r="L2" s="12"/>
      <c r="M2" s="12"/>
      <c r="N2" s="12"/>
      <c r="O2" s="13"/>
      <c r="P2" s="449"/>
      <c r="Q2" s="450"/>
      <c r="R2" s="450"/>
      <c r="S2" s="450"/>
      <c r="T2" s="450"/>
      <c r="U2" s="451"/>
      <c r="V2" s="583"/>
      <c r="W2" s="584"/>
      <c r="X2" s="584"/>
      <c r="Y2" s="584"/>
      <c r="Z2" s="584"/>
      <c r="AA2" s="584"/>
      <c r="AB2" s="584"/>
      <c r="AC2" s="584"/>
      <c r="AD2" s="584"/>
      <c r="AE2" s="584"/>
      <c r="AF2" s="584"/>
      <c r="AG2" s="584"/>
      <c r="AH2" s="584"/>
      <c r="AI2" s="584"/>
      <c r="AJ2" s="584"/>
      <c r="AK2" s="584"/>
      <c r="AL2" s="584"/>
      <c r="AM2" s="584"/>
      <c r="AN2" s="584"/>
      <c r="AO2" s="584"/>
      <c r="AP2" s="584"/>
      <c r="AQ2" s="584"/>
      <c r="AR2" s="584"/>
      <c r="AS2" s="584"/>
      <c r="AT2" s="584"/>
      <c r="AU2" s="584"/>
      <c r="AV2" s="584"/>
      <c r="AW2" s="584"/>
      <c r="AX2" s="584"/>
      <c r="AY2" s="584"/>
      <c r="AZ2" s="585"/>
      <c r="BA2" s="571"/>
      <c r="BB2" s="572"/>
      <c r="BC2" s="572"/>
      <c r="BD2" s="572"/>
      <c r="BE2" s="572"/>
      <c r="BF2" s="573"/>
      <c r="BG2" s="566"/>
    </row>
    <row r="3" spans="1:64" ht="15.6" customHeight="1">
      <c r="A3" s="442"/>
      <c r="B3" s="443"/>
      <c r="C3" s="443"/>
      <c r="D3" s="443"/>
      <c r="E3" s="443"/>
      <c r="F3" s="443"/>
      <c r="G3" s="443"/>
      <c r="H3" s="443"/>
      <c r="I3" s="443"/>
      <c r="J3" s="443"/>
      <c r="K3" s="12"/>
      <c r="L3" s="12"/>
      <c r="M3" s="12"/>
      <c r="N3" s="12"/>
      <c r="O3" s="13"/>
      <c r="P3" s="449" t="s">
        <v>425</v>
      </c>
      <c r="Q3" s="450"/>
      <c r="R3" s="450"/>
      <c r="S3" s="450"/>
      <c r="T3" s="450"/>
      <c r="U3" s="451"/>
      <c r="V3" s="586" t="s">
        <v>426</v>
      </c>
      <c r="W3" s="587"/>
      <c r="X3" s="587"/>
      <c r="Y3" s="587"/>
      <c r="Z3" s="587"/>
      <c r="AA3" s="587"/>
      <c r="AB3" s="587"/>
      <c r="AC3" s="587"/>
      <c r="AD3" s="587"/>
      <c r="AE3" s="587"/>
      <c r="AF3" s="587"/>
      <c r="AG3" s="587"/>
      <c r="AH3" s="587"/>
      <c r="AI3" s="587"/>
      <c r="AJ3" s="587"/>
      <c r="AK3" s="587"/>
      <c r="AL3" s="587"/>
      <c r="AM3" s="587"/>
      <c r="AN3" s="587"/>
      <c r="AO3" s="587"/>
      <c r="AP3" s="587"/>
      <c r="AQ3" s="587"/>
      <c r="AR3" s="587"/>
      <c r="AS3" s="587"/>
      <c r="AT3" s="587"/>
      <c r="AU3" s="587"/>
      <c r="AV3" s="587"/>
      <c r="AW3" s="587"/>
      <c r="AX3" s="587"/>
      <c r="AY3" s="587"/>
      <c r="AZ3" s="588"/>
      <c r="BA3" s="574" t="s">
        <v>427</v>
      </c>
      <c r="BB3" s="575"/>
      <c r="BC3" s="575"/>
      <c r="BD3" s="575"/>
      <c r="BE3" s="575"/>
      <c r="BF3" s="576"/>
      <c r="BG3" s="566" t="str">
        <f>+"06"</f>
        <v>06</v>
      </c>
    </row>
    <row r="4" spans="1:64" ht="15.6" customHeight="1" thickBot="1">
      <c r="A4" s="444"/>
      <c r="B4" s="445"/>
      <c r="C4" s="445"/>
      <c r="D4" s="445"/>
      <c r="E4" s="445"/>
      <c r="F4" s="445"/>
      <c r="G4" s="445"/>
      <c r="H4" s="445"/>
      <c r="I4" s="445"/>
      <c r="J4" s="445"/>
      <c r="K4" s="14"/>
      <c r="L4" s="14"/>
      <c r="M4" s="14"/>
      <c r="N4" s="14"/>
      <c r="O4" s="15"/>
      <c r="P4" s="452"/>
      <c r="Q4" s="453"/>
      <c r="R4" s="453"/>
      <c r="S4" s="453"/>
      <c r="T4" s="453"/>
      <c r="U4" s="454"/>
      <c r="V4" s="589"/>
      <c r="W4" s="590"/>
      <c r="X4" s="590"/>
      <c r="Y4" s="590"/>
      <c r="Z4" s="590"/>
      <c r="AA4" s="590"/>
      <c r="AB4" s="590"/>
      <c r="AC4" s="590"/>
      <c r="AD4" s="590"/>
      <c r="AE4" s="590"/>
      <c r="AF4" s="590"/>
      <c r="AG4" s="590"/>
      <c r="AH4" s="590"/>
      <c r="AI4" s="590"/>
      <c r="AJ4" s="590"/>
      <c r="AK4" s="590"/>
      <c r="AL4" s="590"/>
      <c r="AM4" s="590"/>
      <c r="AN4" s="590"/>
      <c r="AO4" s="590"/>
      <c r="AP4" s="590"/>
      <c r="AQ4" s="590"/>
      <c r="AR4" s="590"/>
      <c r="AS4" s="590"/>
      <c r="AT4" s="590"/>
      <c r="AU4" s="590"/>
      <c r="AV4" s="590"/>
      <c r="AW4" s="590"/>
      <c r="AX4" s="590"/>
      <c r="AY4" s="590"/>
      <c r="AZ4" s="591"/>
      <c r="BA4" s="577"/>
      <c r="BB4" s="578"/>
      <c r="BC4" s="578"/>
      <c r="BD4" s="578"/>
      <c r="BE4" s="578"/>
      <c r="BF4" s="579"/>
      <c r="BG4" s="567"/>
    </row>
    <row r="5" spans="1:64" ht="15.6" customHeight="1">
      <c r="A5" s="18"/>
      <c r="BG5" s="20"/>
    </row>
    <row r="6" spans="1:64" ht="31.15" customHeight="1">
      <c r="A6" s="18"/>
      <c r="C6" s="19"/>
      <c r="D6" s="488" t="s">
        <v>2</v>
      </c>
      <c r="E6" s="488"/>
      <c r="F6" s="488"/>
      <c r="G6" s="488"/>
      <c r="J6" s="19"/>
      <c r="K6" s="596" t="str">
        <f>IF('Contexto Proceso'!$B$2="","",'Contexto Proceso'!$B$2)</f>
        <v>Planeación del Sistema de Gestión Integrado</v>
      </c>
      <c r="L6" s="596"/>
      <c r="M6" s="596"/>
      <c r="N6" s="596"/>
      <c r="O6" s="596"/>
      <c r="P6" s="596"/>
      <c r="Q6" s="596"/>
      <c r="R6" s="596"/>
      <c r="S6" s="596"/>
      <c r="T6" s="596"/>
      <c r="U6" s="596"/>
      <c r="V6" s="596"/>
      <c r="W6" s="596"/>
      <c r="X6" s="596"/>
      <c r="Y6" s="596"/>
      <c r="Z6" s="596"/>
      <c r="AA6" s="596"/>
      <c r="AB6" s="596"/>
      <c r="AC6" s="596"/>
      <c r="AD6" s="596"/>
      <c r="AE6" s="596"/>
      <c r="AF6" s="596"/>
      <c r="AG6" s="596"/>
      <c r="AH6" s="596"/>
      <c r="AI6" s="596"/>
      <c r="AJ6" s="596"/>
      <c r="AK6" s="596"/>
      <c r="AL6" s="596"/>
      <c r="AM6" s="596"/>
      <c r="AN6" s="596"/>
      <c r="AO6" s="596"/>
      <c r="AP6" s="596"/>
      <c r="AQ6" s="596"/>
      <c r="AR6" s="596"/>
      <c r="AS6" s="596"/>
      <c r="AT6" s="596"/>
      <c r="AU6" s="596"/>
      <c r="AV6" s="596"/>
      <c r="AW6" s="596"/>
      <c r="AX6" s="596"/>
      <c r="AY6" s="596"/>
      <c r="AZ6" s="596"/>
      <c r="BA6" s="596"/>
      <c r="BB6" s="596"/>
      <c r="BC6" s="596"/>
      <c r="BD6" s="596"/>
      <c r="BE6" s="596"/>
      <c r="BF6" s="596"/>
      <c r="BG6" s="20"/>
    </row>
    <row r="7" spans="1:64" ht="11.45" customHeight="1">
      <c r="A7" s="18"/>
      <c r="C7" s="19"/>
      <c r="D7" s="19"/>
      <c r="E7" s="19"/>
      <c r="F7" s="19"/>
      <c r="H7" s="19"/>
      <c r="I7" s="19"/>
      <c r="J7" s="19"/>
      <c r="O7" s="19"/>
      <c r="P7" s="176"/>
      <c r="Q7" s="176"/>
      <c r="R7" s="176"/>
      <c r="S7" s="176"/>
      <c r="T7" s="19"/>
      <c r="U7" s="19"/>
      <c r="V7" s="21"/>
      <c r="W7" s="21"/>
      <c r="X7" s="21"/>
      <c r="Y7" s="21"/>
      <c r="Z7" s="21"/>
      <c r="AA7" s="21"/>
      <c r="AB7" s="21"/>
      <c r="AC7" s="21"/>
      <c r="AD7" s="21"/>
      <c r="AE7" s="21"/>
      <c r="AF7" s="21"/>
      <c r="AG7" s="21"/>
      <c r="AH7" s="21"/>
      <c r="AI7" s="21"/>
      <c r="AJ7" s="21"/>
      <c r="AK7" s="21"/>
      <c r="AL7" s="21"/>
      <c r="AM7" s="21"/>
      <c r="AN7" s="21"/>
      <c r="AO7" s="21"/>
      <c r="AP7" s="21"/>
      <c r="BG7" s="20"/>
    </row>
    <row r="8" spans="1:64" ht="31.15" customHeight="1">
      <c r="A8" s="18"/>
      <c r="C8" s="19"/>
      <c r="D8" s="488" t="s">
        <v>360</v>
      </c>
      <c r="E8" s="488"/>
      <c r="F8" s="488"/>
      <c r="G8" s="488"/>
      <c r="J8" s="22"/>
      <c r="K8" s="596" t="str">
        <f>IF('Contexto Proceso'!$B$10="","",'Contexto Proceso'!$B$10)</f>
        <v>Realizar una adecuada planeación del sistema de gestión integrado mediante la identificación de requisitos de las normas de calidad y medio ambiente necesarios para el establecidmiento de la información documentada requerida, con el fin de contribuir con la eficacia y efectividad institucional</v>
      </c>
      <c r="L8" s="596"/>
      <c r="M8" s="596"/>
      <c r="N8" s="596"/>
      <c r="O8" s="596"/>
      <c r="P8" s="596"/>
      <c r="Q8" s="596"/>
      <c r="R8" s="596"/>
      <c r="S8" s="596"/>
      <c r="T8" s="596"/>
      <c r="U8" s="596"/>
      <c r="V8" s="596"/>
      <c r="W8" s="596"/>
      <c r="X8" s="596"/>
      <c r="Y8" s="596"/>
      <c r="Z8" s="596"/>
      <c r="AA8" s="596"/>
      <c r="AB8" s="596"/>
      <c r="AC8" s="596"/>
      <c r="AD8" s="596"/>
      <c r="AE8" s="596"/>
      <c r="AF8" s="596"/>
      <c r="AG8" s="596"/>
      <c r="AH8" s="596"/>
      <c r="AI8" s="596"/>
      <c r="AJ8" s="596"/>
      <c r="AK8" s="596"/>
      <c r="AL8" s="596"/>
      <c r="AM8" s="596"/>
      <c r="AN8" s="596"/>
      <c r="AO8" s="596"/>
      <c r="AP8" s="596"/>
      <c r="AQ8" s="596"/>
      <c r="AR8" s="596"/>
      <c r="AS8" s="596"/>
      <c r="AT8" s="596"/>
      <c r="AU8" s="596"/>
      <c r="AV8" s="596"/>
      <c r="AW8" s="596"/>
      <c r="AX8" s="596"/>
      <c r="AY8" s="596"/>
      <c r="AZ8" s="596"/>
      <c r="BA8" s="596"/>
      <c r="BB8" s="596"/>
      <c r="BC8" s="596"/>
      <c r="BD8" s="596"/>
      <c r="BE8" s="596"/>
      <c r="BF8" s="596"/>
      <c r="BG8" s="20"/>
    </row>
    <row r="9" spans="1:64" ht="11.45" customHeight="1">
      <c r="A9" s="18"/>
      <c r="C9" s="19"/>
      <c r="D9" s="176"/>
      <c r="E9" s="176"/>
      <c r="F9" s="176"/>
      <c r="G9" s="176"/>
      <c r="J9" s="22"/>
      <c r="K9" s="177"/>
      <c r="L9" s="177"/>
      <c r="M9" s="177"/>
      <c r="N9" s="177"/>
      <c r="O9" s="177"/>
      <c r="P9" s="177"/>
      <c r="Q9" s="177"/>
      <c r="R9" s="177"/>
      <c r="S9" s="177"/>
      <c r="T9" s="177"/>
      <c r="U9" s="177"/>
      <c r="V9" s="177"/>
      <c r="W9" s="177"/>
      <c r="X9" s="177"/>
      <c r="Y9" s="177"/>
      <c r="Z9" s="177"/>
      <c r="AA9" s="177"/>
      <c r="AB9" s="177"/>
      <c r="AC9" s="177"/>
      <c r="AD9" s="177"/>
      <c r="AE9" s="177"/>
      <c r="AF9" s="177"/>
      <c r="AG9" s="177"/>
      <c r="AH9" s="177"/>
      <c r="AI9" s="177"/>
      <c r="AJ9" s="177"/>
      <c r="AK9" s="177"/>
      <c r="AL9" s="177"/>
      <c r="AM9" s="177"/>
      <c r="AN9" s="177"/>
      <c r="AO9" s="177"/>
      <c r="AP9" s="177"/>
      <c r="AQ9" s="177"/>
      <c r="AR9" s="177"/>
      <c r="AS9" s="177"/>
      <c r="AT9" s="177"/>
      <c r="AU9" s="177"/>
      <c r="AV9" s="177"/>
      <c r="AW9" s="177"/>
      <c r="AX9" s="177"/>
      <c r="AY9" s="177"/>
      <c r="AZ9" s="177"/>
      <c r="BA9" s="177"/>
      <c r="BB9" s="177"/>
      <c r="BG9" s="20"/>
    </row>
    <row r="10" spans="1:64" ht="31.15" customHeight="1">
      <c r="A10" s="18"/>
      <c r="C10" s="19"/>
      <c r="D10" s="488" t="s">
        <v>428</v>
      </c>
      <c r="E10" s="488"/>
      <c r="F10" s="488"/>
      <c r="G10" s="488"/>
      <c r="H10" s="488"/>
      <c r="I10" s="488"/>
      <c r="J10" s="22"/>
      <c r="K10" s="497"/>
      <c r="L10" s="498"/>
      <c r="M10" s="498"/>
      <c r="N10" s="498"/>
      <c r="O10" s="498"/>
      <c r="P10" s="498"/>
      <c r="Q10" s="498"/>
      <c r="R10" s="498"/>
      <c r="S10" s="498"/>
      <c r="T10" s="498"/>
      <c r="U10" s="498"/>
      <c r="V10" s="498"/>
      <c r="W10" s="498"/>
      <c r="X10" s="498"/>
      <c r="Y10" s="498"/>
      <c r="Z10" s="498"/>
      <c r="AA10" s="498"/>
      <c r="AB10" s="498"/>
      <c r="AC10" s="498"/>
      <c r="AD10" s="498"/>
      <c r="AE10" s="498"/>
      <c r="AF10" s="498"/>
      <c r="AG10" s="498"/>
      <c r="AH10" s="498"/>
      <c r="AI10" s="498"/>
      <c r="AJ10" s="499"/>
      <c r="AK10" s="101"/>
      <c r="AL10" s="22"/>
      <c r="AM10" s="22"/>
      <c r="AN10" s="22"/>
      <c r="AO10" s="22"/>
      <c r="AP10" s="22"/>
      <c r="AQ10" s="500" t="s">
        <v>430</v>
      </c>
      <c r="AR10" s="500"/>
      <c r="AS10" s="500"/>
      <c r="AT10" s="500"/>
      <c r="AU10" s="500"/>
      <c r="AV10" s="500"/>
      <c r="AW10" s="595"/>
      <c r="AX10" s="592"/>
      <c r="AY10" s="593"/>
      <c r="AZ10" s="593"/>
      <c r="BA10" s="593"/>
      <c r="BB10" s="593"/>
      <c r="BC10" s="593"/>
      <c r="BD10" s="593"/>
      <c r="BE10" s="593"/>
      <c r="BF10" s="594"/>
      <c r="BG10" s="20"/>
    </row>
    <row r="11" spans="1:64" ht="20.25" customHeight="1">
      <c r="A11" s="18"/>
      <c r="C11" s="19"/>
      <c r="D11" s="19"/>
      <c r="E11" s="19"/>
      <c r="F11" s="176"/>
      <c r="G11" s="176"/>
      <c r="H11" s="176"/>
      <c r="I11" s="176"/>
      <c r="J11" s="22"/>
      <c r="K11" s="177"/>
      <c r="L11" s="177"/>
      <c r="M11" s="177"/>
      <c r="N11" s="177"/>
      <c r="O11" s="177"/>
      <c r="P11" s="177"/>
      <c r="Q11" s="177"/>
      <c r="R11" s="177"/>
      <c r="S11" s="177"/>
      <c r="T11" s="177"/>
      <c r="U11" s="177"/>
      <c r="V11" s="177"/>
      <c r="W11" s="177"/>
      <c r="X11" s="177"/>
      <c r="Y11" s="177"/>
      <c r="Z11" s="177"/>
      <c r="AA11" s="177"/>
      <c r="AB11" s="177"/>
      <c r="AC11" s="177"/>
      <c r="AD11" s="177"/>
      <c r="AE11" s="177"/>
      <c r="AF11" s="177"/>
      <c r="AG11" s="177"/>
      <c r="AH11" s="177"/>
      <c r="AI11" s="177"/>
      <c r="AJ11" s="177"/>
      <c r="AK11" s="177"/>
      <c r="AL11" s="177"/>
      <c r="AM11" s="177"/>
      <c r="AN11" s="177"/>
      <c r="AO11" s="177"/>
      <c r="AP11" s="177"/>
      <c r="AQ11" s="177"/>
      <c r="AR11" s="177"/>
      <c r="AS11" s="177"/>
      <c r="AT11" s="495" t="s">
        <v>431</v>
      </c>
      <c r="AU11" s="495"/>
      <c r="AV11" s="495"/>
      <c r="AW11" s="495"/>
      <c r="AX11" s="495"/>
      <c r="AY11" s="495"/>
      <c r="AZ11" s="495"/>
      <c r="BA11" s="495"/>
      <c r="BB11" s="495"/>
      <c r="BC11" s="495"/>
      <c r="BG11" s="20"/>
    </row>
    <row r="12" spans="1:64" ht="23.45" customHeight="1">
      <c r="A12" s="18"/>
      <c r="C12" s="19"/>
      <c r="D12" s="19"/>
      <c r="E12" s="19"/>
      <c r="F12" s="176"/>
      <c r="G12" s="176"/>
      <c r="H12" s="176"/>
      <c r="I12" s="176"/>
      <c r="J12" s="22"/>
      <c r="K12" s="177"/>
      <c r="L12" s="177"/>
      <c r="M12" s="177"/>
      <c r="N12" s="177"/>
      <c r="O12" s="177"/>
      <c r="P12" s="177"/>
      <c r="Q12" s="177"/>
      <c r="R12" s="177"/>
      <c r="S12" s="177"/>
      <c r="T12" s="177"/>
      <c r="U12" s="177"/>
      <c r="V12" s="177"/>
      <c r="W12" s="177"/>
      <c r="X12" s="177"/>
      <c r="Y12" s="177"/>
      <c r="Z12" s="177"/>
      <c r="AA12" s="177"/>
      <c r="AB12" s="177"/>
      <c r="AC12" s="177"/>
      <c r="AD12" s="177"/>
      <c r="AE12" s="177"/>
      <c r="AF12" s="177"/>
      <c r="AG12" s="177"/>
      <c r="AH12" s="177"/>
      <c r="AI12" s="177"/>
      <c r="AJ12" s="177"/>
      <c r="AK12" s="177"/>
      <c r="AL12" s="177"/>
      <c r="AM12" s="177"/>
      <c r="AN12" s="177"/>
      <c r="AO12" s="177"/>
      <c r="AP12" s="177"/>
      <c r="AQ12" s="177"/>
      <c r="AR12" s="177"/>
      <c r="AS12" s="177"/>
      <c r="AT12" s="23"/>
      <c r="AU12" s="23"/>
      <c r="AV12" s="23"/>
      <c r="AW12" s="23"/>
      <c r="AX12" s="23"/>
      <c r="AY12" s="23"/>
      <c r="AZ12" s="23"/>
      <c r="BA12" s="23"/>
      <c r="BB12" s="23"/>
      <c r="BC12" s="23"/>
      <c r="BG12" s="20"/>
      <c r="BJ12" s="104" t="s">
        <v>0</v>
      </c>
      <c r="BK12" s="24" t="s">
        <v>432</v>
      </c>
    </row>
    <row r="13" spans="1:64" ht="31.15" customHeight="1">
      <c r="A13" s="18"/>
      <c r="C13" s="19"/>
      <c r="E13" s="22"/>
      <c r="F13" s="22"/>
      <c r="G13" s="22"/>
      <c r="H13" s="22"/>
      <c r="I13" s="22"/>
      <c r="J13" s="22"/>
      <c r="L13" s="22"/>
      <c r="M13" s="500" t="s">
        <v>1</v>
      </c>
      <c r="N13" s="500"/>
      <c r="O13" s="500"/>
      <c r="P13" s="500"/>
      <c r="Q13" s="500"/>
      <c r="R13" s="500"/>
      <c r="S13" s="500"/>
      <c r="T13" s="500"/>
      <c r="U13" s="22"/>
      <c r="V13" s="497"/>
      <c r="W13" s="498"/>
      <c r="X13" s="498"/>
      <c r="Y13" s="498"/>
      <c r="Z13" s="498"/>
      <c r="AA13" s="498"/>
      <c r="AB13" s="498"/>
      <c r="AC13" s="498"/>
      <c r="AD13" s="498"/>
      <c r="AE13" s="498"/>
      <c r="AF13" s="498"/>
      <c r="AG13" s="498"/>
      <c r="AH13" s="498"/>
      <c r="AI13" s="498"/>
      <c r="AJ13" s="499"/>
      <c r="AK13" s="25" t="str">
        <f>IF(V13=Datos!B2,1,IF(V13=Datos!B3,2,IF(V13=Datos!B4,3,IF(V13=Datos!B5,4,IF(V13=Datos!B6,5,"")))))</f>
        <v/>
      </c>
      <c r="AU13" s="177"/>
      <c r="AV13" s="177"/>
      <c r="AW13" s="177"/>
      <c r="AX13" s="177"/>
      <c r="AY13" s="177"/>
      <c r="AZ13" s="177"/>
      <c r="BA13" s="177"/>
      <c r="BB13" s="177"/>
      <c r="BG13" s="20"/>
      <c r="BJ13" s="26">
        <v>1</v>
      </c>
      <c r="BK13" s="26" t="s">
        <v>433</v>
      </c>
      <c r="BL13" s="11" t="s">
        <v>434</v>
      </c>
    </row>
    <row r="14" spans="1:64" ht="30" customHeight="1" thickBot="1">
      <c r="A14" s="34"/>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BG14" s="20"/>
      <c r="BJ14" s="26">
        <v>2</v>
      </c>
      <c r="BK14" s="26" t="s">
        <v>156</v>
      </c>
      <c r="BL14" s="11" t="s">
        <v>435</v>
      </c>
    </row>
    <row r="15" spans="1:64" ht="32.450000000000003" customHeight="1" thickBot="1">
      <c r="A15" s="380" t="str">
        <f>IF(AK13=Datos!$A$6,"IDENTIFICACIÓN DE LA OPORTUNIDAD","IDENTIFICACIÓN DEL RIESGO")</f>
        <v>IDENTIFICACIÓN DEL RIESGO</v>
      </c>
      <c r="B15" s="381"/>
      <c r="C15" s="381"/>
      <c r="D15" s="381"/>
      <c r="E15" s="381"/>
      <c r="F15" s="381"/>
      <c r="G15" s="381"/>
      <c r="H15" s="381"/>
      <c r="I15" s="381"/>
      <c r="J15" s="382"/>
      <c r="K15" s="27"/>
      <c r="L15" s="27"/>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7"/>
      <c r="BJ15" s="26">
        <v>3</v>
      </c>
      <c r="BK15" s="26" t="s">
        <v>436</v>
      </c>
      <c r="BL15" s="11" t="s">
        <v>437</v>
      </c>
    </row>
    <row r="16" spans="1:64" ht="15.6" customHeight="1">
      <c r="A16" s="18"/>
      <c r="B16" s="28"/>
      <c r="C16" s="28"/>
      <c r="D16" s="28"/>
      <c r="E16" s="28"/>
      <c r="F16" s="28"/>
      <c r="G16" s="28"/>
      <c r="H16" s="28"/>
      <c r="I16" s="28"/>
      <c r="J16" s="28"/>
      <c r="BG16" s="20"/>
      <c r="BJ16" s="26">
        <v>4</v>
      </c>
      <c r="BK16" s="26" t="s">
        <v>438</v>
      </c>
      <c r="BL16" s="11" t="s">
        <v>439</v>
      </c>
    </row>
    <row r="17" spans="1:85" ht="15.6" customHeight="1">
      <c r="A17" s="18"/>
      <c r="B17" s="28"/>
      <c r="C17" s="28"/>
      <c r="D17" s="455" t="s">
        <v>440</v>
      </c>
      <c r="E17" s="455"/>
      <c r="F17" s="455"/>
      <c r="G17" s="455"/>
      <c r="H17" s="455"/>
      <c r="I17" s="455"/>
      <c r="J17" s="455"/>
      <c r="K17" s="455"/>
      <c r="L17" s="455"/>
      <c r="M17" s="455"/>
      <c r="N17" s="455"/>
      <c r="O17" s="455"/>
      <c r="P17" s="455"/>
      <c r="Q17" s="455"/>
      <c r="S17" s="455" t="s">
        <v>441</v>
      </c>
      <c r="T17" s="455"/>
      <c r="U17" s="455"/>
      <c r="V17" s="455"/>
      <c r="X17" s="455" t="s">
        <v>442</v>
      </c>
      <c r="Y17" s="455"/>
      <c r="Z17" s="455"/>
      <c r="AA17" s="455"/>
      <c r="AB17" s="455"/>
      <c r="AC17" s="455"/>
      <c r="AD17" s="455"/>
      <c r="AE17" s="455"/>
      <c r="AF17" s="455"/>
      <c r="AG17" s="455"/>
      <c r="AH17" s="455"/>
      <c r="AI17" s="455"/>
      <c r="AJ17" s="455"/>
      <c r="AK17" s="455"/>
      <c r="AL17" s="455"/>
      <c r="AM17" s="455"/>
      <c r="AN17" s="455"/>
      <c r="AO17" s="455"/>
      <c r="AP17" s="455"/>
      <c r="AQ17" s="455"/>
      <c r="AR17" s="455"/>
      <c r="AS17" s="455"/>
      <c r="AT17" s="455"/>
      <c r="AU17" s="455"/>
      <c r="AV17" s="455"/>
      <c r="AW17" s="455"/>
      <c r="AX17" s="455"/>
      <c r="AY17" s="455"/>
      <c r="AZ17" s="455"/>
      <c r="BA17" s="455"/>
      <c r="BB17" s="455"/>
      <c r="BG17" s="20"/>
      <c r="BJ17" s="26">
        <v>5</v>
      </c>
      <c r="BK17" s="26" t="s">
        <v>171</v>
      </c>
      <c r="BL17" s="11" t="s">
        <v>443</v>
      </c>
    </row>
    <row r="18" spans="1:85" ht="31.15" customHeight="1">
      <c r="A18" s="18"/>
      <c r="D18" s="456"/>
      <c r="E18" s="456"/>
      <c r="F18" s="456"/>
      <c r="G18" s="456"/>
      <c r="H18" s="456"/>
      <c r="I18" s="456"/>
      <c r="J18" s="456"/>
      <c r="K18" s="456"/>
      <c r="L18" s="456"/>
      <c r="M18" s="456"/>
      <c r="N18" s="456"/>
      <c r="O18" s="456"/>
      <c r="P18" s="456"/>
      <c r="Q18" s="456"/>
      <c r="S18" s="456"/>
      <c r="T18" s="456"/>
      <c r="U18" s="456"/>
      <c r="V18" s="456"/>
      <c r="X18" s="456"/>
      <c r="Y18" s="456"/>
      <c r="Z18" s="456"/>
      <c r="AA18" s="456"/>
      <c r="AB18" s="456"/>
      <c r="AC18" s="456"/>
      <c r="AD18" s="456"/>
      <c r="AE18" s="456"/>
      <c r="AF18" s="456"/>
      <c r="AG18" s="456"/>
      <c r="AH18" s="456"/>
      <c r="AI18" s="456"/>
      <c r="AJ18" s="456"/>
      <c r="AK18" s="456"/>
      <c r="AL18" s="456"/>
      <c r="AM18" s="456"/>
      <c r="AN18" s="456"/>
      <c r="AO18" s="456"/>
      <c r="AP18" s="456"/>
      <c r="AQ18" s="456"/>
      <c r="AR18" s="456"/>
      <c r="AS18" s="456"/>
      <c r="AT18" s="456"/>
      <c r="AU18" s="456"/>
      <c r="AV18" s="456"/>
      <c r="AW18" s="456"/>
      <c r="AX18" s="456"/>
      <c r="AY18" s="456"/>
      <c r="AZ18" s="456"/>
      <c r="BA18" s="456"/>
      <c r="BB18" s="456"/>
      <c r="BC18" s="456"/>
      <c r="BD18" s="456"/>
      <c r="BE18" s="456"/>
      <c r="BF18" s="456"/>
      <c r="BG18" s="20"/>
    </row>
    <row r="19" spans="1:85" ht="15.6" customHeight="1">
      <c r="A19" s="18"/>
      <c r="B19" s="39"/>
      <c r="C19" s="39"/>
      <c r="D19" s="39"/>
      <c r="E19" s="39"/>
      <c r="BF19" s="140"/>
      <c r="BG19" s="102" t="s">
        <v>22</v>
      </c>
      <c r="BK19" s="11" t="s">
        <v>445</v>
      </c>
      <c r="BL19" s="11" t="s">
        <v>446</v>
      </c>
      <c r="BM19" s="11" t="s">
        <v>447</v>
      </c>
      <c r="BN19" s="11" t="s">
        <v>448</v>
      </c>
      <c r="BO19" s="11" t="s">
        <v>449</v>
      </c>
      <c r="BP19" s="11" t="s">
        <v>450</v>
      </c>
      <c r="BQ19" s="11" t="s">
        <v>451</v>
      </c>
      <c r="BS19" s="11" t="s">
        <v>452</v>
      </c>
      <c r="BT19" s="11" t="s">
        <v>453</v>
      </c>
      <c r="BU19" s="11" t="s">
        <v>454</v>
      </c>
      <c r="BV19" s="11" t="s">
        <v>455</v>
      </c>
      <c r="BW19" s="11" t="s">
        <v>456</v>
      </c>
      <c r="BX19" s="11" t="s">
        <v>457</v>
      </c>
      <c r="BY19" s="11" t="s">
        <v>458</v>
      </c>
      <c r="CA19" s="11" t="s">
        <v>459</v>
      </c>
      <c r="CB19" s="11" t="s">
        <v>460</v>
      </c>
      <c r="CC19" s="11" t="s">
        <v>461</v>
      </c>
      <c r="CD19" s="11" t="s">
        <v>462</v>
      </c>
      <c r="CE19" s="11" t="s">
        <v>463</v>
      </c>
      <c r="CF19" s="11" t="s">
        <v>464</v>
      </c>
      <c r="CG19" s="11" t="s">
        <v>465</v>
      </c>
    </row>
    <row r="20" spans="1:85" ht="15.6" customHeight="1">
      <c r="A20" s="18"/>
      <c r="B20" s="39"/>
      <c r="C20" s="39"/>
      <c r="D20" s="496" t="str">
        <f>IF(AK13=Datos!$A$6,"Nombre de la oportunidad","Nombre del riesgo")</f>
        <v>Nombre del riesgo</v>
      </c>
      <c r="E20" s="496"/>
      <c r="F20" s="496"/>
      <c r="G20" s="496"/>
      <c r="H20" s="496"/>
      <c r="I20" s="496"/>
      <c r="J20" s="496"/>
      <c r="K20" s="496"/>
      <c r="L20" s="496"/>
      <c r="M20" s="496"/>
      <c r="N20" s="496"/>
      <c r="O20" s="496"/>
      <c r="P20" s="496"/>
      <c r="Q20" s="496"/>
      <c r="R20" s="496"/>
      <c r="S20" s="496"/>
      <c r="T20" s="496"/>
      <c r="U20" s="496"/>
      <c r="V20" s="496"/>
      <c r="W20" s="496"/>
      <c r="X20" s="496"/>
      <c r="Y20" s="496"/>
      <c r="Z20" s="496"/>
      <c r="AA20" s="496"/>
      <c r="AB20" s="496"/>
      <c r="AC20" s="496"/>
      <c r="AD20" s="496"/>
      <c r="AE20" s="496"/>
      <c r="AF20" s="496"/>
      <c r="AG20" s="496"/>
      <c r="AH20" s="496"/>
      <c r="AI20" s="496"/>
      <c r="AJ20" s="496"/>
      <c r="AK20" s="496"/>
      <c r="AL20" s="496"/>
      <c r="AM20" s="496"/>
      <c r="AN20" s="496"/>
      <c r="AO20" s="496"/>
      <c r="AP20" s="496"/>
      <c r="AQ20" s="496"/>
      <c r="AR20" s="496"/>
      <c r="AS20" s="496"/>
      <c r="AT20" s="496"/>
      <c r="AU20" s="496"/>
      <c r="AV20" s="496"/>
      <c r="AW20" s="496"/>
      <c r="AX20" s="496"/>
      <c r="AY20" s="496"/>
      <c r="AZ20" s="496"/>
      <c r="BA20" s="496"/>
      <c r="BB20" s="496"/>
      <c r="BC20" s="496"/>
      <c r="BG20" s="20"/>
      <c r="BK20" s="26" t="str">
        <f>IF('Contexto Estrat. Ins'!$C$7&lt;&gt;"",'Contexto Estrat. Ins'!$C$6,"")</f>
        <v>Planta de personal autorizada insuficiente frente al crecimiento de requerimientos por parte de las partes interesadas</v>
      </c>
      <c r="BL20" s="26" t="str">
        <f>IF('Contexto Estrat. Ins'!$C$8&lt;&gt;"",'Contexto Estrat. Ins'!$C$6,"")</f>
        <v>Planta de personal autorizada insuficiente frente al crecimiento de requerimientos por parte de las partes interesadas</v>
      </c>
      <c r="BM20" s="26" t="str">
        <f>IF('Contexto Estrat. Ins'!$C$9&lt;&gt;"",'Contexto Estrat. Ins'!$C$6,"")</f>
        <v>Planta de personal autorizada insuficiente frente al crecimiento de requerimientos por parte de las partes interesadas</v>
      </c>
      <c r="BN20" s="26" t="str">
        <f>IF('Contexto Estrat. Ins'!$C$10&lt;&gt;"",'Contexto Estrat. Ins'!$C$6,"")</f>
        <v>Planta de personal autorizada insuficiente frente al crecimiento de requerimientos por parte de las partes interesadas</v>
      </c>
      <c r="BO20" s="26" t="str">
        <f>IF('Contexto Estrat. Ins'!$C$11&lt;&gt;"",'Contexto Estrat. Ins'!$C$6,"")</f>
        <v/>
      </c>
      <c r="BP20" s="26" t="str">
        <f>IF('Contexto Estrat. Ins'!$C$12&lt;&gt;"",'Contexto Estrat. Ins'!$C$6,"")</f>
        <v/>
      </c>
      <c r="BQ20" s="26" t="str">
        <f>IF($D$29='Contexto Estrat. Ins'!$B$7,BK20,IF($D$29='Contexto Estrat. Ins'!$B$8,BL20,IF($D$29='Contexto Estrat. Ins'!$B$9,BM20,IF($D$29='Contexto Estrat. Ins'!$B$10,BN20,IF($D$29='Contexto Estrat. Ins'!$B$11,BO20,IF($D$29='Contexto Estrat. Ins'!$B$12,BP20,""))))))</f>
        <v/>
      </c>
      <c r="BS20" s="26" t="str">
        <f>IF('Contexto Estrat. Ins'!$C$37&lt;&gt;"",'Contexto Estrat. Ins'!$C$36,"")</f>
        <v>Definición y aplicación de los modelos de riesgo sanitario IVC-SOA e IVC-SOA PAPF</v>
      </c>
      <c r="BT20" s="26" t="str">
        <f>IF('Contexto Estrat. Ins'!$C$38&lt;&gt;"",'Contexto Estrat. Ins'!$C$36,"")</f>
        <v/>
      </c>
      <c r="BU20" s="26" t="str">
        <f>IF('Contexto Estrat. Ins'!$C$39&lt;&gt;"",'Contexto Estrat. Ins'!$C$36,"")</f>
        <v/>
      </c>
      <c r="BV20" s="26" t="str">
        <f>IF('Contexto Estrat. Ins'!$C$40&lt;&gt;"",'Contexto Estrat. Ins'!$C$36,"")</f>
        <v>Definición y aplicación de los modelos de riesgo sanitario IVC-SOA e IVC-SOA PAPF</v>
      </c>
      <c r="BW20" s="26" t="str">
        <f>IF('Contexto Estrat. Ins'!$C$41&lt;&gt;"",'Contexto Estrat. Ins'!$C$36,"")</f>
        <v/>
      </c>
      <c r="BX20" s="26" t="str">
        <f>IF('Contexto Estrat. Ins'!$C$42&lt;&gt;"",'Contexto Estrat. Ins'!$C$36,"")</f>
        <v/>
      </c>
      <c r="BY20" s="26" t="str">
        <f>IF($D$29='Contexto Estrat. Ins'!$B$37,BS20,IF($D$29='Contexto Estrat. Ins'!$B$38,BT20,IF($D$29='Contexto Estrat. Ins'!$B$39,BU20,IF($D$29='Contexto Estrat. Ins'!$B$40,BV20,IF($D$29='Contexto Estrat. Ins'!$B$41,BW20,IF($D$29='Contexto Estrat. Ins'!$B$42,BX20,""))))))</f>
        <v/>
      </c>
      <c r="CA20" s="26" t="str">
        <f>IF('Contexto Estrat. Ins'!$C$17&lt;&gt;"",'Contexto Estrat. Ins'!$C$16,"")</f>
        <v>Aprobación de presupuesto inferior a las necesidades del Invima</v>
      </c>
      <c r="CB20" s="26" t="str">
        <f>IF('Contexto Estrat. Ins'!$C$18&lt;&gt;"",'Contexto Estrat. Ins'!$C$16,"")</f>
        <v>Aprobación de presupuesto inferior a las necesidades del Invima</v>
      </c>
      <c r="CC20" s="26" t="str">
        <f>IF('Contexto Estrat. Ins'!$C$19&lt;&gt;"",'Contexto Estrat. Ins'!$C$16,"")</f>
        <v>Aprobación de presupuesto inferior a las necesidades del Invima</v>
      </c>
      <c r="CD20" s="26" t="str">
        <f>IF('Contexto Estrat. Ins'!$C$20&lt;&gt;"",'Contexto Estrat. Ins'!$C$16,"")</f>
        <v>Aprobación de presupuesto inferior a las necesidades del Invima</v>
      </c>
      <c r="CE20" s="26" t="str">
        <f>IF('Contexto Estrat. Ins'!$C$21&lt;&gt;"",'Contexto Estrat. Ins'!$C$16,"")</f>
        <v/>
      </c>
      <c r="CF20" s="26" t="str">
        <f>IF('Contexto Estrat. Ins'!$C$22&lt;&gt;"",'Contexto Estrat. Ins'!$C$16,"")</f>
        <v/>
      </c>
      <c r="CG20" s="26" t="str">
        <f>IF($D$29='Contexto Estrat. Ins'!$B$17,CA20,IF($D$29='Contexto Estrat. Ins'!$B$18,CB20,IF($D$29='Contexto Estrat. Ins'!$B$19,CC20,IF($D$29='Contexto Estrat. Ins'!$B$20,CD20,IF($D$29='Contexto Estrat. Ins'!$B$21,CE20,IF($D$29='Contexto Estrat. Ins'!$B$22,CF20,""))))))</f>
        <v/>
      </c>
    </row>
    <row r="21" spans="1:85" ht="31.9" customHeight="1">
      <c r="A21" s="18"/>
      <c r="B21" s="39"/>
      <c r="C21" s="39"/>
      <c r="D21" s="489" t="str">
        <f>IF(X18="","",CONCATENATE(D18," ",S18," ",X18))</f>
        <v/>
      </c>
      <c r="E21" s="489"/>
      <c r="F21" s="489"/>
      <c r="G21" s="489"/>
      <c r="H21" s="489"/>
      <c r="I21" s="489"/>
      <c r="J21" s="489"/>
      <c r="K21" s="489"/>
      <c r="L21" s="489"/>
      <c r="M21" s="489"/>
      <c r="N21" s="489"/>
      <c r="O21" s="489"/>
      <c r="P21" s="489"/>
      <c r="Q21" s="489"/>
      <c r="R21" s="489"/>
      <c r="S21" s="489"/>
      <c r="T21" s="489"/>
      <c r="U21" s="489"/>
      <c r="V21" s="489"/>
      <c r="W21" s="489"/>
      <c r="X21" s="489"/>
      <c r="Y21" s="489"/>
      <c r="Z21" s="489"/>
      <c r="AA21" s="489"/>
      <c r="AB21" s="489"/>
      <c r="AC21" s="489"/>
      <c r="AD21" s="489"/>
      <c r="AE21" s="489"/>
      <c r="AF21" s="489"/>
      <c r="AG21" s="489"/>
      <c r="AH21" s="489"/>
      <c r="AI21" s="489"/>
      <c r="AJ21" s="489"/>
      <c r="AK21" s="489"/>
      <c r="AL21" s="489"/>
      <c r="AM21" s="489"/>
      <c r="AN21" s="489"/>
      <c r="AO21" s="489"/>
      <c r="AP21" s="489"/>
      <c r="AQ21" s="489"/>
      <c r="AR21" s="489"/>
      <c r="AS21" s="489"/>
      <c r="AT21" s="489"/>
      <c r="AU21" s="489"/>
      <c r="AV21" s="489"/>
      <c r="AW21" s="489"/>
      <c r="AX21" s="489"/>
      <c r="AY21" s="489"/>
      <c r="AZ21" s="489"/>
      <c r="BA21" s="489"/>
      <c r="BB21" s="489"/>
      <c r="BC21" s="489"/>
      <c r="BD21" s="489"/>
      <c r="BE21" s="489"/>
      <c r="BF21" s="489"/>
      <c r="BG21" s="20"/>
      <c r="BK21" s="26" t="str">
        <f>IF('Contexto Estrat. Ins'!$D$7&lt;&gt;"",'Contexto Estrat. Ins'!$D$6,"")</f>
        <v>Rotación de personal</v>
      </c>
      <c r="BL21" s="26" t="str">
        <f>IF('Contexto Estrat. Ins'!$D$8&lt;&gt;"",'Contexto Estrat. Ins'!$D$6,"")</f>
        <v>Rotación de personal</v>
      </c>
      <c r="BM21" s="26" t="str">
        <f>IF('Contexto Estrat. Ins'!$D$9&lt;&gt;"",'Contexto Estrat. Ins'!$D$6,"")</f>
        <v>Rotación de personal</v>
      </c>
      <c r="BN21" s="26" t="str">
        <f>IF('Contexto Estrat. Ins'!$D$10&lt;&gt;"",'Contexto Estrat. Ins'!$D$6,"")</f>
        <v/>
      </c>
      <c r="BO21" s="26" t="str">
        <f>IF('Contexto Estrat. Ins'!$D$11&lt;&gt;"",'Contexto Estrat. Ins'!$D$6,"")</f>
        <v/>
      </c>
      <c r="BP21" s="26" t="str">
        <f>IF('Contexto Estrat. Ins'!$D$12&lt;&gt;"",'Contexto Estrat. Ins'!$D$6,"")</f>
        <v/>
      </c>
      <c r="BQ21" s="26" t="str">
        <f>IF($D$29='Contexto Estrat. Ins'!$B$7,BK21,IF($D$29='Contexto Estrat. Ins'!$B$8,BL21,IF($D$29='Contexto Estrat. Ins'!$B$9,BM21,IF($D$29='Contexto Estrat. Ins'!$B$10,BN21,IF($D$29='Contexto Estrat. Ins'!$B$11,BO21,IF($D$29='Contexto Estrat. Ins'!$B$12,BP21,""))))))</f>
        <v/>
      </c>
      <c r="BS21" s="26" t="str">
        <f>IF('Contexto Estrat. Ins'!$D$37&lt;&gt;"",'Contexto Estrat. Ins'!$D$36,"")</f>
        <v>Conocimiento técnico del personal del Instituto</v>
      </c>
      <c r="BT21" s="26" t="str">
        <f>IF('Contexto Estrat. Ins'!$D$38&lt;&gt;"",'Contexto Estrat. Ins'!$D$36,"")</f>
        <v>Conocimiento técnico del personal del Instituto</v>
      </c>
      <c r="BU21" s="26" t="str">
        <f>IF('Contexto Estrat. Ins'!$D$39&lt;&gt;"",'Contexto Estrat. Ins'!$D$36,"")</f>
        <v>Conocimiento técnico del personal del Instituto</v>
      </c>
      <c r="BV21" s="26" t="str">
        <f>IF('Contexto Estrat. Ins'!$D$40&lt;&gt;"",'Contexto Estrat. Ins'!$D$36,"")</f>
        <v>Conocimiento técnico del personal del Instituto</v>
      </c>
      <c r="BW21" s="26" t="str">
        <f>IF('Contexto Estrat. Ins'!$D$41&lt;&gt;"",'Contexto Estrat. Ins'!$D$36,"")</f>
        <v/>
      </c>
      <c r="BX21" s="26" t="str">
        <f>IF('Contexto Estrat. Ins'!$D$42&lt;&gt;"",'Contexto Estrat. Ins'!$D$36,"")</f>
        <v/>
      </c>
      <c r="BY21" s="26" t="str">
        <f>IF($D$29='Contexto Estrat. Ins'!$B$37,BS21,IF($D$29='Contexto Estrat. Ins'!$B$38,BT21,IF($D$29='Contexto Estrat. Ins'!$B$39,BU21,IF($D$29='Contexto Estrat. Ins'!$B$40,BV21,IF($D$29='Contexto Estrat. Ins'!$B$41,BW21,IF($D$29='Contexto Estrat. Ins'!$B$42,BX21,""))))))</f>
        <v/>
      </c>
      <c r="CA21" s="26" t="str">
        <f>IF('Contexto Estrat. Ins'!$D$17&lt;&gt;"",'Contexto Estrat. Ins'!$D$16,"")</f>
        <v>Exceso de legislación sanitaria vigente y cambios continuos en la misma</v>
      </c>
      <c r="CB21" s="26" t="str">
        <f>IF('Contexto Estrat. Ins'!$D$18&lt;&gt;"",'Contexto Estrat. Ins'!$D$16,"")</f>
        <v/>
      </c>
      <c r="CC21" s="26" t="str">
        <f>IF('Contexto Estrat. Ins'!$D$19&lt;&gt;"",'Contexto Estrat. Ins'!$D$16,"")</f>
        <v/>
      </c>
      <c r="CD21" s="26" t="str">
        <f>IF('Contexto Estrat. Ins'!$D$20&lt;&gt;"",'Contexto Estrat. Ins'!$D$16,"")</f>
        <v/>
      </c>
      <c r="CE21" s="26" t="str">
        <f>IF('Contexto Estrat. Ins'!$D$21&lt;&gt;"",'Contexto Estrat. Ins'!$D$16,"")</f>
        <v/>
      </c>
      <c r="CF21" s="26" t="str">
        <f>IF('Contexto Estrat. Ins'!$D$22&lt;&gt;"",'Contexto Estrat. Ins'!$D$16,"")</f>
        <v/>
      </c>
      <c r="CG21" s="26" t="str">
        <f>IF($D$29='Contexto Estrat. Ins'!$B$17,CA21,IF($D$29='Contexto Estrat. Ins'!$B$18,CB21,IF($D$29='Contexto Estrat. Ins'!$B$19,CC21,IF($D$29='Contexto Estrat. Ins'!$B$20,CD21,IF($D$29='Contexto Estrat. Ins'!$B$21,CE21,IF($D$29='Contexto Estrat. Ins'!$B$22,CF21,""))))))</f>
        <v/>
      </c>
    </row>
    <row r="22" spans="1:85" ht="15" customHeight="1">
      <c r="A22" s="18"/>
      <c r="D22" s="492" t="s">
        <v>466</v>
      </c>
      <c r="E22" s="492"/>
      <c r="F22" s="492"/>
      <c r="G22" s="492"/>
      <c r="H22" s="492"/>
      <c r="I22" s="492"/>
      <c r="J22" s="492"/>
      <c r="K22" s="492"/>
      <c r="L22" s="492"/>
      <c r="M22" s="492"/>
      <c r="N22" s="492"/>
      <c r="O22" s="492"/>
      <c r="P22" s="492"/>
      <c r="Q22" s="492"/>
      <c r="R22" s="492"/>
      <c r="S22" s="492"/>
      <c r="T22" s="492"/>
      <c r="U22" s="492"/>
      <c r="V22" s="492"/>
      <c r="W22" s="492"/>
      <c r="X22" s="492"/>
      <c r="Y22" s="492"/>
      <c r="Z22" s="492"/>
      <c r="AA22" s="492"/>
      <c r="AB22" s="492"/>
      <c r="AC22" s="492"/>
      <c r="AD22" s="492"/>
      <c r="AE22" s="492"/>
      <c r="AF22" s="492"/>
      <c r="AG22" s="492"/>
      <c r="AH22" s="492"/>
      <c r="AI22" s="492"/>
      <c r="AJ22" s="492"/>
      <c r="AK22" s="492"/>
      <c r="AL22" s="492"/>
      <c r="AM22" s="492"/>
      <c r="AN22" s="492"/>
      <c r="AO22" s="492"/>
      <c r="AP22" s="492"/>
      <c r="AQ22" s="492"/>
      <c r="AR22" s="492"/>
      <c r="AS22" s="492"/>
      <c r="AT22" s="492"/>
      <c r="AU22" s="492"/>
      <c r="AV22" s="492"/>
      <c r="AW22" s="492"/>
      <c r="AX22" s="492"/>
      <c r="AY22" s="492"/>
      <c r="AZ22" s="492"/>
      <c r="BA22" s="492"/>
      <c r="BB22" s="492"/>
      <c r="BC22" s="492"/>
      <c r="BD22" s="492"/>
      <c r="BE22" s="492"/>
      <c r="BF22" s="492"/>
      <c r="BG22" s="20"/>
      <c r="BK22" s="26" t="str">
        <f>IF('Contexto Estrat. Ins'!$E$7&lt;&gt;"",'Contexto Estrat. Ins'!$E$6,"")</f>
        <v>Sistemas de información y plataforma tecnológica obsoleta y vulnerable</v>
      </c>
      <c r="BL22" s="26" t="str">
        <f>IF('Contexto Estrat. Ins'!$E$8&lt;&gt;"",'Contexto Estrat. Ins'!$E$6,"")</f>
        <v>Sistemas de información y plataforma tecnológica obsoleta y vulnerable</v>
      </c>
      <c r="BM22" s="26" t="str">
        <f>IF('Contexto Estrat. Ins'!$E$9&lt;&gt;"",'Contexto Estrat. Ins'!$E$6,"")</f>
        <v>Sistemas de información y plataforma tecnológica obsoleta y vulnerable</v>
      </c>
      <c r="BN22" s="26" t="str">
        <f>IF('Contexto Estrat. Ins'!$E$10&lt;&gt;"",'Contexto Estrat. Ins'!$E$6,"")</f>
        <v>Sistemas de información y plataforma tecnológica obsoleta y vulnerable</v>
      </c>
      <c r="BO22" s="26" t="str">
        <f>IF('Contexto Estrat. Ins'!$E$11&lt;&gt;"",'Contexto Estrat. Ins'!$E$6,"")</f>
        <v/>
      </c>
      <c r="BP22" s="26" t="str">
        <f>IF('Contexto Estrat. Ins'!$E$12&lt;&gt;"",'Contexto Estrat. Ins'!$E$6,"")</f>
        <v/>
      </c>
      <c r="BQ22" s="26" t="str">
        <f>IF($D$29='Contexto Estrat. Ins'!$B$7,BK22,IF($D$29='Contexto Estrat. Ins'!$B$8,BL22,IF($D$29='Contexto Estrat. Ins'!$B$9,BM22,IF($D$29='Contexto Estrat. Ins'!$B$10,BN22,IF($D$29='Contexto Estrat. Ins'!$B$11,BO22,IF($D$29='Contexto Estrat. Ins'!$B$12,BP22,""))))))</f>
        <v/>
      </c>
      <c r="BS22" s="26" t="str">
        <f>IF('Contexto Estrat. Ins'!$E$37&lt;&gt;"",'Contexto Estrat. Ins'!$E$36,"")</f>
        <v/>
      </c>
      <c r="BT22" s="26" t="str">
        <f>IF('Contexto Estrat. Ins'!$E$38&lt;&gt;"",'Contexto Estrat. Ins'!$E$36,"")</f>
        <v>Racionalización de trámites de acuerdo a la normatividad vigente</v>
      </c>
      <c r="BU22" s="26" t="str">
        <f>IF('Contexto Estrat. Ins'!$E$39&lt;&gt;"",'Contexto Estrat. Ins'!$E$36,"")</f>
        <v/>
      </c>
      <c r="BV22" s="26" t="str">
        <f>IF('Contexto Estrat. Ins'!$E$40&lt;&gt;"",'Contexto Estrat. Ins'!$E$36,"")</f>
        <v>Racionalización de trámites de acuerdo a la normatividad vigente</v>
      </c>
      <c r="BW22" s="26" t="str">
        <f>IF('Contexto Estrat. Ins'!$E$41&lt;&gt;"",'Contexto Estrat. Ins'!$E$36,"")</f>
        <v/>
      </c>
      <c r="BX22" s="26" t="str">
        <f>IF('Contexto Estrat. Ins'!$E$42&lt;&gt;"",'Contexto Estrat. Ins'!$E$36,"")</f>
        <v/>
      </c>
      <c r="BY22" s="26" t="str">
        <f>IF($D$29='Contexto Estrat. Ins'!$B$37,BS22,IF($D$29='Contexto Estrat. Ins'!$B$38,BT22,IF($D$29='Contexto Estrat. Ins'!$B$39,BU22,IF($D$29='Contexto Estrat. Ins'!$B$40,BV22,IF($D$29='Contexto Estrat. Ins'!$B$41,BW22,IF($D$29='Contexto Estrat. Ins'!$B$42,BX22,""))))))</f>
        <v/>
      </c>
      <c r="CA22" s="26" t="str">
        <f>IF('Contexto Estrat. Ins'!$E$17&lt;&gt;"",'Contexto Estrat. Ins'!$E$16,"")</f>
        <v>Capacidad de respuesta limitada en la Red Nacional de Laboratorios</v>
      </c>
      <c r="CB22" s="26" t="str">
        <f>IF('Contexto Estrat. Ins'!$E$18&lt;&gt;"",'Contexto Estrat. Ins'!$E$16,"")</f>
        <v/>
      </c>
      <c r="CC22" s="26" t="str">
        <f>IF('Contexto Estrat. Ins'!$E$19&lt;&gt;"",'Contexto Estrat. Ins'!$E$16,"")</f>
        <v/>
      </c>
      <c r="CD22" s="26" t="str">
        <f>IF('Contexto Estrat. Ins'!$E$20&lt;&gt;"",'Contexto Estrat. Ins'!$E$16,"")</f>
        <v/>
      </c>
      <c r="CE22" s="26" t="str">
        <f>IF('Contexto Estrat. Ins'!$E$21&lt;&gt;"",'Contexto Estrat. Ins'!$E$16,"")</f>
        <v/>
      </c>
      <c r="CF22" s="26" t="str">
        <f>IF('Contexto Estrat. Ins'!$E$22&lt;&gt;"",'Contexto Estrat. Ins'!$E$16,"")</f>
        <v/>
      </c>
      <c r="CG22" s="26" t="str">
        <f>IF($D$29='Contexto Estrat. Ins'!$B$17,CA22,IF($D$29='Contexto Estrat. Ins'!$B$18,CB22,IF($D$29='Contexto Estrat. Ins'!$B$19,CC22,IF($D$29='Contexto Estrat. Ins'!$B$20,CD22,IF($D$29='Contexto Estrat. Ins'!$B$21,CE22,IF($D$29='Contexto Estrat. Ins'!$B$22,CF22,""))))))</f>
        <v/>
      </c>
    </row>
    <row r="23" spans="1:85" ht="15" customHeight="1">
      <c r="A23" s="18"/>
      <c r="D23" s="496" t="str">
        <f>IF(AK13=Datos!$A$6,"Explicación de la oportunidad","Explicación del riesgo")</f>
        <v>Explicación del riesgo</v>
      </c>
      <c r="E23" s="496"/>
      <c r="F23" s="496"/>
      <c r="G23" s="496"/>
      <c r="H23" s="496"/>
      <c r="I23" s="496"/>
      <c r="J23" s="496"/>
      <c r="K23" s="496"/>
      <c r="L23" s="496"/>
      <c r="M23" s="496"/>
      <c r="N23" s="496"/>
      <c r="O23" s="496"/>
      <c r="P23" s="496"/>
      <c r="Q23" s="496"/>
      <c r="R23" s="496"/>
      <c r="S23" s="496"/>
      <c r="T23" s="496"/>
      <c r="U23" s="496"/>
      <c r="V23" s="496"/>
      <c r="W23" s="496"/>
      <c r="X23" s="496"/>
      <c r="Y23" s="496"/>
      <c r="Z23" s="496"/>
      <c r="AA23" s="496"/>
      <c r="AB23" s="496"/>
      <c r="AC23" s="496"/>
      <c r="AD23" s="496"/>
      <c r="AE23" s="496"/>
      <c r="AF23" s="496"/>
      <c r="AG23" s="496"/>
      <c r="AH23" s="496"/>
      <c r="AI23" s="496"/>
      <c r="AJ23" s="496"/>
      <c r="AK23" s="496"/>
      <c r="AL23" s="496"/>
      <c r="AM23" s="496"/>
      <c r="AN23" s="496"/>
      <c r="AO23" s="496"/>
      <c r="AP23" s="496"/>
      <c r="AQ23" s="496"/>
      <c r="AR23" s="496"/>
      <c r="AS23" s="30"/>
      <c r="AT23" s="30"/>
      <c r="AU23" s="30"/>
      <c r="AV23" s="30"/>
      <c r="AW23" s="30"/>
      <c r="AX23" s="30"/>
      <c r="AY23" s="490" t="str">
        <f>IF(AK13=Datos!$A$6,"Clase de oportunidad","Clase de riesgo")</f>
        <v>Clase de riesgo</v>
      </c>
      <c r="AZ23" s="490"/>
      <c r="BA23" s="490"/>
      <c r="BB23" s="490"/>
      <c r="BC23" s="490"/>
      <c r="BD23" s="490"/>
      <c r="BE23" s="490"/>
      <c r="BF23" s="490"/>
      <c r="BG23" s="20"/>
      <c r="BK23" s="26" t="str">
        <f>IF('Contexto Estrat. Ins'!$F$7&lt;&gt;"",'Contexto Estrat. Ins'!$F$6,"")</f>
        <v>Información sujeta a divulgación o modificación no autorizada</v>
      </c>
      <c r="BL23" s="26" t="str">
        <f>IF('Contexto Estrat. Ins'!$F$8&lt;&gt;"",'Contexto Estrat. Ins'!$F$6,"")</f>
        <v>Información sujeta a divulgación o modificación no autorizada</v>
      </c>
      <c r="BM23" s="26" t="str">
        <f>IF('Contexto Estrat. Ins'!$F$9&lt;&gt;"",'Contexto Estrat. Ins'!$F$6,"")</f>
        <v>Información sujeta a divulgación o modificación no autorizada</v>
      </c>
      <c r="BN23" s="26" t="str">
        <f>IF('Contexto Estrat. Ins'!$F$10&lt;&gt;"",'Contexto Estrat. Ins'!$F$6,"")</f>
        <v>Información sujeta a divulgación o modificación no autorizada</v>
      </c>
      <c r="BO23" s="26" t="str">
        <f>IF('Contexto Estrat. Ins'!$F$11&lt;&gt;"",'Contexto Estrat. Ins'!$F$6,"")</f>
        <v/>
      </c>
      <c r="BP23" s="26" t="str">
        <f>IF('Contexto Estrat. Ins'!$F$12&lt;&gt;"",'Contexto Estrat. Ins'!$F$6,"")</f>
        <v/>
      </c>
      <c r="BQ23" s="26" t="str">
        <f>IF($D$29='Contexto Estrat. Ins'!$B$7,BK23,IF($D$29='Contexto Estrat. Ins'!$B$8,BL23,IF($D$29='Contexto Estrat. Ins'!$B$9,BM23,IF($D$29='Contexto Estrat. Ins'!$B$10,BN23,IF($D$29='Contexto Estrat. Ins'!$B$11,BO23,IF($D$29='Contexto Estrat. Ins'!$B$12,BP23,""))))))</f>
        <v/>
      </c>
      <c r="BS23" s="26" t="str">
        <f>IF('Contexto Estrat. Ins'!$F$37&lt;&gt;"",'Contexto Estrat. Ins'!$F$36,"")</f>
        <v/>
      </c>
      <c r="BT23" s="26" t="str">
        <f>IF('Contexto Estrat. Ins'!$F$38&lt;&gt;"",'Contexto Estrat. Ins'!$F$36,"")</f>
        <v>Generación de recursos propios por concepto de tarifas y sanciones</v>
      </c>
      <c r="BU23" s="26" t="str">
        <f>IF('Contexto Estrat. Ins'!$F$39&lt;&gt;"",'Contexto Estrat. Ins'!$F$36,"")</f>
        <v/>
      </c>
      <c r="BV23" s="26" t="str">
        <f>IF('Contexto Estrat. Ins'!$F$40&lt;&gt;"",'Contexto Estrat. Ins'!$F$36,"")</f>
        <v/>
      </c>
      <c r="BW23" s="26" t="str">
        <f>IF('Contexto Estrat. Ins'!$F$41&lt;&gt;"",'Contexto Estrat. Ins'!$F$36,"")</f>
        <v/>
      </c>
      <c r="BX23" s="26" t="str">
        <f>IF('Contexto Estrat. Ins'!$F$42&lt;&gt;"",'Contexto Estrat. Ins'!$F$36,"")</f>
        <v/>
      </c>
      <c r="BY23" s="26" t="str">
        <f>IF($D$29='Contexto Estrat. Ins'!$B$37,BS23,IF($D$29='Contexto Estrat. Ins'!$B$38,BT23,IF($D$29='Contexto Estrat. Ins'!$B$39,BU23,IF($D$29='Contexto Estrat. Ins'!$B$40,BV23,IF($D$29='Contexto Estrat. Ins'!$B$41,BW23,IF($D$29='Contexto Estrat. Ins'!$B$42,BX23,""))))))</f>
        <v/>
      </c>
      <c r="CA23" s="26" t="str">
        <f>IF('Contexto Estrat. Ins'!$F$17&lt;&gt;"",'Contexto Estrat. Ins'!$F$16,"")</f>
        <v>Opinión neutral de los ciudadanos con respecto al Invima</v>
      </c>
      <c r="CB23" s="26" t="str">
        <f>IF('Contexto Estrat. Ins'!$F$18&lt;&gt;"",'Contexto Estrat. Ins'!$F$16,"")</f>
        <v>Opinión neutral de los ciudadanos con respecto al Invima</v>
      </c>
      <c r="CC23" s="26" t="str">
        <f>IF('Contexto Estrat. Ins'!$F$19&lt;&gt;"",'Contexto Estrat. Ins'!$F$16,"")</f>
        <v/>
      </c>
      <c r="CD23" s="26" t="str">
        <f>IF('Contexto Estrat. Ins'!$F$20&lt;&gt;"",'Contexto Estrat. Ins'!$F$16,"")</f>
        <v>Opinión neutral de los ciudadanos con respecto al Invima</v>
      </c>
      <c r="CE23" s="26" t="str">
        <f>IF('Contexto Estrat. Ins'!$F$21&lt;&gt;"",'Contexto Estrat. Ins'!$F$16,"")</f>
        <v/>
      </c>
      <c r="CF23" s="26" t="str">
        <f>IF('Contexto Estrat. Ins'!$F$22&lt;&gt;"",'Contexto Estrat. Ins'!$F$16,"")</f>
        <v/>
      </c>
      <c r="CG23" s="26" t="str">
        <f>IF($D$29='Contexto Estrat. Ins'!$B$17,CA23,IF($D$29='Contexto Estrat. Ins'!$B$18,CB23,IF($D$29='Contexto Estrat. Ins'!$B$19,CC23,IF($D$29='Contexto Estrat. Ins'!$B$20,CD23,IF($D$29='Contexto Estrat. Ins'!$B$21,CE23,IF($D$29='Contexto Estrat. Ins'!$B$22,CF23,""))))))</f>
        <v/>
      </c>
    </row>
    <row r="24" spans="1:85" ht="31.15" customHeight="1">
      <c r="A24" s="18"/>
      <c r="D24" s="491"/>
      <c r="E24" s="491"/>
      <c r="F24" s="491"/>
      <c r="G24" s="491"/>
      <c r="H24" s="491"/>
      <c r="I24" s="491"/>
      <c r="J24" s="491"/>
      <c r="K24" s="491"/>
      <c r="L24" s="491"/>
      <c r="M24" s="491"/>
      <c r="N24" s="491"/>
      <c r="O24" s="491"/>
      <c r="P24" s="491"/>
      <c r="Q24" s="491"/>
      <c r="R24" s="491"/>
      <c r="S24" s="491"/>
      <c r="T24" s="491"/>
      <c r="U24" s="491"/>
      <c r="V24" s="491"/>
      <c r="W24" s="491"/>
      <c r="X24" s="491"/>
      <c r="Y24" s="491"/>
      <c r="Z24" s="491"/>
      <c r="AA24" s="491"/>
      <c r="AB24" s="491"/>
      <c r="AC24" s="491"/>
      <c r="AD24" s="491"/>
      <c r="AE24" s="491"/>
      <c r="AF24" s="491"/>
      <c r="AG24" s="491"/>
      <c r="AH24" s="491"/>
      <c r="AI24" s="491"/>
      <c r="AJ24" s="491"/>
      <c r="AK24" s="491"/>
      <c r="AL24" s="491"/>
      <c r="AM24" s="491"/>
      <c r="AN24" s="491"/>
      <c r="AO24" s="491"/>
      <c r="AP24" s="491"/>
      <c r="AQ24" s="491"/>
      <c r="AR24" s="491"/>
      <c r="AS24" s="491"/>
      <c r="AT24" s="491"/>
      <c r="AU24" s="491"/>
      <c r="AV24" s="491"/>
      <c r="AW24" s="141"/>
      <c r="AX24" s="141"/>
      <c r="AY24" s="456"/>
      <c r="AZ24" s="456"/>
      <c r="BA24" s="456"/>
      <c r="BB24" s="456"/>
      <c r="BC24" s="456"/>
      <c r="BD24" s="456"/>
      <c r="BE24" s="456"/>
      <c r="BF24" s="456"/>
      <c r="BG24" s="20"/>
      <c r="BK24" s="26" t="str">
        <f>IF('Contexto Estrat. Ins'!$G$7&lt;&gt;"",'Contexto Estrat. Ins'!$G$6,"")</f>
        <v>Inoportunidad en la respuesta a trámites y capacidad de respuesta limitada en los laboratorios del Invima</v>
      </c>
      <c r="BL24" s="26" t="str">
        <f>IF('Contexto Estrat. Ins'!$G$8&lt;&gt;"",'Contexto Estrat. Ins'!$G$6,"")</f>
        <v>Inoportunidad en la respuesta a trámites y capacidad de respuesta limitada en los laboratorios del Invima</v>
      </c>
      <c r="BM24" s="26" t="str">
        <f>IF('Contexto Estrat. Ins'!$G$9&lt;&gt;"",'Contexto Estrat. Ins'!$G$6,"")</f>
        <v/>
      </c>
      <c r="BN24" s="26" t="str">
        <f>IF('Contexto Estrat. Ins'!$G$10&lt;&gt;"",'Contexto Estrat. Ins'!$G$6,"")</f>
        <v>Inoportunidad en la respuesta a trámites y capacidad de respuesta limitada en los laboratorios del Invima</v>
      </c>
      <c r="BO24" s="26" t="str">
        <f>IF('Contexto Estrat. Ins'!$G$11&lt;&gt;"",'Contexto Estrat. Ins'!$G$6,"")</f>
        <v/>
      </c>
      <c r="BP24" s="26" t="str">
        <f>IF('Contexto Estrat. Ins'!$G$12&lt;&gt;"",'Contexto Estrat. Ins'!$G$6,"")</f>
        <v/>
      </c>
      <c r="BQ24" s="26" t="str">
        <f>IF($D$29='Contexto Estrat. Ins'!$B$7,BK24,IF($D$29='Contexto Estrat. Ins'!$B$8,BL24,IF($D$29='Contexto Estrat. Ins'!$B$9,BM24,IF($D$29='Contexto Estrat. Ins'!$B$10,BN24,IF($D$29='Contexto Estrat. Ins'!$B$11,BO24,IF($D$29='Contexto Estrat. Ins'!$B$12,BP24,""))))))</f>
        <v/>
      </c>
      <c r="BS24" s="26" t="str">
        <f>IF('Contexto Estrat. Ins'!$G$37&lt;&gt;"",'Contexto Estrat. Ins'!$G$36,"")</f>
        <v>Mantenimiento del Sistema de Gestión Integrado</v>
      </c>
      <c r="BT24" s="26" t="str">
        <f>IF('Contexto Estrat. Ins'!$G$38&lt;&gt;"",'Contexto Estrat. Ins'!$G$36,"")</f>
        <v>Mantenimiento del Sistema de Gestión Integrado</v>
      </c>
      <c r="BU24" s="26" t="str">
        <f>IF('Contexto Estrat. Ins'!$G$39&lt;&gt;"",'Contexto Estrat. Ins'!$G$36,"")</f>
        <v>Mantenimiento del Sistema de Gestión Integrado</v>
      </c>
      <c r="BV24" s="26" t="str">
        <f>IF('Contexto Estrat. Ins'!$G$40&lt;&gt;"",'Contexto Estrat. Ins'!$G$36,"")</f>
        <v>Mantenimiento del Sistema de Gestión Integrado</v>
      </c>
      <c r="BW24" s="26" t="str">
        <f>IF('Contexto Estrat. Ins'!$G$41&lt;&gt;"",'Contexto Estrat. Ins'!$G$36,"")</f>
        <v/>
      </c>
      <c r="BX24" s="26" t="str">
        <f>IF('Contexto Estrat. Ins'!$G$42&lt;&gt;"",'Contexto Estrat. Ins'!$G$36,"")</f>
        <v/>
      </c>
      <c r="BY24" s="26" t="str">
        <f>IF($D$29='Contexto Estrat. Ins'!$B$37,BS24,IF($D$29='Contexto Estrat. Ins'!$B$38,BT24,IF($D$29='Contexto Estrat. Ins'!$B$39,BU24,IF($D$29='Contexto Estrat. Ins'!$B$40,BV24,IF($D$29='Contexto Estrat. Ins'!$B$41,BW24,IF($D$29='Contexto Estrat. Ins'!$B$42,BX24,""))))))</f>
        <v/>
      </c>
      <c r="CA24" s="26" t="str">
        <f>IF('Contexto Estrat. Ins'!$G$17&lt;&gt;"",'Contexto Estrat. Ins'!$G$16,"")</f>
        <v/>
      </c>
      <c r="CB24" s="26" t="str">
        <f>IF('Contexto Estrat. Ins'!$G$18&lt;&gt;"",'Contexto Estrat. Ins'!$G$16,"")</f>
        <v/>
      </c>
      <c r="CC24" s="26" t="str">
        <f>IF('Contexto Estrat. Ins'!$G$19&lt;&gt;"",'Contexto Estrat. Ins'!$G$16,"")</f>
        <v/>
      </c>
      <c r="CD24" s="26" t="str">
        <f>IF('Contexto Estrat. Ins'!$G$20&lt;&gt;"",'Contexto Estrat. Ins'!$G$16,"")</f>
        <v>Percepción negativa por parte de las partes interesadas con respecto a la transparencia de la Entidad</v>
      </c>
      <c r="CE24" s="26" t="str">
        <f>IF('Contexto Estrat. Ins'!$G$21&lt;&gt;"",'Contexto Estrat. Ins'!$G$16,"")</f>
        <v/>
      </c>
      <c r="CF24" s="26" t="str">
        <f>IF('Contexto Estrat. Ins'!$G$22&lt;&gt;"",'Contexto Estrat. Ins'!$G$16,"")</f>
        <v/>
      </c>
      <c r="CG24" s="26" t="str">
        <f>IF($D$29='Contexto Estrat. Ins'!$B$17,CA24,IF($D$29='Contexto Estrat. Ins'!$B$18,CB24,IF($D$29='Contexto Estrat. Ins'!$B$19,CC24,IF($D$29='Contexto Estrat. Ins'!$B$20,CD24,IF($D$29='Contexto Estrat. Ins'!$B$21,CE24,IF($D$29='Contexto Estrat. Ins'!$B$22,CF24,""))))))</f>
        <v/>
      </c>
    </row>
    <row r="25" spans="1:85" s="239" customFormat="1" ht="20.25" customHeight="1">
      <c r="A25" s="241"/>
      <c r="D25" s="240"/>
      <c r="E25" s="240"/>
      <c r="F25" s="240"/>
      <c r="G25" s="240"/>
      <c r="H25" s="240"/>
      <c r="I25" s="240"/>
      <c r="J25" s="240"/>
      <c r="K25" s="240"/>
      <c r="L25" s="240"/>
      <c r="M25" s="240"/>
      <c r="N25" s="240"/>
      <c r="O25" s="240"/>
      <c r="P25" s="240"/>
      <c r="Q25" s="236"/>
      <c r="R25" s="240"/>
      <c r="S25" s="236"/>
      <c r="T25" s="236"/>
      <c r="U25" s="236"/>
      <c r="V25" s="236"/>
      <c r="W25" s="240"/>
      <c r="X25" s="240"/>
      <c r="Y25" s="240"/>
      <c r="Z25" s="240"/>
      <c r="AA25" s="240"/>
      <c r="AB25" s="240"/>
      <c r="AC25" s="240"/>
      <c r="AD25" s="240"/>
      <c r="AE25" s="236"/>
      <c r="AF25" s="240"/>
      <c r="AG25" s="236"/>
      <c r="AH25" s="240"/>
      <c r="AI25" s="240"/>
      <c r="AJ25" s="240"/>
      <c r="AK25" s="240"/>
      <c r="AL25" s="240"/>
      <c r="AM25" s="240"/>
      <c r="AN25" s="240"/>
      <c r="AO25" s="240"/>
      <c r="AP25" s="240"/>
      <c r="AQ25" s="240"/>
      <c r="AR25" s="240"/>
      <c r="AS25" s="240"/>
      <c r="AT25" s="236"/>
      <c r="AU25" s="240"/>
      <c r="AV25" s="240"/>
      <c r="AW25" s="237"/>
      <c r="AX25" s="237"/>
      <c r="AY25" s="238"/>
      <c r="AZ25" s="238"/>
      <c r="BA25" s="238"/>
      <c r="BB25" s="238"/>
      <c r="BC25" s="238"/>
      <c r="BD25" s="238"/>
      <c r="BE25" s="238"/>
      <c r="BF25" s="238"/>
      <c r="BG25" s="242"/>
      <c r="BK25" s="243"/>
      <c r="BL25" s="243"/>
      <c r="BM25" s="243"/>
      <c r="BN25" s="243"/>
      <c r="BO25" s="243"/>
      <c r="BP25" s="243"/>
      <c r="BQ25" s="243"/>
      <c r="BS25" s="243"/>
      <c r="BT25" s="243"/>
      <c r="BU25" s="243"/>
      <c r="BV25" s="243"/>
      <c r="BW25" s="243"/>
      <c r="BX25" s="243"/>
      <c r="BY25" s="243"/>
      <c r="CA25" s="243"/>
      <c r="CB25" s="243"/>
      <c r="CC25" s="243"/>
      <c r="CD25" s="243"/>
      <c r="CE25" s="243"/>
      <c r="CF25" s="243"/>
      <c r="CG25" s="243"/>
    </row>
    <row r="26" spans="1:85" ht="31.15" customHeight="1">
      <c r="A26" s="18"/>
      <c r="C26" s="239"/>
      <c r="D26" s="647" t="s">
        <v>468</v>
      </c>
      <c r="E26" s="648"/>
      <c r="F26" s="648"/>
      <c r="G26" s="648"/>
      <c r="H26" s="648"/>
      <c r="I26" s="648"/>
      <c r="J26" s="648"/>
      <c r="K26" s="648"/>
      <c r="L26" s="648"/>
      <c r="M26" s="648"/>
      <c r="N26" s="648"/>
      <c r="O26" s="648"/>
      <c r="P26" s="249" t="s">
        <v>469</v>
      </c>
      <c r="Q26" s="245"/>
      <c r="R26" s="646" t="s">
        <v>470</v>
      </c>
      <c r="S26" s="646"/>
      <c r="T26" s="245"/>
      <c r="U26" s="246"/>
      <c r="V26" s="236"/>
      <c r="W26" s="647" t="s">
        <v>471</v>
      </c>
      <c r="X26" s="648"/>
      <c r="Y26" s="648"/>
      <c r="Z26" s="648"/>
      <c r="AA26" s="648"/>
      <c r="AB26" s="648"/>
      <c r="AC26" s="648"/>
      <c r="AD26" s="244" t="s">
        <v>469</v>
      </c>
      <c r="AE26" s="245"/>
      <c r="AF26" s="244" t="s">
        <v>470</v>
      </c>
      <c r="AG26" s="246"/>
      <c r="AH26" s="30"/>
      <c r="AI26" s="647" t="s">
        <v>472</v>
      </c>
      <c r="AJ26" s="648"/>
      <c r="AK26" s="648"/>
      <c r="AL26" s="648"/>
      <c r="AM26" s="648"/>
      <c r="AN26" s="648"/>
      <c r="AO26" s="648"/>
      <c r="AP26" s="648"/>
      <c r="AQ26" s="648"/>
      <c r="AR26" s="648"/>
      <c r="AS26" s="244" t="s">
        <v>469</v>
      </c>
      <c r="AT26" s="245"/>
      <c r="AU26" s="645" t="s">
        <v>470</v>
      </c>
      <c r="AV26" s="645"/>
      <c r="AW26" s="247"/>
      <c r="AX26" s="248"/>
      <c r="AY26" s="238"/>
      <c r="AZ26" s="238"/>
      <c r="BA26" s="238"/>
      <c r="BB26" s="238"/>
      <c r="BC26" s="238"/>
      <c r="BD26" s="238"/>
      <c r="BE26" s="238"/>
      <c r="BF26" s="238"/>
      <c r="BG26" s="20"/>
      <c r="BK26" s="26"/>
      <c r="BL26" s="26"/>
      <c r="BM26" s="26"/>
      <c r="BN26" s="26"/>
      <c r="BO26" s="26"/>
      <c r="BP26" s="26"/>
      <c r="BQ26" s="26"/>
      <c r="BS26" s="26"/>
      <c r="BT26" s="26"/>
      <c r="BU26" s="26"/>
      <c r="BV26" s="26"/>
      <c r="BW26" s="26"/>
      <c r="BX26" s="26"/>
      <c r="BY26" s="26"/>
      <c r="CA26" s="26"/>
      <c r="CB26" s="26"/>
      <c r="CC26" s="26"/>
      <c r="CD26" s="26"/>
      <c r="CE26" s="26"/>
      <c r="CF26" s="26"/>
      <c r="CG26" s="26"/>
    </row>
    <row r="27" spans="1:85" ht="15.6" customHeight="1">
      <c r="A27" s="18"/>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29"/>
      <c r="AT27" s="32"/>
      <c r="AU27" s="32"/>
      <c r="AV27" s="32"/>
      <c r="AW27" s="32"/>
      <c r="AX27" s="32"/>
      <c r="AY27" s="32"/>
      <c r="AZ27" s="32"/>
      <c r="BA27" s="32"/>
      <c r="BB27" s="32"/>
      <c r="BG27" s="20"/>
      <c r="BK27" s="26" t="str">
        <f>IF('Contexto Estrat. Ins'!$H$7&lt;&gt;"",'Contexto Estrat. Ins'!$H$6,"")</f>
        <v>Cultura de servicio y herramientas de atención al ciudadano limitadas</v>
      </c>
      <c r="BL27" s="26" t="str">
        <f>IF('Contexto Estrat. Ins'!$H$8&lt;&gt;"",'Contexto Estrat. Ins'!$H$6,"")</f>
        <v>Cultura de servicio y herramientas de atención al ciudadano limitadas</v>
      </c>
      <c r="BM27" s="26" t="str">
        <f>IF('Contexto Estrat. Ins'!$H$9&lt;&gt;"",'Contexto Estrat. Ins'!$H$6,"")</f>
        <v/>
      </c>
      <c r="BN27" s="26" t="str">
        <f>IF('Contexto Estrat. Ins'!$H$10&lt;&gt;"",'Contexto Estrat. Ins'!$H$6,"")</f>
        <v/>
      </c>
      <c r="BO27" s="26" t="str">
        <f>IF('Contexto Estrat. Ins'!$H$11&lt;&gt;"",'Contexto Estrat. Ins'!$H$6,"")</f>
        <v/>
      </c>
      <c r="BP27" s="26" t="str">
        <f>IF('Contexto Estrat. Ins'!$H$12&lt;&gt;"",'Contexto Estrat. Ins'!$H$6,"")</f>
        <v/>
      </c>
      <c r="BQ27" s="26" t="str">
        <f>IF($D$29='Contexto Estrat. Ins'!$B$7,BK27,IF($D$29='Contexto Estrat. Ins'!$B$8,BL27,IF($D$29='Contexto Estrat. Ins'!$B$9,BM27,IF($D$29='Contexto Estrat. Ins'!$B$10,BN27,IF($D$29='Contexto Estrat. Ins'!$B$11,BO27,IF($D$29='Contexto Estrat. Ins'!$B$12,BP27,""))))))</f>
        <v/>
      </c>
      <c r="BS27" s="26" t="str">
        <f>IF('Contexto Estrat. Ins'!$H$37&lt;&gt;"",'Contexto Estrat. Ins'!$H$36,"")</f>
        <v>Enfoque de mejoramiento continuo para el cumplimiento de requisitos legales en seguridad y salud en el trabajo y gestión ambiental</v>
      </c>
      <c r="BT27" s="26" t="str">
        <f>IF('Contexto Estrat. Ins'!$H$38&lt;&gt;"",'Contexto Estrat. Ins'!$H$36,"")</f>
        <v>Enfoque de mejoramiento continuo para el cumplimiento de requisitos legales en seguridad y salud en el trabajo y gestión ambiental</v>
      </c>
      <c r="BU27" s="26" t="str">
        <f>IF('Contexto Estrat. Ins'!$H$39&lt;&gt;"",'Contexto Estrat. Ins'!$H$36,"")</f>
        <v>Enfoque de mejoramiento continuo para el cumplimiento de requisitos legales en seguridad y salud en el trabajo y gestión ambiental</v>
      </c>
      <c r="BV27" s="26" t="str">
        <f>IF('Contexto Estrat. Ins'!$H$40&lt;&gt;"",'Contexto Estrat. Ins'!$H$36,"")</f>
        <v>Enfoque de mejoramiento continuo para el cumplimiento de requisitos legales en seguridad y salud en el trabajo y gestión ambiental</v>
      </c>
      <c r="BW27" s="26" t="str">
        <f>IF('Contexto Estrat. Ins'!$H$41&lt;&gt;"",'Contexto Estrat. Ins'!$H$36,"")</f>
        <v/>
      </c>
      <c r="BX27" s="26" t="str">
        <f>IF('Contexto Estrat. Ins'!$H$42&lt;&gt;"",'Contexto Estrat. Ins'!$H$36,"")</f>
        <v/>
      </c>
      <c r="BY27" s="26" t="str">
        <f>IF($D$29='Contexto Estrat. Ins'!$B$37,BS27,IF($D$29='Contexto Estrat. Ins'!$B$38,BT27,IF($D$29='Contexto Estrat. Ins'!$B$39,BU27,IF($D$29='Contexto Estrat. Ins'!$B$40,BV27,IF($D$29='Contexto Estrat. Ins'!$B$41,BW27,IF($D$29='Contexto Estrat. Ins'!$B$42,BX27,""))))))</f>
        <v/>
      </c>
      <c r="CA27" s="26" t="str">
        <f>IF('Contexto Estrat. Ins'!$H$17&lt;&gt;"",'Contexto Estrat. Ins'!$H$16,"")</f>
        <v>Actos de corrupción e ilegalidad o presión de los diferentes grupos de interés como gremios, actores políticos, usuarios, entidades gubernamentales e internacionales</v>
      </c>
      <c r="CB27" s="26" t="str">
        <f>IF('Contexto Estrat. Ins'!$H$18&lt;&gt;"",'Contexto Estrat. Ins'!$H$16,"")</f>
        <v>Actos de corrupción e ilegalidad o presión de los diferentes grupos de interés como gremios, actores políticos, usuarios, entidades gubernamentales e internacionales</v>
      </c>
      <c r="CC27" s="26" t="str">
        <f>IF('Contexto Estrat. Ins'!$H$19&lt;&gt;"",'Contexto Estrat. Ins'!$H$16,"")</f>
        <v/>
      </c>
      <c r="CD27" s="26" t="str">
        <f>IF('Contexto Estrat. Ins'!$H$20&lt;&gt;"",'Contexto Estrat. Ins'!$H$16,"")</f>
        <v>Actos de corrupción e ilegalidad o presión de los diferentes grupos de interés como gremios, actores políticos, usuarios, entidades gubernamentales e internacionales</v>
      </c>
      <c r="CE27" s="26" t="str">
        <f>IF('Contexto Estrat. Ins'!$H$21&lt;&gt;"",'Contexto Estrat. Ins'!$H$16,"")</f>
        <v/>
      </c>
      <c r="CF27" s="26" t="str">
        <f>IF('Contexto Estrat. Ins'!$H$22&lt;&gt;"",'Contexto Estrat. Ins'!$H$16,"")</f>
        <v/>
      </c>
      <c r="CG27" s="26" t="str">
        <f>IF($D$29='Contexto Estrat. Ins'!$B$17,CA27,IF($D$29='Contexto Estrat. Ins'!$B$18,CB27,IF($D$29='Contexto Estrat. Ins'!$B$19,CC27,IF($D$29='Contexto Estrat. Ins'!$B$20,CD27,IF($D$29='Contexto Estrat. Ins'!$B$21,CE27,IF($D$29='Contexto Estrat. Ins'!$B$22,CF27,""))))))</f>
        <v/>
      </c>
    </row>
    <row r="28" spans="1:85" ht="34.9" customHeight="1">
      <c r="A28" s="18"/>
      <c r="D28" s="376" t="str">
        <f>IF(OR(AK13=Datos!A2,AK13=Datos!A4,AK13=Datos!A5),"Seleccione los Trámites y OPA's posiblemente afectados",IF(AK13=Datos!A3,"Seleccione los Objetivos Estratégicos posiblemente afectados, inciando por el directamente relacionado",IF(AK13=Datos!A6,"Seleccione los Objetivos Estratégicos posiblemente favorecidos, iniciando por el directamente relacionado","")))</f>
        <v/>
      </c>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0"/>
      <c r="AD28" s="493" t="str">
        <f>IF(OR(AK13=Datos!A2,AK13=Datos!A3,AK13=Datos!A4,AK13=Datos!A5),"Seleccione o mencione otros procesos del SIG posiblemente afectados",IF(AK13=Datos!A6,"Seleccione o mencione otros procesos del SIG posiblemente favorecidos",""))</f>
        <v/>
      </c>
      <c r="AE28" s="493"/>
      <c r="AF28" s="493"/>
      <c r="AG28" s="493"/>
      <c r="AH28" s="493"/>
      <c r="AI28" s="493"/>
      <c r="AJ28" s="493"/>
      <c r="AK28" s="493"/>
      <c r="AL28" s="493"/>
      <c r="AM28" s="493"/>
      <c r="AN28" s="493"/>
      <c r="AO28" s="493"/>
      <c r="AP28" s="493"/>
      <c r="AQ28" s="493"/>
      <c r="AR28" s="493"/>
      <c r="AS28" s="493"/>
      <c r="AT28" s="493"/>
      <c r="AU28" s="493"/>
      <c r="AV28" s="493"/>
      <c r="AW28" s="493"/>
      <c r="AX28" s="493"/>
      <c r="AY28" s="493"/>
      <c r="AZ28" s="493"/>
      <c r="BA28" s="493"/>
      <c r="BB28" s="493"/>
      <c r="BC28" s="493"/>
      <c r="BD28" s="493"/>
      <c r="BE28" s="493"/>
      <c r="BF28" s="493"/>
      <c r="BG28" s="20"/>
      <c r="BK28" s="26" t="str">
        <f>IF('Contexto Estrat. Ins'!$I$7&lt;&gt;"",'Contexto Estrat. Ins'!$I$6,"")</f>
        <v/>
      </c>
      <c r="BL28" s="26" t="str">
        <f>IF('Contexto Estrat. Ins'!$I$8&lt;&gt;"",'Contexto Estrat. Ins'!$I$6,"")</f>
        <v/>
      </c>
      <c r="BM28" s="26" t="str">
        <f>IF('Contexto Estrat. Ins'!$I$9&lt;&gt;"",'Contexto Estrat. Ins'!$I$6,"")</f>
        <v>Divulgación de la plataforma estratégica y otros temas de interés inoportuna y que no cubre a la totalidad de los funcionarios y contratistas</v>
      </c>
      <c r="BN28" s="26" t="str">
        <f>IF('Contexto Estrat. Ins'!$I$10&lt;&gt;"",'Contexto Estrat. Ins'!$I$6,"")</f>
        <v/>
      </c>
      <c r="BO28" s="26" t="str">
        <f>IF('Contexto Estrat. Ins'!$I$11&lt;&gt;"",'Contexto Estrat. Ins'!$I$6,"")</f>
        <v/>
      </c>
      <c r="BP28" s="26" t="str">
        <f>IF('Contexto Estrat. Ins'!$I$12&lt;&gt;"",'Contexto Estrat. Ins'!$I$6,"")</f>
        <v/>
      </c>
      <c r="BQ28" s="26" t="str">
        <f>IF($D$29='Contexto Estrat. Ins'!$B$7,BK28,IF($D$29='Contexto Estrat. Ins'!$B$8,BL28,IF($D$29='Contexto Estrat. Ins'!$B$9,BM28,IF($D$29='Contexto Estrat. Ins'!$B$10,BN28,IF($D$29='Contexto Estrat. Ins'!$B$11,BO28,IF($D$29='Contexto Estrat. Ins'!$B$12,BP28,""))))))</f>
        <v/>
      </c>
      <c r="BS28" s="26" t="str">
        <f>IF('Contexto Estrat. Ins'!$I$37&lt;&gt;"",'Contexto Estrat. Ins'!$I$36,"")</f>
        <v>Implementación de nuevos mecanismos de atención a las partes interesadas</v>
      </c>
      <c r="BT28" s="26" t="str">
        <f>IF('Contexto Estrat. Ins'!$I$38&lt;&gt;"",'Contexto Estrat. Ins'!$I$36,"")</f>
        <v>Implementación de nuevos mecanismos de atención a las partes interesadas</v>
      </c>
      <c r="BU28" s="26" t="str">
        <f>IF('Contexto Estrat. Ins'!$I$39&lt;&gt;"",'Contexto Estrat. Ins'!$I$36,"")</f>
        <v/>
      </c>
      <c r="BV28" s="26" t="str">
        <f>IF('Contexto Estrat. Ins'!$I$40&lt;&gt;"",'Contexto Estrat. Ins'!$I$36,"")</f>
        <v>Implementación de nuevos mecanismos de atención a las partes interesadas</v>
      </c>
      <c r="BW28" s="26" t="str">
        <f>IF('Contexto Estrat. Ins'!$I$41&lt;&gt;"",'Contexto Estrat. Ins'!$I$36,"")</f>
        <v/>
      </c>
      <c r="BX28" s="26" t="str">
        <f>IF('Contexto Estrat. Ins'!$I$42&lt;&gt;"",'Contexto Estrat. Ins'!$I$36,"")</f>
        <v/>
      </c>
      <c r="BY28" s="26" t="str">
        <f>IF($D$29='Contexto Estrat. Ins'!$B$37,BS28,IF($D$29='Contexto Estrat. Ins'!$B$38,BT28,IF($D$29='Contexto Estrat. Ins'!$B$39,BU28,IF($D$29='Contexto Estrat. Ins'!$B$40,BV28,IF($D$29='Contexto Estrat. Ins'!$B$41,BW28,IF($D$29='Contexto Estrat. Ins'!$B$42,BX28,""))))))</f>
        <v/>
      </c>
      <c r="CA28" s="26" t="str">
        <f>IF('Contexto Estrat. Ins'!$I$17&lt;&gt;"",'Contexto Estrat. Ins'!$I$16,"")</f>
        <v/>
      </c>
      <c r="CB28" s="26" t="str">
        <f>IF('Contexto Estrat. Ins'!$I$18&lt;&gt;"",'Contexto Estrat. Ins'!$I$16,"")</f>
        <v/>
      </c>
      <c r="CC28" s="26" t="str">
        <f>IF('Contexto Estrat. Ins'!$I$19&lt;&gt;"",'Contexto Estrat. Ins'!$I$16,"")</f>
        <v/>
      </c>
      <c r="CD28" s="26" t="str">
        <f>IF('Contexto Estrat. Ins'!$I$20&lt;&gt;"",'Contexto Estrat. Ins'!$I$16,"")</f>
        <v/>
      </c>
      <c r="CE28" s="26" t="str">
        <f>IF('Contexto Estrat. Ins'!$I$21&lt;&gt;"",'Contexto Estrat. Ins'!$I$16,"")</f>
        <v/>
      </c>
      <c r="CF28" s="26" t="str">
        <f>IF('Contexto Estrat. Ins'!$I$22&lt;&gt;"",'Contexto Estrat. Ins'!$I$16,"")</f>
        <v/>
      </c>
      <c r="CG28" s="26" t="str">
        <f>IF($D$29='Contexto Estrat. Ins'!$B$17,CA28,IF($D$29='Contexto Estrat. Ins'!$B$18,CB28,IF($D$29='Contexto Estrat. Ins'!$B$19,CC28,IF($D$29='Contexto Estrat. Ins'!$B$20,CD28,IF($D$29='Contexto Estrat. Ins'!$B$21,CE28,IF($D$29='Contexto Estrat. Ins'!$B$22,CF28,""))))))</f>
        <v/>
      </c>
    </row>
    <row r="29" spans="1:85" ht="31.15" customHeight="1">
      <c r="A29" s="18"/>
      <c r="D29" s="373"/>
      <c r="E29" s="374"/>
      <c r="F29" s="374"/>
      <c r="G29" s="374"/>
      <c r="H29" s="374"/>
      <c r="I29" s="374"/>
      <c r="J29" s="374"/>
      <c r="K29" s="374"/>
      <c r="L29" s="374"/>
      <c r="M29" s="374"/>
      <c r="N29" s="374"/>
      <c r="O29" s="374"/>
      <c r="P29" s="374"/>
      <c r="Q29" s="374"/>
      <c r="R29" s="374"/>
      <c r="S29" s="374"/>
      <c r="T29" s="374"/>
      <c r="U29" s="374"/>
      <c r="V29" s="374"/>
      <c r="W29" s="374"/>
      <c r="X29" s="374"/>
      <c r="Y29" s="374"/>
      <c r="Z29" s="374"/>
      <c r="AA29" s="374"/>
      <c r="AB29" s="375"/>
      <c r="AC29" s="33"/>
      <c r="AD29" s="494"/>
      <c r="AE29" s="494"/>
      <c r="AF29" s="494"/>
      <c r="AG29" s="494"/>
      <c r="AH29" s="494"/>
      <c r="AI29" s="494"/>
      <c r="AJ29" s="494"/>
      <c r="AK29" s="494"/>
      <c r="AL29" s="494"/>
      <c r="AM29" s="494"/>
      <c r="AN29" s="494"/>
      <c r="AO29" s="494"/>
      <c r="AP29" s="494"/>
      <c r="AQ29" s="494"/>
      <c r="AR29" s="494"/>
      <c r="AS29" s="494"/>
      <c r="AT29" s="494"/>
      <c r="AU29" s="494"/>
      <c r="AV29" s="494"/>
      <c r="AW29" s="494"/>
      <c r="AX29" s="494"/>
      <c r="AY29" s="494"/>
      <c r="AZ29" s="494"/>
      <c r="BA29" s="494"/>
      <c r="BB29" s="494"/>
      <c r="BC29" s="494"/>
      <c r="BD29" s="494"/>
      <c r="BE29" s="494"/>
      <c r="BF29" s="494"/>
      <c r="BG29" s="20"/>
      <c r="BK29" s="26" t="str">
        <f>IF('Contexto Estrat. Ins'!$J$7&lt;&gt;"",'Contexto Estrat. Ins'!$J$6,"")</f>
        <v/>
      </c>
      <c r="BL29" s="26" t="str">
        <f>IF('Contexto Estrat. Ins'!$J$8&lt;&gt;"",'Contexto Estrat. Ins'!$J$6,"")</f>
        <v/>
      </c>
      <c r="BM29" s="26" t="str">
        <f>IF('Contexto Estrat. Ins'!$J$9&lt;&gt;"",'Contexto Estrat. Ins'!$J$6,"")</f>
        <v>Desconocimiento de los funcionarios de las herramientas de gestión y evaluación</v>
      </c>
      <c r="BN29" s="26" t="str">
        <f>IF('Contexto Estrat. Ins'!$J$10&lt;&gt;"",'Contexto Estrat. Ins'!$J$6,"")</f>
        <v>Desconocimiento de los funcionarios de las herramientas de gestión y evaluación</v>
      </c>
      <c r="BO29" s="26" t="str">
        <f>IF('Contexto Estrat. Ins'!$J$11&lt;&gt;"",'Contexto Estrat. Ins'!$J$6,"")</f>
        <v/>
      </c>
      <c r="BP29" s="26" t="str">
        <f>IF('Contexto Estrat. Ins'!$J$12&lt;&gt;"",'Contexto Estrat. Ins'!$J$6,"")</f>
        <v/>
      </c>
      <c r="BQ29" s="26" t="str">
        <f>IF($D$29='Contexto Estrat. Ins'!$B$7,BK29,IF($D$29='Contexto Estrat. Ins'!$B$8,BL29,IF($D$29='Contexto Estrat. Ins'!$B$9,BM29,IF($D$29='Contexto Estrat. Ins'!$B$10,BN29,IF($D$29='Contexto Estrat. Ins'!$B$11,BO29,IF($D$29='Contexto Estrat. Ins'!$B$12,BP29,""))))))</f>
        <v/>
      </c>
      <c r="BS29" s="26" t="str">
        <f>IF('Contexto Estrat. Ins'!$J$37&lt;&gt;"",'Contexto Estrat. Ins'!$J$36,"")</f>
        <v>Reconocimiento como autoridad sanitaria de referencia a nivel nacional e internacional</v>
      </c>
      <c r="BT29" s="26" t="str">
        <f>IF('Contexto Estrat. Ins'!$J$38&lt;&gt;"",'Contexto Estrat. Ins'!$J$36,"")</f>
        <v/>
      </c>
      <c r="BU29" s="26" t="str">
        <f>IF('Contexto Estrat. Ins'!$J$39&lt;&gt;"",'Contexto Estrat. Ins'!$J$36,"")</f>
        <v/>
      </c>
      <c r="BV29" s="26" t="str">
        <f>IF('Contexto Estrat. Ins'!$J$40&lt;&gt;"",'Contexto Estrat. Ins'!$J$36,"")</f>
        <v/>
      </c>
      <c r="BW29" s="26" t="str">
        <f>IF('Contexto Estrat. Ins'!$J$41&lt;&gt;"",'Contexto Estrat. Ins'!$J$36,"")</f>
        <v/>
      </c>
      <c r="BX29" s="26" t="str">
        <f>IF('Contexto Estrat. Ins'!$J$42&lt;&gt;"",'Contexto Estrat. Ins'!$J$36,"")</f>
        <v/>
      </c>
      <c r="BY29" s="26" t="str">
        <f>IF($D$29='Contexto Estrat. Ins'!$B$37,BS29,IF($D$29='Contexto Estrat. Ins'!$B$38,BT29,IF($D$29='Contexto Estrat. Ins'!$B$39,BU29,IF($D$29='Contexto Estrat. Ins'!$B$40,BV29,IF($D$29='Contexto Estrat. Ins'!$B$41,BW29,IF($D$29='Contexto Estrat. Ins'!$B$42,BX29,""))))))</f>
        <v/>
      </c>
      <c r="CA29" s="26" t="str">
        <f>IF('Contexto Estrat. Ins'!$J$17&lt;&gt;"",'Contexto Estrat. Ins'!$J$16,"")</f>
        <v/>
      </c>
      <c r="CB29" s="26" t="str">
        <f>IF('Contexto Estrat. Ins'!$J$18&lt;&gt;"",'Contexto Estrat. Ins'!$J$16,"")</f>
        <v/>
      </c>
      <c r="CC29" s="26" t="str">
        <f>IF('Contexto Estrat. Ins'!$J$19&lt;&gt;"",'Contexto Estrat. Ins'!$J$16,"")</f>
        <v/>
      </c>
      <c r="CD29" s="26" t="str">
        <f>IF('Contexto Estrat. Ins'!$J$20&lt;&gt;"",'Contexto Estrat. Ins'!$J$16,"")</f>
        <v/>
      </c>
      <c r="CE29" s="26" t="str">
        <f>IF('Contexto Estrat. Ins'!$J$21&lt;&gt;"",'Contexto Estrat. Ins'!$J$16,"")</f>
        <v/>
      </c>
      <c r="CF29" s="26" t="str">
        <f>IF('Contexto Estrat. Ins'!$J$22&lt;&gt;"",'Contexto Estrat. Ins'!$J$16,"")</f>
        <v/>
      </c>
      <c r="CG29" s="26" t="str">
        <f>IF($D$29='Contexto Estrat. Ins'!$B$17,CA29,IF($D$29='Contexto Estrat. Ins'!$B$18,CB29,IF($D$29='Contexto Estrat. Ins'!$B$19,CC29,IF($D$29='Contexto Estrat. Ins'!$B$20,CD29,IF($D$29='Contexto Estrat. Ins'!$B$21,CE29,IF($D$29='Contexto Estrat. Ins'!$B$22,CF29,""))))))</f>
        <v/>
      </c>
    </row>
    <row r="30" spans="1:85" ht="31.15" customHeight="1">
      <c r="A30" s="18"/>
      <c r="D30" s="373"/>
      <c r="E30" s="374"/>
      <c r="F30" s="374"/>
      <c r="G30" s="374"/>
      <c r="H30" s="374"/>
      <c r="I30" s="374"/>
      <c r="J30" s="374"/>
      <c r="K30" s="374"/>
      <c r="L30" s="374"/>
      <c r="M30" s="374"/>
      <c r="N30" s="374"/>
      <c r="O30" s="374"/>
      <c r="P30" s="374"/>
      <c r="Q30" s="374"/>
      <c r="R30" s="374"/>
      <c r="S30" s="374"/>
      <c r="T30" s="374"/>
      <c r="U30" s="374"/>
      <c r="V30" s="374"/>
      <c r="W30" s="374"/>
      <c r="X30" s="374"/>
      <c r="Y30" s="374"/>
      <c r="Z30" s="374"/>
      <c r="AA30" s="374"/>
      <c r="AB30" s="375"/>
      <c r="AC30" s="33"/>
      <c r="AD30" s="494"/>
      <c r="AE30" s="494"/>
      <c r="AF30" s="494"/>
      <c r="AG30" s="494"/>
      <c r="AH30" s="494"/>
      <c r="AI30" s="494"/>
      <c r="AJ30" s="494"/>
      <c r="AK30" s="494"/>
      <c r="AL30" s="494"/>
      <c r="AM30" s="494"/>
      <c r="AN30" s="494"/>
      <c r="AO30" s="494"/>
      <c r="AP30" s="494"/>
      <c r="AQ30" s="494"/>
      <c r="AR30" s="494"/>
      <c r="AS30" s="494"/>
      <c r="AT30" s="494"/>
      <c r="AU30" s="494"/>
      <c r="AV30" s="494"/>
      <c r="AW30" s="494"/>
      <c r="AX30" s="494"/>
      <c r="AY30" s="494"/>
      <c r="AZ30" s="494"/>
      <c r="BA30" s="494"/>
      <c r="BB30" s="494"/>
      <c r="BC30" s="494"/>
      <c r="BD30" s="494"/>
      <c r="BE30" s="494"/>
      <c r="BF30" s="494"/>
      <c r="BG30" s="20"/>
      <c r="BK30" s="26" t="str">
        <f>IF('Contexto Estrat. Ins'!$K$7&lt;&gt;"",'Contexto Estrat. Ins'!$K$6,"")</f>
        <v>Modelo de gestión documental poco eficiente</v>
      </c>
      <c r="BL30" s="26" t="str">
        <f>IF('Contexto Estrat. Ins'!$K$8&lt;&gt;"",'Contexto Estrat. Ins'!$K$6,"")</f>
        <v>Modelo de gestión documental poco eficiente</v>
      </c>
      <c r="BM30" s="26" t="str">
        <f>IF('Contexto Estrat. Ins'!$K$9&lt;&gt;"",'Contexto Estrat. Ins'!$K$6,"")</f>
        <v>Modelo de gestión documental poco eficiente</v>
      </c>
      <c r="BN30" s="26" t="str">
        <f>IF('Contexto Estrat. Ins'!$K$10&lt;&gt;"",'Contexto Estrat. Ins'!$K$6,"")</f>
        <v>Modelo de gestión documental poco eficiente</v>
      </c>
      <c r="BO30" s="26" t="str">
        <f>IF('Contexto Estrat. Ins'!$K$11&lt;&gt;"",'Contexto Estrat. Ins'!$K$6,"")</f>
        <v/>
      </c>
      <c r="BP30" s="26" t="str">
        <f>IF('Contexto Estrat. Ins'!$K$12&lt;&gt;"",'Contexto Estrat. Ins'!$K$6,"")</f>
        <v/>
      </c>
      <c r="BQ30" s="26" t="str">
        <f>IF($D$29='Contexto Estrat. Ins'!$B$7,BK30,IF($D$29='Contexto Estrat. Ins'!$B$8,BL30,IF($D$29='Contexto Estrat. Ins'!$B$9,BM30,IF($D$29='Contexto Estrat. Ins'!$B$10,BN30,IF($D$29='Contexto Estrat. Ins'!$B$11,BO30,IF($D$29='Contexto Estrat. Ins'!$B$12,BP30,""))))))</f>
        <v/>
      </c>
      <c r="BS30" s="26" t="str">
        <f>IF('Contexto Estrat. Ins'!$K$37&lt;&gt;"",'Contexto Estrat. Ins'!$K$36,"")</f>
        <v>Acuerdos de cooperación con otros países</v>
      </c>
      <c r="BT30" s="26" t="str">
        <f>IF('Contexto Estrat. Ins'!$K$38&lt;&gt;"",'Contexto Estrat. Ins'!$K$36,"")</f>
        <v/>
      </c>
      <c r="BU30" s="26" t="str">
        <f>IF('Contexto Estrat. Ins'!$K$39&lt;&gt;"",'Contexto Estrat. Ins'!$K$36,"")</f>
        <v/>
      </c>
      <c r="BV30" s="26" t="str">
        <f>IF('Contexto Estrat. Ins'!$K$40&lt;&gt;"",'Contexto Estrat. Ins'!$K$36,"")</f>
        <v/>
      </c>
      <c r="BW30" s="26" t="str">
        <f>IF('Contexto Estrat. Ins'!$K$41&lt;&gt;"",'Contexto Estrat. Ins'!$K$36,"")</f>
        <v/>
      </c>
      <c r="BX30" s="26" t="str">
        <f>IF('Contexto Estrat. Ins'!$K$42&lt;&gt;"",'Contexto Estrat. Ins'!$K$36,"")</f>
        <v/>
      </c>
      <c r="BY30" s="26" t="str">
        <f>IF($D$29='Contexto Estrat. Ins'!$B$37,BS30,IF($D$29='Contexto Estrat. Ins'!$B$38,BT30,IF($D$29='Contexto Estrat. Ins'!$B$39,BU30,IF($D$29='Contexto Estrat. Ins'!$B$40,BV30,IF($D$29='Contexto Estrat. Ins'!$B$41,BW30,IF($D$29='Contexto Estrat. Ins'!$B$42,BX30,""))))))</f>
        <v/>
      </c>
      <c r="CA30" s="26" t="str">
        <f>IF('Contexto Estrat. Ins'!$K$17&lt;&gt;"",'Contexto Estrat. Ins'!$K$16,"")</f>
        <v/>
      </c>
      <c r="CB30" s="26" t="str">
        <f>IF('Contexto Estrat. Ins'!$K$18&lt;&gt;"",'Contexto Estrat. Ins'!$K$16,"")</f>
        <v/>
      </c>
      <c r="CC30" s="26" t="str">
        <f>IF('Contexto Estrat. Ins'!$K$19&lt;&gt;"",'Contexto Estrat. Ins'!$K$16,"")</f>
        <v/>
      </c>
      <c r="CD30" s="26" t="str">
        <f>IF('Contexto Estrat. Ins'!$K$20&lt;&gt;"",'Contexto Estrat. Ins'!$K$16,"")</f>
        <v/>
      </c>
      <c r="CE30" s="26" t="str">
        <f>IF('Contexto Estrat. Ins'!$K$21&lt;&gt;"",'Contexto Estrat. Ins'!$K$16,"")</f>
        <v/>
      </c>
      <c r="CF30" s="26" t="str">
        <f>IF('Contexto Estrat. Ins'!$K$22&lt;&gt;"",'Contexto Estrat. Ins'!$K$16,"")</f>
        <v/>
      </c>
      <c r="CG30" s="26" t="str">
        <f>IF($D$29='Contexto Estrat. Ins'!$B$17,CA30,IF($D$29='Contexto Estrat. Ins'!$B$18,CB30,IF($D$29='Contexto Estrat. Ins'!$B$19,CC30,IF($D$29='Contexto Estrat. Ins'!$B$20,CD30,IF($D$29='Contexto Estrat. Ins'!$B$21,CE30,IF($D$29='Contexto Estrat. Ins'!$B$22,CF30,""))))))</f>
        <v/>
      </c>
    </row>
    <row r="31" spans="1:85" ht="31.15" customHeight="1">
      <c r="A31" s="18"/>
      <c r="D31" s="373"/>
      <c r="E31" s="374"/>
      <c r="F31" s="374"/>
      <c r="G31" s="374"/>
      <c r="H31" s="374"/>
      <c r="I31" s="374"/>
      <c r="J31" s="374"/>
      <c r="K31" s="374"/>
      <c r="L31" s="374"/>
      <c r="M31" s="374"/>
      <c r="N31" s="374"/>
      <c r="O31" s="374"/>
      <c r="P31" s="374"/>
      <c r="Q31" s="374"/>
      <c r="R31" s="374"/>
      <c r="S31" s="374"/>
      <c r="T31" s="374"/>
      <c r="U31" s="374"/>
      <c r="V31" s="374"/>
      <c r="W31" s="374"/>
      <c r="X31" s="374"/>
      <c r="Y31" s="374"/>
      <c r="Z31" s="374"/>
      <c r="AA31" s="374"/>
      <c r="AB31" s="375"/>
      <c r="AC31" s="33"/>
      <c r="AD31" s="494"/>
      <c r="AE31" s="494"/>
      <c r="AF31" s="494"/>
      <c r="AG31" s="494"/>
      <c r="AH31" s="494"/>
      <c r="AI31" s="494"/>
      <c r="AJ31" s="494"/>
      <c r="AK31" s="494"/>
      <c r="AL31" s="494"/>
      <c r="AM31" s="494"/>
      <c r="AN31" s="494"/>
      <c r="AO31" s="494"/>
      <c r="AP31" s="494"/>
      <c r="AQ31" s="494"/>
      <c r="AR31" s="494"/>
      <c r="AS31" s="494"/>
      <c r="AT31" s="494"/>
      <c r="AU31" s="494"/>
      <c r="AV31" s="494"/>
      <c r="AW31" s="494"/>
      <c r="AX31" s="494"/>
      <c r="AY31" s="494"/>
      <c r="AZ31" s="494"/>
      <c r="BA31" s="494"/>
      <c r="BB31" s="494"/>
      <c r="BC31" s="494"/>
      <c r="BD31" s="494"/>
      <c r="BE31" s="494"/>
      <c r="BF31" s="494"/>
      <c r="BG31" s="20"/>
      <c r="BK31" s="26" t="str">
        <f>IF('Contexto Estrat. Ins'!$L$7&lt;&gt;"",'Contexto Estrat. Ins'!$L$6,"")</f>
        <v>Deficiencia en la identificación de controles para mitigación de los riesgos institucionales</v>
      </c>
      <c r="BL31" s="26" t="str">
        <f>IF('Contexto Estrat. Ins'!$L$8&lt;&gt;"",'Contexto Estrat. Ins'!$L$6,"")</f>
        <v>Deficiencia en la identificación de controles para mitigación de los riesgos institucionales</v>
      </c>
      <c r="BM31" s="26" t="str">
        <f>IF('Contexto Estrat. Ins'!$L$9&lt;&gt;"",'Contexto Estrat. Ins'!$L$6,"")</f>
        <v>Deficiencia en la identificación de controles para mitigación de los riesgos institucionales</v>
      </c>
      <c r="BN31" s="26" t="str">
        <f>IF('Contexto Estrat. Ins'!$L$10&lt;&gt;"",'Contexto Estrat. Ins'!$L$6,"")</f>
        <v>Deficiencia en la identificación de controles para mitigación de los riesgos institucionales</v>
      </c>
      <c r="BO31" s="26" t="str">
        <f>IF('Contexto Estrat. Ins'!$L$11&lt;&gt;"",'Contexto Estrat. Ins'!$L$6,"")</f>
        <v/>
      </c>
      <c r="BP31" s="26" t="str">
        <f>IF('Contexto Estrat. Ins'!$L$12&lt;&gt;"",'Contexto Estrat. Ins'!$L$6,"")</f>
        <v/>
      </c>
      <c r="BQ31" s="26" t="str">
        <f>IF($D$29='Contexto Estrat. Ins'!$B$7,BK31,IF($D$29='Contexto Estrat. Ins'!$B$8,BL31,IF($D$29='Contexto Estrat. Ins'!$B$9,BM31,IF($D$29='Contexto Estrat. Ins'!$B$10,BN31,IF($D$29='Contexto Estrat. Ins'!$B$11,BO31,IF($D$29='Contexto Estrat. Ins'!$B$12,BP31,""))))))</f>
        <v/>
      </c>
      <c r="BS31" s="26" t="str">
        <f>IF('Contexto Estrat. Ins'!$L$37&lt;&gt;"",'Contexto Estrat. Ins'!$L$36,"")</f>
        <v>Planeación en los programas y proyectos institucionales</v>
      </c>
      <c r="BT31" s="26" t="str">
        <f>IF('Contexto Estrat. Ins'!$L$38&lt;&gt;"",'Contexto Estrat. Ins'!$L$36,"")</f>
        <v>Planeación en los programas y proyectos institucionales</v>
      </c>
      <c r="BU31" s="26" t="str">
        <f>IF('Contexto Estrat. Ins'!$L$39&lt;&gt;"",'Contexto Estrat. Ins'!$L$36,"")</f>
        <v>Planeación en los programas y proyectos institucionales</v>
      </c>
      <c r="BV31" s="26" t="str">
        <f>IF('Contexto Estrat. Ins'!$L$40&lt;&gt;"",'Contexto Estrat. Ins'!$L$36,"")</f>
        <v>Planeación en los programas y proyectos institucionales</v>
      </c>
      <c r="BW31" s="26" t="str">
        <f>IF('Contexto Estrat. Ins'!$L$41&lt;&gt;"",'Contexto Estrat. Ins'!$L$36,"")</f>
        <v/>
      </c>
      <c r="BX31" s="26" t="str">
        <f>IF('Contexto Estrat. Ins'!$L$42&lt;&gt;"",'Contexto Estrat. Ins'!$L$36,"")</f>
        <v/>
      </c>
      <c r="BY31" s="26" t="str">
        <f>IF($D$29='Contexto Estrat. Ins'!$B$37,BS31,IF($D$29='Contexto Estrat. Ins'!$B$38,BT31,IF($D$29='Contexto Estrat. Ins'!$B$39,BU31,IF($D$29='Contexto Estrat. Ins'!$B$40,BV31,IF($D$29='Contexto Estrat. Ins'!$B$41,BW31,IF($D$29='Contexto Estrat. Ins'!$B$42,BX31,""))))))</f>
        <v/>
      </c>
      <c r="CA31" s="26" t="str">
        <f>IF('Contexto Estrat. Ins'!$L$17&lt;&gt;"",'Contexto Estrat. Ins'!$L$16,"")</f>
        <v/>
      </c>
      <c r="CB31" s="26" t="str">
        <f>IF('Contexto Estrat. Ins'!$L$18&lt;&gt;"",'Contexto Estrat. Ins'!$L$16,"")</f>
        <v/>
      </c>
      <c r="CC31" s="26" t="str">
        <f>IF('Contexto Estrat. Ins'!$L$19&lt;&gt;"",'Contexto Estrat. Ins'!$L$16,"")</f>
        <v/>
      </c>
      <c r="CD31" s="26" t="str">
        <f>IF('Contexto Estrat. Ins'!$L$20&lt;&gt;"",'Contexto Estrat. Ins'!$L$16,"")</f>
        <v/>
      </c>
      <c r="CE31" s="26" t="str">
        <f>IF('Contexto Estrat. Ins'!$L$21&lt;&gt;"",'Contexto Estrat. Ins'!$L$16,"")</f>
        <v/>
      </c>
      <c r="CF31" s="26" t="str">
        <f>IF('Contexto Estrat. Ins'!$L$22&lt;&gt;"",'Contexto Estrat. Ins'!$L$16,"")</f>
        <v/>
      </c>
      <c r="CG31" s="26" t="str">
        <f>IF($D$29='Contexto Estrat. Ins'!$B$17,CA31,IF($D$29='Contexto Estrat. Ins'!$B$18,CB31,IF($D$29='Contexto Estrat. Ins'!$B$19,CC31,IF($D$29='Contexto Estrat. Ins'!$B$20,CD31,IF($D$29='Contexto Estrat. Ins'!$B$21,CE31,IF($D$29='Contexto Estrat. Ins'!$B$22,CF31,""))))))</f>
        <v/>
      </c>
    </row>
    <row r="32" spans="1:85" ht="31.15" customHeight="1">
      <c r="A32" s="18"/>
      <c r="D32" s="373"/>
      <c r="E32" s="374"/>
      <c r="F32" s="374"/>
      <c r="G32" s="374"/>
      <c r="H32" s="374"/>
      <c r="I32" s="374"/>
      <c r="J32" s="374"/>
      <c r="K32" s="374"/>
      <c r="L32" s="374"/>
      <c r="M32" s="374"/>
      <c r="N32" s="374"/>
      <c r="O32" s="374"/>
      <c r="P32" s="374"/>
      <c r="Q32" s="374"/>
      <c r="R32" s="374"/>
      <c r="S32" s="374"/>
      <c r="T32" s="374"/>
      <c r="U32" s="374"/>
      <c r="V32" s="374"/>
      <c r="W32" s="374"/>
      <c r="X32" s="374"/>
      <c r="Y32" s="374"/>
      <c r="Z32" s="374"/>
      <c r="AA32" s="374"/>
      <c r="AB32" s="375"/>
      <c r="AC32" s="33"/>
      <c r="AD32" s="494"/>
      <c r="AE32" s="494"/>
      <c r="AF32" s="494"/>
      <c r="AG32" s="494"/>
      <c r="AH32" s="494"/>
      <c r="AI32" s="494"/>
      <c r="AJ32" s="494"/>
      <c r="AK32" s="494"/>
      <c r="AL32" s="494"/>
      <c r="AM32" s="494"/>
      <c r="AN32" s="494"/>
      <c r="AO32" s="494"/>
      <c r="AP32" s="494"/>
      <c r="AQ32" s="494"/>
      <c r="AR32" s="494"/>
      <c r="AS32" s="494"/>
      <c r="AT32" s="494"/>
      <c r="AU32" s="494"/>
      <c r="AV32" s="494"/>
      <c r="AW32" s="494"/>
      <c r="AX32" s="494"/>
      <c r="AY32" s="494"/>
      <c r="AZ32" s="494"/>
      <c r="BA32" s="494"/>
      <c r="BB32" s="494"/>
      <c r="BC32" s="494"/>
      <c r="BD32" s="494"/>
      <c r="BE32" s="494"/>
      <c r="BF32" s="494"/>
      <c r="BG32" s="20"/>
      <c r="BK32" s="26" t="str">
        <f>IF('Contexto Estrat. Ins'!$M$7&lt;&gt;"",'Contexto Estrat. Ins'!$M$6,"")</f>
        <v>Insuficiente unificación de criterios técnico y legal</v>
      </c>
      <c r="BL32" s="26" t="str">
        <f>IF('Contexto Estrat. Ins'!$M$8&lt;&gt;"",'Contexto Estrat. Ins'!$M$6,"")</f>
        <v>Insuficiente unificación de criterios técnico y legal</v>
      </c>
      <c r="BM32" s="26" t="str">
        <f>IF('Contexto Estrat. Ins'!$M$9&lt;&gt;"",'Contexto Estrat. Ins'!$M$6,"")</f>
        <v>Insuficiente unificación de criterios técnico y legal</v>
      </c>
      <c r="BN32" s="26" t="str">
        <f>IF('Contexto Estrat. Ins'!$M$10&lt;&gt;"",'Contexto Estrat. Ins'!$M$6,"")</f>
        <v>Insuficiente unificación de criterios técnico y legal</v>
      </c>
      <c r="BO32" s="26" t="str">
        <f>IF('Contexto Estrat. Ins'!$M$11&lt;&gt;"",'Contexto Estrat. Ins'!$M$6,"")</f>
        <v/>
      </c>
      <c r="BP32" s="26" t="str">
        <f>IF('Contexto Estrat. Ins'!$M$12&lt;&gt;"",'Contexto Estrat. Ins'!$M$6,"")</f>
        <v/>
      </c>
      <c r="BQ32" s="26" t="str">
        <f>IF($D$29='Contexto Estrat. Ins'!$B$7,BK32,IF($D$29='Contexto Estrat. Ins'!$B$8,BL32,IF($D$29='Contexto Estrat. Ins'!$B$9,BM32,IF($D$29='Contexto Estrat. Ins'!$B$10,BN32,IF($D$29='Contexto Estrat. Ins'!$B$11,BO32,IF($D$29='Contexto Estrat. Ins'!$B$12,BP32,""))))))</f>
        <v/>
      </c>
      <c r="BS32" s="26" t="str">
        <f>IF('Contexto Estrat. Ins'!$M$37&lt;&gt;"",'Contexto Estrat. Ins'!$M$36,"")</f>
        <v>Adecuada divulgación de la plataforma estratégica y otros temas de interés</v>
      </c>
      <c r="BT32" s="26" t="str">
        <f>IF('Contexto Estrat. Ins'!$M$38&lt;&gt;"",'Contexto Estrat. Ins'!$M$36,"")</f>
        <v/>
      </c>
      <c r="BU32" s="26" t="str">
        <f>IF('Contexto Estrat. Ins'!$M$39&lt;&gt;"",'Contexto Estrat. Ins'!$M$36,"")</f>
        <v/>
      </c>
      <c r="BV32" s="26" t="str">
        <f>IF('Contexto Estrat. Ins'!$M$40&lt;&gt;"",'Contexto Estrat. Ins'!$M$36,"")</f>
        <v>Adecuada divulgación de la plataforma estratégica y otros temas de interés</v>
      </c>
      <c r="BW32" s="26" t="str">
        <f>IF('Contexto Estrat. Ins'!$M$41&lt;&gt;"",'Contexto Estrat. Ins'!$M$36,"")</f>
        <v/>
      </c>
      <c r="BX32" s="26" t="str">
        <f>IF('Contexto Estrat. Ins'!$M$42&lt;&gt;"",'Contexto Estrat. Ins'!$M$36,"")</f>
        <v/>
      </c>
      <c r="BY32" s="26" t="str">
        <f>IF($D$29='Contexto Estrat. Ins'!$B$37,BS32,IF($D$29='Contexto Estrat. Ins'!$B$38,BT32,IF($D$29='Contexto Estrat. Ins'!$B$39,BU32,IF($D$29='Contexto Estrat. Ins'!$B$40,BV32,IF($D$29='Contexto Estrat. Ins'!$B$41,BW32,IF($D$29='Contexto Estrat. Ins'!$B$42,BX32,""))))))</f>
        <v/>
      </c>
      <c r="CA32" s="26" t="str">
        <f>IF('Contexto Estrat. Ins'!$M$17&lt;&gt;"",'Contexto Estrat. Ins'!$M$16,"")</f>
        <v/>
      </c>
      <c r="CB32" s="26" t="str">
        <f>IF('Contexto Estrat. Ins'!$M$18&lt;&gt;"",'Contexto Estrat. Ins'!$M$16,"")</f>
        <v/>
      </c>
      <c r="CC32" s="26" t="str">
        <f>IF('Contexto Estrat. Ins'!$M$19&lt;&gt;"",'Contexto Estrat. Ins'!$M$16,"")</f>
        <v/>
      </c>
      <c r="CD32" s="26" t="str">
        <f>IF('Contexto Estrat. Ins'!$M$20&lt;&gt;"",'Contexto Estrat. Ins'!$M$16,"")</f>
        <v/>
      </c>
      <c r="CE32" s="26" t="str">
        <f>IF('Contexto Estrat. Ins'!$M$21&lt;&gt;"",'Contexto Estrat. Ins'!$M$16,"")</f>
        <v/>
      </c>
      <c r="CF32" s="26" t="str">
        <f>IF('Contexto Estrat. Ins'!$M$22&lt;&gt;"",'Contexto Estrat. Ins'!$M$16,"")</f>
        <v/>
      </c>
      <c r="CG32" s="26" t="str">
        <f>IF($D$29='Contexto Estrat. Ins'!$B$17,CA32,IF($D$29='Contexto Estrat. Ins'!$B$18,CB32,IF($D$29='Contexto Estrat. Ins'!$B$19,CC32,IF($D$29='Contexto Estrat. Ins'!$B$20,CD32,IF($D$29='Contexto Estrat. Ins'!$B$21,CE32,IF($D$29='Contexto Estrat. Ins'!$B$22,CF32,""))))))</f>
        <v/>
      </c>
    </row>
    <row r="33" spans="1:86" ht="31.15" customHeight="1">
      <c r="A33" s="18"/>
      <c r="D33" s="373"/>
      <c r="E33" s="374"/>
      <c r="F33" s="374"/>
      <c r="G33" s="374"/>
      <c r="H33" s="374"/>
      <c r="I33" s="374"/>
      <c r="J33" s="374"/>
      <c r="K33" s="374"/>
      <c r="L33" s="374"/>
      <c r="M33" s="374"/>
      <c r="N33" s="374"/>
      <c r="O33" s="374"/>
      <c r="P33" s="374"/>
      <c r="Q33" s="374"/>
      <c r="R33" s="374"/>
      <c r="S33" s="374"/>
      <c r="T33" s="374"/>
      <c r="U33" s="374"/>
      <c r="V33" s="374"/>
      <c r="W33" s="374"/>
      <c r="X33" s="374"/>
      <c r="Y33" s="374"/>
      <c r="Z33" s="374"/>
      <c r="AA33" s="374"/>
      <c r="AB33" s="375"/>
      <c r="AC33" s="33"/>
      <c r="AD33" s="494"/>
      <c r="AE33" s="494"/>
      <c r="AF33" s="494"/>
      <c r="AG33" s="494"/>
      <c r="AH33" s="494"/>
      <c r="AI33" s="494"/>
      <c r="AJ33" s="494"/>
      <c r="AK33" s="494"/>
      <c r="AL33" s="494"/>
      <c r="AM33" s="494"/>
      <c r="AN33" s="494"/>
      <c r="AO33" s="494"/>
      <c r="AP33" s="494"/>
      <c r="AQ33" s="494"/>
      <c r="AR33" s="494"/>
      <c r="AS33" s="494"/>
      <c r="AT33" s="494"/>
      <c r="AU33" s="494"/>
      <c r="AV33" s="494"/>
      <c r="AW33" s="494"/>
      <c r="AX33" s="494"/>
      <c r="AY33" s="494"/>
      <c r="AZ33" s="494"/>
      <c r="BA33" s="494"/>
      <c r="BB33" s="494"/>
      <c r="BC33" s="494"/>
      <c r="BD33" s="494"/>
      <c r="BE33" s="494"/>
      <c r="BF33" s="494"/>
      <c r="BG33" s="20"/>
      <c r="BK33" s="26" t="str">
        <f>IF('Contexto Estrat. Ins'!$N$7&lt;&gt;"",'Contexto Estrat. Ins'!$N$6,"")</f>
        <v/>
      </c>
      <c r="BL33" s="26" t="str">
        <f>IF('Contexto Estrat. Ins'!$N$8&lt;&gt;"",'Contexto Estrat. Ins'!$N$6,"")</f>
        <v/>
      </c>
      <c r="BM33" s="26" t="str">
        <f>IF('Contexto Estrat. Ins'!$N$9&lt;&gt;"",'Contexto Estrat. Ins'!$N$6,"")</f>
        <v/>
      </c>
      <c r="BN33" s="26" t="str">
        <f>IF('Contexto Estrat. Ins'!$N$10&lt;&gt;"",'Contexto Estrat. Ins'!$N$6,"")</f>
        <v/>
      </c>
      <c r="BO33" s="26" t="str">
        <f>IF('Contexto Estrat. Ins'!$N$11&lt;&gt;"",'Contexto Estrat. Ins'!$N$6,"")</f>
        <v/>
      </c>
      <c r="BP33" s="26" t="str">
        <f>IF('Contexto Estrat. Ins'!$N$12&lt;&gt;"",'Contexto Estrat. Ins'!$N$6,"")</f>
        <v/>
      </c>
      <c r="BQ33" s="26" t="str">
        <f>IF($D$29='Contexto Estrat. Ins'!$B$7,BK33,IF($D$29='Contexto Estrat. Ins'!$B$8,BL33,IF($D$29='Contexto Estrat. Ins'!$B$9,BM33,IF($D$29='Contexto Estrat. Ins'!$B$10,BN33,IF($D$29='Contexto Estrat. Ins'!$B$11,BO33,IF($D$29='Contexto Estrat. Ins'!$B$12,BP33,""))))))</f>
        <v/>
      </c>
      <c r="BS33" s="26" t="str">
        <f>IF('Contexto Estrat. Ins'!$N$37&lt;&gt;"",'Contexto Estrat. Ins'!$N$36,"")</f>
        <v/>
      </c>
      <c r="BT33" s="26" t="str">
        <f>IF('Contexto Estrat. Ins'!$N$38&lt;&gt;"",'Contexto Estrat. Ins'!$N$36,"")</f>
        <v/>
      </c>
      <c r="BU33" s="26" t="str">
        <f>IF('Contexto Estrat. Ins'!$N$39&lt;&gt;"",'Contexto Estrat. Ins'!$N$36,"")</f>
        <v/>
      </c>
      <c r="BV33" s="26" t="str">
        <f>IF('Contexto Estrat. Ins'!$N$40&lt;&gt;"",'Contexto Estrat. Ins'!$N$36,"")</f>
        <v/>
      </c>
      <c r="BW33" s="26" t="str">
        <f>IF('Contexto Estrat. Ins'!$N$41&lt;&gt;"",'Contexto Estrat. Ins'!$N$36,"")</f>
        <v/>
      </c>
      <c r="BX33" s="26" t="str">
        <f>IF('Contexto Estrat. Ins'!$N$42&lt;&gt;"",'Contexto Estrat. Ins'!$N$36,"")</f>
        <v/>
      </c>
      <c r="BY33" s="26" t="str">
        <f>IF($D$29='Contexto Estrat. Ins'!$B$37,BS33,IF($D$29='Contexto Estrat. Ins'!$B$38,BT33,IF($D$29='Contexto Estrat. Ins'!$B$39,BU33,IF($D$29='Contexto Estrat. Ins'!$B$40,BV33,IF($D$29='Contexto Estrat. Ins'!$B$41,BW33,IF($D$29='Contexto Estrat. Ins'!$B$42,BX33,""))))))</f>
        <v/>
      </c>
      <c r="CA33" s="26" t="str">
        <f>IF('Contexto Estrat. Ins'!$N$17&lt;&gt;"",'Contexto Estrat. Ins'!$N$16,"")</f>
        <v/>
      </c>
      <c r="CB33" s="26" t="str">
        <f>IF('Contexto Estrat. Ins'!$N$18&lt;&gt;"",'Contexto Estrat. Ins'!$N$16,"")</f>
        <v/>
      </c>
      <c r="CC33" s="26" t="str">
        <f>IF('Contexto Estrat. Ins'!$N$19&lt;&gt;"",'Contexto Estrat. Ins'!$N$16,"")</f>
        <v/>
      </c>
      <c r="CD33" s="26" t="str">
        <f>IF('Contexto Estrat. Ins'!$N$20&lt;&gt;"",'Contexto Estrat. Ins'!$N$16,"")</f>
        <v/>
      </c>
      <c r="CE33" s="26" t="str">
        <f>IF('Contexto Estrat. Ins'!$N$21&lt;&gt;"",'Contexto Estrat. Ins'!$N$16,"")</f>
        <v/>
      </c>
      <c r="CF33" s="26" t="str">
        <f>IF('Contexto Estrat. Ins'!$N$22&lt;&gt;"",'Contexto Estrat. Ins'!$N$16,"")</f>
        <v/>
      </c>
      <c r="CG33" s="26" t="str">
        <f>IF($D$29='Contexto Estrat. Ins'!$B$17,CA33,IF($D$29='Contexto Estrat. Ins'!$B$18,CB33,IF($D$29='Contexto Estrat. Ins'!$B$19,CC33,IF($D$29='Contexto Estrat. Ins'!$B$20,CD33,IF($D$29='Contexto Estrat. Ins'!$B$21,CE33,IF($D$29='Contexto Estrat. Ins'!$B$22,CF33,""))))))</f>
        <v/>
      </c>
    </row>
    <row r="34" spans="1:86" ht="31.15" customHeight="1">
      <c r="A34" s="18"/>
      <c r="D34" s="373"/>
      <c r="E34" s="374"/>
      <c r="F34" s="374"/>
      <c r="G34" s="374"/>
      <c r="H34" s="374"/>
      <c r="I34" s="374"/>
      <c r="J34" s="374"/>
      <c r="K34" s="374"/>
      <c r="L34" s="374"/>
      <c r="M34" s="374"/>
      <c r="N34" s="374"/>
      <c r="O34" s="374"/>
      <c r="P34" s="374"/>
      <c r="Q34" s="374"/>
      <c r="R34" s="374"/>
      <c r="S34" s="374"/>
      <c r="T34" s="374"/>
      <c r="U34" s="374"/>
      <c r="V34" s="374"/>
      <c r="W34" s="374"/>
      <c r="X34" s="374"/>
      <c r="Y34" s="374"/>
      <c r="Z34" s="374"/>
      <c r="AA34" s="374"/>
      <c r="AB34" s="375"/>
      <c r="AC34" s="33"/>
      <c r="AD34" s="494"/>
      <c r="AE34" s="494"/>
      <c r="AF34" s="494"/>
      <c r="AG34" s="494"/>
      <c r="AH34" s="494"/>
      <c r="AI34" s="494"/>
      <c r="AJ34" s="494"/>
      <c r="AK34" s="494"/>
      <c r="AL34" s="494"/>
      <c r="AM34" s="494"/>
      <c r="AN34" s="494"/>
      <c r="AO34" s="494"/>
      <c r="AP34" s="494"/>
      <c r="AQ34" s="494"/>
      <c r="AR34" s="494"/>
      <c r="AS34" s="494"/>
      <c r="AT34" s="494"/>
      <c r="AU34" s="494"/>
      <c r="AV34" s="494"/>
      <c r="AW34" s="494"/>
      <c r="AX34" s="494"/>
      <c r="AY34" s="494"/>
      <c r="AZ34" s="494"/>
      <c r="BA34" s="494"/>
      <c r="BB34" s="494"/>
      <c r="BC34" s="494"/>
      <c r="BD34" s="494"/>
      <c r="BE34" s="494"/>
      <c r="BF34" s="494"/>
      <c r="BG34" s="20"/>
      <c r="BK34" s="26" t="str">
        <f>IF('Contexto Estrat. Ins'!$O$7&lt;&gt;"",'Contexto Estrat. Ins'!$O$6,"")</f>
        <v/>
      </c>
      <c r="BL34" s="26" t="str">
        <f>IF('Contexto Estrat. Ins'!$O$8&lt;&gt;"",'Contexto Estrat. Ins'!$O$6,"")</f>
        <v/>
      </c>
      <c r="BM34" s="26" t="str">
        <f>IF('Contexto Estrat. Ins'!$O$9&lt;&gt;"",'Contexto Estrat. Ins'!$O$6,"")</f>
        <v/>
      </c>
      <c r="BN34" s="26" t="str">
        <f>IF('Contexto Estrat. Ins'!$O$10&lt;&gt;"",'Contexto Estrat. Ins'!$O$6,"")</f>
        <v/>
      </c>
      <c r="BO34" s="26" t="str">
        <f>IF('Contexto Estrat. Ins'!$O$11&lt;&gt;"",'Contexto Estrat. Ins'!$O$6,"")</f>
        <v/>
      </c>
      <c r="BP34" s="26" t="str">
        <f>IF('Contexto Estrat. Ins'!$O$12&lt;&gt;"",'Contexto Estrat. Ins'!$O$6,"")</f>
        <v/>
      </c>
      <c r="BQ34" s="26" t="str">
        <f>IF($D$29='Contexto Estrat. Ins'!$B$7,BK34,IF($D$29='Contexto Estrat. Ins'!$B$8,BL34,IF($D$29='Contexto Estrat. Ins'!$B$9,BM34,IF($D$29='Contexto Estrat. Ins'!$B$10,BN34,IF($D$29='Contexto Estrat. Ins'!$B$11,BO34,IF($D$29='Contexto Estrat. Ins'!$B$12,BP34,""))))))</f>
        <v/>
      </c>
      <c r="BS34" s="26" t="str">
        <f>IF('Contexto Estrat. Ins'!$O$37&lt;&gt;"",'Contexto Estrat. Ins'!$O$36,"")</f>
        <v/>
      </c>
      <c r="BT34" s="26" t="str">
        <f>IF('Contexto Estrat. Ins'!$O$38&lt;&gt;"",'Contexto Estrat. Ins'!$O$36,"")</f>
        <v/>
      </c>
      <c r="BU34" s="26" t="str">
        <f>IF('Contexto Estrat. Ins'!$O$39&lt;&gt;"",'Contexto Estrat. Ins'!$O$36,"")</f>
        <v/>
      </c>
      <c r="BV34" s="26" t="str">
        <f>IF('Contexto Estrat. Ins'!$O$40&lt;&gt;"",'Contexto Estrat. Ins'!$O$36,"")</f>
        <v/>
      </c>
      <c r="BW34" s="26" t="str">
        <f>IF('Contexto Estrat. Ins'!$O$41&lt;&gt;"",'Contexto Estrat. Ins'!$O$36,"")</f>
        <v/>
      </c>
      <c r="BX34" s="26" t="str">
        <f>IF('Contexto Estrat. Ins'!$O$42&lt;&gt;"",'Contexto Estrat. Ins'!$O$36,"")</f>
        <v/>
      </c>
      <c r="BY34" s="26" t="str">
        <f>IF($D$29='Contexto Estrat. Ins'!$B$37,BS34,IF($D$29='Contexto Estrat. Ins'!$B$38,BT34,IF($D$29='Contexto Estrat. Ins'!$B$39,BU34,IF($D$29='Contexto Estrat. Ins'!$B$40,BV34,IF($D$29='Contexto Estrat. Ins'!$B$41,BW34,IF($D$29='Contexto Estrat. Ins'!$B$42,BX34,""))))))</f>
        <v/>
      </c>
      <c r="CA34" s="26" t="str">
        <f>IF('Contexto Estrat. Ins'!$O$17&lt;&gt;"",'Contexto Estrat. Ins'!$O$16,"")</f>
        <v/>
      </c>
      <c r="CB34" s="26" t="str">
        <f>IF('Contexto Estrat. Ins'!$O$18&lt;&gt;"",'Contexto Estrat. Ins'!$O$16,"")</f>
        <v/>
      </c>
      <c r="CC34" s="26" t="str">
        <f>IF('Contexto Estrat. Ins'!$O$19&lt;&gt;"",'Contexto Estrat. Ins'!$O$16,"")</f>
        <v/>
      </c>
      <c r="CD34" s="26" t="str">
        <f>IF('Contexto Estrat. Ins'!$O$20&lt;&gt;"",'Contexto Estrat. Ins'!$O$16,"")</f>
        <v/>
      </c>
      <c r="CE34" s="26" t="str">
        <f>IF('Contexto Estrat. Ins'!$O$21&lt;&gt;"",'Contexto Estrat. Ins'!$O$16,"")</f>
        <v/>
      </c>
      <c r="CF34" s="26" t="str">
        <f>IF('Contexto Estrat. Ins'!$O$22&lt;&gt;"",'Contexto Estrat. Ins'!$O$16,"")</f>
        <v/>
      </c>
      <c r="CG34" s="26" t="str">
        <f>IF($D$29='Contexto Estrat. Ins'!$B$17,CA34,IF($D$29='Contexto Estrat. Ins'!$B$18,CB34,IF($D$29='Contexto Estrat. Ins'!$B$19,CC34,IF($D$29='Contexto Estrat. Ins'!$B$20,CD34,IF($D$29='Contexto Estrat. Ins'!$B$21,CE34,IF($D$29='Contexto Estrat. Ins'!$B$22,CF34,""))))))</f>
        <v/>
      </c>
    </row>
    <row r="35" spans="1:86" ht="15.6" customHeight="1">
      <c r="A35" s="34"/>
      <c r="B35" s="35"/>
      <c r="C35" s="35"/>
      <c r="BG35" s="20"/>
      <c r="BK35" s="26" t="str">
        <f>IF('Contexto Estrat. Ins'!$P$7&lt;&gt;"",'Contexto Estrat. Ins'!$P$6,"")</f>
        <v/>
      </c>
      <c r="BL35" s="26" t="str">
        <f>IF('Contexto Estrat. Ins'!$P$8&lt;&gt;"",'Contexto Estrat. Ins'!$P$6,"")</f>
        <v/>
      </c>
      <c r="BM35" s="26" t="str">
        <f>IF('Contexto Estrat. Ins'!$P$9&lt;&gt;"",'Contexto Estrat. Ins'!$P$6,"")</f>
        <v/>
      </c>
      <c r="BN35" s="26" t="str">
        <f>IF('Contexto Estrat. Ins'!$P$10&lt;&gt;"",'Contexto Estrat. Ins'!$P$6,"")</f>
        <v/>
      </c>
      <c r="BO35" s="26" t="str">
        <f>IF('Contexto Estrat. Ins'!$P$11&lt;&gt;"",'Contexto Estrat. Ins'!$P$6,"")</f>
        <v/>
      </c>
      <c r="BP35" s="26" t="str">
        <f>IF('Contexto Estrat. Ins'!$P$12&lt;&gt;"",'Contexto Estrat. Ins'!$P$6,"")</f>
        <v/>
      </c>
      <c r="BQ35" s="26" t="str">
        <f>IF($D$29='Contexto Estrat. Ins'!$B$7,BK35,IF($D$29='Contexto Estrat. Ins'!$B$8,BL35,IF($D$29='Contexto Estrat. Ins'!$B$9,BM35,IF($D$29='Contexto Estrat. Ins'!$B$10,BN35,IF($D$29='Contexto Estrat. Ins'!$B$11,BO35,IF($D$29='Contexto Estrat. Ins'!$B$12,BP35,""))))))</f>
        <v/>
      </c>
      <c r="BS35" s="26" t="str">
        <f>IF('Contexto Estrat. Ins'!$P$37&lt;&gt;"",'Contexto Estrat. Ins'!$P$36,"")</f>
        <v/>
      </c>
      <c r="BT35" s="26" t="str">
        <f>IF('Contexto Estrat. Ins'!$P$38&lt;&gt;"",'Contexto Estrat. Ins'!$P$36,"")</f>
        <v/>
      </c>
      <c r="BU35" s="26" t="str">
        <f>IF('Contexto Estrat. Ins'!$P$39&lt;&gt;"",'Contexto Estrat. Ins'!$P$36,"")</f>
        <v/>
      </c>
      <c r="BV35" s="26" t="str">
        <f>IF('Contexto Estrat. Ins'!$P$40&lt;&gt;"",'Contexto Estrat. Ins'!$P$36,"")</f>
        <v/>
      </c>
      <c r="BW35" s="26" t="str">
        <f>IF('Contexto Estrat. Ins'!$P$41&lt;&gt;"",'Contexto Estrat. Ins'!$P$36,"")</f>
        <v/>
      </c>
      <c r="BX35" s="26" t="str">
        <f>IF('Contexto Estrat. Ins'!$P$42&lt;&gt;"",'Contexto Estrat. Ins'!$P$36,"")</f>
        <v/>
      </c>
      <c r="BY35" s="26" t="str">
        <f>IF($D$29='Contexto Estrat. Ins'!$B$37,BS35,IF($D$29='Contexto Estrat. Ins'!$B$38,BT35,IF($D$29='Contexto Estrat. Ins'!$B$39,BU35,IF($D$29='Contexto Estrat. Ins'!$B$40,BV35,IF($D$29='Contexto Estrat. Ins'!$B$41,BW35,IF($D$29='Contexto Estrat. Ins'!$B$42,BX35,""))))))</f>
        <v/>
      </c>
      <c r="CA35" s="26" t="str">
        <f>IF('Contexto Estrat. Ins'!$P$17&lt;&gt;"",'Contexto Estrat. Ins'!$P$16,"")</f>
        <v/>
      </c>
      <c r="CB35" s="26" t="str">
        <f>IF('Contexto Estrat. Ins'!$P$18&lt;&gt;"",'Contexto Estrat. Ins'!$P$16,"")</f>
        <v/>
      </c>
      <c r="CC35" s="26" t="str">
        <f>IF('Contexto Estrat. Ins'!$P$19&lt;&gt;"",'Contexto Estrat. Ins'!$P$16,"")</f>
        <v/>
      </c>
      <c r="CD35" s="26" t="str">
        <f>IF('Contexto Estrat. Ins'!$P$20&lt;&gt;"",'Contexto Estrat. Ins'!$P$16,"")</f>
        <v/>
      </c>
      <c r="CE35" s="26" t="str">
        <f>IF('Contexto Estrat. Ins'!$P$21&lt;&gt;"",'Contexto Estrat. Ins'!$P$16,"")</f>
        <v/>
      </c>
      <c r="CF35" s="26" t="str">
        <f>IF('Contexto Estrat. Ins'!$P$22&lt;&gt;"",'Contexto Estrat. Ins'!$P$16,"")</f>
        <v/>
      </c>
      <c r="CG35" s="26" t="str">
        <f>IF($D$29='Contexto Estrat. Ins'!$B$17,CA35,IF($D$29='Contexto Estrat. Ins'!$B$18,CB35,IF($D$29='Contexto Estrat. Ins'!$B$19,CC35,IF($D$29='Contexto Estrat. Ins'!$B$20,CD35,IF($D$29='Contexto Estrat. Ins'!$B$21,CE35,IF($D$29='Contexto Estrat. Ins'!$B$22,CF35,""))))))</f>
        <v/>
      </c>
    </row>
    <row r="36" spans="1:86" ht="15.6" customHeight="1">
      <c r="A36" s="18"/>
      <c r="D36" s="484" t="str">
        <f>IF(AK13=Datos!$A$6,"Causas de la oportunidad (factores de la oportunidad)","Causas del riesgo (factores del riesgo)")</f>
        <v>Causas del riesgo (factores del riesgo)</v>
      </c>
      <c r="E36" s="484"/>
      <c r="F36" s="484"/>
      <c r="G36" s="484"/>
      <c r="H36" s="484"/>
      <c r="I36" s="484"/>
      <c r="J36" s="484"/>
      <c r="K36" s="484"/>
      <c r="L36" s="484"/>
      <c r="M36" s="484"/>
      <c r="N36" s="484"/>
      <c r="O36" s="484"/>
      <c r="P36" s="484"/>
      <c r="Q36" s="484"/>
      <c r="R36" s="484"/>
      <c r="S36" s="484"/>
      <c r="T36" s="484"/>
      <c r="U36" s="484"/>
      <c r="V36" s="484"/>
      <c r="W36" s="484"/>
      <c r="X36" s="484"/>
      <c r="Y36" s="484"/>
      <c r="Z36" s="484"/>
      <c r="AA36" s="484"/>
      <c r="AB36" s="484"/>
      <c r="AC36" s="36"/>
      <c r="AD36" s="484" t="str">
        <f>IF(AK13=Datos!$A$6,"Consecuencias (efectos de la oportunidad)","Consecuencias (efectos del riesgo)")</f>
        <v>Consecuencias (efectos del riesgo)</v>
      </c>
      <c r="AE36" s="484"/>
      <c r="AF36" s="484"/>
      <c r="AG36" s="484"/>
      <c r="AH36" s="484"/>
      <c r="AI36" s="484"/>
      <c r="AJ36" s="484"/>
      <c r="AK36" s="484"/>
      <c r="AL36" s="484"/>
      <c r="AM36" s="484"/>
      <c r="AN36" s="484"/>
      <c r="AO36" s="484"/>
      <c r="AP36" s="484"/>
      <c r="AQ36" s="484"/>
      <c r="AR36" s="484"/>
      <c r="AS36" s="484"/>
      <c r="AT36" s="484"/>
      <c r="AU36" s="484"/>
      <c r="AV36" s="484"/>
      <c r="AW36" s="484"/>
      <c r="AX36" s="484"/>
      <c r="AY36" s="484"/>
      <c r="AZ36" s="484"/>
      <c r="BA36" s="484"/>
      <c r="BB36" s="484"/>
      <c r="BC36" s="484"/>
      <c r="BD36" s="484"/>
      <c r="BE36" s="484"/>
      <c r="BF36" s="484"/>
      <c r="BG36" s="20"/>
      <c r="BK36" s="26" t="str">
        <f>IF('Contexto Estrat. Ins'!$Q$7&lt;&gt;"",'Contexto Estrat. Ins'!$Q$6,"")</f>
        <v/>
      </c>
      <c r="BL36" s="26" t="str">
        <f>IF('Contexto Estrat. Ins'!$Q$8&lt;&gt;"",'Contexto Estrat. Ins'!$Q$6,"")</f>
        <v/>
      </c>
      <c r="BM36" s="26" t="str">
        <f>IF('Contexto Estrat. Ins'!$Q$9&lt;&gt;"",'Contexto Estrat. Ins'!$Q$6,"")</f>
        <v/>
      </c>
      <c r="BN36" s="26" t="str">
        <f>IF('Contexto Estrat. Ins'!$Q$10&lt;&gt;"",'Contexto Estrat. Ins'!$Q$6,"")</f>
        <v/>
      </c>
      <c r="BO36" s="26" t="str">
        <f>IF('Contexto Estrat. Ins'!$Q$11&lt;&gt;"",'Contexto Estrat. Ins'!$Q$6,"")</f>
        <v/>
      </c>
      <c r="BP36" s="26" t="str">
        <f>IF('Contexto Estrat. Ins'!$Q$12&lt;&gt;"",'Contexto Estrat. Ins'!$Q$6,"")</f>
        <v/>
      </c>
      <c r="BQ36" s="26" t="str">
        <f>IF($D$29='Contexto Estrat. Ins'!$B$7,BK36,IF($D$29='Contexto Estrat. Ins'!$B$8,BL36,IF($D$29='Contexto Estrat. Ins'!$B$9,BM36,IF($D$29='Contexto Estrat. Ins'!$B$10,BN36,IF($D$29='Contexto Estrat. Ins'!$B$11,BO36,IF($D$29='Contexto Estrat. Ins'!$B$12,BP36,""))))))</f>
        <v/>
      </c>
      <c r="BS36" s="26" t="str">
        <f>IF('Contexto Estrat. Ins'!$Q$37&lt;&gt;"",'Contexto Estrat. Ins'!$Q$36,"")</f>
        <v/>
      </c>
      <c r="BT36" s="26" t="str">
        <f>IF('Contexto Estrat. Ins'!$Q$38&lt;&gt;"",'Contexto Estrat. Ins'!$Q$36,"")</f>
        <v/>
      </c>
      <c r="BU36" s="26" t="str">
        <f>IF('Contexto Estrat. Ins'!$Q$39&lt;&gt;"",'Contexto Estrat. Ins'!$Q$36,"")</f>
        <v/>
      </c>
      <c r="BV36" s="26" t="str">
        <f>IF('Contexto Estrat. Ins'!$Q$40&lt;&gt;"",'Contexto Estrat. Ins'!$Q$36,"")</f>
        <v/>
      </c>
      <c r="BW36" s="26" t="str">
        <f>IF('Contexto Estrat. Ins'!$Q$41&lt;&gt;"",'Contexto Estrat. Ins'!$Q$36,"")</f>
        <v/>
      </c>
      <c r="BX36" s="26" t="str">
        <f>IF('Contexto Estrat. Ins'!$Q$42&lt;&gt;"",'Contexto Estrat. Ins'!$Q$36,"")</f>
        <v/>
      </c>
      <c r="BY36" s="26" t="str">
        <f>IF($D$29='Contexto Estrat. Ins'!$B$37,BS36,IF($D$29='Contexto Estrat. Ins'!$B$38,BT36,IF($D$29='Contexto Estrat. Ins'!$B$39,BU36,IF($D$29='Contexto Estrat. Ins'!$B$40,BV36,IF($D$29='Contexto Estrat. Ins'!$B$41,BW36,IF($D$29='Contexto Estrat. Ins'!$B$42,BX36,""))))))</f>
        <v/>
      </c>
      <c r="CA36" s="26" t="str">
        <f>IF('Contexto Estrat. Ins'!$Q$17&lt;&gt;"",'Contexto Estrat. Ins'!$Q$16,"")</f>
        <v/>
      </c>
      <c r="CB36" s="26" t="str">
        <f>IF('Contexto Estrat. Ins'!$Q$18&lt;&gt;"",'Contexto Estrat. Ins'!$Q$16,"")</f>
        <v/>
      </c>
      <c r="CC36" s="26" t="str">
        <f>IF('Contexto Estrat. Ins'!$Q$19&lt;&gt;"",'Contexto Estrat. Ins'!$Q$16,"")</f>
        <v/>
      </c>
      <c r="CD36" s="26" t="str">
        <f>IF('Contexto Estrat. Ins'!$Q$20&lt;&gt;"",'Contexto Estrat. Ins'!$Q$16,"")</f>
        <v/>
      </c>
      <c r="CE36" s="26" t="str">
        <f>IF('Contexto Estrat. Ins'!$Q$21&lt;&gt;"",'Contexto Estrat. Ins'!$Q$16,"")</f>
        <v/>
      </c>
      <c r="CF36" s="26" t="str">
        <f>IF('Contexto Estrat. Ins'!$Q$22&lt;&gt;"",'Contexto Estrat. Ins'!$Q$16,"")</f>
        <v/>
      </c>
      <c r="CG36" s="26" t="str">
        <f>IF($D$29='Contexto Estrat. Ins'!$B$17,CA36,IF($D$29='Contexto Estrat. Ins'!$B$18,CB36,IF($D$29='Contexto Estrat. Ins'!$B$19,CC36,IF($D$29='Contexto Estrat. Ins'!$B$20,CD36,IF($D$29='Contexto Estrat. Ins'!$B$21,CE36,IF($D$29='Contexto Estrat. Ins'!$B$22,CF36,""))))))</f>
        <v/>
      </c>
    </row>
    <row r="37" spans="1:86" ht="15.6" customHeight="1">
      <c r="A37" s="18"/>
      <c r="D37" s="483" t="s">
        <v>473</v>
      </c>
      <c r="E37" s="483"/>
      <c r="F37" s="483"/>
      <c r="G37" s="483"/>
      <c r="H37" s="483"/>
      <c r="I37" s="483"/>
      <c r="J37" s="483"/>
      <c r="K37" s="483"/>
      <c r="L37" s="483"/>
      <c r="M37" s="483"/>
      <c r="N37" s="483"/>
      <c r="O37" s="483"/>
      <c r="P37" s="483"/>
      <c r="Q37" s="483"/>
      <c r="R37" s="483"/>
      <c r="S37" s="483"/>
      <c r="T37" s="483"/>
      <c r="U37" s="483"/>
      <c r="V37" s="483"/>
      <c r="W37" s="483"/>
      <c r="X37" s="483"/>
      <c r="Y37" s="483"/>
      <c r="Z37" s="483"/>
      <c r="AA37" s="483"/>
      <c r="AB37" s="483"/>
      <c r="AD37" s="484"/>
      <c r="AE37" s="484"/>
      <c r="AF37" s="484"/>
      <c r="AG37" s="484"/>
      <c r="AH37" s="484"/>
      <c r="AI37" s="484"/>
      <c r="AJ37" s="484"/>
      <c r="AK37" s="484"/>
      <c r="AL37" s="484"/>
      <c r="AM37" s="484"/>
      <c r="AN37" s="484"/>
      <c r="AO37" s="484"/>
      <c r="AP37" s="484"/>
      <c r="AQ37" s="484"/>
      <c r="AR37" s="484"/>
      <c r="AS37" s="484"/>
      <c r="AT37" s="484"/>
      <c r="AU37" s="484"/>
      <c r="AV37" s="484"/>
      <c r="AW37" s="484"/>
      <c r="AX37" s="484"/>
      <c r="AY37" s="484"/>
      <c r="AZ37" s="484"/>
      <c r="BA37" s="484"/>
      <c r="BB37" s="484"/>
      <c r="BC37" s="484"/>
      <c r="BD37" s="484"/>
      <c r="BE37" s="484"/>
      <c r="BF37" s="484"/>
      <c r="BG37" s="20"/>
      <c r="BK37" s="26" t="str">
        <f>IF('Contexto Estrat. Ins'!$R$7&lt;&gt;"",'Contexto Estrat. Ins'!$R$6,"")</f>
        <v/>
      </c>
      <c r="BL37" s="26" t="str">
        <f>IF('Contexto Estrat. Ins'!$R$8&lt;&gt;"",'Contexto Estrat. Ins'!$R$6,"")</f>
        <v/>
      </c>
      <c r="BM37" s="26" t="str">
        <f>IF('Contexto Estrat. Ins'!$R$9&lt;&gt;"",'Contexto Estrat. Ins'!$R$6,"")</f>
        <v/>
      </c>
      <c r="BN37" s="26" t="str">
        <f>IF('Contexto Estrat. Ins'!$R$10&lt;&gt;"",'Contexto Estrat. Ins'!$R$6,"")</f>
        <v/>
      </c>
      <c r="BO37" s="26" t="str">
        <f>IF('Contexto Estrat. Ins'!$R$11&lt;&gt;"",'Contexto Estrat. Ins'!$R$6,"")</f>
        <v/>
      </c>
      <c r="BP37" s="26" t="str">
        <f>IF('Contexto Estrat. Ins'!$R$12&lt;&gt;"",'Contexto Estrat. Ins'!$R$6,"")</f>
        <v/>
      </c>
      <c r="BQ37" s="26" t="str">
        <f>IF($D$29='Contexto Estrat. Ins'!$B$7,BK37,IF($D$29='Contexto Estrat. Ins'!$B$8,BL37,IF($D$29='Contexto Estrat. Ins'!$B$9,BM37,IF($D$29='Contexto Estrat. Ins'!$B$10,BN37,IF($D$29='Contexto Estrat. Ins'!$B$11,BO37,IF($D$29='Contexto Estrat. Ins'!$B$12,BP37,""))))))</f>
        <v/>
      </c>
      <c r="BS37" s="26" t="str">
        <f>IF('Contexto Estrat. Ins'!$R$37&lt;&gt;"",'Contexto Estrat. Ins'!$R$36,"")</f>
        <v/>
      </c>
      <c r="BT37" s="26" t="str">
        <f>IF('Contexto Estrat. Ins'!$R$38&lt;&gt;"",'Contexto Estrat. Ins'!$R$36,"")</f>
        <v/>
      </c>
      <c r="BU37" s="26" t="str">
        <f>IF('Contexto Estrat. Ins'!$R$39&lt;&gt;"",'Contexto Estrat. Ins'!$R$36,"")</f>
        <v/>
      </c>
      <c r="BV37" s="26" t="str">
        <f>IF('Contexto Estrat. Ins'!$R$40&lt;&gt;"",'Contexto Estrat. Ins'!$R$36,"")</f>
        <v/>
      </c>
      <c r="BW37" s="26" t="str">
        <f>IF('Contexto Estrat. Ins'!$R$41&lt;&gt;"",'Contexto Estrat. Ins'!$R$36,"")</f>
        <v/>
      </c>
      <c r="BX37" s="26" t="str">
        <f>IF('Contexto Estrat. Ins'!$R$42&lt;&gt;"",'Contexto Estrat. Ins'!$R$36,"")</f>
        <v/>
      </c>
      <c r="BY37" s="26" t="str">
        <f>IF($D$29='Contexto Estrat. Ins'!$B$37,BS37,IF($D$29='Contexto Estrat. Ins'!$B$38,BT37,IF($D$29='Contexto Estrat. Ins'!$B$39,BU37,IF($D$29='Contexto Estrat. Ins'!$B$40,BV37,IF($D$29='Contexto Estrat. Ins'!$B$41,BW37,IF($D$29='Contexto Estrat. Ins'!$B$42,BX37,""))))))</f>
        <v/>
      </c>
      <c r="CA37" s="26" t="str">
        <f>IF('Contexto Estrat. Ins'!$R$17&lt;&gt;"",'Contexto Estrat. Ins'!$R$16,"")</f>
        <v/>
      </c>
      <c r="CB37" s="26" t="str">
        <f>IF('Contexto Estrat. Ins'!$R$18&lt;&gt;"",'Contexto Estrat. Ins'!$R$16,"")</f>
        <v/>
      </c>
      <c r="CC37" s="26" t="str">
        <f>IF('Contexto Estrat. Ins'!$R$19&lt;&gt;"",'Contexto Estrat. Ins'!$R$16,"")</f>
        <v/>
      </c>
      <c r="CD37" s="26" t="str">
        <f>IF('Contexto Estrat. Ins'!$R$20&lt;&gt;"",'Contexto Estrat. Ins'!$R$16,"")</f>
        <v/>
      </c>
      <c r="CE37" s="26" t="str">
        <f>IF('Contexto Estrat. Ins'!$R$21&lt;&gt;"",'Contexto Estrat. Ins'!$R$16,"")</f>
        <v/>
      </c>
      <c r="CF37" s="26" t="str">
        <f>IF('Contexto Estrat. Ins'!$R$22&lt;&gt;"",'Contexto Estrat. Ins'!$R$16,"")</f>
        <v/>
      </c>
      <c r="CG37" s="26" t="str">
        <f>IF($D$29='Contexto Estrat. Ins'!$B$17,CA37,IF($D$29='Contexto Estrat. Ins'!$B$18,CB37,IF($D$29='Contexto Estrat. Ins'!$B$19,CC37,IF($D$29='Contexto Estrat. Ins'!$B$20,CD37,IF($D$29='Contexto Estrat. Ins'!$B$21,CE37,IF($D$29='Contexto Estrat. Ins'!$B$22,CF37,""))))))</f>
        <v/>
      </c>
    </row>
    <row r="38" spans="1:86" ht="15.6" customHeight="1">
      <c r="A38" s="18"/>
      <c r="D38" s="483" t="s">
        <v>474</v>
      </c>
      <c r="E38" s="483"/>
      <c r="F38" s="483"/>
      <c r="G38" s="483"/>
      <c r="H38" s="483"/>
      <c r="I38" s="483"/>
      <c r="J38" s="483" t="s">
        <v>475</v>
      </c>
      <c r="K38" s="483"/>
      <c r="L38" s="483"/>
      <c r="M38" s="483"/>
      <c r="N38" s="483"/>
      <c r="O38" s="483"/>
      <c r="P38" s="483"/>
      <c r="Q38" s="483"/>
      <c r="R38" s="483"/>
      <c r="S38" s="483"/>
      <c r="T38" s="483"/>
      <c r="U38" s="483"/>
      <c r="V38" s="483"/>
      <c r="W38" s="483"/>
      <c r="X38" s="483"/>
      <c r="Y38" s="483"/>
      <c r="Z38" s="483"/>
      <c r="AA38" s="483"/>
      <c r="AB38" s="483"/>
      <c r="AD38" s="483" t="str">
        <f>IF(AK13=Datos!$A$6,"Puede presentarse la oportunidad, lo que generaría…","Puede presentarse el riesgo, lo que generaría…")</f>
        <v>Puede presentarse el riesgo, lo que generaría…</v>
      </c>
      <c r="AE38" s="483"/>
      <c r="AF38" s="483"/>
      <c r="AG38" s="483"/>
      <c r="AH38" s="483"/>
      <c r="AI38" s="483"/>
      <c r="AJ38" s="483"/>
      <c r="AK38" s="483"/>
      <c r="AL38" s="483"/>
      <c r="AM38" s="483"/>
      <c r="AN38" s="483"/>
      <c r="AO38" s="483"/>
      <c r="AP38" s="483"/>
      <c r="AQ38" s="483"/>
      <c r="AR38" s="483"/>
      <c r="AS38" s="483"/>
      <c r="AT38" s="483"/>
      <c r="AU38" s="483"/>
      <c r="AV38" s="483"/>
      <c r="AW38" s="483"/>
      <c r="AX38" s="483"/>
      <c r="AY38" s="483"/>
      <c r="AZ38" s="483"/>
      <c r="BA38" s="483"/>
      <c r="BB38" s="483"/>
      <c r="BC38" s="483"/>
      <c r="BD38" s="483"/>
      <c r="BE38" s="483"/>
      <c r="BF38" s="483"/>
      <c r="BG38" s="20"/>
      <c r="BK38" s="26" t="str">
        <f>IF('Contexto Estrat. Ins'!$S$7&lt;&gt;"",'Contexto Estrat. Ins'!$S$6,"")</f>
        <v/>
      </c>
      <c r="BL38" s="26" t="str">
        <f>IF('Contexto Estrat. Ins'!$S$8&lt;&gt;"",'Contexto Estrat. Ins'!$S$6,"")</f>
        <v/>
      </c>
      <c r="BM38" s="26" t="str">
        <f>IF('Contexto Estrat. Ins'!$S$9&lt;&gt;"",'Contexto Estrat. Ins'!$S$6,"")</f>
        <v/>
      </c>
      <c r="BN38" s="26" t="str">
        <f>IF('Contexto Estrat. Ins'!$S$10&lt;&gt;"",'Contexto Estrat. Ins'!$S$6,"")</f>
        <v/>
      </c>
      <c r="BO38" s="26" t="str">
        <f>IF('Contexto Estrat. Ins'!$S$11&lt;&gt;"",'Contexto Estrat. Ins'!$S$6,"")</f>
        <v/>
      </c>
      <c r="BP38" s="26" t="str">
        <f>IF('Contexto Estrat. Ins'!$S$12&lt;&gt;"",'Contexto Estrat. Ins'!$S$6,"")</f>
        <v/>
      </c>
      <c r="BQ38" s="26" t="str">
        <f>IF($D$29='Contexto Estrat. Ins'!$B$7,BK38,IF($D$29='Contexto Estrat. Ins'!$B$8,BL38,IF($D$29='Contexto Estrat. Ins'!$B$9,BM38,IF($D$29='Contexto Estrat. Ins'!$B$10,BN38,IF($D$29='Contexto Estrat. Ins'!$B$11,BO38,IF($D$29='Contexto Estrat. Ins'!$B$12,BP38,""))))))</f>
        <v/>
      </c>
      <c r="BS38" s="26" t="str">
        <f>IF('Contexto Estrat. Ins'!$S$37&lt;&gt;"",'Contexto Estrat. Ins'!$S$36,"")</f>
        <v/>
      </c>
      <c r="BT38" s="26" t="str">
        <f>IF('Contexto Estrat. Ins'!$S$38&lt;&gt;"",'Contexto Estrat. Ins'!$S$36,"")</f>
        <v/>
      </c>
      <c r="BU38" s="26" t="str">
        <f>IF('Contexto Estrat. Ins'!$S$39&lt;&gt;"",'Contexto Estrat. Ins'!$S$36,"")</f>
        <v/>
      </c>
      <c r="BV38" s="26" t="str">
        <f>IF('Contexto Estrat. Ins'!$S$40&lt;&gt;"",'Contexto Estrat. Ins'!$S$36,"")</f>
        <v/>
      </c>
      <c r="BW38" s="26" t="str">
        <f>IF('Contexto Estrat. Ins'!$S$41&lt;&gt;"",'Contexto Estrat. Ins'!$S$36,"")</f>
        <v/>
      </c>
      <c r="BX38" s="26" t="str">
        <f>IF('Contexto Estrat. Ins'!$S$42&lt;&gt;"",'Contexto Estrat. Ins'!$S$36,"")</f>
        <v/>
      </c>
      <c r="BY38" s="26" t="str">
        <f>IF($D$29='Contexto Estrat. Ins'!$B$37,BS38,IF($D$29='Contexto Estrat. Ins'!$B$38,BT38,IF($D$29='Contexto Estrat. Ins'!$B$39,BU38,IF($D$29='Contexto Estrat. Ins'!$B$40,BV38,IF($D$29='Contexto Estrat. Ins'!$B$41,BW38,IF($D$29='Contexto Estrat. Ins'!$B$42,BX38,""))))))</f>
        <v/>
      </c>
      <c r="CA38" s="26" t="str">
        <f>IF('Contexto Estrat. Ins'!$S$17&lt;&gt;"",'Contexto Estrat. Ins'!$S$16,"")</f>
        <v/>
      </c>
      <c r="CB38" s="26" t="str">
        <f>IF('Contexto Estrat. Ins'!$S$18&lt;&gt;"",'Contexto Estrat. Ins'!$S$16,"")</f>
        <v/>
      </c>
      <c r="CC38" s="26" t="str">
        <f>IF('Contexto Estrat. Ins'!$S$19&lt;&gt;"",'Contexto Estrat. Ins'!$S$16,"")</f>
        <v/>
      </c>
      <c r="CD38" s="26" t="str">
        <f>IF('Contexto Estrat. Ins'!$S$20&lt;&gt;"",'Contexto Estrat. Ins'!$S$16,"")</f>
        <v/>
      </c>
      <c r="CE38" s="26" t="str">
        <f>IF('Contexto Estrat. Ins'!$S$21&lt;&gt;"",'Contexto Estrat. Ins'!$S$16,"")</f>
        <v/>
      </c>
      <c r="CF38" s="26" t="str">
        <f>IF('Contexto Estrat. Ins'!$S$22&lt;&gt;"",'Contexto Estrat. Ins'!$S$16,"")</f>
        <v/>
      </c>
      <c r="CG38" s="26" t="str">
        <f>IF($D$29='Contexto Estrat. Ins'!$B$17,CA38,IF($D$29='Contexto Estrat. Ins'!$B$18,CB38,IF($D$29='Contexto Estrat. Ins'!$B$19,CC38,IF($D$29='Contexto Estrat. Ins'!$B$20,CD38,IF($D$29='Contexto Estrat. Ins'!$B$21,CE38,IF($D$29='Contexto Estrat. Ins'!$B$22,CF38,""))))))</f>
        <v/>
      </c>
    </row>
    <row r="39" spans="1:86">
      <c r="A39" s="18"/>
      <c r="D39" s="456"/>
      <c r="E39" s="456"/>
      <c r="F39" s="456"/>
      <c r="G39" s="456"/>
      <c r="H39" s="456"/>
      <c r="I39" s="456"/>
      <c r="J39" s="400"/>
      <c r="K39" s="400"/>
      <c r="L39" s="400"/>
      <c r="M39" s="400"/>
      <c r="N39" s="400"/>
      <c r="O39" s="400"/>
      <c r="P39" s="400"/>
      <c r="Q39" s="400"/>
      <c r="R39" s="400"/>
      <c r="S39" s="400"/>
      <c r="T39" s="400"/>
      <c r="U39" s="400"/>
      <c r="V39" s="400"/>
      <c r="W39" s="400"/>
      <c r="X39" s="400"/>
      <c r="Y39" s="400"/>
      <c r="Z39" s="400"/>
      <c r="AA39" s="400"/>
      <c r="AB39" s="400"/>
      <c r="AD39" s="680"/>
      <c r="AE39" s="680"/>
      <c r="AF39" s="680"/>
      <c r="AG39" s="680"/>
      <c r="AH39" s="680"/>
      <c r="AI39" s="680"/>
      <c r="AJ39" s="680"/>
      <c r="AK39" s="680"/>
      <c r="AL39" s="680"/>
      <c r="AM39" s="680"/>
      <c r="AN39" s="680"/>
      <c r="AO39" s="680"/>
      <c r="AP39" s="680"/>
      <c r="AQ39" s="680"/>
      <c r="AR39" s="680"/>
      <c r="AS39" s="680"/>
      <c r="AT39" s="680"/>
      <c r="AU39" s="680"/>
      <c r="AV39" s="680"/>
      <c r="AW39" s="680"/>
      <c r="AX39" s="680"/>
      <c r="AY39" s="680"/>
      <c r="AZ39" s="680"/>
      <c r="BA39" s="680"/>
      <c r="BB39" s="680"/>
      <c r="BC39" s="680"/>
      <c r="BD39" s="680"/>
      <c r="BE39" s="680"/>
      <c r="BF39" s="680"/>
      <c r="BG39" s="20"/>
      <c r="BK39" s="26" t="str">
        <f>IF('Contexto Estrat. Ins'!$T$7&lt;&gt;"",'Contexto Estrat. Ins'!$T$6,"")</f>
        <v/>
      </c>
      <c r="BL39" s="26" t="str">
        <f>IF('Contexto Estrat. Ins'!$T$8&lt;&gt;"",'Contexto Estrat. Ins'!$T$6,"")</f>
        <v/>
      </c>
      <c r="BM39" s="26" t="str">
        <f>IF('Contexto Estrat. Ins'!$T$9&lt;&gt;"",'Contexto Estrat. Ins'!$T$6,"")</f>
        <v/>
      </c>
      <c r="BN39" s="26" t="str">
        <f>IF('Contexto Estrat. Ins'!$T$10&lt;&gt;"",'Contexto Estrat. Ins'!$T$6,"")</f>
        <v/>
      </c>
      <c r="BO39" s="26" t="str">
        <f>IF('Contexto Estrat. Ins'!$T$11&lt;&gt;"",'Contexto Estrat. Ins'!$T$6,"")</f>
        <v/>
      </c>
      <c r="BP39" s="26" t="str">
        <f>IF('Contexto Estrat. Ins'!$T$12&lt;&gt;"",'Contexto Estrat. Ins'!$T$6,"")</f>
        <v/>
      </c>
      <c r="BQ39" s="26" t="str">
        <f>IF($D$29='Contexto Estrat. Ins'!$B$7,BK39,IF($D$29='Contexto Estrat. Ins'!$B$8,BL39,IF($D$29='Contexto Estrat. Ins'!$B$9,BM39,IF($D$29='Contexto Estrat. Ins'!$B$10,BN39,IF($D$29='Contexto Estrat. Ins'!$B$11,BO39,IF($D$29='Contexto Estrat. Ins'!$B$12,BP39,""))))))</f>
        <v/>
      </c>
      <c r="BR39" s="142"/>
      <c r="BS39" s="26" t="str">
        <f>IF('Contexto Estrat. Ins'!$T$37&lt;&gt;"",'Contexto Estrat. Ins'!$T$36,"")</f>
        <v/>
      </c>
      <c r="BT39" s="26" t="str">
        <f>IF('Contexto Estrat. Ins'!$T$38&lt;&gt;"",'Contexto Estrat. Ins'!$T$36,"")</f>
        <v/>
      </c>
      <c r="BU39" s="26" t="str">
        <f>IF('Contexto Estrat. Ins'!$T$39&lt;&gt;"",'Contexto Estrat. Ins'!$T$36,"")</f>
        <v/>
      </c>
      <c r="BV39" s="26" t="str">
        <f>IF('Contexto Estrat. Ins'!$T$40&lt;&gt;"",'Contexto Estrat. Ins'!$T$36,"")</f>
        <v/>
      </c>
      <c r="BW39" s="26" t="str">
        <f>IF('Contexto Estrat. Ins'!$T$41&lt;&gt;"",'Contexto Estrat. Ins'!$T$36,"")</f>
        <v/>
      </c>
      <c r="BX39" s="26" t="str">
        <f>IF('Contexto Estrat. Ins'!$T$42&lt;&gt;"",'Contexto Estrat. Ins'!$T$36,"")</f>
        <v/>
      </c>
      <c r="BY39" s="26" t="str">
        <f>IF($D$29='Contexto Estrat. Ins'!$B$37,BS39,IF($D$29='Contexto Estrat. Ins'!$B$38,BT39,IF($D$29='Contexto Estrat. Ins'!$B$39,BU39,IF($D$29='Contexto Estrat. Ins'!$B$40,BV39,IF($D$29='Contexto Estrat. Ins'!$B$41,BW39,IF($D$29='Contexto Estrat. Ins'!$B$42,BX39,""))))))</f>
        <v/>
      </c>
      <c r="BZ39" s="142"/>
      <c r="CA39" s="26" t="str">
        <f>IF('Contexto Estrat. Ins'!$T$17&lt;&gt;"",'Contexto Estrat. Ins'!$T$16,"")</f>
        <v/>
      </c>
      <c r="CB39" s="26" t="str">
        <f>IF('Contexto Estrat. Ins'!$T$18&lt;&gt;"",'Contexto Estrat. Ins'!$T$16,"")</f>
        <v/>
      </c>
      <c r="CC39" s="26" t="str">
        <f>IF('Contexto Estrat. Ins'!$T$19&lt;&gt;"",'Contexto Estrat. Ins'!$T$16,"")</f>
        <v/>
      </c>
      <c r="CD39" s="26" t="str">
        <f>IF('Contexto Estrat. Ins'!$T$20&lt;&gt;"",'Contexto Estrat. Ins'!$T$16,"")</f>
        <v/>
      </c>
      <c r="CE39" s="26" t="str">
        <f>IF('Contexto Estrat. Ins'!$T$21&lt;&gt;"",'Contexto Estrat. Ins'!$T$16,"")</f>
        <v/>
      </c>
      <c r="CF39" s="26" t="str">
        <f>IF('Contexto Estrat. Ins'!$T$22&lt;&gt;"",'Contexto Estrat. Ins'!$T$16,"")</f>
        <v/>
      </c>
      <c r="CG39" s="26" t="str">
        <f>IF($D$29='Contexto Estrat. Ins'!$B$17,CA39,IF($D$29='Contexto Estrat. Ins'!$B$18,CB39,IF($D$29='Contexto Estrat. Ins'!$B$19,CC39,IF($D$29='Contexto Estrat. Ins'!$B$20,CD39,IF($D$29='Contexto Estrat. Ins'!$B$21,CE39,IF($D$29='Contexto Estrat. Ins'!$B$22,CF39,""))))))</f>
        <v/>
      </c>
      <c r="CH39" s="142"/>
    </row>
    <row r="40" spans="1:86" ht="15.6" customHeight="1">
      <c r="A40" s="18"/>
      <c r="D40" s="456"/>
      <c r="E40" s="456"/>
      <c r="F40" s="456"/>
      <c r="G40" s="456"/>
      <c r="H40" s="456"/>
      <c r="I40" s="456"/>
      <c r="J40" s="400"/>
      <c r="K40" s="400"/>
      <c r="L40" s="400"/>
      <c r="M40" s="400"/>
      <c r="N40" s="400"/>
      <c r="O40" s="400"/>
      <c r="P40" s="400"/>
      <c r="Q40" s="400"/>
      <c r="R40" s="400"/>
      <c r="S40" s="400"/>
      <c r="T40" s="400"/>
      <c r="U40" s="400"/>
      <c r="V40" s="400"/>
      <c r="W40" s="400"/>
      <c r="X40" s="400"/>
      <c r="Y40" s="400"/>
      <c r="Z40" s="400"/>
      <c r="AA40" s="400"/>
      <c r="AB40" s="400"/>
      <c r="AD40" s="680"/>
      <c r="AE40" s="680"/>
      <c r="AF40" s="680"/>
      <c r="AG40" s="680"/>
      <c r="AH40" s="680"/>
      <c r="AI40" s="680"/>
      <c r="AJ40" s="680"/>
      <c r="AK40" s="680"/>
      <c r="AL40" s="680"/>
      <c r="AM40" s="680"/>
      <c r="AN40" s="680"/>
      <c r="AO40" s="680"/>
      <c r="AP40" s="680"/>
      <c r="AQ40" s="680"/>
      <c r="AR40" s="680"/>
      <c r="AS40" s="680"/>
      <c r="AT40" s="680"/>
      <c r="AU40" s="680"/>
      <c r="AV40" s="680"/>
      <c r="AW40" s="680"/>
      <c r="AX40" s="680"/>
      <c r="AY40" s="680"/>
      <c r="AZ40" s="680"/>
      <c r="BA40" s="680"/>
      <c r="BB40" s="680"/>
      <c r="BC40" s="680"/>
      <c r="BD40" s="680"/>
      <c r="BE40" s="680"/>
      <c r="BF40" s="680"/>
      <c r="BG40" s="20"/>
      <c r="BK40" s="26" t="str">
        <f>IF('Contexto Estrat. Ins'!$U$7&lt;&gt;"",'Contexto Estrat. Ins'!$U$6,"")</f>
        <v/>
      </c>
      <c r="BL40" s="26" t="str">
        <f>IF('Contexto Estrat. Ins'!$U$8&lt;&gt;"",'Contexto Estrat. Ins'!$U$6,"")</f>
        <v/>
      </c>
      <c r="BM40" s="26" t="str">
        <f>IF('Contexto Estrat. Ins'!$U$9&lt;&gt;"",'Contexto Estrat. Ins'!$U$6,"")</f>
        <v/>
      </c>
      <c r="BN40" s="26" t="str">
        <f>IF('Contexto Estrat. Ins'!$U$10&lt;&gt;"",'Contexto Estrat. Ins'!$U$6,"")</f>
        <v/>
      </c>
      <c r="BO40" s="26" t="str">
        <f>IF('Contexto Estrat. Ins'!$U$11&lt;&gt;"",'Contexto Estrat. Ins'!$U$6,"")</f>
        <v/>
      </c>
      <c r="BP40" s="26" t="str">
        <f>IF('Contexto Estrat. Ins'!$U$12&lt;&gt;"",'Contexto Estrat. Ins'!$U$6,"")</f>
        <v/>
      </c>
      <c r="BQ40" s="26" t="str">
        <f>IF($D$29='Contexto Estrat. Ins'!$B$7,BK40,IF($D$29='Contexto Estrat. Ins'!$B$8,BL40,IF($D$29='Contexto Estrat. Ins'!$B$9,BM40,IF($D$29='Contexto Estrat. Ins'!$B$10,BN40,IF($D$29='Contexto Estrat. Ins'!$B$11,BO40,IF($D$29='Contexto Estrat. Ins'!$B$12,BP40,""))))))</f>
        <v/>
      </c>
      <c r="BR40" s="142"/>
      <c r="BS40" s="26" t="str">
        <f>IF('Contexto Estrat. Ins'!$U$37&lt;&gt;"",'Contexto Estrat. Ins'!$U$36,"")</f>
        <v/>
      </c>
      <c r="BT40" s="26" t="str">
        <f>IF('Contexto Estrat. Ins'!$U$38&lt;&gt;"",'Contexto Estrat. Ins'!$U$36,"")</f>
        <v/>
      </c>
      <c r="BU40" s="26" t="str">
        <f>IF('Contexto Estrat. Ins'!$U$39&lt;&gt;"",'Contexto Estrat. Ins'!$U$36,"")</f>
        <v/>
      </c>
      <c r="BV40" s="26" t="str">
        <f>IF('Contexto Estrat. Ins'!$U$40&lt;&gt;"",'Contexto Estrat. Ins'!$U$36,"")</f>
        <v/>
      </c>
      <c r="BW40" s="26" t="str">
        <f>IF('Contexto Estrat. Ins'!$U$41&lt;&gt;"",'Contexto Estrat. Ins'!$U$36,"")</f>
        <v/>
      </c>
      <c r="BX40" s="26" t="str">
        <f>IF('Contexto Estrat. Ins'!$U$42&lt;&gt;"",'Contexto Estrat. Ins'!$U$36,"")</f>
        <v/>
      </c>
      <c r="BY40" s="26" t="str">
        <f>IF($D$29='Contexto Estrat. Ins'!$B$37,BS40,IF($D$29='Contexto Estrat. Ins'!$B$38,BT40,IF($D$29='Contexto Estrat. Ins'!$B$39,BU40,IF($D$29='Contexto Estrat. Ins'!$B$40,BV40,IF($D$29='Contexto Estrat. Ins'!$B$41,BW40,IF($D$29='Contexto Estrat. Ins'!$B$42,BX40,""))))))</f>
        <v/>
      </c>
      <c r="BZ40" s="142"/>
      <c r="CA40" s="26" t="str">
        <f>IF('Contexto Estrat. Ins'!$U$17&lt;&gt;"",'Contexto Estrat. Ins'!$U$16,"")</f>
        <v/>
      </c>
      <c r="CB40" s="26" t="str">
        <f>IF('Contexto Estrat. Ins'!$U$18&lt;&gt;"",'Contexto Estrat. Ins'!$U$16,"")</f>
        <v/>
      </c>
      <c r="CC40" s="26" t="str">
        <f>IF('Contexto Estrat. Ins'!$U$19&lt;&gt;"",'Contexto Estrat. Ins'!$U$16,"")</f>
        <v/>
      </c>
      <c r="CD40" s="26" t="str">
        <f>IF('Contexto Estrat. Ins'!$U$20&lt;&gt;"",'Contexto Estrat. Ins'!$U$16,"")</f>
        <v/>
      </c>
      <c r="CE40" s="26" t="str">
        <f>IF('Contexto Estrat. Ins'!$U$21&lt;&gt;"",'Contexto Estrat. Ins'!$U$16,"")</f>
        <v/>
      </c>
      <c r="CF40" s="26" t="str">
        <f>IF('Contexto Estrat. Ins'!$U$22&lt;&gt;"",'Contexto Estrat. Ins'!$U$16,"")</f>
        <v/>
      </c>
      <c r="CG40" s="26" t="str">
        <f>IF($D$29='Contexto Estrat. Ins'!$B$17,CA40,IF($D$29='Contexto Estrat. Ins'!$B$18,CB40,IF($D$29='Contexto Estrat. Ins'!$B$19,CC40,IF($D$29='Contexto Estrat. Ins'!$B$20,CD40,IF($D$29='Contexto Estrat. Ins'!$B$21,CE40,IF($D$29='Contexto Estrat. Ins'!$B$22,CF40,""))))))</f>
        <v/>
      </c>
      <c r="CH40" s="142"/>
    </row>
    <row r="41" spans="1:86" ht="15.6" customHeight="1">
      <c r="A41" s="18"/>
      <c r="D41" s="456"/>
      <c r="E41" s="456"/>
      <c r="F41" s="456"/>
      <c r="G41" s="456"/>
      <c r="H41" s="456"/>
      <c r="I41" s="456"/>
      <c r="J41" s="400"/>
      <c r="K41" s="400"/>
      <c r="L41" s="400"/>
      <c r="M41" s="400"/>
      <c r="N41" s="400"/>
      <c r="O41" s="400"/>
      <c r="P41" s="400"/>
      <c r="Q41" s="400"/>
      <c r="R41" s="400"/>
      <c r="S41" s="400"/>
      <c r="T41" s="400"/>
      <c r="U41" s="400"/>
      <c r="V41" s="400"/>
      <c r="W41" s="400"/>
      <c r="X41" s="400"/>
      <c r="Y41" s="400"/>
      <c r="Z41" s="400"/>
      <c r="AA41" s="400"/>
      <c r="AB41" s="400"/>
      <c r="AD41" s="680"/>
      <c r="AE41" s="680"/>
      <c r="AF41" s="680"/>
      <c r="AG41" s="680"/>
      <c r="AH41" s="680"/>
      <c r="AI41" s="680"/>
      <c r="AJ41" s="680"/>
      <c r="AK41" s="680"/>
      <c r="AL41" s="680"/>
      <c r="AM41" s="680"/>
      <c r="AN41" s="680"/>
      <c r="AO41" s="680"/>
      <c r="AP41" s="680"/>
      <c r="AQ41" s="680"/>
      <c r="AR41" s="680"/>
      <c r="AS41" s="680"/>
      <c r="AT41" s="680"/>
      <c r="AU41" s="680"/>
      <c r="AV41" s="680"/>
      <c r="AW41" s="680"/>
      <c r="AX41" s="680"/>
      <c r="AY41" s="680"/>
      <c r="AZ41" s="680"/>
      <c r="BA41" s="680"/>
      <c r="BB41" s="680"/>
      <c r="BC41" s="680"/>
      <c r="BD41" s="680"/>
      <c r="BE41" s="680"/>
      <c r="BF41" s="680"/>
      <c r="BG41" s="20"/>
      <c r="BK41" s="26" t="str">
        <f>IF('Contexto Estrat. Ins'!$V$7&lt;&gt;"",'Contexto Estrat. Ins'!$V$6,"")</f>
        <v/>
      </c>
      <c r="BL41" s="26" t="str">
        <f>IF('Contexto Estrat. Ins'!$V$8&lt;&gt;"",'Contexto Estrat. Ins'!$V$6,"")</f>
        <v/>
      </c>
      <c r="BM41" s="26" t="str">
        <f>IF('Contexto Estrat. Ins'!$V$9&lt;&gt;"",'Contexto Estrat. Ins'!$V$6,"")</f>
        <v/>
      </c>
      <c r="BN41" s="26" t="str">
        <f>IF('Contexto Estrat. Ins'!$V$10&lt;&gt;"",'Contexto Estrat. Ins'!$V$6,"")</f>
        <v/>
      </c>
      <c r="BO41" s="26" t="str">
        <f>IF('Contexto Estrat. Ins'!$V$11&lt;&gt;"",'Contexto Estrat. Ins'!$V$6,"")</f>
        <v/>
      </c>
      <c r="BP41" s="26" t="str">
        <f>IF('Contexto Estrat. Ins'!$V$12&lt;&gt;"",'Contexto Estrat. Ins'!$V$6,"")</f>
        <v/>
      </c>
      <c r="BQ41" s="26" t="str">
        <f>IF($D$29='Contexto Estrat. Ins'!$B$7,BK41,IF($D$29='Contexto Estrat. Ins'!$B$8,BL41,IF($D$29='Contexto Estrat. Ins'!$B$9,BM41,IF($D$29='Contexto Estrat. Ins'!$B$10,BN41,IF($D$29='Contexto Estrat. Ins'!$B$11,BO41,IF($D$29='Contexto Estrat. Ins'!$B$12,BP41,""))))))</f>
        <v/>
      </c>
      <c r="BR41" s="142"/>
      <c r="BS41" s="26" t="str">
        <f>IF('Contexto Estrat. Ins'!$V$37&lt;&gt;"",'Contexto Estrat. Ins'!$V$36,"")</f>
        <v/>
      </c>
      <c r="BT41" s="26" t="str">
        <f>IF('Contexto Estrat. Ins'!$V$38&lt;&gt;"",'Contexto Estrat. Ins'!$V$36,"")</f>
        <v/>
      </c>
      <c r="BU41" s="26" t="str">
        <f>IF('Contexto Estrat. Ins'!$V$39&lt;&gt;"",'Contexto Estrat. Ins'!$V$36,"")</f>
        <v/>
      </c>
      <c r="BV41" s="26" t="str">
        <f>IF('Contexto Estrat. Ins'!$V$40&lt;&gt;"",'Contexto Estrat. Ins'!$V$36,"")</f>
        <v/>
      </c>
      <c r="BW41" s="26" t="str">
        <f>IF('Contexto Estrat. Ins'!$V$41&lt;&gt;"",'Contexto Estrat. Ins'!$V$36,"")</f>
        <v/>
      </c>
      <c r="BX41" s="26" t="str">
        <f>IF('Contexto Estrat. Ins'!$V$42&lt;&gt;"",'Contexto Estrat. Ins'!$V$36,"")</f>
        <v/>
      </c>
      <c r="BY41" s="26" t="str">
        <f>IF($D$29='Contexto Estrat. Ins'!$B$37,BS41,IF($D$29='Contexto Estrat. Ins'!$B$38,BT41,IF($D$29='Contexto Estrat. Ins'!$B$39,BU41,IF($D$29='Contexto Estrat. Ins'!$B$40,BV41,IF($D$29='Contexto Estrat. Ins'!$B$41,BW41,IF($D$29='Contexto Estrat. Ins'!$B$42,BX41,""))))))</f>
        <v/>
      </c>
      <c r="BZ41" s="142"/>
      <c r="CA41" s="26" t="str">
        <f>IF('Contexto Estrat. Ins'!$V$17&lt;&gt;"",'Contexto Estrat. Ins'!$V$16,"")</f>
        <v/>
      </c>
      <c r="CB41" s="26" t="str">
        <f>IF('Contexto Estrat. Ins'!$V$18&lt;&gt;"",'Contexto Estrat. Ins'!$V$16,"")</f>
        <v/>
      </c>
      <c r="CC41" s="26" t="str">
        <f>IF('Contexto Estrat. Ins'!$V$19&lt;&gt;"",'Contexto Estrat. Ins'!$V$16,"")</f>
        <v/>
      </c>
      <c r="CD41" s="26" t="str">
        <f>IF('Contexto Estrat. Ins'!$V$20&lt;&gt;"",'Contexto Estrat. Ins'!$V$16,"")</f>
        <v/>
      </c>
      <c r="CE41" s="26" t="str">
        <f>IF('Contexto Estrat. Ins'!$V$21&lt;&gt;"",'Contexto Estrat. Ins'!$V$16,"")</f>
        <v/>
      </c>
      <c r="CF41" s="26" t="str">
        <f>IF('Contexto Estrat. Ins'!$V$22&lt;&gt;"",'Contexto Estrat. Ins'!$V$16,"")</f>
        <v/>
      </c>
      <c r="CG41" s="26" t="str">
        <f>IF($D$29='Contexto Estrat. Ins'!$B$17,CA41,IF($D$29='Contexto Estrat. Ins'!$B$18,CB41,IF($D$29='Contexto Estrat. Ins'!$B$19,CC41,IF($D$29='Contexto Estrat. Ins'!$B$20,CD41,IF($D$29='Contexto Estrat. Ins'!$B$21,CE41,IF($D$29='Contexto Estrat. Ins'!$B$22,CF41,""))))))</f>
        <v/>
      </c>
      <c r="CH41" s="142"/>
    </row>
    <row r="42" spans="1:86" ht="15.6" customHeight="1">
      <c r="A42" s="18"/>
      <c r="D42" s="456"/>
      <c r="E42" s="456"/>
      <c r="F42" s="456"/>
      <c r="G42" s="456"/>
      <c r="H42" s="456"/>
      <c r="I42" s="456"/>
      <c r="J42" s="400"/>
      <c r="K42" s="400"/>
      <c r="L42" s="400"/>
      <c r="M42" s="400"/>
      <c r="N42" s="400"/>
      <c r="O42" s="400"/>
      <c r="P42" s="400"/>
      <c r="Q42" s="400"/>
      <c r="R42" s="400"/>
      <c r="S42" s="400"/>
      <c r="T42" s="400"/>
      <c r="U42" s="400"/>
      <c r="V42" s="400"/>
      <c r="W42" s="400"/>
      <c r="X42" s="400"/>
      <c r="Y42" s="400"/>
      <c r="Z42" s="400"/>
      <c r="AA42" s="400"/>
      <c r="AB42" s="400"/>
      <c r="AD42" s="680"/>
      <c r="AE42" s="680"/>
      <c r="AF42" s="680"/>
      <c r="AG42" s="680"/>
      <c r="AH42" s="680"/>
      <c r="AI42" s="680"/>
      <c r="AJ42" s="680"/>
      <c r="AK42" s="680"/>
      <c r="AL42" s="680"/>
      <c r="AM42" s="680"/>
      <c r="AN42" s="680"/>
      <c r="AO42" s="680"/>
      <c r="AP42" s="680"/>
      <c r="AQ42" s="680"/>
      <c r="AR42" s="680"/>
      <c r="AS42" s="680"/>
      <c r="AT42" s="680"/>
      <c r="AU42" s="680"/>
      <c r="AV42" s="680"/>
      <c r="AW42" s="680"/>
      <c r="AX42" s="680"/>
      <c r="AY42" s="680"/>
      <c r="AZ42" s="680"/>
      <c r="BA42" s="680"/>
      <c r="BB42" s="680"/>
      <c r="BC42" s="680"/>
      <c r="BD42" s="680"/>
      <c r="BE42" s="680"/>
      <c r="BF42" s="680"/>
      <c r="BG42" s="20"/>
      <c r="BK42" s="142"/>
      <c r="BL42" s="142"/>
      <c r="BM42" s="142"/>
      <c r="BN42" s="142"/>
      <c r="BO42" s="142"/>
      <c r="BP42" s="142"/>
      <c r="BQ42" s="142"/>
      <c r="BR42" s="142"/>
      <c r="BS42" s="142"/>
      <c r="BT42" s="142"/>
      <c r="BU42" s="142"/>
      <c r="BV42" s="142"/>
      <c r="BW42" s="142"/>
      <c r="BX42" s="142"/>
      <c r="BY42" s="142"/>
      <c r="BZ42" s="142"/>
      <c r="CA42" s="142"/>
      <c r="CB42" s="142"/>
      <c r="CC42" s="142"/>
      <c r="CD42" s="142"/>
    </row>
    <row r="43" spans="1:86" ht="15.6" customHeight="1">
      <c r="A43" s="18"/>
      <c r="D43" s="456"/>
      <c r="E43" s="456"/>
      <c r="F43" s="456"/>
      <c r="G43" s="456"/>
      <c r="H43" s="456"/>
      <c r="I43" s="456"/>
      <c r="J43" s="400"/>
      <c r="K43" s="400"/>
      <c r="L43" s="400"/>
      <c r="M43" s="400"/>
      <c r="N43" s="400"/>
      <c r="O43" s="400"/>
      <c r="P43" s="400"/>
      <c r="Q43" s="400"/>
      <c r="R43" s="400"/>
      <c r="S43" s="400"/>
      <c r="T43" s="400"/>
      <c r="U43" s="400"/>
      <c r="V43" s="400"/>
      <c r="W43" s="400"/>
      <c r="X43" s="400"/>
      <c r="Y43" s="400"/>
      <c r="Z43" s="400"/>
      <c r="AA43" s="400"/>
      <c r="AB43" s="400"/>
      <c r="AD43" s="680"/>
      <c r="AE43" s="680"/>
      <c r="AF43" s="680"/>
      <c r="AG43" s="680"/>
      <c r="AH43" s="680"/>
      <c r="AI43" s="680"/>
      <c r="AJ43" s="680"/>
      <c r="AK43" s="680"/>
      <c r="AL43" s="680"/>
      <c r="AM43" s="680"/>
      <c r="AN43" s="680"/>
      <c r="AO43" s="680"/>
      <c r="AP43" s="680"/>
      <c r="AQ43" s="680"/>
      <c r="AR43" s="680"/>
      <c r="AS43" s="680"/>
      <c r="AT43" s="680"/>
      <c r="AU43" s="680"/>
      <c r="AV43" s="680"/>
      <c r="AW43" s="680"/>
      <c r="AX43" s="680"/>
      <c r="AY43" s="680"/>
      <c r="AZ43" s="680"/>
      <c r="BA43" s="680"/>
      <c r="BB43" s="680"/>
      <c r="BC43" s="680"/>
      <c r="BD43" s="680"/>
      <c r="BE43" s="680"/>
      <c r="BF43" s="680"/>
      <c r="BG43" s="20"/>
      <c r="BK43" s="142"/>
      <c r="BL43" s="142"/>
      <c r="BM43" s="142"/>
      <c r="BN43" s="142"/>
      <c r="BO43" s="142"/>
      <c r="BP43" s="142"/>
      <c r="BQ43" s="142"/>
      <c r="BR43" s="142"/>
      <c r="BS43" s="142"/>
      <c r="BT43" s="142"/>
      <c r="BU43" s="142"/>
      <c r="BV43" s="142"/>
      <c r="BW43" s="142"/>
      <c r="BX43" s="142"/>
      <c r="BY43" s="142"/>
      <c r="BZ43" s="142"/>
      <c r="CA43" s="142"/>
      <c r="CB43" s="142"/>
      <c r="CC43" s="142"/>
      <c r="CD43" s="142"/>
    </row>
    <row r="44" spans="1:86" ht="15.6" customHeight="1">
      <c r="A44" s="18"/>
      <c r="D44" s="456"/>
      <c r="E44" s="456"/>
      <c r="F44" s="456"/>
      <c r="G44" s="456"/>
      <c r="H44" s="456"/>
      <c r="I44" s="456"/>
      <c r="J44" s="400"/>
      <c r="K44" s="400"/>
      <c r="L44" s="400"/>
      <c r="M44" s="400"/>
      <c r="N44" s="400"/>
      <c r="O44" s="400"/>
      <c r="P44" s="400"/>
      <c r="Q44" s="400"/>
      <c r="R44" s="400"/>
      <c r="S44" s="400"/>
      <c r="T44" s="400"/>
      <c r="U44" s="400"/>
      <c r="V44" s="400"/>
      <c r="W44" s="400"/>
      <c r="X44" s="400"/>
      <c r="Y44" s="400"/>
      <c r="Z44" s="400"/>
      <c r="AA44" s="400"/>
      <c r="AB44" s="400"/>
      <c r="AD44" s="680"/>
      <c r="AE44" s="680"/>
      <c r="AF44" s="680"/>
      <c r="AG44" s="680"/>
      <c r="AH44" s="680"/>
      <c r="AI44" s="680"/>
      <c r="AJ44" s="680"/>
      <c r="AK44" s="680"/>
      <c r="AL44" s="680"/>
      <c r="AM44" s="680"/>
      <c r="AN44" s="680"/>
      <c r="AO44" s="680"/>
      <c r="AP44" s="680"/>
      <c r="AQ44" s="680"/>
      <c r="AR44" s="680"/>
      <c r="AS44" s="680"/>
      <c r="AT44" s="680"/>
      <c r="AU44" s="680"/>
      <c r="AV44" s="680"/>
      <c r="AW44" s="680"/>
      <c r="AX44" s="680"/>
      <c r="AY44" s="680"/>
      <c r="AZ44" s="680"/>
      <c r="BA44" s="680"/>
      <c r="BB44" s="680"/>
      <c r="BC44" s="680"/>
      <c r="BD44" s="680"/>
      <c r="BE44" s="680"/>
      <c r="BF44" s="680"/>
      <c r="BG44" s="20"/>
      <c r="BK44" s="142"/>
      <c r="BL44" s="142"/>
      <c r="BM44" s="142"/>
      <c r="BN44" s="142"/>
      <c r="BO44" s="142"/>
      <c r="BP44" s="142"/>
      <c r="BQ44" s="142"/>
      <c r="BR44" s="142"/>
      <c r="BS44" s="142"/>
      <c r="BT44" s="142"/>
      <c r="BU44" s="142"/>
      <c r="BV44" s="142"/>
      <c r="BW44" s="142"/>
      <c r="BX44" s="142"/>
      <c r="BY44" s="142"/>
      <c r="BZ44" s="142"/>
      <c r="CA44" s="142"/>
      <c r="CB44" s="142"/>
      <c r="CC44" s="142"/>
      <c r="CD44" s="142"/>
    </row>
    <row r="45" spans="1:86">
      <c r="A45" s="18"/>
      <c r="D45" s="456"/>
      <c r="E45" s="456"/>
      <c r="F45" s="456"/>
      <c r="G45" s="456"/>
      <c r="H45" s="456"/>
      <c r="I45" s="456"/>
      <c r="J45" s="400"/>
      <c r="K45" s="400"/>
      <c r="L45" s="400"/>
      <c r="M45" s="400"/>
      <c r="N45" s="400"/>
      <c r="O45" s="400"/>
      <c r="P45" s="400"/>
      <c r="Q45" s="400"/>
      <c r="R45" s="400"/>
      <c r="S45" s="400"/>
      <c r="T45" s="400"/>
      <c r="U45" s="400"/>
      <c r="V45" s="400"/>
      <c r="W45" s="400"/>
      <c r="X45" s="400"/>
      <c r="Y45" s="400"/>
      <c r="Z45" s="400"/>
      <c r="AA45" s="400"/>
      <c r="AB45" s="400"/>
      <c r="AD45" s="680"/>
      <c r="AE45" s="680"/>
      <c r="AF45" s="680"/>
      <c r="AG45" s="680"/>
      <c r="AH45" s="680"/>
      <c r="AI45" s="680"/>
      <c r="AJ45" s="680"/>
      <c r="AK45" s="680"/>
      <c r="AL45" s="680"/>
      <c r="AM45" s="680"/>
      <c r="AN45" s="680"/>
      <c r="AO45" s="680"/>
      <c r="AP45" s="680"/>
      <c r="AQ45" s="680"/>
      <c r="AR45" s="680"/>
      <c r="AS45" s="680"/>
      <c r="AT45" s="680"/>
      <c r="AU45" s="680"/>
      <c r="AV45" s="680"/>
      <c r="AW45" s="680"/>
      <c r="AX45" s="680"/>
      <c r="AY45" s="680"/>
      <c r="AZ45" s="680"/>
      <c r="BA45" s="680"/>
      <c r="BB45" s="680"/>
      <c r="BC45" s="680"/>
      <c r="BD45" s="680"/>
      <c r="BE45" s="680"/>
      <c r="BF45" s="680"/>
      <c r="BG45" s="20"/>
    </row>
    <row r="46" spans="1:86" ht="15.6" customHeight="1">
      <c r="A46" s="18"/>
      <c r="D46" s="456"/>
      <c r="E46" s="456"/>
      <c r="F46" s="456"/>
      <c r="G46" s="456"/>
      <c r="H46" s="456"/>
      <c r="I46" s="456"/>
      <c r="J46" s="400"/>
      <c r="K46" s="400"/>
      <c r="L46" s="400"/>
      <c r="M46" s="400"/>
      <c r="N46" s="400"/>
      <c r="O46" s="400"/>
      <c r="P46" s="400"/>
      <c r="Q46" s="400"/>
      <c r="R46" s="400"/>
      <c r="S46" s="400"/>
      <c r="T46" s="400"/>
      <c r="U46" s="400"/>
      <c r="V46" s="400"/>
      <c r="W46" s="400"/>
      <c r="X46" s="400"/>
      <c r="Y46" s="400"/>
      <c r="Z46" s="400"/>
      <c r="AA46" s="400"/>
      <c r="AB46" s="400"/>
      <c r="AD46" s="680"/>
      <c r="AE46" s="680"/>
      <c r="AF46" s="680"/>
      <c r="AG46" s="680"/>
      <c r="AH46" s="680"/>
      <c r="AI46" s="680"/>
      <c r="AJ46" s="680"/>
      <c r="AK46" s="680"/>
      <c r="AL46" s="680"/>
      <c r="AM46" s="680"/>
      <c r="AN46" s="680"/>
      <c r="AO46" s="680"/>
      <c r="AP46" s="680"/>
      <c r="AQ46" s="680"/>
      <c r="AR46" s="680"/>
      <c r="AS46" s="680"/>
      <c r="AT46" s="680"/>
      <c r="AU46" s="680"/>
      <c r="AV46" s="680"/>
      <c r="AW46" s="680"/>
      <c r="AX46" s="680"/>
      <c r="AY46" s="680"/>
      <c r="AZ46" s="680"/>
      <c r="BA46" s="680"/>
      <c r="BB46" s="680"/>
      <c r="BC46" s="680"/>
      <c r="BD46" s="680"/>
      <c r="BE46" s="680"/>
      <c r="BF46" s="680"/>
      <c r="BG46" s="20"/>
    </row>
    <row r="47" spans="1:86" ht="15.6" customHeight="1">
      <c r="A47" s="18"/>
      <c r="D47" s="456"/>
      <c r="E47" s="456"/>
      <c r="F47" s="456"/>
      <c r="G47" s="456"/>
      <c r="H47" s="456"/>
      <c r="I47" s="456"/>
      <c r="J47" s="400"/>
      <c r="K47" s="400"/>
      <c r="L47" s="400"/>
      <c r="M47" s="400"/>
      <c r="N47" s="400"/>
      <c r="O47" s="400"/>
      <c r="P47" s="400"/>
      <c r="Q47" s="400"/>
      <c r="R47" s="400"/>
      <c r="S47" s="400"/>
      <c r="T47" s="400"/>
      <c r="U47" s="400"/>
      <c r="V47" s="400"/>
      <c r="W47" s="400"/>
      <c r="X47" s="400"/>
      <c r="Y47" s="400"/>
      <c r="Z47" s="400"/>
      <c r="AA47" s="400"/>
      <c r="AB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20"/>
    </row>
    <row r="48" spans="1:86" ht="15.6" customHeight="1">
      <c r="A48" s="18"/>
      <c r="D48" s="456"/>
      <c r="E48" s="456"/>
      <c r="F48" s="456"/>
      <c r="G48" s="456"/>
      <c r="H48" s="456"/>
      <c r="I48" s="456"/>
      <c r="J48" s="400"/>
      <c r="K48" s="400"/>
      <c r="L48" s="400"/>
      <c r="M48" s="400"/>
      <c r="N48" s="400"/>
      <c r="O48" s="400"/>
      <c r="P48" s="400"/>
      <c r="Q48" s="400"/>
      <c r="R48" s="400"/>
      <c r="S48" s="400"/>
      <c r="T48" s="400"/>
      <c r="U48" s="400"/>
      <c r="V48" s="400"/>
      <c r="W48" s="400"/>
      <c r="X48" s="400"/>
      <c r="Y48" s="400"/>
      <c r="Z48" s="400"/>
      <c r="AA48" s="400"/>
      <c r="AB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20"/>
    </row>
    <row r="49" spans="1:73" ht="15.6" customHeight="1">
      <c r="A49" s="18"/>
      <c r="D49" s="482" t="s">
        <v>480</v>
      </c>
      <c r="E49" s="482"/>
      <c r="F49" s="482"/>
      <c r="G49" s="482"/>
      <c r="H49" s="482"/>
      <c r="I49" s="482"/>
      <c r="J49" s="482"/>
      <c r="K49" s="482"/>
      <c r="L49" s="482"/>
      <c r="M49" s="482"/>
      <c r="N49" s="482"/>
      <c r="O49" s="482"/>
      <c r="P49" s="482"/>
      <c r="Q49" s="482"/>
      <c r="R49" s="482"/>
      <c r="S49" s="482"/>
      <c r="T49" s="482"/>
      <c r="U49" s="482"/>
      <c r="V49" s="482"/>
      <c r="W49" s="482"/>
      <c r="X49" s="482"/>
      <c r="Y49" s="482"/>
      <c r="Z49" s="482"/>
      <c r="AA49" s="482"/>
      <c r="AB49" s="482"/>
      <c r="AD49" s="400"/>
      <c r="AE49" s="400"/>
      <c r="AF49" s="400"/>
      <c r="AG49" s="400"/>
      <c r="AH49" s="400"/>
      <c r="AI49" s="400"/>
      <c r="AJ49" s="400"/>
      <c r="AK49" s="400"/>
      <c r="AL49" s="400"/>
      <c r="AM49" s="400"/>
      <c r="AN49" s="400"/>
      <c r="AO49" s="400"/>
      <c r="AP49" s="400"/>
      <c r="AQ49" s="400"/>
      <c r="AR49" s="400"/>
      <c r="AS49" s="400"/>
      <c r="AT49" s="400"/>
      <c r="AU49" s="400"/>
      <c r="AV49" s="400"/>
      <c r="AW49" s="400"/>
      <c r="AX49" s="400"/>
      <c r="AY49" s="400"/>
      <c r="AZ49" s="400"/>
      <c r="BA49" s="400"/>
      <c r="BB49" s="400"/>
      <c r="BC49" s="400"/>
      <c r="BD49" s="400"/>
      <c r="BE49" s="400"/>
      <c r="BF49" s="400"/>
      <c r="BG49" s="20"/>
    </row>
    <row r="50" spans="1:73" ht="15.6" customHeight="1">
      <c r="A50" s="18"/>
      <c r="D50" s="483" t="s">
        <v>474</v>
      </c>
      <c r="E50" s="483"/>
      <c r="F50" s="483"/>
      <c r="G50" s="483"/>
      <c r="H50" s="483"/>
      <c r="I50" s="483"/>
      <c r="J50" s="483" t="s">
        <v>475</v>
      </c>
      <c r="K50" s="483"/>
      <c r="L50" s="483"/>
      <c r="M50" s="483"/>
      <c r="N50" s="483"/>
      <c r="O50" s="483"/>
      <c r="P50" s="483"/>
      <c r="Q50" s="483"/>
      <c r="R50" s="483"/>
      <c r="S50" s="483"/>
      <c r="T50" s="483"/>
      <c r="U50" s="483"/>
      <c r="V50" s="483"/>
      <c r="W50" s="483"/>
      <c r="X50" s="483"/>
      <c r="Y50" s="483"/>
      <c r="Z50" s="483"/>
      <c r="AA50" s="483"/>
      <c r="AB50" s="483"/>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20"/>
    </row>
    <row r="51" spans="1:73" ht="15.6" customHeight="1">
      <c r="A51" s="18"/>
      <c r="D51" s="456"/>
      <c r="E51" s="456"/>
      <c r="F51" s="456"/>
      <c r="G51" s="456"/>
      <c r="H51" s="456"/>
      <c r="I51" s="456"/>
      <c r="J51" s="400"/>
      <c r="K51" s="400"/>
      <c r="L51" s="400"/>
      <c r="M51" s="400"/>
      <c r="N51" s="400"/>
      <c r="O51" s="400"/>
      <c r="P51" s="400"/>
      <c r="Q51" s="400"/>
      <c r="R51" s="400"/>
      <c r="S51" s="400"/>
      <c r="T51" s="400"/>
      <c r="U51" s="400"/>
      <c r="V51" s="400"/>
      <c r="W51" s="400"/>
      <c r="X51" s="400"/>
      <c r="Y51" s="400"/>
      <c r="Z51" s="400"/>
      <c r="AA51" s="400"/>
      <c r="AB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20"/>
    </row>
    <row r="52" spans="1:73" ht="15.6" customHeight="1">
      <c r="A52" s="18"/>
      <c r="D52" s="456"/>
      <c r="E52" s="456"/>
      <c r="F52" s="456"/>
      <c r="G52" s="456"/>
      <c r="H52" s="456"/>
      <c r="I52" s="456"/>
      <c r="J52" s="400"/>
      <c r="K52" s="400"/>
      <c r="L52" s="400"/>
      <c r="M52" s="400"/>
      <c r="N52" s="400"/>
      <c r="O52" s="400"/>
      <c r="P52" s="400"/>
      <c r="Q52" s="400"/>
      <c r="R52" s="400"/>
      <c r="S52" s="400"/>
      <c r="T52" s="400"/>
      <c r="U52" s="400"/>
      <c r="V52" s="400"/>
      <c r="W52" s="400"/>
      <c r="X52" s="400"/>
      <c r="Y52" s="400"/>
      <c r="Z52" s="400"/>
      <c r="AA52" s="400"/>
      <c r="AB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20"/>
    </row>
    <row r="53" spans="1:73" ht="15.6" customHeight="1">
      <c r="A53" s="18"/>
      <c r="D53" s="456"/>
      <c r="E53" s="456"/>
      <c r="F53" s="456"/>
      <c r="G53" s="456"/>
      <c r="H53" s="456"/>
      <c r="I53" s="456"/>
      <c r="J53" s="400"/>
      <c r="K53" s="400"/>
      <c r="L53" s="400"/>
      <c r="M53" s="400"/>
      <c r="N53" s="400"/>
      <c r="O53" s="400"/>
      <c r="P53" s="400"/>
      <c r="Q53" s="400"/>
      <c r="R53" s="400"/>
      <c r="S53" s="400"/>
      <c r="T53" s="400"/>
      <c r="U53" s="400"/>
      <c r="V53" s="400"/>
      <c r="W53" s="400"/>
      <c r="X53" s="400"/>
      <c r="Y53" s="400"/>
      <c r="Z53" s="400"/>
      <c r="AA53" s="400"/>
      <c r="AB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20"/>
    </row>
    <row r="54" spans="1:73" ht="15.6" customHeight="1">
      <c r="A54" s="18"/>
      <c r="D54" s="456"/>
      <c r="E54" s="456"/>
      <c r="F54" s="456"/>
      <c r="G54" s="456"/>
      <c r="H54" s="456"/>
      <c r="I54" s="456"/>
      <c r="J54" s="400"/>
      <c r="K54" s="400"/>
      <c r="L54" s="400"/>
      <c r="M54" s="400"/>
      <c r="N54" s="400"/>
      <c r="O54" s="400"/>
      <c r="P54" s="400"/>
      <c r="Q54" s="400"/>
      <c r="R54" s="400"/>
      <c r="S54" s="400"/>
      <c r="T54" s="400"/>
      <c r="U54" s="400"/>
      <c r="V54" s="400"/>
      <c r="W54" s="400"/>
      <c r="X54" s="400"/>
      <c r="Y54" s="400"/>
      <c r="Z54" s="400"/>
      <c r="AA54" s="400"/>
      <c r="AB54" s="400"/>
      <c r="AD54" s="400"/>
      <c r="AE54" s="400"/>
      <c r="AF54" s="400"/>
      <c r="AG54" s="400"/>
      <c r="AH54" s="400"/>
      <c r="AI54" s="400"/>
      <c r="AJ54" s="400"/>
      <c r="AK54" s="400"/>
      <c r="AL54" s="400"/>
      <c r="AM54" s="400"/>
      <c r="AN54" s="400"/>
      <c r="AO54" s="400"/>
      <c r="AP54" s="400"/>
      <c r="AQ54" s="400"/>
      <c r="AR54" s="400"/>
      <c r="AS54" s="400"/>
      <c r="AT54" s="400"/>
      <c r="AU54" s="400"/>
      <c r="AV54" s="400"/>
      <c r="AW54" s="400"/>
      <c r="AX54" s="400"/>
      <c r="AY54" s="400"/>
      <c r="AZ54" s="400"/>
      <c r="BA54" s="400"/>
      <c r="BB54" s="400"/>
      <c r="BC54" s="400"/>
      <c r="BD54" s="400"/>
      <c r="BE54" s="400"/>
      <c r="BF54" s="400"/>
      <c r="BG54" s="20"/>
    </row>
    <row r="55" spans="1:73" ht="15" customHeight="1">
      <c r="A55" s="18"/>
      <c r="D55" s="456"/>
      <c r="E55" s="456"/>
      <c r="F55" s="456"/>
      <c r="G55" s="456"/>
      <c r="H55" s="456"/>
      <c r="I55" s="456"/>
      <c r="J55" s="400"/>
      <c r="K55" s="400"/>
      <c r="L55" s="400"/>
      <c r="M55" s="400"/>
      <c r="N55" s="400"/>
      <c r="O55" s="400"/>
      <c r="P55" s="400"/>
      <c r="Q55" s="400"/>
      <c r="R55" s="400"/>
      <c r="S55" s="400"/>
      <c r="T55" s="400"/>
      <c r="U55" s="400"/>
      <c r="V55" s="400"/>
      <c r="W55" s="400"/>
      <c r="X55" s="400"/>
      <c r="Y55" s="400"/>
      <c r="Z55" s="400"/>
      <c r="AA55" s="400"/>
      <c r="AB55" s="400"/>
      <c r="AD55" s="400"/>
      <c r="AE55" s="400"/>
      <c r="AF55" s="400"/>
      <c r="AG55" s="400"/>
      <c r="AH55" s="400"/>
      <c r="AI55" s="400"/>
      <c r="AJ55" s="400"/>
      <c r="AK55" s="400"/>
      <c r="AL55" s="400"/>
      <c r="AM55" s="400"/>
      <c r="AN55" s="400"/>
      <c r="AO55" s="400"/>
      <c r="AP55" s="400"/>
      <c r="AQ55" s="400"/>
      <c r="AR55" s="400"/>
      <c r="AS55" s="400"/>
      <c r="AT55" s="400"/>
      <c r="AU55" s="400"/>
      <c r="AV55" s="400"/>
      <c r="AW55" s="400"/>
      <c r="AX55" s="400"/>
      <c r="AY55" s="400"/>
      <c r="AZ55" s="400"/>
      <c r="BA55" s="400"/>
      <c r="BB55" s="400"/>
      <c r="BC55" s="400"/>
      <c r="BD55" s="400"/>
      <c r="BE55" s="400"/>
      <c r="BF55" s="400"/>
      <c r="BG55" s="20"/>
    </row>
    <row r="56" spans="1:73" ht="15" customHeight="1">
      <c r="A56" s="18"/>
      <c r="D56" s="456"/>
      <c r="E56" s="456"/>
      <c r="F56" s="456"/>
      <c r="G56" s="456"/>
      <c r="H56" s="456"/>
      <c r="I56" s="456"/>
      <c r="J56" s="400"/>
      <c r="K56" s="400"/>
      <c r="L56" s="400"/>
      <c r="M56" s="400"/>
      <c r="N56" s="400"/>
      <c r="O56" s="400"/>
      <c r="P56" s="400"/>
      <c r="Q56" s="400"/>
      <c r="R56" s="400"/>
      <c r="S56" s="400"/>
      <c r="T56" s="400"/>
      <c r="U56" s="400"/>
      <c r="V56" s="400"/>
      <c r="W56" s="400"/>
      <c r="X56" s="400"/>
      <c r="Y56" s="400"/>
      <c r="Z56" s="400"/>
      <c r="AA56" s="400"/>
      <c r="AB56" s="400"/>
      <c r="AD56" s="400"/>
      <c r="AE56" s="400"/>
      <c r="AF56" s="400"/>
      <c r="AG56" s="400"/>
      <c r="AH56" s="400"/>
      <c r="AI56" s="400"/>
      <c r="AJ56" s="400"/>
      <c r="AK56" s="400"/>
      <c r="AL56" s="400"/>
      <c r="AM56" s="400"/>
      <c r="AN56" s="400"/>
      <c r="AO56" s="400"/>
      <c r="AP56" s="400"/>
      <c r="AQ56" s="400"/>
      <c r="AR56" s="400"/>
      <c r="AS56" s="400"/>
      <c r="AT56" s="400"/>
      <c r="AU56" s="400"/>
      <c r="AV56" s="400"/>
      <c r="AW56" s="400"/>
      <c r="AX56" s="400"/>
      <c r="AY56" s="400"/>
      <c r="AZ56" s="400"/>
      <c r="BA56" s="400"/>
      <c r="BB56" s="400"/>
      <c r="BC56" s="400"/>
      <c r="BD56" s="400"/>
      <c r="BE56" s="400"/>
      <c r="BF56" s="400"/>
      <c r="BG56" s="20"/>
    </row>
    <row r="57" spans="1:73" ht="15" customHeight="1">
      <c r="A57" s="18"/>
      <c r="D57" s="456"/>
      <c r="E57" s="456"/>
      <c r="F57" s="456"/>
      <c r="G57" s="456"/>
      <c r="H57" s="456"/>
      <c r="I57" s="456"/>
      <c r="J57" s="400"/>
      <c r="K57" s="400"/>
      <c r="L57" s="400"/>
      <c r="M57" s="400"/>
      <c r="N57" s="400"/>
      <c r="O57" s="400"/>
      <c r="P57" s="400"/>
      <c r="Q57" s="400"/>
      <c r="R57" s="400"/>
      <c r="S57" s="400"/>
      <c r="T57" s="400"/>
      <c r="U57" s="400"/>
      <c r="V57" s="400"/>
      <c r="W57" s="400"/>
      <c r="X57" s="400"/>
      <c r="Y57" s="400"/>
      <c r="Z57" s="400"/>
      <c r="AA57" s="400"/>
      <c r="AB57" s="400"/>
      <c r="AD57" s="400"/>
      <c r="AE57" s="400"/>
      <c r="AF57" s="400"/>
      <c r="AG57" s="400"/>
      <c r="AH57" s="400"/>
      <c r="AI57" s="400"/>
      <c r="AJ57" s="400"/>
      <c r="AK57" s="400"/>
      <c r="AL57" s="400"/>
      <c r="AM57" s="400"/>
      <c r="AN57" s="400"/>
      <c r="AO57" s="400"/>
      <c r="AP57" s="400"/>
      <c r="AQ57" s="400"/>
      <c r="AR57" s="400"/>
      <c r="AS57" s="400"/>
      <c r="AT57" s="400"/>
      <c r="AU57" s="400"/>
      <c r="AV57" s="400"/>
      <c r="AW57" s="400"/>
      <c r="AX57" s="400"/>
      <c r="AY57" s="400"/>
      <c r="AZ57" s="400"/>
      <c r="BA57" s="400"/>
      <c r="BB57" s="400"/>
      <c r="BC57" s="400"/>
      <c r="BD57" s="400"/>
      <c r="BE57" s="400"/>
      <c r="BF57" s="400"/>
      <c r="BG57" s="20"/>
    </row>
    <row r="58" spans="1:73" ht="15" customHeight="1">
      <c r="A58" s="18"/>
      <c r="D58" s="456"/>
      <c r="E58" s="456"/>
      <c r="F58" s="456"/>
      <c r="G58" s="456"/>
      <c r="H58" s="456"/>
      <c r="I58" s="456"/>
      <c r="J58" s="400"/>
      <c r="K58" s="400"/>
      <c r="L58" s="400"/>
      <c r="M58" s="400"/>
      <c r="N58" s="400"/>
      <c r="O58" s="400"/>
      <c r="P58" s="400"/>
      <c r="Q58" s="400"/>
      <c r="R58" s="400"/>
      <c r="S58" s="400"/>
      <c r="T58" s="400"/>
      <c r="U58" s="400"/>
      <c r="V58" s="400"/>
      <c r="W58" s="400"/>
      <c r="X58" s="400"/>
      <c r="Y58" s="400"/>
      <c r="Z58" s="400"/>
      <c r="AA58" s="400"/>
      <c r="AB58" s="400"/>
      <c r="AD58" s="400"/>
      <c r="AE58" s="400"/>
      <c r="AF58" s="400"/>
      <c r="AG58" s="400"/>
      <c r="AH58" s="400"/>
      <c r="AI58" s="400"/>
      <c r="AJ58" s="400"/>
      <c r="AK58" s="400"/>
      <c r="AL58" s="400"/>
      <c r="AM58" s="400"/>
      <c r="AN58" s="400"/>
      <c r="AO58" s="400"/>
      <c r="AP58" s="400"/>
      <c r="AQ58" s="400"/>
      <c r="AR58" s="400"/>
      <c r="AS58" s="400"/>
      <c r="AT58" s="400"/>
      <c r="AU58" s="400"/>
      <c r="AV58" s="400"/>
      <c r="AW58" s="400"/>
      <c r="AX58" s="400"/>
      <c r="AY58" s="400"/>
      <c r="AZ58" s="400"/>
      <c r="BA58" s="400"/>
      <c r="BB58" s="400"/>
      <c r="BC58" s="400"/>
      <c r="BD58" s="400"/>
      <c r="BE58" s="400"/>
      <c r="BF58" s="400"/>
      <c r="BG58" s="20"/>
    </row>
    <row r="59" spans="1:73">
      <c r="A59" s="18"/>
      <c r="D59" s="456"/>
      <c r="E59" s="456"/>
      <c r="F59" s="456"/>
      <c r="G59" s="456"/>
      <c r="H59" s="456"/>
      <c r="I59" s="456"/>
      <c r="J59" s="400"/>
      <c r="K59" s="400"/>
      <c r="L59" s="400"/>
      <c r="M59" s="400"/>
      <c r="N59" s="400"/>
      <c r="O59" s="400"/>
      <c r="P59" s="400"/>
      <c r="Q59" s="400"/>
      <c r="R59" s="400"/>
      <c r="S59" s="400"/>
      <c r="T59" s="400"/>
      <c r="U59" s="400"/>
      <c r="V59" s="400"/>
      <c r="W59" s="400"/>
      <c r="X59" s="400"/>
      <c r="Y59" s="400"/>
      <c r="Z59" s="400"/>
      <c r="AA59" s="400"/>
      <c r="AB59" s="400"/>
      <c r="AD59" s="400"/>
      <c r="AE59" s="400"/>
      <c r="AF59" s="400"/>
      <c r="AG59" s="400"/>
      <c r="AH59" s="400"/>
      <c r="AI59" s="400"/>
      <c r="AJ59" s="400"/>
      <c r="AK59" s="400"/>
      <c r="AL59" s="400"/>
      <c r="AM59" s="400"/>
      <c r="AN59" s="400"/>
      <c r="AO59" s="400"/>
      <c r="AP59" s="400"/>
      <c r="AQ59" s="400"/>
      <c r="AR59" s="400"/>
      <c r="AS59" s="400"/>
      <c r="AT59" s="400"/>
      <c r="AU59" s="400"/>
      <c r="AV59" s="400"/>
      <c r="AW59" s="400"/>
      <c r="AX59" s="400"/>
      <c r="AY59" s="400"/>
      <c r="AZ59" s="400"/>
      <c r="BA59" s="400"/>
      <c r="BB59" s="400"/>
      <c r="BC59" s="400"/>
      <c r="BD59" s="400"/>
      <c r="BE59" s="400"/>
      <c r="BF59" s="400"/>
      <c r="BG59" s="20"/>
      <c r="BL59" s="39"/>
      <c r="BM59" s="39"/>
      <c r="BN59" s="39"/>
      <c r="BO59" s="39"/>
    </row>
    <row r="60" spans="1:73">
      <c r="A60" s="18"/>
      <c r="D60" s="456"/>
      <c r="E60" s="456"/>
      <c r="F60" s="456"/>
      <c r="G60" s="456"/>
      <c r="H60" s="456"/>
      <c r="I60" s="456"/>
      <c r="J60" s="400"/>
      <c r="K60" s="400"/>
      <c r="L60" s="400"/>
      <c r="M60" s="400"/>
      <c r="N60" s="400"/>
      <c r="O60" s="400"/>
      <c r="P60" s="400"/>
      <c r="Q60" s="400"/>
      <c r="R60" s="400"/>
      <c r="S60" s="400"/>
      <c r="T60" s="400"/>
      <c r="U60" s="400"/>
      <c r="V60" s="400"/>
      <c r="W60" s="400"/>
      <c r="X60" s="400"/>
      <c r="Y60" s="400"/>
      <c r="Z60" s="400"/>
      <c r="AA60" s="400"/>
      <c r="AB60" s="400"/>
      <c r="AD60" s="400"/>
      <c r="AE60" s="400"/>
      <c r="AF60" s="400"/>
      <c r="AG60" s="400"/>
      <c r="AH60" s="400"/>
      <c r="AI60" s="400"/>
      <c r="AJ60" s="400"/>
      <c r="AK60" s="400"/>
      <c r="AL60" s="400"/>
      <c r="AM60" s="400"/>
      <c r="AN60" s="400"/>
      <c r="AO60" s="400"/>
      <c r="AP60" s="400"/>
      <c r="AQ60" s="400"/>
      <c r="AR60" s="400"/>
      <c r="AS60" s="400"/>
      <c r="AT60" s="400"/>
      <c r="AU60" s="400"/>
      <c r="AV60" s="400"/>
      <c r="AW60" s="400"/>
      <c r="AX60" s="400"/>
      <c r="AY60" s="400"/>
      <c r="AZ60" s="400"/>
      <c r="BA60" s="400"/>
      <c r="BB60" s="400"/>
      <c r="BC60" s="400"/>
      <c r="BD60" s="400"/>
      <c r="BE60" s="400"/>
      <c r="BF60" s="400"/>
      <c r="BG60" s="20"/>
      <c r="BK60" s="378" t="s">
        <v>481</v>
      </c>
      <c r="BL60" s="378"/>
      <c r="BM60" s="378"/>
      <c r="BN60" s="39"/>
      <c r="BO60" s="39"/>
    </row>
    <row r="61" spans="1:73" ht="30" customHeight="1" thickBot="1">
      <c r="A61" s="51"/>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c r="AM61" s="52"/>
      <c r="AN61" s="52"/>
      <c r="AO61" s="52"/>
      <c r="AP61" s="52"/>
      <c r="AQ61" s="52"/>
      <c r="AR61" s="52"/>
      <c r="AS61" s="52"/>
      <c r="AT61" s="52"/>
      <c r="AU61" s="52"/>
      <c r="AV61" s="52"/>
      <c r="AW61" s="52"/>
      <c r="AX61" s="52"/>
      <c r="AY61" s="52"/>
      <c r="AZ61" s="52"/>
      <c r="BA61" s="52"/>
      <c r="BB61" s="52"/>
      <c r="BC61" s="52"/>
      <c r="BD61" s="52"/>
      <c r="BE61" s="52"/>
      <c r="BF61" s="52"/>
      <c r="BG61" s="54"/>
      <c r="BK61" s="378"/>
      <c r="BL61" s="378"/>
      <c r="BM61" s="378"/>
      <c r="BN61" s="39"/>
      <c r="BO61" s="85"/>
      <c r="BP61" s="378" t="s">
        <v>482</v>
      </c>
      <c r="BQ61" s="378" t="s">
        <v>483</v>
      </c>
      <c r="BR61" s="85"/>
      <c r="BS61" s="85" t="s">
        <v>484</v>
      </c>
    </row>
    <row r="62" spans="1:73" ht="32.25" customHeight="1" thickBot="1">
      <c r="A62" s="380" t="str">
        <f>IF(AK13=Datos!$A$6,"ANÁLISIS DE LA OPORTUNIDAD","ANÁLISIS DEL RIESGO")</f>
        <v>ANÁLISIS DEL RIESGO</v>
      </c>
      <c r="B62" s="381"/>
      <c r="C62" s="381"/>
      <c r="D62" s="381"/>
      <c r="E62" s="381"/>
      <c r="F62" s="381"/>
      <c r="G62" s="381"/>
      <c r="H62" s="381"/>
      <c r="I62" s="381"/>
      <c r="J62" s="382"/>
      <c r="K62" s="27"/>
      <c r="L62" s="27"/>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7"/>
      <c r="BK62" s="85" t="s">
        <v>485</v>
      </c>
      <c r="BL62" s="86">
        <f>BS77</f>
        <v>0</v>
      </c>
      <c r="BM62" s="86" t="str">
        <f>IF(AND(I66="",I67=""),"",INDEX($R$69:$R$73,$BL$62,1))</f>
        <v/>
      </c>
      <c r="BO62" s="85"/>
      <c r="BP62" s="379"/>
      <c r="BQ62" s="379"/>
      <c r="BR62" s="85"/>
      <c r="BS62" s="85" t="s">
        <v>485</v>
      </c>
      <c r="BT62" s="86" t="str">
        <f>IF($AK$13&lt;&gt;"",BL62,"")</f>
        <v/>
      </c>
      <c r="BU62" s="86" t="str">
        <f>IF($AK$13&lt;&gt;"",$BM$62,"")</f>
        <v/>
      </c>
    </row>
    <row r="63" spans="1:73" ht="14.45" customHeight="1">
      <c r="A63" s="18"/>
      <c r="Z63" s="401" t="s">
        <v>486</v>
      </c>
      <c r="AA63" s="401"/>
      <c r="AB63" s="401"/>
      <c r="AC63" s="401"/>
      <c r="AD63" s="401"/>
      <c r="AE63" s="401"/>
      <c r="AF63" s="401"/>
      <c r="AG63" s="401"/>
      <c r="AH63" s="401"/>
      <c r="AI63" s="401"/>
      <c r="AJ63" s="401"/>
      <c r="AK63" s="401"/>
      <c r="BG63" s="20"/>
      <c r="BK63" s="85" t="s">
        <v>487</v>
      </c>
      <c r="BL63" s="86" t="str">
        <f>H82</f>
        <v/>
      </c>
      <c r="BM63" s="86" t="e">
        <f>INDEX($R$76:$R$80,$BL$63,1)</f>
        <v>#VALUE!</v>
      </c>
      <c r="BO63" s="85" t="s">
        <v>488</v>
      </c>
      <c r="BP63" s="86" t="e">
        <f>BL63-1</f>
        <v>#VALUE!</v>
      </c>
      <c r="BQ63" s="86" t="e">
        <f>BM63</f>
        <v>#VALUE!</v>
      </c>
      <c r="BR63" s="85"/>
      <c r="BS63" s="85" t="s">
        <v>487</v>
      </c>
      <c r="BT63" s="86" t="str">
        <f>IF($AK$13="","",IF($AK$13=1,$BP$63,$BL$63))</f>
        <v/>
      </c>
      <c r="BU63" s="86" t="str">
        <f>IF($AK$13="","",IF($AK$13=1,$BQ$63,$BM$63))</f>
        <v/>
      </c>
    </row>
    <row r="64" spans="1:73" ht="14.45" customHeight="1">
      <c r="A64" s="18"/>
      <c r="D64" s="455" t="s">
        <v>489</v>
      </c>
      <c r="E64" s="455"/>
      <c r="F64" s="455"/>
      <c r="G64" s="455"/>
      <c r="Z64" s="28"/>
      <c r="BG64" s="20"/>
    </row>
    <row r="65" spans="1:73" ht="14.45" customHeight="1">
      <c r="A65" s="18"/>
      <c r="E65" s="455" t="str">
        <f>IF(AK13=Datos!$A$6,"Seleccione la factibilidad o frecuencia de presencia de la oportunidad","Seleccione la factibilidad o frecuencia de presencia del riesgo")</f>
        <v>Seleccione la factibilidad o frecuencia de presencia del riesgo</v>
      </c>
      <c r="F65" s="455"/>
      <c r="G65" s="455"/>
      <c r="H65" s="455"/>
      <c r="I65" s="455"/>
      <c r="J65" s="455"/>
      <c r="K65" s="455"/>
      <c r="L65" s="455"/>
      <c r="M65" s="455"/>
      <c r="N65" s="455"/>
      <c r="O65" s="455"/>
      <c r="P65" s="455"/>
      <c r="Q65" s="455"/>
      <c r="R65" s="455"/>
      <c r="S65" s="455"/>
      <c r="T65" s="455"/>
      <c r="U65" s="455"/>
      <c r="V65" s="455"/>
      <c r="W65" s="455"/>
      <c r="X65" s="455"/>
      <c r="Y65" s="455"/>
      <c r="Z65" s="455"/>
      <c r="AB65" s="519" t="str">
        <f>IF(AK13=Datos!$A$6,"Escala de impacto-beneficio resultante","Escala de impacto resultante")</f>
        <v>Escala de impacto resultante</v>
      </c>
      <c r="AC65" s="432"/>
      <c r="AD65" s="432"/>
      <c r="AE65" s="432"/>
      <c r="AF65" s="432"/>
      <c r="AG65" s="432"/>
      <c r="AH65" s="432"/>
      <c r="AI65" s="432"/>
      <c r="AJ65" s="432"/>
      <c r="AK65" s="520"/>
      <c r="BG65" s="20"/>
      <c r="BK65" s="86"/>
      <c r="BL65" s="86" t="str">
        <f>IF($AK$13=1,Datos!$P$2,IF(OR($AK$13=2,$AK$13=3,$AK$13=4),Datos!$Q$2,IF($AK$13=5,Datos!$R$2,"")))</f>
        <v/>
      </c>
      <c r="BM65" s="86" t="str">
        <f>IF($AK$13=1,Datos!$P$3,IF(OR($AK$13=2,$AK$13=3,$AK$13=4),Datos!$Q$3,IF($AK$13=5,Datos!$R$3,"")))</f>
        <v/>
      </c>
      <c r="BN65" s="86" t="str">
        <f>IF($AK$13=1,Datos!$P$4,IF(OR($AK$13=2,$AK$13=3,$AK$13=4),Datos!$Q$4,IF($AK$13=5,Datos!$R$4,"")))</f>
        <v/>
      </c>
      <c r="BO65" s="86" t="str">
        <f>IF($AK$13=1,Datos!$P$5,IF(OR($AK$13=2,$AK$13=3,$AK$13=4),Datos!$Q$5,IF($AK$13=5,Datos!$R$5,"")))</f>
        <v/>
      </c>
      <c r="BP65" s="86" t="str">
        <f>IF($AK$13=1,Datos!$P$6,IF(OR($AK$13=2,$AK$13=3,$AK$13=4),Datos!$Q$6,IF($AK$13=5,Datos!$R$6,"")))</f>
        <v/>
      </c>
    </row>
    <row r="66" spans="1:73" ht="14.45" customHeight="1">
      <c r="A66" s="18"/>
      <c r="E66" s="477" t="s">
        <v>490</v>
      </c>
      <c r="F66" s="477"/>
      <c r="G66" s="477"/>
      <c r="H66" s="478"/>
      <c r="I66" s="517" t="str">
        <f>IF(Frecuencia!V14="","",Frecuencia!V14)</f>
        <v/>
      </c>
      <c r="J66" s="518"/>
      <c r="K66" s="518"/>
      <c r="L66" s="518"/>
      <c r="M66" s="518"/>
      <c r="N66" s="518"/>
      <c r="O66" s="518"/>
      <c r="P66" s="518"/>
      <c r="Q66" s="518"/>
      <c r="R66" s="518"/>
      <c r="S66" s="518"/>
      <c r="T66" s="518"/>
      <c r="U66" s="518"/>
      <c r="V66" s="518"/>
      <c r="W66" s="37"/>
      <c r="AB66" s="399">
        <f>IF($AK$13=1,"",IF($AK$13=5,5,1))</f>
        <v>1</v>
      </c>
      <c r="AC66" s="399"/>
      <c r="AD66" s="399">
        <f>IF($AK$13=1,"",IF($AK$13=5,4,2))</f>
        <v>2</v>
      </c>
      <c r="AE66" s="399"/>
      <c r="AF66" s="399">
        <f>IF($AK$13=1,1,IF($AK$13=5,3,3))</f>
        <v>3</v>
      </c>
      <c r="AG66" s="399"/>
      <c r="AH66" s="399">
        <f>IF($AK$13=1,2,IF($AK$13=5,2,4))</f>
        <v>4</v>
      </c>
      <c r="AI66" s="399"/>
      <c r="AJ66" s="399">
        <f>IF($AK$13=1,3,IF($AK$13=5,1,5))</f>
        <v>5</v>
      </c>
      <c r="AK66" s="399"/>
      <c r="BG66" s="20"/>
      <c r="BK66" s="86" t="str">
        <f>IF(OR($AK$13=1,$AK$13=2,$AK$13=3,$AK$13=4),Datos!O2,IF($AK$13=5,Datos!O6,""))</f>
        <v/>
      </c>
      <c r="BL66" s="86" t="str">
        <f>IF($AK$13=Datos!A2,"",IF($AK$13=Datos!A6,Datos!T5,Datos!$S$5))</f>
        <v>Baja</v>
      </c>
      <c r="BM66" s="86" t="str">
        <f>IF($AK$13=Datos!A2,"",IF($AK$13=Datos!A6,Datos!T5,Datos!$S$5))</f>
        <v>Baja</v>
      </c>
      <c r="BN66" s="86" t="str">
        <f>IF($AK$13=Datos!A6,Datos!T4,Datos!S4)</f>
        <v>Moderada</v>
      </c>
      <c r="BO66" s="86" t="str">
        <f>IF($AK$13=Datos!A6,Datos!T3,Datos!S3)</f>
        <v>Alta</v>
      </c>
      <c r="BP66" s="86" t="str">
        <f>IF($AK$13=Datos!A6,Datos!T2,Datos!S2)</f>
        <v>Extrema</v>
      </c>
    </row>
    <row r="67" spans="1:73" ht="14.45" customHeight="1">
      <c r="A67" s="18"/>
      <c r="E67" s="477" t="s">
        <v>491</v>
      </c>
      <c r="F67" s="477"/>
      <c r="G67" s="477"/>
      <c r="H67" s="478"/>
      <c r="I67" s="517" t="str">
        <f>IF(Factibilidad!P16="","",Factibilidad!P16)</f>
        <v/>
      </c>
      <c r="J67" s="518"/>
      <c r="K67" s="518"/>
      <c r="L67" s="518"/>
      <c r="M67" s="518"/>
      <c r="N67" s="518"/>
      <c r="O67" s="518"/>
      <c r="P67" s="518"/>
      <c r="Q67" s="518"/>
      <c r="R67" s="518"/>
      <c r="S67" s="518"/>
      <c r="T67" s="518"/>
      <c r="U67" s="518"/>
      <c r="V67" s="518"/>
      <c r="W67" s="37"/>
      <c r="Z67" s="402" t="s">
        <v>492</v>
      </c>
      <c r="AA67" s="479">
        <f>IF($AK$13=5,5,1)</f>
        <v>1</v>
      </c>
      <c r="AB67" s="383" t="str">
        <f>IF(ISERROR(BL72=TRUE),"",IF(BL72="","",BL72))</f>
        <v/>
      </c>
      <c r="AC67" s="384"/>
      <c r="AD67" s="383" t="str">
        <f>IF(ISERROR(BM72=TRUE),"",IF(BM72="","",BM72))</f>
        <v/>
      </c>
      <c r="AE67" s="384"/>
      <c r="AF67" s="387" t="str">
        <f>IF(ISERROR(BN72=TRUE),"",IF(BN72="","",BN72))</f>
        <v/>
      </c>
      <c r="AG67" s="388"/>
      <c r="AH67" s="391" t="str">
        <f>IF(ISERROR(BO72=TRUE),"",IF(BO72="","",BO72))</f>
        <v/>
      </c>
      <c r="AI67" s="392"/>
      <c r="AJ67" s="395" t="str">
        <f>IF(ISERROR(BP72=TRUE),"",IF(BP72="","",BP72))</f>
        <v/>
      </c>
      <c r="AK67" s="396"/>
      <c r="AP67" s="484" t="str">
        <f>IF(AK13=Datos!$A$6,"Zona de ubicación de la oportunidad","Zona de ubicación del riesgo")</f>
        <v>Zona de ubicación del riesgo</v>
      </c>
      <c r="AQ67" s="484"/>
      <c r="AR67" s="484"/>
      <c r="AS67" s="484"/>
      <c r="AT67" s="484"/>
      <c r="AU67" s="484"/>
      <c r="AV67" s="484"/>
      <c r="AW67" s="484"/>
      <c r="AX67" s="484"/>
      <c r="AY67" s="484"/>
      <c r="AZ67" s="484"/>
      <c r="BA67" s="484"/>
      <c r="BB67" s="484"/>
      <c r="BC67" s="484"/>
      <c r="BD67" s="484"/>
      <c r="BE67" s="484"/>
      <c r="BF67" s="484"/>
      <c r="BG67" s="20"/>
      <c r="BK67" s="86" t="str">
        <f>IF(OR($AK$13=1,$AK$13=2,$AK$13=3,$AK$13=4),Datos!O3,IF($AK$13=5,Datos!O5,""))</f>
        <v/>
      </c>
      <c r="BL67" s="86" t="str">
        <f>IF($AK$13=Datos!A2,"",IF($AK$13=Datos!A6,Datos!T5,Datos!$S$5))</f>
        <v>Baja</v>
      </c>
      <c r="BM67" s="86" t="str">
        <f>IF($AK$13=Datos!A2,"",IF($AK$13=Datos!A6,Datos!T5,Datos!$S$5))</f>
        <v>Baja</v>
      </c>
      <c r="BN67" s="86" t="str">
        <f>IF($AK$13=Datos!A6,Datos!T4,Datos!S4)</f>
        <v>Moderada</v>
      </c>
      <c r="BO67" s="86" t="str">
        <f>IF($AK$13=Datos!A6,Datos!T3,Datos!S3)</f>
        <v>Alta</v>
      </c>
      <c r="BP67" s="86" t="str">
        <f>IF($AK$13=Datos!A6,Datos!T2,Datos!S2)</f>
        <v>Extrema</v>
      </c>
      <c r="BQ67" s="85">
        <v>1</v>
      </c>
    </row>
    <row r="68" spans="1:73" ht="28.5" customHeight="1">
      <c r="A68" s="18"/>
      <c r="Z68" s="403"/>
      <c r="AA68" s="479"/>
      <c r="AB68" s="385"/>
      <c r="AC68" s="386"/>
      <c r="AD68" s="385"/>
      <c r="AE68" s="386"/>
      <c r="AF68" s="389"/>
      <c r="AG68" s="390"/>
      <c r="AH68" s="393"/>
      <c r="AI68" s="394"/>
      <c r="AJ68" s="397"/>
      <c r="AK68" s="398"/>
      <c r="AP68" s="516" t="str">
        <f>IF(OR(J72="",J79=""),"",INDEX($BK$65:$BP$70,MATCH($BM$62,$BK$65:$BK$70,0),MATCH($BM$63,$BK$65:$BP$65,0)))</f>
        <v/>
      </c>
      <c r="AQ68" s="516"/>
      <c r="AR68" s="516"/>
      <c r="AS68" s="516"/>
      <c r="AT68" s="516"/>
      <c r="AU68" s="516"/>
      <c r="AV68" s="516"/>
      <c r="AW68" s="516"/>
      <c r="AX68" s="516"/>
      <c r="AY68" s="516"/>
      <c r="AZ68" s="516"/>
      <c r="BA68" s="516"/>
      <c r="BB68" s="516"/>
      <c r="BC68" s="516"/>
      <c r="BD68" s="516"/>
      <c r="BE68" s="516"/>
      <c r="BF68" s="516"/>
      <c r="BG68" s="20"/>
      <c r="BK68" s="86" t="str">
        <f>IF(OR($AK$13=1,$AK$13=2,$AK$13=3,$AK$13=4),Datos!O4,IF($AK$13=5,Datos!O4,""))</f>
        <v/>
      </c>
      <c r="BL68" s="86" t="str">
        <f>IF($AK$13=Datos!A2,"",IF($AK$13=Datos!A6,Datos!T5,Datos!$S$5))</f>
        <v>Baja</v>
      </c>
      <c r="BM68" s="86" t="str">
        <f>IF($AK$13=Datos!A2,"",IF($AK$13=Datos!A6,Datos!T4,Datos!S4))</f>
        <v>Moderada</v>
      </c>
      <c r="BN68" s="86" t="str">
        <f>IF($AK$13=Datos!A6,Datos!T3,Datos!S3)</f>
        <v>Alta</v>
      </c>
      <c r="BO68" s="86" t="str">
        <f>IF($AK$13=Datos!A6,Datos!T2,Datos!S2)</f>
        <v>Extrema</v>
      </c>
      <c r="BP68" s="86" t="str">
        <f>IF($AK$13=Datos!A6,Datos!T2,Datos!S2)</f>
        <v>Extrema</v>
      </c>
    </row>
    <row r="69" spans="1:73" ht="28.5" customHeight="1">
      <c r="A69" s="18"/>
      <c r="R69" s="662" t="str">
        <f>IF(OR($AK$13=1,$AK$13=2,$AK$13=3,$AK$13=4),Datos!O2,IF($AK$13=5,Datos!O6,""))</f>
        <v/>
      </c>
      <c r="S69" s="662"/>
      <c r="T69" s="662"/>
      <c r="U69" s="662"/>
      <c r="V69" s="662"/>
      <c r="W69" s="662"/>
      <c r="Z69" s="403"/>
      <c r="AA69" s="479">
        <f>IF($AK$13=5,4,2)</f>
        <v>2</v>
      </c>
      <c r="AB69" s="383" t="str">
        <f>IF(ISERROR(BL73=TRUE),"",IF(BL73="","",BL73))</f>
        <v/>
      </c>
      <c r="AC69" s="384"/>
      <c r="AD69" s="383" t="str">
        <f>IF(ISERROR(BM73=TRUE),"",IF(BM73="","",BM73))</f>
        <v/>
      </c>
      <c r="AE69" s="384"/>
      <c r="AF69" s="387" t="str">
        <f>IF(ISERROR(BN73=TRUE),"",IF(BN73="","",BN73))</f>
        <v/>
      </c>
      <c r="AG69" s="388"/>
      <c r="AH69" s="391" t="str">
        <f>IF(ISERROR(BO73=TRUE),"",IF(BO73="","",BO73))</f>
        <v/>
      </c>
      <c r="AI69" s="392"/>
      <c r="AJ69" s="395" t="str">
        <f>IF(ISERROR(BP73=TRUE),"",IF(BP73="","",BP73))</f>
        <v/>
      </c>
      <c r="AK69" s="396"/>
      <c r="AP69" s="516"/>
      <c r="AQ69" s="516"/>
      <c r="AR69" s="516"/>
      <c r="AS69" s="516"/>
      <c r="AT69" s="516"/>
      <c r="AU69" s="516"/>
      <c r="AV69" s="516"/>
      <c r="AW69" s="516"/>
      <c r="AX69" s="516"/>
      <c r="AY69" s="516"/>
      <c r="AZ69" s="516"/>
      <c r="BA69" s="516"/>
      <c r="BB69" s="516"/>
      <c r="BC69" s="516"/>
      <c r="BD69" s="516"/>
      <c r="BE69" s="516"/>
      <c r="BF69" s="516"/>
      <c r="BG69" s="20"/>
      <c r="BK69" s="86" t="str">
        <f>IF(OR($AK$13=1,$AK$13=2,$AK$13=3,$AK$13=4),Datos!O5,IF($AK$13=5,Datos!O3,""))</f>
        <v/>
      </c>
      <c r="BL69" s="86" t="str">
        <f>IF($AK$13=Datos!A2,"",IF($AK$13=Datos!A6,Datos!T4,Datos!S4))</f>
        <v>Moderada</v>
      </c>
      <c r="BM69" s="86" t="str">
        <f>IF($AK$13=Datos!A2,"",IF($AK$13=Datos!A6,Datos!T3,Datos!S3))</f>
        <v>Alta</v>
      </c>
      <c r="BN69" s="86" t="str">
        <f>IF($AK$13=Datos!A6,Datos!T3,Datos!S3)</f>
        <v>Alta</v>
      </c>
      <c r="BO69" s="86" t="str">
        <f>IF($AK$13=Datos!A6,Datos!T2,Datos!S2)</f>
        <v>Extrema</v>
      </c>
      <c r="BP69" s="86" t="str">
        <f>IF($AK$13=Datos!A6,Datos!T2,Datos!S2)</f>
        <v>Extrema</v>
      </c>
    </row>
    <row r="70" spans="1:73" ht="14.45" customHeight="1">
      <c r="A70" s="18"/>
      <c r="E70" s="525" t="s">
        <v>492</v>
      </c>
      <c r="F70" s="525"/>
      <c r="G70" s="525"/>
      <c r="H70" s="525"/>
      <c r="I70" s="525"/>
      <c r="J70" s="525"/>
      <c r="K70" s="525"/>
      <c r="L70" s="525"/>
      <c r="M70" s="525"/>
      <c r="N70" s="525"/>
      <c r="O70" s="525"/>
      <c r="P70" s="525"/>
      <c r="R70" s="662" t="str">
        <f>IF(OR($AK$13=1,$AK$13=2,$AK$13=3,$AK$13=4),Datos!O3,IF($AK$13=5,Datos!O5,""))</f>
        <v/>
      </c>
      <c r="S70" s="662"/>
      <c r="T70" s="662"/>
      <c r="U70" s="662"/>
      <c r="V70" s="662"/>
      <c r="W70" s="662"/>
      <c r="Z70" s="403"/>
      <c r="AA70" s="479"/>
      <c r="AB70" s="385"/>
      <c r="AC70" s="386"/>
      <c r="AD70" s="385"/>
      <c r="AE70" s="386"/>
      <c r="AF70" s="389"/>
      <c r="AG70" s="390"/>
      <c r="AH70" s="393"/>
      <c r="AI70" s="394"/>
      <c r="AJ70" s="397"/>
      <c r="AK70" s="398"/>
      <c r="BG70" s="20"/>
      <c r="BK70" s="86" t="str">
        <f>IF(OR($AK$13=1,$AK$13=2,$AK$13=3,$AK$13=4),Datos!O6,IF($AK$13=5,Datos!O2,""))</f>
        <v/>
      </c>
      <c r="BL70" s="86" t="str">
        <f>IF($AK$13=Datos!A2,"",IF($AK$13=Datos!A6,Datos!T3,Datos!S3))</f>
        <v>Alta</v>
      </c>
      <c r="BM70" s="86" t="str">
        <f>IF($AK$13=Datos!A2,"",IF($AK$13=Datos!A6,Datos!T3,Datos!S3))</f>
        <v>Alta</v>
      </c>
      <c r="BN70" s="86" t="str">
        <f>IF($AK$13=Datos!A6,Datos!T2,Datos!S2)</f>
        <v>Extrema</v>
      </c>
      <c r="BO70" s="86" t="str">
        <f>IF($AK$13=Datos!A6,Datos!T2,Datos!S2)</f>
        <v>Extrema</v>
      </c>
      <c r="BP70" s="86" t="str">
        <f>IF($AK$13=Datos!A6,Datos!T2,Datos!S2)</f>
        <v>Extrema</v>
      </c>
      <c r="BR70" s="85"/>
      <c r="BS70" s="378" t="s">
        <v>493</v>
      </c>
      <c r="BT70" s="378" t="s">
        <v>494</v>
      </c>
      <c r="BU70" s="372"/>
    </row>
    <row r="71" spans="1:73" ht="14.45" customHeight="1">
      <c r="A71" s="18"/>
      <c r="J71" s="40"/>
      <c r="K71" s="41"/>
      <c r="L71" s="41"/>
      <c r="M71" s="41"/>
      <c r="N71" s="41"/>
      <c r="O71" s="41"/>
      <c r="P71" s="42"/>
      <c r="R71" s="662" t="str">
        <f>IF(OR($AK$13=1,$AK$13=2,$AK$13=3,$AK$13=4),Datos!O4,IF($AK$13=5,Datos!O4,""))</f>
        <v/>
      </c>
      <c r="S71" s="662"/>
      <c r="T71" s="662"/>
      <c r="U71" s="662"/>
      <c r="V71" s="662"/>
      <c r="W71" s="662"/>
      <c r="Z71" s="403"/>
      <c r="AA71" s="479">
        <f>IF($AK$13=5,3,3)</f>
        <v>3</v>
      </c>
      <c r="AB71" s="383" t="str">
        <f>IF(ISERROR(BL74=TRUE),"",IF(BL74="","",BL74))</f>
        <v/>
      </c>
      <c r="AC71" s="384"/>
      <c r="AD71" s="387" t="str">
        <f>IF(ISERROR(BM74=TRUE),"",IF(BM74="","",BM74))</f>
        <v/>
      </c>
      <c r="AE71" s="388"/>
      <c r="AF71" s="391" t="str">
        <f>IF(ISERROR(BN74=TRUE),"",IF(BN74="","",BN74))</f>
        <v/>
      </c>
      <c r="AG71" s="392"/>
      <c r="AH71" s="395" t="str">
        <f>IF(ISERROR(BO74=TRUE),"",IF(BO74="","",BO74))</f>
        <v/>
      </c>
      <c r="AI71" s="396"/>
      <c r="AJ71" s="395" t="str">
        <f>IF(ISERROR(BP74=TRUE),"",IF(BP74="","",BP74))</f>
        <v/>
      </c>
      <c r="AK71" s="396"/>
      <c r="AP71" s="484" t="s">
        <v>495</v>
      </c>
      <c r="AQ71" s="484"/>
      <c r="AR71" s="484"/>
      <c r="AS71" s="484"/>
      <c r="AT71" s="484"/>
      <c r="AU71" s="484"/>
      <c r="AV71" s="484"/>
      <c r="AW71" s="484"/>
      <c r="AX71" s="484"/>
      <c r="AY71" s="484"/>
      <c r="AZ71" s="484"/>
      <c r="BA71" s="484"/>
      <c r="BB71" s="484"/>
      <c r="BC71" s="484"/>
      <c r="BD71" s="484"/>
      <c r="BE71" s="484"/>
      <c r="BF71" s="484"/>
      <c r="BG71" s="20"/>
      <c r="BL71" s="11" t="s">
        <v>496</v>
      </c>
      <c r="BM71" s="11" t="s">
        <v>497</v>
      </c>
      <c r="BR71" s="85"/>
      <c r="BS71" s="379"/>
      <c r="BT71" s="379"/>
      <c r="BU71" s="372"/>
    </row>
    <row r="72" spans="1:73" ht="28.5" customHeight="1">
      <c r="A72" s="18"/>
      <c r="J72" s="667" t="str">
        <f>BM62</f>
        <v/>
      </c>
      <c r="K72" s="667"/>
      <c r="L72" s="667"/>
      <c r="M72" s="667"/>
      <c r="N72" s="667"/>
      <c r="O72" s="667"/>
      <c r="P72" s="667"/>
      <c r="R72" s="662" t="str">
        <f>IF(OR($AK$13=1,$AK$13=2,$AK$13=3,$AK$13=4),Datos!O5,IF($AK$13=5,Datos!O3,""))</f>
        <v/>
      </c>
      <c r="S72" s="662"/>
      <c r="T72" s="662"/>
      <c r="U72" s="662"/>
      <c r="V72" s="662"/>
      <c r="W72" s="662"/>
      <c r="Z72" s="403"/>
      <c r="AA72" s="479"/>
      <c r="AB72" s="385"/>
      <c r="AC72" s="386"/>
      <c r="AD72" s="389"/>
      <c r="AE72" s="390"/>
      <c r="AF72" s="393"/>
      <c r="AG72" s="394"/>
      <c r="AH72" s="397"/>
      <c r="AI72" s="398"/>
      <c r="AJ72" s="397"/>
      <c r="AK72" s="398"/>
      <c r="AP72" s="400"/>
      <c r="AQ72" s="400"/>
      <c r="AR72" s="400"/>
      <c r="AS72" s="400"/>
      <c r="AT72" s="400"/>
      <c r="AU72" s="400"/>
      <c r="AV72" s="400"/>
      <c r="AW72" s="400"/>
      <c r="AX72" s="400"/>
      <c r="AY72" s="400"/>
      <c r="AZ72" s="400"/>
      <c r="BA72" s="400"/>
      <c r="BB72" s="400"/>
      <c r="BC72" s="400"/>
      <c r="BD72" s="400"/>
      <c r="BE72" s="400"/>
      <c r="BF72" s="400"/>
      <c r="BG72" s="20"/>
      <c r="BK72" s="85">
        <f>AA67</f>
        <v>1</v>
      </c>
      <c r="BL72" s="86" t="str">
        <f>IF(AK13="","",IF(AND(BK66=$BU$62,$BL$65=$BU$63),"X",""))</f>
        <v/>
      </c>
      <c r="BM72" s="86" t="str">
        <f>IF(AK13="","",IF(AND(BK66=$BU$62,$BM$65=$BU$63),"X",""))</f>
        <v/>
      </c>
      <c r="BN72" s="86" t="str">
        <f>IF(AK13="","",IF(AND(BK66=$BU$62,$BN$65=$BU$63),"X",""))</f>
        <v/>
      </c>
      <c r="BO72" s="86" t="str">
        <f>IF(AK13="","",IF(AND(BK66=$BU$62,$BO$65=$BU$63),"X",""))</f>
        <v/>
      </c>
      <c r="BP72" s="86" t="str">
        <f>IF(AK13="","",IF(AND(BK66=$BU$62,$BP$65=$BU$63),"X",""))</f>
        <v/>
      </c>
      <c r="BR72" s="85" t="str">
        <f>AH67</f>
        <v/>
      </c>
      <c r="BS72" s="86">
        <f>IF(AND($AK$13&lt;&gt;Datos!$A$6,OR($I$66=Datos!M2,$I$67=Datos!N2)),1,0)</f>
        <v>0</v>
      </c>
      <c r="BT72" s="86">
        <f>IF(AND($AK$13=Datos!$A$6,OR($I$66=Datos!M2,$I$67=Datos!N2)),5,0)</f>
        <v>0</v>
      </c>
      <c r="BU72" s="37"/>
    </row>
    <row r="73" spans="1:73" ht="14.25" customHeight="1">
      <c r="A73" s="18"/>
      <c r="J73" s="43"/>
      <c r="K73" s="44"/>
      <c r="L73" s="44"/>
      <c r="M73" s="44"/>
      <c r="N73" s="44"/>
      <c r="O73" s="44"/>
      <c r="P73" s="45"/>
      <c r="R73" s="662" t="str">
        <f>IF(OR($AK$13=1,$AK$13=2,$AK$13=3,$AK$13=4),Datos!O6,IF($AK$13=5,Datos!O2,""))</f>
        <v/>
      </c>
      <c r="S73" s="662"/>
      <c r="T73" s="662"/>
      <c r="U73" s="662"/>
      <c r="V73" s="662"/>
      <c r="W73" s="662"/>
      <c r="Z73" s="403"/>
      <c r="AA73" s="479">
        <f>IF($AK$13=5,2,4)</f>
        <v>4</v>
      </c>
      <c r="AB73" s="387" t="str">
        <f>IF(ISERROR(BL75=TRUE),"",IF(BL75="","",BL75))</f>
        <v/>
      </c>
      <c r="AC73" s="388"/>
      <c r="AD73" s="391" t="str">
        <f>IF(ISERROR(BM75=TRUE),"",IF(BM75="","",BM75))</f>
        <v/>
      </c>
      <c r="AE73" s="392"/>
      <c r="AF73" s="391" t="str">
        <f>IF(ISERROR(BN75=TRUE),"",IF(BN75="","",BN75))</f>
        <v/>
      </c>
      <c r="AG73" s="392"/>
      <c r="AH73" s="395" t="str">
        <f>IF(ISERROR(BO75=TRUE),"",IF(BO75="","",BO75))</f>
        <v/>
      </c>
      <c r="AI73" s="396"/>
      <c r="AJ73" s="395" t="str">
        <f>IF(ISERROR(BP75=TRUE),"",IF(BP75="","",BP75))</f>
        <v/>
      </c>
      <c r="AK73" s="396"/>
      <c r="AP73" s="400"/>
      <c r="AQ73" s="400"/>
      <c r="AR73" s="400"/>
      <c r="AS73" s="400"/>
      <c r="AT73" s="400"/>
      <c r="AU73" s="400"/>
      <c r="AV73" s="400"/>
      <c r="AW73" s="400"/>
      <c r="AX73" s="400"/>
      <c r="AY73" s="400"/>
      <c r="AZ73" s="400"/>
      <c r="BA73" s="400"/>
      <c r="BB73" s="400"/>
      <c r="BC73" s="400"/>
      <c r="BD73" s="400"/>
      <c r="BE73" s="400"/>
      <c r="BF73" s="400"/>
      <c r="BG73" s="20"/>
      <c r="BK73" s="85">
        <f>AA69</f>
        <v>2</v>
      </c>
      <c r="BL73" s="86" t="str">
        <f>IF(AK13="","",IF(AND(BK67=$BU$62,$BL$65=$BU$63),"X",""))</f>
        <v/>
      </c>
      <c r="BM73" s="86" t="str">
        <f>IF(AK13="","",IF(AND(BK67=$BU$62,$BM$65=$BU$63),"X",""))</f>
        <v/>
      </c>
      <c r="BN73" s="86" t="str">
        <f>IF(AK13="","",IF(AND(BK67=$BU$62,$BN$65=$BU$63),"X",""))</f>
        <v/>
      </c>
      <c r="BO73" s="86" t="str">
        <f>IF(AK13="","",IF(AND(BK67=$BU$62,$BO$65=$BU$63),"X",""))</f>
        <v/>
      </c>
      <c r="BP73" s="86" t="str">
        <f>IF(AK13="","",IF(AND(BK67=$BU$62,$BP$65=$BU$63),"X",""))</f>
        <v/>
      </c>
      <c r="BR73" s="85" t="str">
        <f>AH69</f>
        <v/>
      </c>
      <c r="BS73" s="86">
        <f>IF(AND($AK$13&lt;&gt;Datos!$A$6,OR($I$66=Datos!M3,$I$67=Datos!N3)),2,0)</f>
        <v>0</v>
      </c>
      <c r="BT73" s="86">
        <f>IF(AND($AK$13=Datos!$A$6,OR($I$66=Datos!M3,$I$67=Datos!N3)),4,0)</f>
        <v>0</v>
      </c>
      <c r="BU73" s="37"/>
    </row>
    <row r="74" spans="1:73" ht="36.75" customHeight="1">
      <c r="A74" s="18"/>
      <c r="C74" s="523" t="s">
        <v>499</v>
      </c>
      <c r="D74" s="523"/>
      <c r="Z74" s="403"/>
      <c r="AA74" s="479"/>
      <c r="AB74" s="389"/>
      <c r="AC74" s="390"/>
      <c r="AD74" s="393"/>
      <c r="AE74" s="394"/>
      <c r="AF74" s="393"/>
      <c r="AG74" s="394"/>
      <c r="AH74" s="397"/>
      <c r="AI74" s="398"/>
      <c r="AJ74" s="397"/>
      <c r="AK74" s="398"/>
      <c r="AP74" s="400"/>
      <c r="AQ74" s="400"/>
      <c r="AR74" s="400"/>
      <c r="AS74" s="400"/>
      <c r="AT74" s="400"/>
      <c r="AU74" s="400"/>
      <c r="AV74" s="400"/>
      <c r="AW74" s="400"/>
      <c r="AX74" s="400"/>
      <c r="AY74" s="400"/>
      <c r="AZ74" s="400"/>
      <c r="BA74" s="400"/>
      <c r="BB74" s="400"/>
      <c r="BC74" s="400"/>
      <c r="BD74" s="400"/>
      <c r="BE74" s="400"/>
      <c r="BF74" s="400"/>
      <c r="BG74" s="20"/>
      <c r="BK74" s="85">
        <f>AA71</f>
        <v>3</v>
      </c>
      <c r="BL74" s="86" t="str">
        <f>IF(AK13="","",IF(AND(BK68=$BU$62,$BL$65=$BU$63),"X",""))</f>
        <v/>
      </c>
      <c r="BM74" s="86" t="str">
        <f>IF(AK13="","",IF(AND(BK68=$BU$62,$BM$65=$BU$63),"X",""))</f>
        <v/>
      </c>
      <c r="BN74" s="86" t="str">
        <f>IF(AK13="","",IF(AND(BK68=$BU$62,$BN$65=$BU$63),"X",""))</f>
        <v/>
      </c>
      <c r="BO74" s="86" t="str">
        <f>IF(AK13="","",IF(AND(BK68=$BU$62,$BO$65=$BU$63),"X",""))</f>
        <v/>
      </c>
      <c r="BP74" s="86" t="str">
        <f>IF(AK13="","",IF(AND(BK68=$BU$62,$BP$65=$BU$63),"X",""))</f>
        <v/>
      </c>
      <c r="BR74" s="85" t="str">
        <f>AH71</f>
        <v/>
      </c>
      <c r="BS74" s="86">
        <f>IF(AND($AK$13&lt;&gt;Datos!$A$6,OR($I$66=Datos!M4,$I$67=Datos!N4)),3,0)</f>
        <v>0</v>
      </c>
      <c r="BT74" s="86">
        <f>IF(AND($AK$13=Datos!$A$6,OR($I$66=Datos!M4,$I$67=Datos!N4)),3,0)</f>
        <v>0</v>
      </c>
      <c r="BU74" s="37"/>
    </row>
    <row r="75" spans="1:73" ht="36.75" customHeight="1">
      <c r="A75" s="18"/>
      <c r="C75" s="523"/>
      <c r="D75" s="523"/>
      <c r="E75" s="655" t="str">
        <f>Datos!B2</f>
        <v>Riesgo de Corrupción</v>
      </c>
      <c r="F75" s="656"/>
      <c r="G75" s="656"/>
      <c r="H75" s="657"/>
      <c r="I75" s="658" t="str">
        <f>Datos!B3</f>
        <v>Riesgo Estratégico</v>
      </c>
      <c r="J75" s="658"/>
      <c r="K75" s="658"/>
      <c r="L75" s="658"/>
      <c r="M75" s="658" t="s">
        <v>500</v>
      </c>
      <c r="N75" s="658"/>
      <c r="O75" s="658"/>
      <c r="P75" s="658"/>
      <c r="Q75" s="46"/>
      <c r="R75" s="46"/>
      <c r="S75" s="47"/>
      <c r="Z75" s="403"/>
      <c r="AA75" s="479">
        <f>IF($AK$13=5,1,5)</f>
        <v>5</v>
      </c>
      <c r="AB75" s="391" t="str">
        <f>IF(ISERROR(BL76=TRUE),"",IF(BL76="","",BL76))</f>
        <v/>
      </c>
      <c r="AC75" s="392"/>
      <c r="AD75" s="391" t="str">
        <f>IF(ISERROR(BM76=TRUE),"",IF(BM76="","",BM76))</f>
        <v/>
      </c>
      <c r="AE75" s="392"/>
      <c r="AF75" s="395" t="str">
        <f>IF(ISERROR(BN76=TRUE),"",IF(BN76="","",BN76))</f>
        <v/>
      </c>
      <c r="AG75" s="396"/>
      <c r="AH75" s="395" t="str">
        <f>IF(ISERROR(BO76=TRUE),"",IF(BO76="","",BO76))</f>
        <v/>
      </c>
      <c r="AI75" s="396"/>
      <c r="AJ75" s="395" t="str">
        <f>IF(ISERROR(BP76=TRUE),"",IF(BP76="","",BP76))</f>
        <v/>
      </c>
      <c r="AK75" s="396"/>
      <c r="AP75" s="400"/>
      <c r="AQ75" s="400"/>
      <c r="AR75" s="400"/>
      <c r="AS75" s="400"/>
      <c r="AT75" s="400"/>
      <c r="AU75" s="400"/>
      <c r="AV75" s="400"/>
      <c r="AW75" s="400"/>
      <c r="AX75" s="400"/>
      <c r="AY75" s="400"/>
      <c r="AZ75" s="400"/>
      <c r="BA75" s="400"/>
      <c r="BB75" s="400"/>
      <c r="BC75" s="400"/>
      <c r="BD75" s="400"/>
      <c r="BE75" s="400"/>
      <c r="BF75" s="400"/>
      <c r="BG75" s="20"/>
      <c r="BK75" s="85">
        <f>AA73</f>
        <v>4</v>
      </c>
      <c r="BL75" s="86" t="str">
        <f>IF(AK13="","",IF(AND(BK69=$BU$62,$BL$65=$BU$63),"X",""))</f>
        <v/>
      </c>
      <c r="BM75" s="86" t="str">
        <f>IF(AK13="","",IF(AND(BK69=$BU$62,$BM$65=$BU$63),"X",""))</f>
        <v/>
      </c>
      <c r="BN75" s="86" t="str">
        <f>IF(AK13="","",IF(AND(BK69=$BU$62,$BN$65=$BU$63),"X",""))</f>
        <v/>
      </c>
      <c r="BO75" s="86" t="str">
        <f>IF(AK13="","",IF(AND(BK69=$BU$62,$BO$65=$BU$63),"X",""))</f>
        <v/>
      </c>
      <c r="BP75" s="86" t="str">
        <f>IF(AK13="","",IF(AND(BK69=$BU$62,$BP$65=$BU$63),"X",""))</f>
        <v/>
      </c>
      <c r="BR75" s="85" t="str">
        <f>AH73</f>
        <v/>
      </c>
      <c r="BS75" s="86">
        <f>IF(AND($AK$13&lt;&gt;Datos!$A$6,OR($I$66=Datos!M5,$I$67=Datos!N5)),4,0)</f>
        <v>0</v>
      </c>
      <c r="BT75" s="86">
        <f>IF(AND($AK$13=Datos!$A$6,OR($I$66=Datos!M5,$I$67=Datos!N5)),2,0)</f>
        <v>0</v>
      </c>
      <c r="BU75" s="37"/>
    </row>
    <row r="76" spans="1:73" ht="28.5" customHeight="1">
      <c r="A76" s="18"/>
      <c r="C76" s="523"/>
      <c r="D76" s="523"/>
      <c r="E76" s="658" t="s">
        <v>501</v>
      </c>
      <c r="F76" s="658"/>
      <c r="G76" s="658"/>
      <c r="H76" s="658"/>
      <c r="I76" s="658" t="str">
        <f>Datos!B6</f>
        <v>Oportunidad</v>
      </c>
      <c r="J76" s="658"/>
      <c r="K76" s="658"/>
      <c r="L76" s="658"/>
      <c r="M76" s="671"/>
      <c r="N76" s="672"/>
      <c r="O76" s="672"/>
      <c r="P76" s="673"/>
      <c r="Q76" s="46"/>
      <c r="R76" s="666" t="str">
        <f>IF($AK$13=1,Datos!P2,IF(OR($AK$13=2,$AK$13=3),Imp_Est_Pro_Seg!AJ14,IF($AK$13=4,'Seguridad Información'!AJ14,IF($AK$13=5,Imp_oportunidad!AN14,""))))</f>
        <v/>
      </c>
      <c r="S76" s="666"/>
      <c r="T76" s="666"/>
      <c r="U76" s="666"/>
      <c r="V76" s="666"/>
      <c r="W76" s="666"/>
      <c r="Z76" s="404"/>
      <c r="AA76" s="479"/>
      <c r="AB76" s="393"/>
      <c r="AC76" s="394"/>
      <c r="AD76" s="393"/>
      <c r="AE76" s="394"/>
      <c r="AF76" s="397"/>
      <c r="AG76" s="398"/>
      <c r="AH76" s="397"/>
      <c r="AI76" s="398"/>
      <c r="AJ76" s="397"/>
      <c r="AK76" s="398"/>
      <c r="AP76" s="400"/>
      <c r="AQ76" s="400"/>
      <c r="AR76" s="400"/>
      <c r="AS76" s="400"/>
      <c r="AT76" s="400"/>
      <c r="AU76" s="400"/>
      <c r="AV76" s="400"/>
      <c r="AW76" s="400"/>
      <c r="AX76" s="400"/>
      <c r="AY76" s="400"/>
      <c r="AZ76" s="400"/>
      <c r="BA76" s="400"/>
      <c r="BB76" s="400"/>
      <c r="BC76" s="400"/>
      <c r="BD76" s="400"/>
      <c r="BE76" s="400"/>
      <c r="BF76" s="400"/>
      <c r="BG76" s="20"/>
      <c r="BK76" s="85">
        <f>AA75</f>
        <v>5</v>
      </c>
      <c r="BL76" s="86" t="str">
        <f>IF(AK13="","",IF(AND(BK70=$BU$62,$BL$65=$BU$63),"X",""))</f>
        <v/>
      </c>
      <c r="BM76" s="86" t="str">
        <f>IF(AK13="","",IF(AND(BK70=$BU$62,$BM$65=$BU$63),"X",""))</f>
        <v/>
      </c>
      <c r="BN76" s="86" t="str">
        <f>IF(AK13="","",IF(AND(BK70=$BU$62,$BN$65=$BU$63),"X",""))</f>
        <v/>
      </c>
      <c r="BO76" s="86" t="str">
        <f>IF(AK13="","",IF(AND(BK70=$BU$62,$BO$65=$BU$63),"X",""))</f>
        <v/>
      </c>
      <c r="BP76" s="86" t="str">
        <f>IF(AK13="","",IF(AND(BK70=$BU$62,$BP$65=$BU$63),"X",""))</f>
        <v/>
      </c>
      <c r="BR76" s="85" t="str">
        <f>AH75</f>
        <v/>
      </c>
      <c r="BS76" s="86">
        <f>IF(AND($AK$13&lt;&gt;Datos!$A$6,OR($I$66=Datos!M6,$I$67=Datos!N6)),5,0)</f>
        <v>0</v>
      </c>
      <c r="BT76" s="86">
        <f>IF(AND($AK$13=Datos!$A$6,OR($I$66=Datos!M6,$I$67=Datos!N6)),1,0)</f>
        <v>0</v>
      </c>
      <c r="BU76" s="37"/>
    </row>
    <row r="77" spans="1:73" ht="14.45" customHeight="1">
      <c r="A77" s="18"/>
      <c r="C77" s="523"/>
      <c r="D77" s="523"/>
      <c r="E77" s="455"/>
      <c r="F77" s="455"/>
      <c r="G77" s="455"/>
      <c r="H77" s="455"/>
      <c r="I77" s="455"/>
      <c r="J77" s="525"/>
      <c r="K77" s="525"/>
      <c r="L77" s="525"/>
      <c r="M77" s="525"/>
      <c r="N77" s="525"/>
      <c r="O77" s="525"/>
      <c r="P77" s="525"/>
      <c r="Q77" s="46"/>
      <c r="R77" s="659" t="str">
        <f>IF($AK$13=1,Datos!P3,IF(OR($AK$13=2,$AK$13=3),Imp_Est_Pro_Seg!AK14,IF($AK$13=4,'Seguridad Información'!AK14,IF($AK$13=5,Imp_oportunidad!AM14,""))))</f>
        <v/>
      </c>
      <c r="S77" s="659"/>
      <c r="T77" s="659"/>
      <c r="U77" s="659"/>
      <c r="V77" s="659"/>
      <c r="W77" s="659"/>
      <c r="Z77" s="48"/>
      <c r="AP77" s="143"/>
      <c r="AQ77" s="143"/>
      <c r="AR77" s="143"/>
      <c r="AS77" s="143"/>
      <c r="AT77" s="143"/>
      <c r="AU77" s="143"/>
      <c r="AV77" s="143"/>
      <c r="AW77" s="143"/>
      <c r="AX77" s="143"/>
      <c r="AY77" s="143"/>
      <c r="AZ77" s="143"/>
      <c r="BA77" s="143"/>
      <c r="BB77" s="143"/>
      <c r="BG77" s="20"/>
      <c r="BK77" s="85"/>
      <c r="BL77" s="85">
        <v>1</v>
      </c>
      <c r="BM77" s="85">
        <v>2</v>
      </c>
      <c r="BN77" s="85">
        <v>3</v>
      </c>
      <c r="BO77" s="85">
        <v>4</v>
      </c>
      <c r="BP77" s="85">
        <v>5</v>
      </c>
      <c r="BR77" s="85" t="s">
        <v>371</v>
      </c>
      <c r="BS77" s="86">
        <f>SUM(BS72:BT76)</f>
        <v>0</v>
      </c>
      <c r="BT77" s="85"/>
    </row>
    <row r="78" spans="1:73" ht="14.25" customHeight="1">
      <c r="A78" s="18"/>
      <c r="C78" s="523"/>
      <c r="D78" s="523"/>
      <c r="E78" s="660" t="str">
        <f>IF(AK13=Datos!$A$6,"Escala de impacto
(beneficio)","Escala de impacto")</f>
        <v>Escala de impacto</v>
      </c>
      <c r="F78" s="660"/>
      <c r="G78" s="660"/>
      <c r="H78" s="660"/>
      <c r="I78" s="661"/>
      <c r="J78" s="37"/>
      <c r="P78" s="38"/>
      <c r="R78" s="662" t="str">
        <f>IF($AK$13=1,Enc_Imp_Corrupción!$H$25,IF(OR($AK$13=2,$AK$13=3),Imp_Est_Pro_Seg!AL14,IF($AK$13=4,'Seguridad Información'!AL14,IF($AK$13=5,Imp_oportunidad!AL14,""))))</f>
        <v/>
      </c>
      <c r="S78" s="662"/>
      <c r="T78" s="662"/>
      <c r="U78" s="662"/>
      <c r="V78" s="662"/>
      <c r="W78" s="662"/>
      <c r="BG78" s="20"/>
      <c r="BR78" s="85"/>
      <c r="BS78" s="85"/>
      <c r="BT78" s="85"/>
    </row>
    <row r="79" spans="1:73" ht="28.5" customHeight="1">
      <c r="A79" s="18"/>
      <c r="E79" s="660"/>
      <c r="F79" s="660"/>
      <c r="G79" s="660"/>
      <c r="H79" s="660"/>
      <c r="I79" s="661"/>
      <c r="J79" s="663" t="str">
        <f>IF(J72="","", IF(ISERROR(BU63=TRUE),"",BU63))</f>
        <v/>
      </c>
      <c r="K79" s="664"/>
      <c r="L79" s="664"/>
      <c r="M79" s="664"/>
      <c r="N79" s="664"/>
      <c r="O79" s="664"/>
      <c r="P79" s="665"/>
      <c r="R79" s="662" t="str">
        <f>IF($AK$13=1,Enc_Imp_Corrupción!$H$26,IF(OR($AK$13=2,$AK$13=3),Imp_Est_Pro_Seg!AM14,IF($AK$13=4,'Seguridad Información'!AM14,IF($AK$13=5,Imp_oportunidad!AK14,""))))</f>
        <v/>
      </c>
      <c r="S79" s="662"/>
      <c r="T79" s="662"/>
      <c r="U79" s="662"/>
      <c r="V79" s="662"/>
      <c r="W79" s="662"/>
      <c r="Z79" s="49"/>
      <c r="BG79" s="20"/>
    </row>
    <row r="80" spans="1:73">
      <c r="A80" s="18"/>
      <c r="E80" s="660"/>
      <c r="F80" s="660"/>
      <c r="G80" s="660"/>
      <c r="H80" s="660"/>
      <c r="I80" s="661"/>
      <c r="J80" s="43"/>
      <c r="K80" s="44"/>
      <c r="L80" s="44"/>
      <c r="M80" s="44"/>
      <c r="N80" s="44"/>
      <c r="O80" s="44"/>
      <c r="P80" s="45"/>
      <c r="R80" s="662" t="str">
        <f>IF($AK$13=1,Enc_Imp_Corrupción!$H$27,IF(OR($AK$13=2,$AK$13=3),Imp_Est_Pro_Seg!AN14,IF($AK$13=4,'Seguridad Información'!AN14,IF($AK$13=5,Imp_oportunidad!AJ14,""))))</f>
        <v/>
      </c>
      <c r="S80" s="662"/>
      <c r="T80" s="662"/>
      <c r="U80" s="662"/>
      <c r="V80" s="662"/>
      <c r="W80" s="662"/>
      <c r="Z80" s="49"/>
      <c r="BG80" s="20"/>
    </row>
    <row r="81" spans="1:78" ht="30" hidden="1" customHeight="1">
      <c r="A81" s="18"/>
      <c r="F81" s="460" t="s">
        <v>502</v>
      </c>
      <c r="G81" s="460"/>
      <c r="H81" s="460" t="s">
        <v>503</v>
      </c>
      <c r="I81" s="460"/>
      <c r="Z81" s="49"/>
      <c r="BG81" s="20"/>
    </row>
    <row r="82" spans="1:78" ht="32.450000000000003" hidden="1" customHeight="1">
      <c r="A82" s="18"/>
      <c r="F82" s="50"/>
      <c r="G82" s="25"/>
      <c r="H82" s="87" t="str">
        <f>IF(R76&lt;&gt;"",1,IF(R77&lt;&gt;"",2,IF(R78&lt;&gt;"",3,IF(R79&lt;&gt;"",4,IF(R80&lt;&gt;"",5,"")))))</f>
        <v/>
      </c>
      <c r="I82" s="25"/>
      <c r="Z82" s="49"/>
      <c r="BG82" s="20"/>
      <c r="BL82" s="39"/>
      <c r="BM82" s="39"/>
      <c r="BN82" s="39"/>
      <c r="BO82" s="39"/>
    </row>
    <row r="83" spans="1:78" ht="30" customHeight="1" thickBot="1">
      <c r="A83" s="51"/>
      <c r="B83" s="52"/>
      <c r="C83" s="52"/>
      <c r="D83" s="52"/>
      <c r="E83" s="52"/>
      <c r="F83" s="52"/>
      <c r="G83" s="52"/>
      <c r="H83" s="52"/>
      <c r="I83" s="52"/>
      <c r="J83" s="52"/>
      <c r="K83" s="52"/>
      <c r="L83" s="52"/>
      <c r="M83" s="52"/>
      <c r="N83" s="52"/>
      <c r="O83" s="52"/>
      <c r="P83" s="52"/>
      <c r="Q83" s="52"/>
      <c r="R83" s="52"/>
      <c r="S83" s="52"/>
      <c r="T83" s="52"/>
      <c r="U83" s="52"/>
      <c r="V83" s="52"/>
      <c r="W83" s="52"/>
      <c r="X83" s="52"/>
      <c r="Y83" s="52"/>
      <c r="Z83" s="53"/>
      <c r="AA83" s="52"/>
      <c r="AB83" s="52"/>
      <c r="AC83" s="52"/>
      <c r="AD83" s="52"/>
      <c r="AE83" s="52"/>
      <c r="AF83" s="52"/>
      <c r="AG83" s="52"/>
      <c r="AH83" s="52"/>
      <c r="AI83" s="52"/>
      <c r="AJ83" s="52"/>
      <c r="AK83" s="52"/>
      <c r="AL83" s="52"/>
      <c r="AM83" s="52"/>
      <c r="AN83" s="52"/>
      <c r="AO83" s="52"/>
      <c r="AP83" s="52"/>
      <c r="AQ83" s="52"/>
      <c r="AR83" s="52"/>
      <c r="AS83" s="52"/>
      <c r="AT83" s="52"/>
      <c r="AU83" s="52"/>
      <c r="AV83" s="52"/>
      <c r="AW83" s="52"/>
      <c r="AX83" s="52"/>
      <c r="AY83" s="52"/>
      <c r="AZ83" s="52"/>
      <c r="BA83" s="52"/>
      <c r="BB83" s="52"/>
      <c r="BC83" s="52"/>
      <c r="BD83" s="52"/>
      <c r="BE83" s="52"/>
      <c r="BF83" s="52"/>
      <c r="BG83" s="54"/>
    </row>
    <row r="84" spans="1:78" ht="32.25" customHeight="1" thickBot="1">
      <c r="A84" s="380" t="s">
        <v>504</v>
      </c>
      <c r="B84" s="381"/>
      <c r="C84" s="381"/>
      <c r="D84" s="381"/>
      <c r="E84" s="381"/>
      <c r="F84" s="381"/>
      <c r="G84" s="381"/>
      <c r="H84" s="381"/>
      <c r="I84" s="381"/>
      <c r="J84" s="382"/>
      <c r="K84" s="27"/>
      <c r="L84" s="27"/>
      <c r="M84" s="16"/>
      <c r="N84" s="16"/>
      <c r="O84" s="16"/>
      <c r="P84" s="16"/>
      <c r="Q84" s="16"/>
      <c r="R84" s="16"/>
      <c r="S84" s="16"/>
      <c r="T84" s="16"/>
      <c r="U84" s="16"/>
      <c r="V84" s="16"/>
      <c r="W84" s="16"/>
      <c r="X84" s="529" t="s">
        <v>505</v>
      </c>
      <c r="Y84" s="530"/>
      <c r="Z84" s="530"/>
      <c r="AA84" s="530"/>
      <c r="AB84" s="530"/>
      <c r="AC84" s="530"/>
      <c r="AD84" s="530"/>
      <c r="AE84" s="530"/>
      <c r="AF84" s="530"/>
      <c r="AG84" s="530"/>
      <c r="AH84" s="530"/>
      <c r="AI84" s="530"/>
      <c r="AJ84" s="530"/>
      <c r="AK84" s="530"/>
      <c r="AL84" s="530"/>
      <c r="AM84" s="531"/>
      <c r="AN84" s="535" t="s">
        <v>506</v>
      </c>
      <c r="AO84" s="536"/>
      <c r="AP84" s="536"/>
      <c r="AQ84" s="536"/>
      <c r="AR84" s="536"/>
      <c r="AS84" s="537"/>
      <c r="AT84" s="16"/>
      <c r="AU84" s="98"/>
      <c r="AV84" s="98"/>
      <c r="AW84" s="16"/>
      <c r="AX84" s="16"/>
      <c r="AY84" s="16"/>
      <c r="AZ84" s="16"/>
      <c r="BA84" s="16"/>
      <c r="BB84" s="16"/>
      <c r="BC84" s="16"/>
      <c r="BD84" s="16"/>
      <c r="BE84" s="16"/>
      <c r="BF84" s="16"/>
      <c r="BG84" s="17"/>
    </row>
    <row r="85" spans="1:78" ht="15" customHeight="1">
      <c r="A85" s="18"/>
      <c r="X85" s="526" t="s">
        <v>507</v>
      </c>
      <c r="Y85" s="526"/>
      <c r="Z85" s="526"/>
      <c r="AA85" s="526"/>
      <c r="AB85" s="526" t="s">
        <v>508</v>
      </c>
      <c r="AC85" s="526"/>
      <c r="AD85" s="526" t="s">
        <v>509</v>
      </c>
      <c r="AE85" s="526"/>
      <c r="AF85" s="526" t="s">
        <v>510</v>
      </c>
      <c r="AG85" s="526"/>
      <c r="AH85" s="527" t="s">
        <v>511</v>
      </c>
      <c r="AI85" s="528"/>
      <c r="AJ85" s="526" t="s">
        <v>512</v>
      </c>
      <c r="AK85" s="526"/>
      <c r="AL85" s="532" t="s">
        <v>513</v>
      </c>
      <c r="AM85" s="532"/>
      <c r="AN85" s="538" t="s">
        <v>514</v>
      </c>
      <c r="AO85" s="538"/>
      <c r="AP85" s="538"/>
      <c r="AQ85" s="538"/>
      <c r="AR85" s="542" t="s">
        <v>515</v>
      </c>
      <c r="AS85" s="542"/>
      <c r="AT85" s="99"/>
      <c r="AU85" s="100"/>
      <c r="AV85" s="100"/>
      <c r="AZ85" s="93"/>
      <c r="BA85" s="93"/>
      <c r="BB85" s="93"/>
      <c r="BE85" s="44"/>
      <c r="BG85" s="20"/>
      <c r="BS85" s="556" t="s">
        <v>516</v>
      </c>
      <c r="BT85" s="557"/>
      <c r="BU85" s="558"/>
      <c r="BV85" s="556" t="s">
        <v>517</v>
      </c>
      <c r="BW85" s="557"/>
      <c r="BX85" s="558"/>
    </row>
    <row r="86" spans="1:78" ht="217.5" customHeight="1">
      <c r="A86" s="18"/>
      <c r="D86" s="484" t="s">
        <v>518</v>
      </c>
      <c r="E86" s="484"/>
      <c r="F86" s="484"/>
      <c r="G86" s="484"/>
      <c r="H86" s="484"/>
      <c r="I86" s="484"/>
      <c r="J86" s="484"/>
      <c r="K86" s="484"/>
      <c r="L86" s="484"/>
      <c r="M86" s="484"/>
      <c r="N86" s="484"/>
      <c r="O86" s="484"/>
      <c r="P86" s="484"/>
      <c r="Q86" s="484"/>
      <c r="R86" s="484"/>
      <c r="S86" s="484"/>
      <c r="T86" s="521" t="s">
        <v>519</v>
      </c>
      <c r="U86" s="521"/>
      <c r="V86" s="521"/>
      <c r="W86" s="521"/>
      <c r="X86" s="522" t="s">
        <v>520</v>
      </c>
      <c r="Y86" s="522"/>
      <c r="Z86" s="522" t="s">
        <v>521</v>
      </c>
      <c r="AA86" s="522"/>
      <c r="AB86" s="522" t="s">
        <v>522</v>
      </c>
      <c r="AC86" s="522"/>
      <c r="AD86" s="522" t="s">
        <v>523</v>
      </c>
      <c r="AE86" s="522"/>
      <c r="AF86" s="522" t="s">
        <v>524</v>
      </c>
      <c r="AG86" s="522"/>
      <c r="AH86" s="522" t="s">
        <v>525</v>
      </c>
      <c r="AI86" s="522"/>
      <c r="AJ86" s="522" t="s">
        <v>526</v>
      </c>
      <c r="AK86" s="522"/>
      <c r="AL86" s="532"/>
      <c r="AM86" s="532"/>
      <c r="AN86" s="539" t="s">
        <v>527</v>
      </c>
      <c r="AO86" s="540"/>
      <c r="AP86" s="540"/>
      <c r="AQ86" s="541"/>
      <c r="AR86" s="542"/>
      <c r="AS86" s="542"/>
      <c r="AT86" s="534" t="s">
        <v>528</v>
      </c>
      <c r="AU86" s="510"/>
      <c r="AV86" s="511"/>
      <c r="AW86" s="534" t="s">
        <v>529</v>
      </c>
      <c r="AX86" s="510"/>
      <c r="AY86" s="511"/>
      <c r="AZ86" s="559" t="str">
        <f>IF(AK13=Datos!A6,"¿El conjunto de controles ayuda a incrementar la probabilidad?","¿El conjunto de controles ayuda a disminunir la probabilidad?")</f>
        <v>¿El conjunto de controles ayuda a disminunir la probabilidad?</v>
      </c>
      <c r="BA86" s="560"/>
      <c r="BB86" s="561"/>
      <c r="BC86" s="562" t="s">
        <v>530</v>
      </c>
      <c r="BD86" s="563"/>
      <c r="BE86" s="563"/>
      <c r="BF86" s="563"/>
      <c r="BG86" s="564"/>
      <c r="BI86" s="55" t="str">
        <f>$X$85</f>
        <v>Responsable</v>
      </c>
      <c r="BJ86" s="55" t="str">
        <f>$X$85</f>
        <v>Responsable</v>
      </c>
      <c r="BK86" s="55" t="str">
        <f>$AB$85</f>
        <v>Periodicidad</v>
      </c>
      <c r="BL86" s="55" t="str">
        <f>$AD$85</f>
        <v>Propósito</v>
      </c>
      <c r="BM86" s="55" t="str">
        <f>$AF$85</f>
        <v>Realización</v>
      </c>
      <c r="BN86" s="55" t="str">
        <f>$AH$85</f>
        <v>Observación</v>
      </c>
      <c r="BO86" s="55" t="str">
        <f>$AJ$85</f>
        <v>Evidencia</v>
      </c>
      <c r="BP86" s="56" t="s">
        <v>531</v>
      </c>
      <c r="BQ86" s="89" t="s">
        <v>532</v>
      </c>
      <c r="BR86" s="89" t="s">
        <v>533</v>
      </c>
      <c r="BS86" s="86" t="str">
        <f>Datos!$AO$2</f>
        <v>Fuerte</v>
      </c>
      <c r="BT86" s="86" t="str">
        <f>Datos!$AO$3</f>
        <v>Moderado</v>
      </c>
      <c r="BU86" s="86" t="str">
        <f>Datos!$AO$4</f>
        <v>Débil</v>
      </c>
      <c r="BV86" s="86" t="s">
        <v>534</v>
      </c>
      <c r="BW86" s="86" t="s">
        <v>535</v>
      </c>
      <c r="BX86" s="86" t="s">
        <v>536</v>
      </c>
      <c r="BY86" s="86" t="s">
        <v>537</v>
      </c>
      <c r="BZ86" s="86" t="s">
        <v>538</v>
      </c>
    </row>
    <row r="87" spans="1:78" ht="25.15" customHeight="1">
      <c r="A87" s="18"/>
      <c r="D87" s="436"/>
      <c r="E87" s="436"/>
      <c r="F87" s="436"/>
      <c r="G87" s="436"/>
      <c r="H87" s="436"/>
      <c r="I87" s="436"/>
      <c r="J87" s="436"/>
      <c r="K87" s="436"/>
      <c r="L87" s="436"/>
      <c r="M87" s="436"/>
      <c r="N87" s="436"/>
      <c r="O87" s="436"/>
      <c r="P87" s="436"/>
      <c r="Q87" s="436"/>
      <c r="R87" s="436"/>
      <c r="S87" s="436"/>
      <c r="T87" s="437" t="str">
        <f t="shared" ref="T87:T96" si="0">IF(D87&lt;&gt;"","Preventivo","")</f>
        <v/>
      </c>
      <c r="U87" s="437"/>
      <c r="V87" s="437"/>
      <c r="W87" s="437"/>
      <c r="X87" s="438"/>
      <c r="Y87" s="439"/>
      <c r="Z87" s="438"/>
      <c r="AA87" s="439"/>
      <c r="AB87" s="438"/>
      <c r="AC87" s="439"/>
      <c r="AD87" s="438"/>
      <c r="AE87" s="439"/>
      <c r="AF87" s="438"/>
      <c r="AG87" s="439"/>
      <c r="AH87" s="438"/>
      <c r="AI87" s="439"/>
      <c r="AJ87" s="438"/>
      <c r="AK87" s="439"/>
      <c r="AL87" s="457" t="str">
        <f t="shared" ref="AL87:AL96" si="1">IF(D87&lt;&gt;"",BQ87,"")</f>
        <v/>
      </c>
      <c r="AM87" s="458"/>
      <c r="AN87" s="438"/>
      <c r="AO87" s="459"/>
      <c r="AP87" s="459"/>
      <c r="AQ87" s="439"/>
      <c r="AR87" s="457" t="str">
        <f>IF(AN87&lt;&gt;"",BR87,"")</f>
        <v/>
      </c>
      <c r="AS87" s="458"/>
      <c r="AT87" s="457" t="str">
        <f t="shared" ref="AT87:AT96" si="2">IF(BV87="","",BV87)</f>
        <v/>
      </c>
      <c r="AU87" s="533"/>
      <c r="AV87" s="458"/>
      <c r="AW87" s="547" t="str">
        <f>IF(OR(AT87="",BX97=""),"",BX97)</f>
        <v/>
      </c>
      <c r="AX87" s="548"/>
      <c r="AY87" s="549"/>
      <c r="AZ87" s="547" t="str">
        <f>IF(AW87="","",IF(BW$97&gt;=Datos!$AS$2,Datos!AQ2,Datos!AQ3))</f>
        <v/>
      </c>
      <c r="BA87" s="548"/>
      <c r="BB87" s="549"/>
      <c r="BC87" s="347"/>
      <c r="BD87" s="348"/>
      <c r="BE87" s="348"/>
      <c r="BF87" s="348"/>
      <c r="BG87" s="349"/>
      <c r="BI87" s="86" t="str">
        <f>IF(X87=Datos!$AH$2,15,"")</f>
        <v/>
      </c>
      <c r="BJ87" s="86" t="str">
        <f>IF(Z87=Datos!$AI$2,15,"")</f>
        <v/>
      </c>
      <c r="BK87" s="86" t="str">
        <f>IF(AB87=Datos!$AJ$2,15,"")</f>
        <v/>
      </c>
      <c r="BL87" s="86" t="str">
        <f>IF(AD87=Datos!$AK$2,15,"")</f>
        <v/>
      </c>
      <c r="BM87" s="86" t="str">
        <f>IF(AF87=Datos!$AL$2,15,"")</f>
        <v/>
      </c>
      <c r="BN87" s="86" t="str">
        <f>IF(AH87=Datos!$AM$2,15,"")</f>
        <v/>
      </c>
      <c r="BO87" s="86" t="str">
        <f>IF(AJ87=Datos!$AN$2,10,IF(AJ87=Datos!$AN$3,5,IF(AJ87=Datos!$AN$4,"","")))</f>
        <v/>
      </c>
      <c r="BP87" s="86">
        <f>SUM(BI87:BO87)</f>
        <v>0</v>
      </c>
      <c r="BQ87" s="86" t="str">
        <f>IF(D87="","",IF(BP87&gt;=96,Datos!$AO$2,IF(BP87&gt;=86,Datos!$AO$3,IF(BP87&lt;86,Datos!$AO$4,""))))</f>
        <v/>
      </c>
      <c r="BR87" s="86" t="str">
        <f>IF(AN87="","",IF(AN87=Datos!$AP$2,Datos!$AO$2,IF(AN87=Datos!$AP$3,Datos!$AO$3,IF(AN87=Datos!$AP$4,Datos!$AO$4,""))))</f>
        <v/>
      </c>
      <c r="BS87" s="86" t="str">
        <f>IF(AND(BQ87=$BS$86,BR87=$BS$86),$BS$86,"")</f>
        <v/>
      </c>
      <c r="BT87" s="86" t="str">
        <f>IF(AND(BQ87=$BS$86,BR87=$BT$86),$BT$86,IF(AND(BQ87=$BT$86,BR87=$BS$86),$BT$86,IF(AND(BQ87=$BT$86,BR87=$BT$86),$BT$86,"")))</f>
        <v/>
      </c>
      <c r="BU87" s="86" t="str">
        <f>IF(AND(BQ87=$BS$86,BR87=$BU$86),$BU$86,IF(AND(BQ87=$BT$86,BR87=$BU$86),$BU$86,IF(AND(BQ87=$BU$86,BR87=$BS$86),$BU$86,IF(AND(BQ87=$BU$86,BR87=$BT$86),$BU$86,IF(AND(BQ87=$BU$86,BR87=$BU$86),$BU$86,"")))))</f>
        <v/>
      </c>
      <c r="BV87" s="86" t="str">
        <f>IF(BS87&lt;&gt;"",BS87,IF(BT87&lt;&gt;"",BT87,IF(BU87&lt;&gt;"",BU87,"")))</f>
        <v/>
      </c>
      <c r="BW87" s="86" t="str">
        <f>IF(BV87=Datos!$AO$2,100,IF(BV87=Datos!$AO$3,50,IF(BV87=Datos!$AO$4,0,"")))</f>
        <v/>
      </c>
      <c r="BX87" s="92"/>
      <c r="BY87" s="94"/>
      <c r="BZ87" s="91"/>
    </row>
    <row r="88" spans="1:78" ht="25.15" customHeight="1">
      <c r="A88" s="18"/>
      <c r="D88" s="436"/>
      <c r="E88" s="436"/>
      <c r="F88" s="436"/>
      <c r="G88" s="436"/>
      <c r="H88" s="436"/>
      <c r="I88" s="436"/>
      <c r="J88" s="436"/>
      <c r="K88" s="436"/>
      <c r="L88" s="436"/>
      <c r="M88" s="436"/>
      <c r="N88" s="436"/>
      <c r="O88" s="436"/>
      <c r="P88" s="436"/>
      <c r="Q88" s="436"/>
      <c r="R88" s="436"/>
      <c r="S88" s="436"/>
      <c r="T88" s="437" t="str">
        <f t="shared" si="0"/>
        <v/>
      </c>
      <c r="U88" s="437"/>
      <c r="V88" s="437"/>
      <c r="W88" s="437"/>
      <c r="X88" s="438"/>
      <c r="Y88" s="439"/>
      <c r="Z88" s="438"/>
      <c r="AA88" s="439"/>
      <c r="AB88" s="438"/>
      <c r="AC88" s="439"/>
      <c r="AD88" s="438"/>
      <c r="AE88" s="439"/>
      <c r="AF88" s="438"/>
      <c r="AG88" s="439"/>
      <c r="AH88" s="438"/>
      <c r="AI88" s="439"/>
      <c r="AJ88" s="438"/>
      <c r="AK88" s="439"/>
      <c r="AL88" s="457" t="str">
        <f t="shared" si="1"/>
        <v/>
      </c>
      <c r="AM88" s="458"/>
      <c r="AN88" s="438"/>
      <c r="AO88" s="459"/>
      <c r="AP88" s="459"/>
      <c r="AQ88" s="439"/>
      <c r="AR88" s="457" t="str">
        <f t="shared" ref="AR88:AR96" si="3">IF(AN88&lt;&gt;"",BR88,"")</f>
        <v/>
      </c>
      <c r="AS88" s="458"/>
      <c r="AT88" s="457" t="str">
        <f t="shared" si="2"/>
        <v/>
      </c>
      <c r="AU88" s="533"/>
      <c r="AV88" s="458"/>
      <c r="AW88" s="550"/>
      <c r="AX88" s="551"/>
      <c r="AY88" s="552"/>
      <c r="AZ88" s="550"/>
      <c r="BA88" s="551"/>
      <c r="BB88" s="552"/>
      <c r="BC88" s="347"/>
      <c r="BD88" s="348"/>
      <c r="BE88" s="348"/>
      <c r="BF88" s="348"/>
      <c r="BG88" s="349"/>
      <c r="BI88" s="86" t="str">
        <f>IF(X88=Datos!$AH$2,15,"")</f>
        <v/>
      </c>
      <c r="BJ88" s="86" t="str">
        <f>IF(Z88=Datos!$AI$2,15,"")</f>
        <v/>
      </c>
      <c r="BK88" s="86" t="str">
        <f>IF(AB88=Datos!$AJ$2,15,"")</f>
        <v/>
      </c>
      <c r="BL88" s="86" t="str">
        <f>IF(AD88=Datos!$AK$2,15,"")</f>
        <v/>
      </c>
      <c r="BM88" s="86" t="str">
        <f>IF(AF88=Datos!$AL$2,15,"")</f>
        <v/>
      </c>
      <c r="BN88" s="86" t="str">
        <f>IF(AH88=Datos!$AM$2,15,"")</f>
        <v/>
      </c>
      <c r="BO88" s="86" t="str">
        <f>IF(AJ88=Datos!$AN$2,10,IF(AJ88=Datos!$AN$3,5,IF(AJ88=Datos!$AN$4,"","")))</f>
        <v/>
      </c>
      <c r="BP88" s="86">
        <f t="shared" ref="BP88:BP96" si="4">SUM(BI88:BO88)</f>
        <v>0</v>
      </c>
      <c r="BQ88" s="86" t="str">
        <f>IF(D88="","",IF(BP88&gt;=96,Datos!$AO$2,IF(BP88&gt;=86,Datos!$AO$3,IF(BP88&lt;86,Datos!$AO$4,""))))</f>
        <v/>
      </c>
      <c r="BR88" s="86" t="str">
        <f>IF(AN88="","",IF(AN88=Datos!$AP$2,Datos!$AO$2,IF(AN88=Datos!$AP$3,Datos!$AO$3,IF(AN88=Datos!$AP$4,Datos!$AO$4,""))))</f>
        <v/>
      </c>
      <c r="BS88" s="86" t="str">
        <f t="shared" ref="BS88:BS96" si="5">IF(AND(BQ88=$BS$86,BR88=$BS$86),$BS$86,"")</f>
        <v/>
      </c>
      <c r="BT88" s="86" t="str">
        <f t="shared" ref="BT88:BT96" si="6">IF(AND(BQ88=$BS$86,BR88=$BT$86),$BT$86,IF(AND(BQ88=$BT$86,BR88=$BS$86),$BT$86,IF(AND(BQ88=$BT$86,BR88=$BT$86),$BT$86,"")))</f>
        <v/>
      </c>
      <c r="BU88" s="86" t="str">
        <f t="shared" ref="BU88:BU96" si="7">IF(AND(BQ88=$BS$86,BR88=$BU$86),$BU$86,IF(AND(BQ88=$BT$86,BR88=$BU$86),$BU$86,IF(AND(BQ88=$BU$86,BR88=$BS$86),$BU$86,IF(AND(BQ88=$BU$86,BR88=$BT$86),$BU$86,IF(AND(BQ88=$BU$86,BR88=$BU$86),$BU$86,"")))))</f>
        <v/>
      </c>
      <c r="BV88" s="86" t="str">
        <f t="shared" ref="BV88:BV96" si="8">IF(BS88&lt;&gt;"",BS88,IF(BT88&lt;&gt;"",BT88,IF(BU88&lt;&gt;"",BU88,"")))</f>
        <v/>
      </c>
      <c r="BW88" s="86" t="str">
        <f>IF(BV88=Datos!$AO$2,100,IF(BV88=Datos!$AO$3,50,IF(BV88=Datos!$AO$4,0,"")))</f>
        <v/>
      </c>
      <c r="BX88" s="92"/>
      <c r="BY88" s="92"/>
      <c r="BZ88" s="91"/>
    </row>
    <row r="89" spans="1:78" ht="25.15" customHeight="1">
      <c r="A89" s="18"/>
      <c r="D89" s="436"/>
      <c r="E89" s="436"/>
      <c r="F89" s="436"/>
      <c r="G89" s="436"/>
      <c r="H89" s="436"/>
      <c r="I89" s="436"/>
      <c r="J89" s="436"/>
      <c r="K89" s="436"/>
      <c r="L89" s="436"/>
      <c r="M89" s="436"/>
      <c r="N89" s="436"/>
      <c r="O89" s="436"/>
      <c r="P89" s="436"/>
      <c r="Q89" s="436"/>
      <c r="R89" s="436"/>
      <c r="S89" s="436"/>
      <c r="T89" s="437" t="str">
        <f t="shared" si="0"/>
        <v/>
      </c>
      <c r="U89" s="437"/>
      <c r="V89" s="437"/>
      <c r="W89" s="437"/>
      <c r="X89" s="438"/>
      <c r="Y89" s="439"/>
      <c r="Z89" s="438"/>
      <c r="AA89" s="439"/>
      <c r="AB89" s="438"/>
      <c r="AC89" s="439"/>
      <c r="AD89" s="438"/>
      <c r="AE89" s="439"/>
      <c r="AF89" s="438"/>
      <c r="AG89" s="439"/>
      <c r="AH89" s="438"/>
      <c r="AI89" s="439"/>
      <c r="AJ89" s="438"/>
      <c r="AK89" s="439"/>
      <c r="AL89" s="457" t="str">
        <f t="shared" si="1"/>
        <v/>
      </c>
      <c r="AM89" s="458"/>
      <c r="AN89" s="438"/>
      <c r="AO89" s="459"/>
      <c r="AP89" s="459"/>
      <c r="AQ89" s="439"/>
      <c r="AR89" s="457" t="str">
        <f t="shared" si="3"/>
        <v/>
      </c>
      <c r="AS89" s="458"/>
      <c r="AT89" s="457" t="str">
        <f t="shared" si="2"/>
        <v/>
      </c>
      <c r="AU89" s="533"/>
      <c r="AV89" s="458"/>
      <c r="AW89" s="550"/>
      <c r="AX89" s="551"/>
      <c r="AY89" s="552"/>
      <c r="AZ89" s="550"/>
      <c r="BA89" s="551"/>
      <c r="BB89" s="552"/>
      <c r="BC89" s="347"/>
      <c r="BD89" s="348"/>
      <c r="BE89" s="348"/>
      <c r="BF89" s="348"/>
      <c r="BG89" s="349"/>
      <c r="BI89" s="86" t="str">
        <f>IF(X89=Datos!$AH$2,15,"")</f>
        <v/>
      </c>
      <c r="BJ89" s="86" t="str">
        <f>IF(Z89=Datos!$AI$2,15,"")</f>
        <v/>
      </c>
      <c r="BK89" s="86" t="str">
        <f>IF(AB89=Datos!$AJ$2,15,"")</f>
        <v/>
      </c>
      <c r="BL89" s="86" t="str">
        <f>IF(AD89=Datos!$AK$2,15,"")</f>
        <v/>
      </c>
      <c r="BM89" s="86" t="str">
        <f>IF(AF89=Datos!$AL$2,15,"")</f>
        <v/>
      </c>
      <c r="BN89" s="86" t="str">
        <f>IF(AH89=Datos!$AM$2,15,"")</f>
        <v/>
      </c>
      <c r="BO89" s="86" t="str">
        <f>IF(AJ89=Datos!$AN$2,10,IF(AJ89=Datos!$AN$3,5,IF(AJ89=Datos!$AN$4,"","")))</f>
        <v/>
      </c>
      <c r="BP89" s="86">
        <f t="shared" si="4"/>
        <v>0</v>
      </c>
      <c r="BQ89" s="86" t="str">
        <f>IF(D89="","",IF(BP89&gt;=96,Datos!$AO$2,IF(BP89&gt;=86,Datos!$AO$3,IF(BP89&lt;86,Datos!$AO$4,""))))</f>
        <v/>
      </c>
      <c r="BR89" s="86" t="str">
        <f>IF(AN89="","",IF(AN89=Datos!$AP$2,Datos!$AO$2,IF(AN89=Datos!$AP$3,Datos!$AO$3,IF(AN89=Datos!$AP$4,Datos!$AO$4,""))))</f>
        <v/>
      </c>
      <c r="BS89" s="86" t="str">
        <f t="shared" si="5"/>
        <v/>
      </c>
      <c r="BT89" s="86" t="str">
        <f t="shared" si="6"/>
        <v/>
      </c>
      <c r="BU89" s="86" t="str">
        <f t="shared" si="7"/>
        <v/>
      </c>
      <c r="BV89" s="86" t="str">
        <f t="shared" si="8"/>
        <v/>
      </c>
      <c r="BW89" s="86" t="str">
        <f>IF(BV89=Datos!$AO$2,100,IF(BV89=Datos!$AO$3,50,IF(BV89=Datos!$AO$4,0,"")))</f>
        <v/>
      </c>
      <c r="BX89" s="92"/>
      <c r="BY89" s="92"/>
      <c r="BZ89" s="91"/>
    </row>
    <row r="90" spans="1:78" ht="25.15" customHeight="1">
      <c r="A90" s="18"/>
      <c r="D90" s="436"/>
      <c r="E90" s="436"/>
      <c r="F90" s="436"/>
      <c r="G90" s="436"/>
      <c r="H90" s="436"/>
      <c r="I90" s="436"/>
      <c r="J90" s="436"/>
      <c r="K90" s="436"/>
      <c r="L90" s="436"/>
      <c r="M90" s="436"/>
      <c r="N90" s="436"/>
      <c r="O90" s="436"/>
      <c r="P90" s="436"/>
      <c r="Q90" s="436"/>
      <c r="R90" s="436"/>
      <c r="S90" s="436"/>
      <c r="T90" s="437" t="str">
        <f t="shared" si="0"/>
        <v/>
      </c>
      <c r="U90" s="437"/>
      <c r="V90" s="437"/>
      <c r="W90" s="437"/>
      <c r="X90" s="438"/>
      <c r="Y90" s="439"/>
      <c r="Z90" s="438"/>
      <c r="AA90" s="439"/>
      <c r="AB90" s="438"/>
      <c r="AC90" s="439"/>
      <c r="AD90" s="438"/>
      <c r="AE90" s="439"/>
      <c r="AF90" s="438"/>
      <c r="AG90" s="439"/>
      <c r="AH90" s="438"/>
      <c r="AI90" s="439"/>
      <c r="AJ90" s="438"/>
      <c r="AK90" s="439"/>
      <c r="AL90" s="457" t="str">
        <f t="shared" si="1"/>
        <v/>
      </c>
      <c r="AM90" s="458"/>
      <c r="AN90" s="438"/>
      <c r="AO90" s="459"/>
      <c r="AP90" s="459"/>
      <c r="AQ90" s="439"/>
      <c r="AR90" s="457" t="str">
        <f t="shared" si="3"/>
        <v/>
      </c>
      <c r="AS90" s="458"/>
      <c r="AT90" s="457" t="str">
        <f t="shared" si="2"/>
        <v/>
      </c>
      <c r="AU90" s="533"/>
      <c r="AV90" s="458"/>
      <c r="AW90" s="550"/>
      <c r="AX90" s="551"/>
      <c r="AY90" s="552"/>
      <c r="AZ90" s="550"/>
      <c r="BA90" s="551"/>
      <c r="BB90" s="552"/>
      <c r="BC90" s="347"/>
      <c r="BD90" s="348"/>
      <c r="BE90" s="348"/>
      <c r="BF90" s="348"/>
      <c r="BG90" s="349"/>
      <c r="BI90" s="86" t="str">
        <f>IF(X90=Datos!$AH$2,15,"")</f>
        <v/>
      </c>
      <c r="BJ90" s="86" t="str">
        <f>IF(Z90=Datos!$AI$2,15,"")</f>
        <v/>
      </c>
      <c r="BK90" s="86" t="str">
        <f>IF(AB90=Datos!$AJ$2,15,"")</f>
        <v/>
      </c>
      <c r="BL90" s="86" t="str">
        <f>IF(AD90=Datos!$AK$2,15,"")</f>
        <v/>
      </c>
      <c r="BM90" s="86" t="str">
        <f>IF(AF90=Datos!$AL$2,15,"")</f>
        <v/>
      </c>
      <c r="BN90" s="86" t="str">
        <f>IF(AH90=Datos!$AM$2,15,"")</f>
        <v/>
      </c>
      <c r="BO90" s="86" t="str">
        <f>IF(AJ90=Datos!$AN$2,10,IF(AJ90=Datos!$AN$3,5,IF(AJ90=Datos!$AN$4,"","")))</f>
        <v/>
      </c>
      <c r="BP90" s="86">
        <f t="shared" si="4"/>
        <v>0</v>
      </c>
      <c r="BQ90" s="86" t="str">
        <f>IF(D90="","",IF(BP90&gt;=96,Datos!$AO$2,IF(BP90&gt;=86,Datos!$AO$3,IF(BP90&lt;86,Datos!$AO$4,""))))</f>
        <v/>
      </c>
      <c r="BR90" s="86" t="str">
        <f>IF(AN90="","",IF(AN90=Datos!$AP$2,Datos!$AO$2,IF(AN90=Datos!$AP$3,Datos!$AO$3,IF(AN90=Datos!$AP$4,Datos!$AO$4,""))))</f>
        <v/>
      </c>
      <c r="BS90" s="86" t="str">
        <f t="shared" si="5"/>
        <v/>
      </c>
      <c r="BT90" s="86" t="str">
        <f t="shared" si="6"/>
        <v/>
      </c>
      <c r="BU90" s="86" t="str">
        <f t="shared" si="7"/>
        <v/>
      </c>
      <c r="BV90" s="86" t="str">
        <f t="shared" si="8"/>
        <v/>
      </c>
      <c r="BW90" s="86" t="str">
        <f>IF(BV90=Datos!$AO$2,100,IF(BV90=Datos!$AO$3,50,IF(BV90=Datos!$AO$4,0,"")))</f>
        <v/>
      </c>
      <c r="BX90" s="92"/>
      <c r="BY90" s="92"/>
      <c r="BZ90" s="91"/>
    </row>
    <row r="91" spans="1:78" ht="25.15" customHeight="1">
      <c r="A91" s="18"/>
      <c r="D91" s="436"/>
      <c r="E91" s="436"/>
      <c r="F91" s="436"/>
      <c r="G91" s="436"/>
      <c r="H91" s="436"/>
      <c r="I91" s="436"/>
      <c r="J91" s="436"/>
      <c r="K91" s="436"/>
      <c r="L91" s="436"/>
      <c r="M91" s="436"/>
      <c r="N91" s="436"/>
      <c r="O91" s="436"/>
      <c r="P91" s="436"/>
      <c r="Q91" s="436"/>
      <c r="R91" s="436"/>
      <c r="S91" s="436"/>
      <c r="T91" s="437" t="str">
        <f t="shared" si="0"/>
        <v/>
      </c>
      <c r="U91" s="437"/>
      <c r="V91" s="437"/>
      <c r="W91" s="437"/>
      <c r="X91" s="438"/>
      <c r="Y91" s="439"/>
      <c r="Z91" s="438"/>
      <c r="AA91" s="439"/>
      <c r="AB91" s="438"/>
      <c r="AC91" s="439"/>
      <c r="AD91" s="438"/>
      <c r="AE91" s="439"/>
      <c r="AF91" s="438"/>
      <c r="AG91" s="439"/>
      <c r="AH91" s="438"/>
      <c r="AI91" s="439"/>
      <c r="AJ91" s="438"/>
      <c r="AK91" s="439"/>
      <c r="AL91" s="457" t="str">
        <f t="shared" si="1"/>
        <v/>
      </c>
      <c r="AM91" s="458"/>
      <c r="AN91" s="438"/>
      <c r="AO91" s="459"/>
      <c r="AP91" s="459"/>
      <c r="AQ91" s="439"/>
      <c r="AR91" s="457" t="str">
        <f t="shared" si="3"/>
        <v/>
      </c>
      <c r="AS91" s="458"/>
      <c r="AT91" s="457" t="str">
        <f t="shared" si="2"/>
        <v/>
      </c>
      <c r="AU91" s="533"/>
      <c r="AV91" s="458"/>
      <c r="AW91" s="550"/>
      <c r="AX91" s="551"/>
      <c r="AY91" s="552"/>
      <c r="AZ91" s="550"/>
      <c r="BA91" s="551"/>
      <c r="BB91" s="552"/>
      <c r="BC91" s="347"/>
      <c r="BD91" s="348"/>
      <c r="BE91" s="348"/>
      <c r="BF91" s="348"/>
      <c r="BG91" s="349"/>
      <c r="BI91" s="86" t="str">
        <f>IF(X91=Datos!$AH$2,15,"")</f>
        <v/>
      </c>
      <c r="BJ91" s="86" t="str">
        <f>IF(Z91=Datos!$AI$2,15,"")</f>
        <v/>
      </c>
      <c r="BK91" s="86" t="str">
        <f>IF(AB91=Datos!$AJ$2,15,"")</f>
        <v/>
      </c>
      <c r="BL91" s="86" t="str">
        <f>IF(AD91=Datos!$AK$2,15,"")</f>
        <v/>
      </c>
      <c r="BM91" s="86" t="str">
        <f>IF(AF91=Datos!$AL$2,15,"")</f>
        <v/>
      </c>
      <c r="BN91" s="86" t="str">
        <f>IF(AH91=Datos!$AM$2,15,"")</f>
        <v/>
      </c>
      <c r="BO91" s="86" t="str">
        <f>IF(AJ91=Datos!$AN$2,10,IF(AJ91=Datos!$AN$3,5,IF(AJ91=Datos!$AN$4,"","")))</f>
        <v/>
      </c>
      <c r="BP91" s="86">
        <f t="shared" si="4"/>
        <v>0</v>
      </c>
      <c r="BQ91" s="86" t="str">
        <f>IF(D91="","",IF(BP91&gt;=96,Datos!$AO$2,IF(BP91&gt;=86,Datos!$AO$3,IF(BP91&lt;86,Datos!$AO$4,""))))</f>
        <v/>
      </c>
      <c r="BR91" s="86" t="str">
        <f>IF(AN91="","",IF(AN91=Datos!$AP$2,Datos!$AO$2,IF(AN91=Datos!$AP$3,Datos!$AO$3,IF(AN91=Datos!$AP$4,Datos!$AO$4,""))))</f>
        <v/>
      </c>
      <c r="BS91" s="86" t="str">
        <f t="shared" si="5"/>
        <v/>
      </c>
      <c r="BT91" s="86" t="str">
        <f t="shared" si="6"/>
        <v/>
      </c>
      <c r="BU91" s="86" t="str">
        <f t="shared" si="7"/>
        <v/>
      </c>
      <c r="BV91" s="86" t="str">
        <f t="shared" si="8"/>
        <v/>
      </c>
      <c r="BW91" s="86" t="str">
        <f>IF(BV91=Datos!$AO$2,100,IF(BV91=Datos!$AO$3,50,IF(BV91=Datos!$AO$4,0,"")))</f>
        <v/>
      </c>
      <c r="BX91" s="92"/>
      <c r="BY91" s="92"/>
      <c r="BZ91" s="91"/>
    </row>
    <row r="92" spans="1:78" ht="25.15" customHeight="1">
      <c r="A92" s="18"/>
      <c r="D92" s="436"/>
      <c r="E92" s="436"/>
      <c r="F92" s="436"/>
      <c r="G92" s="436"/>
      <c r="H92" s="436"/>
      <c r="I92" s="436"/>
      <c r="J92" s="436"/>
      <c r="K92" s="436"/>
      <c r="L92" s="436"/>
      <c r="M92" s="436"/>
      <c r="N92" s="436"/>
      <c r="O92" s="436"/>
      <c r="P92" s="436"/>
      <c r="Q92" s="436"/>
      <c r="R92" s="436"/>
      <c r="S92" s="436"/>
      <c r="T92" s="437" t="str">
        <f t="shared" si="0"/>
        <v/>
      </c>
      <c r="U92" s="437"/>
      <c r="V92" s="437"/>
      <c r="W92" s="437"/>
      <c r="X92" s="438"/>
      <c r="Y92" s="439"/>
      <c r="Z92" s="438"/>
      <c r="AA92" s="439"/>
      <c r="AB92" s="438"/>
      <c r="AC92" s="439"/>
      <c r="AD92" s="438"/>
      <c r="AE92" s="439"/>
      <c r="AF92" s="438"/>
      <c r="AG92" s="439"/>
      <c r="AH92" s="438"/>
      <c r="AI92" s="439"/>
      <c r="AJ92" s="438"/>
      <c r="AK92" s="439"/>
      <c r="AL92" s="457" t="str">
        <f t="shared" si="1"/>
        <v/>
      </c>
      <c r="AM92" s="458"/>
      <c r="AN92" s="438"/>
      <c r="AO92" s="459"/>
      <c r="AP92" s="459"/>
      <c r="AQ92" s="439"/>
      <c r="AR92" s="457" t="str">
        <f t="shared" si="3"/>
        <v/>
      </c>
      <c r="AS92" s="458"/>
      <c r="AT92" s="457" t="str">
        <f t="shared" si="2"/>
        <v/>
      </c>
      <c r="AU92" s="533"/>
      <c r="AV92" s="458"/>
      <c r="AW92" s="550"/>
      <c r="AX92" s="551"/>
      <c r="AY92" s="552"/>
      <c r="AZ92" s="550"/>
      <c r="BA92" s="551"/>
      <c r="BB92" s="552"/>
      <c r="BC92" s="347"/>
      <c r="BD92" s="348"/>
      <c r="BE92" s="348"/>
      <c r="BF92" s="348"/>
      <c r="BG92" s="349"/>
      <c r="BI92" s="86" t="str">
        <f>IF(X92=Datos!$AH$2,15,"")</f>
        <v/>
      </c>
      <c r="BJ92" s="86" t="str">
        <f>IF(Z92=Datos!$AI$2,15,"")</f>
        <v/>
      </c>
      <c r="BK92" s="86" t="str">
        <f>IF(AB92=Datos!$AJ$2,15,"")</f>
        <v/>
      </c>
      <c r="BL92" s="86" t="str">
        <f>IF(AD92=Datos!$AK$2,15,"")</f>
        <v/>
      </c>
      <c r="BM92" s="86" t="str">
        <f>IF(AF92=Datos!$AL$2,15,"")</f>
        <v/>
      </c>
      <c r="BN92" s="86" t="str">
        <f>IF(AH92=Datos!$AM$2,15,"")</f>
        <v/>
      </c>
      <c r="BO92" s="86" t="str">
        <f>IF(AJ92=Datos!$AN$2,10,IF(AJ92=Datos!$AN$3,5,IF(AJ92=Datos!$AN$4,"","")))</f>
        <v/>
      </c>
      <c r="BP92" s="86">
        <f t="shared" si="4"/>
        <v>0</v>
      </c>
      <c r="BQ92" s="86" t="str">
        <f>IF(D92="","",IF(BP92&gt;=96,Datos!$AO$2,IF(BP92&gt;=86,Datos!$AO$3,IF(BP92&lt;86,Datos!$AO$4,""))))</f>
        <v/>
      </c>
      <c r="BR92" s="86" t="str">
        <f>IF(AN92="","",IF(AN92=Datos!$AP$2,Datos!$AO$2,IF(AN92=Datos!$AP$3,Datos!$AO$3,IF(AN92=Datos!$AP$4,Datos!$AO$4,""))))</f>
        <v/>
      </c>
      <c r="BS92" s="86" t="str">
        <f t="shared" si="5"/>
        <v/>
      </c>
      <c r="BT92" s="86" t="str">
        <f t="shared" si="6"/>
        <v/>
      </c>
      <c r="BU92" s="86" t="str">
        <f t="shared" si="7"/>
        <v/>
      </c>
      <c r="BV92" s="86" t="str">
        <f t="shared" si="8"/>
        <v/>
      </c>
      <c r="BW92" s="86" t="str">
        <f>IF(BV92=Datos!$AO$2,100,IF(BV92=Datos!$AO$3,50,IF(BV92=Datos!$AO$4,0,"")))</f>
        <v/>
      </c>
      <c r="BX92" s="92"/>
      <c r="BY92" s="92"/>
      <c r="BZ92" s="91"/>
    </row>
    <row r="93" spans="1:78" ht="25.15" customHeight="1">
      <c r="A93" s="18"/>
      <c r="D93" s="436"/>
      <c r="E93" s="436"/>
      <c r="F93" s="436"/>
      <c r="G93" s="436"/>
      <c r="H93" s="436"/>
      <c r="I93" s="436"/>
      <c r="J93" s="436"/>
      <c r="K93" s="436"/>
      <c r="L93" s="436"/>
      <c r="M93" s="436"/>
      <c r="N93" s="436"/>
      <c r="O93" s="436"/>
      <c r="P93" s="436"/>
      <c r="Q93" s="436"/>
      <c r="R93" s="436"/>
      <c r="S93" s="436"/>
      <c r="T93" s="437" t="str">
        <f t="shared" si="0"/>
        <v/>
      </c>
      <c r="U93" s="437"/>
      <c r="V93" s="437"/>
      <c r="W93" s="437"/>
      <c r="X93" s="438"/>
      <c r="Y93" s="439"/>
      <c r="Z93" s="438"/>
      <c r="AA93" s="439"/>
      <c r="AB93" s="438"/>
      <c r="AC93" s="439"/>
      <c r="AD93" s="438"/>
      <c r="AE93" s="439"/>
      <c r="AF93" s="438"/>
      <c r="AG93" s="439"/>
      <c r="AH93" s="438"/>
      <c r="AI93" s="439"/>
      <c r="AJ93" s="438"/>
      <c r="AK93" s="439"/>
      <c r="AL93" s="457" t="str">
        <f t="shared" si="1"/>
        <v/>
      </c>
      <c r="AM93" s="458"/>
      <c r="AN93" s="438"/>
      <c r="AO93" s="459"/>
      <c r="AP93" s="459"/>
      <c r="AQ93" s="439"/>
      <c r="AR93" s="457" t="str">
        <f t="shared" si="3"/>
        <v/>
      </c>
      <c r="AS93" s="458"/>
      <c r="AT93" s="457" t="str">
        <f t="shared" si="2"/>
        <v/>
      </c>
      <c r="AU93" s="533"/>
      <c r="AV93" s="458"/>
      <c r="AW93" s="550"/>
      <c r="AX93" s="551"/>
      <c r="AY93" s="552"/>
      <c r="AZ93" s="550"/>
      <c r="BA93" s="551"/>
      <c r="BB93" s="552"/>
      <c r="BC93" s="347"/>
      <c r="BD93" s="348"/>
      <c r="BE93" s="348"/>
      <c r="BF93" s="348"/>
      <c r="BG93" s="349"/>
      <c r="BI93" s="86" t="str">
        <f>IF(X93=Datos!$AH$2,15,"")</f>
        <v/>
      </c>
      <c r="BJ93" s="86" t="str">
        <f>IF(Z93=Datos!$AI$2,15,"")</f>
        <v/>
      </c>
      <c r="BK93" s="86" t="str">
        <f>IF(AB93=Datos!$AJ$2,15,"")</f>
        <v/>
      </c>
      <c r="BL93" s="86" t="str">
        <f>IF(AD93=Datos!$AK$2,15,"")</f>
        <v/>
      </c>
      <c r="BM93" s="86" t="str">
        <f>IF(AF93=Datos!$AL$2,15,"")</f>
        <v/>
      </c>
      <c r="BN93" s="86" t="str">
        <f>IF(AH93=Datos!$AM$2,15,"")</f>
        <v/>
      </c>
      <c r="BO93" s="86" t="str">
        <f>IF(AJ93=Datos!$AN$2,10,IF(AJ93=Datos!$AN$3,5,IF(AJ93=Datos!$AN$4,"","")))</f>
        <v/>
      </c>
      <c r="BP93" s="86">
        <f t="shared" si="4"/>
        <v>0</v>
      </c>
      <c r="BQ93" s="86" t="str">
        <f>IF(D93="","",IF(BP93&gt;=96,Datos!$AO$2,IF(BP93&gt;=86,Datos!$AO$3,IF(BP93&lt;86,Datos!$AO$4,""))))</f>
        <v/>
      </c>
      <c r="BR93" s="86" t="str">
        <f>IF(AN93="","",IF(AN93=Datos!$AP$2,Datos!$AO$2,IF(AN93=Datos!$AP$3,Datos!$AO$3,IF(AN93=Datos!$AP$4,Datos!$AO$4,""))))</f>
        <v/>
      </c>
      <c r="BS93" s="86" t="str">
        <f t="shared" si="5"/>
        <v/>
      </c>
      <c r="BT93" s="86" t="str">
        <f t="shared" si="6"/>
        <v/>
      </c>
      <c r="BU93" s="86" t="str">
        <f t="shared" si="7"/>
        <v/>
      </c>
      <c r="BV93" s="86" t="str">
        <f t="shared" si="8"/>
        <v/>
      </c>
      <c r="BW93" s="86" t="str">
        <f>IF(BV93=Datos!$AO$2,100,IF(BV93=Datos!$AO$3,50,IF(BV93=Datos!$AO$4,0,"")))</f>
        <v/>
      </c>
      <c r="BX93" s="92"/>
      <c r="BY93" s="92"/>
      <c r="BZ93" s="91"/>
    </row>
    <row r="94" spans="1:78" ht="25.15" customHeight="1">
      <c r="A94" s="18"/>
      <c r="D94" s="436"/>
      <c r="E94" s="436"/>
      <c r="F94" s="436"/>
      <c r="G94" s="436"/>
      <c r="H94" s="436"/>
      <c r="I94" s="436"/>
      <c r="J94" s="436"/>
      <c r="K94" s="436"/>
      <c r="L94" s="436"/>
      <c r="M94" s="436"/>
      <c r="N94" s="436"/>
      <c r="O94" s="436"/>
      <c r="P94" s="436"/>
      <c r="Q94" s="436"/>
      <c r="R94" s="436"/>
      <c r="S94" s="436"/>
      <c r="T94" s="437" t="str">
        <f t="shared" si="0"/>
        <v/>
      </c>
      <c r="U94" s="437"/>
      <c r="V94" s="437"/>
      <c r="W94" s="437"/>
      <c r="X94" s="438"/>
      <c r="Y94" s="439"/>
      <c r="Z94" s="438"/>
      <c r="AA94" s="439"/>
      <c r="AB94" s="438"/>
      <c r="AC94" s="439"/>
      <c r="AD94" s="438"/>
      <c r="AE94" s="439"/>
      <c r="AF94" s="438"/>
      <c r="AG94" s="439"/>
      <c r="AH94" s="438"/>
      <c r="AI94" s="439"/>
      <c r="AJ94" s="438"/>
      <c r="AK94" s="439"/>
      <c r="AL94" s="457" t="str">
        <f t="shared" si="1"/>
        <v/>
      </c>
      <c r="AM94" s="458"/>
      <c r="AN94" s="438"/>
      <c r="AO94" s="459"/>
      <c r="AP94" s="459"/>
      <c r="AQ94" s="439"/>
      <c r="AR94" s="457" t="str">
        <f t="shared" si="3"/>
        <v/>
      </c>
      <c r="AS94" s="458"/>
      <c r="AT94" s="457" t="str">
        <f t="shared" si="2"/>
        <v/>
      </c>
      <c r="AU94" s="533"/>
      <c r="AV94" s="458"/>
      <c r="AW94" s="550"/>
      <c r="AX94" s="551"/>
      <c r="AY94" s="552"/>
      <c r="AZ94" s="550"/>
      <c r="BA94" s="551"/>
      <c r="BB94" s="552"/>
      <c r="BC94" s="347"/>
      <c r="BD94" s="348"/>
      <c r="BE94" s="348"/>
      <c r="BF94" s="348"/>
      <c r="BG94" s="349"/>
      <c r="BI94" s="86" t="str">
        <f>IF(X94=Datos!$AH$2,15,"")</f>
        <v/>
      </c>
      <c r="BJ94" s="86" t="str">
        <f>IF(Z94=Datos!$AI$2,15,"")</f>
        <v/>
      </c>
      <c r="BK94" s="86" t="str">
        <f>IF(AB94=Datos!$AJ$2,15,"")</f>
        <v/>
      </c>
      <c r="BL94" s="86" t="str">
        <f>IF(AD94=Datos!$AK$2,15,"")</f>
        <v/>
      </c>
      <c r="BM94" s="86" t="str">
        <f>IF(AF94=Datos!$AL$2,15,"")</f>
        <v/>
      </c>
      <c r="BN94" s="86" t="str">
        <f>IF(AH94=Datos!$AM$2,15,"")</f>
        <v/>
      </c>
      <c r="BO94" s="86" t="str">
        <f>IF(AJ94=Datos!$AN$2,10,IF(AJ94=Datos!$AN$3,5,IF(AJ94=Datos!$AN$4,"","")))</f>
        <v/>
      </c>
      <c r="BP94" s="86">
        <f t="shared" si="4"/>
        <v>0</v>
      </c>
      <c r="BQ94" s="86" t="str">
        <f>IF(D94="","",IF(BP94&gt;=96,Datos!$AO$2,IF(BP94&gt;=86,Datos!$AO$3,IF(BP94&lt;86,Datos!$AO$4,""))))</f>
        <v/>
      </c>
      <c r="BR94" s="86" t="str">
        <f>IF(AN94="","",IF(AN94=Datos!$AP$2,Datos!$AO$2,IF(AN94=Datos!$AP$3,Datos!$AO$3,IF(AN94=Datos!$AP$4,Datos!$AO$4,""))))</f>
        <v/>
      </c>
      <c r="BS94" s="86" t="str">
        <f t="shared" si="5"/>
        <v/>
      </c>
      <c r="BT94" s="86" t="str">
        <f t="shared" si="6"/>
        <v/>
      </c>
      <c r="BU94" s="86" t="str">
        <f t="shared" si="7"/>
        <v/>
      </c>
      <c r="BV94" s="86" t="str">
        <f t="shared" si="8"/>
        <v/>
      </c>
      <c r="BW94" s="86" t="str">
        <f>IF(BV94=Datos!$AO$2,100,IF(BV94=Datos!$AO$3,50,IF(BV94=Datos!$AO$4,0,"")))</f>
        <v/>
      </c>
      <c r="BX94" s="92"/>
      <c r="BY94" s="92"/>
      <c r="BZ94" s="91"/>
    </row>
    <row r="95" spans="1:78" ht="25.15" customHeight="1">
      <c r="A95" s="18"/>
      <c r="D95" s="436"/>
      <c r="E95" s="436"/>
      <c r="F95" s="436"/>
      <c r="G95" s="436"/>
      <c r="H95" s="436"/>
      <c r="I95" s="436"/>
      <c r="J95" s="436"/>
      <c r="K95" s="436"/>
      <c r="L95" s="436"/>
      <c r="M95" s="436"/>
      <c r="N95" s="436"/>
      <c r="O95" s="436"/>
      <c r="P95" s="436"/>
      <c r="Q95" s="436"/>
      <c r="R95" s="436"/>
      <c r="S95" s="436"/>
      <c r="T95" s="437" t="str">
        <f t="shared" si="0"/>
        <v/>
      </c>
      <c r="U95" s="437"/>
      <c r="V95" s="437"/>
      <c r="W95" s="437"/>
      <c r="X95" s="438"/>
      <c r="Y95" s="439"/>
      <c r="Z95" s="438"/>
      <c r="AA95" s="439"/>
      <c r="AB95" s="438"/>
      <c r="AC95" s="439"/>
      <c r="AD95" s="438"/>
      <c r="AE95" s="439"/>
      <c r="AF95" s="438"/>
      <c r="AG95" s="439"/>
      <c r="AH95" s="438"/>
      <c r="AI95" s="439"/>
      <c r="AJ95" s="438"/>
      <c r="AK95" s="439"/>
      <c r="AL95" s="457" t="str">
        <f t="shared" si="1"/>
        <v/>
      </c>
      <c r="AM95" s="458"/>
      <c r="AN95" s="438"/>
      <c r="AO95" s="459"/>
      <c r="AP95" s="459"/>
      <c r="AQ95" s="439"/>
      <c r="AR95" s="457" t="str">
        <f t="shared" si="3"/>
        <v/>
      </c>
      <c r="AS95" s="458"/>
      <c r="AT95" s="457" t="str">
        <f t="shared" si="2"/>
        <v/>
      </c>
      <c r="AU95" s="533"/>
      <c r="AV95" s="458"/>
      <c r="AW95" s="550"/>
      <c r="AX95" s="551"/>
      <c r="AY95" s="552"/>
      <c r="AZ95" s="550"/>
      <c r="BA95" s="551"/>
      <c r="BB95" s="552"/>
      <c r="BC95" s="347"/>
      <c r="BD95" s="348"/>
      <c r="BE95" s="348"/>
      <c r="BF95" s="348"/>
      <c r="BG95" s="349"/>
      <c r="BI95" s="86" t="str">
        <f>IF(X95=Datos!$AH$2,15,"")</f>
        <v/>
      </c>
      <c r="BJ95" s="86" t="str">
        <f>IF(Z95=Datos!$AI$2,15,"")</f>
        <v/>
      </c>
      <c r="BK95" s="86" t="str">
        <f>IF(AB95=Datos!$AJ$2,15,"")</f>
        <v/>
      </c>
      <c r="BL95" s="86" t="str">
        <f>IF(AD95=Datos!$AK$2,15,"")</f>
        <v/>
      </c>
      <c r="BM95" s="86" t="str">
        <f>IF(AF95=Datos!$AL$2,15,"")</f>
        <v/>
      </c>
      <c r="BN95" s="86" t="str">
        <f>IF(AH95=Datos!$AM$2,15,"")</f>
        <v/>
      </c>
      <c r="BO95" s="86" t="str">
        <f>IF(AJ95=Datos!$AN$2,10,IF(AJ95=Datos!$AN$3,5,IF(AJ95=Datos!$AN$4,"","")))</f>
        <v/>
      </c>
      <c r="BP95" s="86">
        <f t="shared" si="4"/>
        <v>0</v>
      </c>
      <c r="BQ95" s="86" t="str">
        <f>IF(D95="","",IF(BP95&gt;=96,Datos!$AO$2,IF(BP95&gt;=86,Datos!$AO$3,IF(BP95&lt;86,Datos!$AO$4,""))))</f>
        <v/>
      </c>
      <c r="BR95" s="86" t="str">
        <f>IF(AN95="","",IF(AN95=Datos!$AP$2,Datos!$AO$2,IF(AN95=Datos!$AP$3,Datos!$AO$3,IF(AN95=Datos!$AP$4,Datos!$AO$4,""))))</f>
        <v/>
      </c>
      <c r="BS95" s="86" t="str">
        <f t="shared" si="5"/>
        <v/>
      </c>
      <c r="BT95" s="86" t="str">
        <f t="shared" si="6"/>
        <v/>
      </c>
      <c r="BU95" s="86" t="str">
        <f t="shared" si="7"/>
        <v/>
      </c>
      <c r="BV95" s="86" t="str">
        <f t="shared" si="8"/>
        <v/>
      </c>
      <c r="BW95" s="86" t="str">
        <f>IF(BV95=Datos!$AO$2,100,IF(BV95=Datos!$AO$3,50,IF(BV95=Datos!$AO$4,0,"")))</f>
        <v/>
      </c>
      <c r="BX95" s="92"/>
      <c r="BY95" s="92"/>
      <c r="BZ95" s="91"/>
    </row>
    <row r="96" spans="1:78" ht="25.15" customHeight="1">
      <c r="A96" s="18"/>
      <c r="D96" s="436"/>
      <c r="E96" s="436"/>
      <c r="F96" s="436"/>
      <c r="G96" s="436"/>
      <c r="H96" s="436"/>
      <c r="I96" s="436"/>
      <c r="J96" s="436"/>
      <c r="K96" s="436"/>
      <c r="L96" s="436"/>
      <c r="M96" s="436"/>
      <c r="N96" s="436"/>
      <c r="O96" s="436"/>
      <c r="P96" s="436"/>
      <c r="Q96" s="436"/>
      <c r="R96" s="436"/>
      <c r="S96" s="436"/>
      <c r="T96" s="437" t="str">
        <f t="shared" si="0"/>
        <v/>
      </c>
      <c r="U96" s="437"/>
      <c r="V96" s="437"/>
      <c r="W96" s="437"/>
      <c r="X96" s="438"/>
      <c r="Y96" s="439"/>
      <c r="Z96" s="438"/>
      <c r="AA96" s="439"/>
      <c r="AB96" s="438"/>
      <c r="AC96" s="439"/>
      <c r="AD96" s="438"/>
      <c r="AE96" s="439"/>
      <c r="AF96" s="438"/>
      <c r="AG96" s="439"/>
      <c r="AH96" s="438"/>
      <c r="AI96" s="439"/>
      <c r="AJ96" s="438"/>
      <c r="AK96" s="439"/>
      <c r="AL96" s="457" t="str">
        <f t="shared" si="1"/>
        <v/>
      </c>
      <c r="AM96" s="458"/>
      <c r="AN96" s="438"/>
      <c r="AO96" s="459"/>
      <c r="AP96" s="459"/>
      <c r="AQ96" s="439"/>
      <c r="AR96" s="457" t="str">
        <f t="shared" si="3"/>
        <v/>
      </c>
      <c r="AS96" s="458"/>
      <c r="AT96" s="457" t="str">
        <f t="shared" si="2"/>
        <v/>
      </c>
      <c r="AU96" s="533"/>
      <c r="AV96" s="458"/>
      <c r="AW96" s="553"/>
      <c r="AX96" s="554"/>
      <c r="AY96" s="555"/>
      <c r="AZ96" s="553"/>
      <c r="BA96" s="554"/>
      <c r="BB96" s="555"/>
      <c r="BC96" s="347"/>
      <c r="BD96" s="348"/>
      <c r="BE96" s="348"/>
      <c r="BF96" s="348"/>
      <c r="BG96" s="349"/>
      <c r="BI96" s="86" t="str">
        <f>IF(X96=Datos!$AH$2,15,"")</f>
        <v/>
      </c>
      <c r="BJ96" s="86" t="str">
        <f>IF(Z96=Datos!$AI$2,15,"")</f>
        <v/>
      </c>
      <c r="BK96" s="86" t="str">
        <f>IF(AB96=Datos!$AJ$2,15,"")</f>
        <v/>
      </c>
      <c r="BL96" s="86" t="str">
        <f>IF(AD96=Datos!$AK$2,15,"")</f>
        <v/>
      </c>
      <c r="BM96" s="86" t="str">
        <f>IF(AF96=Datos!$AL$2,15,"")</f>
        <v/>
      </c>
      <c r="BN96" s="86" t="str">
        <f>IF(AH96=Datos!$AM$2,15,"")</f>
        <v/>
      </c>
      <c r="BO96" s="86" t="str">
        <f>IF(AJ96=Datos!$AN$2,10,IF(AJ96=Datos!$AN$3,5,IF(AJ96=Datos!$AN$4,"","")))</f>
        <v/>
      </c>
      <c r="BP96" s="86">
        <f t="shared" si="4"/>
        <v>0</v>
      </c>
      <c r="BQ96" s="86" t="str">
        <f>IF(D96="","",IF(BP96&gt;=96,Datos!$AO$2,IF(BP96&gt;=86,Datos!$AO$3,IF(BP96&lt;86,Datos!$AO$4,""))))</f>
        <v/>
      </c>
      <c r="BR96" s="86" t="str">
        <f>IF(AN96="","",IF(AN96=Datos!$AP$2,Datos!$AO$2,IF(AN96=Datos!$AP$3,Datos!$AO$3,IF(AN96=Datos!$AP$4,Datos!$AO$4,""))))</f>
        <v/>
      </c>
      <c r="BS96" s="86" t="str">
        <f t="shared" si="5"/>
        <v/>
      </c>
      <c r="BT96" s="86" t="str">
        <f t="shared" si="6"/>
        <v/>
      </c>
      <c r="BU96" s="86" t="str">
        <f t="shared" si="7"/>
        <v/>
      </c>
      <c r="BV96" s="86" t="str">
        <f t="shared" si="8"/>
        <v/>
      </c>
      <c r="BW96" s="86" t="str">
        <f>IF(BV96=Datos!$AO$2,100,IF(BV96=Datos!$AO$3,50,IF(BV96=Datos!$AO$4,0,"")))</f>
        <v/>
      </c>
      <c r="BX96" s="92"/>
      <c r="BY96" s="92"/>
      <c r="BZ96" s="91"/>
    </row>
    <row r="97" spans="1:78" ht="15" customHeight="1">
      <c r="A97" s="18"/>
      <c r="BE97" s="41"/>
      <c r="BG97" s="20"/>
      <c r="BI97" s="85"/>
      <c r="BJ97" s="85"/>
      <c r="BK97" s="85"/>
      <c r="BL97" s="85"/>
      <c r="BM97" s="85"/>
      <c r="BN97" s="85"/>
      <c r="BO97" s="85" t="s">
        <v>545</v>
      </c>
      <c r="BP97" s="85">
        <f>IF(COUNTA(D87:D96)=0,0,SUM(BP87:BP96)/(COUNTA(D87:D96)))</f>
        <v>0</v>
      </c>
      <c r="BV97" s="86" t="s">
        <v>546</v>
      </c>
      <c r="BW97" s="86">
        <f>IF(COUNTA(D87:D96)=0,0,SUM(BW87:BW96)/(COUNTA(D87:S96)))</f>
        <v>0</v>
      </c>
      <c r="BX97" s="90" t="str">
        <f>IF(BW97="","",IF(BW97=100,Datos!$AO$2,IF(BW97&gt;=50,Datos!$AO$3,Datos!$AO$4)))</f>
        <v>Débil</v>
      </c>
      <c r="BY97" s="90" t="str">
        <f>IF(AZ87="","",AZ87)</f>
        <v/>
      </c>
      <c r="BZ97" s="90" t="str">
        <f>IF(OR(BX97="",BY97=""),"",IF(AND(BX97=Datos!$AO$2,BY97=Datos!$AQ$2),2,IF(AND(BX97=Datos!$AO$2,BY97=Datos!$AQ$3),0,IF(AND(BX97=Datos!$AO$3,BY97=Datos!$AQ$2),1,IF(AND(BX97=Datos!$AO$3,BY97=Datos!$AQ$3),0,IF(BX97=Datos!$AO$4,0,""))))))</f>
        <v/>
      </c>
    </row>
    <row r="98" spans="1:78" ht="15" customHeight="1" thickBot="1">
      <c r="A98" s="18"/>
      <c r="BG98" s="20"/>
    </row>
    <row r="99" spans="1:78" ht="32.25" customHeight="1">
      <c r="A99" s="18"/>
      <c r="X99" s="529" t="s">
        <v>505</v>
      </c>
      <c r="Y99" s="530"/>
      <c r="Z99" s="530"/>
      <c r="AA99" s="530"/>
      <c r="AB99" s="530"/>
      <c r="AC99" s="530"/>
      <c r="AD99" s="530"/>
      <c r="AE99" s="530"/>
      <c r="AF99" s="530"/>
      <c r="AG99" s="530"/>
      <c r="AH99" s="530"/>
      <c r="AI99" s="530"/>
      <c r="AJ99" s="530"/>
      <c r="AK99" s="530"/>
      <c r="AL99" s="530"/>
      <c r="AM99" s="531"/>
      <c r="AN99" s="535" t="s">
        <v>506</v>
      </c>
      <c r="AO99" s="536"/>
      <c r="AP99" s="536"/>
      <c r="AQ99" s="536"/>
      <c r="AR99" s="536"/>
      <c r="AS99" s="537"/>
      <c r="BG99" s="20"/>
    </row>
    <row r="100" spans="1:78" ht="15" customHeight="1">
      <c r="A100" s="18"/>
      <c r="X100" s="526" t="s">
        <v>507</v>
      </c>
      <c r="Y100" s="526"/>
      <c r="Z100" s="526"/>
      <c r="AA100" s="526"/>
      <c r="AB100" s="526" t="s">
        <v>508</v>
      </c>
      <c r="AC100" s="526"/>
      <c r="AD100" s="526" t="s">
        <v>509</v>
      </c>
      <c r="AE100" s="526"/>
      <c r="AF100" s="526" t="s">
        <v>510</v>
      </c>
      <c r="AG100" s="526"/>
      <c r="AH100" s="527" t="s">
        <v>511</v>
      </c>
      <c r="AI100" s="528"/>
      <c r="AJ100" s="526" t="s">
        <v>512</v>
      </c>
      <c r="AK100" s="526"/>
      <c r="AL100" s="532" t="s">
        <v>513</v>
      </c>
      <c r="AM100" s="532"/>
      <c r="AN100" s="538" t="s">
        <v>514</v>
      </c>
      <c r="AO100" s="538"/>
      <c r="AP100" s="538"/>
      <c r="AQ100" s="538"/>
      <c r="AR100" s="542" t="s">
        <v>515</v>
      </c>
      <c r="AS100" s="542"/>
      <c r="BE100" s="44"/>
      <c r="BG100" s="20"/>
      <c r="BS100" s="556" t="s">
        <v>516</v>
      </c>
      <c r="BT100" s="557"/>
      <c r="BU100" s="558"/>
      <c r="BV100" s="556" t="s">
        <v>517</v>
      </c>
      <c r="BW100" s="557"/>
      <c r="BX100" s="558"/>
    </row>
    <row r="101" spans="1:78" ht="217.5" customHeight="1">
      <c r="A101" s="18"/>
      <c r="D101" s="543" t="s">
        <v>547</v>
      </c>
      <c r="E101" s="543"/>
      <c r="F101" s="543"/>
      <c r="G101" s="543"/>
      <c r="H101" s="543"/>
      <c r="I101" s="543"/>
      <c r="J101" s="543"/>
      <c r="K101" s="543"/>
      <c r="L101" s="543"/>
      <c r="M101" s="543"/>
      <c r="N101" s="543"/>
      <c r="O101" s="543"/>
      <c r="P101" s="543"/>
      <c r="Q101" s="543"/>
      <c r="R101" s="543"/>
      <c r="S101" s="543"/>
      <c r="T101" s="521" t="s">
        <v>519</v>
      </c>
      <c r="U101" s="521"/>
      <c r="V101" s="521"/>
      <c r="W101" s="521"/>
      <c r="X101" s="522" t="s">
        <v>520</v>
      </c>
      <c r="Y101" s="522"/>
      <c r="Z101" s="522" t="s">
        <v>521</v>
      </c>
      <c r="AA101" s="522"/>
      <c r="AB101" s="522" t="s">
        <v>522</v>
      </c>
      <c r="AC101" s="522"/>
      <c r="AD101" s="522" t="s">
        <v>523</v>
      </c>
      <c r="AE101" s="522"/>
      <c r="AF101" s="522" t="s">
        <v>524</v>
      </c>
      <c r="AG101" s="522"/>
      <c r="AH101" s="522" t="s">
        <v>525</v>
      </c>
      <c r="AI101" s="522"/>
      <c r="AJ101" s="522" t="s">
        <v>526</v>
      </c>
      <c r="AK101" s="522"/>
      <c r="AL101" s="532"/>
      <c r="AM101" s="532"/>
      <c r="AN101" s="539" t="s">
        <v>527</v>
      </c>
      <c r="AO101" s="540"/>
      <c r="AP101" s="540"/>
      <c r="AQ101" s="541"/>
      <c r="AR101" s="542"/>
      <c r="AS101" s="542"/>
      <c r="AT101" s="544" t="s">
        <v>528</v>
      </c>
      <c r="AU101" s="545"/>
      <c r="AV101" s="546"/>
      <c r="AW101" s="544" t="s">
        <v>529</v>
      </c>
      <c r="AX101" s="545"/>
      <c r="AY101" s="546"/>
      <c r="AZ101" s="559" t="str">
        <f>IF(AK13=Datos!A6,"¿El conjunto de controles ayuda a incrementar el impacto?","¿El conjunto de controles ayuda a disminunir el impacto?")</f>
        <v>¿El conjunto de controles ayuda a disminunir el impacto?</v>
      </c>
      <c r="BA101" s="560"/>
      <c r="BB101" s="561"/>
      <c r="BC101" s="562" t="s">
        <v>530</v>
      </c>
      <c r="BD101" s="563"/>
      <c r="BE101" s="563"/>
      <c r="BF101" s="563"/>
      <c r="BG101" s="564"/>
      <c r="BI101" s="55" t="str">
        <f>$X$85</f>
        <v>Responsable</v>
      </c>
      <c r="BJ101" s="55" t="str">
        <f>$X$85</f>
        <v>Responsable</v>
      </c>
      <c r="BK101" s="55" t="str">
        <f>$AB$85</f>
        <v>Periodicidad</v>
      </c>
      <c r="BL101" s="55" t="str">
        <f>$AD$85</f>
        <v>Propósito</v>
      </c>
      <c r="BM101" s="55" t="str">
        <f>$AF$85</f>
        <v>Realización</v>
      </c>
      <c r="BN101" s="55" t="str">
        <f>$AH$85</f>
        <v>Observación</v>
      </c>
      <c r="BO101" s="55" t="str">
        <f>$AJ$85</f>
        <v>Evidencia</v>
      </c>
      <c r="BP101" s="56" t="s">
        <v>531</v>
      </c>
      <c r="BQ101" s="89" t="s">
        <v>532</v>
      </c>
      <c r="BR101" s="89" t="s">
        <v>533</v>
      </c>
      <c r="BS101" s="86" t="str">
        <f>Datos!$AO$2</f>
        <v>Fuerte</v>
      </c>
      <c r="BT101" s="86" t="str">
        <f>Datos!$AO$3</f>
        <v>Moderado</v>
      </c>
      <c r="BU101" s="86" t="str">
        <f>Datos!$AO$4</f>
        <v>Débil</v>
      </c>
      <c r="BV101" s="86" t="s">
        <v>548</v>
      </c>
      <c r="BW101" s="86" t="s">
        <v>535</v>
      </c>
      <c r="BX101" s="86" t="s">
        <v>536</v>
      </c>
      <c r="BY101" s="86" t="s">
        <v>537</v>
      </c>
      <c r="BZ101" s="86" t="s">
        <v>538</v>
      </c>
    </row>
    <row r="102" spans="1:78" ht="25.15" customHeight="1">
      <c r="A102" s="18"/>
      <c r="D102" s="436"/>
      <c r="E102" s="436"/>
      <c r="F102" s="436"/>
      <c r="G102" s="436"/>
      <c r="H102" s="436"/>
      <c r="I102" s="436"/>
      <c r="J102" s="436"/>
      <c r="K102" s="436"/>
      <c r="L102" s="436"/>
      <c r="M102" s="436"/>
      <c r="N102" s="436"/>
      <c r="O102" s="436"/>
      <c r="P102" s="436"/>
      <c r="Q102" s="436"/>
      <c r="R102" s="436"/>
      <c r="S102" s="436"/>
      <c r="T102" s="437" t="str">
        <f>IF(D102&lt;&gt;"","Detectivo","")</f>
        <v/>
      </c>
      <c r="U102" s="437"/>
      <c r="V102" s="437"/>
      <c r="W102" s="437"/>
      <c r="X102" s="438"/>
      <c r="Y102" s="439"/>
      <c r="Z102" s="438"/>
      <c r="AA102" s="439"/>
      <c r="AB102" s="438"/>
      <c r="AC102" s="439"/>
      <c r="AD102" s="438"/>
      <c r="AE102" s="439"/>
      <c r="AF102" s="438"/>
      <c r="AG102" s="439"/>
      <c r="AH102" s="438"/>
      <c r="AI102" s="439"/>
      <c r="AJ102" s="438"/>
      <c r="AK102" s="439"/>
      <c r="AL102" s="457" t="str">
        <f t="shared" ref="AL102:AL111" si="9">IF(D102&lt;&gt;"",BQ102,"")</f>
        <v/>
      </c>
      <c r="AM102" s="458"/>
      <c r="AN102" s="438"/>
      <c r="AO102" s="459"/>
      <c r="AP102" s="459"/>
      <c r="AQ102" s="439"/>
      <c r="AR102" s="457" t="str">
        <f t="shared" ref="AR102:AR111" si="10">IF(AN102&lt;&gt;"",BR102,"")</f>
        <v/>
      </c>
      <c r="AS102" s="458"/>
      <c r="AT102" s="457" t="str">
        <f t="shared" ref="AT102:AT111" si="11">IF(BV102="","",BV102)</f>
        <v/>
      </c>
      <c r="AU102" s="533"/>
      <c r="AV102" s="458"/>
      <c r="AW102" s="547" t="str">
        <f>IF(OR(AT102="",BX112=""),"",BX112)</f>
        <v/>
      </c>
      <c r="AX102" s="548"/>
      <c r="AY102" s="549"/>
      <c r="AZ102" s="547" t="str">
        <f>IF(AW102="","",IF($AK$13=1,Datos!$AR$4,IF(BW$112&gt;=Datos!$AT$2,Datos!$AR$2,IF(BW$112&gt;=Datos!$AT$3,Datos!$AR$3,IF(BW$112&lt;Datos!$AT$3,Datos!$AR$4,"")))))</f>
        <v/>
      </c>
      <c r="BA102" s="548"/>
      <c r="BB102" s="549"/>
      <c r="BC102" s="347"/>
      <c r="BD102" s="348"/>
      <c r="BE102" s="348"/>
      <c r="BF102" s="348"/>
      <c r="BG102" s="349"/>
      <c r="BI102" s="86" t="str">
        <f>IF(X102=Datos!$AH$2,15,"")</f>
        <v/>
      </c>
      <c r="BJ102" s="86" t="str">
        <f>IF(Z102=Datos!$AI$2,15,"")</f>
        <v/>
      </c>
      <c r="BK102" s="86" t="str">
        <f>IF(AB102=Datos!$AJ$2,15,"")</f>
        <v/>
      </c>
      <c r="BL102" s="86" t="str">
        <f>IF(AD102=Datos!$AK$2,15,"")</f>
        <v/>
      </c>
      <c r="BM102" s="86" t="str">
        <f>IF(AF102=Datos!$AL$2,15,"")</f>
        <v/>
      </c>
      <c r="BN102" s="86" t="str">
        <f>IF(AH102=Datos!$AM$2,15,"")</f>
        <v/>
      </c>
      <c r="BO102" s="86" t="str">
        <f>IF(AJ102=Datos!$AN$2,10,IF(AJ102=Datos!$AN$3,5,IF(AJ102=Datos!$AN$4,"","")))</f>
        <v/>
      </c>
      <c r="BP102" s="86">
        <f>SUM(BI102:BO102)</f>
        <v>0</v>
      </c>
      <c r="BQ102" s="86" t="str">
        <f>IF(D102="","",IF(BP102&gt;=96,Datos!$AO$2,IF(BP102&gt;=86,Datos!$AO$3,IF(BP102&lt;86,Datos!$AO$4,""))))</f>
        <v/>
      </c>
      <c r="BR102" s="86" t="str">
        <f>IF(AN102="","",IF(AN102=Datos!$AP$2,Datos!$AO$2,IF(AN102=Datos!$AP$3,Datos!$AO$3,IF(AN102=Datos!$AP$4,Datos!$AO$4,""))))</f>
        <v/>
      </c>
      <c r="BS102" s="86" t="str">
        <f>IF(AND(BQ102=$BS$101,BR102=$BS$101),$BS$101,"")</f>
        <v/>
      </c>
      <c r="BT102" s="86" t="str">
        <f>IF(AND(BQ102=$BS$101,BR102=$BT$101),$BT$101,IF(AND(BQ102=$BT$101,BR102=$BS$101),$BT$101,IF(AND(BQ102=$BT$101,BR102=$BT$101),$BT$101,"")))</f>
        <v/>
      </c>
      <c r="BU102" s="86" t="str">
        <f>IF(AND(BQ102=$BS$101,BR102=$BU$101),$BU$101,IF(AND(BQ102=$BT$101,BR102=$BU$101),$BU$101,IF(AND(BQ102=$BU$101,BR102=$BS$101),$BU$101,IF(AND(BQ102=$BU$101,BR102=$BT$101),$BU$101,IF(AND(BQ102=$BU$101,BR102=$BU$101),$BU$101,"")))))</f>
        <v/>
      </c>
      <c r="BV102" s="86" t="str">
        <f>IF(BS102&lt;&gt;"",BS102,IF(BT102&lt;&gt;"",BT102,IF(BU102&lt;&gt;"",BU102,"")))</f>
        <v/>
      </c>
      <c r="BW102" s="86" t="str">
        <f>IF(BV102=Datos!$AO$2,100,IF(BV102=Datos!$AO$3,50,IF(BV102=Datos!$AO$4,0,"")))</f>
        <v/>
      </c>
      <c r="BX102" s="92"/>
      <c r="BY102" s="94"/>
      <c r="BZ102" s="91"/>
    </row>
    <row r="103" spans="1:78" ht="25.9" customHeight="1">
      <c r="A103" s="18"/>
      <c r="D103" s="436"/>
      <c r="E103" s="436"/>
      <c r="F103" s="436"/>
      <c r="G103" s="436"/>
      <c r="H103" s="436"/>
      <c r="I103" s="436"/>
      <c r="J103" s="436"/>
      <c r="K103" s="436"/>
      <c r="L103" s="436"/>
      <c r="M103" s="436"/>
      <c r="N103" s="436"/>
      <c r="O103" s="436"/>
      <c r="P103" s="436"/>
      <c r="Q103" s="436"/>
      <c r="R103" s="436"/>
      <c r="S103" s="436"/>
      <c r="T103" s="437" t="str">
        <f t="shared" ref="T103:T111" si="12">IF(D103&lt;&gt;"","Detectivo","")</f>
        <v/>
      </c>
      <c r="U103" s="437"/>
      <c r="V103" s="437"/>
      <c r="W103" s="437"/>
      <c r="X103" s="438"/>
      <c r="Y103" s="439"/>
      <c r="Z103" s="438"/>
      <c r="AA103" s="439"/>
      <c r="AB103" s="438"/>
      <c r="AC103" s="439"/>
      <c r="AD103" s="438"/>
      <c r="AE103" s="439"/>
      <c r="AF103" s="438"/>
      <c r="AG103" s="439"/>
      <c r="AH103" s="438"/>
      <c r="AI103" s="439"/>
      <c r="AJ103" s="438"/>
      <c r="AK103" s="439"/>
      <c r="AL103" s="457" t="str">
        <f t="shared" si="9"/>
        <v/>
      </c>
      <c r="AM103" s="458"/>
      <c r="AN103" s="438"/>
      <c r="AO103" s="459"/>
      <c r="AP103" s="459"/>
      <c r="AQ103" s="439"/>
      <c r="AR103" s="457" t="str">
        <f t="shared" si="10"/>
        <v/>
      </c>
      <c r="AS103" s="458"/>
      <c r="AT103" s="457" t="str">
        <f t="shared" si="11"/>
        <v/>
      </c>
      <c r="AU103" s="533"/>
      <c r="AV103" s="458"/>
      <c r="AW103" s="550"/>
      <c r="AX103" s="551"/>
      <c r="AY103" s="552"/>
      <c r="AZ103" s="550"/>
      <c r="BA103" s="551"/>
      <c r="BB103" s="552"/>
      <c r="BC103" s="347"/>
      <c r="BD103" s="348"/>
      <c r="BE103" s="348"/>
      <c r="BF103" s="348"/>
      <c r="BG103" s="349"/>
      <c r="BI103" s="86" t="str">
        <f>IF(X103=Datos!$AH$2,15,"")</f>
        <v/>
      </c>
      <c r="BJ103" s="86" t="str">
        <f>IF(Z103=Datos!$AI$2,15,"")</f>
        <v/>
      </c>
      <c r="BK103" s="86" t="str">
        <f>IF(AB103=Datos!$AJ$2,15,"")</f>
        <v/>
      </c>
      <c r="BL103" s="86" t="str">
        <f>IF(AD103=Datos!$AK$2,15,"")</f>
        <v/>
      </c>
      <c r="BM103" s="86" t="str">
        <f>IF(AF103=Datos!$AL$2,15,"")</f>
        <v/>
      </c>
      <c r="BN103" s="86" t="str">
        <f>IF(AH103=Datos!$AM$2,15,"")</f>
        <v/>
      </c>
      <c r="BO103" s="86" t="str">
        <f>IF(AJ103=Datos!$AN$2,10,IF(AJ103=Datos!$AN$3,5,IF(AJ103=Datos!$AN$4,"","")))</f>
        <v/>
      </c>
      <c r="BP103" s="86">
        <f t="shared" ref="BP103:BP111" si="13">SUM(BI103:BO103)</f>
        <v>0</v>
      </c>
      <c r="BQ103" s="86" t="str">
        <f>IF(D103="","",IF(BP103&gt;=96,Datos!$AO$2,IF(BP103&gt;=86,Datos!$AO$3,IF(BP103&lt;86,Datos!$AO$4,""))))</f>
        <v/>
      </c>
      <c r="BR103" s="86" t="str">
        <f>IF(AN103="","",IF(AN103=Datos!$AP$2,Datos!$AO$2,IF(AN103=Datos!$AP$3,Datos!$AO$3,IF(AN103=Datos!$AP$4,Datos!$AO$4,""))))</f>
        <v/>
      </c>
      <c r="BS103" s="86" t="str">
        <f t="shared" ref="BS103:BS111" si="14">IF(AND(BQ103=$BS$101,BR103=$BS$101),$BS$101,"")</f>
        <v/>
      </c>
      <c r="BT103" s="86" t="str">
        <f t="shared" ref="BT103:BT111" si="15">IF(AND(BQ103=$BS$101,BR103=$BT$101),$BT$101,IF(AND(BQ103=$BT$101,BR103=$BS$101),$BT$101,IF(AND(BQ103=$BT$101,BR103=$BT$101),$BT$101,"")))</f>
        <v/>
      </c>
      <c r="BU103" s="86" t="str">
        <f t="shared" ref="BU103:BU111" si="16">IF(AND(BQ103=$BS$101,BR103=$BU$101),$BU$101,IF(AND(BQ103=$BT$101,BR103=$BU$101),$BU$101,IF(AND(BQ103=$BU$101,BR103=$BS$101),$BU$101,IF(AND(BQ103=$BU$101,BR103=$BT$101),$BU$101,IF(AND(BQ103=$BU$101,BR103=$BU$101),$BU$101,"")))))</f>
        <v/>
      </c>
      <c r="BV103" s="86" t="str">
        <f t="shared" ref="BV103:BV111" si="17">IF(BS103&lt;&gt;"",BS103,IF(BT103&lt;&gt;"",BT103,IF(BU103&lt;&gt;"",BU103,"")))</f>
        <v/>
      </c>
      <c r="BW103" s="86" t="str">
        <f>IF(BV103=Datos!$AO$2,100,IF(BV103=Datos!$AO$3,50,IF(BV103=Datos!$AO$4,0,"")))</f>
        <v/>
      </c>
      <c r="BX103" s="92"/>
      <c r="BY103" s="92"/>
      <c r="BZ103" s="91"/>
    </row>
    <row r="104" spans="1:78" ht="26.25" customHeight="1">
      <c r="A104" s="18"/>
      <c r="D104" s="436"/>
      <c r="E104" s="436"/>
      <c r="F104" s="436"/>
      <c r="G104" s="436"/>
      <c r="H104" s="436"/>
      <c r="I104" s="436"/>
      <c r="J104" s="436"/>
      <c r="K104" s="436"/>
      <c r="L104" s="436"/>
      <c r="M104" s="436"/>
      <c r="N104" s="436"/>
      <c r="O104" s="436"/>
      <c r="P104" s="436"/>
      <c r="Q104" s="436"/>
      <c r="R104" s="436"/>
      <c r="S104" s="436"/>
      <c r="T104" s="437" t="str">
        <f t="shared" si="12"/>
        <v/>
      </c>
      <c r="U104" s="437"/>
      <c r="V104" s="437"/>
      <c r="W104" s="437"/>
      <c r="X104" s="438"/>
      <c r="Y104" s="439"/>
      <c r="Z104" s="438"/>
      <c r="AA104" s="439"/>
      <c r="AB104" s="438"/>
      <c r="AC104" s="439"/>
      <c r="AD104" s="438"/>
      <c r="AE104" s="439"/>
      <c r="AF104" s="438"/>
      <c r="AG104" s="439"/>
      <c r="AH104" s="438"/>
      <c r="AI104" s="439"/>
      <c r="AJ104" s="438"/>
      <c r="AK104" s="439"/>
      <c r="AL104" s="457" t="str">
        <f t="shared" si="9"/>
        <v/>
      </c>
      <c r="AM104" s="458"/>
      <c r="AN104" s="438"/>
      <c r="AO104" s="459"/>
      <c r="AP104" s="459"/>
      <c r="AQ104" s="439"/>
      <c r="AR104" s="457" t="str">
        <f t="shared" si="10"/>
        <v/>
      </c>
      <c r="AS104" s="458"/>
      <c r="AT104" s="457" t="str">
        <f t="shared" si="11"/>
        <v/>
      </c>
      <c r="AU104" s="533"/>
      <c r="AV104" s="458"/>
      <c r="AW104" s="550"/>
      <c r="AX104" s="551"/>
      <c r="AY104" s="552"/>
      <c r="AZ104" s="550"/>
      <c r="BA104" s="551"/>
      <c r="BB104" s="552"/>
      <c r="BC104" s="347"/>
      <c r="BD104" s="348"/>
      <c r="BE104" s="348"/>
      <c r="BF104" s="348"/>
      <c r="BG104" s="349"/>
      <c r="BI104" s="86" t="str">
        <f>IF(X104=Datos!$AH$2,15,"")</f>
        <v/>
      </c>
      <c r="BJ104" s="86" t="str">
        <f>IF(Z104=Datos!$AI$2,15,"")</f>
        <v/>
      </c>
      <c r="BK104" s="86" t="str">
        <f>IF(AB104=Datos!$AJ$2,15,"")</f>
        <v/>
      </c>
      <c r="BL104" s="86" t="str">
        <f>IF(AD104=Datos!$AK$2,15,"")</f>
        <v/>
      </c>
      <c r="BM104" s="86" t="str">
        <f>IF(AF104=Datos!$AL$2,15,"")</f>
        <v/>
      </c>
      <c r="BN104" s="86" t="str">
        <f>IF(AH104=Datos!$AM$2,15,"")</f>
        <v/>
      </c>
      <c r="BO104" s="86" t="str">
        <f>IF(AJ104=Datos!$AN$2,10,IF(AJ104=Datos!$AN$3,5,IF(AJ104=Datos!$AN$4,"","")))</f>
        <v/>
      </c>
      <c r="BP104" s="86">
        <f t="shared" si="13"/>
        <v>0</v>
      </c>
      <c r="BQ104" s="86" t="str">
        <f>IF(D104="","",IF(BP104&gt;=96,Datos!$AO$2,IF(BP104&gt;=86,Datos!$AO$3,IF(BP104&lt;86,Datos!$AO$4,""))))</f>
        <v/>
      </c>
      <c r="BR104" s="86" t="str">
        <f>IF(AN104="","",IF(AN104=Datos!$AP$2,Datos!$AO$2,IF(AN104=Datos!$AP$3,Datos!$AO$3,IF(AN104=Datos!$AP$4,Datos!$AO$4,""))))</f>
        <v/>
      </c>
      <c r="BS104" s="86" t="str">
        <f t="shared" si="14"/>
        <v/>
      </c>
      <c r="BT104" s="86" t="str">
        <f t="shared" si="15"/>
        <v/>
      </c>
      <c r="BU104" s="86" t="str">
        <f t="shared" si="16"/>
        <v/>
      </c>
      <c r="BV104" s="86" t="str">
        <f t="shared" si="17"/>
        <v/>
      </c>
      <c r="BW104" s="86" t="str">
        <f>IF(BV104=Datos!$AO$2,100,IF(BV104=Datos!$AO$3,50,IF(BV104=Datos!$AO$4,0,"")))</f>
        <v/>
      </c>
      <c r="BX104" s="92"/>
      <c r="BY104" s="92"/>
      <c r="BZ104" s="91"/>
    </row>
    <row r="105" spans="1:78" ht="26.25" customHeight="1">
      <c r="A105" s="18"/>
      <c r="D105" s="436"/>
      <c r="E105" s="436"/>
      <c r="F105" s="436"/>
      <c r="G105" s="436"/>
      <c r="H105" s="436"/>
      <c r="I105" s="436"/>
      <c r="J105" s="436"/>
      <c r="K105" s="436"/>
      <c r="L105" s="436"/>
      <c r="M105" s="436"/>
      <c r="N105" s="436"/>
      <c r="O105" s="436"/>
      <c r="P105" s="436"/>
      <c r="Q105" s="436"/>
      <c r="R105" s="436"/>
      <c r="S105" s="436"/>
      <c r="T105" s="437" t="str">
        <f t="shared" si="12"/>
        <v/>
      </c>
      <c r="U105" s="437"/>
      <c r="V105" s="437"/>
      <c r="W105" s="437"/>
      <c r="X105" s="438"/>
      <c r="Y105" s="439"/>
      <c r="Z105" s="438"/>
      <c r="AA105" s="439"/>
      <c r="AB105" s="438"/>
      <c r="AC105" s="439"/>
      <c r="AD105" s="438"/>
      <c r="AE105" s="439"/>
      <c r="AF105" s="438"/>
      <c r="AG105" s="439"/>
      <c r="AH105" s="438"/>
      <c r="AI105" s="439"/>
      <c r="AJ105" s="438"/>
      <c r="AK105" s="439"/>
      <c r="AL105" s="457" t="str">
        <f t="shared" si="9"/>
        <v/>
      </c>
      <c r="AM105" s="458"/>
      <c r="AN105" s="438"/>
      <c r="AO105" s="459"/>
      <c r="AP105" s="459"/>
      <c r="AQ105" s="439"/>
      <c r="AR105" s="457" t="str">
        <f t="shared" si="10"/>
        <v/>
      </c>
      <c r="AS105" s="458"/>
      <c r="AT105" s="457" t="str">
        <f t="shared" si="11"/>
        <v/>
      </c>
      <c r="AU105" s="533"/>
      <c r="AV105" s="458"/>
      <c r="AW105" s="550"/>
      <c r="AX105" s="551"/>
      <c r="AY105" s="552"/>
      <c r="AZ105" s="550"/>
      <c r="BA105" s="551"/>
      <c r="BB105" s="552"/>
      <c r="BC105" s="347"/>
      <c r="BD105" s="348"/>
      <c r="BE105" s="348"/>
      <c r="BF105" s="348"/>
      <c r="BG105" s="349"/>
      <c r="BI105" s="86" t="str">
        <f>IF(X105=Datos!$AH$2,15,"")</f>
        <v/>
      </c>
      <c r="BJ105" s="86" t="str">
        <f>IF(Z105=Datos!$AI$2,15,"")</f>
        <v/>
      </c>
      <c r="BK105" s="86" t="str">
        <f>IF(AB105=Datos!$AJ$2,15,"")</f>
        <v/>
      </c>
      <c r="BL105" s="86" t="str">
        <f>IF(AD105=Datos!$AK$2,15,"")</f>
        <v/>
      </c>
      <c r="BM105" s="86" t="str">
        <f>IF(AF105=Datos!$AL$2,15,"")</f>
        <v/>
      </c>
      <c r="BN105" s="86" t="str">
        <f>IF(AH105=Datos!$AM$2,15,"")</f>
        <v/>
      </c>
      <c r="BO105" s="86" t="str">
        <f>IF(AJ105=Datos!$AN$2,10,IF(AJ105=Datos!$AN$3,5,IF(AJ105=Datos!$AN$4,"","")))</f>
        <v/>
      </c>
      <c r="BP105" s="86">
        <f t="shared" si="13"/>
        <v>0</v>
      </c>
      <c r="BQ105" s="86" t="str">
        <f>IF(D105="","",IF(BP105&gt;=96,Datos!$AO$2,IF(BP105&gt;=86,Datos!$AO$3,IF(BP105&lt;86,Datos!$AO$4,""))))</f>
        <v/>
      </c>
      <c r="BR105" s="86" t="str">
        <f>IF(AN105="","",IF(AN105=Datos!$AP$2,Datos!$AO$2,IF(AN105=Datos!$AP$3,Datos!$AO$3,IF(AN105=Datos!$AP$4,Datos!$AO$4,""))))</f>
        <v/>
      </c>
      <c r="BS105" s="86" t="str">
        <f t="shared" si="14"/>
        <v/>
      </c>
      <c r="BT105" s="86" t="str">
        <f t="shared" si="15"/>
        <v/>
      </c>
      <c r="BU105" s="86" t="str">
        <f t="shared" si="16"/>
        <v/>
      </c>
      <c r="BV105" s="86" t="str">
        <f t="shared" si="17"/>
        <v/>
      </c>
      <c r="BW105" s="86" t="str">
        <f>IF(BV105=Datos!$AO$2,100,IF(BV105=Datos!$AO$3,50,IF(BV105=Datos!$AO$4,0,"")))</f>
        <v/>
      </c>
      <c r="BX105" s="92"/>
      <c r="BY105" s="92"/>
      <c r="BZ105" s="91"/>
    </row>
    <row r="106" spans="1:78" ht="26.25" customHeight="1">
      <c r="A106" s="18"/>
      <c r="D106" s="436"/>
      <c r="E106" s="436"/>
      <c r="F106" s="436"/>
      <c r="G106" s="436"/>
      <c r="H106" s="436"/>
      <c r="I106" s="436"/>
      <c r="J106" s="436"/>
      <c r="K106" s="436"/>
      <c r="L106" s="436"/>
      <c r="M106" s="436"/>
      <c r="N106" s="436"/>
      <c r="O106" s="436"/>
      <c r="P106" s="436"/>
      <c r="Q106" s="436"/>
      <c r="R106" s="436"/>
      <c r="S106" s="436"/>
      <c r="T106" s="437" t="str">
        <f t="shared" si="12"/>
        <v/>
      </c>
      <c r="U106" s="437"/>
      <c r="V106" s="437"/>
      <c r="W106" s="437"/>
      <c r="X106" s="438"/>
      <c r="Y106" s="439"/>
      <c r="Z106" s="438"/>
      <c r="AA106" s="439"/>
      <c r="AB106" s="438"/>
      <c r="AC106" s="439"/>
      <c r="AD106" s="438"/>
      <c r="AE106" s="439"/>
      <c r="AF106" s="438"/>
      <c r="AG106" s="439"/>
      <c r="AH106" s="438"/>
      <c r="AI106" s="439"/>
      <c r="AJ106" s="438"/>
      <c r="AK106" s="439"/>
      <c r="AL106" s="457" t="str">
        <f t="shared" si="9"/>
        <v/>
      </c>
      <c r="AM106" s="458"/>
      <c r="AN106" s="438"/>
      <c r="AO106" s="459"/>
      <c r="AP106" s="459"/>
      <c r="AQ106" s="439"/>
      <c r="AR106" s="457" t="str">
        <f t="shared" si="10"/>
        <v/>
      </c>
      <c r="AS106" s="458"/>
      <c r="AT106" s="457" t="str">
        <f t="shared" si="11"/>
        <v/>
      </c>
      <c r="AU106" s="533"/>
      <c r="AV106" s="458"/>
      <c r="AW106" s="550"/>
      <c r="AX106" s="551"/>
      <c r="AY106" s="552"/>
      <c r="AZ106" s="550"/>
      <c r="BA106" s="551"/>
      <c r="BB106" s="552"/>
      <c r="BC106" s="347"/>
      <c r="BD106" s="348"/>
      <c r="BE106" s="348"/>
      <c r="BF106" s="348"/>
      <c r="BG106" s="349"/>
      <c r="BI106" s="86" t="str">
        <f>IF(X106=Datos!$AH$2,15,"")</f>
        <v/>
      </c>
      <c r="BJ106" s="86" t="str">
        <f>IF(Z106=Datos!$AI$2,15,"")</f>
        <v/>
      </c>
      <c r="BK106" s="86" t="str">
        <f>IF(AB106=Datos!$AJ$2,15,"")</f>
        <v/>
      </c>
      <c r="BL106" s="86" t="str">
        <f>IF(AD106=Datos!$AK$2,15,"")</f>
        <v/>
      </c>
      <c r="BM106" s="86" t="str">
        <f>IF(AF106=Datos!$AL$2,15,"")</f>
        <v/>
      </c>
      <c r="BN106" s="86" t="str">
        <f>IF(AH106=Datos!$AM$2,15,"")</f>
        <v/>
      </c>
      <c r="BO106" s="86" t="str">
        <f>IF(AJ106=Datos!$AN$2,10,IF(AJ106=Datos!$AN$3,5,IF(AJ106=Datos!$AN$4,"","")))</f>
        <v/>
      </c>
      <c r="BP106" s="86">
        <f t="shared" si="13"/>
        <v>0</v>
      </c>
      <c r="BQ106" s="86" t="str">
        <f>IF(D106="","",IF(BP106&gt;=96,Datos!$AO$2,IF(BP106&gt;=86,Datos!$AO$3,IF(BP106&lt;86,Datos!$AO$4,""))))</f>
        <v/>
      </c>
      <c r="BR106" s="86" t="str">
        <f>IF(AN106="","",IF(AN106=Datos!$AP$2,Datos!$AO$2,IF(AN106=Datos!$AP$3,Datos!$AO$3,IF(AN106=Datos!$AP$4,Datos!$AO$4,""))))</f>
        <v/>
      </c>
      <c r="BS106" s="86" t="str">
        <f t="shared" si="14"/>
        <v/>
      </c>
      <c r="BT106" s="86" t="str">
        <f t="shared" si="15"/>
        <v/>
      </c>
      <c r="BU106" s="86" t="str">
        <f t="shared" si="16"/>
        <v/>
      </c>
      <c r="BV106" s="86" t="str">
        <f t="shared" si="17"/>
        <v/>
      </c>
      <c r="BW106" s="86" t="str">
        <f>IF(BV106=Datos!$AO$2,100,IF(BV106=Datos!$AO$3,50,IF(BV106=Datos!$AO$4,0,"")))</f>
        <v/>
      </c>
      <c r="BX106" s="92"/>
      <c r="BY106" s="92"/>
      <c r="BZ106" s="91"/>
    </row>
    <row r="107" spans="1:78" ht="26.25" customHeight="1">
      <c r="A107" s="18"/>
      <c r="D107" s="436"/>
      <c r="E107" s="436"/>
      <c r="F107" s="436"/>
      <c r="G107" s="436"/>
      <c r="H107" s="436"/>
      <c r="I107" s="436"/>
      <c r="J107" s="436"/>
      <c r="K107" s="436"/>
      <c r="L107" s="436"/>
      <c r="M107" s="436"/>
      <c r="N107" s="436"/>
      <c r="O107" s="436"/>
      <c r="P107" s="436"/>
      <c r="Q107" s="436"/>
      <c r="R107" s="436"/>
      <c r="S107" s="436"/>
      <c r="T107" s="437" t="str">
        <f t="shared" si="12"/>
        <v/>
      </c>
      <c r="U107" s="437"/>
      <c r="V107" s="437"/>
      <c r="W107" s="437"/>
      <c r="X107" s="438"/>
      <c r="Y107" s="439"/>
      <c r="Z107" s="438"/>
      <c r="AA107" s="439"/>
      <c r="AB107" s="438"/>
      <c r="AC107" s="439"/>
      <c r="AD107" s="438"/>
      <c r="AE107" s="439"/>
      <c r="AF107" s="438"/>
      <c r="AG107" s="439"/>
      <c r="AH107" s="438"/>
      <c r="AI107" s="439"/>
      <c r="AJ107" s="438"/>
      <c r="AK107" s="439"/>
      <c r="AL107" s="457" t="str">
        <f t="shared" si="9"/>
        <v/>
      </c>
      <c r="AM107" s="458"/>
      <c r="AN107" s="438"/>
      <c r="AO107" s="459"/>
      <c r="AP107" s="459"/>
      <c r="AQ107" s="439"/>
      <c r="AR107" s="457" t="str">
        <f t="shared" si="10"/>
        <v/>
      </c>
      <c r="AS107" s="458"/>
      <c r="AT107" s="457" t="str">
        <f t="shared" si="11"/>
        <v/>
      </c>
      <c r="AU107" s="533"/>
      <c r="AV107" s="458"/>
      <c r="AW107" s="550"/>
      <c r="AX107" s="551"/>
      <c r="AY107" s="552"/>
      <c r="AZ107" s="550"/>
      <c r="BA107" s="551"/>
      <c r="BB107" s="552"/>
      <c r="BC107" s="347"/>
      <c r="BD107" s="348"/>
      <c r="BE107" s="348"/>
      <c r="BF107" s="348"/>
      <c r="BG107" s="349"/>
      <c r="BI107" s="86" t="str">
        <f>IF(X107=Datos!$AH$2,15,"")</f>
        <v/>
      </c>
      <c r="BJ107" s="86" t="str">
        <f>IF(Z107=Datos!$AI$2,15,"")</f>
        <v/>
      </c>
      <c r="BK107" s="86" t="str">
        <f>IF(AB107=Datos!$AJ$2,15,"")</f>
        <v/>
      </c>
      <c r="BL107" s="86" t="str">
        <f>IF(AD107=Datos!$AK$2,15,"")</f>
        <v/>
      </c>
      <c r="BM107" s="86" t="str">
        <f>IF(AF107=Datos!$AL$2,15,"")</f>
        <v/>
      </c>
      <c r="BN107" s="86" t="str">
        <f>IF(AH107=Datos!$AM$2,15,"")</f>
        <v/>
      </c>
      <c r="BO107" s="86" t="str">
        <f>IF(AJ107=Datos!$AN$2,10,IF(AJ107=Datos!$AN$3,5,IF(AJ107=Datos!$AN$4,"","")))</f>
        <v/>
      </c>
      <c r="BP107" s="86">
        <f t="shared" si="13"/>
        <v>0</v>
      </c>
      <c r="BQ107" s="86" t="str">
        <f>IF(D107="","",IF(BP107&gt;=96,Datos!$AO$2,IF(BP107&gt;=86,Datos!$AO$3,IF(BP107&lt;86,Datos!$AO$4,""))))</f>
        <v/>
      </c>
      <c r="BR107" s="86" t="str">
        <f>IF(AN107="","",IF(AN107=Datos!$AP$2,Datos!$AO$2,IF(AN107=Datos!$AP$3,Datos!$AO$3,IF(AN107=Datos!$AP$4,Datos!$AO$4,""))))</f>
        <v/>
      </c>
      <c r="BS107" s="86" t="str">
        <f t="shared" si="14"/>
        <v/>
      </c>
      <c r="BT107" s="86" t="str">
        <f t="shared" si="15"/>
        <v/>
      </c>
      <c r="BU107" s="86" t="str">
        <f t="shared" si="16"/>
        <v/>
      </c>
      <c r="BV107" s="86" t="str">
        <f t="shared" si="17"/>
        <v/>
      </c>
      <c r="BW107" s="86" t="str">
        <f>IF(BV107=Datos!$AO$2,100,IF(BV107=Datos!$AO$3,50,IF(BV107=Datos!$AO$4,0,"")))</f>
        <v/>
      </c>
      <c r="BX107" s="92"/>
      <c r="BY107" s="92"/>
      <c r="BZ107" s="91"/>
    </row>
    <row r="108" spans="1:78" ht="26.25" customHeight="1">
      <c r="A108" s="18"/>
      <c r="D108" s="436"/>
      <c r="E108" s="436"/>
      <c r="F108" s="436"/>
      <c r="G108" s="436"/>
      <c r="H108" s="436"/>
      <c r="I108" s="436"/>
      <c r="J108" s="436"/>
      <c r="K108" s="436"/>
      <c r="L108" s="436"/>
      <c r="M108" s="436"/>
      <c r="N108" s="436"/>
      <c r="O108" s="436"/>
      <c r="P108" s="436"/>
      <c r="Q108" s="436"/>
      <c r="R108" s="436"/>
      <c r="S108" s="436"/>
      <c r="T108" s="437" t="str">
        <f t="shared" si="12"/>
        <v/>
      </c>
      <c r="U108" s="437"/>
      <c r="V108" s="437"/>
      <c r="W108" s="437"/>
      <c r="X108" s="438"/>
      <c r="Y108" s="439"/>
      <c r="Z108" s="438"/>
      <c r="AA108" s="439"/>
      <c r="AB108" s="438"/>
      <c r="AC108" s="439"/>
      <c r="AD108" s="438"/>
      <c r="AE108" s="439"/>
      <c r="AF108" s="438"/>
      <c r="AG108" s="439"/>
      <c r="AH108" s="438"/>
      <c r="AI108" s="439"/>
      <c r="AJ108" s="438"/>
      <c r="AK108" s="439"/>
      <c r="AL108" s="457" t="str">
        <f t="shared" si="9"/>
        <v/>
      </c>
      <c r="AM108" s="458"/>
      <c r="AN108" s="438"/>
      <c r="AO108" s="459"/>
      <c r="AP108" s="459"/>
      <c r="AQ108" s="439"/>
      <c r="AR108" s="457" t="str">
        <f t="shared" si="10"/>
        <v/>
      </c>
      <c r="AS108" s="458"/>
      <c r="AT108" s="457" t="str">
        <f t="shared" si="11"/>
        <v/>
      </c>
      <c r="AU108" s="533"/>
      <c r="AV108" s="458"/>
      <c r="AW108" s="550"/>
      <c r="AX108" s="551"/>
      <c r="AY108" s="552"/>
      <c r="AZ108" s="550"/>
      <c r="BA108" s="551"/>
      <c r="BB108" s="552"/>
      <c r="BC108" s="347"/>
      <c r="BD108" s="348"/>
      <c r="BE108" s="348"/>
      <c r="BF108" s="348"/>
      <c r="BG108" s="349"/>
      <c r="BI108" s="86" t="str">
        <f>IF(X108=Datos!$AH$2,15,"")</f>
        <v/>
      </c>
      <c r="BJ108" s="86" t="str">
        <f>IF(Z108=Datos!$AI$2,15,"")</f>
        <v/>
      </c>
      <c r="BK108" s="86" t="str">
        <f>IF(AB108=Datos!$AJ$2,15,"")</f>
        <v/>
      </c>
      <c r="BL108" s="86" t="str">
        <f>IF(AD108=Datos!$AK$2,15,"")</f>
        <v/>
      </c>
      <c r="BM108" s="86" t="str">
        <f>IF(AF108=Datos!$AL$2,15,"")</f>
        <v/>
      </c>
      <c r="BN108" s="86" t="str">
        <f>IF(AH108=Datos!$AM$2,15,"")</f>
        <v/>
      </c>
      <c r="BO108" s="86" t="str">
        <f>IF(AJ108=Datos!$AN$2,10,IF(AJ108=Datos!$AN$3,5,IF(AJ108=Datos!$AN$4,"","")))</f>
        <v/>
      </c>
      <c r="BP108" s="86">
        <f t="shared" si="13"/>
        <v>0</v>
      </c>
      <c r="BQ108" s="86" t="str">
        <f>IF(D108="","",IF(BP108&gt;=96,Datos!$AO$2,IF(BP108&gt;=86,Datos!$AO$3,IF(BP108&lt;86,Datos!$AO$4,""))))</f>
        <v/>
      </c>
      <c r="BR108" s="86" t="str">
        <f>IF(AN108="","",IF(AN108=Datos!$AP$2,Datos!$AO$2,IF(AN108=Datos!$AP$3,Datos!$AO$3,IF(AN108=Datos!$AP$4,Datos!$AO$4,""))))</f>
        <v/>
      </c>
      <c r="BS108" s="86" t="str">
        <f t="shared" si="14"/>
        <v/>
      </c>
      <c r="BT108" s="86" t="str">
        <f t="shared" si="15"/>
        <v/>
      </c>
      <c r="BU108" s="86" t="str">
        <f t="shared" si="16"/>
        <v/>
      </c>
      <c r="BV108" s="86" t="str">
        <f t="shared" si="17"/>
        <v/>
      </c>
      <c r="BW108" s="86" t="str">
        <f>IF(BV108=Datos!$AO$2,100,IF(BV108=Datos!$AO$3,50,IF(BV108=Datos!$AO$4,0,"")))</f>
        <v/>
      </c>
      <c r="BX108" s="92"/>
      <c r="BY108" s="92"/>
      <c r="BZ108" s="91"/>
    </row>
    <row r="109" spans="1:78" ht="26.25" customHeight="1">
      <c r="A109" s="18"/>
      <c r="D109" s="436"/>
      <c r="E109" s="436"/>
      <c r="F109" s="436"/>
      <c r="G109" s="436"/>
      <c r="H109" s="436"/>
      <c r="I109" s="436"/>
      <c r="J109" s="436"/>
      <c r="K109" s="436"/>
      <c r="L109" s="436"/>
      <c r="M109" s="436"/>
      <c r="N109" s="436"/>
      <c r="O109" s="436"/>
      <c r="P109" s="436"/>
      <c r="Q109" s="436"/>
      <c r="R109" s="436"/>
      <c r="S109" s="436"/>
      <c r="T109" s="437" t="str">
        <f t="shared" si="12"/>
        <v/>
      </c>
      <c r="U109" s="437"/>
      <c r="V109" s="437"/>
      <c r="W109" s="437"/>
      <c r="X109" s="438"/>
      <c r="Y109" s="439"/>
      <c r="Z109" s="438"/>
      <c r="AA109" s="439"/>
      <c r="AB109" s="438"/>
      <c r="AC109" s="439"/>
      <c r="AD109" s="438"/>
      <c r="AE109" s="439"/>
      <c r="AF109" s="438"/>
      <c r="AG109" s="439"/>
      <c r="AH109" s="438"/>
      <c r="AI109" s="439"/>
      <c r="AJ109" s="438"/>
      <c r="AK109" s="439"/>
      <c r="AL109" s="457" t="str">
        <f t="shared" si="9"/>
        <v/>
      </c>
      <c r="AM109" s="458"/>
      <c r="AN109" s="438"/>
      <c r="AO109" s="459"/>
      <c r="AP109" s="459"/>
      <c r="AQ109" s="439"/>
      <c r="AR109" s="457" t="str">
        <f t="shared" si="10"/>
        <v/>
      </c>
      <c r="AS109" s="458"/>
      <c r="AT109" s="457" t="str">
        <f t="shared" si="11"/>
        <v/>
      </c>
      <c r="AU109" s="533"/>
      <c r="AV109" s="458"/>
      <c r="AW109" s="550"/>
      <c r="AX109" s="551"/>
      <c r="AY109" s="552"/>
      <c r="AZ109" s="550"/>
      <c r="BA109" s="551"/>
      <c r="BB109" s="552"/>
      <c r="BC109" s="347"/>
      <c r="BD109" s="348"/>
      <c r="BE109" s="348"/>
      <c r="BF109" s="348"/>
      <c r="BG109" s="349"/>
      <c r="BI109" s="86" t="str">
        <f>IF(X109=Datos!$AH$2,15,"")</f>
        <v/>
      </c>
      <c r="BJ109" s="86" t="str">
        <f>IF(Z109=Datos!$AI$2,15,"")</f>
        <v/>
      </c>
      <c r="BK109" s="86" t="str">
        <f>IF(AB109=Datos!$AJ$2,15,"")</f>
        <v/>
      </c>
      <c r="BL109" s="86" t="str">
        <f>IF(AD109=Datos!$AK$2,15,"")</f>
        <v/>
      </c>
      <c r="BM109" s="86" t="str">
        <f>IF(AF109=Datos!$AL$2,15,"")</f>
        <v/>
      </c>
      <c r="BN109" s="86" t="str">
        <f>IF(AH109=Datos!$AM$2,15,"")</f>
        <v/>
      </c>
      <c r="BO109" s="86" t="str">
        <f>IF(AJ109=Datos!$AN$2,10,IF(AJ109=Datos!$AN$3,5,IF(AJ109=Datos!$AN$4,"","")))</f>
        <v/>
      </c>
      <c r="BP109" s="86">
        <f t="shared" si="13"/>
        <v>0</v>
      </c>
      <c r="BQ109" s="86" t="str">
        <f>IF(D109="","",IF(BP109&gt;=96,Datos!$AO$2,IF(BP109&gt;=86,Datos!$AO$3,IF(BP109&lt;86,Datos!$AO$4,""))))</f>
        <v/>
      </c>
      <c r="BR109" s="86" t="str">
        <f>IF(AN109="","",IF(AN109=Datos!$AP$2,Datos!$AO$2,IF(AN109=Datos!$AP$3,Datos!$AO$3,IF(AN109=Datos!$AP$4,Datos!$AO$4,""))))</f>
        <v/>
      </c>
      <c r="BS109" s="86" t="str">
        <f t="shared" si="14"/>
        <v/>
      </c>
      <c r="BT109" s="86" t="str">
        <f t="shared" si="15"/>
        <v/>
      </c>
      <c r="BU109" s="86" t="str">
        <f t="shared" si="16"/>
        <v/>
      </c>
      <c r="BV109" s="86" t="str">
        <f t="shared" si="17"/>
        <v/>
      </c>
      <c r="BW109" s="86" t="str">
        <f>IF(BV109=Datos!$AO$2,100,IF(BV109=Datos!$AO$3,50,IF(BV109=Datos!$AO$4,0,"")))</f>
        <v/>
      </c>
      <c r="BX109" s="92"/>
      <c r="BY109" s="92"/>
      <c r="BZ109" s="91"/>
    </row>
    <row r="110" spans="1:78" ht="26.25" customHeight="1">
      <c r="A110" s="18"/>
      <c r="D110" s="436"/>
      <c r="E110" s="436"/>
      <c r="F110" s="436"/>
      <c r="G110" s="436"/>
      <c r="H110" s="436"/>
      <c r="I110" s="436"/>
      <c r="J110" s="436"/>
      <c r="K110" s="436"/>
      <c r="L110" s="436"/>
      <c r="M110" s="436"/>
      <c r="N110" s="436"/>
      <c r="O110" s="436"/>
      <c r="P110" s="436"/>
      <c r="Q110" s="436"/>
      <c r="R110" s="436"/>
      <c r="S110" s="436"/>
      <c r="T110" s="437" t="str">
        <f t="shared" si="12"/>
        <v/>
      </c>
      <c r="U110" s="437"/>
      <c r="V110" s="437"/>
      <c r="W110" s="437"/>
      <c r="X110" s="438"/>
      <c r="Y110" s="439"/>
      <c r="Z110" s="438"/>
      <c r="AA110" s="439"/>
      <c r="AB110" s="438"/>
      <c r="AC110" s="439"/>
      <c r="AD110" s="438"/>
      <c r="AE110" s="439"/>
      <c r="AF110" s="438"/>
      <c r="AG110" s="439"/>
      <c r="AH110" s="438"/>
      <c r="AI110" s="439"/>
      <c r="AJ110" s="438"/>
      <c r="AK110" s="439"/>
      <c r="AL110" s="457" t="str">
        <f t="shared" si="9"/>
        <v/>
      </c>
      <c r="AM110" s="458"/>
      <c r="AN110" s="438"/>
      <c r="AO110" s="459"/>
      <c r="AP110" s="459"/>
      <c r="AQ110" s="439"/>
      <c r="AR110" s="457" t="str">
        <f t="shared" si="10"/>
        <v/>
      </c>
      <c r="AS110" s="458"/>
      <c r="AT110" s="457" t="str">
        <f t="shared" si="11"/>
        <v/>
      </c>
      <c r="AU110" s="533"/>
      <c r="AV110" s="458"/>
      <c r="AW110" s="550"/>
      <c r="AX110" s="551"/>
      <c r="AY110" s="552"/>
      <c r="AZ110" s="550"/>
      <c r="BA110" s="551"/>
      <c r="BB110" s="552"/>
      <c r="BC110" s="347"/>
      <c r="BD110" s="348"/>
      <c r="BE110" s="348"/>
      <c r="BF110" s="348"/>
      <c r="BG110" s="349"/>
      <c r="BI110" s="86" t="str">
        <f>IF(X110=Datos!$AH$2,15,"")</f>
        <v/>
      </c>
      <c r="BJ110" s="86" t="str">
        <f>IF(Z110=Datos!$AI$2,15,"")</f>
        <v/>
      </c>
      <c r="BK110" s="86" t="str">
        <f>IF(AB110=Datos!$AJ$2,15,"")</f>
        <v/>
      </c>
      <c r="BL110" s="86" t="str">
        <f>IF(AD110=Datos!$AK$2,15,"")</f>
        <v/>
      </c>
      <c r="BM110" s="86" t="str">
        <f>IF(AF110=Datos!$AL$2,15,"")</f>
        <v/>
      </c>
      <c r="BN110" s="86" t="str">
        <f>IF(AH110=Datos!$AM$2,15,"")</f>
        <v/>
      </c>
      <c r="BO110" s="86" t="str">
        <f>IF(AJ110=Datos!$AN$2,10,IF(AJ110=Datos!$AN$3,5,IF(AJ110=Datos!$AN$4,"","")))</f>
        <v/>
      </c>
      <c r="BP110" s="86">
        <f t="shared" si="13"/>
        <v>0</v>
      </c>
      <c r="BQ110" s="86" t="str">
        <f>IF(D110="","",IF(BP110&gt;=96,Datos!$AO$2,IF(BP110&gt;=86,Datos!$AO$3,IF(BP110&lt;86,Datos!$AO$4,""))))</f>
        <v/>
      </c>
      <c r="BR110" s="86" t="str">
        <f>IF(AN110="","",IF(AN110=Datos!$AP$2,Datos!$AO$2,IF(AN110=Datos!$AP$3,Datos!$AO$3,IF(AN110=Datos!$AP$4,Datos!$AO$4,""))))</f>
        <v/>
      </c>
      <c r="BS110" s="86" t="str">
        <f t="shared" si="14"/>
        <v/>
      </c>
      <c r="BT110" s="86" t="str">
        <f t="shared" si="15"/>
        <v/>
      </c>
      <c r="BU110" s="86" t="str">
        <f t="shared" si="16"/>
        <v/>
      </c>
      <c r="BV110" s="86" t="str">
        <f t="shared" si="17"/>
        <v/>
      </c>
      <c r="BW110" s="86" t="str">
        <f>IF(BV110=Datos!$AO$2,100,IF(BV110=Datos!$AO$3,50,IF(BV110=Datos!$AO$4,0,"")))</f>
        <v/>
      </c>
      <c r="BX110" s="92"/>
      <c r="BY110" s="92"/>
      <c r="BZ110" s="91"/>
    </row>
    <row r="111" spans="1:78" ht="26.25" customHeight="1">
      <c r="A111" s="18"/>
      <c r="D111" s="436"/>
      <c r="E111" s="436"/>
      <c r="F111" s="436"/>
      <c r="G111" s="436"/>
      <c r="H111" s="436"/>
      <c r="I111" s="436"/>
      <c r="J111" s="436"/>
      <c r="K111" s="436"/>
      <c r="L111" s="436"/>
      <c r="M111" s="436"/>
      <c r="N111" s="436"/>
      <c r="O111" s="436"/>
      <c r="P111" s="436"/>
      <c r="Q111" s="436"/>
      <c r="R111" s="436"/>
      <c r="S111" s="436"/>
      <c r="T111" s="437" t="str">
        <f t="shared" si="12"/>
        <v/>
      </c>
      <c r="U111" s="437"/>
      <c r="V111" s="437"/>
      <c r="W111" s="437"/>
      <c r="X111" s="438"/>
      <c r="Y111" s="439"/>
      <c r="Z111" s="438"/>
      <c r="AA111" s="439"/>
      <c r="AB111" s="438"/>
      <c r="AC111" s="439"/>
      <c r="AD111" s="438"/>
      <c r="AE111" s="439"/>
      <c r="AF111" s="438"/>
      <c r="AG111" s="439"/>
      <c r="AH111" s="438"/>
      <c r="AI111" s="439"/>
      <c r="AJ111" s="438"/>
      <c r="AK111" s="439"/>
      <c r="AL111" s="457" t="str">
        <f t="shared" si="9"/>
        <v/>
      </c>
      <c r="AM111" s="458"/>
      <c r="AN111" s="438"/>
      <c r="AO111" s="459"/>
      <c r="AP111" s="459"/>
      <c r="AQ111" s="439"/>
      <c r="AR111" s="457" t="str">
        <f t="shared" si="10"/>
        <v/>
      </c>
      <c r="AS111" s="458"/>
      <c r="AT111" s="457" t="str">
        <f t="shared" si="11"/>
        <v/>
      </c>
      <c r="AU111" s="533"/>
      <c r="AV111" s="458"/>
      <c r="AW111" s="553"/>
      <c r="AX111" s="554"/>
      <c r="AY111" s="555"/>
      <c r="AZ111" s="553"/>
      <c r="BA111" s="554"/>
      <c r="BB111" s="555"/>
      <c r="BC111" s="347"/>
      <c r="BD111" s="348"/>
      <c r="BE111" s="348"/>
      <c r="BF111" s="348"/>
      <c r="BG111" s="349"/>
      <c r="BI111" s="86" t="str">
        <f>IF(X111=Datos!$AH$2,15,"")</f>
        <v/>
      </c>
      <c r="BJ111" s="86" t="str">
        <f>IF(Z111=Datos!$AI$2,15,"")</f>
        <v/>
      </c>
      <c r="BK111" s="86" t="str">
        <f>IF(AB111=Datos!$AJ$2,15,"")</f>
        <v/>
      </c>
      <c r="BL111" s="86" t="str">
        <f>IF(AD111=Datos!$AK$2,15,"")</f>
        <v/>
      </c>
      <c r="BM111" s="86" t="str">
        <f>IF(AF111=Datos!$AL$2,15,"")</f>
        <v/>
      </c>
      <c r="BN111" s="86" t="str">
        <f>IF(AH111=Datos!$AM$2,15,"")</f>
        <v/>
      </c>
      <c r="BO111" s="86" t="str">
        <f>IF(AJ111=Datos!$AN$2,10,IF(AJ111=Datos!$AN$3,5,IF(AJ111=Datos!$AN$4,"","")))</f>
        <v/>
      </c>
      <c r="BP111" s="86">
        <f t="shared" si="13"/>
        <v>0</v>
      </c>
      <c r="BQ111" s="86" t="str">
        <f>IF(D111="","",IF(BP111&gt;=96,Datos!$AO$2,IF(BP111&gt;=86,Datos!$AO$3,IF(BP111&lt;86,Datos!$AO$4,""))))</f>
        <v/>
      </c>
      <c r="BR111" s="86" t="str">
        <f>IF(AN111="","",IF(AN111=Datos!$AP$2,Datos!$AO$2,IF(AN111=Datos!$AP$3,Datos!$AO$3,IF(AN111=Datos!$AP$4,Datos!$AO$4,""))))</f>
        <v/>
      </c>
      <c r="BS111" s="86" t="str">
        <f t="shared" si="14"/>
        <v/>
      </c>
      <c r="BT111" s="86" t="str">
        <f t="shared" si="15"/>
        <v/>
      </c>
      <c r="BU111" s="86" t="str">
        <f t="shared" si="16"/>
        <v/>
      </c>
      <c r="BV111" s="86" t="str">
        <f t="shared" si="17"/>
        <v/>
      </c>
      <c r="BW111" s="86" t="str">
        <f>IF(BV111=Datos!$AO$2,100,IF(BV111=Datos!$AO$3,50,IF(BV111=Datos!$AO$4,0,"")))</f>
        <v/>
      </c>
      <c r="BX111" s="92"/>
      <c r="BY111" s="92"/>
      <c r="BZ111" s="91"/>
    </row>
    <row r="112" spans="1:78" ht="15" customHeight="1">
      <c r="A112" s="18"/>
      <c r="BF112" s="41"/>
      <c r="BG112" s="20"/>
      <c r="BI112" s="85"/>
      <c r="BJ112" s="85"/>
      <c r="BK112" s="85"/>
      <c r="BL112" s="85"/>
      <c r="BM112" s="85"/>
      <c r="BN112" s="85"/>
      <c r="BO112" s="85" t="s">
        <v>545</v>
      </c>
      <c r="BP112" s="85">
        <f>IF(COUNTA(D102:D111)=0,0,SUM(BP102:BP111)/(COUNTA(D102:D111)))</f>
        <v>0</v>
      </c>
      <c r="BV112" s="86" t="s">
        <v>546</v>
      </c>
      <c r="BW112" s="86">
        <f>IF(COUNTA(D102:D111)=0,0,SUM(BW102:BW111)/(COUNTA(D102:S111)))</f>
        <v>0</v>
      </c>
      <c r="BX112" s="90" t="str">
        <f>IF(BW112="","",IF(BW112=100,Datos!$AO$2,IF(BW112&gt;=50,Datos!$AO$3,Datos!$AO$4)))</f>
        <v>Débil</v>
      </c>
      <c r="BY112" s="90" t="str">
        <f>IF(AZ102="","",AZ102)</f>
        <v/>
      </c>
      <c r="BZ112" s="90" t="str">
        <f>IF(OR(BX112="",BY112=""),"",IF($AK$13=1,0,IF(AND(BX112=Datos!$AO$2,BY112=Datos!$AR$2),2,IF(AND(BX112=Datos!$AO$2,BY112=Datos!$AR$3),1,IF(AND(BX112=Datos!$AO$2,BY112=Datos!$AR$4),0,IF(AND(BX112=Datos!$AO$3,BY112=Datos!$AR$2),1,IF(AND(BX112=Datos!$AO$3,BY112=Datos!$AR$3),0,IF(AND(BX112=Datos!$AO$3,BY112=Datos!$AR$4),0,IF(BX112=Datos!$AO$4,0,"")))))))))</f>
        <v/>
      </c>
    </row>
    <row r="113" spans="1:73" ht="15" customHeight="1" thickBot="1">
      <c r="A113" s="51"/>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52"/>
      <c r="AV113" s="52"/>
      <c r="AW113" s="52"/>
      <c r="AX113" s="52"/>
      <c r="AY113" s="52"/>
      <c r="AZ113" s="52"/>
      <c r="BA113" s="52"/>
      <c r="BB113" s="52"/>
      <c r="BC113" s="52"/>
      <c r="BD113" s="52"/>
      <c r="BE113" s="52"/>
      <c r="BF113" s="52"/>
      <c r="BG113" s="54"/>
    </row>
    <row r="114" spans="1:73" ht="32.25" customHeight="1" thickBot="1">
      <c r="A114" s="380" t="str">
        <f>IF(AK13=Datos!$A$6,"VALORACIÓN DE LA OPORTUNIDAD","VALORACIÓN DEL RIESGO")</f>
        <v>VALORACIÓN DEL RIESGO</v>
      </c>
      <c r="B114" s="381"/>
      <c r="C114" s="381"/>
      <c r="D114" s="381"/>
      <c r="E114" s="381"/>
      <c r="F114" s="381"/>
      <c r="G114" s="381"/>
      <c r="H114" s="381"/>
      <c r="I114" s="381"/>
      <c r="J114" s="382"/>
      <c r="K114" s="27"/>
      <c r="L114" s="27"/>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7"/>
      <c r="BO114" s="11" t="s">
        <v>545</v>
      </c>
      <c r="BP114" s="11">
        <f>IF(COUNTA(D102:S111)=0,0,SUM(BP102:BP106)/(COUNTA(D102:S111)))</f>
        <v>0</v>
      </c>
    </row>
    <row r="115" spans="1:73" ht="27" customHeight="1">
      <c r="A115" s="57"/>
      <c r="B115" s="175"/>
      <c r="C115" s="175"/>
      <c r="D115" s="175"/>
      <c r="E115" s="175"/>
      <c r="F115" s="175"/>
      <c r="G115" s="175"/>
      <c r="H115" s="175"/>
      <c r="I115" s="175"/>
      <c r="J115" s="175"/>
      <c r="K115" s="19"/>
      <c r="L115" s="19"/>
      <c r="BG115" s="20"/>
    </row>
    <row r="116" spans="1:73" ht="21" customHeight="1">
      <c r="A116" s="57"/>
      <c r="B116" s="175"/>
      <c r="C116" s="175"/>
      <c r="D116" s="175"/>
      <c r="E116" s="175"/>
      <c r="F116" s="175"/>
      <c r="G116" s="175"/>
      <c r="H116" s="175"/>
      <c r="I116" s="175"/>
      <c r="J116" s="175"/>
      <c r="K116" s="19"/>
      <c r="L116" s="19"/>
      <c r="U116" s="508" t="str">
        <f>IF(AK13=Datos!$A$6,"Número máximo de cuadrantes a aumentar","Número máximo de cuadrantes a disminuir")</f>
        <v>Número máximo de cuadrantes a disminuir</v>
      </c>
      <c r="V116" s="509"/>
      <c r="W116" s="510"/>
      <c r="X116" s="510"/>
      <c r="Y116" s="510"/>
      <c r="Z116" s="510"/>
      <c r="AA116" s="510"/>
      <c r="AB116" s="510"/>
      <c r="AC116" s="510"/>
      <c r="AD116" s="510"/>
      <c r="AE116" s="510"/>
      <c r="AF116" s="510"/>
      <c r="AG116" s="510"/>
      <c r="AH116" s="510"/>
      <c r="AI116" s="510"/>
      <c r="AJ116" s="510"/>
      <c r="AK116" s="511"/>
      <c r="BG116" s="20"/>
    </row>
    <row r="117" spans="1:73">
      <c r="A117" s="57"/>
      <c r="B117" s="175"/>
      <c r="C117" s="175"/>
      <c r="D117" s="175"/>
      <c r="E117" s="175"/>
      <c r="F117" s="175"/>
      <c r="G117" s="175"/>
      <c r="H117" s="175"/>
      <c r="I117" s="175"/>
      <c r="J117" s="175"/>
      <c r="K117" s="19"/>
      <c r="L117" s="19"/>
      <c r="U117" s="512" t="s">
        <v>485</v>
      </c>
      <c r="V117" s="513"/>
      <c r="W117" s="513"/>
      <c r="X117" s="513"/>
      <c r="Y117" s="513"/>
      <c r="Z117" s="514">
        <f>IF(COUNTA(D87:D96)=0,0,IF(BZ97=0,0,BZ97))</f>
        <v>0</v>
      </c>
      <c r="AA117" s="515"/>
      <c r="AE117" s="524" t="s">
        <v>487</v>
      </c>
      <c r="AF117" s="524"/>
      <c r="AG117" s="524"/>
      <c r="AH117" s="524"/>
      <c r="AI117" s="512"/>
      <c r="AJ117" s="516">
        <f>IF(COUNTA(D102:D111)=0,0,IF(BZ112=0,0,BZ112))</f>
        <v>0</v>
      </c>
      <c r="AK117" s="516"/>
      <c r="BG117" s="20"/>
    </row>
    <row r="118" spans="1:73">
      <c r="A118" s="57"/>
      <c r="B118" s="175"/>
      <c r="C118" s="175"/>
      <c r="D118" s="175"/>
      <c r="E118" s="175"/>
      <c r="F118" s="175"/>
      <c r="G118" s="175"/>
      <c r="H118" s="175"/>
      <c r="I118" s="175"/>
      <c r="J118" s="175"/>
      <c r="K118" s="19"/>
      <c r="L118" s="19"/>
      <c r="U118" s="32"/>
      <c r="V118" s="32"/>
      <c r="W118" s="32"/>
      <c r="X118" s="32"/>
      <c r="Y118" s="32"/>
      <c r="Z118" s="32"/>
      <c r="AA118" s="32"/>
      <c r="AE118" s="32"/>
      <c r="AF118" s="32"/>
      <c r="AG118" s="32"/>
      <c r="AH118" s="32"/>
      <c r="AI118" s="32"/>
      <c r="AJ118" s="32"/>
      <c r="AK118" s="32"/>
      <c r="BG118" s="20"/>
    </row>
    <row r="119" spans="1:73" ht="14.45" customHeight="1">
      <c r="A119" s="57"/>
      <c r="B119" s="175"/>
      <c r="C119" s="175"/>
      <c r="D119" s="175"/>
      <c r="E119" s="175"/>
      <c r="F119" s="175"/>
      <c r="G119" s="175"/>
      <c r="H119" s="175"/>
      <c r="I119" s="175"/>
      <c r="J119" s="175"/>
      <c r="K119" s="19"/>
      <c r="L119" s="19"/>
      <c r="BG119" s="20"/>
    </row>
    <row r="120" spans="1:73">
      <c r="A120" s="57"/>
      <c r="B120" s="175"/>
      <c r="C120" s="175"/>
      <c r="D120" s="175"/>
      <c r="E120" s="175"/>
      <c r="F120" s="175"/>
      <c r="G120" s="175"/>
      <c r="H120" s="175"/>
      <c r="I120" s="175"/>
      <c r="J120" s="175"/>
      <c r="K120" s="19"/>
      <c r="L120" s="19"/>
      <c r="BG120" s="20"/>
    </row>
    <row r="121" spans="1:73" ht="14.45" customHeight="1">
      <c r="A121" s="18"/>
      <c r="Z121" s="401" t="s">
        <v>486</v>
      </c>
      <c r="AA121" s="401"/>
      <c r="AB121" s="401"/>
      <c r="AC121" s="401"/>
      <c r="AD121" s="401"/>
      <c r="AE121" s="401"/>
      <c r="AF121" s="401"/>
      <c r="AG121" s="401"/>
      <c r="AH121" s="401"/>
      <c r="AI121" s="401"/>
      <c r="AJ121" s="401"/>
      <c r="AK121" s="401"/>
      <c r="BG121" s="20"/>
      <c r="BK121" s="372" t="s">
        <v>551</v>
      </c>
      <c r="BL121" s="372"/>
      <c r="BM121" s="372"/>
    </row>
    <row r="122" spans="1:73" ht="14.45" customHeight="1">
      <c r="A122" s="18"/>
      <c r="D122" s="455" t="s">
        <v>489</v>
      </c>
      <c r="E122" s="455"/>
      <c r="F122" s="455"/>
      <c r="G122" s="455"/>
      <c r="Z122" s="28"/>
      <c r="BG122" s="20"/>
      <c r="BK122" s="372"/>
      <c r="BL122" s="372"/>
      <c r="BM122" s="372"/>
      <c r="BN122" s="39"/>
      <c r="BO122" s="39"/>
      <c r="BP122" s="372" t="s">
        <v>482</v>
      </c>
      <c r="BQ122" s="372" t="s">
        <v>483</v>
      </c>
      <c r="BS122" s="11" t="s">
        <v>484</v>
      </c>
    </row>
    <row r="123" spans="1:73" ht="14.45" customHeight="1">
      <c r="A123" s="18"/>
      <c r="R123" s="460" t="str">
        <f>Datos!O2</f>
        <v>Rara vez   -  (1)</v>
      </c>
      <c r="S123" s="460"/>
      <c r="T123" s="460"/>
      <c r="U123" s="460"/>
      <c r="V123" s="460"/>
      <c r="W123" s="460"/>
      <c r="AB123" s="519" t="str">
        <f>IF(AK13=Datos!$A$6,"Escala de impacto-beneficio resultante","Escala de impacto resultante")</f>
        <v>Escala de impacto resultante</v>
      </c>
      <c r="AC123" s="432"/>
      <c r="AD123" s="432"/>
      <c r="AE123" s="432"/>
      <c r="AF123" s="432"/>
      <c r="AG123" s="432"/>
      <c r="AH123" s="432"/>
      <c r="AI123" s="432"/>
      <c r="AJ123" s="432"/>
      <c r="AK123" s="520"/>
      <c r="BG123" s="20"/>
      <c r="BK123" s="11" t="s">
        <v>485</v>
      </c>
      <c r="BL123" s="26" t="str">
        <f>IF(AK13=Datos!A6,BQ133,BL133)</f>
        <v/>
      </c>
      <c r="BM123" s="26" t="e">
        <f>INDEX($R$123:$W$127,$BL$123,1)</f>
        <v>#VALUE!</v>
      </c>
      <c r="BP123" s="399"/>
      <c r="BQ123" s="399"/>
      <c r="BS123" s="11" t="s">
        <v>485</v>
      </c>
      <c r="BT123" s="26" t="str">
        <f>IF($AK$13&lt;&gt;"",BL123,"")</f>
        <v/>
      </c>
      <c r="BU123" s="26" t="str">
        <f>IF($AK$13&lt;&gt;"",$BM$123,"")</f>
        <v/>
      </c>
    </row>
    <row r="124" spans="1:73" ht="14.45" customHeight="1">
      <c r="A124" s="18"/>
      <c r="R124" s="460" t="str">
        <f>Datos!O3</f>
        <v>Improbable   -  (2)</v>
      </c>
      <c r="S124" s="460"/>
      <c r="T124" s="460"/>
      <c r="U124" s="460"/>
      <c r="V124" s="460"/>
      <c r="W124" s="460"/>
      <c r="AB124" s="432">
        <f>AB66</f>
        <v>1</v>
      </c>
      <c r="AC124" s="432"/>
      <c r="AD124" s="432">
        <f>AD66</f>
        <v>2</v>
      </c>
      <c r="AE124" s="432"/>
      <c r="AF124" s="432">
        <f>AF66</f>
        <v>3</v>
      </c>
      <c r="AG124" s="432"/>
      <c r="AH124" s="432">
        <f>AH66</f>
        <v>4</v>
      </c>
      <c r="AI124" s="432"/>
      <c r="AJ124" s="432">
        <f>AJ66</f>
        <v>5</v>
      </c>
      <c r="AK124" s="432"/>
      <c r="BG124" s="20"/>
      <c r="BK124" s="11" t="s">
        <v>487</v>
      </c>
      <c r="BL124" s="26" t="str">
        <f>IF($AK$13&lt;&gt;"",(INDEX($BK$126:$BN$132,MATCH($BT$63,$BK$126:$BK$132,0),MATCH($AJ$117,$BK$127:$BN$127,0))),"")</f>
        <v/>
      </c>
      <c r="BM124" s="26" t="e">
        <f>INDEX($R$130:$W$134,$BL$124,1)</f>
        <v>#VALUE!</v>
      </c>
      <c r="BO124" s="11" t="s">
        <v>552</v>
      </c>
      <c r="BP124" s="26" t="str">
        <f>IF($AK$13&lt;&gt;"",(INDEX($BK$126:$BN$132,MATCH($BT$63,$BK$126:$BK$132,0),MATCH($AJ$117,$BK$127:$BN$127,0))),"")</f>
        <v/>
      </c>
      <c r="BQ124" s="26" t="e">
        <f>INDEX($R$130:$W$134,$BP$124+1,1)</f>
        <v>#VALUE!</v>
      </c>
      <c r="BS124" s="11" t="s">
        <v>487</v>
      </c>
      <c r="BT124" s="26" t="str">
        <f>IF($AK$13="","",IF($AK$13=1,$BP$124,$BL$124))</f>
        <v/>
      </c>
      <c r="BU124" s="26" t="str">
        <f>IF($AK$13="","",IF($AK$13=1,$BQ$124,$BM$124))</f>
        <v/>
      </c>
    </row>
    <row r="125" spans="1:73" ht="28.5" customHeight="1">
      <c r="A125" s="18"/>
      <c r="E125" s="525" t="s">
        <v>553</v>
      </c>
      <c r="F125" s="525"/>
      <c r="G125" s="525"/>
      <c r="H125" s="525"/>
      <c r="I125" s="525"/>
      <c r="J125" s="525"/>
      <c r="K125" s="525"/>
      <c r="L125" s="525"/>
      <c r="M125" s="525"/>
      <c r="N125" s="525"/>
      <c r="O125" s="525"/>
      <c r="P125" s="525"/>
      <c r="R125" s="460" t="str">
        <f>Datos!O4</f>
        <v>Posible   -  (3)</v>
      </c>
      <c r="S125" s="460"/>
      <c r="T125" s="460"/>
      <c r="U125" s="460"/>
      <c r="V125" s="460"/>
      <c r="W125" s="460"/>
      <c r="Z125" s="402" t="s">
        <v>492</v>
      </c>
      <c r="AA125" s="433">
        <f>AA67</f>
        <v>1</v>
      </c>
      <c r="AB125" s="383" t="str">
        <f>IF(ISERROR(BL140=TRUE),"",IF(BL140="","",BL140))</f>
        <v/>
      </c>
      <c r="AC125" s="384"/>
      <c r="AD125" s="383" t="str">
        <f>IF(ISERROR(BM140=TRUE),"",IF(BM140="","",BM140))</f>
        <v/>
      </c>
      <c r="AE125" s="384"/>
      <c r="AF125" s="387" t="str">
        <f>IF(ISERROR(BN140=TRUE),"",IF(BN140="","",BN140))</f>
        <v/>
      </c>
      <c r="AG125" s="388"/>
      <c r="AH125" s="391" t="str">
        <f>IF(ISERROR(BO140=TRUE),"",IF(BO140="","",BO140))</f>
        <v/>
      </c>
      <c r="AI125" s="392"/>
      <c r="AJ125" s="395" t="str">
        <f>IF(ISERROR(BP140=TRUE),"",IF(BP140="","",BP140))</f>
        <v/>
      </c>
      <c r="AK125" s="396"/>
      <c r="AP125" s="484" t="str">
        <f>IF(AK13=Datos!$A$6,"Zona de ubicación de la oportunidad","Zona de ubicación del riesgo")</f>
        <v>Zona de ubicación del riesgo</v>
      </c>
      <c r="AQ125" s="484"/>
      <c r="AR125" s="484"/>
      <c r="AS125" s="484"/>
      <c r="AT125" s="484"/>
      <c r="AU125" s="484"/>
      <c r="AV125" s="484"/>
      <c r="AW125" s="484"/>
      <c r="AX125" s="484"/>
      <c r="AY125" s="484"/>
      <c r="AZ125" s="484"/>
      <c r="BA125" s="484"/>
      <c r="BB125" s="484"/>
      <c r="BC125" s="484"/>
      <c r="BD125" s="484"/>
      <c r="BE125" s="484"/>
      <c r="BF125" s="484"/>
      <c r="BG125" s="20"/>
    </row>
    <row r="126" spans="1:73" ht="14.45" customHeight="1">
      <c r="A126" s="18"/>
      <c r="J126" s="40"/>
      <c r="K126" s="41"/>
      <c r="L126" s="41"/>
      <c r="M126" s="41"/>
      <c r="N126" s="41"/>
      <c r="O126" s="41"/>
      <c r="P126" s="42"/>
      <c r="R126" s="460" t="str">
        <f>Datos!O5</f>
        <v>Probable   -  (4)</v>
      </c>
      <c r="S126" s="460"/>
      <c r="T126" s="460"/>
      <c r="U126" s="460"/>
      <c r="V126" s="460"/>
      <c r="W126" s="460"/>
      <c r="Z126" s="403"/>
      <c r="AA126" s="433"/>
      <c r="AB126" s="385"/>
      <c r="AC126" s="386"/>
      <c r="AD126" s="385"/>
      <c r="AE126" s="386"/>
      <c r="AF126" s="389"/>
      <c r="AG126" s="390"/>
      <c r="AH126" s="393"/>
      <c r="AI126" s="394"/>
      <c r="AJ126" s="397"/>
      <c r="AK126" s="398"/>
      <c r="AP126" s="516" t="str">
        <f>IF(OR(J127="",J134=""),"",(INDEX($BK$65:$BP$70,MATCH($BU$123,$BK$65:$BK$70,0),MATCH($BU$124,$BK$65:$BP$65,0))))</f>
        <v/>
      </c>
      <c r="AQ126" s="516"/>
      <c r="AR126" s="516"/>
      <c r="AS126" s="516"/>
      <c r="AT126" s="516"/>
      <c r="AU126" s="516"/>
      <c r="AV126" s="516"/>
      <c r="AW126" s="516"/>
      <c r="AX126" s="516"/>
      <c r="AY126" s="516"/>
      <c r="AZ126" s="516"/>
      <c r="BA126" s="516"/>
      <c r="BB126" s="516"/>
      <c r="BC126" s="516"/>
      <c r="BD126" s="516"/>
      <c r="BE126" s="516"/>
      <c r="BF126" s="516"/>
      <c r="BG126" s="20"/>
      <c r="BK126" s="95"/>
      <c r="BL126" s="504" t="s">
        <v>554</v>
      </c>
      <c r="BM126" s="505"/>
      <c r="BN126" s="506"/>
      <c r="BP126" s="95"/>
      <c r="BQ126" s="504" t="s">
        <v>555</v>
      </c>
      <c r="BR126" s="505"/>
      <c r="BS126" s="506"/>
    </row>
    <row r="127" spans="1:73" ht="28.5" customHeight="1">
      <c r="A127" s="18"/>
      <c r="J127" s="507" t="str">
        <f>IF(J72="","",BU123)</f>
        <v/>
      </c>
      <c r="K127" s="507"/>
      <c r="L127" s="507"/>
      <c r="M127" s="507"/>
      <c r="N127" s="507"/>
      <c r="O127" s="507"/>
      <c r="P127" s="507"/>
      <c r="R127" s="460" t="str">
        <f>Datos!O6</f>
        <v>Casi seguro   -  (5)</v>
      </c>
      <c r="S127" s="460"/>
      <c r="T127" s="460"/>
      <c r="U127" s="460"/>
      <c r="V127" s="460"/>
      <c r="W127" s="460"/>
      <c r="Z127" s="403"/>
      <c r="AA127" s="433">
        <f>AA69</f>
        <v>2</v>
      </c>
      <c r="AB127" s="383" t="str">
        <f>IF(ISERROR(BL141=TRUE),"",IF(BL141="","",BL141))</f>
        <v/>
      </c>
      <c r="AC127" s="384"/>
      <c r="AD127" s="383" t="str">
        <f>IF(ISERROR(BM141=TRUE),"",IF(BM141="","",BM141))</f>
        <v/>
      </c>
      <c r="AE127" s="384"/>
      <c r="AF127" s="387" t="str">
        <f>IF(ISERROR(BN141=TRUE),"",IF(BN141="","",BN141))</f>
        <v/>
      </c>
      <c r="AG127" s="388"/>
      <c r="AH127" s="391" t="str">
        <f>IF(ISERROR(BO141=TRUE),"",IF(BO141="","",BO141))</f>
        <v/>
      </c>
      <c r="AI127" s="392"/>
      <c r="AJ127" s="395" t="str">
        <f>IF(ISERROR(BP141=TRUE),"",IF(BP141="","",BP141))</f>
        <v/>
      </c>
      <c r="AK127" s="396"/>
      <c r="AP127" s="516"/>
      <c r="AQ127" s="516"/>
      <c r="AR127" s="516"/>
      <c r="AS127" s="516"/>
      <c r="AT127" s="516"/>
      <c r="AU127" s="516"/>
      <c r="AV127" s="516"/>
      <c r="AW127" s="516"/>
      <c r="AX127" s="516"/>
      <c r="AY127" s="516"/>
      <c r="AZ127" s="516"/>
      <c r="BA127" s="516"/>
      <c r="BB127" s="516"/>
      <c r="BC127" s="516"/>
      <c r="BD127" s="516"/>
      <c r="BE127" s="516"/>
      <c r="BF127" s="516"/>
      <c r="BG127" s="20"/>
      <c r="BK127" s="96" t="s">
        <v>556</v>
      </c>
      <c r="BL127" s="96">
        <v>0</v>
      </c>
      <c r="BM127" s="96">
        <v>1</v>
      </c>
      <c r="BN127" s="96">
        <v>2</v>
      </c>
      <c r="BO127" s="37"/>
      <c r="BP127" s="96" t="s">
        <v>556</v>
      </c>
      <c r="BQ127" s="96">
        <v>0</v>
      </c>
      <c r="BR127" s="96">
        <v>1</v>
      </c>
      <c r="BS127" s="96">
        <v>2</v>
      </c>
    </row>
    <row r="128" spans="1:73" ht="14.45" customHeight="1">
      <c r="A128" s="18"/>
      <c r="J128" s="43"/>
      <c r="K128" s="44"/>
      <c r="L128" s="44"/>
      <c r="M128" s="44"/>
      <c r="N128" s="44"/>
      <c r="O128" s="44"/>
      <c r="P128" s="45"/>
      <c r="Z128" s="403"/>
      <c r="AA128" s="433"/>
      <c r="AB128" s="385"/>
      <c r="AC128" s="386"/>
      <c r="AD128" s="385"/>
      <c r="AE128" s="386"/>
      <c r="AF128" s="389"/>
      <c r="AG128" s="390"/>
      <c r="AH128" s="393"/>
      <c r="AI128" s="394"/>
      <c r="AJ128" s="397"/>
      <c r="AK128" s="398"/>
      <c r="BG128" s="20"/>
      <c r="BK128" s="96">
        <v>1</v>
      </c>
      <c r="BL128" s="96">
        <v>1</v>
      </c>
      <c r="BM128" s="96">
        <v>1</v>
      </c>
      <c r="BN128" s="96">
        <v>1</v>
      </c>
      <c r="BO128" s="37"/>
      <c r="BP128" s="96">
        <v>1</v>
      </c>
      <c r="BQ128" s="96">
        <v>1</v>
      </c>
      <c r="BR128" s="96">
        <v>2</v>
      </c>
      <c r="BS128" s="96">
        <v>3</v>
      </c>
    </row>
    <row r="129" spans="1:71" ht="14.45" customHeight="1">
      <c r="A129" s="18"/>
      <c r="R129" s="58"/>
      <c r="S129" s="58"/>
      <c r="Z129" s="403"/>
      <c r="AA129" s="433">
        <f>AA71</f>
        <v>3</v>
      </c>
      <c r="AB129" s="383" t="str">
        <f>IF(ISERROR(BL142=TRUE),"",IF(BL142="","",BL142))</f>
        <v/>
      </c>
      <c r="AC129" s="384"/>
      <c r="AD129" s="387" t="str">
        <f>IF(ISERROR(BM142=TRUE),"",IF(BM142="","",BM142))</f>
        <v/>
      </c>
      <c r="AE129" s="388"/>
      <c r="AF129" s="391" t="str">
        <f>IF(ISERROR(BN142=TRUE),"",IF(BN142="","",BN142))</f>
        <v/>
      </c>
      <c r="AG129" s="392"/>
      <c r="AH129" s="395" t="str">
        <f>IF(ISERROR(BO142=TRUE),"",IF(BO142="","",BO142))</f>
        <v/>
      </c>
      <c r="AI129" s="396"/>
      <c r="AJ129" s="395" t="str">
        <f>IF(ISERROR(BP142=TRUE),"",IF(BP142="","",BP142))</f>
        <v/>
      </c>
      <c r="AK129" s="396"/>
      <c r="AP129" s="484" t="s">
        <v>495</v>
      </c>
      <c r="AQ129" s="484"/>
      <c r="AR129" s="484"/>
      <c r="AS129" s="484"/>
      <c r="AT129" s="484"/>
      <c r="AU129" s="484"/>
      <c r="AV129" s="484"/>
      <c r="AW129" s="484"/>
      <c r="AX129" s="484"/>
      <c r="AY129" s="484"/>
      <c r="AZ129" s="484"/>
      <c r="BA129" s="484"/>
      <c r="BB129" s="484"/>
      <c r="BC129" s="484"/>
      <c r="BD129" s="484"/>
      <c r="BE129" s="484"/>
      <c r="BF129" s="484"/>
      <c r="BG129" s="20"/>
      <c r="BK129" s="96">
        <v>2</v>
      </c>
      <c r="BL129" s="96">
        <v>2</v>
      </c>
      <c r="BM129" s="96">
        <v>1</v>
      </c>
      <c r="BN129" s="96">
        <v>1</v>
      </c>
      <c r="BO129" s="37"/>
      <c r="BP129" s="96">
        <v>2</v>
      </c>
      <c r="BQ129" s="96">
        <v>2</v>
      </c>
      <c r="BR129" s="96">
        <v>3</v>
      </c>
      <c r="BS129" s="96">
        <v>4</v>
      </c>
    </row>
    <row r="130" spans="1:71" ht="28.5" customHeight="1">
      <c r="A130" s="18"/>
      <c r="R130" s="460" t="str">
        <f>IF($AK$13=1,Datos!P2,IF(OR($AK$13=2,$AK$13=3,$AK$13=4),Datos!Q2,IF($AK$13=5,Datos!R2,"")))</f>
        <v/>
      </c>
      <c r="S130" s="460"/>
      <c r="T130" s="460"/>
      <c r="U130" s="460"/>
      <c r="V130" s="460"/>
      <c r="W130" s="460"/>
      <c r="Z130" s="403"/>
      <c r="AA130" s="433"/>
      <c r="AB130" s="385"/>
      <c r="AC130" s="386"/>
      <c r="AD130" s="389"/>
      <c r="AE130" s="390"/>
      <c r="AF130" s="393"/>
      <c r="AG130" s="394"/>
      <c r="AH130" s="397"/>
      <c r="AI130" s="398"/>
      <c r="AJ130" s="397"/>
      <c r="AK130" s="398"/>
      <c r="AP130" s="400"/>
      <c r="AQ130" s="400"/>
      <c r="AR130" s="400"/>
      <c r="AS130" s="400"/>
      <c r="AT130" s="400"/>
      <c r="AU130" s="400"/>
      <c r="AV130" s="400"/>
      <c r="AW130" s="400"/>
      <c r="AX130" s="400"/>
      <c r="AY130" s="400"/>
      <c r="AZ130" s="400"/>
      <c r="BA130" s="400"/>
      <c r="BB130" s="400"/>
      <c r="BC130" s="400"/>
      <c r="BD130" s="400"/>
      <c r="BE130" s="400"/>
      <c r="BF130" s="400"/>
      <c r="BG130" s="20"/>
      <c r="BK130" s="96">
        <v>3</v>
      </c>
      <c r="BL130" s="96">
        <v>3</v>
      </c>
      <c r="BM130" s="96">
        <v>2</v>
      </c>
      <c r="BN130" s="96">
        <v>1</v>
      </c>
      <c r="BO130" s="37"/>
      <c r="BP130" s="96">
        <v>3</v>
      </c>
      <c r="BQ130" s="96">
        <v>3</v>
      </c>
      <c r="BR130" s="96">
        <v>4</v>
      </c>
      <c r="BS130" s="96">
        <v>5</v>
      </c>
    </row>
    <row r="131" spans="1:71" ht="14.45" customHeight="1">
      <c r="A131" s="18"/>
      <c r="R131" s="460" t="str">
        <f>IF($AK$13=1,Datos!P3,IF(OR($AK$13=2,$AK$13=3,$AK$13=4),Datos!Q3,IF($AK$13=5,Datos!R3,"")))</f>
        <v/>
      </c>
      <c r="S131" s="460"/>
      <c r="T131" s="460"/>
      <c r="U131" s="460"/>
      <c r="V131" s="460"/>
      <c r="W131" s="460"/>
      <c r="Z131" s="403"/>
      <c r="AA131" s="433">
        <f>AA73</f>
        <v>4</v>
      </c>
      <c r="AB131" s="387" t="str">
        <f>IF(ISERROR(BL143=TRUE),"",IF(BL143="","",BL143))</f>
        <v/>
      </c>
      <c r="AC131" s="388"/>
      <c r="AD131" s="391" t="str">
        <f>IF(ISERROR(BM143=TRUE),"",IF(BM143="","",BM143))</f>
        <v/>
      </c>
      <c r="AE131" s="392"/>
      <c r="AF131" s="391" t="str">
        <f>IF(ISERROR(BN143=TRUE),"",IF(BN143="","",BN143))</f>
        <v/>
      </c>
      <c r="AG131" s="392"/>
      <c r="AH131" s="395" t="str">
        <f>IF(ISERROR(BO143=TRUE),"",IF(BO143="","",BO143))</f>
        <v/>
      </c>
      <c r="AI131" s="396"/>
      <c r="AJ131" s="395" t="str">
        <f>IF(ISERROR(BP143=TRUE),"",IF(BP143="","",BP143))</f>
        <v/>
      </c>
      <c r="AK131" s="396"/>
      <c r="AP131" s="400"/>
      <c r="AQ131" s="400"/>
      <c r="AR131" s="400"/>
      <c r="AS131" s="400"/>
      <c r="AT131" s="400"/>
      <c r="AU131" s="400"/>
      <c r="AV131" s="400"/>
      <c r="AW131" s="400"/>
      <c r="AX131" s="400"/>
      <c r="AY131" s="400"/>
      <c r="AZ131" s="400"/>
      <c r="BA131" s="400"/>
      <c r="BB131" s="400"/>
      <c r="BC131" s="400"/>
      <c r="BD131" s="400"/>
      <c r="BE131" s="400"/>
      <c r="BF131" s="400"/>
      <c r="BG131" s="20"/>
      <c r="BK131" s="96">
        <v>4</v>
      </c>
      <c r="BL131" s="96">
        <v>4</v>
      </c>
      <c r="BM131" s="96">
        <v>3</v>
      </c>
      <c r="BN131" s="96">
        <v>2</v>
      </c>
      <c r="BO131" s="37"/>
      <c r="BP131" s="96">
        <v>4</v>
      </c>
      <c r="BQ131" s="96">
        <v>4</v>
      </c>
      <c r="BR131" s="96">
        <v>5</v>
      </c>
      <c r="BS131" s="96">
        <v>5</v>
      </c>
    </row>
    <row r="132" spans="1:71" ht="28.5" customHeight="1">
      <c r="A132" s="18"/>
      <c r="E132" s="97" t="str">
        <f>IF(AK13=Datos!$A$6,"Nueva escala de impacto-beneficio","Nueva escala de impacto")</f>
        <v>Nueva escala de impacto</v>
      </c>
      <c r="F132" s="97"/>
      <c r="G132" s="59"/>
      <c r="H132" s="59"/>
      <c r="I132" s="59"/>
      <c r="J132" s="59"/>
      <c r="K132" s="59"/>
      <c r="L132" s="59"/>
      <c r="M132" s="59"/>
      <c r="N132" s="59"/>
      <c r="O132" s="59"/>
      <c r="P132" s="59"/>
      <c r="R132" s="460" t="str">
        <f>IF($AK$13=1,Datos!P4,IF(OR($AK$13=2,$AK$13=3,$AK$13=4),Datos!Q4,IF($AK$13=5,Datos!R4,"")))</f>
        <v/>
      </c>
      <c r="S132" s="460"/>
      <c r="T132" s="460"/>
      <c r="U132" s="460"/>
      <c r="V132" s="460"/>
      <c r="W132" s="460"/>
      <c r="Z132" s="403"/>
      <c r="AA132" s="433"/>
      <c r="AB132" s="389"/>
      <c r="AC132" s="390"/>
      <c r="AD132" s="393"/>
      <c r="AE132" s="394"/>
      <c r="AF132" s="393"/>
      <c r="AG132" s="394"/>
      <c r="AH132" s="397"/>
      <c r="AI132" s="398"/>
      <c r="AJ132" s="397"/>
      <c r="AK132" s="398"/>
      <c r="AP132" s="400"/>
      <c r="AQ132" s="400"/>
      <c r="AR132" s="400"/>
      <c r="AS132" s="400"/>
      <c r="AT132" s="400"/>
      <c r="AU132" s="400"/>
      <c r="AV132" s="400"/>
      <c r="AW132" s="400"/>
      <c r="AX132" s="400"/>
      <c r="AY132" s="400"/>
      <c r="AZ132" s="400"/>
      <c r="BA132" s="400"/>
      <c r="BB132" s="400"/>
      <c r="BC132" s="400"/>
      <c r="BD132" s="400"/>
      <c r="BE132" s="400"/>
      <c r="BF132" s="400"/>
      <c r="BG132" s="20"/>
      <c r="BK132" s="96">
        <v>5</v>
      </c>
      <c r="BL132" s="96">
        <v>5</v>
      </c>
      <c r="BM132" s="96">
        <v>4</v>
      </c>
      <c r="BN132" s="96">
        <v>3</v>
      </c>
      <c r="BO132" s="37"/>
      <c r="BP132" s="96">
        <v>5</v>
      </c>
      <c r="BQ132" s="96">
        <v>5</v>
      </c>
      <c r="BR132" s="96">
        <v>5</v>
      </c>
      <c r="BS132" s="96">
        <v>5</v>
      </c>
    </row>
    <row r="133" spans="1:71" ht="14.45" customHeight="1">
      <c r="A133" s="18"/>
      <c r="J133" s="60"/>
      <c r="K133" s="61"/>
      <c r="L133" s="61"/>
      <c r="M133" s="61"/>
      <c r="N133" s="61"/>
      <c r="O133" s="61"/>
      <c r="P133" s="62"/>
      <c r="Q133" s="63"/>
      <c r="R133" s="460" t="str">
        <f>IF($AK$13=1,Datos!P5,IF(OR($AK$13=2,$AK$13=3,$AK$13=4),Datos!Q5,IF($AK$13=5,Datos!R5,"")))</f>
        <v/>
      </c>
      <c r="S133" s="460"/>
      <c r="T133" s="460"/>
      <c r="U133" s="460"/>
      <c r="V133" s="460"/>
      <c r="W133" s="460"/>
      <c r="Z133" s="403"/>
      <c r="AA133" s="433">
        <f>AA75</f>
        <v>5</v>
      </c>
      <c r="AB133" s="391" t="str">
        <f>IF(ISERROR(BL144=TRUE),"",IF(BL144="","",BL144))</f>
        <v/>
      </c>
      <c r="AC133" s="392"/>
      <c r="AD133" s="391" t="str">
        <f>IF(ISERROR(BM144=TRUE),"",IF(BM144="","",BM144))</f>
        <v/>
      </c>
      <c r="AE133" s="392"/>
      <c r="AF133" s="395" t="str">
        <f>IF(ISERROR(BN144=TRUE),"",IF(BN144="","",BN144))</f>
        <v/>
      </c>
      <c r="AG133" s="396"/>
      <c r="AH133" s="395" t="str">
        <f>IF(ISERROR(BO144=TRUE),"",IF(BO144="","",BO144))</f>
        <v/>
      </c>
      <c r="AI133" s="396"/>
      <c r="AJ133" s="395" t="str">
        <f>IF(ISERROR(BP144=TRUE),"",IF(BP144="","",BP144))</f>
        <v/>
      </c>
      <c r="AK133" s="396"/>
      <c r="AP133" s="400"/>
      <c r="AQ133" s="400"/>
      <c r="AR133" s="400"/>
      <c r="AS133" s="400"/>
      <c r="AT133" s="400"/>
      <c r="AU133" s="400"/>
      <c r="AV133" s="400"/>
      <c r="AW133" s="400"/>
      <c r="AX133" s="400"/>
      <c r="AY133" s="400"/>
      <c r="AZ133" s="400"/>
      <c r="BA133" s="400"/>
      <c r="BB133" s="400"/>
      <c r="BC133" s="400"/>
      <c r="BD133" s="400"/>
      <c r="BE133" s="400"/>
      <c r="BF133" s="400"/>
      <c r="BG133" s="20"/>
      <c r="BK133" s="11" t="s">
        <v>485</v>
      </c>
      <c r="BL133" s="86" t="str">
        <f>IF($AK$13="","",IF($AK$13&lt;&gt;Datos!A6,(INDEX($BK$126:$BN$132,MATCH($BT$62,$BK$126:$BK$132,0),MATCH($Z$117,$BK$127:$BN$127,0)))))</f>
        <v/>
      </c>
      <c r="BP133" s="11" t="s">
        <v>485</v>
      </c>
      <c r="BQ133" s="64" t="str">
        <f>IF($AK$13="","",IF($AK$13=Datos!A6,(INDEX(BP126:BS132,MATCH($BT$62,BP126:BP132,0),MATCH($Z$117,BP127:BS127,0)))))</f>
        <v/>
      </c>
    </row>
    <row r="134" spans="1:71" ht="28.5" customHeight="1">
      <c r="A134" s="18"/>
      <c r="J134" s="507" t="str">
        <f>IF(J79="","",BU124)</f>
        <v/>
      </c>
      <c r="K134" s="507"/>
      <c r="L134" s="507"/>
      <c r="M134" s="507"/>
      <c r="N134" s="507"/>
      <c r="O134" s="507"/>
      <c r="P134" s="507"/>
      <c r="R134" s="460" t="str">
        <f>IF($AK$13=1,Datos!P6,IF(OR($AK$13=2,$AK$13=3,$AK$13=4),Datos!Q6,IF($AK$13=5,Datos!R6,"")))</f>
        <v/>
      </c>
      <c r="S134" s="460"/>
      <c r="T134" s="460"/>
      <c r="U134" s="460"/>
      <c r="V134" s="460"/>
      <c r="W134" s="460"/>
      <c r="Z134" s="404"/>
      <c r="AA134" s="433"/>
      <c r="AB134" s="393"/>
      <c r="AC134" s="394"/>
      <c r="AD134" s="393"/>
      <c r="AE134" s="394"/>
      <c r="AF134" s="397"/>
      <c r="AG134" s="398"/>
      <c r="AH134" s="397"/>
      <c r="AI134" s="398"/>
      <c r="AJ134" s="397"/>
      <c r="AK134" s="398"/>
      <c r="AP134" s="400"/>
      <c r="AQ134" s="400"/>
      <c r="AR134" s="400"/>
      <c r="AS134" s="400"/>
      <c r="AT134" s="400"/>
      <c r="AU134" s="400"/>
      <c r="AV134" s="400"/>
      <c r="AW134" s="400"/>
      <c r="AX134" s="400"/>
      <c r="AY134" s="400"/>
      <c r="AZ134" s="400"/>
      <c r="BA134" s="400"/>
      <c r="BB134" s="400"/>
      <c r="BC134" s="400"/>
      <c r="BD134" s="400"/>
      <c r="BE134" s="400"/>
      <c r="BF134" s="400"/>
      <c r="BG134" s="20"/>
      <c r="BK134" s="11" t="s">
        <v>487</v>
      </c>
      <c r="BL134" s="26" t="str">
        <f>IF($AK$13="","",IF($AK$13&lt;&gt;Datos!A6,(INDEX($BK$126:$BN$132,MATCH($BT$63,$BK$126:$BK$132,0),MATCH($AJ$117,$BK$127:$BN$127,0)))))</f>
        <v/>
      </c>
      <c r="BP134" s="11" t="s">
        <v>487</v>
      </c>
      <c r="BQ134" s="64" t="str">
        <f>IF($AK$13="","",IF($AK$13=Datos!A6,(INDEX(BP126:BS132,MATCH($BT$63,BP126:BP132,0),MATCH($AJ$117,BP127:BS127,0)))))</f>
        <v/>
      </c>
    </row>
    <row r="135" spans="1:71" ht="15" customHeight="1">
      <c r="A135" s="18"/>
      <c r="J135" s="43"/>
      <c r="K135" s="44"/>
      <c r="L135" s="44"/>
      <c r="M135" s="44"/>
      <c r="N135" s="44"/>
      <c r="O135" s="44"/>
      <c r="P135" s="45"/>
      <c r="Z135" s="48"/>
      <c r="AP135" s="141"/>
      <c r="AQ135" s="141"/>
      <c r="AR135" s="141"/>
      <c r="AS135" s="141"/>
      <c r="AT135" s="141"/>
      <c r="AU135" s="141"/>
      <c r="AV135" s="141"/>
      <c r="AW135" s="141"/>
      <c r="AX135" s="141"/>
      <c r="AY135" s="141"/>
      <c r="AZ135" s="141"/>
      <c r="BA135" s="141"/>
      <c r="BB135" s="141"/>
      <c r="BG135" s="20"/>
    </row>
    <row r="136" spans="1:71" ht="15" hidden="1" customHeight="1">
      <c r="A136" s="18"/>
      <c r="AP136" s="141"/>
      <c r="AQ136" s="141"/>
      <c r="AR136" s="141"/>
      <c r="AS136" s="141"/>
      <c r="AT136" s="141"/>
      <c r="AU136" s="141"/>
      <c r="AV136" s="141"/>
      <c r="AW136" s="141"/>
      <c r="AX136" s="141"/>
      <c r="AY136" s="141"/>
      <c r="AZ136" s="141"/>
      <c r="BA136" s="141"/>
      <c r="BB136" s="141"/>
      <c r="BG136" s="20"/>
    </row>
    <row r="137" spans="1:71" ht="15" hidden="1" customHeight="1">
      <c r="A137" s="18"/>
      <c r="Z137" s="49"/>
      <c r="BG137" s="20"/>
    </row>
    <row r="138" spans="1:71" ht="15" hidden="1" customHeight="1">
      <c r="A138" s="18"/>
      <c r="J138" s="60"/>
      <c r="K138" s="61"/>
      <c r="L138" s="61"/>
      <c r="M138" s="61"/>
      <c r="N138" s="61"/>
      <c r="O138" s="61"/>
      <c r="P138" s="62"/>
      <c r="Z138" s="49"/>
      <c r="BG138" s="20"/>
    </row>
    <row r="139" spans="1:71" ht="15" customHeight="1">
      <c r="A139" s="18"/>
      <c r="Z139" s="49"/>
      <c r="BG139" s="20"/>
      <c r="BL139" s="11" t="s">
        <v>558</v>
      </c>
    </row>
    <row r="140" spans="1:71" ht="15" customHeight="1" thickBot="1">
      <c r="A140" s="51"/>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3"/>
      <c r="AA140" s="52"/>
      <c r="AB140" s="52"/>
      <c r="AC140" s="52"/>
      <c r="AD140" s="52"/>
      <c r="AE140" s="52"/>
      <c r="AF140" s="52"/>
      <c r="AG140" s="52"/>
      <c r="AH140" s="52"/>
      <c r="AI140" s="52"/>
      <c r="AJ140" s="52"/>
      <c r="AK140" s="52"/>
      <c r="AL140" s="52"/>
      <c r="AM140" s="52"/>
      <c r="AN140" s="52"/>
      <c r="AO140" s="52"/>
      <c r="AP140" s="52"/>
      <c r="AQ140" s="52"/>
      <c r="AR140" s="52"/>
      <c r="AS140" s="52"/>
      <c r="AT140" s="52"/>
      <c r="AU140" s="52"/>
      <c r="AV140" s="52"/>
      <c r="AW140" s="52"/>
      <c r="AX140" s="52"/>
      <c r="AY140" s="52"/>
      <c r="AZ140" s="52"/>
      <c r="BA140" s="52"/>
      <c r="BB140" s="52"/>
      <c r="BC140" s="52"/>
      <c r="BD140" s="52"/>
      <c r="BE140" s="52"/>
      <c r="BF140" s="52"/>
      <c r="BG140" s="54"/>
      <c r="BK140" s="11">
        <f>AA125</f>
        <v>1</v>
      </c>
      <c r="BL140" s="26" t="str">
        <f>IF(AK13="","",IF(AND(BK66=$BU$123,$BL$65=$BU$124),"X",""))</f>
        <v/>
      </c>
      <c r="BM140" s="26" t="str">
        <f>IF(AK13="","",IF(AND(BK66=$BU$123,$BM$65=$BU$124),"X",""))</f>
        <v/>
      </c>
      <c r="BN140" s="26" t="str">
        <f>IF(AK13="","",IF(AND(BK66=$BU$123,$BN$65=$BU$124),"X",""))</f>
        <v/>
      </c>
      <c r="BO140" s="26" t="str">
        <f>IF(AK13="","",IF(AND(BK66=$BU$123,$BO$65=$BU$124),"X",""))</f>
        <v/>
      </c>
      <c r="BP140" s="26" t="str">
        <f>IF(AK13="","",IF(AND(BK66=$BU$123,$BP$65=$BU$124),"X",""))</f>
        <v/>
      </c>
    </row>
    <row r="141" spans="1:71" ht="32.25" customHeight="1" thickBot="1">
      <c r="A141" s="501" t="str">
        <f>IF(AK13=Datos!$A$6,"TRATAMIENTO DE LA OPORTUNIDAD","TRATAMIENTO DEL RIESGO")</f>
        <v>TRATAMIENTO DEL RIESGO</v>
      </c>
      <c r="B141" s="502"/>
      <c r="C141" s="502"/>
      <c r="D141" s="502"/>
      <c r="E141" s="502"/>
      <c r="F141" s="502"/>
      <c r="G141" s="502"/>
      <c r="H141" s="502"/>
      <c r="I141" s="502"/>
      <c r="J141" s="503"/>
      <c r="BF141" s="16"/>
      <c r="BG141" s="20"/>
      <c r="BK141" s="11">
        <f>AA127</f>
        <v>2</v>
      </c>
      <c r="BL141" s="26" t="str">
        <f>IF(AK13="","",IF(AND(BK67=$BU$123,$BL$65=$BU$124),"X",""))</f>
        <v/>
      </c>
      <c r="BM141" s="26" t="str">
        <f>IF(AK13="","",IF(AND(BK67=$BU$123,$BM$65=$BU$124),"X",""))</f>
        <v/>
      </c>
      <c r="BN141" s="26" t="str">
        <f>IF(AK13="","",IF(AND(BK67=$BU$123,$BN$65=$BU$124),"X",""))</f>
        <v/>
      </c>
      <c r="BO141" s="26" t="str">
        <f>IF(AK13="","",IF(AND(BK67=$BU$123,$BO$65=$BU$124),"X",""))</f>
        <v/>
      </c>
      <c r="BP141" s="26" t="str">
        <f>IF(AK13="","",IF(AND(BK67=$BU$123,$BP$65=$BU$124),"X",""))</f>
        <v/>
      </c>
    </row>
    <row r="142" spans="1:71" ht="14.45" customHeight="1">
      <c r="A142" s="65"/>
      <c r="B142" s="66"/>
      <c r="C142" s="66"/>
      <c r="D142" s="67"/>
      <c r="E142" s="67"/>
      <c r="F142" s="67"/>
      <c r="G142" s="67"/>
      <c r="H142" s="67"/>
      <c r="I142" s="67"/>
      <c r="J142" s="67"/>
      <c r="BG142" s="20"/>
      <c r="BK142" s="11">
        <f>AA129</f>
        <v>3</v>
      </c>
      <c r="BL142" s="26" t="str">
        <f>IF(AK13="","",IF(AND(BK68=$BU$123,$BL$65=$BU$124),"X",""))</f>
        <v/>
      </c>
      <c r="BM142" s="26" t="str">
        <f>IF(AK13="","",IF(AND(BK68=$BU$123,$BM$65=$BU$124),"X",""))</f>
        <v/>
      </c>
      <c r="BN142" s="26" t="str">
        <f>IF(AK13="","",IF(AND(BK68=$BU$123,$BN$65=$BU$124),"X",""))</f>
        <v/>
      </c>
      <c r="BO142" s="26" t="str">
        <f>IF(AK13="","",IF(AND(BK68=$BU$123,$BO$65=$BU$124),"X",""))</f>
        <v/>
      </c>
      <c r="BP142" s="26" t="str">
        <f>IF(AK13="","",IF(AND(BK68=$BU$123,$BP$65=$BU$124),"X",""))</f>
        <v/>
      </c>
    </row>
    <row r="143" spans="1:71" ht="15.75" thickBot="1">
      <c r="A143" s="18"/>
      <c r="D143" s="40"/>
      <c r="E143" s="41"/>
      <c r="F143" s="41"/>
      <c r="G143" s="41"/>
      <c r="H143" s="41"/>
      <c r="I143" s="41"/>
      <c r="J143" s="41"/>
      <c r="K143" s="41"/>
      <c r="L143" s="41"/>
      <c r="M143" s="41"/>
      <c r="N143" s="41"/>
      <c r="O143" s="41"/>
      <c r="P143" s="41"/>
      <c r="Q143" s="41"/>
      <c r="R143" s="41"/>
      <c r="S143" s="41"/>
      <c r="T143" s="41"/>
      <c r="U143" s="41"/>
      <c r="V143" s="41"/>
      <c r="W143" s="41"/>
      <c r="X143" s="41"/>
      <c r="Y143" s="41"/>
      <c r="Z143" s="41"/>
      <c r="AA143" s="41"/>
      <c r="AB143" s="41"/>
      <c r="AC143" s="41"/>
      <c r="AD143" s="41"/>
      <c r="AE143" s="41"/>
      <c r="AF143" s="41"/>
      <c r="AG143" s="41"/>
      <c r="AH143" s="41"/>
      <c r="AI143" s="41"/>
      <c r="AJ143" s="41"/>
      <c r="AK143" s="41"/>
      <c r="AL143" s="41"/>
      <c r="AM143" s="41"/>
      <c r="AN143" s="41"/>
      <c r="AO143" s="41"/>
      <c r="AP143" s="41"/>
      <c r="AQ143" s="41"/>
      <c r="AR143" s="41"/>
      <c r="AS143" s="41"/>
      <c r="AT143" s="41"/>
      <c r="AU143" s="41"/>
      <c r="AV143" s="41"/>
      <c r="AW143" s="41"/>
      <c r="AX143" s="41"/>
      <c r="AY143" s="41"/>
      <c r="AZ143" s="41"/>
      <c r="BA143" s="41"/>
      <c r="BB143" s="41"/>
      <c r="BC143" s="41"/>
      <c r="BD143" s="41"/>
      <c r="BE143" s="41"/>
      <c r="BF143" s="42"/>
      <c r="BG143" s="20"/>
      <c r="BK143" s="11">
        <f>AA131</f>
        <v>4</v>
      </c>
      <c r="BL143" s="26" t="str">
        <f>IF(AK13="","",IF(AND(BK69=$BU$123,$BL$65=$BU$124),"X",""))</f>
        <v/>
      </c>
      <c r="BM143" s="26" t="str">
        <f>IF(AK13="","",IF(AND(BK69=$BU$123,$BM$65=$BU$124),"X",""))</f>
        <v/>
      </c>
      <c r="BN143" s="26" t="str">
        <f>IF(AK13="","",IF(AND(BK69=$BU$123,$BN$65=$BU$124),"X",""))</f>
        <v/>
      </c>
      <c r="BO143" s="26" t="str">
        <f>IF(AK13="","",IF(AND(BK69=$BU$123,$BO$65=$BU$124),"X",""))</f>
        <v/>
      </c>
      <c r="BP143" s="26" t="str">
        <f>IF(AK13="","",IF(AND(BK69=$BU$123,$BP$65=$BU$124),"X",""))</f>
        <v/>
      </c>
    </row>
    <row r="144" spans="1:71" ht="15" customHeight="1">
      <c r="A144" s="18"/>
      <c r="D144" s="37"/>
      <c r="F144" s="19"/>
      <c r="G144" s="603" t="str">
        <f>IF(AK13=Datos!$A$6,"Manejo de la oportunidad:","Manejo del riesgo:")</f>
        <v>Manejo del riesgo:</v>
      </c>
      <c r="H144" s="603"/>
      <c r="I144" s="603"/>
      <c r="J144" s="603"/>
      <c r="K144" s="603"/>
      <c r="S144" s="68"/>
      <c r="T144" s="69"/>
      <c r="U144" s="69"/>
      <c r="V144" s="69"/>
      <c r="W144" s="70"/>
      <c r="AL144" s="68"/>
      <c r="AM144" s="69"/>
      <c r="AN144" s="69"/>
      <c r="AO144" s="69"/>
      <c r="AP144" s="69"/>
      <c r="AQ144" s="69"/>
      <c r="AR144" s="70"/>
      <c r="BF144" s="38"/>
      <c r="BG144" s="20"/>
      <c r="BK144" s="11">
        <f>AA133</f>
        <v>5</v>
      </c>
      <c r="BL144" s="26" t="str">
        <f>IF(AK13="","",IF(AND(BK70=$BU$123,$BL$65=$BU$124),"X",""))</f>
        <v/>
      </c>
      <c r="BM144" s="26" t="str">
        <f>IF(AK13="","",IF(AND(BK70=$BU$123,$BM$65=$BU$124),"X",""))</f>
        <v/>
      </c>
      <c r="BN144" s="26" t="str">
        <f>IF(AK13="","",IF(AND(BK70=$BU$123,$BN$65=$BU$124),"X",""))</f>
        <v/>
      </c>
      <c r="BO144" s="26" t="str">
        <f>IF(AK13="","",IF(AND(BK70=$BU$123,$BO$65=$BU$124),"X",""))</f>
        <v/>
      </c>
      <c r="BP144" s="26" t="str">
        <f>IF(AK13="","",IF(AND(BK70=$BU$123,$BP$65=$BU$124),"X",""))</f>
        <v/>
      </c>
    </row>
    <row r="145" spans="1:68" ht="21.95" customHeight="1">
      <c r="A145" s="18"/>
      <c r="D145" s="71"/>
      <c r="E145" s="19"/>
      <c r="F145" s="19"/>
      <c r="G145" s="603"/>
      <c r="H145" s="603"/>
      <c r="I145" s="603"/>
      <c r="J145" s="603"/>
      <c r="K145" s="603"/>
      <c r="S145" s="72"/>
      <c r="T145" s="598"/>
      <c r="U145" s="599"/>
      <c r="V145" s="600" t="str">
        <f>IF(AK13=Datos!$A$6,"Fortalecer","Reducir")</f>
        <v>Reducir</v>
      </c>
      <c r="W145" s="601"/>
      <c r="AL145" s="72"/>
      <c r="AM145" s="602"/>
      <c r="AN145" s="602"/>
      <c r="AO145" s="600" t="str">
        <f>IF(AK13=Datos!$A$6,"Aceptar","Aceptar")</f>
        <v>Aceptar</v>
      </c>
      <c r="AP145" s="603"/>
      <c r="AQ145" s="603"/>
      <c r="AR145" s="601"/>
      <c r="BF145" s="38"/>
      <c r="BG145" s="20"/>
      <c r="BL145" s="11">
        <v>1</v>
      </c>
      <c r="BM145" s="11">
        <v>2</v>
      </c>
      <c r="BN145" s="11">
        <v>3</v>
      </c>
      <c r="BO145" s="11">
        <v>4</v>
      </c>
      <c r="BP145" s="11">
        <v>5</v>
      </c>
    </row>
    <row r="146" spans="1:68" ht="24" customHeight="1" thickBot="1">
      <c r="A146" s="18"/>
      <c r="D146" s="37"/>
      <c r="E146" s="19"/>
      <c r="F146" s="19"/>
      <c r="G146" s="603"/>
      <c r="H146" s="603"/>
      <c r="I146" s="603"/>
      <c r="J146" s="603"/>
      <c r="K146" s="603"/>
      <c r="S146" s="73"/>
      <c r="T146" s="74"/>
      <c r="U146" s="74"/>
      <c r="V146" s="74"/>
      <c r="W146" s="75"/>
      <c r="AL146" s="73"/>
      <c r="AM146" s="74"/>
      <c r="AN146" s="74"/>
      <c r="AO146" s="74"/>
      <c r="AP146" s="74"/>
      <c r="AQ146" s="74"/>
      <c r="AR146" s="75"/>
      <c r="BF146" s="38"/>
      <c r="BG146" s="20"/>
    </row>
    <row r="147" spans="1:68" ht="15.75" customHeight="1">
      <c r="A147" s="18"/>
      <c r="D147" s="43"/>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4"/>
      <c r="AH147" s="44"/>
      <c r="AI147" s="44"/>
      <c r="AJ147" s="44"/>
      <c r="AK147" s="44"/>
      <c r="AL147" s="44"/>
      <c r="AM147" s="44"/>
      <c r="AN147" s="44"/>
      <c r="AO147" s="44"/>
      <c r="AP147" s="44"/>
      <c r="AQ147" s="44"/>
      <c r="AR147" s="44"/>
      <c r="AS147" s="44"/>
      <c r="AT147" s="44"/>
      <c r="AU147" s="44"/>
      <c r="AV147" s="44"/>
      <c r="AW147" s="44"/>
      <c r="AX147" s="44"/>
      <c r="AY147" s="44"/>
      <c r="AZ147" s="44"/>
      <c r="BA147" s="44"/>
      <c r="BB147" s="44"/>
      <c r="BC147" s="44"/>
      <c r="BD147" s="44"/>
      <c r="BE147" s="44"/>
      <c r="BF147" s="45"/>
      <c r="BG147" s="20"/>
    </row>
    <row r="148" spans="1:68" ht="21.95" customHeight="1">
      <c r="A148" s="18"/>
      <c r="BG148" s="20"/>
    </row>
    <row r="149" spans="1:68" ht="90.6" customHeight="1">
      <c r="A149" s="18"/>
      <c r="D149" s="603" t="s">
        <v>559</v>
      </c>
      <c r="E149" s="603"/>
      <c r="F149" s="603"/>
      <c r="G149" s="603"/>
      <c r="H149" s="603"/>
      <c r="I149" s="603"/>
      <c r="J149" s="603"/>
      <c r="L149" s="644" t="s">
        <v>560</v>
      </c>
      <c r="M149" s="644"/>
      <c r="N149" s="644"/>
      <c r="O149" s="644"/>
      <c r="P149" s="644"/>
      <c r="Q149" s="644"/>
      <c r="R149" s="644"/>
      <c r="S149" s="644"/>
      <c r="T149" s="644"/>
      <c r="U149" s="644"/>
      <c r="V149" s="644"/>
      <c r="W149" s="644"/>
      <c r="X149" s="644"/>
      <c r="Y149" s="644"/>
      <c r="Z149" s="644"/>
      <c r="AA149" s="644"/>
      <c r="AB149" s="644"/>
      <c r="AC149" s="644"/>
      <c r="AD149" s="644"/>
      <c r="AE149" s="644"/>
      <c r="AF149" s="644"/>
      <c r="AG149" s="644"/>
      <c r="AH149" s="644"/>
      <c r="AI149" s="644"/>
      <c r="AJ149" s="644"/>
      <c r="AK149" s="644"/>
      <c r="AL149" s="644"/>
      <c r="AM149" s="644"/>
      <c r="AN149" s="644"/>
      <c r="AO149" s="644"/>
      <c r="AP149" s="644"/>
      <c r="AQ149" s="644"/>
      <c r="AR149" s="644"/>
      <c r="AS149" s="644"/>
      <c r="AT149" s="644"/>
      <c r="AU149" s="644"/>
      <c r="AV149" s="644"/>
      <c r="AW149" s="644"/>
      <c r="AX149" s="644"/>
      <c r="AY149" s="644"/>
      <c r="AZ149" s="644"/>
      <c r="BA149" s="644"/>
      <c r="BB149" s="644"/>
      <c r="BC149" s="644"/>
      <c r="BD149" s="644"/>
      <c r="BE149" s="644"/>
      <c r="BF149" s="644"/>
      <c r="BG149" s="20"/>
    </row>
    <row r="150" spans="1:68" ht="29.45" customHeight="1">
      <c r="A150" s="18"/>
      <c r="D150" s="603"/>
      <c r="E150" s="603"/>
      <c r="F150" s="603"/>
      <c r="G150" s="603"/>
      <c r="H150" s="603"/>
      <c r="I150" s="603"/>
      <c r="J150" s="603"/>
      <c r="L150" s="644"/>
      <c r="M150" s="644"/>
      <c r="N150" s="644"/>
      <c r="O150" s="644"/>
      <c r="P150" s="644"/>
      <c r="Q150" s="644"/>
      <c r="R150" s="644"/>
      <c r="S150" s="644"/>
      <c r="T150" s="644"/>
      <c r="U150" s="644"/>
      <c r="V150" s="644"/>
      <c r="W150" s="644"/>
      <c r="X150" s="644"/>
      <c r="Y150" s="644"/>
      <c r="Z150" s="644"/>
      <c r="AA150" s="644"/>
      <c r="AB150" s="644"/>
      <c r="AC150" s="644"/>
      <c r="AD150" s="644"/>
      <c r="AE150" s="644"/>
      <c r="AF150" s="644"/>
      <c r="AG150" s="644"/>
      <c r="AH150" s="644"/>
      <c r="AI150" s="644"/>
      <c r="AJ150" s="644"/>
      <c r="AK150" s="644"/>
      <c r="AL150" s="644"/>
      <c r="AM150" s="644"/>
      <c r="AN150" s="644"/>
      <c r="AO150" s="644"/>
      <c r="AP150" s="644"/>
      <c r="AQ150" s="644"/>
      <c r="AR150" s="644"/>
      <c r="AS150" s="644"/>
      <c r="AT150" s="644"/>
      <c r="AU150" s="644"/>
      <c r="AV150" s="644"/>
      <c r="AW150" s="644"/>
      <c r="AX150" s="644"/>
      <c r="AY150" s="644"/>
      <c r="AZ150" s="644"/>
      <c r="BA150" s="644"/>
      <c r="BB150" s="644"/>
      <c r="BC150" s="644"/>
      <c r="BD150" s="644"/>
      <c r="BE150" s="644"/>
      <c r="BF150" s="644"/>
      <c r="BG150" s="20"/>
    </row>
    <row r="151" spans="1:68" ht="15.95" customHeight="1">
      <c r="A151" s="18"/>
      <c r="BG151" s="20"/>
    </row>
    <row r="152" spans="1:68" ht="31.9" customHeight="1">
      <c r="A152" s="18"/>
      <c r="D152" s="493" t="s">
        <v>561</v>
      </c>
      <c r="E152" s="493"/>
      <c r="F152" s="493"/>
      <c r="G152" s="493"/>
      <c r="H152" s="493"/>
      <c r="I152" s="493"/>
      <c r="J152" s="493"/>
      <c r="K152" s="493"/>
      <c r="L152" s="493"/>
      <c r="M152" s="493"/>
      <c r="N152" s="493"/>
      <c r="O152" s="493"/>
      <c r="P152" s="493"/>
      <c r="Q152" s="493"/>
      <c r="R152" s="493"/>
      <c r="S152" s="493"/>
      <c r="T152" s="493"/>
      <c r="U152" s="493"/>
      <c r="V152" s="493"/>
      <c r="W152" s="493"/>
      <c r="X152" s="493"/>
      <c r="Y152" s="493"/>
      <c r="Z152" s="493"/>
      <c r="AA152" s="493"/>
      <c r="AB152" s="493"/>
      <c r="AC152" s="493"/>
      <c r="AD152" s="493"/>
      <c r="AE152" s="493"/>
      <c r="AF152" s="493"/>
      <c r="AG152" s="493"/>
      <c r="AH152" s="493"/>
      <c r="AI152" s="493"/>
      <c r="AJ152" s="493"/>
      <c r="AK152" s="493"/>
      <c r="AL152" s="493"/>
      <c r="AM152" s="493"/>
      <c r="AN152" s="493"/>
      <c r="AO152" s="493"/>
      <c r="AP152" s="493"/>
      <c r="AQ152" s="493"/>
      <c r="AR152" s="493"/>
      <c r="AS152" s="493"/>
      <c r="AT152" s="493"/>
      <c r="AU152" s="493"/>
      <c r="AV152" s="493"/>
      <c r="AW152" s="493"/>
      <c r="AX152" s="493"/>
      <c r="AY152" s="493"/>
      <c r="AZ152" s="493"/>
      <c r="BA152" s="493"/>
      <c r="BB152" s="493"/>
      <c r="BC152" s="493"/>
      <c r="BD152" s="493"/>
      <c r="BE152" s="493"/>
      <c r="BF152" s="493"/>
      <c r="BG152" s="651"/>
    </row>
    <row r="153" spans="1:68" ht="20.100000000000001" customHeight="1">
      <c r="A153" s="18"/>
      <c r="D153" s="605" t="s">
        <v>562</v>
      </c>
      <c r="E153" s="605"/>
      <c r="F153" s="605"/>
      <c r="G153" s="605"/>
      <c r="H153" s="605"/>
      <c r="I153" s="605"/>
      <c r="J153" s="605"/>
      <c r="K153" s="605"/>
      <c r="L153" s="605"/>
      <c r="M153" s="605"/>
      <c r="N153" s="605"/>
      <c r="O153" s="605"/>
      <c r="P153" s="605"/>
      <c r="Q153" s="605"/>
      <c r="R153" s="605"/>
      <c r="S153" s="605"/>
      <c r="T153" s="605"/>
      <c r="U153" s="605"/>
      <c r="V153" s="649" t="s">
        <v>563</v>
      </c>
      <c r="W153" s="649"/>
      <c r="X153" s="649"/>
      <c r="Y153" s="649"/>
      <c r="Z153" s="649"/>
      <c r="AA153" s="649"/>
      <c r="AB153" s="649"/>
      <c r="AC153" s="649"/>
      <c r="AD153" s="649"/>
      <c r="AE153" s="649"/>
      <c r="AF153" s="649"/>
      <c r="AG153" s="649"/>
      <c r="AH153" s="649"/>
      <c r="AI153" s="649"/>
      <c r="AJ153" s="649"/>
      <c r="AK153" s="649"/>
      <c r="AL153" s="649"/>
      <c r="AM153" s="649"/>
      <c r="AN153" s="649"/>
      <c r="AO153" s="649"/>
      <c r="AP153" s="649"/>
      <c r="AQ153" s="649"/>
      <c r="AR153" s="649"/>
      <c r="AS153" s="649"/>
      <c r="AT153" s="649"/>
      <c r="AU153" s="649"/>
      <c r="AV153" s="649"/>
      <c r="AW153" s="649"/>
      <c r="AX153" s="649"/>
      <c r="AY153" s="649"/>
      <c r="AZ153" s="649"/>
      <c r="BA153" s="649"/>
      <c r="BB153" s="649"/>
      <c r="BC153" s="649"/>
      <c r="BD153" s="649"/>
      <c r="BE153" s="649"/>
      <c r="BF153" s="649"/>
      <c r="BG153" s="650"/>
    </row>
    <row r="154" spans="1:68" ht="20.100000000000001" customHeight="1">
      <c r="A154" s="18"/>
      <c r="D154" s="606"/>
      <c r="E154" s="606"/>
      <c r="F154" s="606"/>
      <c r="G154" s="606"/>
      <c r="H154" s="606"/>
      <c r="I154" s="606"/>
      <c r="J154" s="606"/>
      <c r="K154" s="606"/>
      <c r="L154" s="606"/>
      <c r="M154" s="606"/>
      <c r="N154" s="606"/>
      <c r="O154" s="606"/>
      <c r="P154" s="606"/>
      <c r="Q154" s="606"/>
      <c r="R154" s="606"/>
      <c r="S154" s="606"/>
      <c r="T154" s="606"/>
      <c r="U154" s="606"/>
      <c r="V154" s="604" t="s">
        <v>564</v>
      </c>
      <c r="W154" s="604"/>
      <c r="X154" s="604"/>
      <c r="Y154" s="604"/>
      <c r="Z154" s="604"/>
      <c r="AA154" s="604"/>
      <c r="AB154" s="604"/>
      <c r="AC154" s="604"/>
      <c r="AD154" s="604"/>
      <c r="AE154" s="604"/>
      <c r="AF154" s="604"/>
      <c r="AG154" s="604"/>
      <c r="AH154" s="604" t="s">
        <v>565</v>
      </c>
      <c r="AI154" s="604"/>
      <c r="AJ154" s="604"/>
      <c r="AK154" s="604"/>
      <c r="AL154" s="604"/>
      <c r="AM154" s="604"/>
      <c r="AN154" s="604"/>
      <c r="AO154" s="604"/>
      <c r="AP154" s="604"/>
      <c r="AQ154" s="604" t="s">
        <v>566</v>
      </c>
      <c r="AR154" s="604"/>
      <c r="AS154" s="604"/>
      <c r="AT154" s="604"/>
      <c r="AU154" s="604"/>
      <c r="AV154" s="604"/>
      <c r="AW154" s="604"/>
      <c r="AX154" s="604"/>
      <c r="AY154" s="604"/>
      <c r="AZ154" s="604"/>
      <c r="BA154" s="604" t="s">
        <v>567</v>
      </c>
      <c r="BB154" s="604"/>
      <c r="BC154" s="604"/>
      <c r="BD154" s="604"/>
      <c r="BE154" s="604"/>
      <c r="BF154" s="604"/>
      <c r="BG154" s="182" t="s">
        <v>568</v>
      </c>
    </row>
    <row r="155" spans="1:68" ht="14.25" customHeight="1">
      <c r="A155" s="18"/>
      <c r="D155" s="408" t="s">
        <v>569</v>
      </c>
      <c r="E155" s="413" t="str">
        <f>IF(D87="","",IF(AT87&lt;&gt;Datos!$AO$2,D87,""))</f>
        <v/>
      </c>
      <c r="F155" s="414"/>
      <c r="G155" s="414"/>
      <c r="H155" s="414"/>
      <c r="I155" s="414"/>
      <c r="J155" s="414"/>
      <c r="K155" s="414"/>
      <c r="L155" s="414"/>
      <c r="M155" s="414"/>
      <c r="N155" s="414"/>
      <c r="O155" s="414"/>
      <c r="P155" s="414"/>
      <c r="Q155" s="414"/>
      <c r="R155" s="414"/>
      <c r="S155" s="414"/>
      <c r="T155" s="414"/>
      <c r="U155" s="415"/>
      <c r="V155" s="400"/>
      <c r="W155" s="400"/>
      <c r="X155" s="400"/>
      <c r="Y155" s="400"/>
      <c r="Z155" s="400"/>
      <c r="AA155" s="400"/>
      <c r="AB155" s="400"/>
      <c r="AC155" s="400"/>
      <c r="AD155" s="400"/>
      <c r="AE155" s="400"/>
      <c r="AF155" s="400"/>
      <c r="AG155" s="400"/>
      <c r="AH155" s="406"/>
      <c r="AI155" s="406"/>
      <c r="AJ155" s="406"/>
      <c r="AK155" s="406"/>
      <c r="AL155" s="406"/>
      <c r="AM155" s="406"/>
      <c r="AN155" s="406"/>
      <c r="AO155" s="406"/>
      <c r="AP155" s="428"/>
      <c r="AQ155" s="400"/>
      <c r="AR155" s="400"/>
      <c r="AS155" s="400"/>
      <c r="AT155" s="400"/>
      <c r="AU155" s="400"/>
      <c r="AV155" s="400"/>
      <c r="AW155" s="400"/>
      <c r="AX155" s="400"/>
      <c r="AY155" s="400"/>
      <c r="AZ155" s="400"/>
      <c r="BA155" s="400"/>
      <c r="BB155" s="400"/>
      <c r="BC155" s="400"/>
      <c r="BD155" s="400"/>
      <c r="BE155" s="400"/>
      <c r="BF155" s="400"/>
      <c r="BG155" s="400"/>
      <c r="BH155" s="400"/>
      <c r="BI155" s="400"/>
      <c r="BJ155" s="400"/>
      <c r="BK155" s="400"/>
      <c r="BL155" s="400"/>
    </row>
    <row r="156" spans="1:68" ht="14.25" customHeight="1">
      <c r="A156" s="18"/>
      <c r="D156" s="409"/>
      <c r="E156" s="413" t="str">
        <f>IF(D88="","",IF(AT88&lt;&gt;Datos!$AO$2,D88,""))</f>
        <v/>
      </c>
      <c r="F156" s="414"/>
      <c r="G156" s="414"/>
      <c r="H156" s="414"/>
      <c r="I156" s="414"/>
      <c r="J156" s="414"/>
      <c r="K156" s="414"/>
      <c r="L156" s="414"/>
      <c r="M156" s="414"/>
      <c r="N156" s="414"/>
      <c r="O156" s="414"/>
      <c r="P156" s="414"/>
      <c r="Q156" s="414"/>
      <c r="R156" s="414"/>
      <c r="S156" s="414"/>
      <c r="T156" s="414"/>
      <c r="U156" s="415"/>
      <c r="V156" s="400"/>
      <c r="W156" s="400"/>
      <c r="X156" s="400"/>
      <c r="Y156" s="400"/>
      <c r="Z156" s="400"/>
      <c r="AA156" s="400"/>
      <c r="AB156" s="400"/>
      <c r="AC156" s="400"/>
      <c r="AD156" s="400"/>
      <c r="AE156" s="400"/>
      <c r="AF156" s="400"/>
      <c r="AG156" s="400"/>
      <c r="AH156" s="406"/>
      <c r="AI156" s="406"/>
      <c r="AJ156" s="406"/>
      <c r="AK156" s="406"/>
      <c r="AL156" s="406"/>
      <c r="AM156" s="406"/>
      <c r="AN156" s="406"/>
      <c r="AO156" s="406"/>
      <c r="AP156" s="428"/>
      <c r="AQ156" s="400"/>
      <c r="AR156" s="400"/>
      <c r="AS156" s="400"/>
      <c r="AT156" s="400"/>
      <c r="AU156" s="400"/>
      <c r="AV156" s="400"/>
      <c r="AW156" s="400"/>
      <c r="AX156" s="400"/>
      <c r="AY156" s="400"/>
      <c r="AZ156" s="400"/>
      <c r="BA156" s="400"/>
      <c r="BB156" s="400"/>
      <c r="BC156" s="400"/>
      <c r="BD156" s="400"/>
      <c r="BE156" s="400"/>
      <c r="BF156" s="400"/>
      <c r="BG156" s="258"/>
    </row>
    <row r="157" spans="1:68" ht="14.25" customHeight="1">
      <c r="A157" s="18"/>
      <c r="D157" s="409"/>
      <c r="E157" s="413" t="str">
        <f>IF(D89="","",IF(AT89&lt;&gt;Datos!$AO$2,D89,""))</f>
        <v/>
      </c>
      <c r="F157" s="414"/>
      <c r="G157" s="414"/>
      <c r="H157" s="414"/>
      <c r="I157" s="414"/>
      <c r="J157" s="414"/>
      <c r="K157" s="414"/>
      <c r="L157" s="414"/>
      <c r="M157" s="414"/>
      <c r="N157" s="414"/>
      <c r="O157" s="414"/>
      <c r="P157" s="414"/>
      <c r="Q157" s="414"/>
      <c r="R157" s="414"/>
      <c r="S157" s="414"/>
      <c r="T157" s="414"/>
      <c r="U157" s="415"/>
      <c r="V157" s="400"/>
      <c r="W157" s="400"/>
      <c r="X157" s="400"/>
      <c r="Y157" s="400"/>
      <c r="Z157" s="400"/>
      <c r="AA157" s="400"/>
      <c r="AB157" s="400"/>
      <c r="AC157" s="400"/>
      <c r="AD157" s="400"/>
      <c r="AE157" s="400"/>
      <c r="AF157" s="400"/>
      <c r="AG157" s="400"/>
      <c r="AH157" s="406"/>
      <c r="AI157" s="406"/>
      <c r="AJ157" s="406"/>
      <c r="AK157" s="406"/>
      <c r="AL157" s="406"/>
      <c r="AM157" s="406"/>
      <c r="AN157" s="406"/>
      <c r="AO157" s="406"/>
      <c r="AP157" s="428"/>
      <c r="AQ157" s="400"/>
      <c r="AR157" s="400"/>
      <c r="AS157" s="400"/>
      <c r="AT157" s="400"/>
      <c r="AU157" s="400"/>
      <c r="AV157" s="400"/>
      <c r="AW157" s="400"/>
      <c r="AX157" s="400"/>
      <c r="AY157" s="400"/>
      <c r="AZ157" s="400"/>
      <c r="BA157" s="400"/>
      <c r="BB157" s="400"/>
      <c r="BC157" s="400"/>
      <c r="BD157" s="400"/>
      <c r="BE157" s="400"/>
      <c r="BF157" s="400"/>
      <c r="BG157" s="258"/>
    </row>
    <row r="158" spans="1:68" ht="13.9" customHeight="1">
      <c r="A158" s="18"/>
      <c r="D158" s="409"/>
      <c r="E158" s="413" t="str">
        <f>IF(D90="","",IF(AT90&lt;&gt;Datos!$AO$2,D90,""))</f>
        <v/>
      </c>
      <c r="F158" s="414"/>
      <c r="G158" s="414"/>
      <c r="H158" s="414"/>
      <c r="I158" s="414"/>
      <c r="J158" s="414"/>
      <c r="K158" s="414"/>
      <c r="L158" s="414"/>
      <c r="M158" s="414"/>
      <c r="N158" s="414"/>
      <c r="O158" s="414"/>
      <c r="P158" s="414"/>
      <c r="Q158" s="414"/>
      <c r="R158" s="414"/>
      <c r="S158" s="414"/>
      <c r="T158" s="414"/>
      <c r="U158" s="415"/>
      <c r="V158" s="400"/>
      <c r="W158" s="400"/>
      <c r="X158" s="400"/>
      <c r="Y158" s="400"/>
      <c r="Z158" s="400"/>
      <c r="AA158" s="400"/>
      <c r="AB158" s="400"/>
      <c r="AC158" s="400"/>
      <c r="AD158" s="400"/>
      <c r="AE158" s="400"/>
      <c r="AF158" s="400"/>
      <c r="AG158" s="400"/>
      <c r="AH158" s="406"/>
      <c r="AI158" s="406"/>
      <c r="AJ158" s="406"/>
      <c r="AK158" s="406"/>
      <c r="AL158" s="406"/>
      <c r="AM158" s="406"/>
      <c r="AN158" s="406"/>
      <c r="AO158" s="406"/>
      <c r="AP158" s="428"/>
      <c r="AQ158" s="400"/>
      <c r="AR158" s="400"/>
      <c r="AS158" s="400"/>
      <c r="AT158" s="400"/>
      <c r="AU158" s="400"/>
      <c r="AV158" s="400"/>
      <c r="AW158" s="400"/>
      <c r="AX158" s="400"/>
      <c r="AY158" s="400"/>
      <c r="AZ158" s="400"/>
      <c r="BA158" s="400"/>
      <c r="BB158" s="400"/>
      <c r="BC158" s="400"/>
      <c r="BD158" s="400"/>
      <c r="BE158" s="400"/>
      <c r="BF158" s="400"/>
      <c r="BG158" s="258"/>
    </row>
    <row r="159" spans="1:68" ht="13.9" customHeight="1">
      <c r="A159" s="18"/>
      <c r="D159" s="409"/>
      <c r="E159" s="413" t="str">
        <f>IF(D91="","",IF(AT91&lt;&gt;Datos!$AO$2,D91,""))</f>
        <v/>
      </c>
      <c r="F159" s="414"/>
      <c r="G159" s="414"/>
      <c r="H159" s="414"/>
      <c r="I159" s="414"/>
      <c r="J159" s="414"/>
      <c r="K159" s="414"/>
      <c r="L159" s="414"/>
      <c r="M159" s="414"/>
      <c r="N159" s="414"/>
      <c r="O159" s="414"/>
      <c r="P159" s="414"/>
      <c r="Q159" s="414"/>
      <c r="R159" s="414"/>
      <c r="S159" s="414"/>
      <c r="T159" s="414"/>
      <c r="U159" s="415"/>
      <c r="V159" s="400"/>
      <c r="W159" s="400"/>
      <c r="X159" s="400"/>
      <c r="Y159" s="400"/>
      <c r="Z159" s="400"/>
      <c r="AA159" s="400"/>
      <c r="AB159" s="400"/>
      <c r="AC159" s="400"/>
      <c r="AD159" s="400"/>
      <c r="AE159" s="400"/>
      <c r="AF159" s="400"/>
      <c r="AG159" s="400"/>
      <c r="AH159" s="406"/>
      <c r="AI159" s="406"/>
      <c r="AJ159" s="406"/>
      <c r="AK159" s="406"/>
      <c r="AL159" s="406"/>
      <c r="AM159" s="406"/>
      <c r="AN159" s="406"/>
      <c r="AO159" s="406"/>
      <c r="AP159" s="428"/>
      <c r="AQ159" s="400"/>
      <c r="AR159" s="400"/>
      <c r="AS159" s="400"/>
      <c r="AT159" s="400"/>
      <c r="AU159" s="400"/>
      <c r="AV159" s="400"/>
      <c r="AW159" s="400"/>
      <c r="AX159" s="400"/>
      <c r="AY159" s="400"/>
      <c r="AZ159" s="400"/>
      <c r="BA159" s="400"/>
      <c r="BB159" s="400"/>
      <c r="BC159" s="400"/>
      <c r="BD159" s="400"/>
      <c r="BE159" s="400"/>
      <c r="BF159" s="400"/>
      <c r="BG159" s="258"/>
    </row>
    <row r="160" spans="1:68" ht="13.9" customHeight="1">
      <c r="A160" s="18"/>
      <c r="D160" s="409"/>
      <c r="E160" s="413" t="str">
        <f>IF(D92="","",IF(AT92&lt;&gt;Datos!$AO$2,D92,""))</f>
        <v/>
      </c>
      <c r="F160" s="414"/>
      <c r="G160" s="414"/>
      <c r="H160" s="414"/>
      <c r="I160" s="414"/>
      <c r="J160" s="414"/>
      <c r="K160" s="414"/>
      <c r="L160" s="414"/>
      <c r="M160" s="414"/>
      <c r="N160" s="414"/>
      <c r="O160" s="414"/>
      <c r="P160" s="414"/>
      <c r="Q160" s="414"/>
      <c r="R160" s="414"/>
      <c r="S160" s="414"/>
      <c r="T160" s="414"/>
      <c r="U160" s="415"/>
      <c r="V160" s="400"/>
      <c r="W160" s="400"/>
      <c r="X160" s="400"/>
      <c r="Y160" s="400"/>
      <c r="Z160" s="400"/>
      <c r="AA160" s="400"/>
      <c r="AB160" s="400"/>
      <c r="AC160" s="400"/>
      <c r="AD160" s="400"/>
      <c r="AE160" s="400"/>
      <c r="AF160" s="400"/>
      <c r="AG160" s="400"/>
      <c r="AH160" s="406"/>
      <c r="AI160" s="406"/>
      <c r="AJ160" s="406"/>
      <c r="AK160" s="406"/>
      <c r="AL160" s="406"/>
      <c r="AM160" s="406"/>
      <c r="AN160" s="406"/>
      <c r="AO160" s="406"/>
      <c r="AP160" s="428"/>
      <c r="AQ160" s="400"/>
      <c r="AR160" s="400"/>
      <c r="AS160" s="400"/>
      <c r="AT160" s="400"/>
      <c r="AU160" s="400"/>
      <c r="AV160" s="400"/>
      <c r="AW160" s="400"/>
      <c r="AX160" s="400"/>
      <c r="AY160" s="400"/>
      <c r="AZ160" s="400"/>
      <c r="BA160" s="400"/>
      <c r="BB160" s="400"/>
      <c r="BC160" s="400"/>
      <c r="BD160" s="400"/>
      <c r="BE160" s="400"/>
      <c r="BF160" s="400"/>
      <c r="BG160" s="258"/>
    </row>
    <row r="161" spans="1:64" ht="14.25" customHeight="1">
      <c r="A161" s="18"/>
      <c r="D161" s="408"/>
      <c r="E161" s="413" t="str">
        <f>IF(D93="","",IF(AT93&lt;&gt;Datos!$AO$2,D93,""))</f>
        <v/>
      </c>
      <c r="F161" s="414"/>
      <c r="G161" s="414"/>
      <c r="H161" s="414"/>
      <c r="I161" s="414"/>
      <c r="J161" s="414"/>
      <c r="K161" s="414"/>
      <c r="L161" s="414"/>
      <c r="M161" s="414"/>
      <c r="N161" s="414"/>
      <c r="O161" s="414"/>
      <c r="P161" s="414"/>
      <c r="Q161" s="414"/>
      <c r="R161" s="414"/>
      <c r="S161" s="414"/>
      <c r="T161" s="414"/>
      <c r="U161" s="415"/>
      <c r="V161" s="400"/>
      <c r="W161" s="400"/>
      <c r="X161" s="400"/>
      <c r="Y161" s="400"/>
      <c r="Z161" s="400"/>
      <c r="AA161" s="400"/>
      <c r="AB161" s="400"/>
      <c r="AC161" s="400"/>
      <c r="AD161" s="400"/>
      <c r="AE161" s="400"/>
      <c r="AF161" s="400"/>
      <c r="AG161" s="400"/>
      <c r="AH161" s="406"/>
      <c r="AI161" s="406"/>
      <c r="AJ161" s="406"/>
      <c r="AK161" s="406"/>
      <c r="AL161" s="406"/>
      <c r="AM161" s="406"/>
      <c r="AN161" s="406"/>
      <c r="AO161" s="406"/>
      <c r="AP161" s="428"/>
      <c r="AQ161" s="400"/>
      <c r="AR161" s="400"/>
      <c r="AS161" s="400"/>
      <c r="AT161" s="400"/>
      <c r="AU161" s="400"/>
      <c r="AV161" s="400"/>
      <c r="AW161" s="400"/>
      <c r="AX161" s="400"/>
      <c r="AY161" s="400"/>
      <c r="AZ161" s="400"/>
      <c r="BA161" s="400"/>
      <c r="BB161" s="400"/>
      <c r="BC161" s="400"/>
      <c r="BD161" s="400"/>
      <c r="BE161" s="400"/>
      <c r="BF161" s="400"/>
      <c r="BG161" s="258"/>
    </row>
    <row r="162" spans="1:64" ht="14.25" customHeight="1">
      <c r="A162" s="18"/>
      <c r="D162" s="408"/>
      <c r="E162" s="413" t="str">
        <f>IF(D94="","",IF(AT94&lt;&gt;Datos!$AO$2,D94,""))</f>
        <v/>
      </c>
      <c r="F162" s="414"/>
      <c r="G162" s="414"/>
      <c r="H162" s="414"/>
      <c r="I162" s="414"/>
      <c r="J162" s="414"/>
      <c r="K162" s="414"/>
      <c r="L162" s="414"/>
      <c r="M162" s="414"/>
      <c r="N162" s="414"/>
      <c r="O162" s="414"/>
      <c r="P162" s="414"/>
      <c r="Q162" s="414"/>
      <c r="R162" s="414"/>
      <c r="S162" s="414"/>
      <c r="T162" s="414"/>
      <c r="U162" s="415"/>
      <c r="V162" s="400"/>
      <c r="W162" s="400"/>
      <c r="X162" s="400"/>
      <c r="Y162" s="400"/>
      <c r="Z162" s="400"/>
      <c r="AA162" s="400"/>
      <c r="AB162" s="400"/>
      <c r="AC162" s="400"/>
      <c r="AD162" s="400"/>
      <c r="AE162" s="400"/>
      <c r="AF162" s="400"/>
      <c r="AG162" s="400"/>
      <c r="AH162" s="406"/>
      <c r="AI162" s="406"/>
      <c r="AJ162" s="406"/>
      <c r="AK162" s="406"/>
      <c r="AL162" s="406"/>
      <c r="AM162" s="406"/>
      <c r="AN162" s="406"/>
      <c r="AO162" s="406"/>
      <c r="AP162" s="428"/>
      <c r="AQ162" s="400"/>
      <c r="AR162" s="400"/>
      <c r="AS162" s="400"/>
      <c r="AT162" s="400"/>
      <c r="AU162" s="400"/>
      <c r="AV162" s="400"/>
      <c r="AW162" s="400"/>
      <c r="AX162" s="400"/>
      <c r="AY162" s="400"/>
      <c r="AZ162" s="400"/>
      <c r="BA162" s="400"/>
      <c r="BB162" s="400"/>
      <c r="BC162" s="400"/>
      <c r="BD162" s="400"/>
      <c r="BE162" s="400"/>
      <c r="BF162" s="400"/>
      <c r="BG162" s="258"/>
    </row>
    <row r="163" spans="1:64" ht="14.25" customHeight="1">
      <c r="A163" s="18"/>
      <c r="D163" s="408"/>
      <c r="E163" s="413" t="str">
        <f>IF(D95="","",IF(AT95&lt;&gt;Datos!$AO$2,D95,""))</f>
        <v/>
      </c>
      <c r="F163" s="414"/>
      <c r="G163" s="414"/>
      <c r="H163" s="414"/>
      <c r="I163" s="414"/>
      <c r="J163" s="414"/>
      <c r="K163" s="414"/>
      <c r="L163" s="414"/>
      <c r="M163" s="414"/>
      <c r="N163" s="414"/>
      <c r="O163" s="414"/>
      <c r="P163" s="414"/>
      <c r="Q163" s="414"/>
      <c r="R163" s="414"/>
      <c r="S163" s="414"/>
      <c r="T163" s="414"/>
      <c r="U163" s="415"/>
      <c r="V163" s="400"/>
      <c r="W163" s="400"/>
      <c r="X163" s="400"/>
      <c r="Y163" s="400"/>
      <c r="Z163" s="400"/>
      <c r="AA163" s="400"/>
      <c r="AB163" s="400"/>
      <c r="AC163" s="400"/>
      <c r="AD163" s="400"/>
      <c r="AE163" s="400"/>
      <c r="AF163" s="400"/>
      <c r="AG163" s="400"/>
      <c r="AH163" s="406"/>
      <c r="AI163" s="406"/>
      <c r="AJ163" s="406"/>
      <c r="AK163" s="406"/>
      <c r="AL163" s="406"/>
      <c r="AM163" s="406"/>
      <c r="AN163" s="406"/>
      <c r="AO163" s="406"/>
      <c r="AP163" s="428"/>
      <c r="AQ163" s="400"/>
      <c r="AR163" s="400"/>
      <c r="AS163" s="400"/>
      <c r="AT163" s="400"/>
      <c r="AU163" s="400"/>
      <c r="AV163" s="400"/>
      <c r="AW163" s="400"/>
      <c r="AX163" s="400"/>
      <c r="AY163" s="400"/>
      <c r="AZ163" s="400"/>
      <c r="BA163" s="400"/>
      <c r="BB163" s="400"/>
      <c r="BC163" s="400"/>
      <c r="BD163" s="400"/>
      <c r="BE163" s="400"/>
      <c r="BF163" s="400"/>
      <c r="BG163" s="258"/>
    </row>
    <row r="164" spans="1:64" ht="14.25" customHeight="1" thickBot="1">
      <c r="A164" s="18"/>
      <c r="D164" s="410"/>
      <c r="E164" s="607" t="str">
        <f>IF(D96="","",IF(AT96&lt;&gt;Datos!$AO$2,D96,""))</f>
        <v/>
      </c>
      <c r="F164" s="608"/>
      <c r="G164" s="608"/>
      <c r="H164" s="608"/>
      <c r="I164" s="608"/>
      <c r="J164" s="608"/>
      <c r="K164" s="608"/>
      <c r="L164" s="608"/>
      <c r="M164" s="608"/>
      <c r="N164" s="608"/>
      <c r="O164" s="608"/>
      <c r="P164" s="608"/>
      <c r="Q164" s="608"/>
      <c r="R164" s="608"/>
      <c r="S164" s="608"/>
      <c r="T164" s="608"/>
      <c r="U164" s="609"/>
      <c r="V164" s="424"/>
      <c r="W164" s="424"/>
      <c r="X164" s="424"/>
      <c r="Y164" s="424"/>
      <c r="Z164" s="424"/>
      <c r="AA164" s="424"/>
      <c r="AB164" s="424"/>
      <c r="AC164" s="424"/>
      <c r="AD164" s="424"/>
      <c r="AE164" s="424"/>
      <c r="AF164" s="424"/>
      <c r="AG164" s="424"/>
      <c r="AH164" s="422"/>
      <c r="AI164" s="422"/>
      <c r="AJ164" s="422"/>
      <c r="AK164" s="422"/>
      <c r="AL164" s="422"/>
      <c r="AM164" s="422"/>
      <c r="AN164" s="422"/>
      <c r="AO164" s="422"/>
      <c r="AP164" s="423"/>
      <c r="AQ164" s="424"/>
      <c r="AR164" s="424"/>
      <c r="AS164" s="424"/>
      <c r="AT164" s="424"/>
      <c r="AU164" s="424"/>
      <c r="AV164" s="424"/>
      <c r="AW164" s="424"/>
      <c r="AX164" s="424"/>
      <c r="AY164" s="424"/>
      <c r="AZ164" s="424"/>
      <c r="BA164" s="424"/>
      <c r="BB164" s="424"/>
      <c r="BC164" s="424"/>
      <c r="BD164" s="424"/>
      <c r="BE164" s="424"/>
      <c r="BF164" s="424"/>
      <c r="BG164" s="424"/>
      <c r="BH164" s="424"/>
      <c r="BI164" s="424"/>
      <c r="BJ164" s="424"/>
      <c r="BK164" s="424"/>
      <c r="BL164" s="424"/>
    </row>
    <row r="165" spans="1:64" ht="13.9" customHeight="1" thickTop="1">
      <c r="A165" s="18"/>
      <c r="D165" s="411" t="s">
        <v>570</v>
      </c>
      <c r="E165" s="416" t="str">
        <f>IF(D102="","",IF(AT102&lt;&gt;Datos!$AO$2,D102,""))</f>
        <v/>
      </c>
      <c r="F165" s="417"/>
      <c r="G165" s="417"/>
      <c r="H165" s="417"/>
      <c r="I165" s="417"/>
      <c r="J165" s="417"/>
      <c r="K165" s="417"/>
      <c r="L165" s="417"/>
      <c r="M165" s="417"/>
      <c r="N165" s="417"/>
      <c r="O165" s="417"/>
      <c r="P165" s="417"/>
      <c r="Q165" s="417"/>
      <c r="R165" s="417"/>
      <c r="S165" s="417"/>
      <c r="T165" s="417"/>
      <c r="U165" s="418"/>
      <c r="V165" s="610"/>
      <c r="W165" s="610"/>
      <c r="X165" s="610"/>
      <c r="Y165" s="610"/>
      <c r="Z165" s="610"/>
      <c r="AA165" s="610"/>
      <c r="AB165" s="610"/>
      <c r="AC165" s="610"/>
      <c r="AD165" s="610"/>
      <c r="AE165" s="610"/>
      <c r="AF165" s="610"/>
      <c r="AG165" s="610"/>
      <c r="AH165" s="611"/>
      <c r="AI165" s="611"/>
      <c r="AJ165" s="611"/>
      <c r="AK165" s="611"/>
      <c r="AL165" s="611"/>
      <c r="AM165" s="611"/>
      <c r="AN165" s="611"/>
      <c r="AO165" s="611"/>
      <c r="AP165" s="612"/>
      <c r="AQ165" s="610"/>
      <c r="AR165" s="610"/>
      <c r="AS165" s="610"/>
      <c r="AT165" s="610"/>
      <c r="AU165" s="610"/>
      <c r="AV165" s="610"/>
      <c r="AW165" s="610"/>
      <c r="AX165" s="610"/>
      <c r="AY165" s="610"/>
      <c r="AZ165" s="610"/>
      <c r="BA165" s="610"/>
      <c r="BB165" s="610"/>
      <c r="BC165" s="610"/>
      <c r="BD165" s="610"/>
      <c r="BE165" s="610"/>
      <c r="BF165" s="610"/>
      <c r="BG165" s="259"/>
    </row>
    <row r="166" spans="1:64" ht="13.9" customHeight="1">
      <c r="A166" s="18"/>
      <c r="D166" s="411"/>
      <c r="E166" s="416" t="str">
        <f>IF(D103="","",IF(AT103&lt;&gt;Datos!$AO$2,D103,""))</f>
        <v/>
      </c>
      <c r="F166" s="417"/>
      <c r="G166" s="417"/>
      <c r="H166" s="417"/>
      <c r="I166" s="417"/>
      <c r="J166" s="417"/>
      <c r="K166" s="417"/>
      <c r="L166" s="417"/>
      <c r="M166" s="417"/>
      <c r="N166" s="417"/>
      <c r="O166" s="417"/>
      <c r="P166" s="417"/>
      <c r="Q166" s="417"/>
      <c r="R166" s="417"/>
      <c r="S166" s="417"/>
      <c r="T166" s="417"/>
      <c r="U166" s="418"/>
      <c r="V166" s="616"/>
      <c r="W166" s="616"/>
      <c r="X166" s="616"/>
      <c r="Y166" s="616"/>
      <c r="Z166" s="616"/>
      <c r="AA166" s="616"/>
      <c r="AB166" s="616"/>
      <c r="AC166" s="616"/>
      <c r="AD166" s="616"/>
      <c r="AE166" s="616"/>
      <c r="AF166" s="616"/>
      <c r="AG166" s="616"/>
      <c r="AH166" s="617"/>
      <c r="AI166" s="617"/>
      <c r="AJ166" s="617"/>
      <c r="AK166" s="617"/>
      <c r="AL166" s="617"/>
      <c r="AM166" s="617"/>
      <c r="AN166" s="617"/>
      <c r="AO166" s="617"/>
      <c r="AP166" s="618"/>
      <c r="AQ166" s="616"/>
      <c r="AR166" s="616"/>
      <c r="AS166" s="616"/>
      <c r="AT166" s="616"/>
      <c r="AU166" s="616"/>
      <c r="AV166" s="616"/>
      <c r="AW166" s="616"/>
      <c r="AX166" s="616"/>
      <c r="AY166" s="616"/>
      <c r="AZ166" s="616"/>
      <c r="BA166" s="616"/>
      <c r="BB166" s="616"/>
      <c r="BC166" s="616"/>
      <c r="BD166" s="616"/>
      <c r="BE166" s="616"/>
      <c r="BF166" s="616"/>
      <c r="BG166" s="260"/>
    </row>
    <row r="167" spans="1:64" ht="13.9" customHeight="1">
      <c r="A167" s="18"/>
      <c r="D167" s="411"/>
      <c r="E167" s="416" t="str">
        <f>IF(D104="","",IF(AT104&lt;&gt;Datos!$AO$2,D104,""))</f>
        <v/>
      </c>
      <c r="F167" s="417"/>
      <c r="G167" s="417"/>
      <c r="H167" s="417"/>
      <c r="I167" s="417"/>
      <c r="J167" s="417"/>
      <c r="K167" s="417"/>
      <c r="L167" s="417"/>
      <c r="M167" s="417"/>
      <c r="N167" s="417"/>
      <c r="O167" s="417"/>
      <c r="P167" s="417"/>
      <c r="Q167" s="417"/>
      <c r="R167" s="417"/>
      <c r="S167" s="417"/>
      <c r="T167" s="417"/>
      <c r="U167" s="418"/>
      <c r="V167" s="616"/>
      <c r="W167" s="616"/>
      <c r="X167" s="616"/>
      <c r="Y167" s="616"/>
      <c r="Z167" s="616"/>
      <c r="AA167" s="616"/>
      <c r="AB167" s="616"/>
      <c r="AC167" s="616"/>
      <c r="AD167" s="616"/>
      <c r="AE167" s="616"/>
      <c r="AF167" s="616"/>
      <c r="AG167" s="616"/>
      <c r="AH167" s="617"/>
      <c r="AI167" s="617"/>
      <c r="AJ167" s="617"/>
      <c r="AK167" s="617"/>
      <c r="AL167" s="617"/>
      <c r="AM167" s="617"/>
      <c r="AN167" s="617"/>
      <c r="AO167" s="617"/>
      <c r="AP167" s="618"/>
      <c r="AQ167" s="616"/>
      <c r="AR167" s="616"/>
      <c r="AS167" s="616"/>
      <c r="AT167" s="616"/>
      <c r="AU167" s="616"/>
      <c r="AV167" s="616"/>
      <c r="AW167" s="616"/>
      <c r="AX167" s="616"/>
      <c r="AY167" s="616"/>
      <c r="AZ167" s="616"/>
      <c r="BA167" s="616"/>
      <c r="BB167" s="616"/>
      <c r="BC167" s="616"/>
      <c r="BD167" s="616"/>
      <c r="BE167" s="616"/>
      <c r="BF167" s="616"/>
      <c r="BG167" s="260"/>
    </row>
    <row r="168" spans="1:64" ht="13.9" customHeight="1">
      <c r="A168" s="18"/>
      <c r="D168" s="411"/>
      <c r="E168" s="416" t="str">
        <f>IF(D105="","",IF(AT105&lt;&gt;Datos!$AO$2,D105,""))</f>
        <v/>
      </c>
      <c r="F168" s="417"/>
      <c r="G168" s="417"/>
      <c r="H168" s="417"/>
      <c r="I168" s="417"/>
      <c r="J168" s="417"/>
      <c r="K168" s="417"/>
      <c r="L168" s="417"/>
      <c r="M168" s="417"/>
      <c r="N168" s="417"/>
      <c r="O168" s="417"/>
      <c r="P168" s="417"/>
      <c r="Q168" s="417"/>
      <c r="R168" s="417"/>
      <c r="S168" s="417"/>
      <c r="T168" s="417"/>
      <c r="U168" s="418"/>
      <c r="V168" s="616"/>
      <c r="W168" s="616"/>
      <c r="X168" s="616"/>
      <c r="Y168" s="616"/>
      <c r="Z168" s="616"/>
      <c r="AA168" s="616"/>
      <c r="AB168" s="616"/>
      <c r="AC168" s="616"/>
      <c r="AD168" s="616"/>
      <c r="AE168" s="616"/>
      <c r="AF168" s="616"/>
      <c r="AG168" s="616"/>
      <c r="AH168" s="617"/>
      <c r="AI168" s="617"/>
      <c r="AJ168" s="617"/>
      <c r="AK168" s="617"/>
      <c r="AL168" s="617"/>
      <c r="AM168" s="617"/>
      <c r="AN168" s="617"/>
      <c r="AO168" s="617"/>
      <c r="AP168" s="618"/>
      <c r="AQ168" s="616"/>
      <c r="AR168" s="616"/>
      <c r="AS168" s="616"/>
      <c r="AT168" s="616"/>
      <c r="AU168" s="616"/>
      <c r="AV168" s="616"/>
      <c r="AW168" s="616"/>
      <c r="AX168" s="616"/>
      <c r="AY168" s="616"/>
      <c r="AZ168" s="616"/>
      <c r="BA168" s="616"/>
      <c r="BB168" s="616"/>
      <c r="BC168" s="616"/>
      <c r="BD168" s="616"/>
      <c r="BE168" s="616"/>
      <c r="BF168" s="616"/>
      <c r="BG168" s="260"/>
    </row>
    <row r="169" spans="1:64" ht="13.9" customHeight="1">
      <c r="A169" s="18"/>
      <c r="D169" s="411"/>
      <c r="E169" s="416" t="str">
        <f>IF(D106="","",IF(AT106&lt;&gt;Datos!$AO$2,D106,""))</f>
        <v/>
      </c>
      <c r="F169" s="417"/>
      <c r="G169" s="417"/>
      <c r="H169" s="417"/>
      <c r="I169" s="417"/>
      <c r="J169" s="417"/>
      <c r="K169" s="417"/>
      <c r="L169" s="417"/>
      <c r="M169" s="417"/>
      <c r="N169" s="417"/>
      <c r="O169" s="417"/>
      <c r="P169" s="417"/>
      <c r="Q169" s="417"/>
      <c r="R169" s="417"/>
      <c r="S169" s="417"/>
      <c r="T169" s="417"/>
      <c r="U169" s="418"/>
      <c r="V169" s="616"/>
      <c r="W169" s="616"/>
      <c r="X169" s="616"/>
      <c r="Y169" s="616"/>
      <c r="Z169" s="616"/>
      <c r="AA169" s="616"/>
      <c r="AB169" s="616"/>
      <c r="AC169" s="616"/>
      <c r="AD169" s="616"/>
      <c r="AE169" s="616"/>
      <c r="AF169" s="616"/>
      <c r="AG169" s="616"/>
      <c r="AH169" s="617"/>
      <c r="AI169" s="617"/>
      <c r="AJ169" s="617"/>
      <c r="AK169" s="617"/>
      <c r="AL169" s="617"/>
      <c r="AM169" s="617"/>
      <c r="AN169" s="617"/>
      <c r="AO169" s="617"/>
      <c r="AP169" s="618"/>
      <c r="AQ169" s="616"/>
      <c r="AR169" s="616"/>
      <c r="AS169" s="616"/>
      <c r="AT169" s="616"/>
      <c r="AU169" s="616"/>
      <c r="AV169" s="616"/>
      <c r="AW169" s="616"/>
      <c r="AX169" s="616"/>
      <c r="AY169" s="616"/>
      <c r="AZ169" s="616"/>
      <c r="BA169" s="616"/>
      <c r="BB169" s="616"/>
      <c r="BC169" s="616"/>
      <c r="BD169" s="616"/>
      <c r="BE169" s="616"/>
      <c r="BF169" s="616"/>
      <c r="BG169" s="260"/>
    </row>
    <row r="170" spans="1:64" ht="13.9" customHeight="1">
      <c r="A170" s="18"/>
      <c r="D170" s="411"/>
      <c r="E170" s="416" t="str">
        <f>IF(D107="","",IF(AT107&lt;&gt;Datos!$AO$2,D107,""))</f>
        <v/>
      </c>
      <c r="F170" s="417"/>
      <c r="G170" s="417"/>
      <c r="H170" s="417"/>
      <c r="I170" s="417"/>
      <c r="J170" s="417"/>
      <c r="K170" s="417"/>
      <c r="L170" s="417"/>
      <c r="M170" s="417"/>
      <c r="N170" s="417"/>
      <c r="O170" s="417"/>
      <c r="P170" s="417"/>
      <c r="Q170" s="417"/>
      <c r="R170" s="417"/>
      <c r="S170" s="417"/>
      <c r="T170" s="417"/>
      <c r="U170" s="418"/>
      <c r="V170" s="616"/>
      <c r="W170" s="616"/>
      <c r="X170" s="616"/>
      <c r="Y170" s="616"/>
      <c r="Z170" s="616"/>
      <c r="AA170" s="616"/>
      <c r="AB170" s="616"/>
      <c r="AC170" s="616"/>
      <c r="AD170" s="616"/>
      <c r="AE170" s="616"/>
      <c r="AF170" s="616"/>
      <c r="AG170" s="616"/>
      <c r="AH170" s="617"/>
      <c r="AI170" s="617"/>
      <c r="AJ170" s="617"/>
      <c r="AK170" s="617"/>
      <c r="AL170" s="617"/>
      <c r="AM170" s="617"/>
      <c r="AN170" s="617"/>
      <c r="AO170" s="617"/>
      <c r="AP170" s="618"/>
      <c r="AQ170" s="616"/>
      <c r="AR170" s="616"/>
      <c r="AS170" s="616"/>
      <c r="AT170" s="616"/>
      <c r="AU170" s="616"/>
      <c r="AV170" s="616"/>
      <c r="AW170" s="616"/>
      <c r="AX170" s="616"/>
      <c r="AY170" s="616"/>
      <c r="AZ170" s="616"/>
      <c r="BA170" s="616"/>
      <c r="BB170" s="616"/>
      <c r="BC170" s="616"/>
      <c r="BD170" s="616"/>
      <c r="BE170" s="616"/>
      <c r="BF170" s="616"/>
      <c r="BG170" s="260"/>
    </row>
    <row r="171" spans="1:64" ht="14.25" customHeight="1">
      <c r="A171" s="18"/>
      <c r="D171" s="411"/>
      <c r="E171" s="416" t="str">
        <f>IF(D108="","",IF(AT108&lt;&gt;Datos!$AO$2,D108,""))</f>
        <v/>
      </c>
      <c r="F171" s="417"/>
      <c r="G171" s="417"/>
      <c r="H171" s="417"/>
      <c r="I171" s="417"/>
      <c r="J171" s="417"/>
      <c r="K171" s="417"/>
      <c r="L171" s="417"/>
      <c r="M171" s="417"/>
      <c r="N171" s="417"/>
      <c r="O171" s="417"/>
      <c r="P171" s="417"/>
      <c r="Q171" s="417"/>
      <c r="R171" s="417"/>
      <c r="S171" s="417"/>
      <c r="T171" s="417"/>
      <c r="U171" s="418"/>
      <c r="V171" s="616"/>
      <c r="W171" s="616"/>
      <c r="X171" s="616"/>
      <c r="Y171" s="616"/>
      <c r="Z171" s="616"/>
      <c r="AA171" s="616"/>
      <c r="AB171" s="616"/>
      <c r="AC171" s="616"/>
      <c r="AD171" s="616"/>
      <c r="AE171" s="616"/>
      <c r="AF171" s="616"/>
      <c r="AG171" s="616"/>
      <c r="AH171" s="617"/>
      <c r="AI171" s="617"/>
      <c r="AJ171" s="617"/>
      <c r="AK171" s="617"/>
      <c r="AL171" s="617"/>
      <c r="AM171" s="617"/>
      <c r="AN171" s="617"/>
      <c r="AO171" s="617"/>
      <c r="AP171" s="618"/>
      <c r="AQ171" s="616"/>
      <c r="AR171" s="616"/>
      <c r="AS171" s="616"/>
      <c r="AT171" s="616"/>
      <c r="AU171" s="616"/>
      <c r="AV171" s="616"/>
      <c r="AW171" s="616"/>
      <c r="AX171" s="616"/>
      <c r="AY171" s="616"/>
      <c r="AZ171" s="616"/>
      <c r="BA171" s="616"/>
      <c r="BB171" s="616"/>
      <c r="BC171" s="616"/>
      <c r="BD171" s="616"/>
      <c r="BE171" s="616"/>
      <c r="BF171" s="616"/>
      <c r="BG171" s="260"/>
    </row>
    <row r="172" spans="1:64" ht="14.25" customHeight="1">
      <c r="A172" s="18"/>
      <c r="D172" s="411"/>
      <c r="E172" s="416" t="str">
        <f>IF(D109="","",IF(AT109&lt;&gt;Datos!$AO$2,D109,""))</f>
        <v/>
      </c>
      <c r="F172" s="417"/>
      <c r="G172" s="417"/>
      <c r="H172" s="417"/>
      <c r="I172" s="417"/>
      <c r="J172" s="417"/>
      <c r="K172" s="417"/>
      <c r="L172" s="417"/>
      <c r="M172" s="417"/>
      <c r="N172" s="417"/>
      <c r="O172" s="417"/>
      <c r="P172" s="417"/>
      <c r="Q172" s="417"/>
      <c r="R172" s="417"/>
      <c r="S172" s="417"/>
      <c r="T172" s="417"/>
      <c r="U172" s="418"/>
      <c r="V172" s="616"/>
      <c r="W172" s="616"/>
      <c r="X172" s="616"/>
      <c r="Y172" s="616"/>
      <c r="Z172" s="616"/>
      <c r="AA172" s="616"/>
      <c r="AB172" s="616"/>
      <c r="AC172" s="616"/>
      <c r="AD172" s="616"/>
      <c r="AE172" s="616"/>
      <c r="AF172" s="616"/>
      <c r="AG172" s="616"/>
      <c r="AH172" s="617"/>
      <c r="AI172" s="617"/>
      <c r="AJ172" s="617"/>
      <c r="AK172" s="617"/>
      <c r="AL172" s="617"/>
      <c r="AM172" s="617"/>
      <c r="AN172" s="617"/>
      <c r="AO172" s="617"/>
      <c r="AP172" s="618"/>
      <c r="AQ172" s="616"/>
      <c r="AR172" s="616"/>
      <c r="AS172" s="616"/>
      <c r="AT172" s="616"/>
      <c r="AU172" s="616"/>
      <c r="AV172" s="616"/>
      <c r="AW172" s="616"/>
      <c r="AX172" s="616"/>
      <c r="AY172" s="616"/>
      <c r="AZ172" s="616"/>
      <c r="BA172" s="616"/>
      <c r="BB172" s="616"/>
      <c r="BC172" s="616"/>
      <c r="BD172" s="616"/>
      <c r="BE172" s="616"/>
      <c r="BF172" s="616"/>
      <c r="BG172" s="260"/>
    </row>
    <row r="173" spans="1:64" ht="14.25" customHeight="1">
      <c r="A173" s="18"/>
      <c r="D173" s="412"/>
      <c r="E173" s="416" t="str">
        <f>IF(D110="","",IF(AT110&lt;&gt;Datos!$AO$2,D110,""))</f>
        <v/>
      </c>
      <c r="F173" s="417"/>
      <c r="G173" s="417"/>
      <c r="H173" s="417"/>
      <c r="I173" s="417"/>
      <c r="J173" s="417"/>
      <c r="K173" s="417"/>
      <c r="L173" s="417"/>
      <c r="M173" s="417"/>
      <c r="N173" s="417"/>
      <c r="O173" s="417"/>
      <c r="P173" s="417"/>
      <c r="Q173" s="417"/>
      <c r="R173" s="417"/>
      <c r="S173" s="417"/>
      <c r="T173" s="417"/>
      <c r="U173" s="418"/>
      <c r="V173" s="616"/>
      <c r="W173" s="616"/>
      <c r="X173" s="616"/>
      <c r="Y173" s="616"/>
      <c r="Z173" s="616"/>
      <c r="AA173" s="616"/>
      <c r="AB173" s="616"/>
      <c r="AC173" s="616"/>
      <c r="AD173" s="616"/>
      <c r="AE173" s="616"/>
      <c r="AF173" s="616"/>
      <c r="AG173" s="616"/>
      <c r="AH173" s="617"/>
      <c r="AI173" s="617"/>
      <c r="AJ173" s="617"/>
      <c r="AK173" s="617"/>
      <c r="AL173" s="617"/>
      <c r="AM173" s="617"/>
      <c r="AN173" s="617"/>
      <c r="AO173" s="617"/>
      <c r="AP173" s="618"/>
      <c r="AQ173" s="616"/>
      <c r="AR173" s="616"/>
      <c r="AS173" s="616"/>
      <c r="AT173" s="616"/>
      <c r="AU173" s="616"/>
      <c r="AV173" s="616"/>
      <c r="AW173" s="616"/>
      <c r="AX173" s="616"/>
      <c r="AY173" s="616"/>
      <c r="AZ173" s="616"/>
      <c r="BA173" s="616"/>
      <c r="BB173" s="616"/>
      <c r="BC173" s="616"/>
      <c r="BD173" s="616"/>
      <c r="BE173" s="616"/>
      <c r="BF173" s="616"/>
      <c r="BG173" s="260"/>
    </row>
    <row r="174" spans="1:64" ht="14.25" customHeight="1">
      <c r="A174" s="18"/>
      <c r="D174" s="412"/>
      <c r="E174" s="416" t="str">
        <f>IF(D111="","",IF(AT111&lt;&gt;Datos!$AO$2,D111,""))</f>
        <v/>
      </c>
      <c r="F174" s="417"/>
      <c r="G174" s="417"/>
      <c r="H174" s="417"/>
      <c r="I174" s="417"/>
      <c r="J174" s="417"/>
      <c r="K174" s="417"/>
      <c r="L174" s="417"/>
      <c r="M174" s="417"/>
      <c r="N174" s="417"/>
      <c r="O174" s="417"/>
      <c r="P174" s="417"/>
      <c r="Q174" s="417"/>
      <c r="R174" s="417"/>
      <c r="S174" s="417"/>
      <c r="T174" s="417"/>
      <c r="U174" s="418"/>
      <c r="V174" s="616"/>
      <c r="W174" s="616"/>
      <c r="X174" s="616"/>
      <c r="Y174" s="616"/>
      <c r="Z174" s="616"/>
      <c r="AA174" s="616"/>
      <c r="AB174" s="616"/>
      <c r="AC174" s="616"/>
      <c r="AD174" s="616"/>
      <c r="AE174" s="616"/>
      <c r="AF174" s="616"/>
      <c r="AG174" s="616"/>
      <c r="AH174" s="617"/>
      <c r="AI174" s="617"/>
      <c r="AJ174" s="617"/>
      <c r="AK174" s="617"/>
      <c r="AL174" s="617"/>
      <c r="AM174" s="617"/>
      <c r="AN174" s="617"/>
      <c r="AO174" s="617"/>
      <c r="AP174" s="618"/>
      <c r="AQ174" s="616"/>
      <c r="AR174" s="616"/>
      <c r="AS174" s="616"/>
      <c r="AT174" s="616"/>
      <c r="AU174" s="616"/>
      <c r="AV174" s="616"/>
      <c r="AW174" s="616"/>
      <c r="AX174" s="616"/>
      <c r="AY174" s="616"/>
      <c r="AZ174" s="616"/>
      <c r="BA174" s="616"/>
      <c r="BB174" s="616"/>
      <c r="BC174" s="616"/>
      <c r="BD174" s="616"/>
      <c r="BE174" s="616"/>
      <c r="BF174" s="616"/>
      <c r="BG174" s="260"/>
    </row>
    <row r="175" spans="1:64">
      <c r="A175" s="18"/>
      <c r="BG175" s="20"/>
    </row>
    <row r="176" spans="1:64" ht="15.75" customHeight="1">
      <c r="A176" s="18"/>
      <c r="D176" s="181"/>
      <c r="E176" s="181"/>
      <c r="F176" s="181"/>
      <c r="G176" s="181"/>
      <c r="H176" s="181"/>
      <c r="I176" s="181"/>
      <c r="J176" s="181"/>
      <c r="K176" s="181"/>
      <c r="L176" s="181"/>
      <c r="M176" s="181"/>
      <c r="N176" s="181"/>
      <c r="O176" s="181"/>
      <c r="P176" s="181"/>
      <c r="Q176" s="181"/>
      <c r="R176" s="181"/>
      <c r="S176" s="181"/>
      <c r="T176" s="181"/>
      <c r="U176" s="181"/>
      <c r="V176" s="181"/>
      <c r="W176" s="181"/>
      <c r="X176" s="181"/>
      <c r="Y176" s="181"/>
      <c r="Z176" s="181"/>
      <c r="AA176" s="181"/>
      <c r="AB176" s="181"/>
      <c r="AC176" s="181"/>
      <c r="AD176" s="181"/>
      <c r="AE176" s="181"/>
      <c r="AF176" s="181"/>
      <c r="AG176" s="181"/>
      <c r="AH176" s="181"/>
      <c r="AI176" s="181"/>
      <c r="AJ176" s="181"/>
      <c r="AK176" s="181"/>
      <c r="AL176" s="181"/>
      <c r="AM176" s="181"/>
      <c r="AN176" s="181"/>
      <c r="AO176" s="181"/>
      <c r="AP176" s="181"/>
      <c r="AQ176" s="181"/>
      <c r="AR176" s="181"/>
      <c r="AS176" s="181"/>
      <c r="AT176" s="181"/>
      <c r="AU176" s="181"/>
      <c r="AV176" s="181"/>
      <c r="AW176" s="181"/>
      <c r="AX176" s="181"/>
      <c r="AY176" s="181"/>
      <c r="AZ176" s="181"/>
      <c r="BA176" s="181"/>
      <c r="BB176" s="181"/>
      <c r="BG176" s="20"/>
      <c r="BK176" s="11" t="s">
        <v>574</v>
      </c>
    </row>
    <row r="177" spans="1:63" ht="31.9" customHeight="1">
      <c r="A177" s="18"/>
      <c r="D177" s="652" t="s">
        <v>575</v>
      </c>
      <c r="E177" s="652"/>
      <c r="F177" s="652"/>
      <c r="G177" s="652"/>
      <c r="H177" s="652"/>
      <c r="I177" s="652"/>
      <c r="J177" s="652"/>
      <c r="K177" s="652"/>
      <c r="L177" s="652"/>
      <c r="M177" s="652"/>
      <c r="N177" s="652"/>
      <c r="O177" s="652"/>
      <c r="P177" s="652"/>
      <c r="Q177" s="652"/>
      <c r="R177" s="652"/>
      <c r="S177" s="652"/>
      <c r="T177" s="652"/>
      <c r="U177" s="652"/>
      <c r="V177" s="652"/>
      <c r="W177" s="652"/>
      <c r="X177" s="652"/>
      <c r="Y177" s="652"/>
      <c r="Z177" s="652"/>
      <c r="AA177" s="652"/>
      <c r="AB177" s="652"/>
      <c r="AC177" s="652"/>
      <c r="AD177" s="652"/>
      <c r="AE177" s="652"/>
      <c r="AF177" s="652"/>
      <c r="AG177" s="652"/>
      <c r="AH177" s="652"/>
      <c r="AI177" s="652"/>
      <c r="AJ177" s="652"/>
      <c r="AK177" s="652"/>
      <c r="AL177" s="652"/>
      <c r="AM177" s="652"/>
      <c r="AN177" s="652"/>
      <c r="AO177" s="652"/>
      <c r="AP177" s="652"/>
      <c r="AQ177" s="652"/>
      <c r="AR177" s="652"/>
      <c r="AS177" s="652"/>
      <c r="AT177" s="652"/>
      <c r="AU177" s="652"/>
      <c r="AV177" s="652"/>
      <c r="AW177" s="652"/>
      <c r="AX177" s="652"/>
      <c r="AY177" s="652"/>
      <c r="AZ177" s="652"/>
      <c r="BA177" s="652"/>
      <c r="BB177" s="652"/>
      <c r="BC177" s="652"/>
      <c r="BD177" s="652"/>
      <c r="BE177" s="652"/>
      <c r="BF177" s="652"/>
      <c r="BG177" s="653"/>
      <c r="BK177" s="26" t="str">
        <f>IF(AT87=Datos!$AO$2,D87,"")</f>
        <v/>
      </c>
    </row>
    <row r="178" spans="1:63" ht="20.100000000000001" customHeight="1">
      <c r="A178" s="18"/>
      <c r="D178" s="654" t="s">
        <v>576</v>
      </c>
      <c r="E178" s="654"/>
      <c r="F178" s="654"/>
      <c r="G178" s="654"/>
      <c r="H178" s="654"/>
      <c r="I178" s="654"/>
      <c r="J178" s="654"/>
      <c r="K178" s="654"/>
      <c r="L178" s="654"/>
      <c r="M178" s="654"/>
      <c r="N178" s="654"/>
      <c r="O178" s="654"/>
      <c r="P178" s="654"/>
      <c r="Q178" s="654"/>
      <c r="R178" s="654"/>
      <c r="S178" s="654"/>
      <c r="T178" s="654"/>
      <c r="U178" s="654"/>
      <c r="V178" s="649" t="s">
        <v>563</v>
      </c>
      <c r="W178" s="649"/>
      <c r="X178" s="649"/>
      <c r="Y178" s="649"/>
      <c r="Z178" s="649"/>
      <c r="AA178" s="649"/>
      <c r="AB178" s="649"/>
      <c r="AC178" s="649"/>
      <c r="AD178" s="649"/>
      <c r="AE178" s="649"/>
      <c r="AF178" s="649"/>
      <c r="AG178" s="649"/>
      <c r="AH178" s="649"/>
      <c r="AI178" s="649"/>
      <c r="AJ178" s="649"/>
      <c r="AK178" s="649"/>
      <c r="AL178" s="649"/>
      <c r="AM178" s="649"/>
      <c r="AN178" s="649"/>
      <c r="AO178" s="649"/>
      <c r="AP178" s="649"/>
      <c r="AQ178" s="649"/>
      <c r="AR178" s="649"/>
      <c r="AS178" s="649"/>
      <c r="AT178" s="649"/>
      <c r="AU178" s="649"/>
      <c r="AV178" s="649"/>
      <c r="AW178" s="649"/>
      <c r="AX178" s="649"/>
      <c r="AY178" s="649"/>
      <c r="AZ178" s="649"/>
      <c r="BA178" s="649"/>
      <c r="BB178" s="649"/>
      <c r="BC178" s="649"/>
      <c r="BD178" s="649"/>
      <c r="BE178" s="649"/>
      <c r="BF178" s="649"/>
      <c r="BG178" s="650"/>
      <c r="BK178" s="26" t="str">
        <f>IF(AT88=Datos!$AO$2,D88,"")</f>
        <v/>
      </c>
    </row>
    <row r="179" spans="1:63" ht="25.15" customHeight="1">
      <c r="A179" s="18"/>
      <c r="D179" s="654"/>
      <c r="E179" s="654"/>
      <c r="F179" s="654"/>
      <c r="G179" s="654"/>
      <c r="H179" s="654"/>
      <c r="I179" s="654"/>
      <c r="J179" s="654"/>
      <c r="K179" s="654"/>
      <c r="L179" s="654"/>
      <c r="M179" s="654"/>
      <c r="N179" s="654"/>
      <c r="O179" s="654"/>
      <c r="P179" s="654"/>
      <c r="Q179" s="654"/>
      <c r="R179" s="654"/>
      <c r="S179" s="654"/>
      <c r="T179" s="654"/>
      <c r="U179" s="654"/>
      <c r="V179" s="604" t="s">
        <v>564</v>
      </c>
      <c r="W179" s="604"/>
      <c r="X179" s="604"/>
      <c r="Y179" s="604"/>
      <c r="Z179" s="604"/>
      <c r="AA179" s="604"/>
      <c r="AB179" s="604"/>
      <c r="AC179" s="604"/>
      <c r="AD179" s="604"/>
      <c r="AE179" s="604"/>
      <c r="AF179" s="604"/>
      <c r="AG179" s="604"/>
      <c r="AH179" s="604" t="s">
        <v>565</v>
      </c>
      <c r="AI179" s="604"/>
      <c r="AJ179" s="604"/>
      <c r="AK179" s="604"/>
      <c r="AL179" s="604"/>
      <c r="AM179" s="604"/>
      <c r="AN179" s="604"/>
      <c r="AO179" s="604"/>
      <c r="AP179" s="604"/>
      <c r="AQ179" s="604" t="s">
        <v>566</v>
      </c>
      <c r="AR179" s="604"/>
      <c r="AS179" s="604"/>
      <c r="AT179" s="604"/>
      <c r="AU179" s="604"/>
      <c r="AV179" s="604"/>
      <c r="AW179" s="604"/>
      <c r="AX179" s="604"/>
      <c r="AY179" s="604"/>
      <c r="AZ179" s="604"/>
      <c r="BA179" s="604" t="s">
        <v>567</v>
      </c>
      <c r="BB179" s="604"/>
      <c r="BC179" s="604"/>
      <c r="BD179" s="604"/>
      <c r="BE179" s="604"/>
      <c r="BF179" s="604"/>
      <c r="BG179" s="182" t="s">
        <v>568</v>
      </c>
      <c r="BK179" s="26" t="str">
        <f>IF(AT89=Datos!$AO$2,D89,"")</f>
        <v/>
      </c>
    </row>
    <row r="180" spans="1:63" ht="14.25" customHeight="1">
      <c r="A180" s="18"/>
      <c r="D180" s="429" t="s">
        <v>569</v>
      </c>
      <c r="E180" s="620"/>
      <c r="F180" s="620"/>
      <c r="G180" s="620"/>
      <c r="H180" s="620"/>
      <c r="I180" s="620"/>
      <c r="J180" s="620"/>
      <c r="K180" s="620"/>
      <c r="L180" s="620"/>
      <c r="M180" s="620"/>
      <c r="N180" s="620"/>
      <c r="O180" s="620"/>
      <c r="P180" s="620"/>
      <c r="Q180" s="620"/>
      <c r="R180" s="620"/>
      <c r="S180" s="620"/>
      <c r="T180" s="620"/>
      <c r="U180" s="620"/>
      <c r="V180" s="620"/>
      <c r="W180" s="620"/>
      <c r="X180" s="620"/>
      <c r="Y180" s="620"/>
      <c r="Z180" s="620"/>
      <c r="AA180" s="620"/>
      <c r="AB180" s="620"/>
      <c r="AC180" s="620"/>
      <c r="AD180" s="620"/>
      <c r="AE180" s="620"/>
      <c r="AF180" s="620"/>
      <c r="AG180" s="620"/>
      <c r="AH180" s="620"/>
      <c r="AI180" s="620"/>
      <c r="AJ180" s="620"/>
      <c r="AK180" s="620"/>
      <c r="AL180" s="620"/>
      <c r="AM180" s="620"/>
      <c r="AN180" s="620"/>
      <c r="AO180" s="620"/>
      <c r="AP180" s="620"/>
      <c r="AQ180" s="620"/>
      <c r="AR180" s="620"/>
      <c r="AS180" s="620"/>
      <c r="AT180" s="620"/>
      <c r="AU180" s="620"/>
      <c r="AV180" s="620"/>
      <c r="AW180" s="620"/>
      <c r="AX180" s="620"/>
      <c r="AY180" s="620"/>
      <c r="AZ180" s="620"/>
      <c r="BA180" s="624"/>
      <c r="BB180" s="625"/>
      <c r="BC180" s="625"/>
      <c r="BD180" s="625"/>
      <c r="BE180" s="625"/>
      <c r="BF180" s="626"/>
      <c r="BG180" s="261"/>
      <c r="BK180" s="26" t="str">
        <f>IF(AT90=Datos!$AO$2,D90,"")</f>
        <v/>
      </c>
    </row>
    <row r="181" spans="1:63" ht="14.25" customHeight="1">
      <c r="A181" s="18"/>
      <c r="D181" s="430"/>
      <c r="E181" s="620" t="str">
        <f>IF(D117="","",IF(AT117&lt;&gt;Datos!$AO$2,D117,""))</f>
        <v/>
      </c>
      <c r="F181" s="620"/>
      <c r="G181" s="620"/>
      <c r="H181" s="620"/>
      <c r="I181" s="620"/>
      <c r="J181" s="620"/>
      <c r="K181" s="620"/>
      <c r="L181" s="620"/>
      <c r="M181" s="620"/>
      <c r="N181" s="620"/>
      <c r="O181" s="620"/>
      <c r="P181" s="620"/>
      <c r="Q181" s="620"/>
      <c r="R181" s="620"/>
      <c r="S181" s="620"/>
      <c r="T181" s="620"/>
      <c r="U181" s="620"/>
      <c r="V181" s="620"/>
      <c r="W181" s="620"/>
      <c r="X181" s="620"/>
      <c r="Y181" s="620"/>
      <c r="Z181" s="620"/>
      <c r="AA181" s="620"/>
      <c r="AB181" s="620"/>
      <c r="AC181" s="620"/>
      <c r="AD181" s="620"/>
      <c r="AE181" s="620"/>
      <c r="AF181" s="620"/>
      <c r="AG181" s="620"/>
      <c r="AH181" s="620"/>
      <c r="AI181" s="620"/>
      <c r="AJ181" s="620"/>
      <c r="AK181" s="620"/>
      <c r="AL181" s="620"/>
      <c r="AM181" s="620"/>
      <c r="AN181" s="620"/>
      <c r="AO181" s="620"/>
      <c r="AP181" s="620"/>
      <c r="AQ181" s="620"/>
      <c r="AR181" s="620"/>
      <c r="AS181" s="620"/>
      <c r="AT181" s="620"/>
      <c r="AU181" s="620"/>
      <c r="AV181" s="620"/>
      <c r="AW181" s="620"/>
      <c r="AX181" s="620"/>
      <c r="AY181" s="620"/>
      <c r="AZ181" s="620"/>
      <c r="BA181" s="624"/>
      <c r="BB181" s="625"/>
      <c r="BC181" s="625"/>
      <c r="BD181" s="625"/>
      <c r="BE181" s="625"/>
      <c r="BF181" s="626"/>
      <c r="BG181" s="261"/>
      <c r="BK181" s="26" t="str">
        <f>IF(AT91=Datos!$AO$2,D91,"")</f>
        <v/>
      </c>
    </row>
    <row r="182" spans="1:63" ht="14.25" customHeight="1">
      <c r="A182" s="18"/>
      <c r="D182" s="430"/>
      <c r="E182" s="620" t="str">
        <f>IF(D118="","",IF(AT118&lt;&gt;Datos!$AO$2,D118,""))</f>
        <v/>
      </c>
      <c r="F182" s="620"/>
      <c r="G182" s="620"/>
      <c r="H182" s="620"/>
      <c r="I182" s="620"/>
      <c r="J182" s="620"/>
      <c r="K182" s="620"/>
      <c r="L182" s="620"/>
      <c r="M182" s="620"/>
      <c r="N182" s="620"/>
      <c r="O182" s="620"/>
      <c r="P182" s="620"/>
      <c r="Q182" s="620"/>
      <c r="R182" s="620"/>
      <c r="S182" s="620"/>
      <c r="T182" s="620"/>
      <c r="U182" s="620"/>
      <c r="V182" s="620"/>
      <c r="W182" s="620"/>
      <c r="X182" s="620"/>
      <c r="Y182" s="620"/>
      <c r="Z182" s="620"/>
      <c r="AA182" s="620"/>
      <c r="AB182" s="620"/>
      <c r="AC182" s="620"/>
      <c r="AD182" s="620"/>
      <c r="AE182" s="620"/>
      <c r="AF182" s="620"/>
      <c r="AG182" s="620"/>
      <c r="AH182" s="620"/>
      <c r="AI182" s="620"/>
      <c r="AJ182" s="620"/>
      <c r="AK182" s="620"/>
      <c r="AL182" s="620"/>
      <c r="AM182" s="620"/>
      <c r="AN182" s="620"/>
      <c r="AO182" s="620"/>
      <c r="AP182" s="620"/>
      <c r="AQ182" s="620"/>
      <c r="AR182" s="620"/>
      <c r="AS182" s="620"/>
      <c r="AT182" s="620"/>
      <c r="AU182" s="620"/>
      <c r="AV182" s="620"/>
      <c r="AW182" s="620"/>
      <c r="AX182" s="620"/>
      <c r="AY182" s="620"/>
      <c r="AZ182" s="620"/>
      <c r="BA182" s="624"/>
      <c r="BB182" s="625"/>
      <c r="BC182" s="625"/>
      <c r="BD182" s="625"/>
      <c r="BE182" s="625"/>
      <c r="BF182" s="626"/>
      <c r="BG182" s="261"/>
      <c r="BK182" s="26" t="str">
        <f>IF(AT92=Datos!$AO$2,D92,"")</f>
        <v/>
      </c>
    </row>
    <row r="183" spans="1:63" ht="14.25" customHeight="1">
      <c r="A183" s="18"/>
      <c r="D183" s="430"/>
      <c r="E183" s="620" t="str">
        <f>IF(D119="","",IF(AT119&lt;&gt;Datos!$AO$2,D119,""))</f>
        <v/>
      </c>
      <c r="F183" s="620"/>
      <c r="G183" s="620"/>
      <c r="H183" s="620"/>
      <c r="I183" s="620"/>
      <c r="J183" s="620"/>
      <c r="K183" s="620"/>
      <c r="L183" s="620"/>
      <c r="M183" s="620"/>
      <c r="N183" s="620"/>
      <c r="O183" s="620"/>
      <c r="P183" s="620"/>
      <c r="Q183" s="620"/>
      <c r="R183" s="620"/>
      <c r="S183" s="620"/>
      <c r="T183" s="620"/>
      <c r="U183" s="620"/>
      <c r="V183" s="620"/>
      <c r="W183" s="620"/>
      <c r="X183" s="620"/>
      <c r="Y183" s="620"/>
      <c r="Z183" s="620"/>
      <c r="AA183" s="620"/>
      <c r="AB183" s="620"/>
      <c r="AC183" s="620"/>
      <c r="AD183" s="620"/>
      <c r="AE183" s="620"/>
      <c r="AF183" s="620"/>
      <c r="AG183" s="620"/>
      <c r="AH183" s="620"/>
      <c r="AI183" s="620"/>
      <c r="AJ183" s="620"/>
      <c r="AK183" s="620"/>
      <c r="AL183" s="620"/>
      <c r="AM183" s="620"/>
      <c r="AN183" s="620"/>
      <c r="AO183" s="620"/>
      <c r="AP183" s="620"/>
      <c r="AQ183" s="620"/>
      <c r="AR183" s="620"/>
      <c r="AS183" s="620"/>
      <c r="AT183" s="620"/>
      <c r="AU183" s="620"/>
      <c r="AV183" s="620"/>
      <c r="AW183" s="620"/>
      <c r="AX183" s="620"/>
      <c r="AY183" s="620"/>
      <c r="AZ183" s="620"/>
      <c r="BA183" s="624"/>
      <c r="BB183" s="625"/>
      <c r="BC183" s="625"/>
      <c r="BD183" s="625"/>
      <c r="BE183" s="625"/>
      <c r="BF183" s="626"/>
      <c r="BG183" s="261"/>
      <c r="BK183" s="26" t="str">
        <f>IF(AT93=Datos!$AO$2,D93,"")</f>
        <v/>
      </c>
    </row>
    <row r="184" spans="1:63" ht="14.25" customHeight="1">
      <c r="A184" s="18"/>
      <c r="D184" s="430"/>
      <c r="E184" s="620" t="str">
        <f>IF(D120="","",IF(AT120&lt;&gt;Datos!$AO$2,D120,""))</f>
        <v/>
      </c>
      <c r="F184" s="620"/>
      <c r="G184" s="620"/>
      <c r="H184" s="620"/>
      <c r="I184" s="620"/>
      <c r="J184" s="620"/>
      <c r="K184" s="620"/>
      <c r="L184" s="620"/>
      <c r="M184" s="620"/>
      <c r="N184" s="620"/>
      <c r="O184" s="620"/>
      <c r="P184" s="620"/>
      <c r="Q184" s="620"/>
      <c r="R184" s="620"/>
      <c r="S184" s="620"/>
      <c r="T184" s="620"/>
      <c r="U184" s="620"/>
      <c r="V184" s="620"/>
      <c r="W184" s="620"/>
      <c r="X184" s="620"/>
      <c r="Y184" s="620"/>
      <c r="Z184" s="620"/>
      <c r="AA184" s="620"/>
      <c r="AB184" s="620"/>
      <c r="AC184" s="620"/>
      <c r="AD184" s="620"/>
      <c r="AE184" s="620"/>
      <c r="AF184" s="620"/>
      <c r="AG184" s="620"/>
      <c r="AH184" s="620"/>
      <c r="AI184" s="620"/>
      <c r="AJ184" s="620"/>
      <c r="AK184" s="620"/>
      <c r="AL184" s="620"/>
      <c r="AM184" s="620"/>
      <c r="AN184" s="620"/>
      <c r="AO184" s="620"/>
      <c r="AP184" s="620"/>
      <c r="AQ184" s="620"/>
      <c r="AR184" s="620"/>
      <c r="AS184" s="620"/>
      <c r="AT184" s="620"/>
      <c r="AU184" s="620"/>
      <c r="AV184" s="620"/>
      <c r="AW184" s="620"/>
      <c r="AX184" s="620"/>
      <c r="AY184" s="620"/>
      <c r="AZ184" s="620"/>
      <c r="BA184" s="624"/>
      <c r="BB184" s="625"/>
      <c r="BC184" s="625"/>
      <c r="BD184" s="625"/>
      <c r="BE184" s="625"/>
      <c r="BF184" s="626"/>
      <c r="BG184" s="261"/>
      <c r="BK184" s="26" t="str">
        <f>IF(AT94=Datos!$AO$2,D94,"")</f>
        <v/>
      </c>
    </row>
    <row r="185" spans="1:63" ht="14.25" customHeight="1">
      <c r="A185" s="18"/>
      <c r="D185" s="430"/>
      <c r="E185" s="620" t="str">
        <f>IF(D121="","",IF(AT121&lt;&gt;Datos!$AO$2,D121,""))</f>
        <v/>
      </c>
      <c r="F185" s="620"/>
      <c r="G185" s="620"/>
      <c r="H185" s="620"/>
      <c r="I185" s="620"/>
      <c r="J185" s="620"/>
      <c r="K185" s="620"/>
      <c r="L185" s="620"/>
      <c r="M185" s="620"/>
      <c r="N185" s="620"/>
      <c r="O185" s="620"/>
      <c r="P185" s="620"/>
      <c r="Q185" s="620"/>
      <c r="R185" s="620"/>
      <c r="S185" s="620"/>
      <c r="T185" s="620"/>
      <c r="U185" s="620"/>
      <c r="V185" s="620"/>
      <c r="W185" s="620"/>
      <c r="X185" s="620"/>
      <c r="Y185" s="620"/>
      <c r="Z185" s="620"/>
      <c r="AA185" s="620"/>
      <c r="AB185" s="620"/>
      <c r="AC185" s="620"/>
      <c r="AD185" s="620"/>
      <c r="AE185" s="620"/>
      <c r="AF185" s="620"/>
      <c r="AG185" s="620"/>
      <c r="AH185" s="620"/>
      <c r="AI185" s="620"/>
      <c r="AJ185" s="620"/>
      <c r="AK185" s="620"/>
      <c r="AL185" s="620"/>
      <c r="AM185" s="620"/>
      <c r="AN185" s="620"/>
      <c r="AO185" s="620"/>
      <c r="AP185" s="620"/>
      <c r="AQ185" s="620"/>
      <c r="AR185" s="620"/>
      <c r="AS185" s="620"/>
      <c r="AT185" s="620"/>
      <c r="AU185" s="620"/>
      <c r="AV185" s="620"/>
      <c r="AW185" s="620"/>
      <c r="AX185" s="620"/>
      <c r="AY185" s="620"/>
      <c r="AZ185" s="620"/>
      <c r="BA185" s="624"/>
      <c r="BB185" s="625"/>
      <c r="BC185" s="625"/>
      <c r="BD185" s="625"/>
      <c r="BE185" s="625"/>
      <c r="BF185" s="626"/>
      <c r="BG185" s="261"/>
      <c r="BK185" s="26" t="str">
        <f>IF(AT95=Datos!$AO$2,D95,"")</f>
        <v/>
      </c>
    </row>
    <row r="186" spans="1:63" ht="14.25" customHeight="1">
      <c r="A186" s="18"/>
      <c r="D186" s="430"/>
      <c r="E186" s="620"/>
      <c r="F186" s="620"/>
      <c r="G186" s="620"/>
      <c r="H186" s="620"/>
      <c r="I186" s="620"/>
      <c r="J186" s="620"/>
      <c r="K186" s="620"/>
      <c r="L186" s="620"/>
      <c r="M186" s="620"/>
      <c r="N186" s="620"/>
      <c r="O186" s="620"/>
      <c r="P186" s="620"/>
      <c r="Q186" s="620"/>
      <c r="R186" s="620"/>
      <c r="S186" s="620"/>
      <c r="T186" s="620"/>
      <c r="U186" s="620"/>
      <c r="V186" s="620"/>
      <c r="W186" s="620"/>
      <c r="X186" s="620"/>
      <c r="Y186" s="620"/>
      <c r="Z186" s="620"/>
      <c r="AA186" s="620"/>
      <c r="AB186" s="620"/>
      <c r="AC186" s="620"/>
      <c r="AD186" s="620"/>
      <c r="AE186" s="620"/>
      <c r="AF186" s="620"/>
      <c r="AG186" s="620"/>
      <c r="AH186" s="620"/>
      <c r="AI186" s="620"/>
      <c r="AJ186" s="620"/>
      <c r="AK186" s="620"/>
      <c r="AL186" s="620"/>
      <c r="AM186" s="620"/>
      <c r="AN186" s="620"/>
      <c r="AO186" s="620"/>
      <c r="AP186" s="620"/>
      <c r="AQ186" s="620"/>
      <c r="AR186" s="620"/>
      <c r="AS186" s="620"/>
      <c r="AT186" s="620"/>
      <c r="AU186" s="620"/>
      <c r="AV186" s="620"/>
      <c r="AW186" s="620"/>
      <c r="AX186" s="620"/>
      <c r="AY186" s="620"/>
      <c r="AZ186" s="620"/>
      <c r="BA186" s="624"/>
      <c r="BB186" s="625"/>
      <c r="BC186" s="625"/>
      <c r="BD186" s="625"/>
      <c r="BE186" s="625"/>
      <c r="BF186" s="626"/>
      <c r="BG186" s="261"/>
      <c r="BK186" s="26" t="str">
        <f>IF(AT96=Datos!$AO$2,D96,"")</f>
        <v/>
      </c>
    </row>
    <row r="187" spans="1:63" ht="14.25" customHeight="1">
      <c r="A187" s="18"/>
      <c r="D187" s="430"/>
      <c r="E187" s="620" t="str">
        <f>IF(D123="","",IF(AT123&lt;&gt;Datos!$AO$2,D123,""))</f>
        <v/>
      </c>
      <c r="F187" s="620"/>
      <c r="G187" s="620"/>
      <c r="H187" s="620"/>
      <c r="I187" s="620"/>
      <c r="J187" s="620"/>
      <c r="K187" s="620"/>
      <c r="L187" s="620"/>
      <c r="M187" s="620"/>
      <c r="N187" s="620"/>
      <c r="O187" s="620"/>
      <c r="P187" s="620"/>
      <c r="Q187" s="620"/>
      <c r="R187" s="620"/>
      <c r="S187" s="620"/>
      <c r="T187" s="620"/>
      <c r="U187" s="620"/>
      <c r="V187" s="620"/>
      <c r="W187" s="620"/>
      <c r="X187" s="620"/>
      <c r="Y187" s="620"/>
      <c r="Z187" s="620"/>
      <c r="AA187" s="620"/>
      <c r="AB187" s="620"/>
      <c r="AC187" s="620"/>
      <c r="AD187" s="620"/>
      <c r="AE187" s="620"/>
      <c r="AF187" s="620"/>
      <c r="AG187" s="620"/>
      <c r="AH187" s="620"/>
      <c r="AI187" s="620"/>
      <c r="AJ187" s="620"/>
      <c r="AK187" s="620"/>
      <c r="AL187" s="620"/>
      <c r="AM187" s="620"/>
      <c r="AN187" s="620"/>
      <c r="AO187" s="620"/>
      <c r="AP187" s="620"/>
      <c r="AQ187" s="620"/>
      <c r="AR187" s="620"/>
      <c r="AS187" s="620"/>
      <c r="AT187" s="620"/>
      <c r="AU187" s="620"/>
      <c r="AV187" s="620"/>
      <c r="AW187" s="620"/>
      <c r="AX187" s="620"/>
      <c r="AY187" s="620"/>
      <c r="AZ187" s="620"/>
      <c r="BA187" s="624"/>
      <c r="BB187" s="625"/>
      <c r="BC187" s="625"/>
      <c r="BD187" s="625"/>
      <c r="BE187" s="625"/>
      <c r="BF187" s="626"/>
      <c r="BG187" s="261"/>
      <c r="BK187" s="26" t="s">
        <v>580</v>
      </c>
    </row>
    <row r="188" spans="1:63" ht="14.25" customHeight="1">
      <c r="A188" s="18"/>
      <c r="D188" s="430"/>
      <c r="E188" s="620" t="str">
        <f>IF(D124="","",IF(AT124&lt;&gt;Datos!$AO$2,D124,""))</f>
        <v/>
      </c>
      <c r="F188" s="620"/>
      <c r="G188" s="620"/>
      <c r="H188" s="620"/>
      <c r="I188" s="620"/>
      <c r="J188" s="620"/>
      <c r="K188" s="620"/>
      <c r="L188" s="620"/>
      <c r="M188" s="620"/>
      <c r="N188" s="620"/>
      <c r="O188" s="620"/>
      <c r="P188" s="620"/>
      <c r="Q188" s="620"/>
      <c r="R188" s="620"/>
      <c r="S188" s="620"/>
      <c r="T188" s="620"/>
      <c r="U188" s="620"/>
      <c r="V188" s="620"/>
      <c r="W188" s="620"/>
      <c r="X188" s="620"/>
      <c r="Y188" s="620"/>
      <c r="Z188" s="620"/>
      <c r="AA188" s="620"/>
      <c r="AB188" s="620"/>
      <c r="AC188" s="620"/>
      <c r="AD188" s="620"/>
      <c r="AE188" s="620"/>
      <c r="AF188" s="620"/>
      <c r="AG188" s="620"/>
      <c r="AH188" s="620"/>
      <c r="AI188" s="620"/>
      <c r="AJ188" s="620"/>
      <c r="AK188" s="620"/>
      <c r="AL188" s="620"/>
      <c r="AM188" s="620"/>
      <c r="AN188" s="620"/>
      <c r="AO188" s="620"/>
      <c r="AP188" s="620"/>
      <c r="AQ188" s="620"/>
      <c r="AR188" s="620"/>
      <c r="AS188" s="620"/>
      <c r="AT188" s="620"/>
      <c r="AU188" s="620"/>
      <c r="AV188" s="620"/>
      <c r="AW188" s="620"/>
      <c r="AX188" s="620"/>
      <c r="AY188" s="620"/>
      <c r="AZ188" s="620"/>
      <c r="BA188" s="624"/>
      <c r="BB188" s="625"/>
      <c r="BC188" s="625"/>
      <c r="BD188" s="625"/>
      <c r="BE188" s="625"/>
      <c r="BF188" s="626"/>
      <c r="BG188" s="261"/>
      <c r="BK188" s="11" t="s">
        <v>581</v>
      </c>
    </row>
    <row r="189" spans="1:63" ht="14.25" customHeight="1" thickBot="1">
      <c r="A189" s="18"/>
      <c r="D189" s="431"/>
      <c r="E189" s="632"/>
      <c r="F189" s="633"/>
      <c r="G189" s="633"/>
      <c r="H189" s="633"/>
      <c r="I189" s="633"/>
      <c r="J189" s="633"/>
      <c r="K189" s="633"/>
      <c r="L189" s="633"/>
      <c r="M189" s="633"/>
      <c r="N189" s="633"/>
      <c r="O189" s="633"/>
      <c r="P189" s="633"/>
      <c r="Q189" s="633"/>
      <c r="R189" s="633"/>
      <c r="S189" s="633"/>
      <c r="T189" s="633"/>
      <c r="U189" s="634"/>
      <c r="V189" s="635"/>
      <c r="W189" s="635"/>
      <c r="X189" s="635"/>
      <c r="Y189" s="635"/>
      <c r="Z189" s="635"/>
      <c r="AA189" s="635"/>
      <c r="AB189" s="635"/>
      <c r="AC189" s="635"/>
      <c r="AD189" s="635"/>
      <c r="AE189" s="635"/>
      <c r="AF189" s="635"/>
      <c r="AG189" s="635"/>
      <c r="AH189" s="633"/>
      <c r="AI189" s="633"/>
      <c r="AJ189" s="633"/>
      <c r="AK189" s="633"/>
      <c r="AL189" s="633"/>
      <c r="AM189" s="633"/>
      <c r="AN189" s="633"/>
      <c r="AO189" s="633"/>
      <c r="AP189" s="634"/>
      <c r="AQ189" s="635"/>
      <c r="AR189" s="635"/>
      <c r="AS189" s="635"/>
      <c r="AT189" s="635"/>
      <c r="AU189" s="635"/>
      <c r="AV189" s="635"/>
      <c r="AW189" s="635"/>
      <c r="AX189" s="635"/>
      <c r="AY189" s="635"/>
      <c r="AZ189" s="635"/>
      <c r="BA189" s="636"/>
      <c r="BB189" s="637"/>
      <c r="BC189" s="637"/>
      <c r="BD189" s="637"/>
      <c r="BE189" s="637"/>
      <c r="BF189" s="638"/>
      <c r="BG189" s="262"/>
      <c r="BK189" s="26" t="str">
        <f>IF(AT102=Datos!$AO$2,D102,"")</f>
        <v/>
      </c>
    </row>
    <row r="190" spans="1:63" ht="15.75" thickTop="1">
      <c r="A190" s="18"/>
      <c r="D190" s="411" t="s">
        <v>570</v>
      </c>
      <c r="E190" s="639"/>
      <c r="F190" s="640"/>
      <c r="G190" s="640"/>
      <c r="H190" s="640"/>
      <c r="I190" s="640"/>
      <c r="J190" s="640"/>
      <c r="K190" s="640"/>
      <c r="L190" s="640"/>
      <c r="M190" s="640"/>
      <c r="N190" s="640"/>
      <c r="O190" s="640"/>
      <c r="P190" s="640"/>
      <c r="Q190" s="640"/>
      <c r="R190" s="640"/>
      <c r="S190" s="640"/>
      <c r="T190" s="640"/>
      <c r="U190" s="641"/>
      <c r="V190" s="642"/>
      <c r="W190" s="642"/>
      <c r="X190" s="642"/>
      <c r="Y190" s="642"/>
      <c r="Z190" s="642"/>
      <c r="AA190" s="642"/>
      <c r="AB190" s="642"/>
      <c r="AC190" s="642"/>
      <c r="AD190" s="642"/>
      <c r="AE190" s="642"/>
      <c r="AF190" s="642"/>
      <c r="AG190" s="642"/>
      <c r="AH190" s="640"/>
      <c r="AI190" s="640"/>
      <c r="AJ190" s="640"/>
      <c r="AK190" s="640"/>
      <c r="AL190" s="640"/>
      <c r="AM190" s="640"/>
      <c r="AN190" s="640"/>
      <c r="AO190" s="640"/>
      <c r="AP190" s="641"/>
      <c r="AQ190" s="642"/>
      <c r="AR190" s="642"/>
      <c r="AS190" s="642"/>
      <c r="AT190" s="642"/>
      <c r="AU190" s="642"/>
      <c r="AV190" s="642"/>
      <c r="AW190" s="642"/>
      <c r="AX190" s="642"/>
      <c r="AY190" s="642"/>
      <c r="AZ190" s="642"/>
      <c r="BA190" s="631"/>
      <c r="BB190" s="631"/>
      <c r="BC190" s="631"/>
      <c r="BD190" s="631"/>
      <c r="BE190" s="631"/>
      <c r="BF190" s="631"/>
      <c r="BG190" s="186"/>
      <c r="BK190" s="26" t="str">
        <f>IF(AT103=Datos!$AO$2,D103,"")</f>
        <v/>
      </c>
    </row>
    <row r="191" spans="1:63" ht="14.25" customHeight="1">
      <c r="A191" s="18"/>
      <c r="D191" s="411"/>
      <c r="E191" s="630" t="str">
        <f>IF(D132="","",IF(AT132&lt;&gt;Datos!$AO$2,D132,""))</f>
        <v/>
      </c>
      <c r="F191" s="630"/>
      <c r="G191" s="630"/>
      <c r="H191" s="630"/>
      <c r="I191" s="630"/>
      <c r="J191" s="630"/>
      <c r="K191" s="630"/>
      <c r="L191" s="630"/>
      <c r="M191" s="630"/>
      <c r="N191" s="630"/>
      <c r="O191" s="630"/>
      <c r="P191" s="630"/>
      <c r="Q191" s="630"/>
      <c r="R191" s="630"/>
      <c r="S191" s="630"/>
      <c r="T191" s="630"/>
      <c r="U191" s="630"/>
      <c r="V191" s="630"/>
      <c r="W191" s="630"/>
      <c r="X191" s="630"/>
      <c r="Y191" s="630"/>
      <c r="Z191" s="630"/>
      <c r="AA191" s="630"/>
      <c r="AB191" s="630"/>
      <c r="AC191" s="630"/>
      <c r="AD191" s="630"/>
      <c r="AE191" s="630"/>
      <c r="AF191" s="630"/>
      <c r="AG191" s="630"/>
      <c r="AH191" s="630"/>
      <c r="AI191" s="630"/>
      <c r="AJ191" s="630"/>
      <c r="AK191" s="630"/>
      <c r="AL191" s="630"/>
      <c r="AM191" s="630"/>
      <c r="AN191" s="630"/>
      <c r="AO191" s="630"/>
      <c r="AP191" s="630"/>
      <c r="AQ191" s="630"/>
      <c r="AR191" s="630"/>
      <c r="AS191" s="630"/>
      <c r="AT191" s="630"/>
      <c r="AU191" s="630"/>
      <c r="AV191" s="630"/>
      <c r="AW191" s="630"/>
      <c r="AX191" s="630"/>
      <c r="AY191" s="630"/>
      <c r="AZ191" s="630"/>
      <c r="BA191" s="631"/>
      <c r="BB191" s="631"/>
      <c r="BC191" s="631"/>
      <c r="BD191" s="631"/>
      <c r="BE191" s="631"/>
      <c r="BF191" s="631"/>
      <c r="BG191" s="186"/>
      <c r="BK191" s="26" t="str">
        <f>IF(AT104=Datos!$AO$2,D104,"")</f>
        <v/>
      </c>
    </row>
    <row r="192" spans="1:63" ht="14.25" customHeight="1">
      <c r="A192" s="18"/>
      <c r="D192" s="411"/>
      <c r="E192" s="630" t="str">
        <f>IF(D133="","",IF(AT133&lt;&gt;Datos!$AO$2,D133,""))</f>
        <v/>
      </c>
      <c r="F192" s="630"/>
      <c r="G192" s="630"/>
      <c r="H192" s="630"/>
      <c r="I192" s="630"/>
      <c r="J192" s="630"/>
      <c r="K192" s="630"/>
      <c r="L192" s="630"/>
      <c r="M192" s="630"/>
      <c r="N192" s="630"/>
      <c r="O192" s="630"/>
      <c r="P192" s="630"/>
      <c r="Q192" s="630"/>
      <c r="R192" s="630"/>
      <c r="S192" s="630"/>
      <c r="T192" s="630"/>
      <c r="U192" s="630"/>
      <c r="V192" s="630"/>
      <c r="W192" s="630"/>
      <c r="X192" s="630"/>
      <c r="Y192" s="630"/>
      <c r="Z192" s="630"/>
      <c r="AA192" s="630"/>
      <c r="AB192" s="630"/>
      <c r="AC192" s="630"/>
      <c r="AD192" s="630"/>
      <c r="AE192" s="630"/>
      <c r="AF192" s="630"/>
      <c r="AG192" s="630"/>
      <c r="AH192" s="630"/>
      <c r="AI192" s="630"/>
      <c r="AJ192" s="630"/>
      <c r="AK192" s="630"/>
      <c r="AL192" s="630"/>
      <c r="AM192" s="630"/>
      <c r="AN192" s="630"/>
      <c r="AO192" s="630"/>
      <c r="AP192" s="630"/>
      <c r="AQ192" s="630"/>
      <c r="AR192" s="630"/>
      <c r="AS192" s="630"/>
      <c r="AT192" s="630"/>
      <c r="AU192" s="630"/>
      <c r="AV192" s="630"/>
      <c r="AW192" s="630"/>
      <c r="AX192" s="630"/>
      <c r="AY192" s="630"/>
      <c r="AZ192" s="630"/>
      <c r="BA192" s="631"/>
      <c r="BB192" s="631"/>
      <c r="BC192" s="631"/>
      <c r="BD192" s="631"/>
      <c r="BE192" s="631"/>
      <c r="BF192" s="631"/>
      <c r="BG192" s="186"/>
      <c r="BK192" s="26" t="str">
        <f>IF(AT105=Datos!$AO$2,D105,"")</f>
        <v/>
      </c>
    </row>
    <row r="193" spans="1:63" ht="14.25" customHeight="1">
      <c r="A193" s="18"/>
      <c r="D193" s="411"/>
      <c r="E193" s="630" t="str">
        <f>IF(D134="","",IF(AT134&lt;&gt;Datos!$AO$2,D134,""))</f>
        <v/>
      </c>
      <c r="F193" s="630"/>
      <c r="G193" s="630"/>
      <c r="H193" s="630"/>
      <c r="I193" s="630"/>
      <c r="J193" s="630"/>
      <c r="K193" s="630"/>
      <c r="L193" s="630"/>
      <c r="M193" s="630"/>
      <c r="N193" s="630"/>
      <c r="O193" s="630"/>
      <c r="P193" s="630"/>
      <c r="Q193" s="630"/>
      <c r="R193" s="630"/>
      <c r="S193" s="630"/>
      <c r="T193" s="630"/>
      <c r="U193" s="630"/>
      <c r="V193" s="630"/>
      <c r="W193" s="630"/>
      <c r="X193" s="630"/>
      <c r="Y193" s="630"/>
      <c r="Z193" s="630"/>
      <c r="AA193" s="630"/>
      <c r="AB193" s="630"/>
      <c r="AC193" s="630"/>
      <c r="AD193" s="630"/>
      <c r="AE193" s="630"/>
      <c r="AF193" s="630"/>
      <c r="AG193" s="630"/>
      <c r="AH193" s="630"/>
      <c r="AI193" s="630"/>
      <c r="AJ193" s="630"/>
      <c r="AK193" s="630"/>
      <c r="AL193" s="630"/>
      <c r="AM193" s="630"/>
      <c r="AN193" s="630"/>
      <c r="AO193" s="630"/>
      <c r="AP193" s="630"/>
      <c r="AQ193" s="630"/>
      <c r="AR193" s="630"/>
      <c r="AS193" s="630"/>
      <c r="AT193" s="630"/>
      <c r="AU193" s="630"/>
      <c r="AV193" s="630"/>
      <c r="AW193" s="630"/>
      <c r="AX193" s="630"/>
      <c r="AY193" s="630"/>
      <c r="AZ193" s="630"/>
      <c r="BA193" s="631"/>
      <c r="BB193" s="631"/>
      <c r="BC193" s="631"/>
      <c r="BD193" s="631"/>
      <c r="BE193" s="631"/>
      <c r="BF193" s="631"/>
      <c r="BG193" s="186"/>
      <c r="BK193" s="26" t="str">
        <f>IF(AT106=Datos!$AO$2,D106,"")</f>
        <v/>
      </c>
    </row>
    <row r="194" spans="1:63" ht="14.25" customHeight="1">
      <c r="A194" s="18"/>
      <c r="D194" s="411"/>
      <c r="E194" s="630" t="str">
        <f>IF(D135="","",IF(AT135&lt;&gt;Datos!$AO$2,D135,""))</f>
        <v/>
      </c>
      <c r="F194" s="630"/>
      <c r="G194" s="630"/>
      <c r="H194" s="630"/>
      <c r="I194" s="630"/>
      <c r="J194" s="630"/>
      <c r="K194" s="630"/>
      <c r="L194" s="630"/>
      <c r="M194" s="630"/>
      <c r="N194" s="630"/>
      <c r="O194" s="630"/>
      <c r="P194" s="630"/>
      <c r="Q194" s="630"/>
      <c r="R194" s="630"/>
      <c r="S194" s="630"/>
      <c r="T194" s="630"/>
      <c r="U194" s="630"/>
      <c r="V194" s="630"/>
      <c r="W194" s="630"/>
      <c r="X194" s="630"/>
      <c r="Y194" s="630"/>
      <c r="Z194" s="630"/>
      <c r="AA194" s="630"/>
      <c r="AB194" s="630"/>
      <c r="AC194" s="630"/>
      <c r="AD194" s="630"/>
      <c r="AE194" s="630"/>
      <c r="AF194" s="630"/>
      <c r="AG194" s="630"/>
      <c r="AH194" s="630"/>
      <c r="AI194" s="630"/>
      <c r="AJ194" s="630"/>
      <c r="AK194" s="630"/>
      <c r="AL194" s="630"/>
      <c r="AM194" s="630"/>
      <c r="AN194" s="630"/>
      <c r="AO194" s="630"/>
      <c r="AP194" s="630"/>
      <c r="AQ194" s="630"/>
      <c r="AR194" s="630"/>
      <c r="AS194" s="630"/>
      <c r="AT194" s="630"/>
      <c r="AU194" s="630"/>
      <c r="AV194" s="630"/>
      <c r="AW194" s="630"/>
      <c r="AX194" s="630"/>
      <c r="AY194" s="630"/>
      <c r="AZ194" s="630"/>
      <c r="BA194" s="631"/>
      <c r="BB194" s="631"/>
      <c r="BC194" s="631"/>
      <c r="BD194" s="631"/>
      <c r="BE194" s="631"/>
      <c r="BF194" s="631"/>
      <c r="BG194" s="186"/>
      <c r="BK194" s="26" t="str">
        <f>IF(AT107=Datos!$AO$2,D107,"")</f>
        <v/>
      </c>
    </row>
    <row r="195" spans="1:63" ht="14.25" customHeight="1">
      <c r="A195" s="18"/>
      <c r="D195" s="411"/>
      <c r="E195" s="630" t="str">
        <f>IF(D136="","",IF(AT136&lt;&gt;Datos!$AO$2,D136,""))</f>
        <v/>
      </c>
      <c r="F195" s="630"/>
      <c r="G195" s="630"/>
      <c r="H195" s="630"/>
      <c r="I195" s="630"/>
      <c r="J195" s="630"/>
      <c r="K195" s="630"/>
      <c r="L195" s="630"/>
      <c r="M195" s="630"/>
      <c r="N195" s="630"/>
      <c r="O195" s="630"/>
      <c r="P195" s="630"/>
      <c r="Q195" s="630"/>
      <c r="R195" s="630"/>
      <c r="S195" s="630"/>
      <c r="T195" s="630"/>
      <c r="U195" s="630"/>
      <c r="V195" s="630"/>
      <c r="W195" s="630"/>
      <c r="X195" s="630"/>
      <c r="Y195" s="630"/>
      <c r="Z195" s="630"/>
      <c r="AA195" s="630"/>
      <c r="AB195" s="630"/>
      <c r="AC195" s="630"/>
      <c r="AD195" s="630"/>
      <c r="AE195" s="630"/>
      <c r="AF195" s="630"/>
      <c r="AG195" s="630"/>
      <c r="AH195" s="630"/>
      <c r="AI195" s="630"/>
      <c r="AJ195" s="630"/>
      <c r="AK195" s="630"/>
      <c r="AL195" s="630"/>
      <c r="AM195" s="630"/>
      <c r="AN195" s="630"/>
      <c r="AO195" s="630"/>
      <c r="AP195" s="630"/>
      <c r="AQ195" s="630"/>
      <c r="AR195" s="630"/>
      <c r="AS195" s="630"/>
      <c r="AT195" s="630"/>
      <c r="AU195" s="630"/>
      <c r="AV195" s="630"/>
      <c r="AW195" s="630"/>
      <c r="AX195" s="630"/>
      <c r="AY195" s="630"/>
      <c r="AZ195" s="630"/>
      <c r="BA195" s="631"/>
      <c r="BB195" s="631"/>
      <c r="BC195" s="631"/>
      <c r="BD195" s="631"/>
      <c r="BE195" s="631"/>
      <c r="BF195" s="631"/>
      <c r="BG195" s="186"/>
      <c r="BK195" s="26" t="str">
        <f>IF(AT108=Datos!$AO$2,D108,"")</f>
        <v/>
      </c>
    </row>
    <row r="196" spans="1:63" ht="14.25" customHeight="1">
      <c r="A196" s="18"/>
      <c r="D196" s="411"/>
      <c r="E196" s="630" t="str">
        <f>IF(D137="","",IF(AT137&lt;&gt;Datos!$AO$2,D137,""))</f>
        <v/>
      </c>
      <c r="F196" s="630"/>
      <c r="G196" s="630"/>
      <c r="H196" s="630"/>
      <c r="I196" s="630"/>
      <c r="J196" s="630"/>
      <c r="K196" s="630"/>
      <c r="L196" s="630"/>
      <c r="M196" s="630"/>
      <c r="N196" s="630"/>
      <c r="O196" s="630"/>
      <c r="P196" s="630"/>
      <c r="Q196" s="630"/>
      <c r="R196" s="630"/>
      <c r="S196" s="630"/>
      <c r="T196" s="630"/>
      <c r="U196" s="630"/>
      <c r="V196" s="630"/>
      <c r="W196" s="630"/>
      <c r="X196" s="630"/>
      <c r="Y196" s="630"/>
      <c r="Z196" s="630"/>
      <c r="AA196" s="630"/>
      <c r="AB196" s="630"/>
      <c r="AC196" s="630"/>
      <c r="AD196" s="630"/>
      <c r="AE196" s="630"/>
      <c r="AF196" s="630"/>
      <c r="AG196" s="630"/>
      <c r="AH196" s="630"/>
      <c r="AI196" s="630"/>
      <c r="AJ196" s="630"/>
      <c r="AK196" s="630"/>
      <c r="AL196" s="630"/>
      <c r="AM196" s="630"/>
      <c r="AN196" s="630"/>
      <c r="AO196" s="630"/>
      <c r="AP196" s="630"/>
      <c r="AQ196" s="630"/>
      <c r="AR196" s="630"/>
      <c r="AS196" s="630"/>
      <c r="AT196" s="630"/>
      <c r="AU196" s="630"/>
      <c r="AV196" s="630"/>
      <c r="AW196" s="630"/>
      <c r="AX196" s="630"/>
      <c r="AY196" s="630"/>
      <c r="AZ196" s="630"/>
      <c r="BA196" s="631"/>
      <c r="BB196" s="631"/>
      <c r="BC196" s="631"/>
      <c r="BD196" s="631"/>
      <c r="BE196" s="631"/>
      <c r="BF196" s="631"/>
      <c r="BG196" s="186"/>
      <c r="BK196" s="26" t="str">
        <f>IF(AT109=Datos!$AO$2,D109,"")</f>
        <v/>
      </c>
    </row>
    <row r="197" spans="1:63" ht="14.25" customHeight="1">
      <c r="A197" s="18"/>
      <c r="D197" s="411"/>
      <c r="E197" s="630" t="str">
        <f>IF(D138="","",IF(AT138&lt;&gt;Datos!$AO$2,D138,""))</f>
        <v/>
      </c>
      <c r="F197" s="630"/>
      <c r="G197" s="630"/>
      <c r="H197" s="630"/>
      <c r="I197" s="630"/>
      <c r="J197" s="630"/>
      <c r="K197" s="630"/>
      <c r="L197" s="630"/>
      <c r="M197" s="630"/>
      <c r="N197" s="630"/>
      <c r="O197" s="630"/>
      <c r="P197" s="630"/>
      <c r="Q197" s="630"/>
      <c r="R197" s="630"/>
      <c r="S197" s="630"/>
      <c r="T197" s="630"/>
      <c r="U197" s="630"/>
      <c r="V197" s="630"/>
      <c r="W197" s="630"/>
      <c r="X197" s="630"/>
      <c r="Y197" s="630"/>
      <c r="Z197" s="630"/>
      <c r="AA197" s="630"/>
      <c r="AB197" s="630"/>
      <c r="AC197" s="630"/>
      <c r="AD197" s="630"/>
      <c r="AE197" s="630"/>
      <c r="AF197" s="630"/>
      <c r="AG197" s="630"/>
      <c r="AH197" s="630"/>
      <c r="AI197" s="630"/>
      <c r="AJ197" s="630"/>
      <c r="AK197" s="630"/>
      <c r="AL197" s="630"/>
      <c r="AM197" s="630"/>
      <c r="AN197" s="630"/>
      <c r="AO197" s="630"/>
      <c r="AP197" s="630"/>
      <c r="AQ197" s="630"/>
      <c r="AR197" s="630"/>
      <c r="AS197" s="630"/>
      <c r="AT197" s="630"/>
      <c r="AU197" s="630"/>
      <c r="AV197" s="630"/>
      <c r="AW197" s="630"/>
      <c r="AX197" s="630"/>
      <c r="AY197" s="630"/>
      <c r="AZ197" s="630"/>
      <c r="BA197" s="631"/>
      <c r="BB197" s="631"/>
      <c r="BC197" s="631"/>
      <c r="BD197" s="631"/>
      <c r="BE197" s="631"/>
      <c r="BF197" s="631"/>
      <c r="BG197" s="186"/>
      <c r="BK197" s="26" t="str">
        <f>IF(AT110=Datos!$AO$2,D110,"")</f>
        <v/>
      </c>
    </row>
    <row r="198" spans="1:63" ht="14.25" customHeight="1">
      <c r="A198" s="18"/>
      <c r="D198" s="412"/>
      <c r="E198" s="630" t="str">
        <f>IF(D139="","",IF(AT139&lt;&gt;Datos!$AO$2,D139,""))</f>
        <v/>
      </c>
      <c r="F198" s="630"/>
      <c r="G198" s="630"/>
      <c r="H198" s="630"/>
      <c r="I198" s="630"/>
      <c r="J198" s="630"/>
      <c r="K198" s="630"/>
      <c r="L198" s="630"/>
      <c r="M198" s="630"/>
      <c r="N198" s="630"/>
      <c r="O198" s="630"/>
      <c r="P198" s="630"/>
      <c r="Q198" s="630"/>
      <c r="R198" s="630"/>
      <c r="S198" s="630"/>
      <c r="T198" s="630"/>
      <c r="U198" s="630"/>
      <c r="V198" s="630"/>
      <c r="W198" s="630"/>
      <c r="X198" s="630"/>
      <c r="Y198" s="630"/>
      <c r="Z198" s="630"/>
      <c r="AA198" s="630"/>
      <c r="AB198" s="630"/>
      <c r="AC198" s="630"/>
      <c r="AD198" s="630"/>
      <c r="AE198" s="630"/>
      <c r="AF198" s="630"/>
      <c r="AG198" s="630"/>
      <c r="AH198" s="630"/>
      <c r="AI198" s="630"/>
      <c r="AJ198" s="630"/>
      <c r="AK198" s="630"/>
      <c r="AL198" s="630"/>
      <c r="AM198" s="630"/>
      <c r="AN198" s="630"/>
      <c r="AO198" s="630"/>
      <c r="AP198" s="630"/>
      <c r="AQ198" s="630"/>
      <c r="AR198" s="630"/>
      <c r="AS198" s="630"/>
      <c r="AT198" s="630"/>
      <c r="AU198" s="630"/>
      <c r="AV198" s="630"/>
      <c r="AW198" s="630"/>
      <c r="AX198" s="630"/>
      <c r="AY198" s="630"/>
      <c r="AZ198" s="630"/>
      <c r="BA198" s="631"/>
      <c r="BB198" s="631"/>
      <c r="BC198" s="631"/>
      <c r="BD198" s="631"/>
      <c r="BE198" s="631"/>
      <c r="BF198" s="631"/>
      <c r="BG198" s="186"/>
      <c r="BK198" s="26" t="str">
        <f>IF(AT111=Datos!$AO$2,D111,"")</f>
        <v/>
      </c>
    </row>
    <row r="199" spans="1:63" ht="14.25" customHeight="1">
      <c r="A199" s="18"/>
      <c r="D199" s="412"/>
      <c r="E199" s="630" t="str">
        <f>IF(D140="","",IF(AT140&lt;&gt;Datos!$AO$2,D140,""))</f>
        <v/>
      </c>
      <c r="F199" s="630"/>
      <c r="G199" s="630"/>
      <c r="H199" s="630"/>
      <c r="I199" s="630"/>
      <c r="J199" s="630"/>
      <c r="K199" s="630"/>
      <c r="L199" s="630"/>
      <c r="M199" s="630"/>
      <c r="N199" s="630"/>
      <c r="O199" s="630"/>
      <c r="P199" s="630"/>
      <c r="Q199" s="630"/>
      <c r="R199" s="630"/>
      <c r="S199" s="630"/>
      <c r="T199" s="630"/>
      <c r="U199" s="630"/>
      <c r="V199" s="630"/>
      <c r="W199" s="630"/>
      <c r="X199" s="630"/>
      <c r="Y199" s="630"/>
      <c r="Z199" s="630"/>
      <c r="AA199" s="630"/>
      <c r="AB199" s="630"/>
      <c r="AC199" s="630"/>
      <c r="AD199" s="630"/>
      <c r="AE199" s="630"/>
      <c r="AF199" s="630"/>
      <c r="AG199" s="630"/>
      <c r="AH199" s="630"/>
      <c r="AI199" s="630"/>
      <c r="AJ199" s="630"/>
      <c r="AK199" s="630"/>
      <c r="AL199" s="630"/>
      <c r="AM199" s="630"/>
      <c r="AN199" s="630"/>
      <c r="AO199" s="630"/>
      <c r="AP199" s="630"/>
      <c r="AQ199" s="630"/>
      <c r="AR199" s="630"/>
      <c r="AS199" s="630"/>
      <c r="AT199" s="630"/>
      <c r="AU199" s="630"/>
      <c r="AV199" s="630"/>
      <c r="AW199" s="630"/>
      <c r="AX199" s="630"/>
      <c r="AY199" s="630"/>
      <c r="AZ199" s="630"/>
      <c r="BA199" s="631"/>
      <c r="BB199" s="631"/>
      <c r="BC199" s="631"/>
      <c r="BD199" s="631"/>
      <c r="BE199" s="631"/>
      <c r="BF199" s="631"/>
      <c r="BG199" s="186"/>
      <c r="BK199" s="26" t="s">
        <v>580</v>
      </c>
    </row>
    <row r="200" spans="1:63" ht="14.25" customHeight="1">
      <c r="A200" s="18"/>
      <c r="D200" s="434" t="s">
        <v>582</v>
      </c>
      <c r="E200" s="434"/>
      <c r="F200" s="434"/>
      <c r="G200" s="434"/>
      <c r="H200" s="434"/>
      <c r="I200" s="434"/>
      <c r="J200" s="434"/>
      <c r="K200" s="434"/>
      <c r="L200" s="434"/>
      <c r="M200" s="434"/>
      <c r="N200" s="434"/>
      <c r="O200" s="434"/>
      <c r="P200" s="434"/>
      <c r="Q200" s="434"/>
      <c r="R200" s="434"/>
      <c r="S200" s="434"/>
      <c r="T200" s="434"/>
      <c r="U200" s="434"/>
      <c r="V200" s="434"/>
      <c r="W200" s="434"/>
      <c r="X200" s="434"/>
      <c r="Y200" s="434"/>
      <c r="Z200" s="434"/>
      <c r="AA200" s="434"/>
      <c r="AB200" s="434"/>
      <c r="AC200" s="434"/>
      <c r="AD200" s="434"/>
      <c r="AE200" s="434"/>
      <c r="AF200" s="434"/>
      <c r="AG200" s="434"/>
      <c r="AH200" s="434"/>
      <c r="AI200" s="434"/>
      <c r="AJ200" s="434"/>
      <c r="AK200" s="434"/>
      <c r="AL200" s="434"/>
      <c r="AM200" s="434"/>
      <c r="AN200" s="434"/>
      <c r="AO200" s="434"/>
      <c r="AP200" s="434"/>
      <c r="AQ200" s="434"/>
      <c r="AR200" s="434"/>
      <c r="AS200" s="434"/>
      <c r="AT200" s="434"/>
      <c r="AU200" s="434"/>
      <c r="AV200" s="434"/>
      <c r="AW200" s="434"/>
      <c r="AX200" s="434"/>
      <c r="AY200" s="434"/>
      <c r="AZ200" s="434"/>
      <c r="BA200" s="434"/>
      <c r="BB200" s="434"/>
      <c r="BC200" s="434"/>
      <c r="BD200" s="434"/>
      <c r="BE200" s="434"/>
      <c r="BF200" s="434"/>
      <c r="BG200" s="643"/>
    </row>
    <row r="201" spans="1:63" ht="15.75" customHeight="1">
      <c r="A201" s="18"/>
      <c r="D201" s="750"/>
      <c r="E201" s="750"/>
      <c r="F201" s="750"/>
      <c r="G201" s="750"/>
      <c r="H201" s="750"/>
      <c r="I201" s="750"/>
      <c r="J201" s="750"/>
      <c r="K201" s="750"/>
      <c r="L201" s="750"/>
      <c r="M201" s="750"/>
      <c r="N201" s="750"/>
      <c r="O201" s="750"/>
      <c r="P201" s="750"/>
      <c r="Q201" s="750"/>
      <c r="R201" s="750"/>
      <c r="S201" s="750"/>
      <c r="T201" s="750"/>
      <c r="U201" s="750"/>
      <c r="V201" s="750"/>
      <c r="W201" s="750"/>
      <c r="X201" s="750"/>
      <c r="Y201" s="750"/>
      <c r="Z201" s="750"/>
      <c r="AA201" s="750"/>
      <c r="AB201" s="750"/>
      <c r="AC201" s="750"/>
      <c r="AD201" s="750"/>
      <c r="AE201" s="750"/>
      <c r="AF201" s="750"/>
      <c r="AG201" s="750"/>
      <c r="AH201" s="750"/>
      <c r="AI201" s="750"/>
      <c r="AJ201" s="750"/>
      <c r="AK201" s="750"/>
      <c r="AL201" s="750"/>
      <c r="AM201" s="750"/>
      <c r="AN201" s="750"/>
      <c r="AO201" s="750"/>
      <c r="AP201" s="750"/>
      <c r="AQ201" s="750"/>
      <c r="AR201" s="750"/>
      <c r="AS201" s="750"/>
      <c r="AT201" s="750"/>
      <c r="AU201" s="750"/>
      <c r="AV201" s="750"/>
      <c r="AW201" s="750"/>
      <c r="AX201" s="750"/>
      <c r="AY201" s="750"/>
      <c r="AZ201" s="750"/>
      <c r="BA201" s="750"/>
      <c r="BB201" s="750"/>
      <c r="BG201" s="20"/>
    </row>
    <row r="202" spans="1:63" ht="15.75" customHeight="1">
      <c r="A202" s="18"/>
      <c r="BG202" s="20"/>
    </row>
    <row r="203" spans="1:63" ht="15" customHeight="1">
      <c r="A203" s="18"/>
      <c r="D203" s="627" t="s">
        <v>583</v>
      </c>
      <c r="E203" s="627"/>
      <c r="F203" s="627"/>
      <c r="G203" s="627"/>
      <c r="H203" s="627"/>
      <c r="I203" s="627"/>
      <c r="J203" s="627"/>
      <c r="K203" s="627"/>
      <c r="L203" s="627"/>
      <c r="M203" s="627"/>
      <c r="N203" s="627"/>
      <c r="O203" s="627"/>
      <c r="P203" s="627"/>
      <c r="Q203" s="627"/>
      <c r="R203" s="627"/>
      <c r="S203" s="627"/>
      <c r="T203" s="627"/>
      <c r="U203" s="627"/>
      <c r="V203" s="627"/>
      <c r="W203" s="627"/>
      <c r="X203" s="627"/>
      <c r="Y203" s="627"/>
      <c r="Z203" s="627"/>
      <c r="AA203" s="627"/>
      <c r="AB203" s="627"/>
      <c r="AC203" s="627"/>
      <c r="AD203" s="627"/>
      <c r="AE203" s="627"/>
      <c r="AF203" s="627"/>
      <c r="AG203" s="627"/>
      <c r="AH203" s="627"/>
      <c r="AI203" s="627"/>
      <c r="AJ203" s="627"/>
      <c r="AK203" s="627"/>
      <c r="AL203" s="627"/>
      <c r="AM203" s="627"/>
      <c r="AN203" s="627"/>
      <c r="AO203" s="627"/>
      <c r="AP203" s="627"/>
      <c r="AQ203" s="627"/>
      <c r="AR203" s="627"/>
      <c r="AS203" s="627"/>
      <c r="AT203" s="627"/>
      <c r="AU203" s="627"/>
      <c r="AV203" s="627"/>
      <c r="AW203" s="627"/>
      <c r="AX203" s="627"/>
      <c r="AY203" s="627"/>
      <c r="AZ203" s="627"/>
      <c r="BA203" s="627"/>
      <c r="BB203" s="627"/>
      <c r="BC203" s="627"/>
      <c r="BD203" s="627"/>
      <c r="BE203" s="627"/>
      <c r="BF203" s="627"/>
      <c r="BG203" s="628"/>
    </row>
    <row r="204" spans="1:63" ht="20.25" customHeight="1">
      <c r="A204" s="18"/>
      <c r="D204" s="435" t="s">
        <v>564</v>
      </c>
      <c r="E204" s="435"/>
      <c r="F204" s="435"/>
      <c r="G204" s="435"/>
      <c r="H204" s="435"/>
      <c r="I204" s="435"/>
      <c r="J204" s="435"/>
      <c r="K204" s="435"/>
      <c r="L204" s="435"/>
      <c r="M204" s="435"/>
      <c r="N204" s="435"/>
      <c r="O204" s="435"/>
      <c r="P204" s="435"/>
      <c r="Q204" s="435"/>
      <c r="R204" s="435"/>
      <c r="S204" s="435"/>
      <c r="T204" s="435"/>
      <c r="U204" s="435"/>
      <c r="V204" s="435" t="s">
        <v>565</v>
      </c>
      <c r="W204" s="435"/>
      <c r="X204" s="435"/>
      <c r="Y204" s="435"/>
      <c r="Z204" s="435"/>
      <c r="AA204" s="435"/>
      <c r="AB204" s="435"/>
      <c r="AC204" s="435"/>
      <c r="AD204" s="435"/>
      <c r="AE204" s="435"/>
      <c r="AF204" s="435"/>
      <c r="AG204" s="435"/>
      <c r="AH204" s="435"/>
      <c r="AI204" s="435"/>
      <c r="AJ204" s="435"/>
      <c r="AK204" s="435"/>
      <c r="AL204" s="435"/>
      <c r="AM204" s="435"/>
      <c r="AN204" s="435" t="s">
        <v>566</v>
      </c>
      <c r="AO204" s="435"/>
      <c r="AP204" s="435"/>
      <c r="AQ204" s="435"/>
      <c r="AR204" s="435"/>
      <c r="AS204" s="435"/>
      <c r="AT204" s="435"/>
      <c r="AU204" s="435"/>
      <c r="AV204" s="435"/>
      <c r="AW204" s="435"/>
      <c r="AX204" s="435"/>
      <c r="AY204" s="435"/>
      <c r="AZ204" s="435"/>
      <c r="BA204" s="435"/>
      <c r="BB204" s="435"/>
      <c r="BC204" s="435"/>
      <c r="BD204" s="435"/>
      <c r="BE204" s="435"/>
      <c r="BF204" s="435"/>
      <c r="BG204" s="629"/>
    </row>
    <row r="205" spans="1:63">
      <c r="A205" s="18"/>
      <c r="D205" s="400"/>
      <c r="E205" s="400"/>
      <c r="F205" s="400"/>
      <c r="G205" s="400"/>
      <c r="H205" s="400"/>
      <c r="I205" s="400"/>
      <c r="J205" s="400"/>
      <c r="K205" s="400"/>
      <c r="L205" s="400"/>
      <c r="M205" s="400"/>
      <c r="N205" s="400"/>
      <c r="O205" s="400"/>
      <c r="P205" s="400"/>
      <c r="Q205" s="400"/>
      <c r="R205" s="400"/>
      <c r="S205" s="400"/>
      <c r="T205" s="400"/>
      <c r="U205" s="400"/>
      <c r="V205" s="400"/>
      <c r="W205" s="400"/>
      <c r="X205" s="400"/>
      <c r="Y205" s="400"/>
      <c r="Z205" s="400"/>
      <c r="AA205" s="400"/>
      <c r="AB205" s="400"/>
      <c r="AC205" s="400"/>
      <c r="AD205" s="400"/>
      <c r="AE205" s="400"/>
      <c r="AF205" s="400"/>
      <c r="AG205" s="400"/>
      <c r="AH205" s="400"/>
      <c r="AI205" s="400"/>
      <c r="AJ205" s="400"/>
      <c r="AK205" s="400"/>
      <c r="AL205" s="400"/>
      <c r="AM205" s="400"/>
      <c r="AN205" s="400"/>
      <c r="AO205" s="400"/>
      <c r="AP205" s="400"/>
      <c r="AQ205" s="400"/>
      <c r="AR205" s="400"/>
      <c r="AS205" s="400"/>
      <c r="AT205" s="400"/>
      <c r="AU205" s="400"/>
      <c r="AV205" s="400"/>
      <c r="AW205" s="400"/>
      <c r="AX205" s="400"/>
      <c r="AY205" s="400"/>
      <c r="AZ205" s="400"/>
      <c r="BA205" s="400"/>
      <c r="BB205" s="400"/>
      <c r="BC205" s="400"/>
      <c r="BD205" s="400"/>
      <c r="BE205" s="400"/>
      <c r="BF205" s="400"/>
      <c r="BG205" s="619"/>
    </row>
    <row r="206" spans="1:63">
      <c r="A206" s="18"/>
      <c r="D206" s="400"/>
      <c r="E206" s="400"/>
      <c r="F206" s="400"/>
      <c r="G206" s="400"/>
      <c r="H206" s="400"/>
      <c r="I206" s="400"/>
      <c r="J206" s="400"/>
      <c r="K206" s="400"/>
      <c r="L206" s="400"/>
      <c r="M206" s="400"/>
      <c r="N206" s="400"/>
      <c r="O206" s="400"/>
      <c r="P206" s="400"/>
      <c r="Q206" s="400"/>
      <c r="R206" s="400"/>
      <c r="S206" s="400"/>
      <c r="T206" s="400"/>
      <c r="U206" s="400"/>
      <c r="V206" s="400"/>
      <c r="W206" s="400"/>
      <c r="X206" s="400"/>
      <c r="Y206" s="400"/>
      <c r="Z206" s="400"/>
      <c r="AA206" s="400"/>
      <c r="AB206" s="400"/>
      <c r="AC206" s="400"/>
      <c r="AD206" s="400"/>
      <c r="AE206" s="400"/>
      <c r="AF206" s="400"/>
      <c r="AG206" s="400"/>
      <c r="AH206" s="400"/>
      <c r="AI206" s="400"/>
      <c r="AJ206" s="400"/>
      <c r="AK206" s="400"/>
      <c r="AL206" s="400"/>
      <c r="AM206" s="400"/>
      <c r="AN206" s="400"/>
      <c r="AO206" s="400"/>
      <c r="AP206" s="400"/>
      <c r="AQ206" s="400"/>
      <c r="AR206" s="400"/>
      <c r="AS206" s="400"/>
      <c r="AT206" s="400"/>
      <c r="AU206" s="400"/>
      <c r="AV206" s="400"/>
      <c r="AW206" s="400"/>
      <c r="AX206" s="400"/>
      <c r="AY206" s="400"/>
      <c r="AZ206" s="400"/>
      <c r="BA206" s="400"/>
      <c r="BB206" s="400"/>
      <c r="BC206" s="400"/>
      <c r="BD206" s="400"/>
      <c r="BE206" s="400"/>
      <c r="BF206" s="400"/>
      <c r="BG206" s="619"/>
    </row>
    <row r="207" spans="1:63">
      <c r="A207" s="18"/>
      <c r="D207" s="400"/>
      <c r="E207" s="400"/>
      <c r="F207" s="400"/>
      <c r="G207" s="400"/>
      <c r="H207" s="400"/>
      <c r="I207" s="400"/>
      <c r="J207" s="400"/>
      <c r="K207" s="400"/>
      <c r="L207" s="400"/>
      <c r="M207" s="400"/>
      <c r="N207" s="400"/>
      <c r="O207" s="400"/>
      <c r="P207" s="400"/>
      <c r="Q207" s="400"/>
      <c r="R207" s="400"/>
      <c r="S207" s="400"/>
      <c r="T207" s="400"/>
      <c r="U207" s="400"/>
      <c r="V207" s="400"/>
      <c r="W207" s="400"/>
      <c r="X207" s="400"/>
      <c r="Y207" s="400"/>
      <c r="Z207" s="400"/>
      <c r="AA207" s="400"/>
      <c r="AB207" s="400"/>
      <c r="AC207" s="400"/>
      <c r="AD207" s="400"/>
      <c r="AE207" s="400"/>
      <c r="AF207" s="400"/>
      <c r="AG207" s="400"/>
      <c r="AH207" s="400"/>
      <c r="AI207" s="400"/>
      <c r="AJ207" s="400"/>
      <c r="AK207" s="400"/>
      <c r="AL207" s="400"/>
      <c r="AM207" s="400"/>
      <c r="AN207" s="400"/>
      <c r="AO207" s="400"/>
      <c r="AP207" s="400"/>
      <c r="AQ207" s="400"/>
      <c r="AR207" s="400"/>
      <c r="AS207" s="400"/>
      <c r="AT207" s="400"/>
      <c r="AU207" s="400"/>
      <c r="AV207" s="400"/>
      <c r="AW207" s="400"/>
      <c r="AX207" s="400"/>
      <c r="AY207" s="400"/>
      <c r="AZ207" s="400"/>
      <c r="BA207" s="400"/>
      <c r="BB207" s="400"/>
      <c r="BC207" s="400"/>
      <c r="BD207" s="400"/>
      <c r="BE207" s="400"/>
      <c r="BF207" s="400"/>
      <c r="BG207" s="619"/>
    </row>
    <row r="208" spans="1:63">
      <c r="A208" s="18"/>
      <c r="D208" s="400"/>
      <c r="E208" s="400"/>
      <c r="F208" s="400"/>
      <c r="G208" s="400"/>
      <c r="H208" s="400"/>
      <c r="I208" s="400"/>
      <c r="J208" s="400"/>
      <c r="K208" s="400"/>
      <c r="L208" s="400"/>
      <c r="M208" s="400"/>
      <c r="N208" s="400"/>
      <c r="O208" s="400"/>
      <c r="P208" s="400"/>
      <c r="Q208" s="400"/>
      <c r="R208" s="400"/>
      <c r="S208" s="400"/>
      <c r="T208" s="400"/>
      <c r="U208" s="400"/>
      <c r="V208" s="400"/>
      <c r="W208" s="400"/>
      <c r="X208" s="400"/>
      <c r="Y208" s="400"/>
      <c r="Z208" s="400"/>
      <c r="AA208" s="400"/>
      <c r="AB208" s="400"/>
      <c r="AC208" s="400"/>
      <c r="AD208" s="400"/>
      <c r="AE208" s="400"/>
      <c r="AF208" s="400"/>
      <c r="AG208" s="400"/>
      <c r="AH208" s="400"/>
      <c r="AI208" s="400"/>
      <c r="AJ208" s="400"/>
      <c r="AK208" s="400"/>
      <c r="AL208" s="400"/>
      <c r="AM208" s="400"/>
      <c r="AN208" s="400"/>
      <c r="AO208" s="400"/>
      <c r="AP208" s="400"/>
      <c r="AQ208" s="400"/>
      <c r="AR208" s="400"/>
      <c r="AS208" s="400"/>
      <c r="AT208" s="400"/>
      <c r="AU208" s="400"/>
      <c r="AV208" s="400"/>
      <c r="AW208" s="400"/>
      <c r="AX208" s="400"/>
      <c r="AY208" s="400"/>
      <c r="AZ208" s="400"/>
      <c r="BA208" s="400"/>
      <c r="BB208" s="400"/>
      <c r="BC208" s="400"/>
      <c r="BD208" s="400"/>
      <c r="BE208" s="400"/>
      <c r="BF208" s="400"/>
      <c r="BG208" s="619"/>
    </row>
    <row r="209" spans="1:59">
      <c r="A209" s="18"/>
      <c r="D209" s="400"/>
      <c r="E209" s="400"/>
      <c r="F209" s="400"/>
      <c r="G209" s="400"/>
      <c r="H209" s="400"/>
      <c r="I209" s="400"/>
      <c r="J209" s="400"/>
      <c r="K209" s="400"/>
      <c r="L209" s="400"/>
      <c r="M209" s="400"/>
      <c r="N209" s="400"/>
      <c r="O209" s="400"/>
      <c r="P209" s="400"/>
      <c r="Q209" s="400"/>
      <c r="R209" s="400"/>
      <c r="S209" s="400"/>
      <c r="T209" s="400"/>
      <c r="U209" s="400"/>
      <c r="V209" s="400"/>
      <c r="W209" s="400"/>
      <c r="X209" s="400"/>
      <c r="Y209" s="400"/>
      <c r="Z209" s="400"/>
      <c r="AA209" s="400"/>
      <c r="AB209" s="400"/>
      <c r="AC209" s="400"/>
      <c r="AD209" s="400"/>
      <c r="AE209" s="400"/>
      <c r="AF209" s="400"/>
      <c r="AG209" s="400"/>
      <c r="AH209" s="400"/>
      <c r="AI209" s="400"/>
      <c r="AJ209" s="400"/>
      <c r="AK209" s="400"/>
      <c r="AL209" s="400"/>
      <c r="AM209" s="400"/>
      <c r="AN209" s="400"/>
      <c r="AO209" s="400"/>
      <c r="AP209" s="400"/>
      <c r="AQ209" s="400"/>
      <c r="AR209" s="400"/>
      <c r="AS209" s="400"/>
      <c r="AT209" s="400"/>
      <c r="AU209" s="400"/>
      <c r="AV209" s="400"/>
      <c r="AW209" s="400"/>
      <c r="AX209" s="400"/>
      <c r="AY209" s="400"/>
      <c r="AZ209" s="400"/>
      <c r="BA209" s="400"/>
      <c r="BB209" s="400"/>
      <c r="BC209" s="400"/>
      <c r="BD209" s="400"/>
      <c r="BE209" s="400"/>
      <c r="BF209" s="400"/>
      <c r="BG209" s="619"/>
    </row>
    <row r="210" spans="1:59">
      <c r="A210" s="18"/>
      <c r="D210" s="400"/>
      <c r="E210" s="400"/>
      <c r="F210" s="400"/>
      <c r="G210" s="400"/>
      <c r="H210" s="400"/>
      <c r="I210" s="400"/>
      <c r="J210" s="400"/>
      <c r="K210" s="400"/>
      <c r="L210" s="400"/>
      <c r="M210" s="400"/>
      <c r="N210" s="400"/>
      <c r="O210" s="400"/>
      <c r="P210" s="400"/>
      <c r="Q210" s="400"/>
      <c r="R210" s="400"/>
      <c r="S210" s="400"/>
      <c r="T210" s="400"/>
      <c r="U210" s="400"/>
      <c r="V210" s="400"/>
      <c r="W210" s="400"/>
      <c r="X210" s="400"/>
      <c r="Y210" s="400"/>
      <c r="Z210" s="400"/>
      <c r="AA210" s="400"/>
      <c r="AB210" s="400"/>
      <c r="AC210" s="400"/>
      <c r="AD210" s="400"/>
      <c r="AE210" s="400"/>
      <c r="AF210" s="400"/>
      <c r="AG210" s="400"/>
      <c r="AH210" s="400"/>
      <c r="AI210" s="400"/>
      <c r="AJ210" s="400"/>
      <c r="AK210" s="400"/>
      <c r="AL210" s="400"/>
      <c r="AM210" s="400"/>
      <c r="AN210" s="400"/>
      <c r="AO210" s="400"/>
      <c r="AP210" s="400"/>
      <c r="AQ210" s="400"/>
      <c r="AR210" s="400"/>
      <c r="AS210" s="400"/>
      <c r="AT210" s="400"/>
      <c r="AU210" s="400"/>
      <c r="AV210" s="400"/>
      <c r="AW210" s="400"/>
      <c r="AX210" s="400"/>
      <c r="AY210" s="400"/>
      <c r="AZ210" s="400"/>
      <c r="BA210" s="400"/>
      <c r="BB210" s="400"/>
      <c r="BC210" s="400"/>
      <c r="BD210" s="400"/>
      <c r="BE210" s="400"/>
      <c r="BF210" s="400"/>
      <c r="BG210" s="619"/>
    </row>
    <row r="211" spans="1:59">
      <c r="A211" s="18"/>
      <c r="D211" s="405"/>
      <c r="E211" s="406"/>
      <c r="F211" s="406"/>
      <c r="G211" s="406"/>
      <c r="H211" s="406"/>
      <c r="I211" s="406"/>
      <c r="J211" s="406"/>
      <c r="K211" s="406"/>
      <c r="L211" s="406"/>
      <c r="M211" s="406"/>
      <c r="N211" s="406"/>
      <c r="O211" s="406"/>
      <c r="P211" s="406"/>
      <c r="Q211" s="406"/>
      <c r="R211" s="406"/>
      <c r="S211" s="406"/>
      <c r="T211" s="406"/>
      <c r="U211" s="428"/>
      <c r="V211" s="400"/>
      <c r="W211" s="400"/>
      <c r="X211" s="400"/>
      <c r="Y211" s="400"/>
      <c r="Z211" s="400"/>
      <c r="AA211" s="400"/>
      <c r="AB211" s="400"/>
      <c r="AC211" s="400"/>
      <c r="AD211" s="400"/>
      <c r="AE211" s="400"/>
      <c r="AF211" s="400"/>
      <c r="AG211" s="400"/>
      <c r="AH211" s="400"/>
      <c r="AI211" s="400"/>
      <c r="AJ211" s="400"/>
      <c r="AK211" s="400"/>
      <c r="AL211" s="400"/>
      <c r="AM211" s="400"/>
      <c r="AN211" s="405"/>
      <c r="AO211" s="406"/>
      <c r="AP211" s="406"/>
      <c r="AQ211" s="406"/>
      <c r="AR211" s="406"/>
      <c r="AS211" s="406"/>
      <c r="AT211" s="406"/>
      <c r="AU211" s="406"/>
      <c r="AV211" s="406"/>
      <c r="AW211" s="406"/>
      <c r="AX211" s="406"/>
      <c r="AY211" s="406"/>
      <c r="AZ211" s="406"/>
      <c r="BA211" s="406"/>
      <c r="BB211" s="406"/>
      <c r="BC211" s="406"/>
      <c r="BD211" s="406"/>
      <c r="BE211" s="406"/>
      <c r="BF211" s="406"/>
      <c r="BG211" s="407"/>
    </row>
    <row r="212" spans="1:59">
      <c r="A212" s="18"/>
      <c r="D212" s="405"/>
      <c r="E212" s="406"/>
      <c r="F212" s="406"/>
      <c r="G212" s="406"/>
      <c r="H212" s="406"/>
      <c r="I212" s="406"/>
      <c r="J212" s="406"/>
      <c r="K212" s="406"/>
      <c r="L212" s="406"/>
      <c r="M212" s="406"/>
      <c r="N212" s="406"/>
      <c r="O212" s="406"/>
      <c r="P212" s="406"/>
      <c r="Q212" s="406"/>
      <c r="R212" s="406"/>
      <c r="S212" s="406"/>
      <c r="T212" s="406"/>
      <c r="U212" s="428"/>
      <c r="V212" s="400"/>
      <c r="W212" s="400"/>
      <c r="X212" s="400"/>
      <c r="Y212" s="400"/>
      <c r="Z212" s="400"/>
      <c r="AA212" s="400"/>
      <c r="AB212" s="400"/>
      <c r="AC212" s="400"/>
      <c r="AD212" s="400"/>
      <c r="AE212" s="400"/>
      <c r="AF212" s="400"/>
      <c r="AG212" s="400"/>
      <c r="AH212" s="400"/>
      <c r="AI212" s="400"/>
      <c r="AJ212" s="400"/>
      <c r="AK212" s="400"/>
      <c r="AL212" s="400"/>
      <c r="AM212" s="400"/>
      <c r="AN212" s="405"/>
      <c r="AO212" s="406"/>
      <c r="AP212" s="406"/>
      <c r="AQ212" s="406"/>
      <c r="AR212" s="406"/>
      <c r="AS212" s="406"/>
      <c r="AT212" s="406"/>
      <c r="AU212" s="406"/>
      <c r="AV212" s="406"/>
      <c r="AW212" s="406"/>
      <c r="AX212" s="406"/>
      <c r="AY212" s="406"/>
      <c r="AZ212" s="406"/>
      <c r="BA212" s="406"/>
      <c r="BB212" s="406"/>
      <c r="BC212" s="406"/>
      <c r="BD212" s="406"/>
      <c r="BE212" s="406"/>
      <c r="BF212" s="406"/>
      <c r="BG212" s="407"/>
    </row>
    <row r="213" spans="1:59">
      <c r="A213" s="18"/>
      <c r="D213" s="405"/>
      <c r="E213" s="406"/>
      <c r="F213" s="406"/>
      <c r="G213" s="406"/>
      <c r="H213" s="406"/>
      <c r="I213" s="406"/>
      <c r="J213" s="406"/>
      <c r="K213" s="406"/>
      <c r="L213" s="406"/>
      <c r="M213" s="406"/>
      <c r="N213" s="406"/>
      <c r="O213" s="406"/>
      <c r="P213" s="406"/>
      <c r="Q213" s="406"/>
      <c r="R213" s="406"/>
      <c r="S213" s="406"/>
      <c r="T213" s="406"/>
      <c r="U213" s="428"/>
      <c r="V213" s="400"/>
      <c r="W213" s="400"/>
      <c r="X213" s="400"/>
      <c r="Y213" s="400"/>
      <c r="Z213" s="400"/>
      <c r="AA213" s="400"/>
      <c r="AB213" s="400"/>
      <c r="AC213" s="400"/>
      <c r="AD213" s="400"/>
      <c r="AE213" s="400"/>
      <c r="AF213" s="400"/>
      <c r="AG213" s="400"/>
      <c r="AH213" s="400"/>
      <c r="AI213" s="400"/>
      <c r="AJ213" s="400"/>
      <c r="AK213" s="400"/>
      <c r="AL213" s="400"/>
      <c r="AM213" s="400"/>
      <c r="AN213" s="405"/>
      <c r="AO213" s="406"/>
      <c r="AP213" s="406"/>
      <c r="AQ213" s="406"/>
      <c r="AR213" s="406"/>
      <c r="AS213" s="406"/>
      <c r="AT213" s="406"/>
      <c r="AU213" s="406"/>
      <c r="AV213" s="406"/>
      <c r="AW213" s="406"/>
      <c r="AX213" s="406"/>
      <c r="AY213" s="406"/>
      <c r="AZ213" s="406"/>
      <c r="BA213" s="406"/>
      <c r="BB213" s="406"/>
      <c r="BC213" s="406"/>
      <c r="BD213" s="406"/>
      <c r="BE213" s="406"/>
      <c r="BF213" s="406"/>
      <c r="BG213" s="407"/>
    </row>
    <row r="214" spans="1:59">
      <c r="A214" s="18"/>
      <c r="D214" s="405"/>
      <c r="E214" s="406"/>
      <c r="F214" s="406"/>
      <c r="G214" s="406"/>
      <c r="H214" s="406"/>
      <c r="I214" s="406"/>
      <c r="J214" s="406"/>
      <c r="K214" s="406"/>
      <c r="L214" s="406"/>
      <c r="M214" s="406"/>
      <c r="N214" s="406"/>
      <c r="O214" s="406"/>
      <c r="P214" s="406"/>
      <c r="Q214" s="406"/>
      <c r="R214" s="406"/>
      <c r="S214" s="406"/>
      <c r="T214" s="406"/>
      <c r="U214" s="428"/>
      <c r="V214" s="400"/>
      <c r="W214" s="400"/>
      <c r="X214" s="400"/>
      <c r="Y214" s="400"/>
      <c r="Z214" s="400"/>
      <c r="AA214" s="400"/>
      <c r="AB214" s="400"/>
      <c r="AC214" s="400"/>
      <c r="AD214" s="400"/>
      <c r="AE214" s="400"/>
      <c r="AF214" s="400"/>
      <c r="AG214" s="400"/>
      <c r="AH214" s="400"/>
      <c r="AI214" s="400"/>
      <c r="AJ214" s="400"/>
      <c r="AK214" s="400"/>
      <c r="AL214" s="400"/>
      <c r="AM214" s="400"/>
      <c r="AN214" s="405"/>
      <c r="AO214" s="406"/>
      <c r="AP214" s="406"/>
      <c r="AQ214" s="406"/>
      <c r="AR214" s="406"/>
      <c r="AS214" s="406"/>
      <c r="AT214" s="406"/>
      <c r="AU214" s="406"/>
      <c r="AV214" s="406"/>
      <c r="AW214" s="406"/>
      <c r="AX214" s="406"/>
      <c r="AY214" s="406"/>
      <c r="AZ214" s="406"/>
      <c r="BA214" s="406"/>
      <c r="BB214" s="406"/>
      <c r="BC214" s="406"/>
      <c r="BD214" s="406"/>
      <c r="BE214" s="406"/>
      <c r="BF214" s="406"/>
      <c r="BG214" s="407"/>
    </row>
    <row r="215" spans="1:59" ht="15" customHeight="1">
      <c r="A215" s="18"/>
      <c r="D215" s="434" t="str">
        <f>IF(AK13=Datos!$A$6,"* Si los efectos no deseados de la oportunidad se presentan incluir este plan en el Sistema de Administración de Acciones Preventivas y Correctivas con fuente -Administración de oportunidades (contingencia)-","* Si el riesgo se presenta incluir este plan en el Sistema de Administración de Acciones Preventivas y Correctivas con fuente -Administración de riesgos (contingencia)-")</f>
        <v>* Si el riesgo se presenta incluir este plan en el Sistema de Administración de Acciones Preventivas y Correctivas con fuente -Administración de riesgos (contingencia)-</v>
      </c>
      <c r="E215" s="434"/>
      <c r="F215" s="434"/>
      <c r="G215" s="434"/>
      <c r="H215" s="434"/>
      <c r="I215" s="434"/>
      <c r="J215" s="434"/>
      <c r="K215" s="434"/>
      <c r="L215" s="434"/>
      <c r="M215" s="434"/>
      <c r="N215" s="434"/>
      <c r="O215" s="434"/>
      <c r="P215" s="434"/>
      <c r="Q215" s="434"/>
      <c r="R215" s="434"/>
      <c r="S215" s="434"/>
      <c r="T215" s="434"/>
      <c r="U215" s="434"/>
      <c r="V215" s="434"/>
      <c r="W215" s="434"/>
      <c r="X215" s="434"/>
      <c r="Y215" s="434"/>
      <c r="Z215" s="434"/>
      <c r="AA215" s="434"/>
      <c r="AB215" s="434"/>
      <c r="AC215" s="434"/>
      <c r="AD215" s="434"/>
      <c r="AE215" s="434"/>
      <c r="AF215" s="434"/>
      <c r="AG215" s="434"/>
      <c r="AH215" s="434"/>
      <c r="AI215" s="434"/>
      <c r="AJ215" s="434"/>
      <c r="AK215" s="434"/>
      <c r="AL215" s="434"/>
      <c r="AM215" s="434"/>
      <c r="AN215" s="434"/>
      <c r="AO215" s="434"/>
      <c r="AP215" s="434"/>
      <c r="AQ215" s="434"/>
      <c r="AR215" s="434"/>
      <c r="AS215" s="434"/>
      <c r="AT215" s="434"/>
      <c r="AU215" s="434"/>
      <c r="AV215" s="434"/>
      <c r="AW215" s="434"/>
      <c r="AX215" s="434"/>
      <c r="AY215" s="434"/>
      <c r="AZ215" s="434"/>
      <c r="BA215" s="434"/>
      <c r="BB215" s="434"/>
      <c r="BG215" s="20"/>
    </row>
    <row r="216" spans="1:59" ht="15" customHeight="1">
      <c r="A216" s="18"/>
      <c r="BG216" s="20"/>
    </row>
    <row r="217" spans="1:59" ht="15.75" thickBot="1">
      <c r="A217" s="51"/>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c r="AS217" s="52"/>
      <c r="AT217" s="52"/>
      <c r="AU217" s="52"/>
      <c r="AV217" s="52"/>
      <c r="AW217" s="52"/>
      <c r="AX217" s="52"/>
      <c r="AY217" s="52"/>
      <c r="AZ217" s="52"/>
      <c r="BA217" s="52"/>
      <c r="BB217" s="52"/>
      <c r="BC217" s="52"/>
      <c r="BD217" s="52"/>
      <c r="BE217" s="52"/>
      <c r="BF217" s="52"/>
      <c r="BG217" s="54"/>
    </row>
    <row r="231" spans="63:64" ht="30">
      <c r="BK231" s="26" t="s">
        <v>587</v>
      </c>
      <c r="BL231" s="103">
        <v>1</v>
      </c>
    </row>
    <row r="232" spans="63:64">
      <c r="BK232" s="41"/>
    </row>
  </sheetData>
  <sheetProtection password="A10A" sheet="1" objects="1" scenarios="1" formatCells="0" formatRows="0"/>
  <mergeCells count="870">
    <mergeCell ref="BG1:BG2"/>
    <mergeCell ref="P3:U4"/>
    <mergeCell ref="V3:AZ4"/>
    <mergeCell ref="BA3:BF4"/>
    <mergeCell ref="BG3:BG4"/>
    <mergeCell ref="D6:G6"/>
    <mergeCell ref="K6:BF6"/>
    <mergeCell ref="D8:G8"/>
    <mergeCell ref="K8:BF8"/>
    <mergeCell ref="D10:I10"/>
    <mergeCell ref="K10:AJ10"/>
    <mergeCell ref="AQ10:AW10"/>
    <mergeCell ref="AX10:BF10"/>
    <mergeCell ref="A1:J4"/>
    <mergeCell ref="P1:U2"/>
    <mergeCell ref="V1:AZ2"/>
    <mergeCell ref="BA1:BF2"/>
    <mergeCell ref="D18:Q18"/>
    <mergeCell ref="S18:V18"/>
    <mergeCell ref="X18:BF18"/>
    <mergeCell ref="D20:BC20"/>
    <mergeCell ref="D21:BF21"/>
    <mergeCell ref="D22:BF22"/>
    <mergeCell ref="AT11:BC11"/>
    <mergeCell ref="M13:T13"/>
    <mergeCell ref="V13:AJ13"/>
    <mergeCell ref="A15:J15"/>
    <mergeCell ref="D17:Q17"/>
    <mergeCell ref="S17:V17"/>
    <mergeCell ref="X17:BB17"/>
    <mergeCell ref="D29:AB29"/>
    <mergeCell ref="AD29:BF34"/>
    <mergeCell ref="D30:AB30"/>
    <mergeCell ref="D31:AB31"/>
    <mergeCell ref="D32:AB32"/>
    <mergeCell ref="D33:AB33"/>
    <mergeCell ref="D34:AB34"/>
    <mergeCell ref="D23:AR23"/>
    <mergeCell ref="AY23:BF23"/>
    <mergeCell ref="D24:AV24"/>
    <mergeCell ref="AY24:BF24"/>
    <mergeCell ref="D28:AB28"/>
    <mergeCell ref="AD28:BF28"/>
    <mergeCell ref="D26:O26"/>
    <mergeCell ref="R26:S26"/>
    <mergeCell ref="W26:AC26"/>
    <mergeCell ref="AI26:AR26"/>
    <mergeCell ref="AU26:AV26"/>
    <mergeCell ref="D39:I39"/>
    <mergeCell ref="J39:AB39"/>
    <mergeCell ref="AD39:BF39"/>
    <mergeCell ref="D40:I40"/>
    <mergeCell ref="J40:AB40"/>
    <mergeCell ref="AD40:BF40"/>
    <mergeCell ref="D36:AB36"/>
    <mergeCell ref="AD36:BF37"/>
    <mergeCell ref="D37:AB37"/>
    <mergeCell ref="D38:I38"/>
    <mergeCell ref="J38:AB38"/>
    <mergeCell ref="AD38:BF38"/>
    <mergeCell ref="AD43:BF43"/>
    <mergeCell ref="AD46:BF46"/>
    <mergeCell ref="D43:I43"/>
    <mergeCell ref="J43:AB43"/>
    <mergeCell ref="D44:I44"/>
    <mergeCell ref="J44:AB44"/>
    <mergeCell ref="AD44:BF44"/>
    <mergeCell ref="D41:I41"/>
    <mergeCell ref="J41:AB41"/>
    <mergeCell ref="AD41:BF41"/>
    <mergeCell ref="D42:I42"/>
    <mergeCell ref="J42:AB42"/>
    <mergeCell ref="AD42:BF42"/>
    <mergeCell ref="D47:I47"/>
    <mergeCell ref="J47:AB47"/>
    <mergeCell ref="AD47:BF47"/>
    <mergeCell ref="D48:I48"/>
    <mergeCell ref="J48:AB48"/>
    <mergeCell ref="AD48:BF48"/>
    <mergeCell ref="D45:I45"/>
    <mergeCell ref="J45:AB45"/>
    <mergeCell ref="AD45:BF45"/>
    <mergeCell ref="D46:I46"/>
    <mergeCell ref="J46:AB46"/>
    <mergeCell ref="D52:I52"/>
    <mergeCell ref="J52:AB52"/>
    <mergeCell ref="AD52:BF52"/>
    <mergeCell ref="D53:I53"/>
    <mergeCell ref="J53:AB53"/>
    <mergeCell ref="AD53:BF53"/>
    <mergeCell ref="D49:AB49"/>
    <mergeCell ref="AD49:BF49"/>
    <mergeCell ref="D50:I50"/>
    <mergeCell ref="J50:AB50"/>
    <mergeCell ref="AD50:BF50"/>
    <mergeCell ref="D51:I51"/>
    <mergeCell ref="J51:AB51"/>
    <mergeCell ref="AD51:BF51"/>
    <mergeCell ref="D56:I56"/>
    <mergeCell ref="J56:AB56"/>
    <mergeCell ref="AD56:BF56"/>
    <mergeCell ref="D57:I57"/>
    <mergeCell ref="J57:AB57"/>
    <mergeCell ref="AD57:BF57"/>
    <mergeCell ref="D54:I54"/>
    <mergeCell ref="J54:AB54"/>
    <mergeCell ref="AD54:BF54"/>
    <mergeCell ref="D55:I55"/>
    <mergeCell ref="J55:AB55"/>
    <mergeCell ref="AD55:BF55"/>
    <mergeCell ref="D60:I60"/>
    <mergeCell ref="J60:AB60"/>
    <mergeCell ref="AD60:BF60"/>
    <mergeCell ref="BK60:BM61"/>
    <mergeCell ref="BP61:BP62"/>
    <mergeCell ref="BQ61:BQ62"/>
    <mergeCell ref="A62:J62"/>
    <mergeCell ref="D58:I58"/>
    <mergeCell ref="J58:AB58"/>
    <mergeCell ref="AD58:BF58"/>
    <mergeCell ref="D59:I59"/>
    <mergeCell ref="J59:AB59"/>
    <mergeCell ref="AD59:BF59"/>
    <mergeCell ref="Z63:AK63"/>
    <mergeCell ref="D64:G64"/>
    <mergeCell ref="E65:Z65"/>
    <mergeCell ref="AB65:AK65"/>
    <mergeCell ref="E66:H66"/>
    <mergeCell ref="I66:V66"/>
    <mergeCell ref="AB66:AC66"/>
    <mergeCell ref="AD66:AE66"/>
    <mergeCell ref="AF66:AG66"/>
    <mergeCell ref="AH66:AI66"/>
    <mergeCell ref="AJ66:AK66"/>
    <mergeCell ref="E67:H67"/>
    <mergeCell ref="I67:V67"/>
    <mergeCell ref="Z67:Z76"/>
    <mergeCell ref="AA67:AA68"/>
    <mergeCell ref="AB67:AC68"/>
    <mergeCell ref="AD67:AE68"/>
    <mergeCell ref="AF67:AG68"/>
    <mergeCell ref="AH67:AI68"/>
    <mergeCell ref="AJ67:AK68"/>
    <mergeCell ref="E70:P70"/>
    <mergeCell ref="J72:P72"/>
    <mergeCell ref="E76:H76"/>
    <mergeCell ref="I76:L76"/>
    <mergeCell ref="M76:P76"/>
    <mergeCell ref="AP67:BF67"/>
    <mergeCell ref="AP68:BF69"/>
    <mergeCell ref="R69:W69"/>
    <mergeCell ref="AA69:AA70"/>
    <mergeCell ref="AB69:AC70"/>
    <mergeCell ref="AD69:AE70"/>
    <mergeCell ref="AF69:AG70"/>
    <mergeCell ref="AH69:AI70"/>
    <mergeCell ref="AJ69:AK70"/>
    <mergeCell ref="R70:W70"/>
    <mergeCell ref="BS70:BS71"/>
    <mergeCell ref="BT70:BT71"/>
    <mergeCell ref="BU70:BU71"/>
    <mergeCell ref="R71:W71"/>
    <mergeCell ref="AA71:AA72"/>
    <mergeCell ref="AB71:AC72"/>
    <mergeCell ref="AD71:AE72"/>
    <mergeCell ref="AF71:AG72"/>
    <mergeCell ref="AH71:AI72"/>
    <mergeCell ref="AJ71:AK72"/>
    <mergeCell ref="AP71:BF71"/>
    <mergeCell ref="R72:W72"/>
    <mergeCell ref="AP72:BF76"/>
    <mergeCell ref="R73:W73"/>
    <mergeCell ref="AA73:AA74"/>
    <mergeCell ref="AB73:AC74"/>
    <mergeCell ref="AD73:AE74"/>
    <mergeCell ref="AJ75:AK76"/>
    <mergeCell ref="R76:W76"/>
    <mergeCell ref="AF73:AG74"/>
    <mergeCell ref="AH73:AI74"/>
    <mergeCell ref="AJ73:AK74"/>
    <mergeCell ref="AF75:AG76"/>
    <mergeCell ref="AH75:AI76"/>
    <mergeCell ref="C74:D78"/>
    <mergeCell ref="E75:H75"/>
    <mergeCell ref="I75:L75"/>
    <mergeCell ref="M75:P75"/>
    <mergeCell ref="AA75:AA76"/>
    <mergeCell ref="AB75:AC76"/>
    <mergeCell ref="AD75:AE76"/>
    <mergeCell ref="E77:P77"/>
    <mergeCell ref="R77:W77"/>
    <mergeCell ref="E78:I80"/>
    <mergeCell ref="R78:W78"/>
    <mergeCell ref="J79:P79"/>
    <mergeCell ref="R79:W79"/>
    <mergeCell ref="R80:W80"/>
    <mergeCell ref="AJ85:AK85"/>
    <mergeCell ref="AL85:AM86"/>
    <mergeCell ref="AN85:AQ85"/>
    <mergeCell ref="AR85:AS86"/>
    <mergeCell ref="BS85:BU85"/>
    <mergeCell ref="BV85:BX85"/>
    <mergeCell ref="AZ86:BB86"/>
    <mergeCell ref="BC86:BG86"/>
    <mergeCell ref="F81:G81"/>
    <mergeCell ref="H81:I81"/>
    <mergeCell ref="A84:J84"/>
    <mergeCell ref="X84:AM84"/>
    <mergeCell ref="AN84:AS84"/>
    <mergeCell ref="X85:AA85"/>
    <mergeCell ref="AB85:AC85"/>
    <mergeCell ref="AD85:AE85"/>
    <mergeCell ref="AF85:AG85"/>
    <mergeCell ref="AH85:AI85"/>
    <mergeCell ref="AF86:AG86"/>
    <mergeCell ref="AH86:AI86"/>
    <mergeCell ref="AJ86:AK86"/>
    <mergeCell ref="AN86:AQ86"/>
    <mergeCell ref="AT86:AV86"/>
    <mergeCell ref="AW86:AY86"/>
    <mergeCell ref="D86:S86"/>
    <mergeCell ref="T86:W86"/>
    <mergeCell ref="X86:Y86"/>
    <mergeCell ref="Z86:AA86"/>
    <mergeCell ref="AB86:AC86"/>
    <mergeCell ref="AD86:AE86"/>
    <mergeCell ref="AT87:AV87"/>
    <mergeCell ref="AW87:AY96"/>
    <mergeCell ref="AZ87:BB96"/>
    <mergeCell ref="AJ89:AK89"/>
    <mergeCell ref="AL89:AM89"/>
    <mergeCell ref="AN89:AQ89"/>
    <mergeCell ref="AR89:AS89"/>
    <mergeCell ref="AT89:AV89"/>
    <mergeCell ref="X92:Y92"/>
    <mergeCell ref="Z92:AA92"/>
    <mergeCell ref="AB92:AC92"/>
    <mergeCell ref="AD92:AE92"/>
    <mergeCell ref="AL91:AM91"/>
    <mergeCell ref="AN91:AQ91"/>
    <mergeCell ref="AR91:AS91"/>
    <mergeCell ref="AT91:AV91"/>
    <mergeCell ref="AJ93:AK93"/>
    <mergeCell ref="AL93:AM93"/>
    <mergeCell ref="BC87:BG87"/>
    <mergeCell ref="D88:S88"/>
    <mergeCell ref="T88:W88"/>
    <mergeCell ref="X88:Y88"/>
    <mergeCell ref="Z88:AA88"/>
    <mergeCell ref="AB88:AC88"/>
    <mergeCell ref="AD88:AE88"/>
    <mergeCell ref="AF87:AG87"/>
    <mergeCell ref="AH87:AI87"/>
    <mergeCell ref="AJ87:AK87"/>
    <mergeCell ref="AL87:AM87"/>
    <mergeCell ref="AN87:AQ87"/>
    <mergeCell ref="AR87:AS87"/>
    <mergeCell ref="D87:S87"/>
    <mergeCell ref="T87:W87"/>
    <mergeCell ref="X87:Y87"/>
    <mergeCell ref="Z87:AA87"/>
    <mergeCell ref="AB87:AC87"/>
    <mergeCell ref="AD87:AE87"/>
    <mergeCell ref="BC89:BG89"/>
    <mergeCell ref="AT88:AV88"/>
    <mergeCell ref="BC88:BG88"/>
    <mergeCell ref="D89:S89"/>
    <mergeCell ref="T89:W89"/>
    <mergeCell ref="X89:Y89"/>
    <mergeCell ref="Z89:AA89"/>
    <mergeCell ref="AB89:AC89"/>
    <mergeCell ref="AD89:AE89"/>
    <mergeCell ref="AF89:AG89"/>
    <mergeCell ref="AH89:AI89"/>
    <mergeCell ref="AF88:AG88"/>
    <mergeCell ref="AH88:AI88"/>
    <mergeCell ref="AJ88:AK88"/>
    <mergeCell ref="AL88:AM88"/>
    <mergeCell ref="AN88:AQ88"/>
    <mergeCell ref="AR88:AS88"/>
    <mergeCell ref="BC91:BG91"/>
    <mergeCell ref="AT90:AV90"/>
    <mergeCell ref="BC90:BG90"/>
    <mergeCell ref="D91:S91"/>
    <mergeCell ref="T91:W91"/>
    <mergeCell ref="X91:Y91"/>
    <mergeCell ref="Z91:AA91"/>
    <mergeCell ref="AB91:AC91"/>
    <mergeCell ref="AD91:AE91"/>
    <mergeCell ref="AF91:AG91"/>
    <mergeCell ref="AH91:AI91"/>
    <mergeCell ref="AF90:AG90"/>
    <mergeCell ref="AH90:AI90"/>
    <mergeCell ref="AJ90:AK90"/>
    <mergeCell ref="AL90:AM90"/>
    <mergeCell ref="AN90:AQ90"/>
    <mergeCell ref="AR90:AS90"/>
    <mergeCell ref="D90:S90"/>
    <mergeCell ref="T90:W90"/>
    <mergeCell ref="X90:Y90"/>
    <mergeCell ref="Z90:AA90"/>
    <mergeCell ref="AB90:AC90"/>
    <mergeCell ref="AD90:AE90"/>
    <mergeCell ref="AJ91:AK91"/>
    <mergeCell ref="AN93:AQ93"/>
    <mergeCell ref="AR93:AS93"/>
    <mergeCell ref="AT93:AV93"/>
    <mergeCell ref="BC93:BG93"/>
    <mergeCell ref="AT92:AV92"/>
    <mergeCell ref="BC92:BG92"/>
    <mergeCell ref="D93:S93"/>
    <mergeCell ref="T93:W93"/>
    <mergeCell ref="X93:Y93"/>
    <mergeCell ref="Z93:AA93"/>
    <mergeCell ref="AB93:AC93"/>
    <mergeCell ref="AD93:AE93"/>
    <mergeCell ref="AF93:AG93"/>
    <mergeCell ref="AH93:AI93"/>
    <mergeCell ref="AF92:AG92"/>
    <mergeCell ref="AH92:AI92"/>
    <mergeCell ref="AJ92:AK92"/>
    <mergeCell ref="AL92:AM92"/>
    <mergeCell ref="AN92:AQ92"/>
    <mergeCell ref="AR92:AS92"/>
    <mergeCell ref="D92:S92"/>
    <mergeCell ref="T92:W92"/>
    <mergeCell ref="AT95:AV95"/>
    <mergeCell ref="BC95:BG95"/>
    <mergeCell ref="AT94:AV94"/>
    <mergeCell ref="BC94:BG94"/>
    <mergeCell ref="D95:S95"/>
    <mergeCell ref="T95:W95"/>
    <mergeCell ref="X95:Y95"/>
    <mergeCell ref="Z95:AA95"/>
    <mergeCell ref="AB95:AC95"/>
    <mergeCell ref="AD95:AE95"/>
    <mergeCell ref="AF95:AG95"/>
    <mergeCell ref="AH95:AI95"/>
    <mergeCell ref="AF94:AG94"/>
    <mergeCell ref="AH94:AI94"/>
    <mergeCell ref="AJ94:AK94"/>
    <mergeCell ref="AL94:AM94"/>
    <mergeCell ref="AN94:AQ94"/>
    <mergeCell ref="AR94:AS94"/>
    <mergeCell ref="D94:S94"/>
    <mergeCell ref="T94:W94"/>
    <mergeCell ref="X94:Y94"/>
    <mergeCell ref="Z94:AA94"/>
    <mergeCell ref="AB94:AC94"/>
    <mergeCell ref="AD94:AE94"/>
    <mergeCell ref="T96:W96"/>
    <mergeCell ref="X96:Y96"/>
    <mergeCell ref="Z96:AA96"/>
    <mergeCell ref="AB96:AC96"/>
    <mergeCell ref="AD96:AE96"/>
    <mergeCell ref="AJ95:AK95"/>
    <mergeCell ref="AL95:AM95"/>
    <mergeCell ref="AN95:AQ95"/>
    <mergeCell ref="AR95:AS95"/>
    <mergeCell ref="BS100:BU100"/>
    <mergeCell ref="BV100:BX100"/>
    <mergeCell ref="D101:S101"/>
    <mergeCell ref="T101:W101"/>
    <mergeCell ref="X101:Y101"/>
    <mergeCell ref="Z101:AA101"/>
    <mergeCell ref="AB101:AC101"/>
    <mergeCell ref="AT96:AV96"/>
    <mergeCell ref="BC96:BG96"/>
    <mergeCell ref="X99:AM99"/>
    <mergeCell ref="AN99:AS99"/>
    <mergeCell ref="X100:AA100"/>
    <mergeCell ref="AB100:AC100"/>
    <mergeCell ref="AD100:AE100"/>
    <mergeCell ref="AF100:AG100"/>
    <mergeCell ref="AH100:AI100"/>
    <mergeCell ref="AJ100:AK100"/>
    <mergeCell ref="AF96:AG96"/>
    <mergeCell ref="AH96:AI96"/>
    <mergeCell ref="AJ96:AK96"/>
    <mergeCell ref="AL96:AM96"/>
    <mergeCell ref="AN96:AQ96"/>
    <mergeCell ref="AR96:AS96"/>
    <mergeCell ref="D96:S96"/>
    <mergeCell ref="AZ101:BB101"/>
    <mergeCell ref="BC101:BG101"/>
    <mergeCell ref="D102:S102"/>
    <mergeCell ref="T102:W102"/>
    <mergeCell ref="X102:Y102"/>
    <mergeCell ref="Z102:AA102"/>
    <mergeCell ref="AB102:AC102"/>
    <mergeCell ref="AD102:AE102"/>
    <mergeCell ref="AF102:AG102"/>
    <mergeCell ref="AD101:AE101"/>
    <mergeCell ref="AF101:AG101"/>
    <mergeCell ref="AH101:AI101"/>
    <mergeCell ref="AJ101:AK101"/>
    <mergeCell ref="AN101:AQ101"/>
    <mergeCell ref="AT101:AV101"/>
    <mergeCell ref="AL100:AM101"/>
    <mergeCell ref="AN100:AQ100"/>
    <mergeCell ref="AR100:AS101"/>
    <mergeCell ref="AD103:AE103"/>
    <mergeCell ref="AF103:AG103"/>
    <mergeCell ref="AH102:AI102"/>
    <mergeCell ref="AJ102:AK102"/>
    <mergeCell ref="AL102:AM102"/>
    <mergeCell ref="AN102:AQ102"/>
    <mergeCell ref="AR102:AS102"/>
    <mergeCell ref="AT102:AV102"/>
    <mergeCell ref="AW101:AY101"/>
    <mergeCell ref="BC103:BG103"/>
    <mergeCell ref="D104:S104"/>
    <mergeCell ref="T104:W104"/>
    <mergeCell ref="X104:Y104"/>
    <mergeCell ref="Z104:AA104"/>
    <mergeCell ref="AB104:AC104"/>
    <mergeCell ref="AD104:AE104"/>
    <mergeCell ref="AF104:AG104"/>
    <mergeCell ref="AH104:AI104"/>
    <mergeCell ref="AJ104:AK104"/>
    <mergeCell ref="AH103:AI103"/>
    <mergeCell ref="AJ103:AK103"/>
    <mergeCell ref="AL103:AM103"/>
    <mergeCell ref="AN103:AQ103"/>
    <mergeCell ref="AR103:AS103"/>
    <mergeCell ref="AT103:AV103"/>
    <mergeCell ref="AW102:AY111"/>
    <mergeCell ref="AZ102:BB111"/>
    <mergeCell ref="BC102:BG102"/>
    <mergeCell ref="D103:S103"/>
    <mergeCell ref="T103:W103"/>
    <mergeCell ref="X103:Y103"/>
    <mergeCell ref="Z103:AA103"/>
    <mergeCell ref="AB103:AC103"/>
    <mergeCell ref="AT104:AV104"/>
    <mergeCell ref="BC104:BG104"/>
    <mergeCell ref="D105:S105"/>
    <mergeCell ref="T105:W105"/>
    <mergeCell ref="X105:Y105"/>
    <mergeCell ref="Z105:AA105"/>
    <mergeCell ref="AB105:AC105"/>
    <mergeCell ref="AR105:AS105"/>
    <mergeCell ref="AT105:AV105"/>
    <mergeCell ref="BC105:BG105"/>
    <mergeCell ref="AH105:AI105"/>
    <mergeCell ref="AJ105:AK105"/>
    <mergeCell ref="AL105:AM105"/>
    <mergeCell ref="AN105:AQ105"/>
    <mergeCell ref="Z106:AA106"/>
    <mergeCell ref="AB106:AC106"/>
    <mergeCell ref="AD106:AE106"/>
    <mergeCell ref="AF106:AG106"/>
    <mergeCell ref="AD105:AE105"/>
    <mergeCell ref="AF105:AG105"/>
    <mergeCell ref="AL104:AM104"/>
    <mergeCell ref="AN104:AQ104"/>
    <mergeCell ref="AR104:AS104"/>
    <mergeCell ref="BC106:BG106"/>
    <mergeCell ref="D107:S107"/>
    <mergeCell ref="T107:W107"/>
    <mergeCell ref="X107:Y107"/>
    <mergeCell ref="Z107:AA107"/>
    <mergeCell ref="AB107:AC107"/>
    <mergeCell ref="AD107:AE107"/>
    <mergeCell ref="AF107:AG107"/>
    <mergeCell ref="AH107:AI107"/>
    <mergeCell ref="AJ107:AK107"/>
    <mergeCell ref="AH106:AI106"/>
    <mergeCell ref="AJ106:AK106"/>
    <mergeCell ref="AL106:AM106"/>
    <mergeCell ref="AN106:AQ106"/>
    <mergeCell ref="AR106:AS106"/>
    <mergeCell ref="AT106:AV106"/>
    <mergeCell ref="AL107:AM107"/>
    <mergeCell ref="AN107:AQ107"/>
    <mergeCell ref="AR107:AS107"/>
    <mergeCell ref="AT107:AV107"/>
    <mergeCell ref="BC107:BG107"/>
    <mergeCell ref="D106:S106"/>
    <mergeCell ref="T106:W106"/>
    <mergeCell ref="X106:Y106"/>
    <mergeCell ref="D108:S108"/>
    <mergeCell ref="T108:W108"/>
    <mergeCell ref="X108:Y108"/>
    <mergeCell ref="Z108:AA108"/>
    <mergeCell ref="AB108:AC108"/>
    <mergeCell ref="AR108:AS108"/>
    <mergeCell ref="AT108:AV108"/>
    <mergeCell ref="BC108:BG108"/>
    <mergeCell ref="D109:S109"/>
    <mergeCell ref="T109:W109"/>
    <mergeCell ref="X109:Y109"/>
    <mergeCell ref="Z109:AA109"/>
    <mergeCell ref="AB109:AC109"/>
    <mergeCell ref="AD109:AE109"/>
    <mergeCell ref="AF109:AG109"/>
    <mergeCell ref="AD108:AE108"/>
    <mergeCell ref="AF108:AG108"/>
    <mergeCell ref="AH108:AI108"/>
    <mergeCell ref="AJ108:AK108"/>
    <mergeCell ref="AL108:AM108"/>
    <mergeCell ref="AN108:AQ108"/>
    <mergeCell ref="BC109:BG109"/>
    <mergeCell ref="AH109:AI109"/>
    <mergeCell ref="AJ109:AK109"/>
    <mergeCell ref="D110:S110"/>
    <mergeCell ref="T110:W110"/>
    <mergeCell ref="X110:Y110"/>
    <mergeCell ref="Z110:AA110"/>
    <mergeCell ref="AB110:AC110"/>
    <mergeCell ref="AD110:AE110"/>
    <mergeCell ref="AF110:AG110"/>
    <mergeCell ref="AH110:AI110"/>
    <mergeCell ref="AJ110:AK110"/>
    <mergeCell ref="AL109:AM109"/>
    <mergeCell ref="AN109:AQ109"/>
    <mergeCell ref="AR109:AS109"/>
    <mergeCell ref="AT109:AV109"/>
    <mergeCell ref="AL110:AM110"/>
    <mergeCell ref="AN110:AQ110"/>
    <mergeCell ref="AR110:AS110"/>
    <mergeCell ref="AT110:AV110"/>
    <mergeCell ref="BC110:BG110"/>
    <mergeCell ref="D111:S111"/>
    <mergeCell ref="T111:W111"/>
    <mergeCell ref="X111:Y111"/>
    <mergeCell ref="Z111:AA111"/>
    <mergeCell ref="AB111:AC111"/>
    <mergeCell ref="BP122:BP123"/>
    <mergeCell ref="BQ122:BQ123"/>
    <mergeCell ref="R123:W123"/>
    <mergeCell ref="AB123:AK123"/>
    <mergeCell ref="AR111:AS111"/>
    <mergeCell ref="AT111:AV111"/>
    <mergeCell ref="BC111:BG111"/>
    <mergeCell ref="A114:J114"/>
    <mergeCell ref="U116:AK116"/>
    <mergeCell ref="U117:Y117"/>
    <mergeCell ref="Z117:AA117"/>
    <mergeCell ref="AE117:AI117"/>
    <mergeCell ref="AJ117:AK117"/>
    <mergeCell ref="AD111:AE111"/>
    <mergeCell ref="AF111:AG111"/>
    <mergeCell ref="AH111:AI111"/>
    <mergeCell ref="AJ111:AK111"/>
    <mergeCell ref="AL111:AM111"/>
    <mergeCell ref="AN111:AQ111"/>
    <mergeCell ref="R124:W124"/>
    <mergeCell ref="AB124:AC124"/>
    <mergeCell ref="AD124:AE124"/>
    <mergeCell ref="AF124:AG124"/>
    <mergeCell ref="AH124:AI124"/>
    <mergeCell ref="AJ124:AK124"/>
    <mergeCell ref="Z121:AK121"/>
    <mergeCell ref="BK121:BM122"/>
    <mergeCell ref="D122:G122"/>
    <mergeCell ref="BL126:BN126"/>
    <mergeCell ref="BQ126:BS126"/>
    <mergeCell ref="J127:P127"/>
    <mergeCell ref="R127:W127"/>
    <mergeCell ref="AA127:AA128"/>
    <mergeCell ref="AB127:AC128"/>
    <mergeCell ref="AD127:AE128"/>
    <mergeCell ref="AF127:AG128"/>
    <mergeCell ref="AH127:AI128"/>
    <mergeCell ref="AJ127:AK128"/>
    <mergeCell ref="AF125:AG126"/>
    <mergeCell ref="AH125:AI126"/>
    <mergeCell ref="AJ125:AK126"/>
    <mergeCell ref="AP125:BF125"/>
    <mergeCell ref="R126:W126"/>
    <mergeCell ref="AP126:BF127"/>
    <mergeCell ref="E125:P125"/>
    <mergeCell ref="R125:W125"/>
    <mergeCell ref="Z125:Z134"/>
    <mergeCell ref="AA125:AA126"/>
    <mergeCell ref="AB125:AC126"/>
    <mergeCell ref="AD125:AE126"/>
    <mergeCell ref="AA129:AA130"/>
    <mergeCell ref="AB129:AC130"/>
    <mergeCell ref="AF129:AG130"/>
    <mergeCell ref="AH129:AI130"/>
    <mergeCell ref="AJ129:AK130"/>
    <mergeCell ref="AP129:BF129"/>
    <mergeCell ref="R130:W130"/>
    <mergeCell ref="AP130:BF134"/>
    <mergeCell ref="R131:W131"/>
    <mergeCell ref="AA131:AA132"/>
    <mergeCell ref="AB131:AC132"/>
    <mergeCell ref="AD131:AE132"/>
    <mergeCell ref="AD129:AE130"/>
    <mergeCell ref="AJ133:AK134"/>
    <mergeCell ref="J134:P134"/>
    <mergeCell ref="R134:W134"/>
    <mergeCell ref="A141:J141"/>
    <mergeCell ref="G144:K146"/>
    <mergeCell ref="T145:U145"/>
    <mergeCell ref="V145:W145"/>
    <mergeCell ref="AF131:AG132"/>
    <mergeCell ref="AH131:AI132"/>
    <mergeCell ref="AJ131:AK132"/>
    <mergeCell ref="R132:W132"/>
    <mergeCell ref="R133:W133"/>
    <mergeCell ref="AA133:AA134"/>
    <mergeCell ref="AB133:AC134"/>
    <mergeCell ref="AD133:AE134"/>
    <mergeCell ref="AF133:AG134"/>
    <mergeCell ref="AH133:AI134"/>
    <mergeCell ref="AM145:AN145"/>
    <mergeCell ref="AO145:AR145"/>
    <mergeCell ref="D149:J150"/>
    <mergeCell ref="L149:BF150"/>
    <mergeCell ref="D152:BG152"/>
    <mergeCell ref="D153:U154"/>
    <mergeCell ref="V153:BG153"/>
    <mergeCell ref="V154:AG154"/>
    <mergeCell ref="AH154:AP154"/>
    <mergeCell ref="AQ154:AZ154"/>
    <mergeCell ref="AQ156:AZ156"/>
    <mergeCell ref="BA156:BF156"/>
    <mergeCell ref="E157:U157"/>
    <mergeCell ref="V157:AG157"/>
    <mergeCell ref="AH157:AP157"/>
    <mergeCell ref="AQ157:AZ157"/>
    <mergeCell ref="BA157:BF157"/>
    <mergeCell ref="BA154:BF154"/>
    <mergeCell ref="D155:D164"/>
    <mergeCell ref="E155:U155"/>
    <mergeCell ref="V155:AG155"/>
    <mergeCell ref="AH155:AP155"/>
    <mergeCell ref="AQ155:AZ155"/>
    <mergeCell ref="BA155:BF155"/>
    <mergeCell ref="E156:U156"/>
    <mergeCell ref="V156:AG156"/>
    <mergeCell ref="AH156:AP156"/>
    <mergeCell ref="E158:U158"/>
    <mergeCell ref="V158:AG158"/>
    <mergeCell ref="AH158:AP158"/>
    <mergeCell ref="AQ158:AZ158"/>
    <mergeCell ref="BA158:BF158"/>
    <mergeCell ref="E159:U159"/>
    <mergeCell ref="V159:AG159"/>
    <mergeCell ref="AH159:AP159"/>
    <mergeCell ref="AQ159:AZ159"/>
    <mergeCell ref="BA159:BF159"/>
    <mergeCell ref="E160:U160"/>
    <mergeCell ref="V160:AG160"/>
    <mergeCell ref="AH160:AP160"/>
    <mergeCell ref="AQ160:AZ160"/>
    <mergeCell ref="BA160:BF160"/>
    <mergeCell ref="E161:U161"/>
    <mergeCell ref="V161:AG161"/>
    <mergeCell ref="AH161:AP161"/>
    <mergeCell ref="AQ161:AZ161"/>
    <mergeCell ref="BA161:BF161"/>
    <mergeCell ref="E162:U162"/>
    <mergeCell ref="V162:AG162"/>
    <mergeCell ref="AH162:AP162"/>
    <mergeCell ref="AQ162:AZ162"/>
    <mergeCell ref="BA162:BF162"/>
    <mergeCell ref="E163:U163"/>
    <mergeCell ref="V163:AG163"/>
    <mergeCell ref="AH163:AP163"/>
    <mergeCell ref="AQ163:AZ163"/>
    <mergeCell ref="BA163:BF163"/>
    <mergeCell ref="E164:U164"/>
    <mergeCell ref="V164:AG164"/>
    <mergeCell ref="AH164:AP164"/>
    <mergeCell ref="AQ164:AZ164"/>
    <mergeCell ref="BA164:BF164"/>
    <mergeCell ref="E165:U165"/>
    <mergeCell ref="V165:AG165"/>
    <mergeCell ref="AH165:AP165"/>
    <mergeCell ref="AQ165:AZ165"/>
    <mergeCell ref="AQ167:AZ167"/>
    <mergeCell ref="BA167:BF167"/>
    <mergeCell ref="E168:U168"/>
    <mergeCell ref="V168:AG168"/>
    <mergeCell ref="AH168:AP168"/>
    <mergeCell ref="AQ168:AZ168"/>
    <mergeCell ref="BA168:BF168"/>
    <mergeCell ref="BA165:BF165"/>
    <mergeCell ref="E166:U166"/>
    <mergeCell ref="V166:AG166"/>
    <mergeCell ref="AH166:AP166"/>
    <mergeCell ref="AQ166:AZ166"/>
    <mergeCell ref="BA166:BF166"/>
    <mergeCell ref="D165:D174"/>
    <mergeCell ref="E171:U171"/>
    <mergeCell ref="V171:AG171"/>
    <mergeCell ref="AH171:AP171"/>
    <mergeCell ref="AQ171:AZ171"/>
    <mergeCell ref="BA171:BF171"/>
    <mergeCell ref="E172:U172"/>
    <mergeCell ref="V172:AG172"/>
    <mergeCell ref="AH172:AP172"/>
    <mergeCell ref="AQ172:AZ172"/>
    <mergeCell ref="BA172:BF172"/>
    <mergeCell ref="E169:U169"/>
    <mergeCell ref="V169:AG169"/>
    <mergeCell ref="AH169:AP169"/>
    <mergeCell ref="AQ169:AZ169"/>
    <mergeCell ref="BA169:BF169"/>
    <mergeCell ref="E170:U170"/>
    <mergeCell ref="V170:AG170"/>
    <mergeCell ref="AH170:AP170"/>
    <mergeCell ref="AQ170:AZ170"/>
    <mergeCell ref="BA170:BF170"/>
    <mergeCell ref="E167:U167"/>
    <mergeCell ref="V167:AG167"/>
    <mergeCell ref="AH167:AP167"/>
    <mergeCell ref="E173:U173"/>
    <mergeCell ref="V173:AG173"/>
    <mergeCell ref="AH173:AP173"/>
    <mergeCell ref="AQ173:AZ173"/>
    <mergeCell ref="BA173:BF173"/>
    <mergeCell ref="E174:U174"/>
    <mergeCell ref="V174:AG174"/>
    <mergeCell ref="AH174:AP174"/>
    <mergeCell ref="AQ174:AZ174"/>
    <mergeCell ref="BA174:BF174"/>
    <mergeCell ref="D177:BG177"/>
    <mergeCell ref="D178:U179"/>
    <mergeCell ref="V178:BG178"/>
    <mergeCell ref="V179:AG179"/>
    <mergeCell ref="AH179:AP179"/>
    <mergeCell ref="AQ179:AZ179"/>
    <mergeCell ref="BA179:BF179"/>
    <mergeCell ref="BA181:BF181"/>
    <mergeCell ref="E182:U182"/>
    <mergeCell ref="V182:AG182"/>
    <mergeCell ref="AH182:AP182"/>
    <mergeCell ref="AQ182:AZ182"/>
    <mergeCell ref="BA182:BF182"/>
    <mergeCell ref="E180:U180"/>
    <mergeCell ref="V180:AG180"/>
    <mergeCell ref="AH180:AP180"/>
    <mergeCell ref="AQ180:AZ180"/>
    <mergeCell ref="BA180:BF180"/>
    <mergeCell ref="E181:U181"/>
    <mergeCell ref="V181:AG181"/>
    <mergeCell ref="AH181:AP181"/>
    <mergeCell ref="AQ181:AZ181"/>
    <mergeCell ref="D180:D189"/>
    <mergeCell ref="AQ184:AZ184"/>
    <mergeCell ref="BA184:BF184"/>
    <mergeCell ref="E185:U185"/>
    <mergeCell ref="V185:AG185"/>
    <mergeCell ref="AH185:AP185"/>
    <mergeCell ref="AQ185:AZ185"/>
    <mergeCell ref="BA185:BF185"/>
    <mergeCell ref="E183:U183"/>
    <mergeCell ref="V183:AG183"/>
    <mergeCell ref="AH183:AP183"/>
    <mergeCell ref="AQ183:AZ183"/>
    <mergeCell ref="BA183:BF183"/>
    <mergeCell ref="E184:U184"/>
    <mergeCell ref="V184:AG184"/>
    <mergeCell ref="AH184:AP184"/>
    <mergeCell ref="E186:U186"/>
    <mergeCell ref="V186:AG186"/>
    <mergeCell ref="AH186:AP186"/>
    <mergeCell ref="AQ186:AZ186"/>
    <mergeCell ref="BA186:BF186"/>
    <mergeCell ref="E189:U189"/>
    <mergeCell ref="V189:AG189"/>
    <mergeCell ref="AH189:AP189"/>
    <mergeCell ref="AQ189:AZ189"/>
    <mergeCell ref="BA189:BF189"/>
    <mergeCell ref="E187:U187"/>
    <mergeCell ref="V187:AG187"/>
    <mergeCell ref="AH187:AP187"/>
    <mergeCell ref="AQ187:AZ187"/>
    <mergeCell ref="BA187:BF187"/>
    <mergeCell ref="E188:U188"/>
    <mergeCell ref="V188:AG188"/>
    <mergeCell ref="AH188:AP188"/>
    <mergeCell ref="AQ188:AZ188"/>
    <mergeCell ref="BA188:BF188"/>
    <mergeCell ref="BA191:BF191"/>
    <mergeCell ref="E192:U192"/>
    <mergeCell ref="V192:AG192"/>
    <mergeCell ref="AH192:AP192"/>
    <mergeCell ref="AQ192:AZ192"/>
    <mergeCell ref="BA192:BF192"/>
    <mergeCell ref="D190:D199"/>
    <mergeCell ref="E190:U190"/>
    <mergeCell ref="V190:AG190"/>
    <mergeCell ref="AH190:AP190"/>
    <mergeCell ref="AQ190:AZ190"/>
    <mergeCell ref="BA190:BF190"/>
    <mergeCell ref="E191:U191"/>
    <mergeCell ref="V191:AG191"/>
    <mergeCell ref="AH191:AP191"/>
    <mergeCell ref="AQ191:AZ191"/>
    <mergeCell ref="E193:U193"/>
    <mergeCell ref="V193:AG193"/>
    <mergeCell ref="AH193:AP193"/>
    <mergeCell ref="AQ193:AZ193"/>
    <mergeCell ref="BA193:BF193"/>
    <mergeCell ref="E194:U194"/>
    <mergeCell ref="V194:AG194"/>
    <mergeCell ref="AH194:AP194"/>
    <mergeCell ref="AQ194:AZ194"/>
    <mergeCell ref="BA194:BF194"/>
    <mergeCell ref="E195:U195"/>
    <mergeCell ref="V195:AG195"/>
    <mergeCell ref="AH195:AP195"/>
    <mergeCell ref="AQ195:AZ195"/>
    <mergeCell ref="BA195:BF195"/>
    <mergeCell ref="E196:U196"/>
    <mergeCell ref="V196:AG196"/>
    <mergeCell ref="AH196:AP196"/>
    <mergeCell ref="AQ196:AZ196"/>
    <mergeCell ref="BA196:BF196"/>
    <mergeCell ref="E197:U197"/>
    <mergeCell ref="V197:AG197"/>
    <mergeCell ref="AH197:AP197"/>
    <mergeCell ref="AQ197:AZ197"/>
    <mergeCell ref="BA197:BF197"/>
    <mergeCell ref="E198:U198"/>
    <mergeCell ref="V198:AG198"/>
    <mergeCell ref="AH198:AP198"/>
    <mergeCell ref="AQ198:AZ198"/>
    <mergeCell ref="BA198:BF198"/>
    <mergeCell ref="D205:U205"/>
    <mergeCell ref="V205:AM205"/>
    <mergeCell ref="AN205:BG205"/>
    <mergeCell ref="D206:U206"/>
    <mergeCell ref="E199:U199"/>
    <mergeCell ref="V199:AG199"/>
    <mergeCell ref="AH199:AP199"/>
    <mergeCell ref="AQ199:AZ199"/>
    <mergeCell ref="BA199:BF199"/>
    <mergeCell ref="D200:BB200"/>
    <mergeCell ref="BC200:BG200"/>
    <mergeCell ref="D214:U214"/>
    <mergeCell ref="V214:AM214"/>
    <mergeCell ref="AN214:BG214"/>
    <mergeCell ref="D215:BB215"/>
    <mergeCell ref="D212:U212"/>
    <mergeCell ref="V212:AM212"/>
    <mergeCell ref="AN212:BG212"/>
    <mergeCell ref="D213:U213"/>
    <mergeCell ref="V213:AM213"/>
    <mergeCell ref="AN213:BG213"/>
    <mergeCell ref="BG155:BL155"/>
    <mergeCell ref="BG164:BL164"/>
    <mergeCell ref="D210:U210"/>
    <mergeCell ref="V210:AM210"/>
    <mergeCell ref="AN210:BG210"/>
    <mergeCell ref="D211:U211"/>
    <mergeCell ref="V211:AM211"/>
    <mergeCell ref="AN211:BG211"/>
    <mergeCell ref="D208:U208"/>
    <mergeCell ref="V208:AM208"/>
    <mergeCell ref="AN208:BG208"/>
    <mergeCell ref="D209:U209"/>
    <mergeCell ref="V209:AM209"/>
    <mergeCell ref="AN209:BG209"/>
    <mergeCell ref="V206:AM206"/>
    <mergeCell ref="AN206:BG206"/>
    <mergeCell ref="D207:U207"/>
    <mergeCell ref="V207:AM207"/>
    <mergeCell ref="AN207:BG207"/>
    <mergeCell ref="D201:BB201"/>
    <mergeCell ref="D203:BG203"/>
    <mergeCell ref="D204:U204"/>
    <mergeCell ref="V204:AM204"/>
    <mergeCell ref="AN204:BG204"/>
  </mergeCells>
  <conditionalFormatting sqref="X87:Y87">
    <cfRule type="expression" dxfId="7770" priority="400">
      <formula>AND($D87&lt;&gt;"",$X87="")</formula>
    </cfRule>
  </conditionalFormatting>
  <conditionalFormatting sqref="Z87:AA90">
    <cfRule type="expression" dxfId="7769" priority="399">
      <formula>AND($D87&lt;&gt;"",$Z87="")</formula>
    </cfRule>
  </conditionalFormatting>
  <conditionalFormatting sqref="AB87:AC90">
    <cfRule type="expression" dxfId="7768" priority="398">
      <formula>AND($D87&lt;&gt;"",$AB87="")</formula>
    </cfRule>
  </conditionalFormatting>
  <conditionalFormatting sqref="AD87:AE90">
    <cfRule type="expression" dxfId="7767" priority="397">
      <formula>AND($D87&lt;&gt;"",$AD87="")</formula>
    </cfRule>
  </conditionalFormatting>
  <conditionalFormatting sqref="AF87:AG90">
    <cfRule type="expression" dxfId="7766" priority="396">
      <formula>AND($D87&lt;&gt;"",$AF87="")</formula>
    </cfRule>
  </conditionalFormatting>
  <conditionalFormatting sqref="AH87:AI90">
    <cfRule type="expression" dxfId="7765" priority="395">
      <formula>AND($D87&lt;&gt;"",$AH87="")</formula>
    </cfRule>
  </conditionalFormatting>
  <conditionalFormatting sqref="AJ87:AK90">
    <cfRule type="expression" dxfId="7764" priority="394">
      <formula>AND($D87&lt;&gt;"",$AJ87="")</formula>
    </cfRule>
  </conditionalFormatting>
  <conditionalFormatting sqref="E66:H66">
    <cfRule type="expression" dxfId="7763" priority="393">
      <formula>$I$67&lt;&gt;""</formula>
    </cfRule>
  </conditionalFormatting>
  <conditionalFormatting sqref="I66:V66">
    <cfRule type="expression" dxfId="7762" priority="392">
      <formula>$I$67&lt;&gt;""</formula>
    </cfRule>
  </conditionalFormatting>
  <conditionalFormatting sqref="AD125:AE134">
    <cfRule type="expression" dxfId="7761" priority="351">
      <formula>$AK$13=1</formula>
    </cfRule>
  </conditionalFormatting>
  <conditionalFormatting sqref="AB67:AC68">
    <cfRule type="expression" dxfId="7760" priority="387">
      <formula>$AK$13=1</formula>
    </cfRule>
  </conditionalFormatting>
  <conditionalFormatting sqref="AB69:AC70">
    <cfRule type="expression" dxfId="7759" priority="386">
      <formula>$AK$13=1</formula>
    </cfRule>
  </conditionalFormatting>
  <conditionalFormatting sqref="AB71:AC72">
    <cfRule type="expression" dxfId="7758" priority="385">
      <formula>$AK$13=1</formula>
    </cfRule>
  </conditionalFormatting>
  <conditionalFormatting sqref="AB73:AC74">
    <cfRule type="expression" dxfId="7757" priority="384">
      <formula>$AK$13=1</formula>
    </cfRule>
  </conditionalFormatting>
  <conditionalFormatting sqref="AB75:AC76">
    <cfRule type="expression" dxfId="7756" priority="383">
      <formula>$AK$13=1</formula>
    </cfRule>
  </conditionalFormatting>
  <conditionalFormatting sqref="AD67:AE76">
    <cfRule type="expression" dxfId="7755" priority="382">
      <formula>$AK$13=1</formula>
    </cfRule>
  </conditionalFormatting>
  <conditionalFormatting sqref="AB125:AC126">
    <cfRule type="expression" dxfId="7754" priority="376">
      <formula>$AB$67=x</formula>
    </cfRule>
    <cfRule type="expression" dxfId="7753" priority="381">
      <formula>$AK$13=1</formula>
    </cfRule>
  </conditionalFormatting>
  <conditionalFormatting sqref="AB127:AC128">
    <cfRule type="expression" dxfId="7752" priority="371">
      <formula>$AB$69=x</formula>
    </cfRule>
    <cfRule type="expression" dxfId="7751" priority="380">
      <formula>$AK$13=1</formula>
    </cfRule>
  </conditionalFormatting>
  <conditionalFormatting sqref="AB129:AC130">
    <cfRule type="expression" dxfId="7750" priority="366">
      <formula>$AB$71=x</formula>
    </cfRule>
    <cfRule type="expression" dxfId="7749" priority="379">
      <formula>$AK$13=1</formula>
    </cfRule>
  </conditionalFormatting>
  <conditionalFormatting sqref="AB131:AC132">
    <cfRule type="expression" dxfId="7748" priority="361">
      <formula>$AB$73=x</formula>
    </cfRule>
    <cfRule type="expression" dxfId="7747" priority="378">
      <formula>$AK$13=1</formula>
    </cfRule>
  </conditionalFormatting>
  <conditionalFormatting sqref="AB133:AC134">
    <cfRule type="expression" dxfId="7746" priority="356">
      <formula>$AB$75=x</formula>
    </cfRule>
    <cfRule type="expression" dxfId="7745" priority="377">
      <formula>$AK$13=1</formula>
    </cfRule>
  </conditionalFormatting>
  <conditionalFormatting sqref="AJ125:AK126">
    <cfRule type="expression" dxfId="7744" priority="372">
      <formula>$AJ$67=x</formula>
    </cfRule>
  </conditionalFormatting>
  <conditionalFormatting sqref="AJ127:AK128">
    <cfRule type="expression" dxfId="7743" priority="367">
      <formula>$AJ$69=x</formula>
    </cfRule>
  </conditionalFormatting>
  <conditionalFormatting sqref="AJ129:AK130">
    <cfRule type="expression" dxfId="7742" priority="362">
      <formula>$AJ$71=x</formula>
    </cfRule>
  </conditionalFormatting>
  <conditionalFormatting sqref="AJ131:AK132">
    <cfRule type="expression" dxfId="7741" priority="357">
      <formula>$AJ$73=x</formula>
    </cfRule>
  </conditionalFormatting>
  <conditionalFormatting sqref="AJ133:AK134">
    <cfRule type="expression" dxfId="7740" priority="352">
      <formula>$AJ$75=x</formula>
    </cfRule>
  </conditionalFormatting>
  <conditionalFormatting sqref="AD125:AE126">
    <cfRule type="expression" dxfId="7739" priority="375">
      <formula>$AD$67=x</formula>
    </cfRule>
  </conditionalFormatting>
  <conditionalFormatting sqref="AF125:AG126">
    <cfRule type="expression" dxfId="7738" priority="374">
      <formula>$AF$67=x</formula>
    </cfRule>
  </conditionalFormatting>
  <conditionalFormatting sqref="AH125:AI126">
    <cfRule type="expression" dxfId="7737" priority="373">
      <formula>$AH$67=x</formula>
    </cfRule>
  </conditionalFormatting>
  <conditionalFormatting sqref="AD127:AE128">
    <cfRule type="expression" dxfId="7736" priority="370">
      <formula>$AD$69=x</formula>
    </cfRule>
  </conditionalFormatting>
  <conditionalFormatting sqref="AF127:AG128">
    <cfRule type="expression" dxfId="7735" priority="369">
      <formula>$AF$69=x</formula>
    </cfRule>
  </conditionalFormatting>
  <conditionalFormatting sqref="AH127:AI128">
    <cfRule type="expression" dxfId="7734" priority="368">
      <formula>$AH$69=x</formula>
    </cfRule>
  </conditionalFormatting>
  <conditionalFormatting sqref="AD129:AE130">
    <cfRule type="expression" dxfId="7733" priority="365">
      <formula>$AD$71=x</formula>
    </cfRule>
  </conditionalFormatting>
  <conditionalFormatting sqref="AF129:AG130">
    <cfRule type="expression" dxfId="7732" priority="364">
      <formula>$AF$71=x</formula>
    </cfRule>
  </conditionalFormatting>
  <conditionalFormatting sqref="AH129:AI130">
    <cfRule type="expression" dxfId="7731" priority="363">
      <formula>$AH$71=x</formula>
    </cfRule>
  </conditionalFormatting>
  <conditionalFormatting sqref="AD131:AE132">
    <cfRule type="expression" dxfId="7730" priority="360">
      <formula>$AD$73=x</formula>
    </cfRule>
  </conditionalFormatting>
  <conditionalFormatting sqref="AF131:AG132">
    <cfRule type="expression" dxfId="7729" priority="359">
      <formula>$AF$73=x</formula>
    </cfRule>
  </conditionalFormatting>
  <conditionalFormatting sqref="AH131:AI132">
    <cfRule type="expression" dxfId="7728" priority="358">
      <formula>$AH$73=x</formula>
    </cfRule>
  </conditionalFormatting>
  <conditionalFormatting sqref="AD133:AE134">
    <cfRule type="expression" dxfId="7727" priority="355">
      <formula>$AD$75=x</formula>
    </cfRule>
  </conditionalFormatting>
  <conditionalFormatting sqref="AF133:AG134">
    <cfRule type="expression" dxfId="7726" priority="354">
      <formula>$AF$75=x</formula>
    </cfRule>
  </conditionalFormatting>
  <conditionalFormatting sqref="AH133:AI134">
    <cfRule type="expression" dxfId="7725" priority="353">
      <formula>$AH$75=x</formula>
    </cfRule>
  </conditionalFormatting>
  <conditionalFormatting sqref="D29:AB34">
    <cfRule type="cellIs" dxfId="7724" priority="350" operator="notEqual">
      <formula>$BF$19</formula>
    </cfRule>
  </conditionalFormatting>
  <conditionalFormatting sqref="AD29">
    <cfRule type="cellIs" dxfId="7723" priority="349" operator="notEqual">
      <formula>$BF$19</formula>
    </cfRule>
  </conditionalFormatting>
  <conditionalFormatting sqref="E67:H67">
    <cfRule type="expression" dxfId="7722" priority="348">
      <formula>$I$66&lt;&gt;""</formula>
    </cfRule>
  </conditionalFormatting>
  <conditionalFormatting sqref="I67:V67">
    <cfRule type="expression" dxfId="7721" priority="347">
      <formula>$I$66&lt;&gt;""</formula>
    </cfRule>
  </conditionalFormatting>
  <conditionalFormatting sqref="D22">
    <cfRule type="expression" dxfId="7720" priority="346">
      <formula>$AK$13&lt;&gt;1</formula>
    </cfRule>
  </conditionalFormatting>
  <conditionalFormatting sqref="X91:Y91">
    <cfRule type="expression" dxfId="7719" priority="326">
      <formula>AND($D91&lt;&gt;"",$X91="")</formula>
    </cfRule>
  </conditionalFormatting>
  <conditionalFormatting sqref="Z91:AA91">
    <cfRule type="expression" dxfId="7718" priority="325">
      <formula>AND($D91&lt;&gt;"",$Z91="")</formula>
    </cfRule>
  </conditionalFormatting>
  <conditionalFormatting sqref="AB91:AC91">
    <cfRule type="expression" dxfId="7717" priority="324">
      <formula>AND($D91&lt;&gt;"",$AB91="")</formula>
    </cfRule>
  </conditionalFormatting>
  <conditionalFormatting sqref="AD91:AE91">
    <cfRule type="expression" dxfId="7716" priority="323">
      <formula>AND($D91&lt;&gt;"",$AD91="")</formula>
    </cfRule>
  </conditionalFormatting>
  <conditionalFormatting sqref="AF91:AG91">
    <cfRule type="expression" dxfId="7715" priority="322">
      <formula>AND($D91&lt;&gt;"",$AF91="")</formula>
    </cfRule>
  </conditionalFormatting>
  <conditionalFormatting sqref="AH91:AI91">
    <cfRule type="expression" dxfId="7714" priority="321">
      <formula>AND($D91&lt;&gt;"",$AH91="")</formula>
    </cfRule>
  </conditionalFormatting>
  <conditionalFormatting sqref="AJ91:AK91">
    <cfRule type="expression" dxfId="7713" priority="320">
      <formula>AND($D91&lt;&gt;"",$AJ91="")</formula>
    </cfRule>
  </conditionalFormatting>
  <conditionalFormatting sqref="X92:Y92">
    <cfRule type="expression" dxfId="7712" priority="319">
      <formula>AND($D92&lt;&gt;"",$X92="")</formula>
    </cfRule>
  </conditionalFormatting>
  <conditionalFormatting sqref="Z92:AA92">
    <cfRule type="expression" dxfId="7711" priority="318">
      <formula>AND($D92&lt;&gt;"",$Z92="")</formula>
    </cfRule>
  </conditionalFormatting>
  <conditionalFormatting sqref="AB92:AC92">
    <cfRule type="expression" dxfId="7710" priority="317">
      <formula>AND($D92&lt;&gt;"",$AB92="")</formula>
    </cfRule>
  </conditionalFormatting>
  <conditionalFormatting sqref="AD92:AE92">
    <cfRule type="expression" dxfId="7709" priority="316">
      <formula>AND($D92&lt;&gt;"",$AD92="")</formula>
    </cfRule>
  </conditionalFormatting>
  <conditionalFormatting sqref="AF92:AG92">
    <cfRule type="expression" dxfId="7708" priority="315">
      <formula>AND($D92&lt;&gt;"",$AF92="")</formula>
    </cfRule>
  </conditionalFormatting>
  <conditionalFormatting sqref="AH92:AI92">
    <cfRule type="expression" dxfId="7707" priority="314">
      <formula>AND($D92&lt;&gt;"",$AH92="")</formula>
    </cfRule>
  </conditionalFormatting>
  <conditionalFormatting sqref="AJ92:AK92">
    <cfRule type="expression" dxfId="7706" priority="313">
      <formula>AND($D92&lt;&gt;"",$AJ92="")</formula>
    </cfRule>
  </conditionalFormatting>
  <conditionalFormatting sqref="X93:Y93">
    <cfRule type="expression" dxfId="7705" priority="312">
      <formula>AND($D93&lt;&gt;"",$X93="")</formula>
    </cfRule>
  </conditionalFormatting>
  <conditionalFormatting sqref="Z93:AA93">
    <cfRule type="expression" dxfId="7704" priority="311">
      <formula>AND($D93&lt;&gt;"",$Z93="")</formula>
    </cfRule>
  </conditionalFormatting>
  <conditionalFormatting sqref="AB93:AC93">
    <cfRule type="expression" dxfId="7703" priority="310">
      <formula>AND($D93&lt;&gt;"",$AB93="")</formula>
    </cfRule>
  </conditionalFormatting>
  <conditionalFormatting sqref="AD93:AE93">
    <cfRule type="expression" dxfId="7702" priority="309">
      <formula>AND($D93&lt;&gt;"",$AD93="")</formula>
    </cfRule>
  </conditionalFormatting>
  <conditionalFormatting sqref="AF93:AG93">
    <cfRule type="expression" dxfId="7701" priority="308">
      <formula>AND($D93&lt;&gt;"",$AF93="")</formula>
    </cfRule>
  </conditionalFormatting>
  <conditionalFormatting sqref="AH93:AI93">
    <cfRule type="expression" dxfId="7700" priority="307">
      <formula>AND($D93&lt;&gt;"",$AH93="")</formula>
    </cfRule>
  </conditionalFormatting>
  <conditionalFormatting sqref="AJ93:AK93">
    <cfRule type="expression" dxfId="7699" priority="306">
      <formula>AND($D93&lt;&gt;"",$AJ93="")</formula>
    </cfRule>
  </conditionalFormatting>
  <conditionalFormatting sqref="X94:Y94">
    <cfRule type="expression" dxfId="7698" priority="305">
      <formula>AND($D94&lt;&gt;"",$X94="")</formula>
    </cfRule>
  </conditionalFormatting>
  <conditionalFormatting sqref="Z94:AA94">
    <cfRule type="expression" dxfId="7697" priority="304">
      <formula>AND($D94&lt;&gt;"",$Z94="")</formula>
    </cfRule>
  </conditionalFormatting>
  <conditionalFormatting sqref="AB94:AC94">
    <cfRule type="expression" dxfId="7696" priority="303">
      <formula>AND($D94&lt;&gt;"",$AB94="")</formula>
    </cfRule>
  </conditionalFormatting>
  <conditionalFormatting sqref="AD94:AE94">
    <cfRule type="expression" dxfId="7695" priority="302">
      <formula>AND($D94&lt;&gt;"",$AD94="")</formula>
    </cfRule>
  </conditionalFormatting>
  <conditionalFormatting sqref="AF94:AG94">
    <cfRule type="expression" dxfId="7694" priority="301">
      <formula>AND($D94&lt;&gt;"",$AF94="")</formula>
    </cfRule>
  </conditionalFormatting>
  <conditionalFormatting sqref="AH94:AI94">
    <cfRule type="expression" dxfId="7693" priority="300">
      <formula>AND($D94&lt;&gt;"",$AH94="")</formula>
    </cfRule>
  </conditionalFormatting>
  <conditionalFormatting sqref="AJ94:AK94">
    <cfRule type="expression" dxfId="7692" priority="299">
      <formula>AND($D94&lt;&gt;"",$AJ94="")</formula>
    </cfRule>
  </conditionalFormatting>
  <conditionalFormatting sqref="X95:Y95">
    <cfRule type="expression" dxfId="7691" priority="298">
      <formula>AND($D95&lt;&gt;"",$X95="")</formula>
    </cfRule>
  </conditionalFormatting>
  <conditionalFormatting sqref="Z95:AA95">
    <cfRule type="expression" dxfId="7690" priority="297">
      <formula>AND($D95&lt;&gt;"",$Z95="")</formula>
    </cfRule>
  </conditionalFormatting>
  <conditionalFormatting sqref="AB95:AC95">
    <cfRule type="expression" dxfId="7689" priority="296">
      <formula>AND($D95&lt;&gt;"",$AB95="")</formula>
    </cfRule>
  </conditionalFormatting>
  <conditionalFormatting sqref="AD95:AE95">
    <cfRule type="expression" dxfId="7688" priority="295">
      <formula>AND($D95&lt;&gt;"",$AD95="")</formula>
    </cfRule>
  </conditionalFormatting>
  <conditionalFormatting sqref="AF95:AG95">
    <cfRule type="expression" dxfId="7687" priority="294">
      <formula>AND($D95&lt;&gt;"",$AF95="")</formula>
    </cfRule>
  </conditionalFormatting>
  <conditionalFormatting sqref="AH95:AI95">
    <cfRule type="expression" dxfId="7686" priority="293">
      <formula>AND($D95&lt;&gt;"",$AH95="")</formula>
    </cfRule>
  </conditionalFormatting>
  <conditionalFormatting sqref="AJ95:AK95">
    <cfRule type="expression" dxfId="7685" priority="292">
      <formula>AND($D95&lt;&gt;"",$AJ95="")</formula>
    </cfRule>
  </conditionalFormatting>
  <conditionalFormatting sqref="X96:Y96">
    <cfRule type="expression" dxfId="7684" priority="291">
      <formula>AND($D96&lt;&gt;"",$X96="")</formula>
    </cfRule>
  </conditionalFormatting>
  <conditionalFormatting sqref="Z96:AA96">
    <cfRule type="expression" dxfId="7683" priority="290">
      <formula>AND($D96&lt;&gt;"",$Z96="")</formula>
    </cfRule>
  </conditionalFormatting>
  <conditionalFormatting sqref="AB96:AC96">
    <cfRule type="expression" dxfId="7682" priority="289">
      <formula>AND($D96&lt;&gt;"",$AB96="")</formula>
    </cfRule>
  </conditionalFormatting>
  <conditionalFormatting sqref="AD96:AE96">
    <cfRule type="expression" dxfId="7681" priority="288">
      <formula>AND($D96&lt;&gt;"",$AD96="")</formula>
    </cfRule>
  </conditionalFormatting>
  <conditionalFormatting sqref="AF96:AG96">
    <cfRule type="expression" dxfId="7680" priority="287">
      <formula>AND($D96&lt;&gt;"",$AF96="")</formula>
    </cfRule>
  </conditionalFormatting>
  <conditionalFormatting sqref="AH96:AI96">
    <cfRule type="expression" dxfId="7679" priority="286">
      <formula>AND($D96&lt;&gt;"",$AH96="")</formula>
    </cfRule>
  </conditionalFormatting>
  <conditionalFormatting sqref="AJ96:AK96">
    <cfRule type="expression" dxfId="7678" priority="285">
      <formula>AND($D96&lt;&gt;"",$AJ96="")</formula>
    </cfRule>
  </conditionalFormatting>
  <conditionalFormatting sqref="X105:Y105">
    <cfRule type="expression" dxfId="7677" priority="244">
      <formula>AND($D105&lt;&gt;"",$X105="")</formula>
    </cfRule>
  </conditionalFormatting>
  <conditionalFormatting sqref="Z105:AA105">
    <cfRule type="expression" dxfId="7676" priority="243">
      <formula>AND($D105&lt;&gt;"",$Z105="")</formula>
    </cfRule>
  </conditionalFormatting>
  <conditionalFormatting sqref="AB105:AC105">
    <cfRule type="expression" dxfId="7675" priority="242">
      <formula>AND($D105&lt;&gt;"",$AB105="")</formula>
    </cfRule>
  </conditionalFormatting>
  <conditionalFormatting sqref="AD105:AE105">
    <cfRule type="expression" dxfId="7674" priority="241">
      <formula>AND($D105&lt;&gt;"",$AD105="")</formula>
    </cfRule>
  </conditionalFormatting>
  <conditionalFormatting sqref="AF105:AG105">
    <cfRule type="expression" dxfId="7673" priority="240">
      <formula>AND($D105&lt;&gt;"",$AF105="")</formula>
    </cfRule>
  </conditionalFormatting>
  <conditionalFormatting sqref="AH105:AI105">
    <cfRule type="expression" dxfId="7672" priority="239">
      <formula>AND($D105&lt;&gt;"",$AH105="")</formula>
    </cfRule>
  </conditionalFormatting>
  <conditionalFormatting sqref="AJ105:AK105">
    <cfRule type="expression" dxfId="7671" priority="238">
      <formula>AND($D105&lt;&gt;"",$AJ105="")</formula>
    </cfRule>
  </conditionalFormatting>
  <conditionalFormatting sqref="X104:Y104">
    <cfRule type="expression" dxfId="7670" priority="251">
      <formula>AND($D104&lt;&gt;"",$X104="")</formula>
    </cfRule>
  </conditionalFormatting>
  <conditionalFormatting sqref="Z104:AA104">
    <cfRule type="expression" dxfId="7669" priority="250">
      <formula>AND($D104&lt;&gt;"",$Z104="")</formula>
    </cfRule>
  </conditionalFormatting>
  <conditionalFormatting sqref="AB104:AC104">
    <cfRule type="expression" dxfId="7668" priority="249">
      <formula>AND($D104&lt;&gt;"",$AB104="")</formula>
    </cfRule>
  </conditionalFormatting>
  <conditionalFormatting sqref="AD104:AE104">
    <cfRule type="expression" dxfId="7667" priority="248">
      <formula>AND($D104&lt;&gt;"",$AD104="")</formula>
    </cfRule>
  </conditionalFormatting>
  <conditionalFormatting sqref="AF104:AG104">
    <cfRule type="expression" dxfId="7666" priority="247">
      <formula>AND($D104&lt;&gt;"",$AF104="")</formula>
    </cfRule>
  </conditionalFormatting>
  <conditionalFormatting sqref="AH104:AI104">
    <cfRule type="expression" dxfId="7665" priority="246">
      <formula>AND($D104&lt;&gt;"",$AH104="")</formula>
    </cfRule>
  </conditionalFormatting>
  <conditionalFormatting sqref="AJ104:AK104">
    <cfRule type="expression" dxfId="7664" priority="245">
      <formula>AND($D104&lt;&gt;"",$AJ104="")</formula>
    </cfRule>
  </conditionalFormatting>
  <conditionalFormatting sqref="X106:Y106">
    <cfRule type="expression" dxfId="7663" priority="237">
      <formula>AND($D106&lt;&gt;"",$X106="")</formula>
    </cfRule>
  </conditionalFormatting>
  <conditionalFormatting sqref="Z106:AA106">
    <cfRule type="expression" dxfId="7662" priority="236">
      <formula>AND($D106&lt;&gt;"",$Z106="")</formula>
    </cfRule>
  </conditionalFormatting>
  <conditionalFormatting sqref="AB106:AC106">
    <cfRule type="expression" dxfId="7661" priority="235">
      <formula>AND($D106&lt;&gt;"",$AB106="")</formula>
    </cfRule>
  </conditionalFormatting>
  <conditionalFormatting sqref="AD106:AE106">
    <cfRule type="expression" dxfId="7660" priority="234">
      <formula>AND($D106&lt;&gt;"",$AD106="")</formula>
    </cfRule>
  </conditionalFormatting>
  <conditionalFormatting sqref="AF106:AG106">
    <cfRule type="expression" dxfId="7659" priority="233">
      <formula>AND($D106&lt;&gt;"",$AF106="")</formula>
    </cfRule>
  </conditionalFormatting>
  <conditionalFormatting sqref="AH106:AI106">
    <cfRule type="expression" dxfId="7658" priority="232">
      <formula>AND($D106&lt;&gt;"",$AH106="")</formula>
    </cfRule>
  </conditionalFormatting>
  <conditionalFormatting sqref="AJ106:AK106">
    <cfRule type="expression" dxfId="7657" priority="231">
      <formula>AND($D106&lt;&gt;"",$AJ106="")</formula>
    </cfRule>
  </conditionalFormatting>
  <conditionalFormatting sqref="X107:Y107">
    <cfRule type="expression" dxfId="7656" priority="230">
      <formula>AND($D107&lt;&gt;"",$X107="")</formula>
    </cfRule>
  </conditionalFormatting>
  <conditionalFormatting sqref="Z107:AA107">
    <cfRule type="expression" dxfId="7655" priority="229">
      <formula>AND($D107&lt;&gt;"",$Z107="")</formula>
    </cfRule>
  </conditionalFormatting>
  <conditionalFormatting sqref="AB107:AC107">
    <cfRule type="expression" dxfId="7654" priority="228">
      <formula>AND($D107&lt;&gt;"",$AB107="")</formula>
    </cfRule>
  </conditionalFormatting>
  <conditionalFormatting sqref="AD107:AE107">
    <cfRule type="expression" dxfId="7653" priority="227">
      <formula>AND($D107&lt;&gt;"",$AD107="")</formula>
    </cfRule>
  </conditionalFormatting>
  <conditionalFormatting sqref="AF107:AG107">
    <cfRule type="expression" dxfId="7652" priority="226">
      <formula>AND($D107&lt;&gt;"",$AF107="")</formula>
    </cfRule>
  </conditionalFormatting>
  <conditionalFormatting sqref="AH107:AI107">
    <cfRule type="expression" dxfId="7651" priority="225">
      <formula>AND($D107&lt;&gt;"",$AH107="")</formula>
    </cfRule>
  </conditionalFormatting>
  <conditionalFormatting sqref="AJ107:AK107">
    <cfRule type="expression" dxfId="7650" priority="224">
      <formula>AND($D107&lt;&gt;"",$AJ107="")</formula>
    </cfRule>
  </conditionalFormatting>
  <conditionalFormatting sqref="X108:Y108">
    <cfRule type="expression" dxfId="7649" priority="223">
      <formula>AND($D108&lt;&gt;"",$X108="")</formula>
    </cfRule>
  </conditionalFormatting>
  <conditionalFormatting sqref="Z108:AA108">
    <cfRule type="expression" dxfId="7648" priority="222">
      <formula>AND($D108&lt;&gt;"",$Z108="")</formula>
    </cfRule>
  </conditionalFormatting>
  <conditionalFormatting sqref="AB108:AC108">
    <cfRule type="expression" dxfId="7647" priority="221">
      <formula>AND($D108&lt;&gt;"",$AB108="")</formula>
    </cfRule>
  </conditionalFormatting>
  <conditionalFormatting sqref="AD108:AE108">
    <cfRule type="expression" dxfId="7646" priority="220">
      <formula>AND($D108&lt;&gt;"",$AD108="")</formula>
    </cfRule>
  </conditionalFormatting>
  <conditionalFormatting sqref="AF108:AG108">
    <cfRule type="expression" dxfId="7645" priority="219">
      <formula>AND($D108&lt;&gt;"",$AF108="")</formula>
    </cfRule>
  </conditionalFormatting>
  <conditionalFormatting sqref="AH108:AI108">
    <cfRule type="expression" dxfId="7644" priority="218">
      <formula>AND($D108&lt;&gt;"",$AH108="")</formula>
    </cfRule>
  </conditionalFormatting>
  <conditionalFormatting sqref="AJ108:AK108">
    <cfRule type="expression" dxfId="7643" priority="217">
      <formula>AND($D108&lt;&gt;"",$AJ108="")</formula>
    </cfRule>
  </conditionalFormatting>
  <conditionalFormatting sqref="X109:Y109">
    <cfRule type="expression" dxfId="7642" priority="216">
      <formula>AND($D109&lt;&gt;"",$X109="")</formula>
    </cfRule>
  </conditionalFormatting>
  <conditionalFormatting sqref="Z109:AA109">
    <cfRule type="expression" dxfId="7641" priority="215">
      <formula>AND($D109&lt;&gt;"",$Z109="")</formula>
    </cfRule>
  </conditionalFormatting>
  <conditionalFormatting sqref="AB109:AC109">
    <cfRule type="expression" dxfId="7640" priority="214">
      <formula>AND($D109&lt;&gt;"",$AB109="")</formula>
    </cfRule>
  </conditionalFormatting>
  <conditionalFormatting sqref="AD109:AE109">
    <cfRule type="expression" dxfId="7639" priority="213">
      <formula>AND($D109&lt;&gt;"",$AD109="")</formula>
    </cfRule>
  </conditionalFormatting>
  <conditionalFormatting sqref="AF109:AG109">
    <cfRule type="expression" dxfId="7638" priority="212">
      <formula>AND($D109&lt;&gt;"",$AF109="")</formula>
    </cfRule>
  </conditionalFormatting>
  <conditionalFormatting sqref="AH109:AI109">
    <cfRule type="expression" dxfId="7637" priority="211">
      <formula>AND($D109&lt;&gt;"",$AH109="")</formula>
    </cfRule>
  </conditionalFormatting>
  <conditionalFormatting sqref="AJ109:AK109">
    <cfRule type="expression" dxfId="7636" priority="210">
      <formula>AND($D109&lt;&gt;"",$AJ109="")</formula>
    </cfRule>
  </conditionalFormatting>
  <conditionalFormatting sqref="X110:Y110">
    <cfRule type="expression" dxfId="7635" priority="209">
      <formula>AND($D110&lt;&gt;"",$X110="")</formula>
    </cfRule>
  </conditionalFormatting>
  <conditionalFormatting sqref="Z110:AA110">
    <cfRule type="expression" dxfId="7634" priority="208">
      <formula>AND($D110&lt;&gt;"",$Z110="")</formula>
    </cfRule>
  </conditionalFormatting>
  <conditionalFormatting sqref="AB110:AC110">
    <cfRule type="expression" dxfId="7633" priority="207">
      <formula>AND($D110&lt;&gt;"",$AB110="")</formula>
    </cfRule>
  </conditionalFormatting>
  <conditionalFormatting sqref="AD110:AE110">
    <cfRule type="expression" dxfId="7632" priority="206">
      <formula>AND($D110&lt;&gt;"",$AD110="")</formula>
    </cfRule>
  </conditionalFormatting>
  <conditionalFormatting sqref="AF110:AG110">
    <cfRule type="expression" dxfId="7631" priority="205">
      <formula>AND($D110&lt;&gt;"",$AF110="")</formula>
    </cfRule>
  </conditionalFormatting>
  <conditionalFormatting sqref="AH110:AI110">
    <cfRule type="expression" dxfId="7630" priority="204">
      <formula>AND($D110&lt;&gt;"",$AH110="")</formula>
    </cfRule>
  </conditionalFormatting>
  <conditionalFormatting sqref="AJ110:AK110">
    <cfRule type="expression" dxfId="7629" priority="203">
      <formula>AND($D110&lt;&gt;"",$AJ110="")</formula>
    </cfRule>
  </conditionalFormatting>
  <conditionalFormatting sqref="X111:Y111">
    <cfRule type="expression" dxfId="7628" priority="202">
      <formula>AND($D111&lt;&gt;"",$X111="")</formula>
    </cfRule>
  </conditionalFormatting>
  <conditionalFormatting sqref="Z111:AA111">
    <cfRule type="expression" dxfId="7627" priority="201">
      <formula>AND($D111&lt;&gt;"",$Z111="")</formula>
    </cfRule>
  </conditionalFormatting>
  <conditionalFormatting sqref="AB111:AC111">
    <cfRule type="expression" dxfId="7626" priority="200">
      <formula>AND($D111&lt;&gt;"",$AB111="")</formula>
    </cfRule>
  </conditionalFormatting>
  <conditionalFormatting sqref="AD111:AE111">
    <cfRule type="expression" dxfId="7625" priority="199">
      <formula>AND($D111&lt;&gt;"",$AD111="")</formula>
    </cfRule>
  </conditionalFormatting>
  <conditionalFormatting sqref="AF111:AG111">
    <cfRule type="expression" dxfId="7624" priority="198">
      <formula>AND($D111&lt;&gt;"",$AF111="")</formula>
    </cfRule>
  </conditionalFormatting>
  <conditionalFormatting sqref="AH111:AI111">
    <cfRule type="expression" dxfId="7623" priority="197">
      <formula>AND($D111&lt;&gt;"",$AH111="")</formula>
    </cfRule>
  </conditionalFormatting>
  <conditionalFormatting sqref="AJ111:AK111">
    <cfRule type="expression" dxfId="7622" priority="196">
      <formula>AND($D111&lt;&gt;"",$AJ111="")</formula>
    </cfRule>
  </conditionalFormatting>
  <conditionalFormatting sqref="S144:W146">
    <cfRule type="expression" dxfId="7621" priority="47">
      <formula>$AM$145=x</formula>
    </cfRule>
  </conditionalFormatting>
  <conditionalFormatting sqref="AL144:AR146">
    <cfRule type="expression" dxfId="7620" priority="46">
      <formula>$T$145=x</formula>
    </cfRule>
  </conditionalFormatting>
  <conditionalFormatting sqref="R69:W73 R123:W127 R76:W80 R130:W134">
    <cfRule type="expression" dxfId="7619" priority="405">
      <formula>$BL$231=1</formula>
    </cfRule>
  </conditionalFormatting>
  <conditionalFormatting sqref="AK13">
    <cfRule type="expression" dxfId="7618" priority="406">
      <formula>$BL$231=1</formula>
    </cfRule>
  </conditionalFormatting>
  <conditionalFormatting sqref="BF19">
    <cfRule type="expression" dxfId="7617" priority="44">
      <formula>$BL$231=1</formula>
    </cfRule>
  </conditionalFormatting>
  <conditionalFormatting sqref="X88:Y90">
    <cfRule type="expression" dxfId="7616" priority="43">
      <formula>AND($D88&lt;&gt;"",$X88="")</formula>
    </cfRule>
  </conditionalFormatting>
  <conditionalFormatting sqref="X103:Y103">
    <cfRule type="expression" dxfId="7615" priority="29">
      <formula>AND($D103&lt;&gt;"",$X103="")</formula>
    </cfRule>
  </conditionalFormatting>
  <conditionalFormatting sqref="Z103:AA103">
    <cfRule type="expression" dxfId="7614" priority="28">
      <formula>AND($D103&lt;&gt;"",$Z103="")</formula>
    </cfRule>
  </conditionalFormatting>
  <conditionalFormatting sqref="AB103:AC103">
    <cfRule type="expression" dxfId="7613" priority="27">
      <formula>AND($D103&lt;&gt;"",$AB103="")</formula>
    </cfRule>
  </conditionalFormatting>
  <conditionalFormatting sqref="AD103:AE103">
    <cfRule type="expression" dxfId="7612" priority="26">
      <formula>AND($D103&lt;&gt;"",$AD103="")</formula>
    </cfRule>
  </conditionalFormatting>
  <conditionalFormatting sqref="AF103:AG103">
    <cfRule type="expression" dxfId="7611" priority="25">
      <formula>AND($D103&lt;&gt;"",$AF103="")</formula>
    </cfRule>
  </conditionalFormatting>
  <conditionalFormatting sqref="AH103:AI103">
    <cfRule type="expression" dxfId="7610" priority="24">
      <formula>AND($D103&lt;&gt;"",$AH103="")</formula>
    </cfRule>
  </conditionalFormatting>
  <conditionalFormatting sqref="AJ103:AK103">
    <cfRule type="expression" dxfId="7609" priority="23">
      <formula>AND($D103&lt;&gt;"",$AJ103="")</formula>
    </cfRule>
  </conditionalFormatting>
  <conditionalFormatting sqref="D177:BG179 D190:AZ199 E181:AZ189 D180:AZ180">
    <cfRule type="expression" dxfId="7608" priority="22">
      <formula>$AM$145=x</formula>
    </cfRule>
  </conditionalFormatting>
  <conditionalFormatting sqref="X102:Y102">
    <cfRule type="expression" dxfId="7607" priority="16">
      <formula>AND($D102&lt;&gt;"",$X102="")</formula>
    </cfRule>
  </conditionalFormatting>
  <conditionalFormatting sqref="Z102:AA102">
    <cfRule type="expression" dxfId="7606" priority="15">
      <formula>AND($D102&lt;&gt;"",$Z102="")</formula>
    </cfRule>
  </conditionalFormatting>
  <conditionalFormatting sqref="AB102:AC102">
    <cfRule type="expression" dxfId="7605" priority="14">
      <formula>AND($D102&lt;&gt;"",$AB102="")</formula>
    </cfRule>
  </conditionalFormatting>
  <conditionalFormatting sqref="AD102:AE102">
    <cfRule type="expression" dxfId="7604" priority="13">
      <formula>AND($D102&lt;&gt;"",$AD102="")</formula>
    </cfRule>
  </conditionalFormatting>
  <conditionalFormatting sqref="AF102:AG102">
    <cfRule type="expression" dxfId="7603" priority="12">
      <formula>AND($D102&lt;&gt;"",$AF102="")</formula>
    </cfRule>
  </conditionalFormatting>
  <conditionalFormatting sqref="AH102:AI102">
    <cfRule type="expression" dxfId="7602" priority="11">
      <formula>AND($D102&lt;&gt;"",$AH102="")</formula>
    </cfRule>
  </conditionalFormatting>
  <conditionalFormatting sqref="AJ102:AK102">
    <cfRule type="expression" dxfId="7601" priority="10">
      <formula>AND($D102&lt;&gt;"",$AJ102="")</formula>
    </cfRule>
  </conditionalFormatting>
  <conditionalFormatting sqref="BA180:BF189">
    <cfRule type="expression" dxfId="7600" priority="9">
      <formula>$AM$145=x</formula>
    </cfRule>
  </conditionalFormatting>
  <conditionalFormatting sqref="BA190:BF199">
    <cfRule type="expression" dxfId="7599" priority="8">
      <formula>$AM$145=x</formula>
    </cfRule>
  </conditionalFormatting>
  <conditionalFormatting sqref="BG181:BG199">
    <cfRule type="expression" dxfId="7598" priority="7">
      <formula>$AM$145=x</formula>
    </cfRule>
  </conditionalFormatting>
  <conditionalFormatting sqref="BG181:BG189">
    <cfRule type="expression" dxfId="7597" priority="6">
      <formula>$AM$145=x</formula>
    </cfRule>
  </conditionalFormatting>
  <conditionalFormatting sqref="BG180:BG189">
    <cfRule type="expression" dxfId="7596" priority="5">
      <formula>$AM$145=x</formula>
    </cfRule>
  </conditionalFormatting>
  <conditionalFormatting sqref="BG180:BG189">
    <cfRule type="expression" dxfId="7595" priority="4">
      <formula>$AM$145=x</formula>
    </cfRule>
  </conditionalFormatting>
  <conditionalFormatting sqref="BG190:BG199">
    <cfRule type="expression" dxfId="7594" priority="3">
      <formula>$AM$145=x</formula>
    </cfRule>
  </conditionalFormatting>
  <conditionalFormatting sqref="BG190:BG199">
    <cfRule type="expression" dxfId="7593" priority="2">
      <formula>$AM$145=x</formula>
    </cfRule>
  </conditionalFormatting>
  <conditionalFormatting sqref="BG190:BG199">
    <cfRule type="expression" dxfId="7592" priority="1">
      <formula>$AM$145=x</formula>
    </cfRule>
  </conditionalFormatting>
  <dataValidations count="26">
    <dataValidation type="list" allowBlank="1" showInputMessage="1" showErrorMessage="1" sqref="E190:U199" xr:uid="{00000000-0002-0000-0700-000000000000}">
      <formula1>$BK$189:$BK$199</formula1>
    </dataValidation>
    <dataValidation type="list" allowBlank="1" showInputMessage="1" sqref="J51:AB60" xr:uid="{00000000-0002-0000-0700-000001000000}">
      <formula1>IF($AK$13=1,Amenazas_contexto_proceso,IF($AK$13=2,$CG$20:$CG$41,IF($AK$13=3,Amenazas_contexto_proceso,IF($AK$13=4,Amenazas_contexto_proceso,IF($AK$13=5,Oportunidades)))))</formula1>
    </dataValidation>
    <dataValidation type="list" allowBlank="1" showInputMessage="1" sqref="J39:AB48" xr:uid="{00000000-0002-0000-0700-000002000000}">
      <formula1>IF($AK$13=1,Debilidades_contexto_proceso,IF($AK$13=2,$BQ$20:$BQ$41,IF($AK$13=3,Debilidades_contexto_proceso,IF($AK$13=4,Debilidades_contexto_proceso,IF($AK$13=5,$BY$20:$BY$41)))))</formula1>
    </dataValidation>
    <dataValidation type="list" allowBlank="1" showInputMessage="1" showErrorMessage="1" sqref="AT27 AY24:AY25" xr:uid="{00000000-0002-0000-0700-000003000000}">
      <formula1>Clase_riesgo</formula1>
    </dataValidation>
    <dataValidation type="list" allowBlank="1" showInputMessage="1" showErrorMessage="1" sqref="AN87:AQ96 AN102:AQ111" xr:uid="{00000000-0002-0000-0700-000004000000}">
      <formula1>IF($D87&lt;&gt;"",Pregunta8)</formula1>
    </dataValidation>
    <dataValidation type="list" allowBlank="1" showInputMessage="1" showErrorMessage="1" sqref="AJ87:AK96 AJ102:AK111" xr:uid="{00000000-0002-0000-0700-000005000000}">
      <formula1>IF($D87&lt;&gt;"",Pregunta7)</formula1>
    </dataValidation>
    <dataValidation type="list" allowBlank="1" showInputMessage="1" showErrorMessage="1" sqref="AH87:AI96 AH102:AI111" xr:uid="{00000000-0002-0000-0700-000006000000}">
      <formula1>IF($D87&lt;&gt;"",Pregunta6)</formula1>
    </dataValidation>
    <dataValidation type="list" allowBlank="1" showInputMessage="1" showErrorMessage="1" sqref="AF87:AG96 AF102:AG111" xr:uid="{00000000-0002-0000-0700-000007000000}">
      <formula1>IF($D87&lt;&gt;"",Pregunta5)</formula1>
    </dataValidation>
    <dataValidation type="list" allowBlank="1" showInputMessage="1" showErrorMessage="1" sqref="AD87:AE96 AD102:AE111" xr:uid="{00000000-0002-0000-0700-000008000000}">
      <formula1>IF($D87&lt;&gt;"",Pregunta4)</formula1>
    </dataValidation>
    <dataValidation type="list" allowBlank="1" showInputMessage="1" showErrorMessage="1" sqref="AB87:AC96 AB102:AC111" xr:uid="{00000000-0002-0000-0700-000009000000}">
      <formula1>IF($D87&lt;&gt;"",Pregunta3)</formula1>
    </dataValidation>
    <dataValidation type="list" allowBlank="1" showInputMessage="1" showErrorMessage="1" sqref="Z87:AA96 Z102:AA111" xr:uid="{00000000-0002-0000-0700-00000A000000}">
      <formula1>IF($D87&lt;&gt;"",Pregunta2)</formula1>
    </dataValidation>
    <dataValidation type="list" allowBlank="1" showInputMessage="1" showErrorMessage="1" sqref="X87:Y96 X102:Y111" xr:uid="{00000000-0002-0000-0700-00000B000000}">
      <formula1>IF($D87&lt;&gt;"",Pregunta1)</formula1>
    </dataValidation>
    <dataValidation type="list" allowBlank="1" showErrorMessage="1" promptTitle="Seleccione según corresponda" sqref="D29:AB34" xr:uid="{00000000-0002-0000-0700-00000C000000}">
      <formula1>IF($AK$13=1,Trámites_y_OPAS_afectados,IF($AK$13=2,Objetivos_estratégicos,IF($AK$13=3,Trámites_y_OPAS_afectados,IF($AK$13=4,Trámites_y_OPAS_afectados,IF($AK$13=5,Objetivos_estratégicos)))))</formula1>
    </dataValidation>
    <dataValidation allowBlank="1" showInputMessage="1" sqref="X18" xr:uid="{00000000-0002-0000-0700-00000D000000}"/>
    <dataValidation showInputMessage="1" showErrorMessage="1" sqref="D205:D214" xr:uid="{00000000-0002-0000-0700-00000E000000}"/>
    <dataValidation type="list" allowBlank="1" showInputMessage="1" showErrorMessage="1" sqref="T145 AM145" xr:uid="{00000000-0002-0000-0700-00000F000000}">
      <formula1>x</formula1>
    </dataValidation>
    <dataValidation type="list" allowBlank="1" showInputMessage="1" showErrorMessage="1" sqref="D51:I60" xr:uid="{00000000-0002-0000-0700-000010000000}">
      <formula1>Agente_generador_externas</formula1>
    </dataValidation>
    <dataValidation type="list" allowBlank="1" showInputMessage="1" showErrorMessage="1" sqref="D39:I48" xr:uid="{00000000-0002-0000-0700-000011000000}">
      <formula1>Agente_generador_internas</formula1>
    </dataValidation>
    <dataValidation type="list" allowBlank="1" showInputMessage="1" showErrorMessage="1" sqref="V13" xr:uid="{00000000-0002-0000-0700-000012000000}">
      <formula1>Enfoque</formula1>
    </dataValidation>
    <dataValidation type="list" allowBlank="1" showInputMessage="1" showErrorMessage="1" sqref="S18" xr:uid="{00000000-0002-0000-0700-000013000000}">
      <formula1>Preposiciones</formula1>
    </dataValidation>
    <dataValidation type="list" allowBlank="1" showInputMessage="1" showErrorMessage="1" promptTitle="Categorías" prompt="Las categorías establecidas para riesgos u oportunidades están descritas al final de la Hoja de Contexto del Proceso." sqref="D18:Q18" xr:uid="{00000000-0002-0000-0700-000014000000}">
      <formula1>IF(AK13=1,Categoría_corrupción,IF(AK13=2,Categoría_estratégica,IF(AK13=3, Categoría_gestión_procesos,IF(AK13=4, Categoría_seguridad_información,IF(AK13=5, Categoría_oportunidad)))))</formula1>
    </dataValidation>
    <dataValidation type="list" showInputMessage="1" showErrorMessage="1" sqref="E180:U189" xr:uid="{00000000-0002-0000-0700-000015000000}">
      <formula1>$BK$177:$BK$187</formula1>
    </dataValidation>
    <dataValidation type="list" allowBlank="1" showInputMessage="1" showErrorMessage="1" errorTitle="Seleccionar de lista" error="Por favor seleccionar de la lista desplegable. Gracias." sqref="AD29:BF34" xr:uid="{00000000-0002-0000-0700-000016000000}">
      <formula1>IF($AK$13=1,Otros_procesos_afectados,IF($AK$13=2,Otros_procesos_afectados,IF($AK$13=3,Otros_procesos_afectados,IF($AK$13=4,Otros_procesos_afectados,IF($AK$13=5,Otros_procesos_afectados)))))</formula1>
    </dataValidation>
    <dataValidation type="date" allowBlank="1" showInputMessage="1" showErrorMessage="1" errorTitle="FORMATO FECHA" error="Ingresar fecha en formato dd/mm/aaaa. Gracias." sqref="AX10:BF10" xr:uid="{00000000-0002-0000-0700-000017000000}">
      <formula1>42370</formula1>
      <formula2>43830</formula2>
    </dataValidation>
    <dataValidation type="date" operator="greaterThanOrEqual" allowBlank="1" showInputMessage="1" showErrorMessage="1" errorTitle="Error de fecha" error="-La fecha final debe ser mayor o igual a la inicial._x000a__x000a_-La fecha debe estar en formato dd/mm/aaaa." sqref="BG155:BG174 BG180:BG199" xr:uid="{00000000-0002-0000-0700-000018000000}">
      <formula1>BA155</formula1>
    </dataValidation>
    <dataValidation type="date" allowBlank="1" showInputMessage="1" showErrorMessage="1" errorTitle="FORMATO DE FECHA" error="La fecha debe estar en formato dd/mm/aaaa." sqref="BA155:BF174 BA180:BF199" xr:uid="{00000000-0002-0000-0700-000019000000}">
      <formula1>1</formula1>
      <formula2>2958465</formula2>
    </dataValidation>
  </dataValidations>
  <hyperlinks>
    <hyperlink ref="E75:H75" location="Enc_Imp_Corrupción!H3" display="Enc_Imp_Corrupción!H3" xr:uid="{00000000-0004-0000-0700-000000000000}"/>
    <hyperlink ref="I75:L75" location="Imp_Est_Pro_Seg!C13" display="Imp_Est_Pro_Seg!C13" xr:uid="{00000000-0004-0000-0700-000001000000}"/>
    <hyperlink ref="M75:P75" location="Imp_Est_Pro_Seg!C13" display="G. Procesos" xr:uid="{00000000-0004-0000-0700-000002000000}"/>
    <hyperlink ref="E76:H76" location="'Seguridad Información'!A1" display="Seguridad Inf." xr:uid="{00000000-0004-0000-0700-000003000000}"/>
    <hyperlink ref="I76:L76" location="Imp_oportunidad!C13" display="Imp_oportunidad!C13" xr:uid="{00000000-0004-0000-0700-000004000000}"/>
    <hyperlink ref="E66:H66" location="Frecuencia!C13" display="Frecuencia" xr:uid="{00000000-0004-0000-0700-000005000000}"/>
    <hyperlink ref="E67:H67" location="Factibilidad!C16" display="Factibilidad" xr:uid="{00000000-0004-0000-0700-000006000000}"/>
  </hyperlinks>
  <printOptions horizontalCentered="1" verticalCentered="1"/>
  <pageMargins left="0.19685039370078741" right="0.23622047244094491" top="0.19685039370078741" bottom="0.19685039370078741" header="0.31496062992125984" footer="0.31496062992125984"/>
  <pageSetup paperSize="14" scale="29" orientation="portrait" horizontalDpi="4294967294" verticalDpi="4294967294" r:id="rId1"/>
  <headerFooter>
    <oddFooter>&amp;R&amp;"Arial Narrow,Normal"&amp;7Fecha de versión: 08 de abril de 2019</oddFooter>
  </headerFooter>
  <rowBreaks count="1" manualBreakCount="1">
    <brk id="113" max="58" man="1"/>
  </rowBreaks>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16</xdr:col>
                    <xdr:colOff>104775</xdr:colOff>
                    <xdr:row>25</xdr:row>
                    <xdr:rowOff>47625</xdr:rowOff>
                  </from>
                  <to>
                    <xdr:col>17</xdr:col>
                    <xdr:colOff>104775</xdr:colOff>
                    <xdr:row>25</xdr:row>
                    <xdr:rowOff>352425</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19</xdr:col>
                    <xdr:colOff>57150</xdr:colOff>
                    <xdr:row>25</xdr:row>
                    <xdr:rowOff>66675</xdr:rowOff>
                  </from>
                  <to>
                    <xdr:col>20</xdr:col>
                    <xdr:colOff>142875</xdr:colOff>
                    <xdr:row>25</xdr:row>
                    <xdr:rowOff>352425</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29</xdr:col>
                    <xdr:colOff>276225</xdr:colOff>
                    <xdr:row>25</xdr:row>
                    <xdr:rowOff>47625</xdr:rowOff>
                  </from>
                  <to>
                    <xdr:col>30</xdr:col>
                    <xdr:colOff>219075</xdr:colOff>
                    <xdr:row>25</xdr:row>
                    <xdr:rowOff>352425</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31</xdr:col>
                    <xdr:colOff>352425</xdr:colOff>
                    <xdr:row>25</xdr:row>
                    <xdr:rowOff>57150</xdr:rowOff>
                  </from>
                  <to>
                    <xdr:col>32</xdr:col>
                    <xdr:colOff>257175</xdr:colOff>
                    <xdr:row>25</xdr:row>
                    <xdr:rowOff>342900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44</xdr:col>
                    <xdr:colOff>247650</xdr:colOff>
                    <xdr:row>25</xdr:row>
                    <xdr:rowOff>47625</xdr:rowOff>
                  </from>
                  <to>
                    <xdr:col>45</xdr:col>
                    <xdr:colOff>104775</xdr:colOff>
                    <xdr:row>25</xdr:row>
                    <xdr:rowOff>371475</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48</xdr:col>
                    <xdr:colOff>19050</xdr:colOff>
                    <xdr:row>25</xdr:row>
                    <xdr:rowOff>57150</xdr:rowOff>
                  </from>
                  <to>
                    <xdr:col>49</xdr:col>
                    <xdr:colOff>104775</xdr:colOff>
                    <xdr:row>25</xdr:row>
                    <xdr:rowOff>342900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01" id="{1236B352-E785-442C-98BA-D241B5A0925A}">
            <xm:f>OR($AP$68=Datos!$S$5,$AP$68=Datos!$T$5)</xm:f>
            <x14:dxf>
              <fill>
                <patternFill>
                  <bgColor rgb="FF92D050"/>
                </patternFill>
              </fill>
            </x14:dxf>
          </x14:cfRule>
          <x14:cfRule type="expression" priority="402" id="{F0E44642-5CEE-43FF-99A9-8B488BF6CCBD}">
            <xm:f>OR($AP$68=Datos!$S$4,$AP$68=Datos!$T$4)</xm:f>
            <x14:dxf>
              <fill>
                <patternFill>
                  <bgColor rgb="FFFFFF00"/>
                </patternFill>
              </fill>
            </x14:dxf>
          </x14:cfRule>
          <x14:cfRule type="expression" priority="403" id="{D940A170-8578-4B22-BC9A-9AABF7E9B22E}">
            <xm:f>OR($AP$68=Datos!$S$3,$AP$68=Datos!$T$3)</xm:f>
            <x14:dxf>
              <fill>
                <patternFill>
                  <bgColor rgb="FFFFC000"/>
                </patternFill>
              </fill>
            </x14:dxf>
          </x14:cfRule>
          <x14:cfRule type="expression" priority="404" id="{0699213C-F7A7-4750-9C01-CF872C6316E8}">
            <xm:f>OR($AP$68=Datos!$S$2,$AP$68=Datos!$T$2)</xm:f>
            <x14:dxf>
              <fill>
                <patternFill>
                  <bgColor rgb="FFFF0000"/>
                </patternFill>
              </fill>
            </x14:dxf>
          </x14:cfRule>
          <xm:sqref>AP68</xm:sqref>
        </x14:conditionalFormatting>
        <x14:conditionalFormatting xmlns:xm="http://schemas.microsoft.com/office/excel/2006/main">
          <x14:cfRule type="expression" priority="388" id="{6BF3B457-1FB8-46E4-BF7A-879C825BBB51}">
            <xm:f>OR($AP$126=Datos!$S$2,$AP$126=Datos!$T$2)</xm:f>
            <x14:dxf>
              <fill>
                <patternFill>
                  <bgColor rgb="FFFF0000"/>
                </patternFill>
              </fill>
            </x14:dxf>
          </x14:cfRule>
          <x14:cfRule type="expression" priority="389" id="{45F08775-EACC-4BC7-A25D-421AD87D7C4F}">
            <xm:f>OR($AP$126=Datos!$S$3,$AP$126=Datos!$T$3)</xm:f>
            <x14:dxf>
              <fill>
                <patternFill>
                  <bgColor rgb="FFFFC000"/>
                </patternFill>
              </fill>
            </x14:dxf>
          </x14:cfRule>
          <x14:cfRule type="expression" priority="390" id="{2EFB3B9D-8177-4BED-9779-AE5ED320840A}">
            <xm:f>OR($AP$126=Datos!$S$4,$AP$126=Datos!$T$4)</xm:f>
            <x14:dxf>
              <fill>
                <patternFill>
                  <bgColor rgb="FFFFFF00"/>
                </patternFill>
              </fill>
            </x14:dxf>
          </x14:cfRule>
          <x14:cfRule type="expression" priority="391" id="{74600521-E14A-4C45-9259-16A81D899608}">
            <xm:f>OR($AP$126=Datos!$S$5,$AP$126=Datos!$T$5)</xm:f>
            <x14:dxf>
              <fill>
                <patternFill>
                  <bgColor rgb="FF92D050"/>
                </patternFill>
              </fill>
            </x14:dxf>
          </x14:cfRule>
          <xm:sqref>AP126</xm:sqref>
        </x14:conditionalFormatting>
        <x14:conditionalFormatting xmlns:xm="http://schemas.microsoft.com/office/excel/2006/main">
          <x14:cfRule type="cellIs" priority="284" operator="equal" id="{59BFDE82-DF36-4AF5-96FD-50EF041223AF}">
            <xm:f>Datos!$AO$2</xm:f>
            <x14:dxf>
              <fill>
                <patternFill>
                  <bgColor rgb="FF92D050"/>
                </patternFill>
              </fill>
            </x14:dxf>
          </x14:cfRule>
          <x14:cfRule type="cellIs" priority="344" operator="equal" id="{534445D8-00D1-4BCE-9E1A-E0AD8DD13A2D}">
            <xm:f>Datos!$AO$4</xm:f>
            <x14:dxf>
              <fill>
                <patternFill>
                  <bgColor theme="5" tint="0.39994506668294322"/>
                </patternFill>
              </fill>
            </x14:dxf>
          </x14:cfRule>
          <x14:cfRule type="cellIs" priority="345" operator="equal" id="{666C1E9E-C026-47F4-8FB7-9DC301DA85CF}">
            <xm:f>Datos!$AO$3</xm:f>
            <x14:dxf>
              <fill>
                <patternFill>
                  <bgColor rgb="FFFFFF00"/>
                </patternFill>
              </fill>
            </x14:dxf>
          </x14:cfRule>
          <xm:sqref>AL87</xm:sqref>
        </x14:conditionalFormatting>
        <x14:conditionalFormatting xmlns:xm="http://schemas.microsoft.com/office/excel/2006/main">
          <x14:cfRule type="cellIs" priority="281" operator="equal" id="{4B98F429-E0EA-4CB1-8A1C-9B6FCCDD0C24}">
            <xm:f>Datos!$AO$2</xm:f>
            <x14:dxf>
              <fill>
                <patternFill>
                  <bgColor rgb="FF92D050"/>
                </patternFill>
              </fill>
            </x14:dxf>
          </x14:cfRule>
          <x14:cfRule type="cellIs" priority="282" operator="equal" id="{D43A3978-C75A-462B-8871-5BD81F395F03}">
            <xm:f>Datos!$AO$4</xm:f>
            <x14:dxf>
              <fill>
                <patternFill>
                  <bgColor theme="5" tint="0.39994506668294322"/>
                </patternFill>
              </fill>
            </x14:dxf>
          </x14:cfRule>
          <x14:cfRule type="cellIs" priority="283" operator="equal" id="{4E7E0C63-EE90-4361-B29B-226D198EAF3E}">
            <xm:f>Datos!$AO$3</xm:f>
            <x14:dxf>
              <fill>
                <patternFill>
                  <bgColor rgb="FFFFFF00"/>
                </patternFill>
              </fill>
            </x14:dxf>
          </x14:cfRule>
          <xm:sqref>AL88</xm:sqref>
        </x14:conditionalFormatting>
        <x14:conditionalFormatting xmlns:xm="http://schemas.microsoft.com/office/excel/2006/main">
          <x14:cfRule type="cellIs" priority="278" operator="equal" id="{407E4666-3044-481D-8CD4-6E7E1285062B}">
            <xm:f>Datos!$AO$2</xm:f>
            <x14:dxf>
              <fill>
                <patternFill>
                  <bgColor rgb="FF92D050"/>
                </patternFill>
              </fill>
            </x14:dxf>
          </x14:cfRule>
          <x14:cfRule type="cellIs" priority="279" operator="equal" id="{16906D23-F57A-4FE7-8E0B-CC364E9E4F08}">
            <xm:f>Datos!$AO$4</xm:f>
            <x14:dxf>
              <fill>
                <patternFill>
                  <bgColor theme="5" tint="0.39994506668294322"/>
                </patternFill>
              </fill>
            </x14:dxf>
          </x14:cfRule>
          <x14:cfRule type="cellIs" priority="280" operator="equal" id="{873CDA25-D471-4D39-82E8-6DA036BA97B2}">
            <xm:f>Datos!$AO$3</xm:f>
            <x14:dxf>
              <fill>
                <patternFill>
                  <bgColor rgb="FFFFFF00"/>
                </patternFill>
              </fill>
            </x14:dxf>
          </x14:cfRule>
          <xm:sqref>AL89</xm:sqref>
        </x14:conditionalFormatting>
        <x14:conditionalFormatting xmlns:xm="http://schemas.microsoft.com/office/excel/2006/main">
          <x14:cfRule type="cellIs" priority="275" operator="equal" id="{2F38492E-DA34-441B-9EFF-FE34A1DA8472}">
            <xm:f>Datos!$AO$2</xm:f>
            <x14:dxf>
              <fill>
                <patternFill>
                  <bgColor rgb="FF92D050"/>
                </patternFill>
              </fill>
            </x14:dxf>
          </x14:cfRule>
          <x14:cfRule type="cellIs" priority="276" operator="equal" id="{D8969E73-6525-4BDC-B7EA-8EC38E2DBAE7}">
            <xm:f>Datos!$AO$4</xm:f>
            <x14:dxf>
              <fill>
                <patternFill>
                  <bgColor theme="5" tint="0.39994506668294322"/>
                </patternFill>
              </fill>
            </x14:dxf>
          </x14:cfRule>
          <x14:cfRule type="cellIs" priority="277" operator="equal" id="{48FB4525-DB9B-4AEC-887B-D2C86742DC78}">
            <xm:f>Datos!$AO$3</xm:f>
            <x14:dxf>
              <fill>
                <patternFill>
                  <bgColor rgb="FFFFFF00"/>
                </patternFill>
              </fill>
            </x14:dxf>
          </x14:cfRule>
          <xm:sqref>AL90</xm:sqref>
        </x14:conditionalFormatting>
        <x14:conditionalFormatting xmlns:xm="http://schemas.microsoft.com/office/excel/2006/main">
          <x14:cfRule type="cellIs" priority="272" operator="equal" id="{A769C336-262F-45E3-8480-6E7FF2781701}">
            <xm:f>Datos!$AO$2</xm:f>
            <x14:dxf>
              <fill>
                <patternFill>
                  <bgColor rgb="FF92D050"/>
                </patternFill>
              </fill>
            </x14:dxf>
          </x14:cfRule>
          <x14:cfRule type="cellIs" priority="273" operator="equal" id="{18A21141-4BB2-41C7-91FC-331BAEC30ADC}">
            <xm:f>Datos!$AO$4</xm:f>
            <x14:dxf>
              <fill>
                <patternFill>
                  <bgColor theme="5" tint="0.39994506668294322"/>
                </patternFill>
              </fill>
            </x14:dxf>
          </x14:cfRule>
          <x14:cfRule type="cellIs" priority="274" operator="equal" id="{BC2C514D-CC90-4BE7-914A-187D089B5441}">
            <xm:f>Datos!$AO$3</xm:f>
            <x14:dxf>
              <fill>
                <patternFill>
                  <bgColor rgb="FFFFFF00"/>
                </patternFill>
              </fill>
            </x14:dxf>
          </x14:cfRule>
          <xm:sqref>AL91</xm:sqref>
        </x14:conditionalFormatting>
        <x14:conditionalFormatting xmlns:xm="http://schemas.microsoft.com/office/excel/2006/main">
          <x14:cfRule type="cellIs" priority="269" operator="equal" id="{B0C4DF31-940D-4CD0-9B15-041FC5720445}">
            <xm:f>Datos!$AO$2</xm:f>
            <x14:dxf>
              <fill>
                <patternFill>
                  <bgColor rgb="FF92D050"/>
                </patternFill>
              </fill>
            </x14:dxf>
          </x14:cfRule>
          <x14:cfRule type="cellIs" priority="270" operator="equal" id="{A8CC96DE-FB74-4A3A-A3B5-69FBDACF434D}">
            <xm:f>Datos!$AO$4</xm:f>
            <x14:dxf>
              <fill>
                <patternFill>
                  <bgColor theme="5" tint="0.39994506668294322"/>
                </patternFill>
              </fill>
            </x14:dxf>
          </x14:cfRule>
          <x14:cfRule type="cellIs" priority="271" operator="equal" id="{437E7D96-4EF3-450E-A9AC-A565CA3991A9}">
            <xm:f>Datos!$AO$3</xm:f>
            <x14:dxf>
              <fill>
                <patternFill>
                  <bgColor rgb="FFFFFF00"/>
                </patternFill>
              </fill>
            </x14:dxf>
          </x14:cfRule>
          <xm:sqref>AL92</xm:sqref>
        </x14:conditionalFormatting>
        <x14:conditionalFormatting xmlns:xm="http://schemas.microsoft.com/office/excel/2006/main">
          <x14:cfRule type="cellIs" priority="266" operator="equal" id="{61504042-A121-4246-8EE6-C0D6E036BB8E}">
            <xm:f>Datos!$AO$2</xm:f>
            <x14:dxf>
              <fill>
                <patternFill>
                  <bgColor rgb="FF92D050"/>
                </patternFill>
              </fill>
            </x14:dxf>
          </x14:cfRule>
          <x14:cfRule type="cellIs" priority="267" operator="equal" id="{94F41795-40AD-47EE-A74A-432A588DE89F}">
            <xm:f>Datos!$AO$4</xm:f>
            <x14:dxf>
              <fill>
                <patternFill>
                  <bgColor theme="5" tint="0.39994506668294322"/>
                </patternFill>
              </fill>
            </x14:dxf>
          </x14:cfRule>
          <x14:cfRule type="cellIs" priority="268" operator="equal" id="{2F5674A3-78F1-49F1-B78F-AFCEC7B5DB19}">
            <xm:f>Datos!$AO$3</xm:f>
            <x14:dxf>
              <fill>
                <patternFill>
                  <bgColor rgb="FFFFFF00"/>
                </patternFill>
              </fill>
            </x14:dxf>
          </x14:cfRule>
          <xm:sqref>AL93</xm:sqref>
        </x14:conditionalFormatting>
        <x14:conditionalFormatting xmlns:xm="http://schemas.microsoft.com/office/excel/2006/main">
          <x14:cfRule type="cellIs" priority="263" operator="equal" id="{C43BCD09-540E-4947-8D75-B74D1FA7B71F}">
            <xm:f>Datos!$AO$2</xm:f>
            <x14:dxf>
              <fill>
                <patternFill>
                  <bgColor rgb="FF92D050"/>
                </patternFill>
              </fill>
            </x14:dxf>
          </x14:cfRule>
          <x14:cfRule type="cellIs" priority="264" operator="equal" id="{06CC14A1-4DD9-4150-B191-71CDAB24B520}">
            <xm:f>Datos!$AO$4</xm:f>
            <x14:dxf>
              <fill>
                <patternFill>
                  <bgColor theme="5" tint="0.39994506668294322"/>
                </patternFill>
              </fill>
            </x14:dxf>
          </x14:cfRule>
          <x14:cfRule type="cellIs" priority="265" operator="equal" id="{46EBAD4E-5128-4415-B3B2-E73B6EE0D36E}">
            <xm:f>Datos!$AO$3</xm:f>
            <x14:dxf>
              <fill>
                <patternFill>
                  <bgColor rgb="FFFFFF00"/>
                </patternFill>
              </fill>
            </x14:dxf>
          </x14:cfRule>
          <xm:sqref>AL94</xm:sqref>
        </x14:conditionalFormatting>
        <x14:conditionalFormatting xmlns:xm="http://schemas.microsoft.com/office/excel/2006/main">
          <x14:cfRule type="cellIs" priority="260" operator="equal" id="{C7EF717A-DAB0-4BBD-8A67-47D11F4BA956}">
            <xm:f>Datos!$AO$2</xm:f>
            <x14:dxf>
              <fill>
                <patternFill>
                  <bgColor rgb="FF92D050"/>
                </patternFill>
              </fill>
            </x14:dxf>
          </x14:cfRule>
          <x14:cfRule type="cellIs" priority="261" operator="equal" id="{2D937F79-AA1A-490A-9318-33FD880C783E}">
            <xm:f>Datos!$AO$4</xm:f>
            <x14:dxf>
              <fill>
                <patternFill>
                  <bgColor theme="5" tint="0.39994506668294322"/>
                </patternFill>
              </fill>
            </x14:dxf>
          </x14:cfRule>
          <x14:cfRule type="cellIs" priority="262" operator="equal" id="{C63E01A9-1285-48FD-9ADE-9BEE88EE230F}">
            <xm:f>Datos!$AO$3</xm:f>
            <x14:dxf>
              <fill>
                <patternFill>
                  <bgColor rgb="FFFFFF00"/>
                </patternFill>
              </fill>
            </x14:dxf>
          </x14:cfRule>
          <xm:sqref>AL95</xm:sqref>
        </x14:conditionalFormatting>
        <x14:conditionalFormatting xmlns:xm="http://schemas.microsoft.com/office/excel/2006/main">
          <x14:cfRule type="cellIs" priority="257" operator="equal" id="{431A2738-48AA-4B90-82DC-4D3B13F3EE16}">
            <xm:f>Datos!$AO$2</xm:f>
            <x14:dxf>
              <fill>
                <patternFill>
                  <bgColor rgb="FF92D050"/>
                </patternFill>
              </fill>
            </x14:dxf>
          </x14:cfRule>
          <x14:cfRule type="cellIs" priority="258" operator="equal" id="{5CCEAD03-7AD2-4A6F-8430-2F8AC125757E}">
            <xm:f>Datos!$AO$4</xm:f>
            <x14:dxf>
              <fill>
                <patternFill>
                  <bgColor theme="5" tint="0.39994506668294322"/>
                </patternFill>
              </fill>
            </x14:dxf>
          </x14:cfRule>
          <x14:cfRule type="cellIs" priority="259" operator="equal" id="{CB3BA6F7-AD09-450A-B715-5E46B5D3CAFA}">
            <xm:f>Datos!$AO$3</xm:f>
            <x14:dxf>
              <fill>
                <patternFill>
                  <bgColor rgb="FFFFFF00"/>
                </patternFill>
              </fill>
            </x14:dxf>
          </x14:cfRule>
          <xm:sqref>AL96</xm:sqref>
        </x14:conditionalFormatting>
        <x14:conditionalFormatting xmlns:xm="http://schemas.microsoft.com/office/excel/2006/main">
          <x14:cfRule type="cellIs" priority="254" operator="equal" id="{60E7BB3A-55CA-46AA-93C6-39BFA59EE298}">
            <xm:f>Datos!$AO$4</xm:f>
            <x14:dxf>
              <fill>
                <patternFill>
                  <bgColor theme="5" tint="0.39994506668294322"/>
                </patternFill>
              </fill>
            </x14:dxf>
          </x14:cfRule>
          <x14:cfRule type="cellIs" priority="255" operator="equal" id="{79FD005F-6BBE-4163-8166-0E1E1410183E}">
            <xm:f>Datos!$AO$3</xm:f>
            <x14:dxf>
              <fill>
                <patternFill>
                  <bgColor rgb="FFFFFF00"/>
                </patternFill>
              </fill>
            </x14:dxf>
          </x14:cfRule>
          <x14:cfRule type="cellIs" priority="256" operator="equal" id="{8E1F1BA2-EB0B-4954-8053-E602E9DC12B3}">
            <xm:f>Datos!$AO$2</xm:f>
            <x14:dxf>
              <fill>
                <patternFill>
                  <bgColor rgb="FF92D050"/>
                </patternFill>
              </fill>
            </x14:dxf>
          </x14:cfRule>
          <xm:sqref>AT88</xm:sqref>
        </x14:conditionalFormatting>
        <x14:conditionalFormatting xmlns:xm="http://schemas.microsoft.com/office/excel/2006/main">
          <x14:cfRule type="cellIs" priority="195" operator="equal" id="{37E74633-4679-44C8-965C-720D7C615A09}">
            <xm:f>Datos!$AO$2</xm:f>
            <x14:dxf>
              <fill>
                <patternFill>
                  <bgColor rgb="FF92D050"/>
                </patternFill>
              </fill>
            </x14:dxf>
          </x14:cfRule>
          <x14:cfRule type="cellIs" priority="252" operator="equal" id="{AA27CC16-854C-4312-8C44-75223A4430C1}">
            <xm:f>Datos!$AO$4</xm:f>
            <x14:dxf>
              <fill>
                <patternFill>
                  <bgColor theme="5" tint="0.39994506668294322"/>
                </patternFill>
              </fill>
            </x14:dxf>
          </x14:cfRule>
          <x14:cfRule type="cellIs" priority="253" operator="equal" id="{C17CFEC2-2561-43AA-8667-A854717E3827}">
            <xm:f>Datos!$AO$3</xm:f>
            <x14:dxf>
              <fill>
                <patternFill>
                  <bgColor rgb="FFFFFF00"/>
                </patternFill>
              </fill>
            </x14:dxf>
          </x14:cfRule>
          <xm:sqref>AL102</xm:sqref>
        </x14:conditionalFormatting>
        <x14:conditionalFormatting xmlns:xm="http://schemas.microsoft.com/office/excel/2006/main">
          <x14:cfRule type="cellIs" priority="192" operator="equal" id="{6B62D0C3-0B77-423E-B825-372C0BA01277}">
            <xm:f>Datos!$AO$4</xm:f>
            <x14:dxf>
              <fill>
                <patternFill>
                  <bgColor theme="5" tint="0.39994506668294322"/>
                </patternFill>
              </fill>
            </x14:dxf>
          </x14:cfRule>
          <x14:cfRule type="cellIs" priority="193" operator="equal" id="{7009DE43-FC15-4D75-9757-423AB2F03F10}">
            <xm:f>Datos!$AO$3</xm:f>
            <x14:dxf>
              <fill>
                <patternFill>
                  <bgColor rgb="FFFFFF00"/>
                </patternFill>
              </fill>
            </x14:dxf>
          </x14:cfRule>
          <x14:cfRule type="cellIs" priority="194" operator="equal" id="{1B3B4911-B9DB-4A6D-B73A-FF9B88271D5F}">
            <xm:f>Datos!$AO$2</xm:f>
            <x14:dxf>
              <fill>
                <patternFill>
                  <bgColor rgb="FF92D050"/>
                </patternFill>
              </fill>
            </x14:dxf>
          </x14:cfRule>
          <xm:sqref>AR103</xm:sqref>
        </x14:conditionalFormatting>
        <x14:conditionalFormatting xmlns:xm="http://schemas.microsoft.com/office/excel/2006/main">
          <x14:cfRule type="cellIs" priority="189" operator="equal" id="{3956DAF2-9709-4A26-B853-D95EF81145FB}">
            <xm:f>Datos!$AO$4</xm:f>
            <x14:dxf>
              <fill>
                <patternFill>
                  <bgColor theme="5" tint="0.39994506668294322"/>
                </patternFill>
              </fill>
            </x14:dxf>
          </x14:cfRule>
          <x14:cfRule type="cellIs" priority="190" operator="equal" id="{C73DFDC6-7856-4CD5-9FD7-C0DA99046BE0}">
            <xm:f>Datos!$AO$3</xm:f>
            <x14:dxf>
              <fill>
                <patternFill>
                  <bgColor rgb="FFFFFF00"/>
                </patternFill>
              </fill>
            </x14:dxf>
          </x14:cfRule>
          <x14:cfRule type="cellIs" priority="191" operator="equal" id="{7DF97B0B-DEBE-4C09-BCFF-18F4E695610D}">
            <xm:f>Datos!$AO$2</xm:f>
            <x14:dxf>
              <fill>
                <patternFill>
                  <bgColor rgb="FF92D050"/>
                </patternFill>
              </fill>
            </x14:dxf>
          </x14:cfRule>
          <xm:sqref>AT103</xm:sqref>
        </x14:conditionalFormatting>
        <x14:conditionalFormatting xmlns:xm="http://schemas.microsoft.com/office/excel/2006/main">
          <x14:cfRule type="cellIs" priority="341" operator="equal" id="{885E8A78-1132-4CA0-84FB-0B6079D2246C}">
            <xm:f>Datos!$AO$4</xm:f>
            <x14:dxf>
              <fill>
                <patternFill>
                  <bgColor theme="5" tint="0.39994506668294322"/>
                </patternFill>
              </fill>
            </x14:dxf>
          </x14:cfRule>
          <x14:cfRule type="cellIs" priority="342" operator="equal" id="{5624646B-8D38-4D49-9566-3D3725E73D86}">
            <xm:f>Datos!$AO$3</xm:f>
            <x14:dxf>
              <fill>
                <patternFill>
                  <bgColor rgb="FFFFFF00"/>
                </patternFill>
              </fill>
            </x14:dxf>
          </x14:cfRule>
          <x14:cfRule type="cellIs" priority="343" operator="equal" id="{57172D16-C6D9-45C7-8FA8-8CEE4000CF60}">
            <xm:f>Datos!$AO2</xm:f>
            <x14:dxf>
              <fill>
                <patternFill>
                  <bgColor rgb="FF92D050"/>
                </patternFill>
              </fill>
            </x14:dxf>
          </x14:cfRule>
          <xm:sqref>AR87</xm:sqref>
        </x14:conditionalFormatting>
        <x14:conditionalFormatting xmlns:xm="http://schemas.microsoft.com/office/excel/2006/main">
          <x14:cfRule type="cellIs" priority="186" operator="equal" id="{1C2D2492-F617-42D5-BA7F-1876098930CE}">
            <xm:f>Datos!$AO$4</xm:f>
            <x14:dxf>
              <fill>
                <patternFill>
                  <bgColor theme="5" tint="0.39994506668294322"/>
                </patternFill>
              </fill>
            </x14:dxf>
          </x14:cfRule>
          <x14:cfRule type="cellIs" priority="187" operator="equal" id="{59595E95-C0AD-4DCE-9EF2-7CD1BBE98573}">
            <xm:f>Datos!$AO$3</xm:f>
            <x14:dxf>
              <fill>
                <patternFill>
                  <bgColor rgb="FFFFFF00"/>
                </patternFill>
              </fill>
            </x14:dxf>
          </x14:cfRule>
          <x14:cfRule type="cellIs" priority="188" operator="equal" id="{E553CAA4-1150-476A-B44A-60CD223EE58D}">
            <xm:f>Datos!$AO$2</xm:f>
            <x14:dxf>
              <fill>
                <patternFill>
                  <bgColor rgb="FF92D050"/>
                </patternFill>
              </fill>
            </x14:dxf>
          </x14:cfRule>
          <xm:sqref>AR88</xm:sqref>
        </x14:conditionalFormatting>
        <x14:conditionalFormatting xmlns:xm="http://schemas.microsoft.com/office/excel/2006/main">
          <x14:cfRule type="cellIs" priority="183" operator="equal" id="{E9537A59-E416-455F-A1E4-E27C5D846E53}">
            <xm:f>Datos!$AO$4</xm:f>
            <x14:dxf>
              <fill>
                <patternFill>
                  <bgColor theme="5" tint="0.39994506668294322"/>
                </patternFill>
              </fill>
            </x14:dxf>
          </x14:cfRule>
          <x14:cfRule type="cellIs" priority="184" operator="equal" id="{100981DF-B28B-4A5B-9622-1AD0BB5F008D}">
            <xm:f>Datos!$AO$3</xm:f>
            <x14:dxf>
              <fill>
                <patternFill>
                  <bgColor rgb="FFFFFF00"/>
                </patternFill>
              </fill>
            </x14:dxf>
          </x14:cfRule>
          <x14:cfRule type="cellIs" priority="185" operator="equal" id="{C1A15F96-4AC4-44EA-BC78-86ED29C12948}">
            <xm:f>Datos!$AO$2</xm:f>
            <x14:dxf>
              <fill>
                <patternFill>
                  <bgColor rgb="FF92D050"/>
                </patternFill>
              </fill>
            </x14:dxf>
          </x14:cfRule>
          <xm:sqref>AR89</xm:sqref>
        </x14:conditionalFormatting>
        <x14:conditionalFormatting xmlns:xm="http://schemas.microsoft.com/office/excel/2006/main">
          <x14:cfRule type="cellIs" priority="180" operator="equal" id="{4B086E05-0D6E-4F15-B26F-60BCF697B7C3}">
            <xm:f>Datos!$AO$4</xm:f>
            <x14:dxf>
              <fill>
                <patternFill>
                  <bgColor theme="5" tint="0.39994506668294322"/>
                </patternFill>
              </fill>
            </x14:dxf>
          </x14:cfRule>
          <x14:cfRule type="cellIs" priority="181" operator="equal" id="{6838AB4F-79FD-4EAA-BD0A-247B744AF857}">
            <xm:f>Datos!$AO$3</xm:f>
            <x14:dxf>
              <fill>
                <patternFill>
                  <bgColor rgb="FFFFFF00"/>
                </patternFill>
              </fill>
            </x14:dxf>
          </x14:cfRule>
          <x14:cfRule type="cellIs" priority="182" operator="equal" id="{839B8DC2-432B-45A1-8E2C-698359B7C931}">
            <xm:f>Datos!$AO$2</xm:f>
            <x14:dxf>
              <fill>
                <patternFill>
                  <bgColor rgb="FF92D050"/>
                </patternFill>
              </fill>
            </x14:dxf>
          </x14:cfRule>
          <xm:sqref>AR90</xm:sqref>
        </x14:conditionalFormatting>
        <x14:conditionalFormatting xmlns:xm="http://schemas.microsoft.com/office/excel/2006/main">
          <x14:cfRule type="cellIs" priority="177" operator="equal" id="{0A0E7D73-0751-4845-8C2A-8BB09667AAF9}">
            <xm:f>Datos!$AO$4</xm:f>
            <x14:dxf>
              <fill>
                <patternFill>
                  <bgColor theme="5" tint="0.39994506668294322"/>
                </patternFill>
              </fill>
            </x14:dxf>
          </x14:cfRule>
          <x14:cfRule type="cellIs" priority="178" operator="equal" id="{DCB4DD49-A60F-4F2E-9996-50ADD7E93E26}">
            <xm:f>Datos!$AO$3</xm:f>
            <x14:dxf>
              <fill>
                <patternFill>
                  <bgColor rgb="FFFFFF00"/>
                </patternFill>
              </fill>
            </x14:dxf>
          </x14:cfRule>
          <x14:cfRule type="cellIs" priority="179" operator="equal" id="{99D50EBC-5214-4C25-879A-03EAD0007F66}">
            <xm:f>Datos!$AO$2</xm:f>
            <x14:dxf>
              <fill>
                <patternFill>
                  <bgColor rgb="FF92D050"/>
                </patternFill>
              </fill>
            </x14:dxf>
          </x14:cfRule>
          <xm:sqref>AR91</xm:sqref>
        </x14:conditionalFormatting>
        <x14:conditionalFormatting xmlns:xm="http://schemas.microsoft.com/office/excel/2006/main">
          <x14:cfRule type="cellIs" priority="174" operator="equal" id="{BE5C3DF2-4240-4911-98DE-87B99591C72B}">
            <xm:f>Datos!$AO$4</xm:f>
            <x14:dxf>
              <fill>
                <patternFill>
                  <bgColor theme="5" tint="0.39994506668294322"/>
                </patternFill>
              </fill>
            </x14:dxf>
          </x14:cfRule>
          <x14:cfRule type="cellIs" priority="175" operator="equal" id="{2977EB20-6C94-4E11-AF03-CB5342E2DBBE}">
            <xm:f>Datos!$AO$3</xm:f>
            <x14:dxf>
              <fill>
                <patternFill>
                  <bgColor rgb="FFFFFF00"/>
                </patternFill>
              </fill>
            </x14:dxf>
          </x14:cfRule>
          <x14:cfRule type="cellIs" priority="176" operator="equal" id="{C504F0D7-30FE-4E34-A894-E6B99D11CA7D}">
            <xm:f>Datos!$AO$2</xm:f>
            <x14:dxf>
              <fill>
                <patternFill>
                  <bgColor rgb="FF92D050"/>
                </patternFill>
              </fill>
            </x14:dxf>
          </x14:cfRule>
          <xm:sqref>AR92</xm:sqref>
        </x14:conditionalFormatting>
        <x14:conditionalFormatting xmlns:xm="http://schemas.microsoft.com/office/excel/2006/main">
          <x14:cfRule type="cellIs" priority="171" operator="equal" id="{0816F01E-8910-4324-88C3-7A3BF1C41C72}">
            <xm:f>Datos!$AO$4</xm:f>
            <x14:dxf>
              <fill>
                <patternFill>
                  <bgColor theme="5" tint="0.39994506668294322"/>
                </patternFill>
              </fill>
            </x14:dxf>
          </x14:cfRule>
          <x14:cfRule type="cellIs" priority="172" operator="equal" id="{B474DDDC-57AD-4921-B4D9-BE358E78B87F}">
            <xm:f>Datos!$AO$3</xm:f>
            <x14:dxf>
              <fill>
                <patternFill>
                  <bgColor rgb="FFFFFF00"/>
                </patternFill>
              </fill>
            </x14:dxf>
          </x14:cfRule>
          <x14:cfRule type="cellIs" priority="173" operator="equal" id="{0D64F60F-E1C2-47BB-B332-A7D755A7D7BB}">
            <xm:f>Datos!$AO$2</xm:f>
            <x14:dxf>
              <fill>
                <patternFill>
                  <bgColor rgb="FF92D050"/>
                </patternFill>
              </fill>
            </x14:dxf>
          </x14:cfRule>
          <xm:sqref>AR93</xm:sqref>
        </x14:conditionalFormatting>
        <x14:conditionalFormatting xmlns:xm="http://schemas.microsoft.com/office/excel/2006/main">
          <x14:cfRule type="cellIs" priority="168" operator="equal" id="{71D689DE-6DCD-4175-BE2C-8EFA49106409}">
            <xm:f>Datos!$AO$4</xm:f>
            <x14:dxf>
              <fill>
                <patternFill>
                  <bgColor theme="5" tint="0.39994506668294322"/>
                </patternFill>
              </fill>
            </x14:dxf>
          </x14:cfRule>
          <x14:cfRule type="cellIs" priority="169" operator="equal" id="{5828694A-9E55-4DD9-BC5D-9111C81F02A2}">
            <xm:f>Datos!$AO$3</xm:f>
            <x14:dxf>
              <fill>
                <patternFill>
                  <bgColor rgb="FFFFFF00"/>
                </patternFill>
              </fill>
            </x14:dxf>
          </x14:cfRule>
          <x14:cfRule type="cellIs" priority="170" operator="equal" id="{AC4FEE1D-BF24-4064-BF67-1F1CA07861DA}">
            <xm:f>Datos!$AO$2</xm:f>
            <x14:dxf>
              <fill>
                <patternFill>
                  <bgColor rgb="FF92D050"/>
                </patternFill>
              </fill>
            </x14:dxf>
          </x14:cfRule>
          <xm:sqref>AR94</xm:sqref>
        </x14:conditionalFormatting>
        <x14:conditionalFormatting xmlns:xm="http://schemas.microsoft.com/office/excel/2006/main">
          <x14:cfRule type="cellIs" priority="165" operator="equal" id="{8EE09364-8362-4246-A453-02580F516142}">
            <xm:f>Datos!$AO$4</xm:f>
            <x14:dxf>
              <fill>
                <patternFill>
                  <bgColor theme="5" tint="0.39994506668294322"/>
                </patternFill>
              </fill>
            </x14:dxf>
          </x14:cfRule>
          <x14:cfRule type="cellIs" priority="166" operator="equal" id="{659E97D6-9EE6-42B1-B823-2467C4E3115F}">
            <xm:f>Datos!$AO$3</xm:f>
            <x14:dxf>
              <fill>
                <patternFill>
                  <bgColor rgb="FFFFFF00"/>
                </patternFill>
              </fill>
            </x14:dxf>
          </x14:cfRule>
          <x14:cfRule type="cellIs" priority="167" operator="equal" id="{EEF57D27-FF51-41F0-9F31-696EA3C2C25F}">
            <xm:f>Datos!$AO$2</xm:f>
            <x14:dxf>
              <fill>
                <patternFill>
                  <bgColor rgb="FF92D050"/>
                </patternFill>
              </fill>
            </x14:dxf>
          </x14:cfRule>
          <xm:sqref>AR95</xm:sqref>
        </x14:conditionalFormatting>
        <x14:conditionalFormatting xmlns:xm="http://schemas.microsoft.com/office/excel/2006/main">
          <x14:cfRule type="cellIs" priority="162" operator="equal" id="{08C103DE-E4C5-45F8-A4D7-DA4D6BC22499}">
            <xm:f>Datos!$AO$4</xm:f>
            <x14:dxf>
              <fill>
                <patternFill>
                  <bgColor theme="5" tint="0.39994506668294322"/>
                </patternFill>
              </fill>
            </x14:dxf>
          </x14:cfRule>
          <x14:cfRule type="cellIs" priority="163" operator="equal" id="{A95FCF53-2A11-4AF1-91E1-BAD9B60460E6}">
            <xm:f>Datos!$AO$3</xm:f>
            <x14:dxf>
              <fill>
                <patternFill>
                  <bgColor rgb="FFFFFF00"/>
                </patternFill>
              </fill>
            </x14:dxf>
          </x14:cfRule>
          <x14:cfRule type="cellIs" priority="164" operator="equal" id="{E7AB65F8-8926-4901-B9C5-C8ADEDA95A48}">
            <xm:f>Datos!$AO$2</xm:f>
            <x14:dxf>
              <fill>
                <patternFill>
                  <bgColor rgb="FF92D050"/>
                </patternFill>
              </fill>
            </x14:dxf>
          </x14:cfRule>
          <xm:sqref>AR96</xm:sqref>
        </x14:conditionalFormatting>
        <x14:conditionalFormatting xmlns:xm="http://schemas.microsoft.com/office/excel/2006/main">
          <x14:cfRule type="cellIs" priority="159" operator="equal" id="{02F00CD9-6B29-4E81-A78D-5F23118F7F6F}">
            <xm:f>Datos!$AO$4</xm:f>
            <x14:dxf>
              <fill>
                <patternFill>
                  <bgColor theme="5" tint="0.39994506668294322"/>
                </patternFill>
              </fill>
            </x14:dxf>
          </x14:cfRule>
          <x14:cfRule type="cellIs" priority="160" operator="equal" id="{52CCB060-10AF-4A39-829B-BE63EA9581D3}">
            <xm:f>Datos!$AO$3</xm:f>
            <x14:dxf>
              <fill>
                <patternFill>
                  <bgColor rgb="FFFFFF00"/>
                </patternFill>
              </fill>
            </x14:dxf>
          </x14:cfRule>
          <x14:cfRule type="cellIs" priority="161" operator="equal" id="{DCECFC4E-D0BB-41BE-B67C-70759A72348A}">
            <xm:f>Datos!$AO$2</xm:f>
            <x14:dxf>
              <fill>
                <patternFill>
                  <bgColor rgb="FF92D050"/>
                </patternFill>
              </fill>
            </x14:dxf>
          </x14:cfRule>
          <xm:sqref>AT87</xm:sqref>
        </x14:conditionalFormatting>
        <x14:conditionalFormatting xmlns:xm="http://schemas.microsoft.com/office/excel/2006/main">
          <x14:cfRule type="cellIs" priority="156" operator="equal" id="{3F39FCE5-47C1-4634-85A5-CDDE9B0705D2}">
            <xm:f>Datos!$AO$4</xm:f>
            <x14:dxf>
              <fill>
                <patternFill>
                  <bgColor theme="5" tint="0.39994506668294322"/>
                </patternFill>
              </fill>
            </x14:dxf>
          </x14:cfRule>
          <x14:cfRule type="cellIs" priority="157" operator="equal" id="{941FBFD9-C6A3-4D15-96E9-9410F58E0A52}">
            <xm:f>Datos!$AO$3</xm:f>
            <x14:dxf>
              <fill>
                <patternFill>
                  <bgColor rgb="FFFFFF00"/>
                </patternFill>
              </fill>
            </x14:dxf>
          </x14:cfRule>
          <x14:cfRule type="cellIs" priority="158" operator="equal" id="{1A9E6163-449E-4A32-BB6A-C935EECE9271}">
            <xm:f>Datos!$AO$2</xm:f>
            <x14:dxf>
              <fill>
                <patternFill>
                  <bgColor rgb="FF92D050"/>
                </patternFill>
              </fill>
            </x14:dxf>
          </x14:cfRule>
          <xm:sqref>AT89</xm:sqref>
        </x14:conditionalFormatting>
        <x14:conditionalFormatting xmlns:xm="http://schemas.microsoft.com/office/excel/2006/main">
          <x14:cfRule type="cellIs" priority="153" operator="equal" id="{6D78237D-40AF-4555-B8E2-BE90F130E8C1}">
            <xm:f>Datos!$AO$4</xm:f>
            <x14:dxf>
              <fill>
                <patternFill>
                  <bgColor theme="5" tint="0.39994506668294322"/>
                </patternFill>
              </fill>
            </x14:dxf>
          </x14:cfRule>
          <x14:cfRule type="cellIs" priority="154" operator="equal" id="{427F3026-6FDC-45A2-B520-87AF75CE242B}">
            <xm:f>Datos!$AO$3</xm:f>
            <x14:dxf>
              <fill>
                <patternFill>
                  <bgColor rgb="FFFFFF00"/>
                </patternFill>
              </fill>
            </x14:dxf>
          </x14:cfRule>
          <x14:cfRule type="cellIs" priority="155" operator="equal" id="{D2658CA7-6C0C-440F-8EEC-59D422E04E3F}">
            <xm:f>Datos!$AO$2</xm:f>
            <x14:dxf>
              <fill>
                <patternFill>
                  <bgColor rgb="FF92D050"/>
                </patternFill>
              </fill>
            </x14:dxf>
          </x14:cfRule>
          <xm:sqref>AT90</xm:sqref>
        </x14:conditionalFormatting>
        <x14:conditionalFormatting xmlns:xm="http://schemas.microsoft.com/office/excel/2006/main">
          <x14:cfRule type="cellIs" priority="150" operator="equal" id="{0F20033F-E0F4-4908-9F7D-2D81C7386FA3}">
            <xm:f>Datos!$AO$4</xm:f>
            <x14:dxf>
              <fill>
                <patternFill>
                  <bgColor theme="5" tint="0.39994506668294322"/>
                </patternFill>
              </fill>
            </x14:dxf>
          </x14:cfRule>
          <x14:cfRule type="cellIs" priority="151" operator="equal" id="{B0FE161F-939D-4C4A-88DA-C1125CE6000D}">
            <xm:f>Datos!$AO$3</xm:f>
            <x14:dxf>
              <fill>
                <patternFill>
                  <bgColor rgb="FFFFFF00"/>
                </patternFill>
              </fill>
            </x14:dxf>
          </x14:cfRule>
          <x14:cfRule type="cellIs" priority="152" operator="equal" id="{8E49C131-EB62-400F-8EC6-D3288B1F9B8A}">
            <xm:f>Datos!$AO$2</xm:f>
            <x14:dxf>
              <fill>
                <patternFill>
                  <bgColor rgb="FF92D050"/>
                </patternFill>
              </fill>
            </x14:dxf>
          </x14:cfRule>
          <xm:sqref>AT91</xm:sqref>
        </x14:conditionalFormatting>
        <x14:conditionalFormatting xmlns:xm="http://schemas.microsoft.com/office/excel/2006/main">
          <x14:cfRule type="cellIs" priority="147" operator="equal" id="{90221186-73B0-4D9B-B40D-65B34DB4C9B9}">
            <xm:f>Datos!$AO$4</xm:f>
            <x14:dxf>
              <fill>
                <patternFill>
                  <bgColor theme="5" tint="0.39994506668294322"/>
                </patternFill>
              </fill>
            </x14:dxf>
          </x14:cfRule>
          <x14:cfRule type="cellIs" priority="148" operator="equal" id="{66A344F2-9847-4BA5-B18D-5E6D0B976EF4}">
            <xm:f>Datos!$AO$3</xm:f>
            <x14:dxf>
              <fill>
                <patternFill>
                  <bgColor rgb="FFFFFF00"/>
                </patternFill>
              </fill>
            </x14:dxf>
          </x14:cfRule>
          <x14:cfRule type="cellIs" priority="149" operator="equal" id="{1C124369-08CA-4A2A-A5C6-42259A857B32}">
            <xm:f>Datos!$AO$2</xm:f>
            <x14:dxf>
              <fill>
                <patternFill>
                  <bgColor rgb="FF92D050"/>
                </patternFill>
              </fill>
            </x14:dxf>
          </x14:cfRule>
          <xm:sqref>AT92</xm:sqref>
        </x14:conditionalFormatting>
        <x14:conditionalFormatting xmlns:xm="http://schemas.microsoft.com/office/excel/2006/main">
          <x14:cfRule type="cellIs" priority="144" operator="equal" id="{C28403D8-C72A-4388-9353-8A61D55F5049}">
            <xm:f>Datos!$AO$4</xm:f>
            <x14:dxf>
              <fill>
                <patternFill>
                  <bgColor theme="5" tint="0.39994506668294322"/>
                </patternFill>
              </fill>
            </x14:dxf>
          </x14:cfRule>
          <x14:cfRule type="cellIs" priority="145" operator="equal" id="{F7030662-89F3-4193-904C-7D85DCB051DF}">
            <xm:f>Datos!$AO$3</xm:f>
            <x14:dxf>
              <fill>
                <patternFill>
                  <bgColor rgb="FFFFFF00"/>
                </patternFill>
              </fill>
            </x14:dxf>
          </x14:cfRule>
          <x14:cfRule type="cellIs" priority="146" operator="equal" id="{96F186C3-4A8A-4B03-B106-E164F02DDDF1}">
            <xm:f>Datos!$AO$2</xm:f>
            <x14:dxf>
              <fill>
                <patternFill>
                  <bgColor rgb="FF92D050"/>
                </patternFill>
              </fill>
            </x14:dxf>
          </x14:cfRule>
          <xm:sqref>AT93</xm:sqref>
        </x14:conditionalFormatting>
        <x14:conditionalFormatting xmlns:xm="http://schemas.microsoft.com/office/excel/2006/main">
          <x14:cfRule type="cellIs" priority="141" operator="equal" id="{D07B3CA6-96E5-4C96-852D-48D2AE0406DE}">
            <xm:f>Datos!$AO$4</xm:f>
            <x14:dxf>
              <fill>
                <patternFill>
                  <bgColor theme="5" tint="0.39994506668294322"/>
                </patternFill>
              </fill>
            </x14:dxf>
          </x14:cfRule>
          <x14:cfRule type="cellIs" priority="142" operator="equal" id="{05D66BC8-EF9C-47DA-BCAE-5C68716139B4}">
            <xm:f>Datos!$AO$3</xm:f>
            <x14:dxf>
              <fill>
                <patternFill>
                  <bgColor rgb="FFFFFF00"/>
                </patternFill>
              </fill>
            </x14:dxf>
          </x14:cfRule>
          <x14:cfRule type="cellIs" priority="143" operator="equal" id="{D647C4A0-9226-437E-9470-F8FB9E8D099E}">
            <xm:f>Datos!$AO$2</xm:f>
            <x14:dxf>
              <fill>
                <patternFill>
                  <bgColor rgb="FF92D050"/>
                </patternFill>
              </fill>
            </x14:dxf>
          </x14:cfRule>
          <xm:sqref>AT94</xm:sqref>
        </x14:conditionalFormatting>
        <x14:conditionalFormatting xmlns:xm="http://schemas.microsoft.com/office/excel/2006/main">
          <x14:cfRule type="cellIs" priority="138" operator="equal" id="{E0DA00D0-4B62-4864-8117-7918546A004A}">
            <xm:f>Datos!$AO$4</xm:f>
            <x14:dxf>
              <fill>
                <patternFill>
                  <bgColor theme="5" tint="0.39994506668294322"/>
                </patternFill>
              </fill>
            </x14:dxf>
          </x14:cfRule>
          <x14:cfRule type="cellIs" priority="139" operator="equal" id="{01D61623-E397-4E05-910A-905BF2ED0104}">
            <xm:f>Datos!$AO$3</xm:f>
            <x14:dxf>
              <fill>
                <patternFill>
                  <bgColor rgb="FFFFFF00"/>
                </patternFill>
              </fill>
            </x14:dxf>
          </x14:cfRule>
          <x14:cfRule type="cellIs" priority="140" operator="equal" id="{355A457B-63AA-48E8-9ABA-836B6ED540EA}">
            <xm:f>Datos!$AO$2</xm:f>
            <x14:dxf>
              <fill>
                <patternFill>
                  <bgColor rgb="FF92D050"/>
                </patternFill>
              </fill>
            </x14:dxf>
          </x14:cfRule>
          <xm:sqref>AT95</xm:sqref>
        </x14:conditionalFormatting>
        <x14:conditionalFormatting xmlns:xm="http://schemas.microsoft.com/office/excel/2006/main">
          <x14:cfRule type="cellIs" priority="135" operator="equal" id="{EB743CE5-CBC2-466E-B6BD-8A90566AAD84}">
            <xm:f>Datos!$AO$4</xm:f>
            <x14:dxf>
              <fill>
                <patternFill>
                  <bgColor theme="5" tint="0.39994506668294322"/>
                </patternFill>
              </fill>
            </x14:dxf>
          </x14:cfRule>
          <x14:cfRule type="cellIs" priority="136" operator="equal" id="{4E849021-2563-41F1-AD8C-4E120CA74C20}">
            <xm:f>Datos!$AO$3</xm:f>
            <x14:dxf>
              <fill>
                <patternFill>
                  <bgColor rgb="FFFFFF00"/>
                </patternFill>
              </fill>
            </x14:dxf>
          </x14:cfRule>
          <x14:cfRule type="cellIs" priority="137" operator="equal" id="{341854CC-A391-4BE2-A1F9-AB419C568CA8}">
            <xm:f>Datos!$AO$2</xm:f>
            <x14:dxf>
              <fill>
                <patternFill>
                  <bgColor rgb="FF92D050"/>
                </patternFill>
              </fill>
            </x14:dxf>
          </x14:cfRule>
          <xm:sqref>AT96</xm:sqref>
        </x14:conditionalFormatting>
        <x14:conditionalFormatting xmlns:xm="http://schemas.microsoft.com/office/excel/2006/main">
          <x14:cfRule type="cellIs" priority="132" operator="equal" id="{ADB0F142-AC72-4EFE-B973-A05628ACC510}">
            <xm:f>Datos!$AO$2</xm:f>
            <x14:dxf>
              <fill>
                <patternFill>
                  <bgColor rgb="FF92D050"/>
                </patternFill>
              </fill>
            </x14:dxf>
          </x14:cfRule>
          <x14:cfRule type="cellIs" priority="133" operator="equal" id="{D7733F19-8DB8-4B86-A717-63C8BB7D3BD5}">
            <xm:f>Datos!$AO$4</xm:f>
            <x14:dxf>
              <fill>
                <patternFill>
                  <bgColor theme="5" tint="0.39994506668294322"/>
                </patternFill>
              </fill>
            </x14:dxf>
          </x14:cfRule>
          <x14:cfRule type="cellIs" priority="134" operator="equal" id="{5CC57819-AA76-41E8-9601-A24F292D9303}">
            <xm:f>Datos!$AO$3</xm:f>
            <x14:dxf>
              <fill>
                <patternFill>
                  <bgColor rgb="FFFFFF00"/>
                </patternFill>
              </fill>
            </x14:dxf>
          </x14:cfRule>
          <xm:sqref>AL103</xm:sqref>
        </x14:conditionalFormatting>
        <x14:conditionalFormatting xmlns:xm="http://schemas.microsoft.com/office/excel/2006/main">
          <x14:cfRule type="cellIs" priority="129" operator="equal" id="{E38E0669-C5CE-45A0-85F7-49A90E97571D}">
            <xm:f>Datos!$AO$2</xm:f>
            <x14:dxf>
              <fill>
                <patternFill>
                  <bgColor rgb="FF92D050"/>
                </patternFill>
              </fill>
            </x14:dxf>
          </x14:cfRule>
          <x14:cfRule type="cellIs" priority="130" operator="equal" id="{60440982-7517-4BD9-94D2-E1C06560A150}">
            <xm:f>Datos!$AO$4</xm:f>
            <x14:dxf>
              <fill>
                <patternFill>
                  <bgColor theme="5" tint="0.39994506668294322"/>
                </patternFill>
              </fill>
            </x14:dxf>
          </x14:cfRule>
          <x14:cfRule type="cellIs" priority="131" operator="equal" id="{525C8FE9-2640-4E9C-924A-B5AF9278D2AC}">
            <xm:f>Datos!$AO$3</xm:f>
            <x14:dxf>
              <fill>
                <patternFill>
                  <bgColor rgb="FFFFFF00"/>
                </patternFill>
              </fill>
            </x14:dxf>
          </x14:cfRule>
          <xm:sqref>AL104</xm:sqref>
        </x14:conditionalFormatting>
        <x14:conditionalFormatting xmlns:xm="http://schemas.microsoft.com/office/excel/2006/main">
          <x14:cfRule type="cellIs" priority="126" operator="equal" id="{206A1F00-0EF2-4234-B052-D45D01542751}">
            <xm:f>Datos!$AO$2</xm:f>
            <x14:dxf>
              <fill>
                <patternFill>
                  <bgColor rgb="FF92D050"/>
                </patternFill>
              </fill>
            </x14:dxf>
          </x14:cfRule>
          <x14:cfRule type="cellIs" priority="127" operator="equal" id="{22D521F1-DA9E-4406-86C8-5ABA62C51B42}">
            <xm:f>Datos!$AO$4</xm:f>
            <x14:dxf>
              <fill>
                <patternFill>
                  <bgColor theme="5" tint="0.39994506668294322"/>
                </patternFill>
              </fill>
            </x14:dxf>
          </x14:cfRule>
          <x14:cfRule type="cellIs" priority="128" operator="equal" id="{D7E48295-6F92-40E5-8559-1509206A69E1}">
            <xm:f>Datos!$AO$3</xm:f>
            <x14:dxf>
              <fill>
                <patternFill>
                  <bgColor rgb="FFFFFF00"/>
                </patternFill>
              </fill>
            </x14:dxf>
          </x14:cfRule>
          <xm:sqref>AL105</xm:sqref>
        </x14:conditionalFormatting>
        <x14:conditionalFormatting xmlns:xm="http://schemas.microsoft.com/office/excel/2006/main">
          <x14:cfRule type="cellIs" priority="123" operator="equal" id="{35C946A9-1F0B-4C47-AAF9-C0EFDF01C857}">
            <xm:f>Datos!$AO$2</xm:f>
            <x14:dxf>
              <fill>
                <patternFill>
                  <bgColor rgb="FF92D050"/>
                </patternFill>
              </fill>
            </x14:dxf>
          </x14:cfRule>
          <x14:cfRule type="cellIs" priority="124" operator="equal" id="{DBD11367-A718-4DCC-9D4D-30D02205FE6C}">
            <xm:f>Datos!$AO$4</xm:f>
            <x14:dxf>
              <fill>
                <patternFill>
                  <bgColor theme="5" tint="0.39994506668294322"/>
                </patternFill>
              </fill>
            </x14:dxf>
          </x14:cfRule>
          <x14:cfRule type="cellIs" priority="125" operator="equal" id="{F03392BB-FA2D-4B55-BEE2-722E36138A2B}">
            <xm:f>Datos!$AO$3</xm:f>
            <x14:dxf>
              <fill>
                <patternFill>
                  <bgColor rgb="FFFFFF00"/>
                </patternFill>
              </fill>
            </x14:dxf>
          </x14:cfRule>
          <xm:sqref>AL106</xm:sqref>
        </x14:conditionalFormatting>
        <x14:conditionalFormatting xmlns:xm="http://schemas.microsoft.com/office/excel/2006/main">
          <x14:cfRule type="cellIs" priority="120" operator="equal" id="{76FB0071-4C61-4893-90CF-28E82E5FA2F5}">
            <xm:f>Datos!$AO$2</xm:f>
            <x14:dxf>
              <fill>
                <patternFill>
                  <bgColor rgb="FF92D050"/>
                </patternFill>
              </fill>
            </x14:dxf>
          </x14:cfRule>
          <x14:cfRule type="cellIs" priority="121" operator="equal" id="{83F2AACD-EDDB-4E2A-9BA9-F55ABF766D77}">
            <xm:f>Datos!$AO$4</xm:f>
            <x14:dxf>
              <fill>
                <patternFill>
                  <bgColor theme="5" tint="0.39994506668294322"/>
                </patternFill>
              </fill>
            </x14:dxf>
          </x14:cfRule>
          <x14:cfRule type="cellIs" priority="122" operator="equal" id="{E59A6AE7-F666-45FE-A100-3A2A0841A19C}">
            <xm:f>Datos!$AO$3</xm:f>
            <x14:dxf>
              <fill>
                <patternFill>
                  <bgColor rgb="FFFFFF00"/>
                </patternFill>
              </fill>
            </x14:dxf>
          </x14:cfRule>
          <xm:sqref>AL107</xm:sqref>
        </x14:conditionalFormatting>
        <x14:conditionalFormatting xmlns:xm="http://schemas.microsoft.com/office/excel/2006/main">
          <x14:cfRule type="cellIs" priority="117" operator="equal" id="{76419732-FDF6-48AA-94A7-CA81BBCC9F94}">
            <xm:f>Datos!$AO$2</xm:f>
            <x14:dxf>
              <fill>
                <patternFill>
                  <bgColor rgb="FF92D050"/>
                </patternFill>
              </fill>
            </x14:dxf>
          </x14:cfRule>
          <x14:cfRule type="cellIs" priority="118" operator="equal" id="{85F4F5FB-7FE7-49A6-BF7B-06AEDCB3FF48}">
            <xm:f>Datos!$AO$4</xm:f>
            <x14:dxf>
              <fill>
                <patternFill>
                  <bgColor theme="5" tint="0.39994506668294322"/>
                </patternFill>
              </fill>
            </x14:dxf>
          </x14:cfRule>
          <x14:cfRule type="cellIs" priority="119" operator="equal" id="{9C38B8B8-21B3-4281-8F95-2EAB681B6353}">
            <xm:f>Datos!$AO$3</xm:f>
            <x14:dxf>
              <fill>
                <patternFill>
                  <bgColor rgb="FFFFFF00"/>
                </patternFill>
              </fill>
            </x14:dxf>
          </x14:cfRule>
          <xm:sqref>AL108</xm:sqref>
        </x14:conditionalFormatting>
        <x14:conditionalFormatting xmlns:xm="http://schemas.microsoft.com/office/excel/2006/main">
          <x14:cfRule type="cellIs" priority="114" operator="equal" id="{0CEA6C21-BE1E-4FE0-8553-49B370B41A60}">
            <xm:f>Datos!$AO$2</xm:f>
            <x14:dxf>
              <fill>
                <patternFill>
                  <bgColor rgb="FF92D050"/>
                </patternFill>
              </fill>
            </x14:dxf>
          </x14:cfRule>
          <x14:cfRule type="cellIs" priority="115" operator="equal" id="{B9F3C1AB-2821-4D8C-AAFE-85E6E30CB5B5}">
            <xm:f>Datos!$AO$4</xm:f>
            <x14:dxf>
              <fill>
                <patternFill>
                  <bgColor theme="5" tint="0.39994506668294322"/>
                </patternFill>
              </fill>
            </x14:dxf>
          </x14:cfRule>
          <x14:cfRule type="cellIs" priority="116" operator="equal" id="{EEF84BF1-39F7-4492-B346-0576D642C28F}">
            <xm:f>Datos!$AO$3</xm:f>
            <x14:dxf>
              <fill>
                <patternFill>
                  <bgColor rgb="FFFFFF00"/>
                </patternFill>
              </fill>
            </x14:dxf>
          </x14:cfRule>
          <xm:sqref>AL109</xm:sqref>
        </x14:conditionalFormatting>
        <x14:conditionalFormatting xmlns:xm="http://schemas.microsoft.com/office/excel/2006/main">
          <x14:cfRule type="cellIs" priority="111" operator="equal" id="{00B84261-9422-4461-B150-193B4F6CDD2F}">
            <xm:f>Datos!$AO$2</xm:f>
            <x14:dxf>
              <fill>
                <patternFill>
                  <bgColor rgb="FF92D050"/>
                </patternFill>
              </fill>
            </x14:dxf>
          </x14:cfRule>
          <x14:cfRule type="cellIs" priority="112" operator="equal" id="{33E939DD-F329-4A5C-8242-4C305ED4142D}">
            <xm:f>Datos!$AO$4</xm:f>
            <x14:dxf>
              <fill>
                <patternFill>
                  <bgColor theme="5" tint="0.39994506668294322"/>
                </patternFill>
              </fill>
            </x14:dxf>
          </x14:cfRule>
          <x14:cfRule type="cellIs" priority="113" operator="equal" id="{FBACF9D6-B0A2-4713-99D1-9CED3341DE27}">
            <xm:f>Datos!$AO$3</xm:f>
            <x14:dxf>
              <fill>
                <patternFill>
                  <bgColor rgb="FFFFFF00"/>
                </patternFill>
              </fill>
            </x14:dxf>
          </x14:cfRule>
          <xm:sqref>AL110</xm:sqref>
        </x14:conditionalFormatting>
        <x14:conditionalFormatting xmlns:xm="http://schemas.microsoft.com/office/excel/2006/main">
          <x14:cfRule type="cellIs" priority="108" operator="equal" id="{BF2E706D-E54D-47D4-8939-7F71BB6DAC07}">
            <xm:f>Datos!$AO$2</xm:f>
            <x14:dxf>
              <fill>
                <patternFill>
                  <bgColor rgb="FF92D050"/>
                </patternFill>
              </fill>
            </x14:dxf>
          </x14:cfRule>
          <x14:cfRule type="cellIs" priority="109" operator="equal" id="{CA3B9655-A234-4CDA-A3EC-CCFF4C100F32}">
            <xm:f>Datos!$AO$4</xm:f>
            <x14:dxf>
              <fill>
                <patternFill>
                  <bgColor theme="5" tint="0.39994506668294322"/>
                </patternFill>
              </fill>
            </x14:dxf>
          </x14:cfRule>
          <x14:cfRule type="cellIs" priority="110" operator="equal" id="{3ED23E65-2714-4999-9845-84F57AAC7FA5}">
            <xm:f>Datos!$AO$3</xm:f>
            <x14:dxf>
              <fill>
                <patternFill>
                  <bgColor rgb="FFFFFF00"/>
                </patternFill>
              </fill>
            </x14:dxf>
          </x14:cfRule>
          <xm:sqref>AL111</xm:sqref>
        </x14:conditionalFormatting>
        <x14:conditionalFormatting xmlns:xm="http://schemas.microsoft.com/office/excel/2006/main">
          <x14:cfRule type="cellIs" priority="105" operator="equal" id="{3E96E06C-90F0-4C9F-A913-6980E5099610}">
            <xm:f>Datos!$AO$4</xm:f>
            <x14:dxf>
              <fill>
                <patternFill>
                  <bgColor theme="5" tint="0.39994506668294322"/>
                </patternFill>
              </fill>
            </x14:dxf>
          </x14:cfRule>
          <x14:cfRule type="cellIs" priority="106" operator="equal" id="{B3DF9574-FE6F-4A15-9910-28108ECD99CB}">
            <xm:f>Datos!$AO$3</xm:f>
            <x14:dxf>
              <fill>
                <patternFill>
                  <bgColor rgb="FFFFFF00"/>
                </patternFill>
              </fill>
            </x14:dxf>
          </x14:cfRule>
          <x14:cfRule type="cellIs" priority="107" operator="equal" id="{98DC4787-CCE4-422B-A808-FD304087BAC4}">
            <xm:f>Datos!$AO$2</xm:f>
            <x14:dxf>
              <fill>
                <patternFill>
                  <bgColor rgb="FF92D050"/>
                </patternFill>
              </fill>
            </x14:dxf>
          </x14:cfRule>
          <xm:sqref>AR102</xm:sqref>
        </x14:conditionalFormatting>
        <x14:conditionalFormatting xmlns:xm="http://schemas.microsoft.com/office/excel/2006/main">
          <x14:cfRule type="cellIs" priority="102" operator="equal" id="{4C41D399-175E-4C72-96A0-1770D0320102}">
            <xm:f>Datos!$AO$4</xm:f>
            <x14:dxf>
              <fill>
                <patternFill>
                  <bgColor theme="5" tint="0.39994506668294322"/>
                </patternFill>
              </fill>
            </x14:dxf>
          </x14:cfRule>
          <x14:cfRule type="cellIs" priority="103" operator="equal" id="{744A0321-63D0-495C-86DE-C0C2883F241B}">
            <xm:f>Datos!$AO$3</xm:f>
            <x14:dxf>
              <fill>
                <patternFill>
                  <bgColor rgb="FFFFFF00"/>
                </patternFill>
              </fill>
            </x14:dxf>
          </x14:cfRule>
          <x14:cfRule type="cellIs" priority="104" operator="equal" id="{64EF15C0-BADD-4A6D-9887-386188D170CD}">
            <xm:f>Datos!$AO$2</xm:f>
            <x14:dxf>
              <fill>
                <patternFill>
                  <bgColor rgb="FF92D050"/>
                </patternFill>
              </fill>
            </x14:dxf>
          </x14:cfRule>
          <xm:sqref>AR104</xm:sqref>
        </x14:conditionalFormatting>
        <x14:conditionalFormatting xmlns:xm="http://schemas.microsoft.com/office/excel/2006/main">
          <x14:cfRule type="cellIs" priority="99" operator="equal" id="{A72761F9-DC0A-4E52-9970-AEE33B5C894C}">
            <xm:f>Datos!$AO$4</xm:f>
            <x14:dxf>
              <fill>
                <patternFill>
                  <bgColor theme="5" tint="0.39994506668294322"/>
                </patternFill>
              </fill>
            </x14:dxf>
          </x14:cfRule>
          <x14:cfRule type="cellIs" priority="100" operator="equal" id="{46F94C2B-01BF-4FEB-AAE0-3929E2433A78}">
            <xm:f>Datos!$AO$3</xm:f>
            <x14:dxf>
              <fill>
                <patternFill>
                  <bgColor rgb="FFFFFF00"/>
                </patternFill>
              </fill>
            </x14:dxf>
          </x14:cfRule>
          <x14:cfRule type="cellIs" priority="101" operator="equal" id="{90AF30EE-F8B9-41DA-A444-C72FF81E3F26}">
            <xm:f>Datos!$AO$2</xm:f>
            <x14:dxf>
              <fill>
                <patternFill>
                  <bgColor rgb="FF92D050"/>
                </patternFill>
              </fill>
            </x14:dxf>
          </x14:cfRule>
          <xm:sqref>AR105</xm:sqref>
        </x14:conditionalFormatting>
        <x14:conditionalFormatting xmlns:xm="http://schemas.microsoft.com/office/excel/2006/main">
          <x14:cfRule type="cellIs" priority="96" operator="equal" id="{C45EB71A-EF9D-4BDE-B585-8242AB8CB258}">
            <xm:f>Datos!$AO$4</xm:f>
            <x14:dxf>
              <fill>
                <patternFill>
                  <bgColor theme="5" tint="0.39994506668294322"/>
                </patternFill>
              </fill>
            </x14:dxf>
          </x14:cfRule>
          <x14:cfRule type="cellIs" priority="97" operator="equal" id="{9BAF63FE-B42B-4628-B8D0-1F0CE290D6DC}">
            <xm:f>Datos!$AO$3</xm:f>
            <x14:dxf>
              <fill>
                <patternFill>
                  <bgColor rgb="FFFFFF00"/>
                </patternFill>
              </fill>
            </x14:dxf>
          </x14:cfRule>
          <x14:cfRule type="cellIs" priority="98" operator="equal" id="{079EC6F6-4D2B-4B94-B2CD-4A7A45E30D13}">
            <xm:f>Datos!$AO$2</xm:f>
            <x14:dxf>
              <fill>
                <patternFill>
                  <bgColor rgb="FF92D050"/>
                </patternFill>
              </fill>
            </x14:dxf>
          </x14:cfRule>
          <xm:sqref>AR106</xm:sqref>
        </x14:conditionalFormatting>
        <x14:conditionalFormatting xmlns:xm="http://schemas.microsoft.com/office/excel/2006/main">
          <x14:cfRule type="cellIs" priority="93" operator="equal" id="{0E66566D-EDFF-4CC3-B004-777DA57DF81B}">
            <xm:f>Datos!$AO$4</xm:f>
            <x14:dxf>
              <fill>
                <patternFill>
                  <bgColor theme="5" tint="0.39994506668294322"/>
                </patternFill>
              </fill>
            </x14:dxf>
          </x14:cfRule>
          <x14:cfRule type="cellIs" priority="94" operator="equal" id="{F4CE7DB7-8213-4DE3-B9EB-854B15EE1CF9}">
            <xm:f>Datos!$AO$3</xm:f>
            <x14:dxf>
              <fill>
                <patternFill>
                  <bgColor rgb="FFFFFF00"/>
                </patternFill>
              </fill>
            </x14:dxf>
          </x14:cfRule>
          <x14:cfRule type="cellIs" priority="95" operator="equal" id="{1FE1233A-6116-428B-A321-CF8B234A23A2}">
            <xm:f>Datos!$AO$2</xm:f>
            <x14:dxf>
              <fill>
                <patternFill>
                  <bgColor rgb="FF92D050"/>
                </patternFill>
              </fill>
            </x14:dxf>
          </x14:cfRule>
          <xm:sqref>AR107</xm:sqref>
        </x14:conditionalFormatting>
        <x14:conditionalFormatting xmlns:xm="http://schemas.microsoft.com/office/excel/2006/main">
          <x14:cfRule type="cellIs" priority="90" operator="equal" id="{42A82E22-0DC3-426F-9E04-0E0B0D52AAD4}">
            <xm:f>Datos!$AO$4</xm:f>
            <x14:dxf>
              <fill>
                <patternFill>
                  <bgColor theme="5" tint="0.39994506668294322"/>
                </patternFill>
              </fill>
            </x14:dxf>
          </x14:cfRule>
          <x14:cfRule type="cellIs" priority="91" operator="equal" id="{DC43AFEC-3916-4C21-A4A7-EF0CC0DF7CC2}">
            <xm:f>Datos!$AO$3</xm:f>
            <x14:dxf>
              <fill>
                <patternFill>
                  <bgColor rgb="FFFFFF00"/>
                </patternFill>
              </fill>
            </x14:dxf>
          </x14:cfRule>
          <x14:cfRule type="cellIs" priority="92" operator="equal" id="{FC184C5C-F450-4519-B158-9E7215C394F8}">
            <xm:f>Datos!$AO$2</xm:f>
            <x14:dxf>
              <fill>
                <patternFill>
                  <bgColor rgb="FF92D050"/>
                </patternFill>
              </fill>
            </x14:dxf>
          </x14:cfRule>
          <xm:sqref>AR108</xm:sqref>
        </x14:conditionalFormatting>
        <x14:conditionalFormatting xmlns:xm="http://schemas.microsoft.com/office/excel/2006/main">
          <x14:cfRule type="cellIs" priority="87" operator="equal" id="{06A9516F-4FC6-4609-9BC2-629E4585BC62}">
            <xm:f>Datos!$AO$4</xm:f>
            <x14:dxf>
              <fill>
                <patternFill>
                  <bgColor theme="5" tint="0.39994506668294322"/>
                </patternFill>
              </fill>
            </x14:dxf>
          </x14:cfRule>
          <x14:cfRule type="cellIs" priority="88" operator="equal" id="{35D04A0F-F891-4686-B51D-825AF94F7C5D}">
            <xm:f>Datos!$AO$3</xm:f>
            <x14:dxf>
              <fill>
                <patternFill>
                  <bgColor rgb="FFFFFF00"/>
                </patternFill>
              </fill>
            </x14:dxf>
          </x14:cfRule>
          <x14:cfRule type="cellIs" priority="89" operator="equal" id="{2B0A0363-D668-4B5B-97B5-33F3893809B4}">
            <xm:f>Datos!$AO$2</xm:f>
            <x14:dxf>
              <fill>
                <patternFill>
                  <bgColor rgb="FF92D050"/>
                </patternFill>
              </fill>
            </x14:dxf>
          </x14:cfRule>
          <xm:sqref>AR109</xm:sqref>
        </x14:conditionalFormatting>
        <x14:conditionalFormatting xmlns:xm="http://schemas.microsoft.com/office/excel/2006/main">
          <x14:cfRule type="cellIs" priority="84" operator="equal" id="{C943F2CE-E068-4BB4-95B4-507BC37BC527}">
            <xm:f>Datos!$AO$4</xm:f>
            <x14:dxf>
              <fill>
                <patternFill>
                  <bgColor theme="5" tint="0.39994506668294322"/>
                </patternFill>
              </fill>
            </x14:dxf>
          </x14:cfRule>
          <x14:cfRule type="cellIs" priority="85" operator="equal" id="{303AC57C-6EFD-4FB9-83B5-293ED0CA5BB1}">
            <xm:f>Datos!$AO$3</xm:f>
            <x14:dxf>
              <fill>
                <patternFill>
                  <bgColor rgb="FFFFFF00"/>
                </patternFill>
              </fill>
            </x14:dxf>
          </x14:cfRule>
          <x14:cfRule type="cellIs" priority="86" operator="equal" id="{81B3BB22-BAFA-4EA2-969B-504CAC9BE26C}">
            <xm:f>Datos!$AO$2</xm:f>
            <x14:dxf>
              <fill>
                <patternFill>
                  <bgColor rgb="FF92D050"/>
                </patternFill>
              </fill>
            </x14:dxf>
          </x14:cfRule>
          <xm:sqref>AR110</xm:sqref>
        </x14:conditionalFormatting>
        <x14:conditionalFormatting xmlns:xm="http://schemas.microsoft.com/office/excel/2006/main">
          <x14:cfRule type="cellIs" priority="81" operator="equal" id="{7AA095B4-0F17-4680-9EFB-CE73FEA642E8}">
            <xm:f>Datos!$AO$4</xm:f>
            <x14:dxf>
              <fill>
                <patternFill>
                  <bgColor theme="5" tint="0.39994506668294322"/>
                </patternFill>
              </fill>
            </x14:dxf>
          </x14:cfRule>
          <x14:cfRule type="cellIs" priority="82" operator="equal" id="{8386B86C-B9DC-4F0F-AFBC-06242641840F}">
            <xm:f>Datos!$AO$3</xm:f>
            <x14:dxf>
              <fill>
                <patternFill>
                  <bgColor rgb="FFFFFF00"/>
                </patternFill>
              </fill>
            </x14:dxf>
          </x14:cfRule>
          <x14:cfRule type="cellIs" priority="83" operator="equal" id="{4EFD9B91-C8DF-40BB-9F44-D337875D9216}">
            <xm:f>Datos!$AO$2</xm:f>
            <x14:dxf>
              <fill>
                <patternFill>
                  <bgColor rgb="FF92D050"/>
                </patternFill>
              </fill>
            </x14:dxf>
          </x14:cfRule>
          <xm:sqref>AR111</xm:sqref>
        </x14:conditionalFormatting>
        <x14:conditionalFormatting xmlns:xm="http://schemas.microsoft.com/office/excel/2006/main">
          <x14:cfRule type="cellIs" priority="78" operator="equal" id="{DA7997E7-A790-4596-9CBA-A00B639E58D4}">
            <xm:f>Datos!$AO$4</xm:f>
            <x14:dxf>
              <fill>
                <patternFill>
                  <bgColor theme="5" tint="0.39994506668294322"/>
                </patternFill>
              </fill>
            </x14:dxf>
          </x14:cfRule>
          <x14:cfRule type="cellIs" priority="79" operator="equal" id="{F365CE25-C6AE-427F-B21E-771038B5C2A3}">
            <xm:f>Datos!$AO$3</xm:f>
            <x14:dxf>
              <fill>
                <patternFill>
                  <bgColor rgb="FFFFFF00"/>
                </patternFill>
              </fill>
            </x14:dxf>
          </x14:cfRule>
          <x14:cfRule type="cellIs" priority="80" operator="equal" id="{17AAAC24-6884-4504-A314-0C924EFF416B}">
            <xm:f>Datos!$AO$2</xm:f>
            <x14:dxf>
              <fill>
                <patternFill>
                  <bgColor rgb="FF92D050"/>
                </patternFill>
              </fill>
            </x14:dxf>
          </x14:cfRule>
          <xm:sqref>AT102</xm:sqref>
        </x14:conditionalFormatting>
        <x14:conditionalFormatting xmlns:xm="http://schemas.microsoft.com/office/excel/2006/main">
          <x14:cfRule type="cellIs" priority="75" operator="equal" id="{6A6BDB7A-390A-4EA8-BFC1-8823B709C528}">
            <xm:f>Datos!$AO$4</xm:f>
            <x14:dxf>
              <fill>
                <patternFill>
                  <bgColor theme="5" tint="0.39994506668294322"/>
                </patternFill>
              </fill>
            </x14:dxf>
          </x14:cfRule>
          <x14:cfRule type="cellIs" priority="76" operator="equal" id="{45DDECA6-EAC1-4704-A91A-7935E35AB188}">
            <xm:f>Datos!$AO$3</xm:f>
            <x14:dxf>
              <fill>
                <patternFill>
                  <bgColor rgb="FFFFFF00"/>
                </patternFill>
              </fill>
            </x14:dxf>
          </x14:cfRule>
          <x14:cfRule type="cellIs" priority="77" operator="equal" id="{9CB99EA9-A947-4979-8560-89EA8A4D2B97}">
            <xm:f>Datos!$AO$2</xm:f>
            <x14:dxf>
              <fill>
                <patternFill>
                  <bgColor rgb="FF92D050"/>
                </patternFill>
              </fill>
            </x14:dxf>
          </x14:cfRule>
          <xm:sqref>AT104</xm:sqref>
        </x14:conditionalFormatting>
        <x14:conditionalFormatting xmlns:xm="http://schemas.microsoft.com/office/excel/2006/main">
          <x14:cfRule type="cellIs" priority="72" operator="equal" id="{7F3E7D85-D2F7-4EED-9010-71A3FC83BEAD}">
            <xm:f>Datos!$AO$4</xm:f>
            <x14:dxf>
              <fill>
                <patternFill>
                  <bgColor theme="5" tint="0.39994506668294322"/>
                </patternFill>
              </fill>
            </x14:dxf>
          </x14:cfRule>
          <x14:cfRule type="cellIs" priority="73" operator="equal" id="{4C8CD7D5-7A93-44DB-8286-B53755AD13D7}">
            <xm:f>Datos!$AO$3</xm:f>
            <x14:dxf>
              <fill>
                <patternFill>
                  <bgColor rgb="FFFFFF00"/>
                </patternFill>
              </fill>
            </x14:dxf>
          </x14:cfRule>
          <x14:cfRule type="cellIs" priority="74" operator="equal" id="{E6C87E6E-AA95-4A25-BD00-1B2416425A00}">
            <xm:f>Datos!$AO$2</xm:f>
            <x14:dxf>
              <fill>
                <patternFill>
                  <bgColor rgb="FF92D050"/>
                </patternFill>
              </fill>
            </x14:dxf>
          </x14:cfRule>
          <xm:sqref>AT105</xm:sqref>
        </x14:conditionalFormatting>
        <x14:conditionalFormatting xmlns:xm="http://schemas.microsoft.com/office/excel/2006/main">
          <x14:cfRule type="cellIs" priority="69" operator="equal" id="{CFF44F08-98BE-4BC0-85EF-6B3FB6639315}">
            <xm:f>Datos!$AO$4</xm:f>
            <x14:dxf>
              <fill>
                <patternFill>
                  <bgColor theme="5" tint="0.39994506668294322"/>
                </patternFill>
              </fill>
            </x14:dxf>
          </x14:cfRule>
          <x14:cfRule type="cellIs" priority="70" operator="equal" id="{78EAFC86-01ED-4D06-BDF1-7CF681660E3A}">
            <xm:f>Datos!$AO$3</xm:f>
            <x14:dxf>
              <fill>
                <patternFill>
                  <bgColor rgb="FFFFFF00"/>
                </patternFill>
              </fill>
            </x14:dxf>
          </x14:cfRule>
          <x14:cfRule type="cellIs" priority="71" operator="equal" id="{DDD10F2C-DFBE-4D08-B844-D302E6EA1E94}">
            <xm:f>Datos!$AO$2</xm:f>
            <x14:dxf>
              <fill>
                <patternFill>
                  <bgColor rgb="FF92D050"/>
                </patternFill>
              </fill>
            </x14:dxf>
          </x14:cfRule>
          <xm:sqref>AT106</xm:sqref>
        </x14:conditionalFormatting>
        <x14:conditionalFormatting xmlns:xm="http://schemas.microsoft.com/office/excel/2006/main">
          <x14:cfRule type="cellIs" priority="66" operator="equal" id="{D619535D-14F6-49C4-83D7-C6E8FCB1527F}">
            <xm:f>Datos!$AO$4</xm:f>
            <x14:dxf>
              <fill>
                <patternFill>
                  <bgColor theme="5" tint="0.39994506668294322"/>
                </patternFill>
              </fill>
            </x14:dxf>
          </x14:cfRule>
          <x14:cfRule type="cellIs" priority="67" operator="equal" id="{37CD21FC-0502-4408-B2EF-7B962936C8D8}">
            <xm:f>Datos!$AO$3</xm:f>
            <x14:dxf>
              <fill>
                <patternFill>
                  <bgColor rgb="FFFFFF00"/>
                </patternFill>
              </fill>
            </x14:dxf>
          </x14:cfRule>
          <x14:cfRule type="cellIs" priority="68" operator="equal" id="{BBA1E35D-7269-4517-BC6D-E1C9C749F136}">
            <xm:f>Datos!$AO$2</xm:f>
            <x14:dxf>
              <fill>
                <patternFill>
                  <bgColor rgb="FF92D050"/>
                </patternFill>
              </fill>
            </x14:dxf>
          </x14:cfRule>
          <xm:sqref>AT107</xm:sqref>
        </x14:conditionalFormatting>
        <x14:conditionalFormatting xmlns:xm="http://schemas.microsoft.com/office/excel/2006/main">
          <x14:cfRule type="cellIs" priority="63" operator="equal" id="{55C75F05-0C1C-4A70-A861-F9A1CBF3A1F1}">
            <xm:f>Datos!$AO$4</xm:f>
            <x14:dxf>
              <fill>
                <patternFill>
                  <bgColor theme="5" tint="0.39994506668294322"/>
                </patternFill>
              </fill>
            </x14:dxf>
          </x14:cfRule>
          <x14:cfRule type="cellIs" priority="64" operator="equal" id="{9B75246F-FEBF-4B5C-A5CD-75EF48BE65D8}">
            <xm:f>Datos!$AO$3</xm:f>
            <x14:dxf>
              <fill>
                <patternFill>
                  <bgColor rgb="FFFFFF00"/>
                </patternFill>
              </fill>
            </x14:dxf>
          </x14:cfRule>
          <x14:cfRule type="cellIs" priority="65" operator="equal" id="{9BF40629-C74B-4E03-BA85-934018649035}">
            <xm:f>Datos!$AO$2</xm:f>
            <x14:dxf>
              <fill>
                <patternFill>
                  <bgColor rgb="FF92D050"/>
                </patternFill>
              </fill>
            </x14:dxf>
          </x14:cfRule>
          <xm:sqref>AT108</xm:sqref>
        </x14:conditionalFormatting>
        <x14:conditionalFormatting xmlns:xm="http://schemas.microsoft.com/office/excel/2006/main">
          <x14:cfRule type="cellIs" priority="60" operator="equal" id="{DD156AE8-18AD-4E41-9AEE-0706409BF78F}">
            <xm:f>Datos!$AO$4</xm:f>
            <x14:dxf>
              <fill>
                <patternFill>
                  <bgColor theme="5" tint="0.39994506668294322"/>
                </patternFill>
              </fill>
            </x14:dxf>
          </x14:cfRule>
          <x14:cfRule type="cellIs" priority="61" operator="equal" id="{37FDBA74-0A01-4D7E-91D3-08A6A333449E}">
            <xm:f>Datos!$AO$3</xm:f>
            <x14:dxf>
              <fill>
                <patternFill>
                  <bgColor rgb="FFFFFF00"/>
                </patternFill>
              </fill>
            </x14:dxf>
          </x14:cfRule>
          <x14:cfRule type="cellIs" priority="62" operator="equal" id="{8B00E3AA-157D-4D33-8E4F-9DF92BB3CC85}">
            <xm:f>Datos!$AO$2</xm:f>
            <x14:dxf>
              <fill>
                <patternFill>
                  <bgColor rgb="FF92D050"/>
                </patternFill>
              </fill>
            </x14:dxf>
          </x14:cfRule>
          <xm:sqref>AT109</xm:sqref>
        </x14:conditionalFormatting>
        <x14:conditionalFormatting xmlns:xm="http://schemas.microsoft.com/office/excel/2006/main">
          <x14:cfRule type="cellIs" priority="57" operator="equal" id="{0A1F2E56-39EB-43CF-9BAB-DDC5143E999F}">
            <xm:f>Datos!$AO$4</xm:f>
            <x14:dxf>
              <fill>
                <patternFill>
                  <bgColor theme="5" tint="0.39994506668294322"/>
                </patternFill>
              </fill>
            </x14:dxf>
          </x14:cfRule>
          <x14:cfRule type="cellIs" priority="58" operator="equal" id="{4843B94D-2F54-42D0-8478-9829C7E909B8}">
            <xm:f>Datos!$AO$3</xm:f>
            <x14:dxf>
              <fill>
                <patternFill>
                  <bgColor rgb="FFFFFF00"/>
                </patternFill>
              </fill>
            </x14:dxf>
          </x14:cfRule>
          <x14:cfRule type="cellIs" priority="59" operator="equal" id="{3027723A-0C51-40FC-A332-9F2CEC666F8E}">
            <xm:f>Datos!$AO$2</xm:f>
            <x14:dxf>
              <fill>
                <patternFill>
                  <bgColor rgb="FF92D050"/>
                </patternFill>
              </fill>
            </x14:dxf>
          </x14:cfRule>
          <xm:sqref>AT110</xm:sqref>
        </x14:conditionalFormatting>
        <x14:conditionalFormatting xmlns:xm="http://schemas.microsoft.com/office/excel/2006/main">
          <x14:cfRule type="cellIs" priority="54" operator="equal" id="{1EABB142-64FF-4B42-B5D2-7B4F3FBB643A}">
            <xm:f>Datos!$AO$4</xm:f>
            <x14:dxf>
              <fill>
                <patternFill>
                  <bgColor theme="5" tint="0.39994506668294322"/>
                </patternFill>
              </fill>
            </x14:dxf>
          </x14:cfRule>
          <x14:cfRule type="cellIs" priority="55" operator="equal" id="{830D3E75-5080-44F1-8F24-8DA373428C82}">
            <xm:f>Datos!$AO$3</xm:f>
            <x14:dxf>
              <fill>
                <patternFill>
                  <bgColor rgb="FFFFFF00"/>
                </patternFill>
              </fill>
            </x14:dxf>
          </x14:cfRule>
          <x14:cfRule type="cellIs" priority="56" operator="equal" id="{5182811F-5893-4E04-8147-E7A84F1B2348}">
            <xm:f>Datos!$AO$2</xm:f>
            <x14:dxf>
              <fill>
                <patternFill>
                  <bgColor rgb="FF92D050"/>
                </patternFill>
              </fill>
            </x14:dxf>
          </x14:cfRule>
          <xm:sqref>AT111</xm:sqref>
        </x14:conditionalFormatting>
        <x14:conditionalFormatting xmlns:xm="http://schemas.microsoft.com/office/excel/2006/main">
          <x14:cfRule type="cellIs" priority="51" operator="equal" id="{2270CD7A-2382-4B84-AE97-EE892E113A1F}">
            <xm:f>Datos!$AO$4</xm:f>
            <x14:dxf>
              <fill>
                <patternFill>
                  <bgColor theme="5" tint="0.39994506668294322"/>
                </patternFill>
              </fill>
            </x14:dxf>
          </x14:cfRule>
          <x14:cfRule type="cellIs" priority="52" operator="equal" id="{3220C0B8-EB3D-44F2-AD27-90FA2D1C615A}">
            <xm:f>Datos!$AO$3</xm:f>
            <x14:dxf>
              <fill>
                <patternFill>
                  <bgColor rgb="FFFFFF00"/>
                </patternFill>
              </fill>
            </x14:dxf>
          </x14:cfRule>
          <x14:cfRule type="cellIs" priority="53" operator="equal" id="{483D7E33-A33A-425E-BDA6-E24F3C810C08}">
            <xm:f>Datos!$AO$2</xm:f>
            <x14:dxf>
              <fill>
                <patternFill>
                  <bgColor rgb="FF92D050"/>
                </patternFill>
              </fill>
            </x14:dxf>
          </x14:cfRule>
          <xm:sqref>AW87</xm:sqref>
        </x14:conditionalFormatting>
        <x14:conditionalFormatting xmlns:xm="http://schemas.microsoft.com/office/excel/2006/main">
          <x14:cfRule type="cellIs" priority="48" operator="equal" id="{1D900CE2-2F61-48E7-A8B5-EB2C777775F2}">
            <xm:f>Datos!$AO$4</xm:f>
            <x14:dxf>
              <fill>
                <patternFill>
                  <bgColor theme="5" tint="0.39994506668294322"/>
                </patternFill>
              </fill>
            </x14:dxf>
          </x14:cfRule>
          <x14:cfRule type="cellIs" priority="49" operator="equal" id="{83A5F92F-0BCF-4A49-A573-9EBD1629BAAD}">
            <xm:f>Datos!$AO$3</xm:f>
            <x14:dxf>
              <fill>
                <patternFill>
                  <bgColor rgb="FFFFFF00"/>
                </patternFill>
              </fill>
            </x14:dxf>
          </x14:cfRule>
          <x14:cfRule type="cellIs" priority="50" operator="equal" id="{DBA76B19-E136-4652-B392-D56CEE494127}">
            <xm:f>Datos!$AO$2</xm:f>
            <x14:dxf>
              <fill>
                <patternFill>
                  <bgColor rgb="FF92D050"/>
                </patternFill>
              </fill>
            </x14:dxf>
          </x14:cfRule>
          <xm:sqref>AW102</xm:sqref>
        </x14:conditionalFormatting>
        <x14:conditionalFormatting xmlns:xm="http://schemas.microsoft.com/office/excel/2006/main">
          <x14:cfRule type="expression" priority="45" id="{90BB44BF-A9AD-4A38-8227-C848FC04B850}">
            <xm:f>AND($AP$126&lt;&gt;Datos!$S$5,$AP$126&lt;&gt;Datos!$T$5)</xm:f>
            <x14:dxf>
              <font>
                <color theme="0"/>
              </font>
              <fill>
                <patternFill patternType="none">
                  <bgColor auto="1"/>
                </patternFill>
              </fill>
              <border>
                <left/>
                <right/>
                <top/>
                <bottom/>
              </border>
            </x14:dxf>
          </x14:cfRule>
          <xm:sqref>AL144:AR146</xm:sqref>
        </x14:conditionalFormatting>
        <x14:conditionalFormatting xmlns:xm="http://schemas.microsoft.com/office/excel/2006/main">
          <x14:cfRule type="cellIs" priority="20" operator="equal" id="{07EC0E13-EAD9-48B3-9190-9C5991475796}">
            <xm:f>Datos!$AQ$3</xm:f>
            <x14:dxf>
              <fill>
                <patternFill>
                  <bgColor theme="5" tint="0.39994506668294322"/>
                </patternFill>
              </fill>
            </x14:dxf>
          </x14:cfRule>
          <x14:cfRule type="cellIs" priority="21" operator="equal" id="{B32B613A-46F0-4176-998E-1C1061248A1B}">
            <xm:f>Datos!$AQ$2</xm:f>
            <x14:dxf>
              <fill>
                <patternFill>
                  <bgColor rgb="FF92D050"/>
                </patternFill>
              </fill>
            </x14:dxf>
          </x14:cfRule>
          <xm:sqref>AZ87:BB96</xm:sqref>
        </x14:conditionalFormatting>
        <x14:conditionalFormatting xmlns:xm="http://schemas.microsoft.com/office/excel/2006/main">
          <x14:cfRule type="cellIs" priority="17" operator="equal" id="{753BDC14-C515-4F6D-BA10-1D10B264A659}">
            <xm:f>Datos!$AR$4</xm:f>
            <x14:dxf>
              <fill>
                <patternFill>
                  <bgColor theme="5" tint="0.39994506668294322"/>
                </patternFill>
              </fill>
            </x14:dxf>
          </x14:cfRule>
          <x14:cfRule type="cellIs" priority="18" operator="equal" id="{9A524F04-E274-4D18-B9A0-C5B99C43B139}">
            <xm:f>Datos!$AR$3</xm:f>
            <x14:dxf>
              <fill>
                <patternFill>
                  <bgColor rgb="FFFFFF00"/>
                </patternFill>
              </fill>
            </x14:dxf>
          </x14:cfRule>
          <x14:cfRule type="cellIs" priority="19" operator="equal" id="{86740A7E-656B-4BBA-A5E5-1900E0674145}">
            <xm:f>Datos!$AR$2</xm:f>
            <x14:dxf>
              <fill>
                <patternFill>
                  <bgColor rgb="FF92D050"/>
                </patternFill>
              </fill>
            </x14:dxf>
          </x14:cfRule>
          <xm:sqref>AZ102</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7">
    <tabColor rgb="FF0070C0"/>
  </sheetPr>
  <dimension ref="A1:CL232"/>
  <sheetViews>
    <sheetView showGridLines="0" view="pageBreakPreview" zoomScale="70" zoomScaleNormal="100" zoomScaleSheetLayoutView="70" workbookViewId="0">
      <selection activeCell="C14" sqref="A14:J15"/>
    </sheetView>
  </sheetViews>
  <sheetFormatPr defaultColWidth="11.5703125" defaultRowHeight="15"/>
  <cols>
    <col min="1" max="6" width="2.7109375" style="11" customWidth="1"/>
    <col min="7" max="7" width="3.140625" style="11" customWidth="1"/>
    <col min="8" max="8" width="4.42578125" style="11" customWidth="1"/>
    <col min="9" max="9" width="3.7109375" style="11" customWidth="1"/>
    <col min="10" max="11" width="2.7109375" style="11" customWidth="1"/>
    <col min="12" max="12" width="3.42578125" style="11" customWidth="1"/>
    <col min="13" max="15" width="2.7109375" style="11" customWidth="1"/>
    <col min="16" max="17" width="4.7109375" style="11" customWidth="1"/>
    <col min="18" max="20" width="2.7109375" style="11" customWidth="1"/>
    <col min="21" max="21" width="4.28515625" style="11" customWidth="1"/>
    <col min="22" max="22" width="7.42578125" style="11" customWidth="1"/>
    <col min="23" max="23" width="5.28515625" style="11" customWidth="1"/>
    <col min="24" max="25" width="5" style="11" customWidth="1"/>
    <col min="26" max="26" width="6.28515625" style="11" customWidth="1"/>
    <col min="27" max="27" width="5" style="11" customWidth="1"/>
    <col min="28" max="37" width="5.42578125" style="11" customWidth="1"/>
    <col min="38" max="38" width="3.5703125" style="11" customWidth="1"/>
    <col min="39" max="39" width="5.28515625" style="11" customWidth="1"/>
    <col min="40" max="44" width="2.7109375" style="11" customWidth="1"/>
    <col min="45" max="45" width="6.85546875" style="11" customWidth="1"/>
    <col min="46" max="47" width="2.7109375" style="11" customWidth="1"/>
    <col min="48" max="48" width="4.7109375" style="11" customWidth="1"/>
    <col min="49" max="50" width="2.7109375" style="11" customWidth="1"/>
    <col min="51" max="51" width="4" style="11" customWidth="1"/>
    <col min="52" max="53" width="2.7109375" style="11" customWidth="1"/>
    <col min="54" max="54" width="7.42578125" style="11" customWidth="1"/>
    <col min="55" max="58" width="2.7109375" style="11" customWidth="1"/>
    <col min="59" max="59" width="37.85546875" style="11" customWidth="1"/>
    <col min="60" max="62" width="2.7109375" style="11" hidden="1" customWidth="1"/>
    <col min="63" max="63" width="31.140625" style="11" hidden="1" customWidth="1"/>
    <col min="64" max="68" width="27.85546875" style="11" hidden="1" customWidth="1"/>
    <col min="69" max="69" width="37.5703125" style="11" hidden="1" customWidth="1"/>
    <col min="70" max="70" width="11.5703125" style="11" hidden="1" customWidth="1"/>
    <col min="71" max="71" width="33.7109375" style="11" hidden="1" customWidth="1"/>
    <col min="72" max="72" width="24.5703125" style="11" hidden="1" customWidth="1"/>
    <col min="73" max="73" width="22" style="11" hidden="1" customWidth="1"/>
    <col min="74" max="74" width="22.42578125" style="11" hidden="1" customWidth="1"/>
    <col min="75" max="76" width="11.5703125" style="11" hidden="1" customWidth="1"/>
    <col min="77" max="77" width="40.42578125" style="11" hidden="1" customWidth="1"/>
    <col min="78" max="78" width="13.140625" style="11" hidden="1" customWidth="1"/>
    <col min="79" max="84" width="11.5703125" style="11" hidden="1" customWidth="1"/>
    <col min="85" max="85" width="36.7109375" style="11" hidden="1" customWidth="1"/>
    <col min="86" max="90" width="11.5703125" style="11" hidden="1" customWidth="1"/>
    <col min="91" max="91" width="11.5703125" style="11" customWidth="1"/>
    <col min="92" max="16384" width="11.5703125" style="11"/>
  </cols>
  <sheetData>
    <row r="1" spans="1:64" ht="15.6" customHeight="1">
      <c r="A1" s="440"/>
      <c r="B1" s="441"/>
      <c r="C1" s="441"/>
      <c r="D1" s="441"/>
      <c r="E1" s="441"/>
      <c r="F1" s="441"/>
      <c r="G1" s="441"/>
      <c r="H1" s="441"/>
      <c r="I1" s="441"/>
      <c r="J1" s="441"/>
      <c r="K1" s="9"/>
      <c r="L1" s="9"/>
      <c r="M1" s="9"/>
      <c r="N1" s="9"/>
      <c r="O1" s="10"/>
      <c r="P1" s="446" t="s">
        <v>350</v>
      </c>
      <c r="Q1" s="447"/>
      <c r="R1" s="447"/>
      <c r="S1" s="447"/>
      <c r="T1" s="447"/>
      <c r="U1" s="448"/>
      <c r="V1" s="580" t="s">
        <v>422</v>
      </c>
      <c r="W1" s="581"/>
      <c r="X1" s="581"/>
      <c r="Y1" s="581"/>
      <c r="Z1" s="581"/>
      <c r="AA1" s="581"/>
      <c r="AB1" s="581"/>
      <c r="AC1" s="581"/>
      <c r="AD1" s="581"/>
      <c r="AE1" s="581"/>
      <c r="AF1" s="581"/>
      <c r="AG1" s="581"/>
      <c r="AH1" s="581"/>
      <c r="AI1" s="581"/>
      <c r="AJ1" s="581"/>
      <c r="AK1" s="581"/>
      <c r="AL1" s="581"/>
      <c r="AM1" s="581"/>
      <c r="AN1" s="581"/>
      <c r="AO1" s="581"/>
      <c r="AP1" s="581"/>
      <c r="AQ1" s="581"/>
      <c r="AR1" s="581"/>
      <c r="AS1" s="581"/>
      <c r="AT1" s="581"/>
      <c r="AU1" s="581"/>
      <c r="AV1" s="581"/>
      <c r="AW1" s="581"/>
      <c r="AX1" s="581"/>
      <c r="AY1" s="581"/>
      <c r="AZ1" s="582"/>
      <c r="BA1" s="568" t="s">
        <v>423</v>
      </c>
      <c r="BB1" s="569"/>
      <c r="BC1" s="569"/>
      <c r="BD1" s="569"/>
      <c r="BE1" s="569"/>
      <c r="BF1" s="570"/>
      <c r="BG1" s="565" t="s">
        <v>424</v>
      </c>
    </row>
    <row r="2" spans="1:64" ht="15.6" customHeight="1">
      <c r="A2" s="442"/>
      <c r="B2" s="443"/>
      <c r="C2" s="443"/>
      <c r="D2" s="443"/>
      <c r="E2" s="443"/>
      <c r="F2" s="443"/>
      <c r="G2" s="443"/>
      <c r="H2" s="443"/>
      <c r="I2" s="443"/>
      <c r="J2" s="443"/>
      <c r="K2" s="12"/>
      <c r="L2" s="12"/>
      <c r="M2" s="12"/>
      <c r="N2" s="12"/>
      <c r="O2" s="13"/>
      <c r="P2" s="449"/>
      <c r="Q2" s="450"/>
      <c r="R2" s="450"/>
      <c r="S2" s="450"/>
      <c r="T2" s="450"/>
      <c r="U2" s="451"/>
      <c r="V2" s="583"/>
      <c r="W2" s="584"/>
      <c r="X2" s="584"/>
      <c r="Y2" s="584"/>
      <c r="Z2" s="584"/>
      <c r="AA2" s="584"/>
      <c r="AB2" s="584"/>
      <c r="AC2" s="584"/>
      <c r="AD2" s="584"/>
      <c r="AE2" s="584"/>
      <c r="AF2" s="584"/>
      <c r="AG2" s="584"/>
      <c r="AH2" s="584"/>
      <c r="AI2" s="584"/>
      <c r="AJ2" s="584"/>
      <c r="AK2" s="584"/>
      <c r="AL2" s="584"/>
      <c r="AM2" s="584"/>
      <c r="AN2" s="584"/>
      <c r="AO2" s="584"/>
      <c r="AP2" s="584"/>
      <c r="AQ2" s="584"/>
      <c r="AR2" s="584"/>
      <c r="AS2" s="584"/>
      <c r="AT2" s="584"/>
      <c r="AU2" s="584"/>
      <c r="AV2" s="584"/>
      <c r="AW2" s="584"/>
      <c r="AX2" s="584"/>
      <c r="AY2" s="584"/>
      <c r="AZ2" s="585"/>
      <c r="BA2" s="571"/>
      <c r="BB2" s="572"/>
      <c r="BC2" s="572"/>
      <c r="BD2" s="572"/>
      <c r="BE2" s="572"/>
      <c r="BF2" s="573"/>
      <c r="BG2" s="566"/>
    </row>
    <row r="3" spans="1:64" ht="15.6" customHeight="1">
      <c r="A3" s="442"/>
      <c r="B3" s="443"/>
      <c r="C3" s="443"/>
      <c r="D3" s="443"/>
      <c r="E3" s="443"/>
      <c r="F3" s="443"/>
      <c r="G3" s="443"/>
      <c r="H3" s="443"/>
      <c r="I3" s="443"/>
      <c r="J3" s="443"/>
      <c r="K3" s="12"/>
      <c r="L3" s="12"/>
      <c r="M3" s="12"/>
      <c r="N3" s="12"/>
      <c r="O3" s="13"/>
      <c r="P3" s="449" t="s">
        <v>425</v>
      </c>
      <c r="Q3" s="450"/>
      <c r="R3" s="450"/>
      <c r="S3" s="450"/>
      <c r="T3" s="450"/>
      <c r="U3" s="451"/>
      <c r="V3" s="586" t="s">
        <v>426</v>
      </c>
      <c r="W3" s="587"/>
      <c r="X3" s="587"/>
      <c r="Y3" s="587"/>
      <c r="Z3" s="587"/>
      <c r="AA3" s="587"/>
      <c r="AB3" s="587"/>
      <c r="AC3" s="587"/>
      <c r="AD3" s="587"/>
      <c r="AE3" s="587"/>
      <c r="AF3" s="587"/>
      <c r="AG3" s="587"/>
      <c r="AH3" s="587"/>
      <c r="AI3" s="587"/>
      <c r="AJ3" s="587"/>
      <c r="AK3" s="587"/>
      <c r="AL3" s="587"/>
      <c r="AM3" s="587"/>
      <c r="AN3" s="587"/>
      <c r="AO3" s="587"/>
      <c r="AP3" s="587"/>
      <c r="AQ3" s="587"/>
      <c r="AR3" s="587"/>
      <c r="AS3" s="587"/>
      <c r="AT3" s="587"/>
      <c r="AU3" s="587"/>
      <c r="AV3" s="587"/>
      <c r="AW3" s="587"/>
      <c r="AX3" s="587"/>
      <c r="AY3" s="587"/>
      <c r="AZ3" s="588"/>
      <c r="BA3" s="574" t="s">
        <v>427</v>
      </c>
      <c r="BB3" s="575"/>
      <c r="BC3" s="575"/>
      <c r="BD3" s="575"/>
      <c r="BE3" s="575"/>
      <c r="BF3" s="576"/>
      <c r="BG3" s="566" t="str">
        <f>+"06"</f>
        <v>06</v>
      </c>
    </row>
    <row r="4" spans="1:64" ht="15.6" customHeight="1" thickBot="1">
      <c r="A4" s="444"/>
      <c r="B4" s="445"/>
      <c r="C4" s="445"/>
      <c r="D4" s="445"/>
      <c r="E4" s="445"/>
      <c r="F4" s="445"/>
      <c r="G4" s="445"/>
      <c r="H4" s="445"/>
      <c r="I4" s="445"/>
      <c r="J4" s="445"/>
      <c r="K4" s="14"/>
      <c r="L4" s="14"/>
      <c r="M4" s="14"/>
      <c r="N4" s="14"/>
      <c r="O4" s="15"/>
      <c r="P4" s="452"/>
      <c r="Q4" s="453"/>
      <c r="R4" s="453"/>
      <c r="S4" s="453"/>
      <c r="T4" s="453"/>
      <c r="U4" s="454"/>
      <c r="V4" s="589"/>
      <c r="W4" s="590"/>
      <c r="X4" s="590"/>
      <c r="Y4" s="590"/>
      <c r="Z4" s="590"/>
      <c r="AA4" s="590"/>
      <c r="AB4" s="590"/>
      <c r="AC4" s="590"/>
      <c r="AD4" s="590"/>
      <c r="AE4" s="590"/>
      <c r="AF4" s="590"/>
      <c r="AG4" s="590"/>
      <c r="AH4" s="590"/>
      <c r="AI4" s="590"/>
      <c r="AJ4" s="590"/>
      <c r="AK4" s="590"/>
      <c r="AL4" s="590"/>
      <c r="AM4" s="590"/>
      <c r="AN4" s="590"/>
      <c r="AO4" s="590"/>
      <c r="AP4" s="590"/>
      <c r="AQ4" s="590"/>
      <c r="AR4" s="590"/>
      <c r="AS4" s="590"/>
      <c r="AT4" s="590"/>
      <c r="AU4" s="590"/>
      <c r="AV4" s="590"/>
      <c r="AW4" s="590"/>
      <c r="AX4" s="590"/>
      <c r="AY4" s="590"/>
      <c r="AZ4" s="591"/>
      <c r="BA4" s="577"/>
      <c r="BB4" s="578"/>
      <c r="BC4" s="578"/>
      <c r="BD4" s="578"/>
      <c r="BE4" s="578"/>
      <c r="BF4" s="579"/>
      <c r="BG4" s="567"/>
    </row>
    <row r="5" spans="1:64" ht="15.6" customHeight="1">
      <c r="A5" s="18"/>
      <c r="BG5" s="20"/>
    </row>
    <row r="6" spans="1:64" ht="31.15" customHeight="1">
      <c r="A6" s="18"/>
      <c r="C6" s="19"/>
      <c r="D6" s="488" t="s">
        <v>2</v>
      </c>
      <c r="E6" s="488"/>
      <c r="F6" s="488"/>
      <c r="G6" s="488"/>
      <c r="J6" s="19"/>
      <c r="K6" s="596" t="str">
        <f>IF('Contexto Proceso'!$B$2="","",'Contexto Proceso'!$B$2)</f>
        <v>Planeación del Sistema de Gestión Integrado</v>
      </c>
      <c r="L6" s="596"/>
      <c r="M6" s="596"/>
      <c r="N6" s="596"/>
      <c r="O6" s="596"/>
      <c r="P6" s="596"/>
      <c r="Q6" s="596"/>
      <c r="R6" s="596"/>
      <c r="S6" s="596"/>
      <c r="T6" s="596"/>
      <c r="U6" s="596"/>
      <c r="V6" s="596"/>
      <c r="W6" s="596"/>
      <c r="X6" s="596"/>
      <c r="Y6" s="596"/>
      <c r="Z6" s="596"/>
      <c r="AA6" s="596"/>
      <c r="AB6" s="596"/>
      <c r="AC6" s="596"/>
      <c r="AD6" s="596"/>
      <c r="AE6" s="596"/>
      <c r="AF6" s="596"/>
      <c r="AG6" s="596"/>
      <c r="AH6" s="596"/>
      <c r="AI6" s="596"/>
      <c r="AJ6" s="596"/>
      <c r="AK6" s="596"/>
      <c r="AL6" s="596"/>
      <c r="AM6" s="596"/>
      <c r="AN6" s="596"/>
      <c r="AO6" s="596"/>
      <c r="AP6" s="596"/>
      <c r="AQ6" s="596"/>
      <c r="AR6" s="596"/>
      <c r="AS6" s="596"/>
      <c r="AT6" s="596"/>
      <c r="AU6" s="596"/>
      <c r="AV6" s="596"/>
      <c r="AW6" s="596"/>
      <c r="AX6" s="596"/>
      <c r="AY6" s="596"/>
      <c r="AZ6" s="596"/>
      <c r="BA6" s="596"/>
      <c r="BB6" s="596"/>
      <c r="BC6" s="596"/>
      <c r="BD6" s="596"/>
      <c r="BE6" s="596"/>
      <c r="BF6" s="596"/>
      <c r="BG6" s="20"/>
    </row>
    <row r="7" spans="1:64" ht="11.45" customHeight="1">
      <c r="A7" s="18"/>
      <c r="C7" s="19"/>
      <c r="D7" s="19"/>
      <c r="E7" s="19"/>
      <c r="F7" s="19"/>
      <c r="H7" s="19"/>
      <c r="I7" s="19"/>
      <c r="J7" s="19"/>
      <c r="O7" s="19"/>
      <c r="P7" s="176"/>
      <c r="Q7" s="176"/>
      <c r="R7" s="176"/>
      <c r="S7" s="176"/>
      <c r="T7" s="19"/>
      <c r="U7" s="19"/>
      <c r="V7" s="21"/>
      <c r="W7" s="21"/>
      <c r="X7" s="21"/>
      <c r="Y7" s="21"/>
      <c r="Z7" s="21"/>
      <c r="AA7" s="21"/>
      <c r="AB7" s="21"/>
      <c r="AC7" s="21"/>
      <c r="AD7" s="21"/>
      <c r="AE7" s="21"/>
      <c r="AF7" s="21"/>
      <c r="AG7" s="21"/>
      <c r="AH7" s="21"/>
      <c r="AI7" s="21"/>
      <c r="AJ7" s="21"/>
      <c r="AK7" s="21"/>
      <c r="AL7" s="21"/>
      <c r="AM7" s="21"/>
      <c r="AN7" s="21"/>
      <c r="AO7" s="21"/>
      <c r="AP7" s="21"/>
      <c r="BG7" s="20"/>
    </row>
    <row r="8" spans="1:64" ht="31.15" customHeight="1">
      <c r="A8" s="18"/>
      <c r="C8" s="19"/>
      <c r="D8" s="488" t="s">
        <v>360</v>
      </c>
      <c r="E8" s="488"/>
      <c r="F8" s="488"/>
      <c r="G8" s="488"/>
      <c r="J8" s="22"/>
      <c r="K8" s="596" t="str">
        <f>IF('Contexto Proceso'!$B$10="","",'Contexto Proceso'!$B$10)</f>
        <v>Realizar una adecuada planeación del sistema de gestión integrado mediante la identificación de requisitos de las normas de calidad y medio ambiente necesarios para el establecidmiento de la información documentada requerida, con el fin de contribuir con la eficacia y efectividad institucional</v>
      </c>
      <c r="L8" s="596"/>
      <c r="M8" s="596"/>
      <c r="N8" s="596"/>
      <c r="O8" s="596"/>
      <c r="P8" s="596"/>
      <c r="Q8" s="596"/>
      <c r="R8" s="596"/>
      <c r="S8" s="596"/>
      <c r="T8" s="596"/>
      <c r="U8" s="596"/>
      <c r="V8" s="596"/>
      <c r="W8" s="596"/>
      <c r="X8" s="596"/>
      <c r="Y8" s="596"/>
      <c r="Z8" s="596"/>
      <c r="AA8" s="596"/>
      <c r="AB8" s="596"/>
      <c r="AC8" s="596"/>
      <c r="AD8" s="596"/>
      <c r="AE8" s="596"/>
      <c r="AF8" s="596"/>
      <c r="AG8" s="596"/>
      <c r="AH8" s="596"/>
      <c r="AI8" s="596"/>
      <c r="AJ8" s="596"/>
      <c r="AK8" s="596"/>
      <c r="AL8" s="596"/>
      <c r="AM8" s="596"/>
      <c r="AN8" s="596"/>
      <c r="AO8" s="596"/>
      <c r="AP8" s="596"/>
      <c r="AQ8" s="596"/>
      <c r="AR8" s="596"/>
      <c r="AS8" s="596"/>
      <c r="AT8" s="596"/>
      <c r="AU8" s="596"/>
      <c r="AV8" s="596"/>
      <c r="AW8" s="596"/>
      <c r="AX8" s="596"/>
      <c r="AY8" s="596"/>
      <c r="AZ8" s="596"/>
      <c r="BA8" s="596"/>
      <c r="BB8" s="596"/>
      <c r="BC8" s="596"/>
      <c r="BD8" s="596"/>
      <c r="BE8" s="596"/>
      <c r="BF8" s="596"/>
      <c r="BG8" s="20"/>
    </row>
    <row r="9" spans="1:64" ht="11.45" customHeight="1">
      <c r="A9" s="18"/>
      <c r="C9" s="19"/>
      <c r="D9" s="176"/>
      <c r="E9" s="176"/>
      <c r="F9" s="176"/>
      <c r="G9" s="176"/>
      <c r="J9" s="22"/>
      <c r="K9" s="177"/>
      <c r="L9" s="177"/>
      <c r="M9" s="177"/>
      <c r="N9" s="177"/>
      <c r="O9" s="177"/>
      <c r="P9" s="177"/>
      <c r="Q9" s="177"/>
      <c r="R9" s="177"/>
      <c r="S9" s="177"/>
      <c r="T9" s="177"/>
      <c r="U9" s="177"/>
      <c r="V9" s="177"/>
      <c r="W9" s="177"/>
      <c r="X9" s="177"/>
      <c r="Y9" s="177"/>
      <c r="Z9" s="177"/>
      <c r="AA9" s="177"/>
      <c r="AB9" s="177"/>
      <c r="AC9" s="177"/>
      <c r="AD9" s="177"/>
      <c r="AE9" s="177"/>
      <c r="AF9" s="177"/>
      <c r="AG9" s="177"/>
      <c r="AH9" s="177"/>
      <c r="AI9" s="177"/>
      <c r="AJ9" s="177"/>
      <c r="AK9" s="177"/>
      <c r="AL9" s="177"/>
      <c r="AM9" s="177"/>
      <c r="AN9" s="177"/>
      <c r="AO9" s="177"/>
      <c r="AP9" s="177"/>
      <c r="AQ9" s="177"/>
      <c r="AR9" s="177"/>
      <c r="AS9" s="177"/>
      <c r="AT9" s="177"/>
      <c r="AU9" s="177"/>
      <c r="AV9" s="177"/>
      <c r="AW9" s="177"/>
      <c r="AX9" s="177"/>
      <c r="AY9" s="177"/>
      <c r="AZ9" s="177"/>
      <c r="BA9" s="177"/>
      <c r="BB9" s="177"/>
      <c r="BG9" s="20"/>
    </row>
    <row r="10" spans="1:64" ht="31.15" customHeight="1">
      <c r="A10" s="18"/>
      <c r="C10" s="19"/>
      <c r="D10" s="488" t="s">
        <v>428</v>
      </c>
      <c r="E10" s="488"/>
      <c r="F10" s="488"/>
      <c r="G10" s="488"/>
      <c r="H10" s="488"/>
      <c r="I10" s="488"/>
      <c r="J10" s="22"/>
      <c r="K10" s="497"/>
      <c r="L10" s="498"/>
      <c r="M10" s="498"/>
      <c r="N10" s="498"/>
      <c r="O10" s="498"/>
      <c r="P10" s="498"/>
      <c r="Q10" s="498"/>
      <c r="R10" s="498"/>
      <c r="S10" s="498"/>
      <c r="T10" s="498"/>
      <c r="U10" s="498"/>
      <c r="V10" s="498"/>
      <c r="W10" s="498"/>
      <c r="X10" s="498"/>
      <c r="Y10" s="498"/>
      <c r="Z10" s="498"/>
      <c r="AA10" s="498"/>
      <c r="AB10" s="498"/>
      <c r="AC10" s="498"/>
      <c r="AD10" s="498"/>
      <c r="AE10" s="498"/>
      <c r="AF10" s="498"/>
      <c r="AG10" s="498"/>
      <c r="AH10" s="498"/>
      <c r="AI10" s="498"/>
      <c r="AJ10" s="499"/>
      <c r="AK10" s="101"/>
      <c r="AL10" s="22"/>
      <c r="AM10" s="22"/>
      <c r="AN10" s="22"/>
      <c r="AO10" s="22"/>
      <c r="AP10" s="22"/>
      <c r="AQ10" s="500" t="s">
        <v>430</v>
      </c>
      <c r="AR10" s="500"/>
      <c r="AS10" s="500"/>
      <c r="AT10" s="500"/>
      <c r="AU10" s="500"/>
      <c r="AV10" s="500"/>
      <c r="AW10" s="595"/>
      <c r="AX10" s="592"/>
      <c r="AY10" s="593"/>
      <c r="AZ10" s="593"/>
      <c r="BA10" s="593"/>
      <c r="BB10" s="593"/>
      <c r="BC10" s="593"/>
      <c r="BD10" s="593"/>
      <c r="BE10" s="593"/>
      <c r="BF10" s="594"/>
      <c r="BG10" s="20"/>
    </row>
    <row r="11" spans="1:64" ht="18" customHeight="1">
      <c r="A11" s="18"/>
      <c r="C11" s="19"/>
      <c r="D11" s="19"/>
      <c r="E11" s="19"/>
      <c r="F11" s="176"/>
      <c r="G11" s="176"/>
      <c r="H11" s="176"/>
      <c r="I11" s="176"/>
      <c r="J11" s="22"/>
      <c r="K11" s="177"/>
      <c r="L11" s="177"/>
      <c r="M11" s="177"/>
      <c r="N11" s="177"/>
      <c r="O11" s="177"/>
      <c r="P11" s="177"/>
      <c r="Q11" s="177"/>
      <c r="R11" s="177"/>
      <c r="S11" s="177"/>
      <c r="T11" s="177"/>
      <c r="U11" s="177"/>
      <c r="V11" s="177"/>
      <c r="W11" s="177"/>
      <c r="X11" s="177"/>
      <c r="Y11" s="177"/>
      <c r="Z11" s="177"/>
      <c r="AA11" s="177"/>
      <c r="AB11" s="177"/>
      <c r="AC11" s="177"/>
      <c r="AD11" s="177"/>
      <c r="AE11" s="177"/>
      <c r="AF11" s="177"/>
      <c r="AG11" s="177"/>
      <c r="AH11" s="177"/>
      <c r="AI11" s="177"/>
      <c r="AJ11" s="177"/>
      <c r="AK11" s="177"/>
      <c r="AL11" s="177"/>
      <c r="AM11" s="177"/>
      <c r="AN11" s="177"/>
      <c r="AO11" s="177"/>
      <c r="AP11" s="177"/>
      <c r="AQ11" s="177"/>
      <c r="AR11" s="177"/>
      <c r="AS11" s="177"/>
      <c r="AT11" s="495" t="s">
        <v>431</v>
      </c>
      <c r="AU11" s="495"/>
      <c r="AV11" s="495"/>
      <c r="AW11" s="495"/>
      <c r="AX11" s="495"/>
      <c r="AY11" s="495"/>
      <c r="AZ11" s="495"/>
      <c r="BA11" s="495"/>
      <c r="BB11" s="495"/>
      <c r="BC11" s="495"/>
      <c r="BG11" s="20"/>
    </row>
    <row r="12" spans="1:64" ht="23.45" customHeight="1">
      <c r="A12" s="18"/>
      <c r="C12" s="19"/>
      <c r="D12" s="19"/>
      <c r="E12" s="19"/>
      <c r="F12" s="176"/>
      <c r="G12" s="176"/>
      <c r="H12" s="176"/>
      <c r="I12" s="176"/>
      <c r="J12" s="22"/>
      <c r="K12" s="177"/>
      <c r="L12" s="177"/>
      <c r="M12" s="177"/>
      <c r="N12" s="177"/>
      <c r="O12" s="177"/>
      <c r="P12" s="177"/>
      <c r="Q12" s="177"/>
      <c r="R12" s="177"/>
      <c r="S12" s="177"/>
      <c r="T12" s="177"/>
      <c r="U12" s="177"/>
      <c r="V12" s="177"/>
      <c r="W12" s="177"/>
      <c r="X12" s="177"/>
      <c r="Y12" s="177"/>
      <c r="Z12" s="177"/>
      <c r="AA12" s="177"/>
      <c r="AB12" s="177"/>
      <c r="AC12" s="177"/>
      <c r="AD12" s="177"/>
      <c r="AE12" s="177"/>
      <c r="AF12" s="177"/>
      <c r="AG12" s="177"/>
      <c r="AH12" s="177"/>
      <c r="AI12" s="177"/>
      <c r="AJ12" s="177"/>
      <c r="AK12" s="177"/>
      <c r="AL12" s="177"/>
      <c r="AM12" s="177"/>
      <c r="AN12" s="177"/>
      <c r="AO12" s="177"/>
      <c r="AP12" s="177"/>
      <c r="AQ12" s="177"/>
      <c r="AR12" s="177"/>
      <c r="AS12" s="177"/>
      <c r="AT12" s="23"/>
      <c r="AU12" s="23"/>
      <c r="AV12" s="23"/>
      <c r="AW12" s="23"/>
      <c r="AX12" s="23"/>
      <c r="AY12" s="23"/>
      <c r="AZ12" s="23"/>
      <c r="BA12" s="23"/>
      <c r="BB12" s="23"/>
      <c r="BC12" s="23"/>
      <c r="BG12" s="20"/>
      <c r="BJ12" s="104" t="s">
        <v>0</v>
      </c>
      <c r="BK12" s="24" t="s">
        <v>432</v>
      </c>
    </row>
    <row r="13" spans="1:64" ht="31.15" customHeight="1">
      <c r="A13" s="18"/>
      <c r="C13" s="19"/>
      <c r="E13" s="22"/>
      <c r="F13" s="22"/>
      <c r="G13" s="22"/>
      <c r="H13" s="22"/>
      <c r="I13" s="22"/>
      <c r="J13" s="22"/>
      <c r="L13" s="22"/>
      <c r="M13" s="500" t="s">
        <v>1</v>
      </c>
      <c r="N13" s="500"/>
      <c r="O13" s="500"/>
      <c r="P13" s="500"/>
      <c r="Q13" s="500"/>
      <c r="R13" s="500"/>
      <c r="S13" s="500"/>
      <c r="T13" s="500"/>
      <c r="U13" s="22"/>
      <c r="V13" s="497"/>
      <c r="W13" s="498"/>
      <c r="X13" s="498"/>
      <c r="Y13" s="498"/>
      <c r="Z13" s="498"/>
      <c r="AA13" s="498"/>
      <c r="AB13" s="498"/>
      <c r="AC13" s="498"/>
      <c r="AD13" s="498"/>
      <c r="AE13" s="498"/>
      <c r="AF13" s="498"/>
      <c r="AG13" s="498"/>
      <c r="AH13" s="498"/>
      <c r="AI13" s="498"/>
      <c r="AJ13" s="499"/>
      <c r="AK13" s="25" t="str">
        <f>IF(V13=Datos!B2,1,IF(V13=Datos!B3,2,IF(V13=Datos!B4,3,IF(V13=Datos!B5,4,IF(V13=Datos!B6,5,"")))))</f>
        <v/>
      </c>
      <c r="AU13" s="177"/>
      <c r="AV13" s="177"/>
      <c r="AW13" s="177"/>
      <c r="AX13" s="177"/>
      <c r="AY13" s="177"/>
      <c r="AZ13" s="177"/>
      <c r="BA13" s="177"/>
      <c r="BB13" s="177"/>
      <c r="BG13" s="20"/>
      <c r="BJ13" s="26">
        <v>1</v>
      </c>
      <c r="BK13" s="26" t="s">
        <v>433</v>
      </c>
      <c r="BL13" s="11" t="s">
        <v>434</v>
      </c>
    </row>
    <row r="14" spans="1:64" ht="30" customHeight="1" thickBot="1">
      <c r="A14" s="34"/>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BG14" s="20"/>
      <c r="BJ14" s="26">
        <v>2</v>
      </c>
      <c r="BK14" s="26" t="s">
        <v>156</v>
      </c>
      <c r="BL14" s="11" t="s">
        <v>435</v>
      </c>
    </row>
    <row r="15" spans="1:64" ht="32.450000000000003" customHeight="1" thickBot="1">
      <c r="A15" s="380" t="str">
        <f>IF(AK13=Datos!$A$6,"IDENTIFICACIÓN DE LA OPORTUNIDAD","IDENTIFICACIÓN DEL RIESGO")</f>
        <v>IDENTIFICACIÓN DEL RIESGO</v>
      </c>
      <c r="B15" s="381"/>
      <c r="C15" s="381"/>
      <c r="D15" s="381"/>
      <c r="E15" s="381"/>
      <c r="F15" s="381"/>
      <c r="G15" s="381"/>
      <c r="H15" s="381"/>
      <c r="I15" s="381"/>
      <c r="J15" s="382"/>
      <c r="K15" s="27"/>
      <c r="L15" s="27"/>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7"/>
      <c r="BJ15" s="26">
        <v>3</v>
      </c>
      <c r="BK15" s="26" t="s">
        <v>436</v>
      </c>
      <c r="BL15" s="11" t="s">
        <v>437</v>
      </c>
    </row>
    <row r="16" spans="1:64" ht="15.6" customHeight="1">
      <c r="A16" s="18"/>
      <c r="B16" s="28"/>
      <c r="C16" s="28"/>
      <c r="D16" s="28"/>
      <c r="E16" s="28"/>
      <c r="F16" s="28"/>
      <c r="G16" s="28"/>
      <c r="H16" s="28"/>
      <c r="I16" s="28"/>
      <c r="J16" s="28"/>
      <c r="BG16" s="20"/>
      <c r="BJ16" s="26">
        <v>4</v>
      </c>
      <c r="BK16" s="26" t="s">
        <v>438</v>
      </c>
      <c r="BL16" s="11" t="s">
        <v>439</v>
      </c>
    </row>
    <row r="17" spans="1:85" ht="15.6" customHeight="1">
      <c r="A17" s="18"/>
      <c r="B17" s="28"/>
      <c r="C17" s="28"/>
      <c r="D17" s="455" t="s">
        <v>440</v>
      </c>
      <c r="E17" s="455"/>
      <c r="F17" s="455"/>
      <c r="G17" s="455"/>
      <c r="H17" s="455"/>
      <c r="I17" s="455"/>
      <c r="J17" s="455"/>
      <c r="K17" s="455"/>
      <c r="L17" s="455"/>
      <c r="M17" s="455"/>
      <c r="N17" s="455"/>
      <c r="O17" s="455"/>
      <c r="P17" s="455"/>
      <c r="Q17" s="455"/>
      <c r="S17" s="455" t="s">
        <v>441</v>
      </c>
      <c r="T17" s="455"/>
      <c r="U17" s="455"/>
      <c r="V17" s="455"/>
      <c r="X17" s="455" t="s">
        <v>442</v>
      </c>
      <c r="Y17" s="455"/>
      <c r="Z17" s="455"/>
      <c r="AA17" s="455"/>
      <c r="AB17" s="455"/>
      <c r="AC17" s="455"/>
      <c r="AD17" s="455"/>
      <c r="AE17" s="455"/>
      <c r="AF17" s="455"/>
      <c r="AG17" s="455"/>
      <c r="AH17" s="455"/>
      <c r="AI17" s="455"/>
      <c r="AJ17" s="455"/>
      <c r="AK17" s="455"/>
      <c r="AL17" s="455"/>
      <c r="AM17" s="455"/>
      <c r="AN17" s="455"/>
      <c r="AO17" s="455"/>
      <c r="AP17" s="455"/>
      <c r="AQ17" s="455"/>
      <c r="AR17" s="455"/>
      <c r="AS17" s="455"/>
      <c r="AT17" s="455"/>
      <c r="AU17" s="455"/>
      <c r="AV17" s="455"/>
      <c r="AW17" s="455"/>
      <c r="AX17" s="455"/>
      <c r="AY17" s="455"/>
      <c r="AZ17" s="455"/>
      <c r="BA17" s="455"/>
      <c r="BB17" s="455"/>
      <c r="BG17" s="20"/>
      <c r="BJ17" s="26">
        <v>5</v>
      </c>
      <c r="BK17" s="26" t="s">
        <v>171</v>
      </c>
      <c r="BL17" s="11" t="s">
        <v>443</v>
      </c>
    </row>
    <row r="18" spans="1:85" ht="31.15" customHeight="1">
      <c r="A18" s="18"/>
      <c r="D18" s="456"/>
      <c r="E18" s="456"/>
      <c r="F18" s="456"/>
      <c r="G18" s="456"/>
      <c r="H18" s="456"/>
      <c r="I18" s="456"/>
      <c r="J18" s="456"/>
      <c r="K18" s="456"/>
      <c r="L18" s="456"/>
      <c r="M18" s="456"/>
      <c r="N18" s="456"/>
      <c r="O18" s="456"/>
      <c r="P18" s="456"/>
      <c r="Q18" s="456"/>
      <c r="S18" s="456"/>
      <c r="T18" s="456"/>
      <c r="U18" s="456"/>
      <c r="V18" s="456"/>
      <c r="X18" s="456"/>
      <c r="Y18" s="456"/>
      <c r="Z18" s="456"/>
      <c r="AA18" s="456"/>
      <c r="AB18" s="456"/>
      <c r="AC18" s="456"/>
      <c r="AD18" s="456"/>
      <c r="AE18" s="456"/>
      <c r="AF18" s="456"/>
      <c r="AG18" s="456"/>
      <c r="AH18" s="456"/>
      <c r="AI18" s="456"/>
      <c r="AJ18" s="456"/>
      <c r="AK18" s="456"/>
      <c r="AL18" s="456"/>
      <c r="AM18" s="456"/>
      <c r="AN18" s="456"/>
      <c r="AO18" s="456"/>
      <c r="AP18" s="456"/>
      <c r="AQ18" s="456"/>
      <c r="AR18" s="456"/>
      <c r="AS18" s="456"/>
      <c r="AT18" s="456"/>
      <c r="AU18" s="456"/>
      <c r="AV18" s="456"/>
      <c r="AW18" s="456"/>
      <c r="AX18" s="456"/>
      <c r="AY18" s="456"/>
      <c r="AZ18" s="456"/>
      <c r="BA18" s="456"/>
      <c r="BB18" s="456"/>
      <c r="BC18" s="456"/>
      <c r="BD18" s="456"/>
      <c r="BE18" s="456"/>
      <c r="BF18" s="456"/>
      <c r="BG18" s="20"/>
    </row>
    <row r="19" spans="1:85" ht="15.6" customHeight="1">
      <c r="A19" s="18"/>
      <c r="B19" s="39"/>
      <c r="C19" s="39"/>
      <c r="D19" s="39"/>
      <c r="E19" s="39"/>
      <c r="BF19" s="140"/>
      <c r="BG19" s="102" t="s">
        <v>22</v>
      </c>
      <c r="BK19" s="11" t="s">
        <v>445</v>
      </c>
      <c r="BL19" s="11" t="s">
        <v>446</v>
      </c>
      <c r="BM19" s="11" t="s">
        <v>447</v>
      </c>
      <c r="BN19" s="11" t="s">
        <v>448</v>
      </c>
      <c r="BO19" s="11" t="s">
        <v>449</v>
      </c>
      <c r="BP19" s="11" t="s">
        <v>450</v>
      </c>
      <c r="BQ19" s="11" t="s">
        <v>451</v>
      </c>
      <c r="BS19" s="11" t="s">
        <v>452</v>
      </c>
      <c r="BT19" s="11" t="s">
        <v>453</v>
      </c>
      <c r="BU19" s="11" t="s">
        <v>454</v>
      </c>
      <c r="BV19" s="11" t="s">
        <v>455</v>
      </c>
      <c r="BW19" s="11" t="s">
        <v>456</v>
      </c>
      <c r="BX19" s="11" t="s">
        <v>457</v>
      </c>
      <c r="BY19" s="11" t="s">
        <v>458</v>
      </c>
      <c r="CA19" s="11" t="s">
        <v>459</v>
      </c>
      <c r="CB19" s="11" t="s">
        <v>460</v>
      </c>
      <c r="CC19" s="11" t="s">
        <v>461</v>
      </c>
      <c r="CD19" s="11" t="s">
        <v>462</v>
      </c>
      <c r="CE19" s="11" t="s">
        <v>463</v>
      </c>
      <c r="CF19" s="11" t="s">
        <v>464</v>
      </c>
      <c r="CG19" s="11" t="s">
        <v>465</v>
      </c>
    </row>
    <row r="20" spans="1:85" ht="15.6" customHeight="1">
      <c r="A20" s="18"/>
      <c r="B20" s="39"/>
      <c r="C20" s="39"/>
      <c r="D20" s="496" t="str">
        <f>IF(AK13=Datos!$A$6,"Nombre de la oportunidad","Nombre del riesgo")</f>
        <v>Nombre del riesgo</v>
      </c>
      <c r="E20" s="496"/>
      <c r="F20" s="496"/>
      <c r="G20" s="496"/>
      <c r="H20" s="496"/>
      <c r="I20" s="496"/>
      <c r="J20" s="496"/>
      <c r="K20" s="496"/>
      <c r="L20" s="496"/>
      <c r="M20" s="496"/>
      <c r="N20" s="496"/>
      <c r="O20" s="496"/>
      <c r="P20" s="496"/>
      <c r="Q20" s="496"/>
      <c r="R20" s="496"/>
      <c r="S20" s="496"/>
      <c r="T20" s="496"/>
      <c r="U20" s="496"/>
      <c r="V20" s="496"/>
      <c r="W20" s="496"/>
      <c r="X20" s="496"/>
      <c r="Y20" s="496"/>
      <c r="Z20" s="496"/>
      <c r="AA20" s="496"/>
      <c r="AB20" s="496"/>
      <c r="AC20" s="496"/>
      <c r="AD20" s="496"/>
      <c r="AE20" s="496"/>
      <c r="AF20" s="496"/>
      <c r="AG20" s="496"/>
      <c r="AH20" s="496"/>
      <c r="AI20" s="496"/>
      <c r="AJ20" s="496"/>
      <c r="AK20" s="496"/>
      <c r="AL20" s="496"/>
      <c r="AM20" s="496"/>
      <c r="AN20" s="496"/>
      <c r="AO20" s="496"/>
      <c r="AP20" s="496"/>
      <c r="AQ20" s="496"/>
      <c r="AR20" s="496"/>
      <c r="AS20" s="496"/>
      <c r="AT20" s="496"/>
      <c r="AU20" s="496"/>
      <c r="AV20" s="496"/>
      <c r="AW20" s="496"/>
      <c r="AX20" s="496"/>
      <c r="AY20" s="496"/>
      <c r="AZ20" s="496"/>
      <c r="BA20" s="496"/>
      <c r="BB20" s="496"/>
      <c r="BC20" s="496"/>
      <c r="BG20" s="20"/>
      <c r="BK20" s="26" t="str">
        <f>IF('Contexto Estrat. Ins'!$C$7&lt;&gt;"",'Contexto Estrat. Ins'!$C$6,"")</f>
        <v>Planta de personal autorizada insuficiente frente al crecimiento de requerimientos por parte de las partes interesadas</v>
      </c>
      <c r="BL20" s="26" t="str">
        <f>IF('Contexto Estrat. Ins'!$C$8&lt;&gt;"",'Contexto Estrat. Ins'!$C$6,"")</f>
        <v>Planta de personal autorizada insuficiente frente al crecimiento de requerimientos por parte de las partes interesadas</v>
      </c>
      <c r="BM20" s="26" t="str">
        <f>IF('Contexto Estrat. Ins'!$C$9&lt;&gt;"",'Contexto Estrat. Ins'!$C$6,"")</f>
        <v>Planta de personal autorizada insuficiente frente al crecimiento de requerimientos por parte de las partes interesadas</v>
      </c>
      <c r="BN20" s="26" t="str">
        <f>IF('Contexto Estrat. Ins'!$C$10&lt;&gt;"",'Contexto Estrat. Ins'!$C$6,"")</f>
        <v>Planta de personal autorizada insuficiente frente al crecimiento de requerimientos por parte de las partes interesadas</v>
      </c>
      <c r="BO20" s="26" t="str">
        <f>IF('Contexto Estrat. Ins'!$C$11&lt;&gt;"",'Contexto Estrat. Ins'!$C$6,"")</f>
        <v/>
      </c>
      <c r="BP20" s="26" t="str">
        <f>IF('Contexto Estrat. Ins'!$C$12&lt;&gt;"",'Contexto Estrat. Ins'!$C$6,"")</f>
        <v/>
      </c>
      <c r="BQ20" s="26" t="str">
        <f>IF($D$29='Contexto Estrat. Ins'!$B$7,BK20,IF($D$29='Contexto Estrat. Ins'!$B$8,BL20,IF($D$29='Contexto Estrat. Ins'!$B$9,BM20,IF($D$29='Contexto Estrat. Ins'!$B$10,BN20,IF($D$29='Contexto Estrat. Ins'!$B$11,BO20,IF($D$29='Contexto Estrat. Ins'!$B$12,BP20,""))))))</f>
        <v/>
      </c>
      <c r="BS20" s="26" t="str">
        <f>IF('Contexto Estrat. Ins'!$C$37&lt;&gt;"",'Contexto Estrat. Ins'!$C$36,"")</f>
        <v>Definición y aplicación de los modelos de riesgo sanitario IVC-SOA e IVC-SOA PAPF</v>
      </c>
      <c r="BT20" s="26" t="str">
        <f>IF('Contexto Estrat. Ins'!$C$38&lt;&gt;"",'Contexto Estrat. Ins'!$C$36,"")</f>
        <v/>
      </c>
      <c r="BU20" s="26" t="str">
        <f>IF('Contexto Estrat. Ins'!$C$39&lt;&gt;"",'Contexto Estrat. Ins'!$C$36,"")</f>
        <v/>
      </c>
      <c r="BV20" s="26" t="str">
        <f>IF('Contexto Estrat. Ins'!$C$40&lt;&gt;"",'Contexto Estrat. Ins'!$C$36,"")</f>
        <v>Definición y aplicación de los modelos de riesgo sanitario IVC-SOA e IVC-SOA PAPF</v>
      </c>
      <c r="BW20" s="26" t="str">
        <f>IF('Contexto Estrat. Ins'!$C$41&lt;&gt;"",'Contexto Estrat. Ins'!$C$36,"")</f>
        <v/>
      </c>
      <c r="BX20" s="26" t="str">
        <f>IF('Contexto Estrat. Ins'!$C$42&lt;&gt;"",'Contexto Estrat. Ins'!$C$36,"")</f>
        <v/>
      </c>
      <c r="BY20" s="26" t="str">
        <f>IF($D$29='Contexto Estrat. Ins'!$B$37,BS20,IF($D$29='Contexto Estrat. Ins'!$B$38,BT20,IF($D$29='Contexto Estrat. Ins'!$B$39,BU20,IF($D$29='Contexto Estrat. Ins'!$B$40,BV20,IF($D$29='Contexto Estrat. Ins'!$B$41,BW20,IF($D$29='Contexto Estrat. Ins'!$B$42,BX20,""))))))</f>
        <v/>
      </c>
      <c r="CA20" s="26" t="str">
        <f>IF('Contexto Estrat. Ins'!$C$17&lt;&gt;"",'Contexto Estrat. Ins'!$C$16,"")</f>
        <v>Aprobación de presupuesto inferior a las necesidades del Invima</v>
      </c>
      <c r="CB20" s="26" t="str">
        <f>IF('Contexto Estrat. Ins'!$C$18&lt;&gt;"",'Contexto Estrat. Ins'!$C$16,"")</f>
        <v>Aprobación de presupuesto inferior a las necesidades del Invima</v>
      </c>
      <c r="CC20" s="26" t="str">
        <f>IF('Contexto Estrat. Ins'!$C$19&lt;&gt;"",'Contexto Estrat. Ins'!$C$16,"")</f>
        <v>Aprobación de presupuesto inferior a las necesidades del Invima</v>
      </c>
      <c r="CD20" s="26" t="str">
        <f>IF('Contexto Estrat. Ins'!$C$20&lt;&gt;"",'Contexto Estrat. Ins'!$C$16,"")</f>
        <v>Aprobación de presupuesto inferior a las necesidades del Invima</v>
      </c>
      <c r="CE20" s="26" t="str">
        <f>IF('Contexto Estrat. Ins'!$C$21&lt;&gt;"",'Contexto Estrat. Ins'!$C$16,"")</f>
        <v/>
      </c>
      <c r="CF20" s="26" t="str">
        <f>IF('Contexto Estrat. Ins'!$C$22&lt;&gt;"",'Contexto Estrat. Ins'!$C$16,"")</f>
        <v/>
      </c>
      <c r="CG20" s="26" t="str">
        <f>IF($D$29='Contexto Estrat. Ins'!$B$17,CA20,IF($D$29='Contexto Estrat. Ins'!$B$18,CB20,IF($D$29='Contexto Estrat. Ins'!$B$19,CC20,IF($D$29='Contexto Estrat. Ins'!$B$20,CD20,IF($D$29='Contexto Estrat. Ins'!$B$21,CE20,IF($D$29='Contexto Estrat. Ins'!$B$22,CF20,""))))))</f>
        <v/>
      </c>
    </row>
    <row r="21" spans="1:85" ht="31.9" customHeight="1">
      <c r="A21" s="18"/>
      <c r="B21" s="39"/>
      <c r="C21" s="39"/>
      <c r="D21" s="489" t="str">
        <f>IF(X18="","",CONCATENATE(D18," ",S18," ",X18))</f>
        <v/>
      </c>
      <c r="E21" s="489"/>
      <c r="F21" s="489"/>
      <c r="G21" s="489"/>
      <c r="H21" s="489"/>
      <c r="I21" s="489"/>
      <c r="J21" s="489"/>
      <c r="K21" s="489"/>
      <c r="L21" s="489"/>
      <c r="M21" s="489"/>
      <c r="N21" s="489"/>
      <c r="O21" s="489"/>
      <c r="P21" s="489"/>
      <c r="Q21" s="489"/>
      <c r="R21" s="489"/>
      <c r="S21" s="489"/>
      <c r="T21" s="489"/>
      <c r="U21" s="489"/>
      <c r="V21" s="489"/>
      <c r="W21" s="489"/>
      <c r="X21" s="489"/>
      <c r="Y21" s="489"/>
      <c r="Z21" s="489"/>
      <c r="AA21" s="489"/>
      <c r="AB21" s="489"/>
      <c r="AC21" s="489"/>
      <c r="AD21" s="489"/>
      <c r="AE21" s="489"/>
      <c r="AF21" s="489"/>
      <c r="AG21" s="489"/>
      <c r="AH21" s="489"/>
      <c r="AI21" s="489"/>
      <c r="AJ21" s="489"/>
      <c r="AK21" s="489"/>
      <c r="AL21" s="489"/>
      <c r="AM21" s="489"/>
      <c r="AN21" s="489"/>
      <c r="AO21" s="489"/>
      <c r="AP21" s="489"/>
      <c r="AQ21" s="489"/>
      <c r="AR21" s="489"/>
      <c r="AS21" s="489"/>
      <c r="AT21" s="489"/>
      <c r="AU21" s="489"/>
      <c r="AV21" s="489"/>
      <c r="AW21" s="489"/>
      <c r="AX21" s="489"/>
      <c r="AY21" s="489"/>
      <c r="AZ21" s="489"/>
      <c r="BA21" s="489"/>
      <c r="BB21" s="489"/>
      <c r="BC21" s="489"/>
      <c r="BD21" s="489"/>
      <c r="BE21" s="489"/>
      <c r="BF21" s="489"/>
      <c r="BG21" s="20"/>
      <c r="BK21" s="26" t="str">
        <f>IF('Contexto Estrat. Ins'!$D$7&lt;&gt;"",'Contexto Estrat. Ins'!$D$6,"")</f>
        <v>Rotación de personal</v>
      </c>
      <c r="BL21" s="26" t="str">
        <f>IF('Contexto Estrat. Ins'!$D$8&lt;&gt;"",'Contexto Estrat. Ins'!$D$6,"")</f>
        <v>Rotación de personal</v>
      </c>
      <c r="BM21" s="26" t="str">
        <f>IF('Contexto Estrat. Ins'!$D$9&lt;&gt;"",'Contexto Estrat. Ins'!$D$6,"")</f>
        <v>Rotación de personal</v>
      </c>
      <c r="BN21" s="26" t="str">
        <f>IF('Contexto Estrat. Ins'!$D$10&lt;&gt;"",'Contexto Estrat. Ins'!$D$6,"")</f>
        <v/>
      </c>
      <c r="BO21" s="26" t="str">
        <f>IF('Contexto Estrat. Ins'!$D$11&lt;&gt;"",'Contexto Estrat. Ins'!$D$6,"")</f>
        <v/>
      </c>
      <c r="BP21" s="26" t="str">
        <f>IF('Contexto Estrat. Ins'!$D$12&lt;&gt;"",'Contexto Estrat. Ins'!$D$6,"")</f>
        <v/>
      </c>
      <c r="BQ21" s="26" t="str">
        <f>IF($D$29='Contexto Estrat. Ins'!$B$7,BK21,IF($D$29='Contexto Estrat. Ins'!$B$8,BL21,IF($D$29='Contexto Estrat. Ins'!$B$9,BM21,IF($D$29='Contexto Estrat. Ins'!$B$10,BN21,IF($D$29='Contexto Estrat. Ins'!$B$11,BO21,IF($D$29='Contexto Estrat. Ins'!$B$12,BP21,""))))))</f>
        <v/>
      </c>
      <c r="BS21" s="26" t="str">
        <f>IF('Contexto Estrat. Ins'!$D$37&lt;&gt;"",'Contexto Estrat. Ins'!$D$36,"")</f>
        <v>Conocimiento técnico del personal del Instituto</v>
      </c>
      <c r="BT21" s="26" t="str">
        <f>IF('Contexto Estrat. Ins'!$D$38&lt;&gt;"",'Contexto Estrat. Ins'!$D$36,"")</f>
        <v>Conocimiento técnico del personal del Instituto</v>
      </c>
      <c r="BU21" s="26" t="str">
        <f>IF('Contexto Estrat. Ins'!$D$39&lt;&gt;"",'Contexto Estrat. Ins'!$D$36,"")</f>
        <v>Conocimiento técnico del personal del Instituto</v>
      </c>
      <c r="BV21" s="26" t="str">
        <f>IF('Contexto Estrat. Ins'!$D$40&lt;&gt;"",'Contexto Estrat. Ins'!$D$36,"")</f>
        <v>Conocimiento técnico del personal del Instituto</v>
      </c>
      <c r="BW21" s="26" t="str">
        <f>IF('Contexto Estrat. Ins'!$D$41&lt;&gt;"",'Contexto Estrat. Ins'!$D$36,"")</f>
        <v/>
      </c>
      <c r="BX21" s="26" t="str">
        <f>IF('Contexto Estrat. Ins'!$D$42&lt;&gt;"",'Contexto Estrat. Ins'!$D$36,"")</f>
        <v/>
      </c>
      <c r="BY21" s="26" t="str">
        <f>IF($D$29='Contexto Estrat. Ins'!$B$37,BS21,IF($D$29='Contexto Estrat. Ins'!$B$38,BT21,IF($D$29='Contexto Estrat. Ins'!$B$39,BU21,IF($D$29='Contexto Estrat. Ins'!$B$40,BV21,IF($D$29='Contexto Estrat. Ins'!$B$41,BW21,IF($D$29='Contexto Estrat. Ins'!$B$42,BX21,""))))))</f>
        <v/>
      </c>
      <c r="CA21" s="26" t="str">
        <f>IF('Contexto Estrat. Ins'!$D$17&lt;&gt;"",'Contexto Estrat. Ins'!$D$16,"")</f>
        <v>Exceso de legislación sanitaria vigente y cambios continuos en la misma</v>
      </c>
      <c r="CB21" s="26" t="str">
        <f>IF('Contexto Estrat. Ins'!$D$18&lt;&gt;"",'Contexto Estrat. Ins'!$D$16,"")</f>
        <v/>
      </c>
      <c r="CC21" s="26" t="str">
        <f>IF('Contexto Estrat. Ins'!$D$19&lt;&gt;"",'Contexto Estrat. Ins'!$D$16,"")</f>
        <v/>
      </c>
      <c r="CD21" s="26" t="str">
        <f>IF('Contexto Estrat. Ins'!$D$20&lt;&gt;"",'Contexto Estrat. Ins'!$D$16,"")</f>
        <v/>
      </c>
      <c r="CE21" s="26" t="str">
        <f>IF('Contexto Estrat. Ins'!$D$21&lt;&gt;"",'Contexto Estrat. Ins'!$D$16,"")</f>
        <v/>
      </c>
      <c r="CF21" s="26" t="str">
        <f>IF('Contexto Estrat. Ins'!$D$22&lt;&gt;"",'Contexto Estrat. Ins'!$D$16,"")</f>
        <v/>
      </c>
      <c r="CG21" s="26" t="str">
        <f>IF($D$29='Contexto Estrat. Ins'!$B$17,CA21,IF($D$29='Contexto Estrat. Ins'!$B$18,CB21,IF($D$29='Contexto Estrat. Ins'!$B$19,CC21,IF($D$29='Contexto Estrat. Ins'!$B$20,CD21,IF($D$29='Contexto Estrat. Ins'!$B$21,CE21,IF($D$29='Contexto Estrat. Ins'!$B$22,CF21,""))))))</f>
        <v/>
      </c>
    </row>
    <row r="22" spans="1:85" ht="15" customHeight="1">
      <c r="A22" s="18"/>
      <c r="D22" s="492" t="s">
        <v>466</v>
      </c>
      <c r="E22" s="492"/>
      <c r="F22" s="492"/>
      <c r="G22" s="492"/>
      <c r="H22" s="492"/>
      <c r="I22" s="492"/>
      <c r="J22" s="492"/>
      <c r="K22" s="492"/>
      <c r="L22" s="492"/>
      <c r="M22" s="492"/>
      <c r="N22" s="492"/>
      <c r="O22" s="492"/>
      <c r="P22" s="492"/>
      <c r="Q22" s="492"/>
      <c r="R22" s="492"/>
      <c r="S22" s="492"/>
      <c r="T22" s="492"/>
      <c r="U22" s="492"/>
      <c r="V22" s="492"/>
      <c r="W22" s="492"/>
      <c r="X22" s="492"/>
      <c r="Y22" s="492"/>
      <c r="Z22" s="492"/>
      <c r="AA22" s="492"/>
      <c r="AB22" s="492"/>
      <c r="AC22" s="492"/>
      <c r="AD22" s="492"/>
      <c r="AE22" s="492"/>
      <c r="AF22" s="492"/>
      <c r="AG22" s="492"/>
      <c r="AH22" s="492"/>
      <c r="AI22" s="492"/>
      <c r="AJ22" s="492"/>
      <c r="AK22" s="492"/>
      <c r="AL22" s="492"/>
      <c r="AM22" s="492"/>
      <c r="AN22" s="492"/>
      <c r="AO22" s="492"/>
      <c r="AP22" s="492"/>
      <c r="AQ22" s="492"/>
      <c r="AR22" s="492"/>
      <c r="AS22" s="492"/>
      <c r="AT22" s="492"/>
      <c r="AU22" s="492"/>
      <c r="AV22" s="492"/>
      <c r="AW22" s="492"/>
      <c r="AX22" s="492"/>
      <c r="AY22" s="492"/>
      <c r="AZ22" s="492"/>
      <c r="BA22" s="492"/>
      <c r="BB22" s="492"/>
      <c r="BC22" s="492"/>
      <c r="BD22" s="492"/>
      <c r="BE22" s="492"/>
      <c r="BF22" s="492"/>
      <c r="BG22" s="20"/>
      <c r="BK22" s="26" t="str">
        <f>IF('Contexto Estrat. Ins'!$E$7&lt;&gt;"",'Contexto Estrat. Ins'!$E$6,"")</f>
        <v>Sistemas de información y plataforma tecnológica obsoleta y vulnerable</v>
      </c>
      <c r="BL22" s="26" t="str">
        <f>IF('Contexto Estrat. Ins'!$E$8&lt;&gt;"",'Contexto Estrat. Ins'!$E$6,"")</f>
        <v>Sistemas de información y plataforma tecnológica obsoleta y vulnerable</v>
      </c>
      <c r="BM22" s="26" t="str">
        <f>IF('Contexto Estrat. Ins'!$E$9&lt;&gt;"",'Contexto Estrat. Ins'!$E$6,"")</f>
        <v>Sistemas de información y plataforma tecnológica obsoleta y vulnerable</v>
      </c>
      <c r="BN22" s="26" t="str">
        <f>IF('Contexto Estrat. Ins'!$E$10&lt;&gt;"",'Contexto Estrat. Ins'!$E$6,"")</f>
        <v>Sistemas de información y plataforma tecnológica obsoleta y vulnerable</v>
      </c>
      <c r="BO22" s="26" t="str">
        <f>IF('Contexto Estrat. Ins'!$E$11&lt;&gt;"",'Contexto Estrat. Ins'!$E$6,"")</f>
        <v/>
      </c>
      <c r="BP22" s="26" t="str">
        <f>IF('Contexto Estrat. Ins'!$E$12&lt;&gt;"",'Contexto Estrat. Ins'!$E$6,"")</f>
        <v/>
      </c>
      <c r="BQ22" s="26" t="str">
        <f>IF($D$29='Contexto Estrat. Ins'!$B$7,BK22,IF($D$29='Contexto Estrat. Ins'!$B$8,BL22,IF($D$29='Contexto Estrat. Ins'!$B$9,BM22,IF($D$29='Contexto Estrat. Ins'!$B$10,BN22,IF($D$29='Contexto Estrat. Ins'!$B$11,BO22,IF($D$29='Contexto Estrat. Ins'!$B$12,BP22,""))))))</f>
        <v/>
      </c>
      <c r="BS22" s="26" t="str">
        <f>IF('Contexto Estrat. Ins'!$E$37&lt;&gt;"",'Contexto Estrat. Ins'!$E$36,"")</f>
        <v/>
      </c>
      <c r="BT22" s="26" t="str">
        <f>IF('Contexto Estrat. Ins'!$E$38&lt;&gt;"",'Contexto Estrat. Ins'!$E$36,"")</f>
        <v>Racionalización de trámites de acuerdo a la normatividad vigente</v>
      </c>
      <c r="BU22" s="26" t="str">
        <f>IF('Contexto Estrat. Ins'!$E$39&lt;&gt;"",'Contexto Estrat. Ins'!$E$36,"")</f>
        <v/>
      </c>
      <c r="BV22" s="26" t="str">
        <f>IF('Contexto Estrat. Ins'!$E$40&lt;&gt;"",'Contexto Estrat. Ins'!$E$36,"")</f>
        <v>Racionalización de trámites de acuerdo a la normatividad vigente</v>
      </c>
      <c r="BW22" s="26" t="str">
        <f>IF('Contexto Estrat. Ins'!$E$41&lt;&gt;"",'Contexto Estrat. Ins'!$E$36,"")</f>
        <v/>
      </c>
      <c r="BX22" s="26" t="str">
        <f>IF('Contexto Estrat. Ins'!$E$42&lt;&gt;"",'Contexto Estrat. Ins'!$E$36,"")</f>
        <v/>
      </c>
      <c r="BY22" s="26" t="str">
        <f>IF($D$29='Contexto Estrat. Ins'!$B$37,BS22,IF($D$29='Contexto Estrat. Ins'!$B$38,BT22,IF($D$29='Contexto Estrat. Ins'!$B$39,BU22,IF($D$29='Contexto Estrat. Ins'!$B$40,BV22,IF($D$29='Contexto Estrat. Ins'!$B$41,BW22,IF($D$29='Contexto Estrat. Ins'!$B$42,BX22,""))))))</f>
        <v/>
      </c>
      <c r="CA22" s="26" t="str">
        <f>IF('Contexto Estrat. Ins'!$E$17&lt;&gt;"",'Contexto Estrat. Ins'!$E$16,"")</f>
        <v>Capacidad de respuesta limitada en la Red Nacional de Laboratorios</v>
      </c>
      <c r="CB22" s="26" t="str">
        <f>IF('Contexto Estrat. Ins'!$E$18&lt;&gt;"",'Contexto Estrat. Ins'!$E$16,"")</f>
        <v/>
      </c>
      <c r="CC22" s="26" t="str">
        <f>IF('Contexto Estrat. Ins'!$E$19&lt;&gt;"",'Contexto Estrat. Ins'!$E$16,"")</f>
        <v/>
      </c>
      <c r="CD22" s="26" t="str">
        <f>IF('Contexto Estrat. Ins'!$E$20&lt;&gt;"",'Contexto Estrat. Ins'!$E$16,"")</f>
        <v/>
      </c>
      <c r="CE22" s="26" t="str">
        <f>IF('Contexto Estrat. Ins'!$E$21&lt;&gt;"",'Contexto Estrat. Ins'!$E$16,"")</f>
        <v/>
      </c>
      <c r="CF22" s="26" t="str">
        <f>IF('Contexto Estrat. Ins'!$E$22&lt;&gt;"",'Contexto Estrat. Ins'!$E$16,"")</f>
        <v/>
      </c>
      <c r="CG22" s="26" t="str">
        <f>IF($D$29='Contexto Estrat. Ins'!$B$17,CA22,IF($D$29='Contexto Estrat. Ins'!$B$18,CB22,IF($D$29='Contexto Estrat. Ins'!$B$19,CC22,IF($D$29='Contexto Estrat. Ins'!$B$20,CD22,IF($D$29='Contexto Estrat. Ins'!$B$21,CE22,IF($D$29='Contexto Estrat. Ins'!$B$22,CF22,""))))))</f>
        <v/>
      </c>
    </row>
    <row r="23" spans="1:85" ht="15" customHeight="1">
      <c r="A23" s="18"/>
      <c r="D23" s="496" t="str">
        <f>IF(AK13=Datos!$A$6,"Explicación de la oportunidad","Explicación del riesgo")</f>
        <v>Explicación del riesgo</v>
      </c>
      <c r="E23" s="496"/>
      <c r="F23" s="496"/>
      <c r="G23" s="496"/>
      <c r="H23" s="496"/>
      <c r="I23" s="496"/>
      <c r="J23" s="496"/>
      <c r="K23" s="496"/>
      <c r="L23" s="496"/>
      <c r="M23" s="496"/>
      <c r="N23" s="496"/>
      <c r="O23" s="496"/>
      <c r="P23" s="496"/>
      <c r="Q23" s="496"/>
      <c r="R23" s="496"/>
      <c r="S23" s="496"/>
      <c r="T23" s="496"/>
      <c r="U23" s="496"/>
      <c r="V23" s="496"/>
      <c r="W23" s="496"/>
      <c r="X23" s="496"/>
      <c r="Y23" s="496"/>
      <c r="Z23" s="496"/>
      <c r="AA23" s="496"/>
      <c r="AB23" s="496"/>
      <c r="AC23" s="496"/>
      <c r="AD23" s="496"/>
      <c r="AE23" s="496"/>
      <c r="AF23" s="496"/>
      <c r="AG23" s="496"/>
      <c r="AH23" s="496"/>
      <c r="AI23" s="496"/>
      <c r="AJ23" s="496"/>
      <c r="AK23" s="496"/>
      <c r="AL23" s="496"/>
      <c r="AM23" s="496"/>
      <c r="AN23" s="496"/>
      <c r="AO23" s="496"/>
      <c r="AP23" s="496"/>
      <c r="AQ23" s="496"/>
      <c r="AR23" s="496"/>
      <c r="AS23" s="30"/>
      <c r="AT23" s="30"/>
      <c r="AU23" s="30"/>
      <c r="AV23" s="30"/>
      <c r="AW23" s="30"/>
      <c r="AX23" s="30"/>
      <c r="AY23" s="490" t="str">
        <f>IF(AK13=Datos!$A$6,"Clase de oportunidad","Clase de riesgo")</f>
        <v>Clase de riesgo</v>
      </c>
      <c r="AZ23" s="490"/>
      <c r="BA23" s="490"/>
      <c r="BB23" s="490"/>
      <c r="BC23" s="490"/>
      <c r="BD23" s="490"/>
      <c r="BE23" s="490"/>
      <c r="BF23" s="490"/>
      <c r="BG23" s="20"/>
      <c r="BK23" s="26" t="str">
        <f>IF('Contexto Estrat. Ins'!$F$7&lt;&gt;"",'Contexto Estrat. Ins'!$F$6,"")</f>
        <v>Información sujeta a divulgación o modificación no autorizada</v>
      </c>
      <c r="BL23" s="26" t="str">
        <f>IF('Contexto Estrat. Ins'!$F$8&lt;&gt;"",'Contexto Estrat. Ins'!$F$6,"")</f>
        <v>Información sujeta a divulgación o modificación no autorizada</v>
      </c>
      <c r="BM23" s="26" t="str">
        <f>IF('Contexto Estrat. Ins'!$F$9&lt;&gt;"",'Contexto Estrat. Ins'!$F$6,"")</f>
        <v>Información sujeta a divulgación o modificación no autorizada</v>
      </c>
      <c r="BN23" s="26" t="str">
        <f>IF('Contexto Estrat. Ins'!$F$10&lt;&gt;"",'Contexto Estrat. Ins'!$F$6,"")</f>
        <v>Información sujeta a divulgación o modificación no autorizada</v>
      </c>
      <c r="BO23" s="26" t="str">
        <f>IF('Contexto Estrat. Ins'!$F$11&lt;&gt;"",'Contexto Estrat. Ins'!$F$6,"")</f>
        <v/>
      </c>
      <c r="BP23" s="26" t="str">
        <f>IF('Contexto Estrat. Ins'!$F$12&lt;&gt;"",'Contexto Estrat. Ins'!$F$6,"")</f>
        <v/>
      </c>
      <c r="BQ23" s="26" t="str">
        <f>IF($D$29='Contexto Estrat. Ins'!$B$7,BK23,IF($D$29='Contexto Estrat. Ins'!$B$8,BL23,IF($D$29='Contexto Estrat. Ins'!$B$9,BM23,IF($D$29='Contexto Estrat. Ins'!$B$10,BN23,IF($D$29='Contexto Estrat. Ins'!$B$11,BO23,IF($D$29='Contexto Estrat. Ins'!$B$12,BP23,""))))))</f>
        <v/>
      </c>
      <c r="BS23" s="26" t="str">
        <f>IF('Contexto Estrat. Ins'!$F$37&lt;&gt;"",'Contexto Estrat. Ins'!$F$36,"")</f>
        <v/>
      </c>
      <c r="BT23" s="26" t="str">
        <f>IF('Contexto Estrat. Ins'!$F$38&lt;&gt;"",'Contexto Estrat. Ins'!$F$36,"")</f>
        <v>Generación de recursos propios por concepto de tarifas y sanciones</v>
      </c>
      <c r="BU23" s="26" t="str">
        <f>IF('Contexto Estrat. Ins'!$F$39&lt;&gt;"",'Contexto Estrat. Ins'!$F$36,"")</f>
        <v/>
      </c>
      <c r="BV23" s="26" t="str">
        <f>IF('Contexto Estrat. Ins'!$F$40&lt;&gt;"",'Contexto Estrat. Ins'!$F$36,"")</f>
        <v/>
      </c>
      <c r="BW23" s="26" t="str">
        <f>IF('Contexto Estrat. Ins'!$F$41&lt;&gt;"",'Contexto Estrat. Ins'!$F$36,"")</f>
        <v/>
      </c>
      <c r="BX23" s="26" t="str">
        <f>IF('Contexto Estrat. Ins'!$F$42&lt;&gt;"",'Contexto Estrat. Ins'!$F$36,"")</f>
        <v/>
      </c>
      <c r="BY23" s="26" t="str">
        <f>IF($D$29='Contexto Estrat. Ins'!$B$37,BS23,IF($D$29='Contexto Estrat. Ins'!$B$38,BT23,IF($D$29='Contexto Estrat. Ins'!$B$39,BU23,IF($D$29='Contexto Estrat. Ins'!$B$40,BV23,IF($D$29='Contexto Estrat. Ins'!$B$41,BW23,IF($D$29='Contexto Estrat. Ins'!$B$42,BX23,""))))))</f>
        <v/>
      </c>
      <c r="CA23" s="26" t="str">
        <f>IF('Contexto Estrat. Ins'!$F$17&lt;&gt;"",'Contexto Estrat. Ins'!$F$16,"")</f>
        <v>Opinión neutral de los ciudadanos con respecto al Invima</v>
      </c>
      <c r="CB23" s="26" t="str">
        <f>IF('Contexto Estrat. Ins'!$F$18&lt;&gt;"",'Contexto Estrat. Ins'!$F$16,"")</f>
        <v>Opinión neutral de los ciudadanos con respecto al Invima</v>
      </c>
      <c r="CC23" s="26" t="str">
        <f>IF('Contexto Estrat. Ins'!$F$19&lt;&gt;"",'Contexto Estrat. Ins'!$F$16,"")</f>
        <v/>
      </c>
      <c r="CD23" s="26" t="str">
        <f>IF('Contexto Estrat. Ins'!$F$20&lt;&gt;"",'Contexto Estrat. Ins'!$F$16,"")</f>
        <v>Opinión neutral de los ciudadanos con respecto al Invima</v>
      </c>
      <c r="CE23" s="26" t="str">
        <f>IF('Contexto Estrat. Ins'!$F$21&lt;&gt;"",'Contexto Estrat. Ins'!$F$16,"")</f>
        <v/>
      </c>
      <c r="CF23" s="26" t="str">
        <f>IF('Contexto Estrat. Ins'!$F$22&lt;&gt;"",'Contexto Estrat. Ins'!$F$16,"")</f>
        <v/>
      </c>
      <c r="CG23" s="26" t="str">
        <f>IF($D$29='Contexto Estrat. Ins'!$B$17,CA23,IF($D$29='Contexto Estrat. Ins'!$B$18,CB23,IF($D$29='Contexto Estrat. Ins'!$B$19,CC23,IF($D$29='Contexto Estrat. Ins'!$B$20,CD23,IF($D$29='Contexto Estrat. Ins'!$B$21,CE23,IF($D$29='Contexto Estrat. Ins'!$B$22,CF23,""))))))</f>
        <v/>
      </c>
    </row>
    <row r="24" spans="1:85" ht="31.15" customHeight="1">
      <c r="A24" s="18"/>
      <c r="D24" s="491" t="s">
        <v>624</v>
      </c>
      <c r="E24" s="491"/>
      <c r="F24" s="491"/>
      <c r="G24" s="491"/>
      <c r="H24" s="491"/>
      <c r="I24" s="491"/>
      <c r="J24" s="491"/>
      <c r="K24" s="491"/>
      <c r="L24" s="491"/>
      <c r="M24" s="491"/>
      <c r="N24" s="491"/>
      <c r="O24" s="491"/>
      <c r="P24" s="491"/>
      <c r="Q24" s="491"/>
      <c r="R24" s="491"/>
      <c r="S24" s="491"/>
      <c r="T24" s="491"/>
      <c r="U24" s="491"/>
      <c r="V24" s="491"/>
      <c r="W24" s="491"/>
      <c r="X24" s="491"/>
      <c r="Y24" s="491"/>
      <c r="Z24" s="491"/>
      <c r="AA24" s="491"/>
      <c r="AB24" s="491"/>
      <c r="AC24" s="491"/>
      <c r="AD24" s="491"/>
      <c r="AE24" s="491"/>
      <c r="AF24" s="491"/>
      <c r="AG24" s="491"/>
      <c r="AH24" s="491"/>
      <c r="AI24" s="491"/>
      <c r="AJ24" s="491"/>
      <c r="AK24" s="491"/>
      <c r="AL24" s="491"/>
      <c r="AM24" s="491"/>
      <c r="AN24" s="491"/>
      <c r="AO24" s="491"/>
      <c r="AP24" s="491"/>
      <c r="AQ24" s="491"/>
      <c r="AR24" s="491"/>
      <c r="AS24" s="491"/>
      <c r="AT24" s="491"/>
      <c r="AU24" s="491"/>
      <c r="AV24" s="491"/>
      <c r="AW24" s="141"/>
      <c r="AX24" s="141"/>
      <c r="AY24" s="456"/>
      <c r="AZ24" s="456"/>
      <c r="BA24" s="456"/>
      <c r="BB24" s="456"/>
      <c r="BC24" s="456"/>
      <c r="BD24" s="456"/>
      <c r="BE24" s="456"/>
      <c r="BF24" s="456"/>
      <c r="BG24" s="20"/>
      <c r="BK24" s="26" t="str">
        <f>IF('Contexto Estrat. Ins'!$G$7&lt;&gt;"",'Contexto Estrat. Ins'!$G$6,"")</f>
        <v>Inoportunidad en la respuesta a trámites y capacidad de respuesta limitada en los laboratorios del Invima</v>
      </c>
      <c r="BL24" s="26" t="str">
        <f>IF('Contexto Estrat. Ins'!$G$8&lt;&gt;"",'Contexto Estrat. Ins'!$G$6,"")</f>
        <v>Inoportunidad en la respuesta a trámites y capacidad de respuesta limitada en los laboratorios del Invima</v>
      </c>
      <c r="BM24" s="26" t="str">
        <f>IF('Contexto Estrat. Ins'!$G$9&lt;&gt;"",'Contexto Estrat. Ins'!$G$6,"")</f>
        <v/>
      </c>
      <c r="BN24" s="26" t="str">
        <f>IF('Contexto Estrat. Ins'!$G$10&lt;&gt;"",'Contexto Estrat. Ins'!$G$6,"")</f>
        <v>Inoportunidad en la respuesta a trámites y capacidad de respuesta limitada en los laboratorios del Invima</v>
      </c>
      <c r="BO24" s="26" t="str">
        <f>IF('Contexto Estrat. Ins'!$G$11&lt;&gt;"",'Contexto Estrat. Ins'!$G$6,"")</f>
        <v/>
      </c>
      <c r="BP24" s="26" t="str">
        <f>IF('Contexto Estrat. Ins'!$G$12&lt;&gt;"",'Contexto Estrat. Ins'!$G$6,"")</f>
        <v/>
      </c>
      <c r="BQ24" s="26" t="str">
        <f>IF($D$29='Contexto Estrat. Ins'!$B$7,BK24,IF($D$29='Contexto Estrat. Ins'!$B$8,BL24,IF($D$29='Contexto Estrat. Ins'!$B$9,BM24,IF($D$29='Contexto Estrat. Ins'!$B$10,BN24,IF($D$29='Contexto Estrat. Ins'!$B$11,BO24,IF($D$29='Contexto Estrat. Ins'!$B$12,BP24,""))))))</f>
        <v/>
      </c>
      <c r="BS24" s="26" t="str">
        <f>IF('Contexto Estrat. Ins'!$G$37&lt;&gt;"",'Contexto Estrat. Ins'!$G$36,"")</f>
        <v>Mantenimiento del Sistema de Gestión Integrado</v>
      </c>
      <c r="BT24" s="26" t="str">
        <f>IF('Contexto Estrat. Ins'!$G$38&lt;&gt;"",'Contexto Estrat. Ins'!$G$36,"")</f>
        <v>Mantenimiento del Sistema de Gestión Integrado</v>
      </c>
      <c r="BU24" s="26" t="str">
        <f>IF('Contexto Estrat. Ins'!$G$39&lt;&gt;"",'Contexto Estrat. Ins'!$G$36,"")</f>
        <v>Mantenimiento del Sistema de Gestión Integrado</v>
      </c>
      <c r="BV24" s="26" t="str">
        <f>IF('Contexto Estrat. Ins'!$G$40&lt;&gt;"",'Contexto Estrat. Ins'!$G$36,"")</f>
        <v>Mantenimiento del Sistema de Gestión Integrado</v>
      </c>
      <c r="BW24" s="26" t="str">
        <f>IF('Contexto Estrat. Ins'!$G$41&lt;&gt;"",'Contexto Estrat. Ins'!$G$36,"")</f>
        <v/>
      </c>
      <c r="BX24" s="26" t="str">
        <f>IF('Contexto Estrat. Ins'!$G$42&lt;&gt;"",'Contexto Estrat. Ins'!$G$36,"")</f>
        <v/>
      </c>
      <c r="BY24" s="26" t="str">
        <f>IF($D$29='Contexto Estrat. Ins'!$B$37,BS24,IF($D$29='Contexto Estrat. Ins'!$B$38,BT24,IF($D$29='Contexto Estrat. Ins'!$B$39,BU24,IF($D$29='Contexto Estrat. Ins'!$B$40,BV24,IF($D$29='Contexto Estrat. Ins'!$B$41,BW24,IF($D$29='Contexto Estrat. Ins'!$B$42,BX24,""))))))</f>
        <v/>
      </c>
      <c r="CA24" s="26" t="str">
        <f>IF('Contexto Estrat. Ins'!$G$17&lt;&gt;"",'Contexto Estrat. Ins'!$G$16,"")</f>
        <v/>
      </c>
      <c r="CB24" s="26" t="str">
        <f>IF('Contexto Estrat. Ins'!$G$18&lt;&gt;"",'Contexto Estrat. Ins'!$G$16,"")</f>
        <v/>
      </c>
      <c r="CC24" s="26" t="str">
        <f>IF('Contexto Estrat. Ins'!$G$19&lt;&gt;"",'Contexto Estrat. Ins'!$G$16,"")</f>
        <v/>
      </c>
      <c r="CD24" s="26" t="str">
        <f>IF('Contexto Estrat. Ins'!$G$20&lt;&gt;"",'Contexto Estrat. Ins'!$G$16,"")</f>
        <v>Percepción negativa por parte de las partes interesadas con respecto a la transparencia de la Entidad</v>
      </c>
      <c r="CE24" s="26" t="str">
        <f>IF('Contexto Estrat. Ins'!$G$21&lt;&gt;"",'Contexto Estrat. Ins'!$G$16,"")</f>
        <v/>
      </c>
      <c r="CF24" s="26" t="str">
        <f>IF('Contexto Estrat. Ins'!$G$22&lt;&gt;"",'Contexto Estrat. Ins'!$G$16,"")</f>
        <v/>
      </c>
      <c r="CG24" s="26" t="str">
        <f>IF($D$29='Contexto Estrat. Ins'!$B$17,CA24,IF($D$29='Contexto Estrat. Ins'!$B$18,CB24,IF($D$29='Contexto Estrat. Ins'!$B$19,CC24,IF($D$29='Contexto Estrat. Ins'!$B$20,CD24,IF($D$29='Contexto Estrat. Ins'!$B$21,CE24,IF($D$29='Contexto Estrat. Ins'!$B$22,CF24,""))))))</f>
        <v/>
      </c>
    </row>
    <row r="25" spans="1:85" s="239" customFormat="1" ht="20.25" customHeight="1">
      <c r="A25" s="241"/>
      <c r="D25" s="240"/>
      <c r="E25" s="240"/>
      <c r="F25" s="240"/>
      <c r="G25" s="240"/>
      <c r="H25" s="240"/>
      <c r="I25" s="240"/>
      <c r="J25" s="240"/>
      <c r="K25" s="240"/>
      <c r="L25" s="240"/>
      <c r="M25" s="240"/>
      <c r="N25" s="240"/>
      <c r="O25" s="240"/>
      <c r="P25" s="240"/>
      <c r="Q25" s="236"/>
      <c r="R25" s="240"/>
      <c r="S25" s="236"/>
      <c r="T25" s="236"/>
      <c r="U25" s="236"/>
      <c r="V25" s="236"/>
      <c r="W25" s="240"/>
      <c r="X25" s="240"/>
      <c r="Y25" s="240"/>
      <c r="Z25" s="240"/>
      <c r="AA25" s="240"/>
      <c r="AB25" s="240"/>
      <c r="AC25" s="240"/>
      <c r="AD25" s="240"/>
      <c r="AE25" s="236"/>
      <c r="AF25" s="240"/>
      <c r="AG25" s="236"/>
      <c r="AH25" s="240"/>
      <c r="AI25" s="240"/>
      <c r="AJ25" s="240"/>
      <c r="AK25" s="240"/>
      <c r="AL25" s="240"/>
      <c r="AM25" s="240"/>
      <c r="AN25" s="240"/>
      <c r="AO25" s="240"/>
      <c r="AP25" s="240"/>
      <c r="AQ25" s="240"/>
      <c r="AR25" s="240"/>
      <c r="AS25" s="240"/>
      <c r="AT25" s="236"/>
      <c r="AU25" s="240"/>
      <c r="AV25" s="240"/>
      <c r="AW25" s="237"/>
      <c r="AX25" s="237"/>
      <c r="AY25" s="238"/>
      <c r="AZ25" s="238"/>
      <c r="BA25" s="238"/>
      <c r="BB25" s="238"/>
      <c r="BC25" s="238"/>
      <c r="BD25" s="238"/>
      <c r="BE25" s="238"/>
      <c r="BF25" s="238"/>
      <c r="BG25" s="242"/>
      <c r="BK25" s="243"/>
      <c r="BL25" s="243"/>
      <c r="BM25" s="243"/>
      <c r="BN25" s="243"/>
      <c r="BO25" s="243"/>
      <c r="BP25" s="243"/>
      <c r="BQ25" s="243"/>
      <c r="BS25" s="243"/>
      <c r="BT25" s="243"/>
      <c r="BU25" s="243"/>
      <c r="BV25" s="243"/>
      <c r="BW25" s="243"/>
      <c r="BX25" s="243"/>
      <c r="BY25" s="243"/>
      <c r="CA25" s="243"/>
      <c r="CB25" s="243"/>
      <c r="CC25" s="243"/>
      <c r="CD25" s="243"/>
      <c r="CE25" s="243"/>
      <c r="CF25" s="243"/>
      <c r="CG25" s="243"/>
    </row>
    <row r="26" spans="1:85" ht="31.15" customHeight="1">
      <c r="A26" s="18"/>
      <c r="C26" s="239"/>
      <c r="D26" s="647" t="s">
        <v>468</v>
      </c>
      <c r="E26" s="648"/>
      <c r="F26" s="648"/>
      <c r="G26" s="648"/>
      <c r="H26" s="648"/>
      <c r="I26" s="648"/>
      <c r="J26" s="648"/>
      <c r="K26" s="648"/>
      <c r="L26" s="648"/>
      <c r="M26" s="648"/>
      <c r="N26" s="648"/>
      <c r="O26" s="648"/>
      <c r="P26" s="249" t="s">
        <v>469</v>
      </c>
      <c r="Q26" s="245"/>
      <c r="R26" s="646" t="s">
        <v>470</v>
      </c>
      <c r="S26" s="646"/>
      <c r="T26" s="245"/>
      <c r="U26" s="246"/>
      <c r="V26" s="236"/>
      <c r="W26" s="647" t="s">
        <v>471</v>
      </c>
      <c r="X26" s="648"/>
      <c r="Y26" s="648"/>
      <c r="Z26" s="648"/>
      <c r="AA26" s="648"/>
      <c r="AB26" s="648"/>
      <c r="AC26" s="648"/>
      <c r="AD26" s="244" t="s">
        <v>469</v>
      </c>
      <c r="AE26" s="245"/>
      <c r="AF26" s="244" t="s">
        <v>470</v>
      </c>
      <c r="AG26" s="246"/>
      <c r="AH26" s="30"/>
      <c r="AI26" s="647" t="s">
        <v>472</v>
      </c>
      <c r="AJ26" s="648"/>
      <c r="AK26" s="648"/>
      <c r="AL26" s="648"/>
      <c r="AM26" s="648"/>
      <c r="AN26" s="648"/>
      <c r="AO26" s="648"/>
      <c r="AP26" s="648"/>
      <c r="AQ26" s="648"/>
      <c r="AR26" s="648"/>
      <c r="AS26" s="244" t="s">
        <v>469</v>
      </c>
      <c r="AT26" s="245"/>
      <c r="AU26" s="645" t="s">
        <v>470</v>
      </c>
      <c r="AV26" s="645"/>
      <c r="AW26" s="247"/>
      <c r="AX26" s="248"/>
      <c r="AY26" s="238"/>
      <c r="AZ26" s="238"/>
      <c r="BA26" s="238"/>
      <c r="BB26" s="238"/>
      <c r="BC26" s="238"/>
      <c r="BD26" s="238"/>
      <c r="BE26" s="238"/>
      <c r="BF26" s="238"/>
      <c r="BG26" s="20"/>
      <c r="BK26" s="26"/>
      <c r="BL26" s="26"/>
      <c r="BM26" s="26"/>
      <c r="BN26" s="26"/>
      <c r="BO26" s="26"/>
      <c r="BP26" s="26"/>
      <c r="BQ26" s="26"/>
      <c r="BS26" s="26"/>
      <c r="BT26" s="26"/>
      <c r="BU26" s="26"/>
      <c r="BV26" s="26"/>
      <c r="BW26" s="26"/>
      <c r="BX26" s="26"/>
      <c r="BY26" s="26"/>
      <c r="CA26" s="26"/>
      <c r="CB26" s="26"/>
      <c r="CC26" s="26"/>
      <c r="CD26" s="26"/>
      <c r="CE26" s="26"/>
      <c r="CF26" s="26"/>
      <c r="CG26" s="26"/>
    </row>
    <row r="27" spans="1:85" ht="15.6" customHeight="1">
      <c r="A27" s="18"/>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29"/>
      <c r="AT27" s="32"/>
      <c r="AU27" s="32"/>
      <c r="AV27" s="32"/>
      <c r="AW27" s="32"/>
      <c r="AX27" s="32"/>
      <c r="AY27" s="32"/>
      <c r="AZ27" s="32"/>
      <c r="BA27" s="32"/>
      <c r="BB27" s="32"/>
      <c r="BG27" s="20"/>
      <c r="BK27" s="26" t="str">
        <f>IF('Contexto Estrat. Ins'!$H$7&lt;&gt;"",'Contexto Estrat. Ins'!$H$6,"")</f>
        <v>Cultura de servicio y herramientas de atención al ciudadano limitadas</v>
      </c>
      <c r="BL27" s="26" t="str">
        <f>IF('Contexto Estrat. Ins'!$H$8&lt;&gt;"",'Contexto Estrat. Ins'!$H$6,"")</f>
        <v>Cultura de servicio y herramientas de atención al ciudadano limitadas</v>
      </c>
      <c r="BM27" s="26" t="str">
        <f>IF('Contexto Estrat. Ins'!$H$9&lt;&gt;"",'Contexto Estrat. Ins'!$H$6,"")</f>
        <v/>
      </c>
      <c r="BN27" s="26" t="str">
        <f>IF('Contexto Estrat. Ins'!$H$10&lt;&gt;"",'Contexto Estrat. Ins'!$H$6,"")</f>
        <v/>
      </c>
      <c r="BO27" s="26" t="str">
        <f>IF('Contexto Estrat. Ins'!$H$11&lt;&gt;"",'Contexto Estrat. Ins'!$H$6,"")</f>
        <v/>
      </c>
      <c r="BP27" s="26" t="str">
        <f>IF('Contexto Estrat. Ins'!$H$12&lt;&gt;"",'Contexto Estrat. Ins'!$H$6,"")</f>
        <v/>
      </c>
      <c r="BQ27" s="26" t="str">
        <f>IF($D$29='Contexto Estrat. Ins'!$B$7,BK27,IF($D$29='Contexto Estrat. Ins'!$B$8,BL27,IF($D$29='Contexto Estrat. Ins'!$B$9,BM27,IF($D$29='Contexto Estrat. Ins'!$B$10,BN27,IF($D$29='Contexto Estrat. Ins'!$B$11,BO27,IF($D$29='Contexto Estrat. Ins'!$B$12,BP27,""))))))</f>
        <v/>
      </c>
      <c r="BS27" s="26" t="str">
        <f>IF('Contexto Estrat. Ins'!$H$37&lt;&gt;"",'Contexto Estrat. Ins'!$H$36,"")</f>
        <v>Enfoque de mejoramiento continuo para el cumplimiento de requisitos legales en seguridad y salud en el trabajo y gestión ambiental</v>
      </c>
      <c r="BT27" s="26" t="str">
        <f>IF('Contexto Estrat. Ins'!$H$38&lt;&gt;"",'Contexto Estrat. Ins'!$H$36,"")</f>
        <v>Enfoque de mejoramiento continuo para el cumplimiento de requisitos legales en seguridad y salud en el trabajo y gestión ambiental</v>
      </c>
      <c r="BU27" s="26" t="str">
        <f>IF('Contexto Estrat. Ins'!$H$39&lt;&gt;"",'Contexto Estrat. Ins'!$H$36,"")</f>
        <v>Enfoque de mejoramiento continuo para el cumplimiento de requisitos legales en seguridad y salud en el trabajo y gestión ambiental</v>
      </c>
      <c r="BV27" s="26" t="str">
        <f>IF('Contexto Estrat. Ins'!$H$40&lt;&gt;"",'Contexto Estrat. Ins'!$H$36,"")</f>
        <v>Enfoque de mejoramiento continuo para el cumplimiento de requisitos legales en seguridad y salud en el trabajo y gestión ambiental</v>
      </c>
      <c r="BW27" s="26" t="str">
        <f>IF('Contexto Estrat. Ins'!$H$41&lt;&gt;"",'Contexto Estrat. Ins'!$H$36,"")</f>
        <v/>
      </c>
      <c r="BX27" s="26" t="str">
        <f>IF('Contexto Estrat. Ins'!$H$42&lt;&gt;"",'Contexto Estrat. Ins'!$H$36,"")</f>
        <v/>
      </c>
      <c r="BY27" s="26" t="str">
        <f>IF($D$29='Contexto Estrat. Ins'!$B$37,BS27,IF($D$29='Contexto Estrat. Ins'!$B$38,BT27,IF($D$29='Contexto Estrat. Ins'!$B$39,BU27,IF($D$29='Contexto Estrat. Ins'!$B$40,BV27,IF($D$29='Contexto Estrat. Ins'!$B$41,BW27,IF($D$29='Contexto Estrat. Ins'!$B$42,BX27,""))))))</f>
        <v/>
      </c>
      <c r="CA27" s="26" t="str">
        <f>IF('Contexto Estrat. Ins'!$H$17&lt;&gt;"",'Contexto Estrat. Ins'!$H$16,"")</f>
        <v>Actos de corrupción e ilegalidad o presión de los diferentes grupos de interés como gremios, actores políticos, usuarios, entidades gubernamentales e internacionales</v>
      </c>
      <c r="CB27" s="26" t="str">
        <f>IF('Contexto Estrat. Ins'!$H$18&lt;&gt;"",'Contexto Estrat. Ins'!$H$16,"")</f>
        <v>Actos de corrupción e ilegalidad o presión de los diferentes grupos de interés como gremios, actores políticos, usuarios, entidades gubernamentales e internacionales</v>
      </c>
      <c r="CC27" s="26" t="str">
        <f>IF('Contexto Estrat. Ins'!$H$19&lt;&gt;"",'Contexto Estrat. Ins'!$H$16,"")</f>
        <v/>
      </c>
      <c r="CD27" s="26" t="str">
        <f>IF('Contexto Estrat. Ins'!$H$20&lt;&gt;"",'Contexto Estrat. Ins'!$H$16,"")</f>
        <v>Actos de corrupción e ilegalidad o presión de los diferentes grupos de interés como gremios, actores políticos, usuarios, entidades gubernamentales e internacionales</v>
      </c>
      <c r="CE27" s="26" t="str">
        <f>IF('Contexto Estrat. Ins'!$H$21&lt;&gt;"",'Contexto Estrat. Ins'!$H$16,"")</f>
        <v/>
      </c>
      <c r="CF27" s="26" t="str">
        <f>IF('Contexto Estrat. Ins'!$H$22&lt;&gt;"",'Contexto Estrat. Ins'!$H$16,"")</f>
        <v/>
      </c>
      <c r="CG27" s="26" t="str">
        <f>IF($D$29='Contexto Estrat. Ins'!$B$17,CA27,IF($D$29='Contexto Estrat. Ins'!$B$18,CB27,IF($D$29='Contexto Estrat. Ins'!$B$19,CC27,IF($D$29='Contexto Estrat. Ins'!$B$20,CD27,IF($D$29='Contexto Estrat. Ins'!$B$21,CE27,IF($D$29='Contexto Estrat. Ins'!$B$22,CF27,""))))))</f>
        <v/>
      </c>
    </row>
    <row r="28" spans="1:85" ht="34.9" customHeight="1">
      <c r="A28" s="18"/>
      <c r="D28" s="376" t="str">
        <f>IF(OR(AK13=Datos!A2,AK13=Datos!A4,AK13=Datos!A5),"Seleccione los Trámites y OPA's posiblemente afectados",IF(AK13=Datos!A3,"Seleccione los Objetivos Estratégicos posiblemente afectados, inciando por el directamente relacionado",IF(AK13=Datos!A6,"Seleccione los Objetivos Estratégicos posiblemente favorecidos, iniciando por el directamente relacionado","")))</f>
        <v/>
      </c>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0"/>
      <c r="AD28" s="493" t="str">
        <f>IF(OR(AK13=Datos!A2,AK13=Datos!A3,AK13=Datos!A4,AK13=Datos!A5),"Seleccione o mencione otros procesos del SIG posiblemente afectados",IF(AK13=Datos!A6,"Seleccione o mencione otros procesos del SIG posiblemente favorecidos",""))</f>
        <v/>
      </c>
      <c r="AE28" s="493"/>
      <c r="AF28" s="493"/>
      <c r="AG28" s="493"/>
      <c r="AH28" s="493"/>
      <c r="AI28" s="493"/>
      <c r="AJ28" s="493"/>
      <c r="AK28" s="493"/>
      <c r="AL28" s="493"/>
      <c r="AM28" s="493"/>
      <c r="AN28" s="493"/>
      <c r="AO28" s="493"/>
      <c r="AP28" s="493"/>
      <c r="AQ28" s="493"/>
      <c r="AR28" s="493"/>
      <c r="AS28" s="493"/>
      <c r="AT28" s="493"/>
      <c r="AU28" s="493"/>
      <c r="AV28" s="493"/>
      <c r="AW28" s="493"/>
      <c r="AX28" s="493"/>
      <c r="AY28" s="493"/>
      <c r="AZ28" s="493"/>
      <c r="BA28" s="493"/>
      <c r="BB28" s="493"/>
      <c r="BC28" s="493"/>
      <c r="BD28" s="493"/>
      <c r="BE28" s="493"/>
      <c r="BF28" s="493"/>
      <c r="BG28" s="20"/>
      <c r="BK28" s="26" t="str">
        <f>IF('Contexto Estrat. Ins'!$I$7&lt;&gt;"",'Contexto Estrat. Ins'!$I$6,"")</f>
        <v/>
      </c>
      <c r="BL28" s="26" t="str">
        <f>IF('Contexto Estrat. Ins'!$I$8&lt;&gt;"",'Contexto Estrat. Ins'!$I$6,"")</f>
        <v/>
      </c>
      <c r="BM28" s="26" t="str">
        <f>IF('Contexto Estrat. Ins'!$I$9&lt;&gt;"",'Contexto Estrat. Ins'!$I$6,"")</f>
        <v>Divulgación de la plataforma estratégica y otros temas de interés inoportuna y que no cubre a la totalidad de los funcionarios y contratistas</v>
      </c>
      <c r="BN28" s="26" t="str">
        <f>IF('Contexto Estrat. Ins'!$I$10&lt;&gt;"",'Contexto Estrat. Ins'!$I$6,"")</f>
        <v/>
      </c>
      <c r="BO28" s="26" t="str">
        <f>IF('Contexto Estrat. Ins'!$I$11&lt;&gt;"",'Contexto Estrat. Ins'!$I$6,"")</f>
        <v/>
      </c>
      <c r="BP28" s="26" t="str">
        <f>IF('Contexto Estrat. Ins'!$I$12&lt;&gt;"",'Contexto Estrat. Ins'!$I$6,"")</f>
        <v/>
      </c>
      <c r="BQ28" s="26" t="str">
        <f>IF($D$29='Contexto Estrat. Ins'!$B$7,BK28,IF($D$29='Contexto Estrat. Ins'!$B$8,BL28,IF($D$29='Contexto Estrat. Ins'!$B$9,BM28,IF($D$29='Contexto Estrat. Ins'!$B$10,BN28,IF($D$29='Contexto Estrat. Ins'!$B$11,BO28,IF($D$29='Contexto Estrat. Ins'!$B$12,BP28,""))))))</f>
        <v/>
      </c>
      <c r="BS28" s="26" t="str">
        <f>IF('Contexto Estrat. Ins'!$I$37&lt;&gt;"",'Contexto Estrat. Ins'!$I$36,"")</f>
        <v>Implementación de nuevos mecanismos de atención a las partes interesadas</v>
      </c>
      <c r="BT28" s="26" t="str">
        <f>IF('Contexto Estrat. Ins'!$I$38&lt;&gt;"",'Contexto Estrat. Ins'!$I$36,"")</f>
        <v>Implementación de nuevos mecanismos de atención a las partes interesadas</v>
      </c>
      <c r="BU28" s="26" t="str">
        <f>IF('Contexto Estrat. Ins'!$I$39&lt;&gt;"",'Contexto Estrat. Ins'!$I$36,"")</f>
        <v/>
      </c>
      <c r="BV28" s="26" t="str">
        <f>IF('Contexto Estrat. Ins'!$I$40&lt;&gt;"",'Contexto Estrat. Ins'!$I$36,"")</f>
        <v>Implementación de nuevos mecanismos de atención a las partes interesadas</v>
      </c>
      <c r="BW28" s="26" t="str">
        <f>IF('Contexto Estrat. Ins'!$I$41&lt;&gt;"",'Contexto Estrat. Ins'!$I$36,"")</f>
        <v/>
      </c>
      <c r="BX28" s="26" t="str">
        <f>IF('Contexto Estrat. Ins'!$I$42&lt;&gt;"",'Contexto Estrat. Ins'!$I$36,"")</f>
        <v/>
      </c>
      <c r="BY28" s="26" t="str">
        <f>IF($D$29='Contexto Estrat. Ins'!$B$37,BS28,IF($D$29='Contexto Estrat. Ins'!$B$38,BT28,IF($D$29='Contexto Estrat. Ins'!$B$39,BU28,IF($D$29='Contexto Estrat. Ins'!$B$40,BV28,IF($D$29='Contexto Estrat. Ins'!$B$41,BW28,IF($D$29='Contexto Estrat. Ins'!$B$42,BX28,""))))))</f>
        <v/>
      </c>
      <c r="CA28" s="26" t="str">
        <f>IF('Contexto Estrat. Ins'!$I$17&lt;&gt;"",'Contexto Estrat. Ins'!$I$16,"")</f>
        <v/>
      </c>
      <c r="CB28" s="26" t="str">
        <f>IF('Contexto Estrat. Ins'!$I$18&lt;&gt;"",'Contexto Estrat. Ins'!$I$16,"")</f>
        <v/>
      </c>
      <c r="CC28" s="26" t="str">
        <f>IF('Contexto Estrat. Ins'!$I$19&lt;&gt;"",'Contexto Estrat. Ins'!$I$16,"")</f>
        <v/>
      </c>
      <c r="CD28" s="26" t="str">
        <f>IF('Contexto Estrat. Ins'!$I$20&lt;&gt;"",'Contexto Estrat. Ins'!$I$16,"")</f>
        <v/>
      </c>
      <c r="CE28" s="26" t="str">
        <f>IF('Contexto Estrat. Ins'!$I$21&lt;&gt;"",'Contexto Estrat. Ins'!$I$16,"")</f>
        <v/>
      </c>
      <c r="CF28" s="26" t="str">
        <f>IF('Contexto Estrat. Ins'!$I$22&lt;&gt;"",'Contexto Estrat. Ins'!$I$16,"")</f>
        <v/>
      </c>
      <c r="CG28" s="26" t="str">
        <f>IF($D$29='Contexto Estrat. Ins'!$B$17,CA28,IF($D$29='Contexto Estrat. Ins'!$B$18,CB28,IF($D$29='Contexto Estrat. Ins'!$B$19,CC28,IF($D$29='Contexto Estrat. Ins'!$B$20,CD28,IF($D$29='Contexto Estrat. Ins'!$B$21,CE28,IF($D$29='Contexto Estrat. Ins'!$B$22,CF28,""))))))</f>
        <v/>
      </c>
    </row>
    <row r="29" spans="1:85" ht="31.15" customHeight="1">
      <c r="A29" s="18"/>
      <c r="D29" s="373"/>
      <c r="E29" s="374"/>
      <c r="F29" s="374"/>
      <c r="G29" s="374"/>
      <c r="H29" s="374"/>
      <c r="I29" s="374"/>
      <c r="J29" s="374"/>
      <c r="K29" s="374"/>
      <c r="L29" s="374"/>
      <c r="M29" s="374"/>
      <c r="N29" s="374"/>
      <c r="O29" s="374"/>
      <c r="P29" s="374"/>
      <c r="Q29" s="374"/>
      <c r="R29" s="374"/>
      <c r="S29" s="374"/>
      <c r="T29" s="374"/>
      <c r="U29" s="374"/>
      <c r="V29" s="374"/>
      <c r="W29" s="374"/>
      <c r="X29" s="374"/>
      <c r="Y29" s="374"/>
      <c r="Z29" s="374"/>
      <c r="AA29" s="374"/>
      <c r="AB29" s="375"/>
      <c r="AC29" s="33"/>
      <c r="AD29" s="494"/>
      <c r="AE29" s="494"/>
      <c r="AF29" s="494"/>
      <c r="AG29" s="494"/>
      <c r="AH29" s="494"/>
      <c r="AI29" s="494"/>
      <c r="AJ29" s="494"/>
      <c r="AK29" s="494"/>
      <c r="AL29" s="494"/>
      <c r="AM29" s="494"/>
      <c r="AN29" s="494"/>
      <c r="AO29" s="494"/>
      <c r="AP29" s="494"/>
      <c r="AQ29" s="494"/>
      <c r="AR29" s="494"/>
      <c r="AS29" s="494"/>
      <c r="AT29" s="494"/>
      <c r="AU29" s="494"/>
      <c r="AV29" s="494"/>
      <c r="AW29" s="494"/>
      <c r="AX29" s="494"/>
      <c r="AY29" s="494"/>
      <c r="AZ29" s="494"/>
      <c r="BA29" s="494"/>
      <c r="BB29" s="494"/>
      <c r="BC29" s="494"/>
      <c r="BD29" s="494"/>
      <c r="BE29" s="494"/>
      <c r="BF29" s="494"/>
      <c r="BG29" s="20"/>
      <c r="BK29" s="26" t="str">
        <f>IF('Contexto Estrat. Ins'!$J$7&lt;&gt;"",'Contexto Estrat. Ins'!$J$6,"")</f>
        <v/>
      </c>
      <c r="BL29" s="26" t="str">
        <f>IF('Contexto Estrat. Ins'!$J$8&lt;&gt;"",'Contexto Estrat. Ins'!$J$6,"")</f>
        <v/>
      </c>
      <c r="BM29" s="26" t="str">
        <f>IF('Contexto Estrat. Ins'!$J$9&lt;&gt;"",'Contexto Estrat. Ins'!$J$6,"")</f>
        <v>Desconocimiento de los funcionarios de las herramientas de gestión y evaluación</v>
      </c>
      <c r="BN29" s="26" t="str">
        <f>IF('Contexto Estrat. Ins'!$J$10&lt;&gt;"",'Contexto Estrat. Ins'!$J$6,"")</f>
        <v>Desconocimiento de los funcionarios de las herramientas de gestión y evaluación</v>
      </c>
      <c r="BO29" s="26" t="str">
        <f>IF('Contexto Estrat. Ins'!$J$11&lt;&gt;"",'Contexto Estrat. Ins'!$J$6,"")</f>
        <v/>
      </c>
      <c r="BP29" s="26" t="str">
        <f>IF('Contexto Estrat. Ins'!$J$12&lt;&gt;"",'Contexto Estrat. Ins'!$J$6,"")</f>
        <v/>
      </c>
      <c r="BQ29" s="26" t="str">
        <f>IF($D$29='Contexto Estrat. Ins'!$B$7,BK29,IF($D$29='Contexto Estrat. Ins'!$B$8,BL29,IF($D$29='Contexto Estrat. Ins'!$B$9,BM29,IF($D$29='Contexto Estrat. Ins'!$B$10,BN29,IF($D$29='Contexto Estrat. Ins'!$B$11,BO29,IF($D$29='Contexto Estrat. Ins'!$B$12,BP29,""))))))</f>
        <v/>
      </c>
      <c r="BS29" s="26" t="str">
        <f>IF('Contexto Estrat. Ins'!$J$37&lt;&gt;"",'Contexto Estrat. Ins'!$J$36,"")</f>
        <v>Reconocimiento como autoridad sanitaria de referencia a nivel nacional e internacional</v>
      </c>
      <c r="BT29" s="26" t="str">
        <f>IF('Contexto Estrat. Ins'!$J$38&lt;&gt;"",'Contexto Estrat. Ins'!$J$36,"")</f>
        <v/>
      </c>
      <c r="BU29" s="26" t="str">
        <f>IF('Contexto Estrat. Ins'!$J$39&lt;&gt;"",'Contexto Estrat. Ins'!$J$36,"")</f>
        <v/>
      </c>
      <c r="BV29" s="26" t="str">
        <f>IF('Contexto Estrat. Ins'!$J$40&lt;&gt;"",'Contexto Estrat. Ins'!$J$36,"")</f>
        <v/>
      </c>
      <c r="BW29" s="26" t="str">
        <f>IF('Contexto Estrat. Ins'!$J$41&lt;&gt;"",'Contexto Estrat. Ins'!$J$36,"")</f>
        <v/>
      </c>
      <c r="BX29" s="26" t="str">
        <f>IF('Contexto Estrat. Ins'!$J$42&lt;&gt;"",'Contexto Estrat. Ins'!$J$36,"")</f>
        <v/>
      </c>
      <c r="BY29" s="26" t="str">
        <f>IF($D$29='Contexto Estrat. Ins'!$B$37,BS29,IF($D$29='Contexto Estrat. Ins'!$B$38,BT29,IF($D$29='Contexto Estrat. Ins'!$B$39,BU29,IF($D$29='Contexto Estrat. Ins'!$B$40,BV29,IF($D$29='Contexto Estrat. Ins'!$B$41,BW29,IF($D$29='Contexto Estrat. Ins'!$B$42,BX29,""))))))</f>
        <v/>
      </c>
      <c r="CA29" s="26" t="str">
        <f>IF('Contexto Estrat. Ins'!$J$17&lt;&gt;"",'Contexto Estrat. Ins'!$J$16,"")</f>
        <v/>
      </c>
      <c r="CB29" s="26" t="str">
        <f>IF('Contexto Estrat. Ins'!$J$18&lt;&gt;"",'Contexto Estrat. Ins'!$J$16,"")</f>
        <v/>
      </c>
      <c r="CC29" s="26" t="str">
        <f>IF('Contexto Estrat. Ins'!$J$19&lt;&gt;"",'Contexto Estrat. Ins'!$J$16,"")</f>
        <v/>
      </c>
      <c r="CD29" s="26" t="str">
        <f>IF('Contexto Estrat. Ins'!$J$20&lt;&gt;"",'Contexto Estrat. Ins'!$J$16,"")</f>
        <v/>
      </c>
      <c r="CE29" s="26" t="str">
        <f>IF('Contexto Estrat. Ins'!$J$21&lt;&gt;"",'Contexto Estrat. Ins'!$J$16,"")</f>
        <v/>
      </c>
      <c r="CF29" s="26" t="str">
        <f>IF('Contexto Estrat. Ins'!$J$22&lt;&gt;"",'Contexto Estrat. Ins'!$J$16,"")</f>
        <v/>
      </c>
      <c r="CG29" s="26" t="str">
        <f>IF($D$29='Contexto Estrat. Ins'!$B$17,CA29,IF($D$29='Contexto Estrat. Ins'!$B$18,CB29,IF($D$29='Contexto Estrat. Ins'!$B$19,CC29,IF($D$29='Contexto Estrat. Ins'!$B$20,CD29,IF($D$29='Contexto Estrat. Ins'!$B$21,CE29,IF($D$29='Contexto Estrat. Ins'!$B$22,CF29,""))))))</f>
        <v/>
      </c>
    </row>
    <row r="30" spans="1:85" ht="31.15" customHeight="1">
      <c r="A30" s="18"/>
      <c r="D30" s="373"/>
      <c r="E30" s="374"/>
      <c r="F30" s="374"/>
      <c r="G30" s="374"/>
      <c r="H30" s="374"/>
      <c r="I30" s="374"/>
      <c r="J30" s="374"/>
      <c r="K30" s="374"/>
      <c r="L30" s="374"/>
      <c r="M30" s="374"/>
      <c r="N30" s="374"/>
      <c r="O30" s="374"/>
      <c r="P30" s="374"/>
      <c r="Q30" s="374"/>
      <c r="R30" s="374"/>
      <c r="S30" s="374"/>
      <c r="T30" s="374"/>
      <c r="U30" s="374"/>
      <c r="V30" s="374"/>
      <c r="W30" s="374"/>
      <c r="X30" s="374"/>
      <c r="Y30" s="374"/>
      <c r="Z30" s="374"/>
      <c r="AA30" s="374"/>
      <c r="AB30" s="375"/>
      <c r="AC30" s="33"/>
      <c r="AD30" s="494"/>
      <c r="AE30" s="494"/>
      <c r="AF30" s="494"/>
      <c r="AG30" s="494"/>
      <c r="AH30" s="494"/>
      <c r="AI30" s="494"/>
      <c r="AJ30" s="494"/>
      <c r="AK30" s="494"/>
      <c r="AL30" s="494"/>
      <c r="AM30" s="494"/>
      <c r="AN30" s="494"/>
      <c r="AO30" s="494"/>
      <c r="AP30" s="494"/>
      <c r="AQ30" s="494"/>
      <c r="AR30" s="494"/>
      <c r="AS30" s="494"/>
      <c r="AT30" s="494"/>
      <c r="AU30" s="494"/>
      <c r="AV30" s="494"/>
      <c r="AW30" s="494"/>
      <c r="AX30" s="494"/>
      <c r="AY30" s="494"/>
      <c r="AZ30" s="494"/>
      <c r="BA30" s="494"/>
      <c r="BB30" s="494"/>
      <c r="BC30" s="494"/>
      <c r="BD30" s="494"/>
      <c r="BE30" s="494"/>
      <c r="BF30" s="494"/>
      <c r="BG30" s="20"/>
      <c r="BK30" s="26" t="str">
        <f>IF('Contexto Estrat. Ins'!$K$7&lt;&gt;"",'Contexto Estrat. Ins'!$K$6,"")</f>
        <v>Modelo de gestión documental poco eficiente</v>
      </c>
      <c r="BL30" s="26" t="str">
        <f>IF('Contexto Estrat. Ins'!$K$8&lt;&gt;"",'Contexto Estrat. Ins'!$K$6,"")</f>
        <v>Modelo de gestión documental poco eficiente</v>
      </c>
      <c r="BM30" s="26" t="str">
        <f>IF('Contexto Estrat. Ins'!$K$9&lt;&gt;"",'Contexto Estrat. Ins'!$K$6,"")</f>
        <v>Modelo de gestión documental poco eficiente</v>
      </c>
      <c r="BN30" s="26" t="str">
        <f>IF('Contexto Estrat. Ins'!$K$10&lt;&gt;"",'Contexto Estrat. Ins'!$K$6,"")</f>
        <v>Modelo de gestión documental poco eficiente</v>
      </c>
      <c r="BO30" s="26" t="str">
        <f>IF('Contexto Estrat. Ins'!$K$11&lt;&gt;"",'Contexto Estrat. Ins'!$K$6,"")</f>
        <v/>
      </c>
      <c r="BP30" s="26" t="str">
        <f>IF('Contexto Estrat. Ins'!$K$12&lt;&gt;"",'Contexto Estrat. Ins'!$K$6,"")</f>
        <v/>
      </c>
      <c r="BQ30" s="26" t="str">
        <f>IF($D$29='Contexto Estrat. Ins'!$B$7,BK30,IF($D$29='Contexto Estrat. Ins'!$B$8,BL30,IF($D$29='Contexto Estrat. Ins'!$B$9,BM30,IF($D$29='Contexto Estrat. Ins'!$B$10,BN30,IF($D$29='Contexto Estrat. Ins'!$B$11,BO30,IF($D$29='Contexto Estrat. Ins'!$B$12,BP30,""))))))</f>
        <v/>
      </c>
      <c r="BS30" s="26" t="str">
        <f>IF('Contexto Estrat. Ins'!$K$37&lt;&gt;"",'Contexto Estrat. Ins'!$K$36,"")</f>
        <v>Acuerdos de cooperación con otros países</v>
      </c>
      <c r="BT30" s="26" t="str">
        <f>IF('Contexto Estrat. Ins'!$K$38&lt;&gt;"",'Contexto Estrat. Ins'!$K$36,"")</f>
        <v/>
      </c>
      <c r="BU30" s="26" t="str">
        <f>IF('Contexto Estrat. Ins'!$K$39&lt;&gt;"",'Contexto Estrat. Ins'!$K$36,"")</f>
        <v/>
      </c>
      <c r="BV30" s="26" t="str">
        <f>IF('Contexto Estrat. Ins'!$K$40&lt;&gt;"",'Contexto Estrat. Ins'!$K$36,"")</f>
        <v/>
      </c>
      <c r="BW30" s="26" t="str">
        <f>IF('Contexto Estrat. Ins'!$K$41&lt;&gt;"",'Contexto Estrat. Ins'!$K$36,"")</f>
        <v/>
      </c>
      <c r="BX30" s="26" t="str">
        <f>IF('Contexto Estrat. Ins'!$K$42&lt;&gt;"",'Contexto Estrat. Ins'!$K$36,"")</f>
        <v/>
      </c>
      <c r="BY30" s="26" t="str">
        <f>IF($D$29='Contexto Estrat. Ins'!$B$37,BS30,IF($D$29='Contexto Estrat. Ins'!$B$38,BT30,IF($D$29='Contexto Estrat. Ins'!$B$39,BU30,IF($D$29='Contexto Estrat. Ins'!$B$40,BV30,IF($D$29='Contexto Estrat. Ins'!$B$41,BW30,IF($D$29='Contexto Estrat. Ins'!$B$42,BX30,""))))))</f>
        <v/>
      </c>
      <c r="CA30" s="26" t="str">
        <f>IF('Contexto Estrat. Ins'!$K$17&lt;&gt;"",'Contexto Estrat. Ins'!$K$16,"")</f>
        <v/>
      </c>
      <c r="CB30" s="26" t="str">
        <f>IF('Contexto Estrat. Ins'!$K$18&lt;&gt;"",'Contexto Estrat. Ins'!$K$16,"")</f>
        <v/>
      </c>
      <c r="CC30" s="26" t="str">
        <f>IF('Contexto Estrat. Ins'!$K$19&lt;&gt;"",'Contexto Estrat. Ins'!$K$16,"")</f>
        <v/>
      </c>
      <c r="CD30" s="26" t="str">
        <f>IF('Contexto Estrat. Ins'!$K$20&lt;&gt;"",'Contexto Estrat. Ins'!$K$16,"")</f>
        <v/>
      </c>
      <c r="CE30" s="26" t="str">
        <f>IF('Contexto Estrat. Ins'!$K$21&lt;&gt;"",'Contexto Estrat. Ins'!$K$16,"")</f>
        <v/>
      </c>
      <c r="CF30" s="26" t="str">
        <f>IF('Contexto Estrat. Ins'!$K$22&lt;&gt;"",'Contexto Estrat. Ins'!$K$16,"")</f>
        <v/>
      </c>
      <c r="CG30" s="26" t="str">
        <f>IF($D$29='Contexto Estrat. Ins'!$B$17,CA30,IF($D$29='Contexto Estrat. Ins'!$B$18,CB30,IF($D$29='Contexto Estrat. Ins'!$B$19,CC30,IF($D$29='Contexto Estrat. Ins'!$B$20,CD30,IF($D$29='Contexto Estrat. Ins'!$B$21,CE30,IF($D$29='Contexto Estrat. Ins'!$B$22,CF30,""))))))</f>
        <v/>
      </c>
    </row>
    <row r="31" spans="1:85" ht="31.15" customHeight="1">
      <c r="A31" s="18"/>
      <c r="D31" s="373"/>
      <c r="E31" s="374"/>
      <c r="F31" s="374"/>
      <c r="G31" s="374"/>
      <c r="H31" s="374"/>
      <c r="I31" s="374"/>
      <c r="J31" s="374"/>
      <c r="K31" s="374"/>
      <c r="L31" s="374"/>
      <c r="M31" s="374"/>
      <c r="N31" s="374"/>
      <c r="O31" s="374"/>
      <c r="P31" s="374"/>
      <c r="Q31" s="374"/>
      <c r="R31" s="374"/>
      <c r="S31" s="374"/>
      <c r="T31" s="374"/>
      <c r="U31" s="374"/>
      <c r="V31" s="374"/>
      <c r="W31" s="374"/>
      <c r="X31" s="374"/>
      <c r="Y31" s="374"/>
      <c r="Z31" s="374"/>
      <c r="AA31" s="374"/>
      <c r="AB31" s="375"/>
      <c r="AC31" s="33"/>
      <c r="AD31" s="494"/>
      <c r="AE31" s="494"/>
      <c r="AF31" s="494"/>
      <c r="AG31" s="494"/>
      <c r="AH31" s="494"/>
      <c r="AI31" s="494"/>
      <c r="AJ31" s="494"/>
      <c r="AK31" s="494"/>
      <c r="AL31" s="494"/>
      <c r="AM31" s="494"/>
      <c r="AN31" s="494"/>
      <c r="AO31" s="494"/>
      <c r="AP31" s="494"/>
      <c r="AQ31" s="494"/>
      <c r="AR31" s="494"/>
      <c r="AS31" s="494"/>
      <c r="AT31" s="494"/>
      <c r="AU31" s="494"/>
      <c r="AV31" s="494"/>
      <c r="AW31" s="494"/>
      <c r="AX31" s="494"/>
      <c r="AY31" s="494"/>
      <c r="AZ31" s="494"/>
      <c r="BA31" s="494"/>
      <c r="BB31" s="494"/>
      <c r="BC31" s="494"/>
      <c r="BD31" s="494"/>
      <c r="BE31" s="494"/>
      <c r="BF31" s="494"/>
      <c r="BG31" s="20"/>
      <c r="BK31" s="26" t="str">
        <f>IF('Contexto Estrat. Ins'!$L$7&lt;&gt;"",'Contexto Estrat. Ins'!$L$6,"")</f>
        <v>Deficiencia en la identificación de controles para mitigación de los riesgos institucionales</v>
      </c>
      <c r="BL31" s="26" t="str">
        <f>IF('Contexto Estrat. Ins'!$L$8&lt;&gt;"",'Contexto Estrat. Ins'!$L$6,"")</f>
        <v>Deficiencia en la identificación de controles para mitigación de los riesgos institucionales</v>
      </c>
      <c r="BM31" s="26" t="str">
        <f>IF('Contexto Estrat. Ins'!$L$9&lt;&gt;"",'Contexto Estrat. Ins'!$L$6,"")</f>
        <v>Deficiencia en la identificación de controles para mitigación de los riesgos institucionales</v>
      </c>
      <c r="BN31" s="26" t="str">
        <f>IF('Contexto Estrat. Ins'!$L$10&lt;&gt;"",'Contexto Estrat. Ins'!$L$6,"")</f>
        <v>Deficiencia en la identificación de controles para mitigación de los riesgos institucionales</v>
      </c>
      <c r="BO31" s="26" t="str">
        <f>IF('Contexto Estrat. Ins'!$L$11&lt;&gt;"",'Contexto Estrat. Ins'!$L$6,"")</f>
        <v/>
      </c>
      <c r="BP31" s="26" t="str">
        <f>IF('Contexto Estrat. Ins'!$L$12&lt;&gt;"",'Contexto Estrat. Ins'!$L$6,"")</f>
        <v/>
      </c>
      <c r="BQ31" s="26" t="str">
        <f>IF($D$29='Contexto Estrat. Ins'!$B$7,BK31,IF($D$29='Contexto Estrat. Ins'!$B$8,BL31,IF($D$29='Contexto Estrat. Ins'!$B$9,BM31,IF($D$29='Contexto Estrat. Ins'!$B$10,BN31,IF($D$29='Contexto Estrat. Ins'!$B$11,BO31,IF($D$29='Contexto Estrat. Ins'!$B$12,BP31,""))))))</f>
        <v/>
      </c>
      <c r="BS31" s="26" t="str">
        <f>IF('Contexto Estrat. Ins'!$L$37&lt;&gt;"",'Contexto Estrat. Ins'!$L$36,"")</f>
        <v>Planeación en los programas y proyectos institucionales</v>
      </c>
      <c r="BT31" s="26" t="str">
        <f>IF('Contexto Estrat. Ins'!$L$38&lt;&gt;"",'Contexto Estrat. Ins'!$L$36,"")</f>
        <v>Planeación en los programas y proyectos institucionales</v>
      </c>
      <c r="BU31" s="26" t="str">
        <f>IF('Contexto Estrat. Ins'!$L$39&lt;&gt;"",'Contexto Estrat. Ins'!$L$36,"")</f>
        <v>Planeación en los programas y proyectos institucionales</v>
      </c>
      <c r="BV31" s="26" t="str">
        <f>IF('Contexto Estrat. Ins'!$L$40&lt;&gt;"",'Contexto Estrat. Ins'!$L$36,"")</f>
        <v>Planeación en los programas y proyectos institucionales</v>
      </c>
      <c r="BW31" s="26" t="str">
        <f>IF('Contexto Estrat. Ins'!$L$41&lt;&gt;"",'Contexto Estrat. Ins'!$L$36,"")</f>
        <v/>
      </c>
      <c r="BX31" s="26" t="str">
        <f>IF('Contexto Estrat. Ins'!$L$42&lt;&gt;"",'Contexto Estrat. Ins'!$L$36,"")</f>
        <v/>
      </c>
      <c r="BY31" s="26" t="str">
        <f>IF($D$29='Contexto Estrat. Ins'!$B$37,BS31,IF($D$29='Contexto Estrat. Ins'!$B$38,BT31,IF($D$29='Contexto Estrat. Ins'!$B$39,BU31,IF($D$29='Contexto Estrat. Ins'!$B$40,BV31,IF($D$29='Contexto Estrat. Ins'!$B$41,BW31,IF($D$29='Contexto Estrat. Ins'!$B$42,BX31,""))))))</f>
        <v/>
      </c>
      <c r="CA31" s="26" t="str">
        <f>IF('Contexto Estrat. Ins'!$L$17&lt;&gt;"",'Contexto Estrat. Ins'!$L$16,"")</f>
        <v/>
      </c>
      <c r="CB31" s="26" t="str">
        <f>IF('Contexto Estrat. Ins'!$L$18&lt;&gt;"",'Contexto Estrat. Ins'!$L$16,"")</f>
        <v/>
      </c>
      <c r="CC31" s="26" t="str">
        <f>IF('Contexto Estrat. Ins'!$L$19&lt;&gt;"",'Contexto Estrat. Ins'!$L$16,"")</f>
        <v/>
      </c>
      <c r="CD31" s="26" t="str">
        <f>IF('Contexto Estrat. Ins'!$L$20&lt;&gt;"",'Contexto Estrat. Ins'!$L$16,"")</f>
        <v/>
      </c>
      <c r="CE31" s="26" t="str">
        <f>IF('Contexto Estrat. Ins'!$L$21&lt;&gt;"",'Contexto Estrat. Ins'!$L$16,"")</f>
        <v/>
      </c>
      <c r="CF31" s="26" t="str">
        <f>IF('Contexto Estrat. Ins'!$L$22&lt;&gt;"",'Contexto Estrat. Ins'!$L$16,"")</f>
        <v/>
      </c>
      <c r="CG31" s="26" t="str">
        <f>IF($D$29='Contexto Estrat. Ins'!$B$17,CA31,IF($D$29='Contexto Estrat. Ins'!$B$18,CB31,IF($D$29='Contexto Estrat. Ins'!$B$19,CC31,IF($D$29='Contexto Estrat. Ins'!$B$20,CD31,IF($D$29='Contexto Estrat. Ins'!$B$21,CE31,IF($D$29='Contexto Estrat. Ins'!$B$22,CF31,""))))))</f>
        <v/>
      </c>
    </row>
    <row r="32" spans="1:85" ht="31.15" customHeight="1">
      <c r="A32" s="18"/>
      <c r="D32" s="373"/>
      <c r="E32" s="374"/>
      <c r="F32" s="374"/>
      <c r="G32" s="374"/>
      <c r="H32" s="374"/>
      <c r="I32" s="374"/>
      <c r="J32" s="374"/>
      <c r="K32" s="374"/>
      <c r="L32" s="374"/>
      <c r="M32" s="374"/>
      <c r="N32" s="374"/>
      <c r="O32" s="374"/>
      <c r="P32" s="374"/>
      <c r="Q32" s="374"/>
      <c r="R32" s="374"/>
      <c r="S32" s="374"/>
      <c r="T32" s="374"/>
      <c r="U32" s="374"/>
      <c r="V32" s="374"/>
      <c r="W32" s="374"/>
      <c r="X32" s="374"/>
      <c r="Y32" s="374"/>
      <c r="Z32" s="374"/>
      <c r="AA32" s="374"/>
      <c r="AB32" s="375"/>
      <c r="AC32" s="33"/>
      <c r="AD32" s="494"/>
      <c r="AE32" s="494"/>
      <c r="AF32" s="494"/>
      <c r="AG32" s="494"/>
      <c r="AH32" s="494"/>
      <c r="AI32" s="494"/>
      <c r="AJ32" s="494"/>
      <c r="AK32" s="494"/>
      <c r="AL32" s="494"/>
      <c r="AM32" s="494"/>
      <c r="AN32" s="494"/>
      <c r="AO32" s="494"/>
      <c r="AP32" s="494"/>
      <c r="AQ32" s="494"/>
      <c r="AR32" s="494"/>
      <c r="AS32" s="494"/>
      <c r="AT32" s="494"/>
      <c r="AU32" s="494"/>
      <c r="AV32" s="494"/>
      <c r="AW32" s="494"/>
      <c r="AX32" s="494"/>
      <c r="AY32" s="494"/>
      <c r="AZ32" s="494"/>
      <c r="BA32" s="494"/>
      <c r="BB32" s="494"/>
      <c r="BC32" s="494"/>
      <c r="BD32" s="494"/>
      <c r="BE32" s="494"/>
      <c r="BF32" s="494"/>
      <c r="BG32" s="20"/>
      <c r="BK32" s="26" t="str">
        <f>IF('Contexto Estrat. Ins'!$M$7&lt;&gt;"",'Contexto Estrat. Ins'!$M$6,"")</f>
        <v>Insuficiente unificación de criterios técnico y legal</v>
      </c>
      <c r="BL32" s="26" t="str">
        <f>IF('Contexto Estrat. Ins'!$M$8&lt;&gt;"",'Contexto Estrat. Ins'!$M$6,"")</f>
        <v>Insuficiente unificación de criterios técnico y legal</v>
      </c>
      <c r="BM32" s="26" t="str">
        <f>IF('Contexto Estrat. Ins'!$M$9&lt;&gt;"",'Contexto Estrat. Ins'!$M$6,"")</f>
        <v>Insuficiente unificación de criterios técnico y legal</v>
      </c>
      <c r="BN32" s="26" t="str">
        <f>IF('Contexto Estrat. Ins'!$M$10&lt;&gt;"",'Contexto Estrat. Ins'!$M$6,"")</f>
        <v>Insuficiente unificación de criterios técnico y legal</v>
      </c>
      <c r="BO32" s="26" t="str">
        <f>IF('Contexto Estrat. Ins'!$M$11&lt;&gt;"",'Contexto Estrat. Ins'!$M$6,"")</f>
        <v/>
      </c>
      <c r="BP32" s="26" t="str">
        <f>IF('Contexto Estrat. Ins'!$M$12&lt;&gt;"",'Contexto Estrat. Ins'!$M$6,"")</f>
        <v/>
      </c>
      <c r="BQ32" s="26" t="str">
        <f>IF($D$29='Contexto Estrat. Ins'!$B$7,BK32,IF($D$29='Contexto Estrat. Ins'!$B$8,BL32,IF($D$29='Contexto Estrat. Ins'!$B$9,BM32,IF($D$29='Contexto Estrat. Ins'!$B$10,BN32,IF($D$29='Contexto Estrat. Ins'!$B$11,BO32,IF($D$29='Contexto Estrat. Ins'!$B$12,BP32,""))))))</f>
        <v/>
      </c>
      <c r="BS32" s="26" t="str">
        <f>IF('Contexto Estrat. Ins'!$M$37&lt;&gt;"",'Contexto Estrat. Ins'!$M$36,"")</f>
        <v>Adecuada divulgación de la plataforma estratégica y otros temas de interés</v>
      </c>
      <c r="BT32" s="26" t="str">
        <f>IF('Contexto Estrat. Ins'!$M$38&lt;&gt;"",'Contexto Estrat. Ins'!$M$36,"")</f>
        <v/>
      </c>
      <c r="BU32" s="26" t="str">
        <f>IF('Contexto Estrat. Ins'!$M$39&lt;&gt;"",'Contexto Estrat. Ins'!$M$36,"")</f>
        <v/>
      </c>
      <c r="BV32" s="26" t="str">
        <f>IF('Contexto Estrat. Ins'!$M$40&lt;&gt;"",'Contexto Estrat. Ins'!$M$36,"")</f>
        <v>Adecuada divulgación de la plataforma estratégica y otros temas de interés</v>
      </c>
      <c r="BW32" s="26" t="str">
        <f>IF('Contexto Estrat. Ins'!$M$41&lt;&gt;"",'Contexto Estrat. Ins'!$M$36,"")</f>
        <v/>
      </c>
      <c r="BX32" s="26" t="str">
        <f>IF('Contexto Estrat. Ins'!$M$42&lt;&gt;"",'Contexto Estrat. Ins'!$M$36,"")</f>
        <v/>
      </c>
      <c r="BY32" s="26" t="str">
        <f>IF($D$29='Contexto Estrat. Ins'!$B$37,BS32,IF($D$29='Contexto Estrat. Ins'!$B$38,BT32,IF($D$29='Contexto Estrat. Ins'!$B$39,BU32,IF($D$29='Contexto Estrat. Ins'!$B$40,BV32,IF($D$29='Contexto Estrat. Ins'!$B$41,BW32,IF($D$29='Contexto Estrat. Ins'!$B$42,BX32,""))))))</f>
        <v/>
      </c>
      <c r="CA32" s="26" t="str">
        <f>IF('Contexto Estrat. Ins'!$M$17&lt;&gt;"",'Contexto Estrat. Ins'!$M$16,"")</f>
        <v/>
      </c>
      <c r="CB32" s="26" t="str">
        <f>IF('Contexto Estrat. Ins'!$M$18&lt;&gt;"",'Contexto Estrat. Ins'!$M$16,"")</f>
        <v/>
      </c>
      <c r="CC32" s="26" t="str">
        <f>IF('Contexto Estrat. Ins'!$M$19&lt;&gt;"",'Contexto Estrat. Ins'!$M$16,"")</f>
        <v/>
      </c>
      <c r="CD32" s="26" t="str">
        <f>IF('Contexto Estrat. Ins'!$M$20&lt;&gt;"",'Contexto Estrat. Ins'!$M$16,"")</f>
        <v/>
      </c>
      <c r="CE32" s="26" t="str">
        <f>IF('Contexto Estrat. Ins'!$M$21&lt;&gt;"",'Contexto Estrat. Ins'!$M$16,"")</f>
        <v/>
      </c>
      <c r="CF32" s="26" t="str">
        <f>IF('Contexto Estrat. Ins'!$M$22&lt;&gt;"",'Contexto Estrat. Ins'!$M$16,"")</f>
        <v/>
      </c>
      <c r="CG32" s="26" t="str">
        <f>IF($D$29='Contexto Estrat. Ins'!$B$17,CA32,IF($D$29='Contexto Estrat. Ins'!$B$18,CB32,IF($D$29='Contexto Estrat. Ins'!$B$19,CC32,IF($D$29='Contexto Estrat. Ins'!$B$20,CD32,IF($D$29='Contexto Estrat. Ins'!$B$21,CE32,IF($D$29='Contexto Estrat. Ins'!$B$22,CF32,""))))))</f>
        <v/>
      </c>
    </row>
    <row r="33" spans="1:86" ht="31.15" customHeight="1">
      <c r="A33" s="18"/>
      <c r="D33" s="373"/>
      <c r="E33" s="374"/>
      <c r="F33" s="374"/>
      <c r="G33" s="374"/>
      <c r="H33" s="374"/>
      <c r="I33" s="374"/>
      <c r="J33" s="374"/>
      <c r="K33" s="374"/>
      <c r="L33" s="374"/>
      <c r="M33" s="374"/>
      <c r="N33" s="374"/>
      <c r="O33" s="374"/>
      <c r="P33" s="374"/>
      <c r="Q33" s="374"/>
      <c r="R33" s="374"/>
      <c r="S33" s="374"/>
      <c r="T33" s="374"/>
      <c r="U33" s="374"/>
      <c r="V33" s="374"/>
      <c r="W33" s="374"/>
      <c r="X33" s="374"/>
      <c r="Y33" s="374"/>
      <c r="Z33" s="374"/>
      <c r="AA33" s="374"/>
      <c r="AB33" s="375"/>
      <c r="AC33" s="33"/>
      <c r="AD33" s="494"/>
      <c r="AE33" s="494"/>
      <c r="AF33" s="494"/>
      <c r="AG33" s="494"/>
      <c r="AH33" s="494"/>
      <c r="AI33" s="494"/>
      <c r="AJ33" s="494"/>
      <c r="AK33" s="494"/>
      <c r="AL33" s="494"/>
      <c r="AM33" s="494"/>
      <c r="AN33" s="494"/>
      <c r="AO33" s="494"/>
      <c r="AP33" s="494"/>
      <c r="AQ33" s="494"/>
      <c r="AR33" s="494"/>
      <c r="AS33" s="494"/>
      <c r="AT33" s="494"/>
      <c r="AU33" s="494"/>
      <c r="AV33" s="494"/>
      <c r="AW33" s="494"/>
      <c r="AX33" s="494"/>
      <c r="AY33" s="494"/>
      <c r="AZ33" s="494"/>
      <c r="BA33" s="494"/>
      <c r="BB33" s="494"/>
      <c r="BC33" s="494"/>
      <c r="BD33" s="494"/>
      <c r="BE33" s="494"/>
      <c r="BF33" s="494"/>
      <c r="BG33" s="20"/>
      <c r="BK33" s="26" t="str">
        <f>IF('Contexto Estrat. Ins'!$N$7&lt;&gt;"",'Contexto Estrat. Ins'!$N$6,"")</f>
        <v/>
      </c>
      <c r="BL33" s="26" t="str">
        <f>IF('Contexto Estrat. Ins'!$N$8&lt;&gt;"",'Contexto Estrat. Ins'!$N$6,"")</f>
        <v/>
      </c>
      <c r="BM33" s="26" t="str">
        <f>IF('Contexto Estrat. Ins'!$N$9&lt;&gt;"",'Contexto Estrat. Ins'!$N$6,"")</f>
        <v/>
      </c>
      <c r="BN33" s="26" t="str">
        <f>IF('Contexto Estrat. Ins'!$N$10&lt;&gt;"",'Contexto Estrat. Ins'!$N$6,"")</f>
        <v/>
      </c>
      <c r="BO33" s="26" t="str">
        <f>IF('Contexto Estrat. Ins'!$N$11&lt;&gt;"",'Contexto Estrat. Ins'!$N$6,"")</f>
        <v/>
      </c>
      <c r="BP33" s="26" t="str">
        <f>IF('Contexto Estrat. Ins'!$N$12&lt;&gt;"",'Contexto Estrat. Ins'!$N$6,"")</f>
        <v/>
      </c>
      <c r="BQ33" s="26" t="str">
        <f>IF($D$29='Contexto Estrat. Ins'!$B$7,BK33,IF($D$29='Contexto Estrat. Ins'!$B$8,BL33,IF($D$29='Contexto Estrat. Ins'!$B$9,BM33,IF($D$29='Contexto Estrat. Ins'!$B$10,BN33,IF($D$29='Contexto Estrat. Ins'!$B$11,BO33,IF($D$29='Contexto Estrat. Ins'!$B$12,BP33,""))))))</f>
        <v/>
      </c>
      <c r="BS33" s="26" t="str">
        <f>IF('Contexto Estrat. Ins'!$N$37&lt;&gt;"",'Contexto Estrat. Ins'!$N$36,"")</f>
        <v/>
      </c>
      <c r="BT33" s="26" t="str">
        <f>IF('Contexto Estrat. Ins'!$N$38&lt;&gt;"",'Contexto Estrat. Ins'!$N$36,"")</f>
        <v/>
      </c>
      <c r="BU33" s="26" t="str">
        <f>IF('Contexto Estrat. Ins'!$N$39&lt;&gt;"",'Contexto Estrat. Ins'!$N$36,"")</f>
        <v/>
      </c>
      <c r="BV33" s="26" t="str">
        <f>IF('Contexto Estrat. Ins'!$N$40&lt;&gt;"",'Contexto Estrat. Ins'!$N$36,"")</f>
        <v/>
      </c>
      <c r="BW33" s="26" t="str">
        <f>IF('Contexto Estrat. Ins'!$N$41&lt;&gt;"",'Contexto Estrat. Ins'!$N$36,"")</f>
        <v/>
      </c>
      <c r="BX33" s="26" t="str">
        <f>IF('Contexto Estrat. Ins'!$N$42&lt;&gt;"",'Contexto Estrat. Ins'!$N$36,"")</f>
        <v/>
      </c>
      <c r="BY33" s="26" t="str">
        <f>IF($D$29='Contexto Estrat. Ins'!$B$37,BS33,IF($D$29='Contexto Estrat. Ins'!$B$38,BT33,IF($D$29='Contexto Estrat. Ins'!$B$39,BU33,IF($D$29='Contexto Estrat. Ins'!$B$40,BV33,IF($D$29='Contexto Estrat. Ins'!$B$41,BW33,IF($D$29='Contexto Estrat. Ins'!$B$42,BX33,""))))))</f>
        <v/>
      </c>
      <c r="CA33" s="26" t="str">
        <f>IF('Contexto Estrat. Ins'!$N$17&lt;&gt;"",'Contexto Estrat. Ins'!$N$16,"")</f>
        <v/>
      </c>
      <c r="CB33" s="26" t="str">
        <f>IF('Contexto Estrat. Ins'!$N$18&lt;&gt;"",'Contexto Estrat. Ins'!$N$16,"")</f>
        <v/>
      </c>
      <c r="CC33" s="26" t="str">
        <f>IF('Contexto Estrat. Ins'!$N$19&lt;&gt;"",'Contexto Estrat. Ins'!$N$16,"")</f>
        <v/>
      </c>
      <c r="CD33" s="26" t="str">
        <f>IF('Contexto Estrat. Ins'!$N$20&lt;&gt;"",'Contexto Estrat. Ins'!$N$16,"")</f>
        <v/>
      </c>
      <c r="CE33" s="26" t="str">
        <f>IF('Contexto Estrat. Ins'!$N$21&lt;&gt;"",'Contexto Estrat. Ins'!$N$16,"")</f>
        <v/>
      </c>
      <c r="CF33" s="26" t="str">
        <f>IF('Contexto Estrat. Ins'!$N$22&lt;&gt;"",'Contexto Estrat. Ins'!$N$16,"")</f>
        <v/>
      </c>
      <c r="CG33" s="26" t="str">
        <f>IF($D$29='Contexto Estrat. Ins'!$B$17,CA33,IF($D$29='Contexto Estrat. Ins'!$B$18,CB33,IF($D$29='Contexto Estrat. Ins'!$B$19,CC33,IF($D$29='Contexto Estrat. Ins'!$B$20,CD33,IF($D$29='Contexto Estrat. Ins'!$B$21,CE33,IF($D$29='Contexto Estrat. Ins'!$B$22,CF33,""))))))</f>
        <v/>
      </c>
    </row>
    <row r="34" spans="1:86" ht="31.15" customHeight="1">
      <c r="A34" s="18"/>
      <c r="D34" s="373"/>
      <c r="E34" s="374"/>
      <c r="F34" s="374"/>
      <c r="G34" s="374"/>
      <c r="H34" s="374"/>
      <c r="I34" s="374"/>
      <c r="J34" s="374"/>
      <c r="K34" s="374"/>
      <c r="L34" s="374"/>
      <c r="M34" s="374"/>
      <c r="N34" s="374"/>
      <c r="O34" s="374"/>
      <c r="P34" s="374"/>
      <c r="Q34" s="374"/>
      <c r="R34" s="374"/>
      <c r="S34" s="374"/>
      <c r="T34" s="374"/>
      <c r="U34" s="374"/>
      <c r="V34" s="374"/>
      <c r="W34" s="374"/>
      <c r="X34" s="374"/>
      <c r="Y34" s="374"/>
      <c r="Z34" s="374"/>
      <c r="AA34" s="374"/>
      <c r="AB34" s="375"/>
      <c r="AC34" s="33"/>
      <c r="AD34" s="494"/>
      <c r="AE34" s="494"/>
      <c r="AF34" s="494"/>
      <c r="AG34" s="494"/>
      <c r="AH34" s="494"/>
      <c r="AI34" s="494"/>
      <c r="AJ34" s="494"/>
      <c r="AK34" s="494"/>
      <c r="AL34" s="494"/>
      <c r="AM34" s="494"/>
      <c r="AN34" s="494"/>
      <c r="AO34" s="494"/>
      <c r="AP34" s="494"/>
      <c r="AQ34" s="494"/>
      <c r="AR34" s="494"/>
      <c r="AS34" s="494"/>
      <c r="AT34" s="494"/>
      <c r="AU34" s="494"/>
      <c r="AV34" s="494"/>
      <c r="AW34" s="494"/>
      <c r="AX34" s="494"/>
      <c r="AY34" s="494"/>
      <c r="AZ34" s="494"/>
      <c r="BA34" s="494"/>
      <c r="BB34" s="494"/>
      <c r="BC34" s="494"/>
      <c r="BD34" s="494"/>
      <c r="BE34" s="494"/>
      <c r="BF34" s="494"/>
      <c r="BG34" s="20"/>
      <c r="BK34" s="26" t="str">
        <f>IF('Contexto Estrat. Ins'!$O$7&lt;&gt;"",'Contexto Estrat. Ins'!$O$6,"")</f>
        <v/>
      </c>
      <c r="BL34" s="26" t="str">
        <f>IF('Contexto Estrat. Ins'!$O$8&lt;&gt;"",'Contexto Estrat. Ins'!$O$6,"")</f>
        <v/>
      </c>
      <c r="BM34" s="26" t="str">
        <f>IF('Contexto Estrat. Ins'!$O$9&lt;&gt;"",'Contexto Estrat. Ins'!$O$6,"")</f>
        <v/>
      </c>
      <c r="BN34" s="26" t="str">
        <f>IF('Contexto Estrat. Ins'!$O$10&lt;&gt;"",'Contexto Estrat. Ins'!$O$6,"")</f>
        <v/>
      </c>
      <c r="BO34" s="26" t="str">
        <f>IF('Contexto Estrat. Ins'!$O$11&lt;&gt;"",'Contexto Estrat. Ins'!$O$6,"")</f>
        <v/>
      </c>
      <c r="BP34" s="26" t="str">
        <f>IF('Contexto Estrat. Ins'!$O$12&lt;&gt;"",'Contexto Estrat. Ins'!$O$6,"")</f>
        <v/>
      </c>
      <c r="BQ34" s="26" t="str">
        <f>IF($D$29='Contexto Estrat. Ins'!$B$7,BK34,IF($D$29='Contexto Estrat. Ins'!$B$8,BL34,IF($D$29='Contexto Estrat. Ins'!$B$9,BM34,IF($D$29='Contexto Estrat. Ins'!$B$10,BN34,IF($D$29='Contexto Estrat. Ins'!$B$11,BO34,IF($D$29='Contexto Estrat. Ins'!$B$12,BP34,""))))))</f>
        <v/>
      </c>
      <c r="BS34" s="26" t="str">
        <f>IF('Contexto Estrat. Ins'!$O$37&lt;&gt;"",'Contexto Estrat. Ins'!$O$36,"")</f>
        <v/>
      </c>
      <c r="BT34" s="26" t="str">
        <f>IF('Contexto Estrat. Ins'!$O$38&lt;&gt;"",'Contexto Estrat. Ins'!$O$36,"")</f>
        <v/>
      </c>
      <c r="BU34" s="26" t="str">
        <f>IF('Contexto Estrat. Ins'!$O$39&lt;&gt;"",'Contexto Estrat. Ins'!$O$36,"")</f>
        <v/>
      </c>
      <c r="BV34" s="26" t="str">
        <f>IF('Contexto Estrat. Ins'!$O$40&lt;&gt;"",'Contexto Estrat. Ins'!$O$36,"")</f>
        <v/>
      </c>
      <c r="BW34" s="26" t="str">
        <f>IF('Contexto Estrat. Ins'!$O$41&lt;&gt;"",'Contexto Estrat. Ins'!$O$36,"")</f>
        <v/>
      </c>
      <c r="BX34" s="26" t="str">
        <f>IF('Contexto Estrat. Ins'!$O$42&lt;&gt;"",'Contexto Estrat. Ins'!$O$36,"")</f>
        <v/>
      </c>
      <c r="BY34" s="26" t="str">
        <f>IF($D$29='Contexto Estrat. Ins'!$B$37,BS34,IF($D$29='Contexto Estrat. Ins'!$B$38,BT34,IF($D$29='Contexto Estrat. Ins'!$B$39,BU34,IF($D$29='Contexto Estrat. Ins'!$B$40,BV34,IF($D$29='Contexto Estrat. Ins'!$B$41,BW34,IF($D$29='Contexto Estrat. Ins'!$B$42,BX34,""))))))</f>
        <v/>
      </c>
      <c r="CA34" s="26" t="str">
        <f>IF('Contexto Estrat. Ins'!$O$17&lt;&gt;"",'Contexto Estrat. Ins'!$O$16,"")</f>
        <v/>
      </c>
      <c r="CB34" s="26" t="str">
        <f>IF('Contexto Estrat. Ins'!$O$18&lt;&gt;"",'Contexto Estrat. Ins'!$O$16,"")</f>
        <v/>
      </c>
      <c r="CC34" s="26" t="str">
        <f>IF('Contexto Estrat. Ins'!$O$19&lt;&gt;"",'Contexto Estrat. Ins'!$O$16,"")</f>
        <v/>
      </c>
      <c r="CD34" s="26" t="str">
        <f>IF('Contexto Estrat. Ins'!$O$20&lt;&gt;"",'Contexto Estrat. Ins'!$O$16,"")</f>
        <v/>
      </c>
      <c r="CE34" s="26" t="str">
        <f>IF('Contexto Estrat. Ins'!$O$21&lt;&gt;"",'Contexto Estrat. Ins'!$O$16,"")</f>
        <v/>
      </c>
      <c r="CF34" s="26" t="str">
        <f>IF('Contexto Estrat. Ins'!$O$22&lt;&gt;"",'Contexto Estrat. Ins'!$O$16,"")</f>
        <v/>
      </c>
      <c r="CG34" s="26" t="str">
        <f>IF($D$29='Contexto Estrat. Ins'!$B$17,CA34,IF($D$29='Contexto Estrat. Ins'!$B$18,CB34,IF($D$29='Contexto Estrat. Ins'!$B$19,CC34,IF($D$29='Contexto Estrat. Ins'!$B$20,CD34,IF($D$29='Contexto Estrat. Ins'!$B$21,CE34,IF($D$29='Contexto Estrat. Ins'!$B$22,CF34,""))))))</f>
        <v/>
      </c>
    </row>
    <row r="35" spans="1:86" ht="15.6" customHeight="1">
      <c r="A35" s="34"/>
      <c r="B35" s="35"/>
      <c r="C35" s="35"/>
      <c r="BG35" s="20"/>
      <c r="BK35" s="26" t="str">
        <f>IF('Contexto Estrat. Ins'!$P$7&lt;&gt;"",'Contexto Estrat. Ins'!$P$6,"")</f>
        <v/>
      </c>
      <c r="BL35" s="26" t="str">
        <f>IF('Contexto Estrat. Ins'!$P$8&lt;&gt;"",'Contexto Estrat. Ins'!$P$6,"")</f>
        <v/>
      </c>
      <c r="BM35" s="26" t="str">
        <f>IF('Contexto Estrat. Ins'!$P$9&lt;&gt;"",'Contexto Estrat. Ins'!$P$6,"")</f>
        <v/>
      </c>
      <c r="BN35" s="26" t="str">
        <f>IF('Contexto Estrat. Ins'!$P$10&lt;&gt;"",'Contexto Estrat. Ins'!$P$6,"")</f>
        <v/>
      </c>
      <c r="BO35" s="26" t="str">
        <f>IF('Contexto Estrat. Ins'!$P$11&lt;&gt;"",'Contexto Estrat. Ins'!$P$6,"")</f>
        <v/>
      </c>
      <c r="BP35" s="26" t="str">
        <f>IF('Contexto Estrat. Ins'!$P$12&lt;&gt;"",'Contexto Estrat. Ins'!$P$6,"")</f>
        <v/>
      </c>
      <c r="BQ35" s="26" t="str">
        <f>IF($D$29='Contexto Estrat. Ins'!$B$7,BK35,IF($D$29='Contexto Estrat. Ins'!$B$8,BL35,IF($D$29='Contexto Estrat. Ins'!$B$9,BM35,IF($D$29='Contexto Estrat. Ins'!$B$10,BN35,IF($D$29='Contexto Estrat. Ins'!$B$11,BO35,IF($D$29='Contexto Estrat. Ins'!$B$12,BP35,""))))))</f>
        <v/>
      </c>
      <c r="BS35" s="26" t="str">
        <f>IF('Contexto Estrat. Ins'!$P$37&lt;&gt;"",'Contexto Estrat. Ins'!$P$36,"")</f>
        <v/>
      </c>
      <c r="BT35" s="26" t="str">
        <f>IF('Contexto Estrat. Ins'!$P$38&lt;&gt;"",'Contexto Estrat. Ins'!$P$36,"")</f>
        <v/>
      </c>
      <c r="BU35" s="26" t="str">
        <f>IF('Contexto Estrat. Ins'!$P$39&lt;&gt;"",'Contexto Estrat. Ins'!$P$36,"")</f>
        <v/>
      </c>
      <c r="BV35" s="26" t="str">
        <f>IF('Contexto Estrat. Ins'!$P$40&lt;&gt;"",'Contexto Estrat. Ins'!$P$36,"")</f>
        <v/>
      </c>
      <c r="BW35" s="26" t="str">
        <f>IF('Contexto Estrat. Ins'!$P$41&lt;&gt;"",'Contexto Estrat. Ins'!$P$36,"")</f>
        <v/>
      </c>
      <c r="BX35" s="26" t="str">
        <f>IF('Contexto Estrat. Ins'!$P$42&lt;&gt;"",'Contexto Estrat. Ins'!$P$36,"")</f>
        <v/>
      </c>
      <c r="BY35" s="26" t="str">
        <f>IF($D$29='Contexto Estrat. Ins'!$B$37,BS35,IF($D$29='Contexto Estrat. Ins'!$B$38,BT35,IF($D$29='Contexto Estrat. Ins'!$B$39,BU35,IF($D$29='Contexto Estrat. Ins'!$B$40,BV35,IF($D$29='Contexto Estrat. Ins'!$B$41,BW35,IF($D$29='Contexto Estrat. Ins'!$B$42,BX35,""))))))</f>
        <v/>
      </c>
      <c r="CA35" s="26" t="str">
        <f>IF('Contexto Estrat. Ins'!$P$17&lt;&gt;"",'Contexto Estrat. Ins'!$P$16,"")</f>
        <v/>
      </c>
      <c r="CB35" s="26" t="str">
        <f>IF('Contexto Estrat. Ins'!$P$18&lt;&gt;"",'Contexto Estrat. Ins'!$P$16,"")</f>
        <v/>
      </c>
      <c r="CC35" s="26" t="str">
        <f>IF('Contexto Estrat. Ins'!$P$19&lt;&gt;"",'Contexto Estrat. Ins'!$P$16,"")</f>
        <v/>
      </c>
      <c r="CD35" s="26" t="str">
        <f>IF('Contexto Estrat. Ins'!$P$20&lt;&gt;"",'Contexto Estrat. Ins'!$P$16,"")</f>
        <v/>
      </c>
      <c r="CE35" s="26" t="str">
        <f>IF('Contexto Estrat. Ins'!$P$21&lt;&gt;"",'Contexto Estrat. Ins'!$P$16,"")</f>
        <v/>
      </c>
      <c r="CF35" s="26" t="str">
        <f>IF('Contexto Estrat. Ins'!$P$22&lt;&gt;"",'Contexto Estrat. Ins'!$P$16,"")</f>
        <v/>
      </c>
      <c r="CG35" s="26" t="str">
        <f>IF($D$29='Contexto Estrat. Ins'!$B$17,CA35,IF($D$29='Contexto Estrat. Ins'!$B$18,CB35,IF($D$29='Contexto Estrat. Ins'!$B$19,CC35,IF($D$29='Contexto Estrat. Ins'!$B$20,CD35,IF($D$29='Contexto Estrat. Ins'!$B$21,CE35,IF($D$29='Contexto Estrat. Ins'!$B$22,CF35,""))))))</f>
        <v/>
      </c>
    </row>
    <row r="36" spans="1:86" ht="15.6" customHeight="1">
      <c r="A36" s="18"/>
      <c r="D36" s="484" t="str">
        <f>IF(AK13=Datos!$A$6,"Causas de la oportunidad (factores de la oportunidad)","Causas del riesgo (factores del riesgo)")</f>
        <v>Causas del riesgo (factores del riesgo)</v>
      </c>
      <c r="E36" s="484"/>
      <c r="F36" s="484"/>
      <c r="G36" s="484"/>
      <c r="H36" s="484"/>
      <c r="I36" s="484"/>
      <c r="J36" s="484"/>
      <c r="K36" s="484"/>
      <c r="L36" s="484"/>
      <c r="M36" s="484"/>
      <c r="N36" s="484"/>
      <c r="O36" s="484"/>
      <c r="P36" s="484"/>
      <c r="Q36" s="484"/>
      <c r="R36" s="484"/>
      <c r="S36" s="484"/>
      <c r="T36" s="484"/>
      <c r="U36" s="484"/>
      <c r="V36" s="484"/>
      <c r="W36" s="484"/>
      <c r="X36" s="484"/>
      <c r="Y36" s="484"/>
      <c r="Z36" s="484"/>
      <c r="AA36" s="484"/>
      <c r="AB36" s="484"/>
      <c r="AC36" s="36"/>
      <c r="AD36" s="484" t="str">
        <f>IF(AK13=Datos!$A$6,"Consecuencias (efectos de la oportunidad)","Consecuencias (efectos del riesgo)")</f>
        <v>Consecuencias (efectos del riesgo)</v>
      </c>
      <c r="AE36" s="484"/>
      <c r="AF36" s="484"/>
      <c r="AG36" s="484"/>
      <c r="AH36" s="484"/>
      <c r="AI36" s="484"/>
      <c r="AJ36" s="484"/>
      <c r="AK36" s="484"/>
      <c r="AL36" s="484"/>
      <c r="AM36" s="484"/>
      <c r="AN36" s="484"/>
      <c r="AO36" s="484"/>
      <c r="AP36" s="484"/>
      <c r="AQ36" s="484"/>
      <c r="AR36" s="484"/>
      <c r="AS36" s="484"/>
      <c r="AT36" s="484"/>
      <c r="AU36" s="484"/>
      <c r="AV36" s="484"/>
      <c r="AW36" s="484"/>
      <c r="AX36" s="484"/>
      <c r="AY36" s="484"/>
      <c r="AZ36" s="484"/>
      <c r="BA36" s="484"/>
      <c r="BB36" s="484"/>
      <c r="BC36" s="484"/>
      <c r="BD36" s="484"/>
      <c r="BE36" s="484"/>
      <c r="BF36" s="484"/>
      <c r="BG36" s="20"/>
      <c r="BK36" s="26" t="str">
        <f>IF('Contexto Estrat. Ins'!$Q$7&lt;&gt;"",'Contexto Estrat. Ins'!$Q$6,"")</f>
        <v/>
      </c>
      <c r="BL36" s="26" t="str">
        <f>IF('Contexto Estrat. Ins'!$Q$8&lt;&gt;"",'Contexto Estrat. Ins'!$Q$6,"")</f>
        <v/>
      </c>
      <c r="BM36" s="26" t="str">
        <f>IF('Contexto Estrat. Ins'!$Q$9&lt;&gt;"",'Contexto Estrat. Ins'!$Q$6,"")</f>
        <v/>
      </c>
      <c r="BN36" s="26" t="str">
        <f>IF('Contexto Estrat. Ins'!$Q$10&lt;&gt;"",'Contexto Estrat. Ins'!$Q$6,"")</f>
        <v/>
      </c>
      <c r="BO36" s="26" t="str">
        <f>IF('Contexto Estrat. Ins'!$Q$11&lt;&gt;"",'Contexto Estrat. Ins'!$Q$6,"")</f>
        <v/>
      </c>
      <c r="BP36" s="26" t="str">
        <f>IF('Contexto Estrat. Ins'!$Q$12&lt;&gt;"",'Contexto Estrat. Ins'!$Q$6,"")</f>
        <v/>
      </c>
      <c r="BQ36" s="26" t="str">
        <f>IF($D$29='Contexto Estrat. Ins'!$B$7,BK36,IF($D$29='Contexto Estrat. Ins'!$B$8,BL36,IF($D$29='Contexto Estrat. Ins'!$B$9,BM36,IF($D$29='Contexto Estrat. Ins'!$B$10,BN36,IF($D$29='Contexto Estrat. Ins'!$B$11,BO36,IF($D$29='Contexto Estrat. Ins'!$B$12,BP36,""))))))</f>
        <v/>
      </c>
      <c r="BS36" s="26" t="str">
        <f>IF('Contexto Estrat. Ins'!$Q$37&lt;&gt;"",'Contexto Estrat. Ins'!$Q$36,"")</f>
        <v/>
      </c>
      <c r="BT36" s="26" t="str">
        <f>IF('Contexto Estrat. Ins'!$Q$38&lt;&gt;"",'Contexto Estrat. Ins'!$Q$36,"")</f>
        <v/>
      </c>
      <c r="BU36" s="26" t="str">
        <f>IF('Contexto Estrat. Ins'!$Q$39&lt;&gt;"",'Contexto Estrat. Ins'!$Q$36,"")</f>
        <v/>
      </c>
      <c r="BV36" s="26" t="str">
        <f>IF('Contexto Estrat. Ins'!$Q$40&lt;&gt;"",'Contexto Estrat. Ins'!$Q$36,"")</f>
        <v/>
      </c>
      <c r="BW36" s="26" t="str">
        <f>IF('Contexto Estrat. Ins'!$Q$41&lt;&gt;"",'Contexto Estrat. Ins'!$Q$36,"")</f>
        <v/>
      </c>
      <c r="BX36" s="26" t="str">
        <f>IF('Contexto Estrat. Ins'!$Q$42&lt;&gt;"",'Contexto Estrat. Ins'!$Q$36,"")</f>
        <v/>
      </c>
      <c r="BY36" s="26" t="str">
        <f>IF($D$29='Contexto Estrat. Ins'!$B$37,BS36,IF($D$29='Contexto Estrat. Ins'!$B$38,BT36,IF($D$29='Contexto Estrat. Ins'!$B$39,BU36,IF($D$29='Contexto Estrat. Ins'!$B$40,BV36,IF($D$29='Contexto Estrat. Ins'!$B$41,BW36,IF($D$29='Contexto Estrat. Ins'!$B$42,BX36,""))))))</f>
        <v/>
      </c>
      <c r="CA36" s="26" t="str">
        <f>IF('Contexto Estrat. Ins'!$Q$17&lt;&gt;"",'Contexto Estrat. Ins'!$Q$16,"")</f>
        <v/>
      </c>
      <c r="CB36" s="26" t="str">
        <f>IF('Contexto Estrat. Ins'!$Q$18&lt;&gt;"",'Contexto Estrat. Ins'!$Q$16,"")</f>
        <v/>
      </c>
      <c r="CC36" s="26" t="str">
        <f>IF('Contexto Estrat. Ins'!$Q$19&lt;&gt;"",'Contexto Estrat. Ins'!$Q$16,"")</f>
        <v/>
      </c>
      <c r="CD36" s="26" t="str">
        <f>IF('Contexto Estrat. Ins'!$Q$20&lt;&gt;"",'Contexto Estrat. Ins'!$Q$16,"")</f>
        <v/>
      </c>
      <c r="CE36" s="26" t="str">
        <f>IF('Contexto Estrat. Ins'!$Q$21&lt;&gt;"",'Contexto Estrat. Ins'!$Q$16,"")</f>
        <v/>
      </c>
      <c r="CF36" s="26" t="str">
        <f>IF('Contexto Estrat. Ins'!$Q$22&lt;&gt;"",'Contexto Estrat. Ins'!$Q$16,"")</f>
        <v/>
      </c>
      <c r="CG36" s="26" t="str">
        <f>IF($D$29='Contexto Estrat. Ins'!$B$17,CA36,IF($D$29='Contexto Estrat. Ins'!$B$18,CB36,IF($D$29='Contexto Estrat. Ins'!$B$19,CC36,IF($D$29='Contexto Estrat. Ins'!$B$20,CD36,IF($D$29='Contexto Estrat. Ins'!$B$21,CE36,IF($D$29='Contexto Estrat. Ins'!$B$22,CF36,""))))))</f>
        <v/>
      </c>
    </row>
    <row r="37" spans="1:86" ht="15.6" customHeight="1">
      <c r="A37" s="18"/>
      <c r="D37" s="483" t="s">
        <v>473</v>
      </c>
      <c r="E37" s="483"/>
      <c r="F37" s="483"/>
      <c r="G37" s="483"/>
      <c r="H37" s="483"/>
      <c r="I37" s="483"/>
      <c r="J37" s="483"/>
      <c r="K37" s="483"/>
      <c r="L37" s="483"/>
      <c r="M37" s="483"/>
      <c r="N37" s="483"/>
      <c r="O37" s="483"/>
      <c r="P37" s="483"/>
      <c r="Q37" s="483"/>
      <c r="R37" s="483"/>
      <c r="S37" s="483"/>
      <c r="T37" s="483"/>
      <c r="U37" s="483"/>
      <c r="V37" s="483"/>
      <c r="W37" s="483"/>
      <c r="X37" s="483"/>
      <c r="Y37" s="483"/>
      <c r="Z37" s="483"/>
      <c r="AA37" s="483"/>
      <c r="AB37" s="483"/>
      <c r="AD37" s="484"/>
      <c r="AE37" s="484"/>
      <c r="AF37" s="484"/>
      <c r="AG37" s="484"/>
      <c r="AH37" s="484"/>
      <c r="AI37" s="484"/>
      <c r="AJ37" s="484"/>
      <c r="AK37" s="484"/>
      <c r="AL37" s="484"/>
      <c r="AM37" s="484"/>
      <c r="AN37" s="484"/>
      <c r="AO37" s="484"/>
      <c r="AP37" s="484"/>
      <c r="AQ37" s="484"/>
      <c r="AR37" s="484"/>
      <c r="AS37" s="484"/>
      <c r="AT37" s="484"/>
      <c r="AU37" s="484"/>
      <c r="AV37" s="484"/>
      <c r="AW37" s="484"/>
      <c r="AX37" s="484"/>
      <c r="AY37" s="484"/>
      <c r="AZ37" s="484"/>
      <c r="BA37" s="484"/>
      <c r="BB37" s="484"/>
      <c r="BC37" s="484"/>
      <c r="BD37" s="484"/>
      <c r="BE37" s="484"/>
      <c r="BF37" s="484"/>
      <c r="BG37" s="20"/>
      <c r="BK37" s="26" t="str">
        <f>IF('Contexto Estrat. Ins'!$R$7&lt;&gt;"",'Contexto Estrat. Ins'!$R$6,"")</f>
        <v/>
      </c>
      <c r="BL37" s="26" t="str">
        <f>IF('Contexto Estrat. Ins'!$R$8&lt;&gt;"",'Contexto Estrat. Ins'!$R$6,"")</f>
        <v/>
      </c>
      <c r="BM37" s="26" t="str">
        <f>IF('Contexto Estrat. Ins'!$R$9&lt;&gt;"",'Contexto Estrat. Ins'!$R$6,"")</f>
        <v/>
      </c>
      <c r="BN37" s="26" t="str">
        <f>IF('Contexto Estrat. Ins'!$R$10&lt;&gt;"",'Contexto Estrat. Ins'!$R$6,"")</f>
        <v/>
      </c>
      <c r="BO37" s="26" t="str">
        <f>IF('Contexto Estrat. Ins'!$R$11&lt;&gt;"",'Contexto Estrat. Ins'!$R$6,"")</f>
        <v/>
      </c>
      <c r="BP37" s="26" t="str">
        <f>IF('Contexto Estrat. Ins'!$R$12&lt;&gt;"",'Contexto Estrat. Ins'!$R$6,"")</f>
        <v/>
      </c>
      <c r="BQ37" s="26" t="str">
        <f>IF($D$29='Contexto Estrat. Ins'!$B$7,BK37,IF($D$29='Contexto Estrat. Ins'!$B$8,BL37,IF($D$29='Contexto Estrat. Ins'!$B$9,BM37,IF($D$29='Contexto Estrat. Ins'!$B$10,BN37,IF($D$29='Contexto Estrat. Ins'!$B$11,BO37,IF($D$29='Contexto Estrat. Ins'!$B$12,BP37,""))))))</f>
        <v/>
      </c>
      <c r="BS37" s="26" t="str">
        <f>IF('Contexto Estrat. Ins'!$R$37&lt;&gt;"",'Contexto Estrat. Ins'!$R$36,"")</f>
        <v/>
      </c>
      <c r="BT37" s="26" t="str">
        <f>IF('Contexto Estrat. Ins'!$R$38&lt;&gt;"",'Contexto Estrat. Ins'!$R$36,"")</f>
        <v/>
      </c>
      <c r="BU37" s="26" t="str">
        <f>IF('Contexto Estrat. Ins'!$R$39&lt;&gt;"",'Contexto Estrat. Ins'!$R$36,"")</f>
        <v/>
      </c>
      <c r="BV37" s="26" t="str">
        <f>IF('Contexto Estrat. Ins'!$R$40&lt;&gt;"",'Contexto Estrat. Ins'!$R$36,"")</f>
        <v/>
      </c>
      <c r="BW37" s="26" t="str">
        <f>IF('Contexto Estrat. Ins'!$R$41&lt;&gt;"",'Contexto Estrat. Ins'!$R$36,"")</f>
        <v/>
      </c>
      <c r="BX37" s="26" t="str">
        <f>IF('Contexto Estrat. Ins'!$R$42&lt;&gt;"",'Contexto Estrat. Ins'!$R$36,"")</f>
        <v/>
      </c>
      <c r="BY37" s="26" t="str">
        <f>IF($D$29='Contexto Estrat. Ins'!$B$37,BS37,IF($D$29='Contexto Estrat. Ins'!$B$38,BT37,IF($D$29='Contexto Estrat. Ins'!$B$39,BU37,IF($D$29='Contexto Estrat. Ins'!$B$40,BV37,IF($D$29='Contexto Estrat. Ins'!$B$41,BW37,IF($D$29='Contexto Estrat. Ins'!$B$42,BX37,""))))))</f>
        <v/>
      </c>
      <c r="CA37" s="26" t="str">
        <f>IF('Contexto Estrat. Ins'!$R$17&lt;&gt;"",'Contexto Estrat. Ins'!$R$16,"")</f>
        <v/>
      </c>
      <c r="CB37" s="26" t="str">
        <f>IF('Contexto Estrat. Ins'!$R$18&lt;&gt;"",'Contexto Estrat. Ins'!$R$16,"")</f>
        <v/>
      </c>
      <c r="CC37" s="26" t="str">
        <f>IF('Contexto Estrat. Ins'!$R$19&lt;&gt;"",'Contexto Estrat. Ins'!$R$16,"")</f>
        <v/>
      </c>
      <c r="CD37" s="26" t="str">
        <f>IF('Contexto Estrat. Ins'!$R$20&lt;&gt;"",'Contexto Estrat. Ins'!$R$16,"")</f>
        <v/>
      </c>
      <c r="CE37" s="26" t="str">
        <f>IF('Contexto Estrat. Ins'!$R$21&lt;&gt;"",'Contexto Estrat. Ins'!$R$16,"")</f>
        <v/>
      </c>
      <c r="CF37" s="26" t="str">
        <f>IF('Contexto Estrat. Ins'!$R$22&lt;&gt;"",'Contexto Estrat. Ins'!$R$16,"")</f>
        <v/>
      </c>
      <c r="CG37" s="26" t="str">
        <f>IF($D$29='Contexto Estrat. Ins'!$B$17,CA37,IF($D$29='Contexto Estrat. Ins'!$B$18,CB37,IF($D$29='Contexto Estrat. Ins'!$B$19,CC37,IF($D$29='Contexto Estrat. Ins'!$B$20,CD37,IF($D$29='Contexto Estrat. Ins'!$B$21,CE37,IF($D$29='Contexto Estrat. Ins'!$B$22,CF37,""))))))</f>
        <v/>
      </c>
    </row>
    <row r="38" spans="1:86" ht="15.6" customHeight="1">
      <c r="A38" s="18"/>
      <c r="D38" s="483" t="s">
        <v>474</v>
      </c>
      <c r="E38" s="483"/>
      <c r="F38" s="483"/>
      <c r="G38" s="483"/>
      <c r="H38" s="483"/>
      <c r="I38" s="483"/>
      <c r="J38" s="483" t="s">
        <v>475</v>
      </c>
      <c r="K38" s="483"/>
      <c r="L38" s="483"/>
      <c r="M38" s="483"/>
      <c r="N38" s="483"/>
      <c r="O38" s="483"/>
      <c r="P38" s="483"/>
      <c r="Q38" s="483"/>
      <c r="R38" s="483"/>
      <c r="S38" s="483"/>
      <c r="T38" s="483"/>
      <c r="U38" s="483"/>
      <c r="V38" s="483"/>
      <c r="W38" s="483"/>
      <c r="X38" s="483"/>
      <c r="Y38" s="483"/>
      <c r="Z38" s="483"/>
      <c r="AA38" s="483"/>
      <c r="AB38" s="483"/>
      <c r="AD38" s="483" t="str">
        <f>IF(AK13=Datos!$A$6,"Puede presentarse la oportunidad, lo que generaría…","Puede presentarse el riesgo, lo que generaría…")</f>
        <v>Puede presentarse el riesgo, lo que generaría…</v>
      </c>
      <c r="AE38" s="483"/>
      <c r="AF38" s="483"/>
      <c r="AG38" s="483"/>
      <c r="AH38" s="483"/>
      <c r="AI38" s="483"/>
      <c r="AJ38" s="483"/>
      <c r="AK38" s="483"/>
      <c r="AL38" s="483"/>
      <c r="AM38" s="483"/>
      <c r="AN38" s="483"/>
      <c r="AO38" s="483"/>
      <c r="AP38" s="483"/>
      <c r="AQ38" s="483"/>
      <c r="AR38" s="483"/>
      <c r="AS38" s="483"/>
      <c r="AT38" s="483"/>
      <c r="AU38" s="483"/>
      <c r="AV38" s="483"/>
      <c r="AW38" s="483"/>
      <c r="AX38" s="483"/>
      <c r="AY38" s="483"/>
      <c r="AZ38" s="483"/>
      <c r="BA38" s="483"/>
      <c r="BB38" s="483"/>
      <c r="BC38" s="483"/>
      <c r="BD38" s="483"/>
      <c r="BE38" s="483"/>
      <c r="BF38" s="483"/>
      <c r="BG38" s="20"/>
      <c r="BK38" s="26" t="str">
        <f>IF('Contexto Estrat. Ins'!$S$7&lt;&gt;"",'Contexto Estrat. Ins'!$S$6,"")</f>
        <v/>
      </c>
      <c r="BL38" s="26" t="str">
        <f>IF('Contexto Estrat. Ins'!$S$8&lt;&gt;"",'Contexto Estrat. Ins'!$S$6,"")</f>
        <v/>
      </c>
      <c r="BM38" s="26" t="str">
        <f>IF('Contexto Estrat. Ins'!$S$9&lt;&gt;"",'Contexto Estrat. Ins'!$S$6,"")</f>
        <v/>
      </c>
      <c r="BN38" s="26" t="str">
        <f>IF('Contexto Estrat. Ins'!$S$10&lt;&gt;"",'Contexto Estrat. Ins'!$S$6,"")</f>
        <v/>
      </c>
      <c r="BO38" s="26" t="str">
        <f>IF('Contexto Estrat. Ins'!$S$11&lt;&gt;"",'Contexto Estrat. Ins'!$S$6,"")</f>
        <v/>
      </c>
      <c r="BP38" s="26" t="str">
        <f>IF('Contexto Estrat. Ins'!$S$12&lt;&gt;"",'Contexto Estrat. Ins'!$S$6,"")</f>
        <v/>
      </c>
      <c r="BQ38" s="26" t="str">
        <f>IF($D$29='Contexto Estrat. Ins'!$B$7,BK38,IF($D$29='Contexto Estrat. Ins'!$B$8,BL38,IF($D$29='Contexto Estrat. Ins'!$B$9,BM38,IF($D$29='Contexto Estrat. Ins'!$B$10,BN38,IF($D$29='Contexto Estrat. Ins'!$B$11,BO38,IF($D$29='Contexto Estrat. Ins'!$B$12,BP38,""))))))</f>
        <v/>
      </c>
      <c r="BS38" s="26" t="str">
        <f>IF('Contexto Estrat. Ins'!$S$37&lt;&gt;"",'Contexto Estrat. Ins'!$S$36,"")</f>
        <v/>
      </c>
      <c r="BT38" s="26" t="str">
        <f>IF('Contexto Estrat. Ins'!$S$38&lt;&gt;"",'Contexto Estrat. Ins'!$S$36,"")</f>
        <v/>
      </c>
      <c r="BU38" s="26" t="str">
        <f>IF('Contexto Estrat. Ins'!$S$39&lt;&gt;"",'Contexto Estrat. Ins'!$S$36,"")</f>
        <v/>
      </c>
      <c r="BV38" s="26" t="str">
        <f>IF('Contexto Estrat. Ins'!$S$40&lt;&gt;"",'Contexto Estrat. Ins'!$S$36,"")</f>
        <v/>
      </c>
      <c r="BW38" s="26" t="str">
        <f>IF('Contexto Estrat. Ins'!$S$41&lt;&gt;"",'Contexto Estrat. Ins'!$S$36,"")</f>
        <v/>
      </c>
      <c r="BX38" s="26" t="str">
        <f>IF('Contexto Estrat. Ins'!$S$42&lt;&gt;"",'Contexto Estrat. Ins'!$S$36,"")</f>
        <v/>
      </c>
      <c r="BY38" s="26" t="str">
        <f>IF($D$29='Contexto Estrat. Ins'!$B$37,BS38,IF($D$29='Contexto Estrat. Ins'!$B$38,BT38,IF($D$29='Contexto Estrat. Ins'!$B$39,BU38,IF($D$29='Contexto Estrat. Ins'!$B$40,BV38,IF($D$29='Contexto Estrat. Ins'!$B$41,BW38,IF($D$29='Contexto Estrat. Ins'!$B$42,BX38,""))))))</f>
        <v/>
      </c>
      <c r="CA38" s="26" t="str">
        <f>IF('Contexto Estrat. Ins'!$S$17&lt;&gt;"",'Contexto Estrat. Ins'!$S$16,"")</f>
        <v/>
      </c>
      <c r="CB38" s="26" t="str">
        <f>IF('Contexto Estrat. Ins'!$S$18&lt;&gt;"",'Contexto Estrat. Ins'!$S$16,"")</f>
        <v/>
      </c>
      <c r="CC38" s="26" t="str">
        <f>IF('Contexto Estrat. Ins'!$S$19&lt;&gt;"",'Contexto Estrat. Ins'!$S$16,"")</f>
        <v/>
      </c>
      <c r="CD38" s="26" t="str">
        <f>IF('Contexto Estrat. Ins'!$S$20&lt;&gt;"",'Contexto Estrat. Ins'!$S$16,"")</f>
        <v/>
      </c>
      <c r="CE38" s="26" t="str">
        <f>IF('Contexto Estrat. Ins'!$S$21&lt;&gt;"",'Contexto Estrat. Ins'!$S$16,"")</f>
        <v/>
      </c>
      <c r="CF38" s="26" t="str">
        <f>IF('Contexto Estrat. Ins'!$S$22&lt;&gt;"",'Contexto Estrat. Ins'!$S$16,"")</f>
        <v/>
      </c>
      <c r="CG38" s="26" t="str">
        <f>IF($D$29='Contexto Estrat. Ins'!$B$17,CA38,IF($D$29='Contexto Estrat. Ins'!$B$18,CB38,IF($D$29='Contexto Estrat. Ins'!$B$19,CC38,IF($D$29='Contexto Estrat. Ins'!$B$20,CD38,IF($D$29='Contexto Estrat. Ins'!$B$21,CE38,IF($D$29='Contexto Estrat. Ins'!$B$22,CF38,""))))))</f>
        <v/>
      </c>
    </row>
    <row r="39" spans="1:86" ht="15.6" customHeight="1">
      <c r="A39" s="18"/>
      <c r="D39" s="456"/>
      <c r="E39" s="456"/>
      <c r="F39" s="456"/>
      <c r="G39" s="456"/>
      <c r="H39" s="456"/>
      <c r="I39" s="456"/>
      <c r="J39" s="400" t="s">
        <v>625</v>
      </c>
      <c r="K39" s="400"/>
      <c r="L39" s="400"/>
      <c r="M39" s="400"/>
      <c r="N39" s="400"/>
      <c r="O39" s="400"/>
      <c r="P39" s="400"/>
      <c r="Q39" s="400"/>
      <c r="R39" s="400"/>
      <c r="S39" s="400"/>
      <c r="T39" s="400"/>
      <c r="U39" s="400"/>
      <c r="V39" s="400"/>
      <c r="W39" s="400"/>
      <c r="X39" s="400"/>
      <c r="Y39" s="400"/>
      <c r="Z39" s="400"/>
      <c r="AA39" s="400"/>
      <c r="AB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20"/>
      <c r="BK39" s="26" t="str">
        <f>IF('Contexto Estrat. Ins'!$T$7&lt;&gt;"",'Contexto Estrat. Ins'!$T$6,"")</f>
        <v/>
      </c>
      <c r="BL39" s="26" t="str">
        <f>IF('Contexto Estrat. Ins'!$T$8&lt;&gt;"",'Contexto Estrat. Ins'!$T$6,"")</f>
        <v/>
      </c>
      <c r="BM39" s="26" t="str">
        <f>IF('Contexto Estrat. Ins'!$T$9&lt;&gt;"",'Contexto Estrat. Ins'!$T$6,"")</f>
        <v/>
      </c>
      <c r="BN39" s="26" t="str">
        <f>IF('Contexto Estrat. Ins'!$T$10&lt;&gt;"",'Contexto Estrat. Ins'!$T$6,"")</f>
        <v/>
      </c>
      <c r="BO39" s="26" t="str">
        <f>IF('Contexto Estrat. Ins'!$T$11&lt;&gt;"",'Contexto Estrat. Ins'!$T$6,"")</f>
        <v/>
      </c>
      <c r="BP39" s="26" t="str">
        <f>IF('Contexto Estrat. Ins'!$T$12&lt;&gt;"",'Contexto Estrat. Ins'!$T$6,"")</f>
        <v/>
      </c>
      <c r="BQ39" s="26" t="str">
        <f>IF($D$29='Contexto Estrat. Ins'!$B$7,BK39,IF($D$29='Contexto Estrat. Ins'!$B$8,BL39,IF($D$29='Contexto Estrat. Ins'!$B$9,BM39,IF($D$29='Contexto Estrat. Ins'!$B$10,BN39,IF($D$29='Contexto Estrat. Ins'!$B$11,BO39,IF($D$29='Contexto Estrat. Ins'!$B$12,BP39,""))))))</f>
        <v/>
      </c>
      <c r="BR39" s="142"/>
      <c r="BS39" s="26" t="str">
        <f>IF('Contexto Estrat. Ins'!$T$37&lt;&gt;"",'Contexto Estrat. Ins'!$T$36,"")</f>
        <v/>
      </c>
      <c r="BT39" s="26" t="str">
        <f>IF('Contexto Estrat. Ins'!$T$38&lt;&gt;"",'Contexto Estrat. Ins'!$T$36,"")</f>
        <v/>
      </c>
      <c r="BU39" s="26" t="str">
        <f>IF('Contexto Estrat. Ins'!$T$39&lt;&gt;"",'Contexto Estrat. Ins'!$T$36,"")</f>
        <v/>
      </c>
      <c r="BV39" s="26" t="str">
        <f>IF('Contexto Estrat. Ins'!$T$40&lt;&gt;"",'Contexto Estrat. Ins'!$T$36,"")</f>
        <v/>
      </c>
      <c r="BW39" s="26" t="str">
        <f>IF('Contexto Estrat. Ins'!$T$41&lt;&gt;"",'Contexto Estrat. Ins'!$T$36,"")</f>
        <v/>
      </c>
      <c r="BX39" s="26" t="str">
        <f>IF('Contexto Estrat. Ins'!$T$42&lt;&gt;"",'Contexto Estrat. Ins'!$T$36,"")</f>
        <v/>
      </c>
      <c r="BY39" s="26" t="str">
        <f>IF($D$29='Contexto Estrat. Ins'!$B$37,BS39,IF($D$29='Contexto Estrat. Ins'!$B$38,BT39,IF($D$29='Contexto Estrat. Ins'!$B$39,BU39,IF($D$29='Contexto Estrat. Ins'!$B$40,BV39,IF($D$29='Contexto Estrat. Ins'!$B$41,BW39,IF($D$29='Contexto Estrat. Ins'!$B$42,BX39,""))))))</f>
        <v/>
      </c>
      <c r="BZ39" s="142"/>
      <c r="CA39" s="26" t="str">
        <f>IF('Contexto Estrat. Ins'!$T$17&lt;&gt;"",'Contexto Estrat. Ins'!$T$16,"")</f>
        <v/>
      </c>
      <c r="CB39" s="26" t="str">
        <f>IF('Contexto Estrat. Ins'!$T$18&lt;&gt;"",'Contexto Estrat. Ins'!$T$16,"")</f>
        <v/>
      </c>
      <c r="CC39" s="26" t="str">
        <f>IF('Contexto Estrat. Ins'!$T$19&lt;&gt;"",'Contexto Estrat. Ins'!$T$16,"")</f>
        <v/>
      </c>
      <c r="CD39" s="26" t="str">
        <f>IF('Contexto Estrat. Ins'!$T$20&lt;&gt;"",'Contexto Estrat. Ins'!$T$16,"")</f>
        <v/>
      </c>
      <c r="CE39" s="26" t="str">
        <f>IF('Contexto Estrat. Ins'!$T$21&lt;&gt;"",'Contexto Estrat. Ins'!$T$16,"")</f>
        <v/>
      </c>
      <c r="CF39" s="26" t="str">
        <f>IF('Contexto Estrat. Ins'!$T$22&lt;&gt;"",'Contexto Estrat. Ins'!$T$16,"")</f>
        <v/>
      </c>
      <c r="CG39" s="26" t="str">
        <f>IF($D$29='Contexto Estrat. Ins'!$B$17,CA39,IF($D$29='Contexto Estrat. Ins'!$B$18,CB39,IF($D$29='Contexto Estrat. Ins'!$B$19,CC39,IF($D$29='Contexto Estrat. Ins'!$B$20,CD39,IF($D$29='Contexto Estrat. Ins'!$B$21,CE39,IF($D$29='Contexto Estrat. Ins'!$B$22,CF39,""))))))</f>
        <v/>
      </c>
      <c r="CH39" s="142"/>
    </row>
    <row r="40" spans="1:86" ht="15.6" customHeight="1">
      <c r="A40" s="18"/>
      <c r="D40" s="456"/>
      <c r="E40" s="456"/>
      <c r="F40" s="456"/>
      <c r="G40" s="456"/>
      <c r="H40" s="456"/>
      <c r="I40" s="456"/>
      <c r="J40" s="400"/>
      <c r="K40" s="400"/>
      <c r="L40" s="400"/>
      <c r="M40" s="400"/>
      <c r="N40" s="400"/>
      <c r="O40" s="400"/>
      <c r="P40" s="400"/>
      <c r="Q40" s="400"/>
      <c r="R40" s="400"/>
      <c r="S40" s="400"/>
      <c r="T40" s="400"/>
      <c r="U40" s="400"/>
      <c r="V40" s="400"/>
      <c r="W40" s="400"/>
      <c r="X40" s="400"/>
      <c r="Y40" s="400"/>
      <c r="Z40" s="400"/>
      <c r="AA40" s="400"/>
      <c r="AB40" s="400"/>
      <c r="AD40" s="400"/>
      <c r="AE40" s="400"/>
      <c r="AF40" s="400"/>
      <c r="AG40" s="400"/>
      <c r="AH40" s="400"/>
      <c r="AI40" s="400"/>
      <c r="AJ40" s="400"/>
      <c r="AK40" s="400"/>
      <c r="AL40" s="400"/>
      <c r="AM40" s="400"/>
      <c r="AN40" s="400"/>
      <c r="AO40" s="400"/>
      <c r="AP40" s="400"/>
      <c r="AQ40" s="400"/>
      <c r="AR40" s="400"/>
      <c r="AS40" s="400"/>
      <c r="AT40" s="400"/>
      <c r="AU40" s="400"/>
      <c r="AV40" s="400"/>
      <c r="AW40" s="400"/>
      <c r="AX40" s="400"/>
      <c r="AY40" s="400"/>
      <c r="AZ40" s="400"/>
      <c r="BA40" s="400"/>
      <c r="BB40" s="400"/>
      <c r="BC40" s="400"/>
      <c r="BD40" s="400"/>
      <c r="BE40" s="400"/>
      <c r="BF40" s="400"/>
      <c r="BG40" s="20"/>
      <c r="BK40" s="26" t="str">
        <f>IF('Contexto Estrat. Ins'!$U$7&lt;&gt;"",'Contexto Estrat. Ins'!$U$6,"")</f>
        <v/>
      </c>
      <c r="BL40" s="26" t="str">
        <f>IF('Contexto Estrat. Ins'!$U$8&lt;&gt;"",'Contexto Estrat. Ins'!$U$6,"")</f>
        <v/>
      </c>
      <c r="BM40" s="26" t="str">
        <f>IF('Contexto Estrat. Ins'!$U$9&lt;&gt;"",'Contexto Estrat. Ins'!$U$6,"")</f>
        <v/>
      </c>
      <c r="BN40" s="26" t="str">
        <f>IF('Contexto Estrat. Ins'!$U$10&lt;&gt;"",'Contexto Estrat. Ins'!$U$6,"")</f>
        <v/>
      </c>
      <c r="BO40" s="26" t="str">
        <f>IF('Contexto Estrat. Ins'!$U$11&lt;&gt;"",'Contexto Estrat. Ins'!$U$6,"")</f>
        <v/>
      </c>
      <c r="BP40" s="26" t="str">
        <f>IF('Contexto Estrat. Ins'!$U$12&lt;&gt;"",'Contexto Estrat. Ins'!$U$6,"")</f>
        <v/>
      </c>
      <c r="BQ40" s="26" t="str">
        <f>IF($D$29='Contexto Estrat. Ins'!$B$7,BK40,IF($D$29='Contexto Estrat. Ins'!$B$8,BL40,IF($D$29='Contexto Estrat. Ins'!$B$9,BM40,IF($D$29='Contexto Estrat. Ins'!$B$10,BN40,IF($D$29='Contexto Estrat. Ins'!$B$11,BO40,IF($D$29='Contexto Estrat. Ins'!$B$12,BP40,""))))))</f>
        <v/>
      </c>
      <c r="BR40" s="142"/>
      <c r="BS40" s="26" t="str">
        <f>IF('Contexto Estrat. Ins'!$U$37&lt;&gt;"",'Contexto Estrat. Ins'!$U$36,"")</f>
        <v/>
      </c>
      <c r="BT40" s="26" t="str">
        <f>IF('Contexto Estrat. Ins'!$U$38&lt;&gt;"",'Contexto Estrat. Ins'!$U$36,"")</f>
        <v/>
      </c>
      <c r="BU40" s="26" t="str">
        <f>IF('Contexto Estrat. Ins'!$U$39&lt;&gt;"",'Contexto Estrat. Ins'!$U$36,"")</f>
        <v/>
      </c>
      <c r="BV40" s="26" t="str">
        <f>IF('Contexto Estrat. Ins'!$U$40&lt;&gt;"",'Contexto Estrat. Ins'!$U$36,"")</f>
        <v/>
      </c>
      <c r="BW40" s="26" t="str">
        <f>IF('Contexto Estrat. Ins'!$U$41&lt;&gt;"",'Contexto Estrat. Ins'!$U$36,"")</f>
        <v/>
      </c>
      <c r="BX40" s="26" t="str">
        <f>IF('Contexto Estrat. Ins'!$U$42&lt;&gt;"",'Contexto Estrat. Ins'!$U$36,"")</f>
        <v/>
      </c>
      <c r="BY40" s="26" t="str">
        <f>IF($D$29='Contexto Estrat. Ins'!$B$37,BS40,IF($D$29='Contexto Estrat. Ins'!$B$38,BT40,IF($D$29='Contexto Estrat. Ins'!$B$39,BU40,IF($D$29='Contexto Estrat. Ins'!$B$40,BV40,IF($D$29='Contexto Estrat. Ins'!$B$41,BW40,IF($D$29='Contexto Estrat. Ins'!$B$42,BX40,""))))))</f>
        <v/>
      </c>
      <c r="BZ40" s="142"/>
      <c r="CA40" s="26" t="str">
        <f>IF('Contexto Estrat. Ins'!$U$17&lt;&gt;"",'Contexto Estrat. Ins'!$U$16,"")</f>
        <v/>
      </c>
      <c r="CB40" s="26" t="str">
        <f>IF('Contexto Estrat. Ins'!$U$18&lt;&gt;"",'Contexto Estrat. Ins'!$U$16,"")</f>
        <v/>
      </c>
      <c r="CC40" s="26" t="str">
        <f>IF('Contexto Estrat. Ins'!$U$19&lt;&gt;"",'Contexto Estrat. Ins'!$U$16,"")</f>
        <v/>
      </c>
      <c r="CD40" s="26" t="str">
        <f>IF('Contexto Estrat. Ins'!$U$20&lt;&gt;"",'Contexto Estrat. Ins'!$U$16,"")</f>
        <v/>
      </c>
      <c r="CE40" s="26" t="str">
        <f>IF('Contexto Estrat. Ins'!$U$21&lt;&gt;"",'Contexto Estrat. Ins'!$U$16,"")</f>
        <v/>
      </c>
      <c r="CF40" s="26" t="str">
        <f>IF('Contexto Estrat. Ins'!$U$22&lt;&gt;"",'Contexto Estrat. Ins'!$U$16,"")</f>
        <v/>
      </c>
      <c r="CG40" s="26" t="str">
        <f>IF($D$29='Contexto Estrat. Ins'!$B$17,CA40,IF($D$29='Contexto Estrat. Ins'!$B$18,CB40,IF($D$29='Contexto Estrat. Ins'!$B$19,CC40,IF($D$29='Contexto Estrat. Ins'!$B$20,CD40,IF($D$29='Contexto Estrat. Ins'!$B$21,CE40,IF($D$29='Contexto Estrat. Ins'!$B$22,CF40,""))))))</f>
        <v/>
      </c>
      <c r="CH40" s="142"/>
    </row>
    <row r="41" spans="1:86" ht="15.6" customHeight="1">
      <c r="A41" s="18"/>
      <c r="D41" s="456"/>
      <c r="E41" s="456"/>
      <c r="F41" s="456"/>
      <c r="G41" s="456"/>
      <c r="H41" s="456"/>
      <c r="I41" s="456"/>
      <c r="J41" s="400"/>
      <c r="K41" s="400"/>
      <c r="L41" s="400"/>
      <c r="M41" s="400"/>
      <c r="N41" s="400"/>
      <c r="O41" s="400"/>
      <c r="P41" s="400"/>
      <c r="Q41" s="400"/>
      <c r="R41" s="400"/>
      <c r="S41" s="400"/>
      <c r="T41" s="400"/>
      <c r="U41" s="400"/>
      <c r="V41" s="400"/>
      <c r="W41" s="400"/>
      <c r="X41" s="400"/>
      <c r="Y41" s="400"/>
      <c r="Z41" s="400"/>
      <c r="AA41" s="400"/>
      <c r="AB41" s="400"/>
      <c r="AD41" s="400"/>
      <c r="AE41" s="400"/>
      <c r="AF41" s="400"/>
      <c r="AG41" s="400"/>
      <c r="AH41" s="400"/>
      <c r="AI41" s="400"/>
      <c r="AJ41" s="400"/>
      <c r="AK41" s="400"/>
      <c r="AL41" s="400"/>
      <c r="AM41" s="400"/>
      <c r="AN41" s="400"/>
      <c r="AO41" s="400"/>
      <c r="AP41" s="400"/>
      <c r="AQ41" s="400"/>
      <c r="AR41" s="400"/>
      <c r="AS41" s="400"/>
      <c r="AT41" s="400"/>
      <c r="AU41" s="400"/>
      <c r="AV41" s="400"/>
      <c r="AW41" s="400"/>
      <c r="AX41" s="400"/>
      <c r="AY41" s="400"/>
      <c r="AZ41" s="400"/>
      <c r="BA41" s="400"/>
      <c r="BB41" s="400"/>
      <c r="BC41" s="400"/>
      <c r="BD41" s="400"/>
      <c r="BE41" s="400"/>
      <c r="BF41" s="400"/>
      <c r="BG41" s="20"/>
      <c r="BK41" s="26" t="str">
        <f>IF('Contexto Estrat. Ins'!$V$7&lt;&gt;"",'Contexto Estrat. Ins'!$V$6,"")</f>
        <v/>
      </c>
      <c r="BL41" s="26" t="str">
        <f>IF('Contexto Estrat. Ins'!$V$8&lt;&gt;"",'Contexto Estrat. Ins'!$V$6,"")</f>
        <v/>
      </c>
      <c r="BM41" s="26" t="str">
        <f>IF('Contexto Estrat. Ins'!$V$9&lt;&gt;"",'Contexto Estrat. Ins'!$V$6,"")</f>
        <v/>
      </c>
      <c r="BN41" s="26" t="str">
        <f>IF('Contexto Estrat. Ins'!$V$10&lt;&gt;"",'Contexto Estrat. Ins'!$V$6,"")</f>
        <v/>
      </c>
      <c r="BO41" s="26" t="str">
        <f>IF('Contexto Estrat. Ins'!$V$11&lt;&gt;"",'Contexto Estrat. Ins'!$V$6,"")</f>
        <v/>
      </c>
      <c r="BP41" s="26" t="str">
        <f>IF('Contexto Estrat. Ins'!$V$12&lt;&gt;"",'Contexto Estrat. Ins'!$V$6,"")</f>
        <v/>
      </c>
      <c r="BQ41" s="26" t="str">
        <f>IF($D$29='Contexto Estrat. Ins'!$B$7,BK41,IF($D$29='Contexto Estrat. Ins'!$B$8,BL41,IF($D$29='Contexto Estrat. Ins'!$B$9,BM41,IF($D$29='Contexto Estrat. Ins'!$B$10,BN41,IF($D$29='Contexto Estrat. Ins'!$B$11,BO41,IF($D$29='Contexto Estrat. Ins'!$B$12,BP41,""))))))</f>
        <v/>
      </c>
      <c r="BR41" s="142"/>
      <c r="BS41" s="26" t="str">
        <f>IF('Contexto Estrat. Ins'!$V$37&lt;&gt;"",'Contexto Estrat. Ins'!$V$36,"")</f>
        <v/>
      </c>
      <c r="BT41" s="26" t="str">
        <f>IF('Contexto Estrat. Ins'!$V$38&lt;&gt;"",'Contexto Estrat. Ins'!$V$36,"")</f>
        <v/>
      </c>
      <c r="BU41" s="26" t="str">
        <f>IF('Contexto Estrat. Ins'!$V$39&lt;&gt;"",'Contexto Estrat. Ins'!$V$36,"")</f>
        <v/>
      </c>
      <c r="BV41" s="26" t="str">
        <f>IF('Contexto Estrat. Ins'!$V$40&lt;&gt;"",'Contexto Estrat. Ins'!$V$36,"")</f>
        <v/>
      </c>
      <c r="BW41" s="26" t="str">
        <f>IF('Contexto Estrat. Ins'!$V$41&lt;&gt;"",'Contexto Estrat. Ins'!$V$36,"")</f>
        <v/>
      </c>
      <c r="BX41" s="26" t="str">
        <f>IF('Contexto Estrat. Ins'!$V$42&lt;&gt;"",'Contexto Estrat. Ins'!$V$36,"")</f>
        <v/>
      </c>
      <c r="BY41" s="26" t="str">
        <f>IF($D$29='Contexto Estrat. Ins'!$B$37,BS41,IF($D$29='Contexto Estrat. Ins'!$B$38,BT41,IF($D$29='Contexto Estrat. Ins'!$B$39,BU41,IF($D$29='Contexto Estrat. Ins'!$B$40,BV41,IF($D$29='Contexto Estrat. Ins'!$B$41,BW41,IF($D$29='Contexto Estrat. Ins'!$B$42,BX41,""))))))</f>
        <v/>
      </c>
      <c r="BZ41" s="142"/>
      <c r="CA41" s="26" t="str">
        <f>IF('Contexto Estrat. Ins'!$V$17&lt;&gt;"",'Contexto Estrat. Ins'!$V$16,"")</f>
        <v/>
      </c>
      <c r="CB41" s="26" t="str">
        <f>IF('Contexto Estrat. Ins'!$V$18&lt;&gt;"",'Contexto Estrat. Ins'!$V$16,"")</f>
        <v/>
      </c>
      <c r="CC41" s="26" t="str">
        <f>IF('Contexto Estrat. Ins'!$V$19&lt;&gt;"",'Contexto Estrat. Ins'!$V$16,"")</f>
        <v/>
      </c>
      <c r="CD41" s="26" t="str">
        <f>IF('Contexto Estrat. Ins'!$V$20&lt;&gt;"",'Contexto Estrat. Ins'!$V$16,"")</f>
        <v/>
      </c>
      <c r="CE41" s="26" t="str">
        <f>IF('Contexto Estrat. Ins'!$V$21&lt;&gt;"",'Contexto Estrat. Ins'!$V$16,"")</f>
        <v/>
      </c>
      <c r="CF41" s="26" t="str">
        <f>IF('Contexto Estrat. Ins'!$V$22&lt;&gt;"",'Contexto Estrat. Ins'!$V$16,"")</f>
        <v/>
      </c>
      <c r="CG41" s="26" t="str">
        <f>IF($D$29='Contexto Estrat. Ins'!$B$17,CA41,IF($D$29='Contexto Estrat. Ins'!$B$18,CB41,IF($D$29='Contexto Estrat. Ins'!$B$19,CC41,IF($D$29='Contexto Estrat. Ins'!$B$20,CD41,IF($D$29='Contexto Estrat. Ins'!$B$21,CE41,IF($D$29='Contexto Estrat. Ins'!$B$22,CF41,""))))))</f>
        <v/>
      </c>
      <c r="CH41" s="142"/>
    </row>
    <row r="42" spans="1:86" ht="15.6" customHeight="1">
      <c r="A42" s="18"/>
      <c r="D42" s="456"/>
      <c r="E42" s="456"/>
      <c r="F42" s="456"/>
      <c r="G42" s="456"/>
      <c r="H42" s="456"/>
      <c r="I42" s="456"/>
      <c r="J42" s="400"/>
      <c r="K42" s="400"/>
      <c r="L42" s="400"/>
      <c r="M42" s="400"/>
      <c r="N42" s="400"/>
      <c r="O42" s="400"/>
      <c r="P42" s="400"/>
      <c r="Q42" s="400"/>
      <c r="R42" s="400"/>
      <c r="S42" s="400"/>
      <c r="T42" s="400"/>
      <c r="U42" s="400"/>
      <c r="V42" s="400"/>
      <c r="W42" s="400"/>
      <c r="X42" s="400"/>
      <c r="Y42" s="400"/>
      <c r="Z42" s="400"/>
      <c r="AA42" s="400"/>
      <c r="AB42" s="400"/>
      <c r="AD42" s="400"/>
      <c r="AE42" s="400"/>
      <c r="AF42" s="400"/>
      <c r="AG42" s="400"/>
      <c r="AH42" s="400"/>
      <c r="AI42" s="400"/>
      <c r="AJ42" s="400"/>
      <c r="AK42" s="400"/>
      <c r="AL42" s="400"/>
      <c r="AM42" s="400"/>
      <c r="AN42" s="400"/>
      <c r="AO42" s="400"/>
      <c r="AP42" s="400"/>
      <c r="AQ42" s="400"/>
      <c r="AR42" s="400"/>
      <c r="AS42" s="400"/>
      <c r="AT42" s="400"/>
      <c r="AU42" s="400"/>
      <c r="AV42" s="400"/>
      <c r="AW42" s="400"/>
      <c r="AX42" s="400"/>
      <c r="AY42" s="400"/>
      <c r="AZ42" s="400"/>
      <c r="BA42" s="400"/>
      <c r="BB42" s="400"/>
      <c r="BC42" s="400"/>
      <c r="BD42" s="400"/>
      <c r="BE42" s="400"/>
      <c r="BF42" s="400"/>
      <c r="BG42" s="20"/>
      <c r="BK42" s="142"/>
      <c r="BL42" s="142"/>
      <c r="BM42" s="142"/>
      <c r="BN42" s="142"/>
      <c r="BO42" s="142"/>
      <c r="BP42" s="142"/>
      <c r="BQ42" s="142"/>
      <c r="BR42" s="142"/>
      <c r="BS42" s="142"/>
      <c r="BT42" s="142"/>
      <c r="BU42" s="142"/>
      <c r="BV42" s="142"/>
      <c r="BW42" s="142"/>
      <c r="BX42" s="142"/>
      <c r="BY42" s="142"/>
      <c r="BZ42" s="142"/>
      <c r="CA42" s="142"/>
      <c r="CB42" s="142"/>
      <c r="CC42" s="142"/>
      <c r="CD42" s="142"/>
    </row>
    <row r="43" spans="1:86" ht="15.6" customHeight="1">
      <c r="A43" s="18"/>
      <c r="D43" s="456"/>
      <c r="E43" s="456"/>
      <c r="F43" s="456"/>
      <c r="G43" s="456"/>
      <c r="H43" s="456"/>
      <c r="I43" s="456"/>
      <c r="J43" s="400"/>
      <c r="K43" s="400"/>
      <c r="L43" s="400"/>
      <c r="M43" s="400"/>
      <c r="N43" s="400"/>
      <c r="O43" s="400"/>
      <c r="P43" s="400"/>
      <c r="Q43" s="400"/>
      <c r="R43" s="400"/>
      <c r="S43" s="400"/>
      <c r="T43" s="400"/>
      <c r="U43" s="400"/>
      <c r="V43" s="400"/>
      <c r="W43" s="400"/>
      <c r="X43" s="400"/>
      <c r="Y43" s="400"/>
      <c r="Z43" s="400"/>
      <c r="AA43" s="400"/>
      <c r="AB43" s="400"/>
      <c r="AD43" s="400"/>
      <c r="AE43" s="400"/>
      <c r="AF43" s="400"/>
      <c r="AG43" s="400"/>
      <c r="AH43" s="400"/>
      <c r="AI43" s="400"/>
      <c r="AJ43" s="400"/>
      <c r="AK43" s="400"/>
      <c r="AL43" s="400"/>
      <c r="AM43" s="400"/>
      <c r="AN43" s="400"/>
      <c r="AO43" s="400"/>
      <c r="AP43" s="400"/>
      <c r="AQ43" s="400"/>
      <c r="AR43" s="400"/>
      <c r="AS43" s="400"/>
      <c r="AT43" s="400"/>
      <c r="AU43" s="400"/>
      <c r="AV43" s="400"/>
      <c r="AW43" s="400"/>
      <c r="AX43" s="400"/>
      <c r="AY43" s="400"/>
      <c r="AZ43" s="400"/>
      <c r="BA43" s="400"/>
      <c r="BB43" s="400"/>
      <c r="BC43" s="400"/>
      <c r="BD43" s="400"/>
      <c r="BE43" s="400"/>
      <c r="BF43" s="400"/>
      <c r="BG43" s="20"/>
      <c r="BK43" s="142"/>
      <c r="BL43" s="142"/>
      <c r="BM43" s="142"/>
      <c r="BN43" s="142"/>
      <c r="BO43" s="142"/>
      <c r="BP43" s="142"/>
      <c r="BQ43" s="142"/>
      <c r="BR43" s="142"/>
      <c r="BS43" s="142"/>
      <c r="BT43" s="142"/>
      <c r="BU43" s="142"/>
      <c r="BV43" s="142"/>
      <c r="BW43" s="142"/>
      <c r="BX43" s="142"/>
      <c r="BY43" s="142"/>
      <c r="BZ43" s="142"/>
      <c r="CA43" s="142"/>
      <c r="CB43" s="142"/>
      <c r="CC43" s="142"/>
      <c r="CD43" s="142"/>
    </row>
    <row r="44" spans="1:86" ht="15.6" customHeight="1">
      <c r="A44" s="18"/>
      <c r="D44" s="456"/>
      <c r="E44" s="456"/>
      <c r="F44" s="456"/>
      <c r="G44" s="456"/>
      <c r="H44" s="456"/>
      <c r="I44" s="456"/>
      <c r="J44" s="400"/>
      <c r="K44" s="400"/>
      <c r="L44" s="400"/>
      <c r="M44" s="400"/>
      <c r="N44" s="400"/>
      <c r="O44" s="400"/>
      <c r="P44" s="400"/>
      <c r="Q44" s="400"/>
      <c r="R44" s="400"/>
      <c r="S44" s="400"/>
      <c r="T44" s="400"/>
      <c r="U44" s="400"/>
      <c r="V44" s="400"/>
      <c r="W44" s="400"/>
      <c r="X44" s="400"/>
      <c r="Y44" s="400"/>
      <c r="Z44" s="400"/>
      <c r="AA44" s="400"/>
      <c r="AB44" s="400"/>
      <c r="AD44" s="400"/>
      <c r="AE44" s="400"/>
      <c r="AF44" s="400"/>
      <c r="AG44" s="400"/>
      <c r="AH44" s="400"/>
      <c r="AI44" s="400"/>
      <c r="AJ44" s="400"/>
      <c r="AK44" s="400"/>
      <c r="AL44" s="400"/>
      <c r="AM44" s="400"/>
      <c r="AN44" s="400"/>
      <c r="AO44" s="400"/>
      <c r="AP44" s="400"/>
      <c r="AQ44" s="400"/>
      <c r="AR44" s="400"/>
      <c r="AS44" s="400"/>
      <c r="AT44" s="400"/>
      <c r="AU44" s="400"/>
      <c r="AV44" s="400"/>
      <c r="AW44" s="400"/>
      <c r="AX44" s="400"/>
      <c r="AY44" s="400"/>
      <c r="AZ44" s="400"/>
      <c r="BA44" s="400"/>
      <c r="BB44" s="400"/>
      <c r="BC44" s="400"/>
      <c r="BD44" s="400"/>
      <c r="BE44" s="400"/>
      <c r="BF44" s="400"/>
      <c r="BG44" s="20"/>
      <c r="BK44" s="142"/>
      <c r="BL44" s="142"/>
      <c r="BM44" s="142"/>
      <c r="BN44" s="142"/>
      <c r="BO44" s="142"/>
      <c r="BP44" s="142"/>
      <c r="BQ44" s="142"/>
      <c r="BR44" s="142"/>
      <c r="BS44" s="142"/>
      <c r="BT44" s="142"/>
      <c r="BU44" s="142"/>
      <c r="BV44" s="142"/>
      <c r="BW44" s="142"/>
      <c r="BX44" s="142"/>
      <c r="BY44" s="142"/>
      <c r="BZ44" s="142"/>
      <c r="CA44" s="142"/>
      <c r="CB44" s="142"/>
      <c r="CC44" s="142"/>
      <c r="CD44" s="142"/>
    </row>
    <row r="45" spans="1:86" ht="15.6" customHeight="1">
      <c r="A45" s="18"/>
      <c r="D45" s="456"/>
      <c r="E45" s="456"/>
      <c r="F45" s="456"/>
      <c r="G45" s="456"/>
      <c r="H45" s="456"/>
      <c r="I45" s="456"/>
      <c r="J45" s="400"/>
      <c r="K45" s="400"/>
      <c r="L45" s="400"/>
      <c r="M45" s="400"/>
      <c r="N45" s="400"/>
      <c r="O45" s="400"/>
      <c r="P45" s="400"/>
      <c r="Q45" s="400"/>
      <c r="R45" s="400"/>
      <c r="S45" s="400"/>
      <c r="T45" s="400"/>
      <c r="U45" s="400"/>
      <c r="V45" s="400"/>
      <c r="W45" s="400"/>
      <c r="X45" s="400"/>
      <c r="Y45" s="400"/>
      <c r="Z45" s="400"/>
      <c r="AA45" s="400"/>
      <c r="AB45" s="400"/>
      <c r="AD45" s="400"/>
      <c r="AE45" s="400"/>
      <c r="AF45" s="400"/>
      <c r="AG45" s="400"/>
      <c r="AH45" s="400"/>
      <c r="AI45" s="400"/>
      <c r="AJ45" s="400"/>
      <c r="AK45" s="400"/>
      <c r="AL45" s="400"/>
      <c r="AM45" s="400"/>
      <c r="AN45" s="400"/>
      <c r="AO45" s="400"/>
      <c r="AP45" s="400"/>
      <c r="AQ45" s="400"/>
      <c r="AR45" s="400"/>
      <c r="AS45" s="400"/>
      <c r="AT45" s="400"/>
      <c r="AU45" s="400"/>
      <c r="AV45" s="400"/>
      <c r="AW45" s="400"/>
      <c r="AX45" s="400"/>
      <c r="AY45" s="400"/>
      <c r="AZ45" s="400"/>
      <c r="BA45" s="400"/>
      <c r="BB45" s="400"/>
      <c r="BC45" s="400"/>
      <c r="BD45" s="400"/>
      <c r="BE45" s="400"/>
      <c r="BF45" s="400"/>
      <c r="BG45" s="20"/>
    </row>
    <row r="46" spans="1:86" ht="15.6" customHeight="1">
      <c r="A46" s="18"/>
      <c r="D46" s="456"/>
      <c r="E46" s="456"/>
      <c r="F46" s="456"/>
      <c r="G46" s="456"/>
      <c r="H46" s="456"/>
      <c r="I46" s="456"/>
      <c r="J46" s="400"/>
      <c r="K46" s="400"/>
      <c r="L46" s="400"/>
      <c r="M46" s="400"/>
      <c r="N46" s="400"/>
      <c r="O46" s="400"/>
      <c r="P46" s="400"/>
      <c r="Q46" s="400"/>
      <c r="R46" s="400"/>
      <c r="S46" s="400"/>
      <c r="T46" s="400"/>
      <c r="U46" s="400"/>
      <c r="V46" s="400"/>
      <c r="W46" s="400"/>
      <c r="X46" s="400"/>
      <c r="Y46" s="400"/>
      <c r="Z46" s="400"/>
      <c r="AA46" s="400"/>
      <c r="AB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c r="BA46" s="400"/>
      <c r="BB46" s="400"/>
      <c r="BC46" s="400"/>
      <c r="BD46" s="400"/>
      <c r="BE46" s="400"/>
      <c r="BF46" s="400"/>
      <c r="BG46" s="20"/>
    </row>
    <row r="47" spans="1:86" ht="15.6" customHeight="1">
      <c r="A47" s="18"/>
      <c r="D47" s="456"/>
      <c r="E47" s="456"/>
      <c r="F47" s="456"/>
      <c r="G47" s="456"/>
      <c r="H47" s="456"/>
      <c r="I47" s="456"/>
      <c r="J47" s="400"/>
      <c r="K47" s="400"/>
      <c r="L47" s="400"/>
      <c r="M47" s="400"/>
      <c r="N47" s="400"/>
      <c r="O47" s="400"/>
      <c r="P47" s="400"/>
      <c r="Q47" s="400"/>
      <c r="R47" s="400"/>
      <c r="S47" s="400"/>
      <c r="T47" s="400"/>
      <c r="U47" s="400"/>
      <c r="V47" s="400"/>
      <c r="W47" s="400"/>
      <c r="X47" s="400"/>
      <c r="Y47" s="400"/>
      <c r="Z47" s="400"/>
      <c r="AA47" s="400"/>
      <c r="AB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20"/>
    </row>
    <row r="48" spans="1:86" ht="15.6" customHeight="1">
      <c r="A48" s="18"/>
      <c r="D48" s="456"/>
      <c r="E48" s="456"/>
      <c r="F48" s="456"/>
      <c r="G48" s="456"/>
      <c r="H48" s="456"/>
      <c r="I48" s="456"/>
      <c r="J48" s="400"/>
      <c r="K48" s="400"/>
      <c r="L48" s="400"/>
      <c r="M48" s="400"/>
      <c r="N48" s="400"/>
      <c r="O48" s="400"/>
      <c r="P48" s="400"/>
      <c r="Q48" s="400"/>
      <c r="R48" s="400"/>
      <c r="S48" s="400"/>
      <c r="T48" s="400"/>
      <c r="U48" s="400"/>
      <c r="V48" s="400"/>
      <c r="W48" s="400"/>
      <c r="X48" s="400"/>
      <c r="Y48" s="400"/>
      <c r="Z48" s="400"/>
      <c r="AA48" s="400"/>
      <c r="AB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20"/>
    </row>
    <row r="49" spans="1:73" ht="15.6" customHeight="1">
      <c r="A49" s="18"/>
      <c r="D49" s="482" t="s">
        <v>480</v>
      </c>
      <c r="E49" s="482"/>
      <c r="F49" s="482"/>
      <c r="G49" s="482"/>
      <c r="H49" s="482"/>
      <c r="I49" s="482"/>
      <c r="J49" s="482"/>
      <c r="K49" s="482"/>
      <c r="L49" s="482"/>
      <c r="M49" s="482"/>
      <c r="N49" s="482"/>
      <c r="O49" s="482"/>
      <c r="P49" s="482"/>
      <c r="Q49" s="482"/>
      <c r="R49" s="482"/>
      <c r="S49" s="482"/>
      <c r="T49" s="482"/>
      <c r="U49" s="482"/>
      <c r="V49" s="482"/>
      <c r="W49" s="482"/>
      <c r="X49" s="482"/>
      <c r="Y49" s="482"/>
      <c r="Z49" s="482"/>
      <c r="AA49" s="482"/>
      <c r="AB49" s="482"/>
      <c r="AD49" s="400"/>
      <c r="AE49" s="400"/>
      <c r="AF49" s="400"/>
      <c r="AG49" s="400"/>
      <c r="AH49" s="400"/>
      <c r="AI49" s="400"/>
      <c r="AJ49" s="400"/>
      <c r="AK49" s="400"/>
      <c r="AL49" s="400"/>
      <c r="AM49" s="400"/>
      <c r="AN49" s="400"/>
      <c r="AO49" s="400"/>
      <c r="AP49" s="400"/>
      <c r="AQ49" s="400"/>
      <c r="AR49" s="400"/>
      <c r="AS49" s="400"/>
      <c r="AT49" s="400"/>
      <c r="AU49" s="400"/>
      <c r="AV49" s="400"/>
      <c r="AW49" s="400"/>
      <c r="AX49" s="400"/>
      <c r="AY49" s="400"/>
      <c r="AZ49" s="400"/>
      <c r="BA49" s="400"/>
      <c r="BB49" s="400"/>
      <c r="BC49" s="400"/>
      <c r="BD49" s="400"/>
      <c r="BE49" s="400"/>
      <c r="BF49" s="400"/>
      <c r="BG49" s="20"/>
    </row>
    <row r="50" spans="1:73" ht="15.6" customHeight="1">
      <c r="A50" s="18"/>
      <c r="D50" s="483" t="s">
        <v>474</v>
      </c>
      <c r="E50" s="483"/>
      <c r="F50" s="483"/>
      <c r="G50" s="483"/>
      <c r="H50" s="483"/>
      <c r="I50" s="483"/>
      <c r="J50" s="483" t="s">
        <v>475</v>
      </c>
      <c r="K50" s="483"/>
      <c r="L50" s="483"/>
      <c r="M50" s="483"/>
      <c r="N50" s="483"/>
      <c r="O50" s="483"/>
      <c r="P50" s="483"/>
      <c r="Q50" s="483"/>
      <c r="R50" s="483"/>
      <c r="S50" s="483"/>
      <c r="T50" s="483"/>
      <c r="U50" s="483"/>
      <c r="V50" s="483"/>
      <c r="W50" s="483"/>
      <c r="X50" s="483"/>
      <c r="Y50" s="483"/>
      <c r="Z50" s="483"/>
      <c r="AA50" s="483"/>
      <c r="AB50" s="483"/>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20"/>
    </row>
    <row r="51" spans="1:73" ht="15.6" customHeight="1">
      <c r="A51" s="18"/>
      <c r="D51" s="456"/>
      <c r="E51" s="456"/>
      <c r="F51" s="456"/>
      <c r="G51" s="456"/>
      <c r="H51" s="456"/>
      <c r="I51" s="456"/>
      <c r="J51" s="400"/>
      <c r="K51" s="400"/>
      <c r="L51" s="400"/>
      <c r="M51" s="400"/>
      <c r="N51" s="400"/>
      <c r="O51" s="400"/>
      <c r="P51" s="400"/>
      <c r="Q51" s="400"/>
      <c r="R51" s="400"/>
      <c r="S51" s="400"/>
      <c r="T51" s="400"/>
      <c r="U51" s="400"/>
      <c r="V51" s="400"/>
      <c r="W51" s="400"/>
      <c r="X51" s="400"/>
      <c r="Y51" s="400"/>
      <c r="Z51" s="400"/>
      <c r="AA51" s="400"/>
      <c r="AB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20"/>
    </row>
    <row r="52" spans="1:73" ht="15.6" customHeight="1">
      <c r="A52" s="18"/>
      <c r="D52" s="456"/>
      <c r="E52" s="456"/>
      <c r="F52" s="456"/>
      <c r="G52" s="456"/>
      <c r="H52" s="456"/>
      <c r="I52" s="456"/>
      <c r="J52" s="400"/>
      <c r="K52" s="400"/>
      <c r="L52" s="400"/>
      <c r="M52" s="400"/>
      <c r="N52" s="400"/>
      <c r="O52" s="400"/>
      <c r="P52" s="400"/>
      <c r="Q52" s="400"/>
      <c r="R52" s="400"/>
      <c r="S52" s="400"/>
      <c r="T52" s="400"/>
      <c r="U52" s="400"/>
      <c r="V52" s="400"/>
      <c r="W52" s="400"/>
      <c r="X52" s="400"/>
      <c r="Y52" s="400"/>
      <c r="Z52" s="400"/>
      <c r="AA52" s="400"/>
      <c r="AB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20"/>
    </row>
    <row r="53" spans="1:73" ht="15.6" customHeight="1">
      <c r="A53" s="18"/>
      <c r="D53" s="456"/>
      <c r="E53" s="456"/>
      <c r="F53" s="456"/>
      <c r="G53" s="456"/>
      <c r="H53" s="456"/>
      <c r="I53" s="456"/>
      <c r="J53" s="400"/>
      <c r="K53" s="400"/>
      <c r="L53" s="400"/>
      <c r="M53" s="400"/>
      <c r="N53" s="400"/>
      <c r="O53" s="400"/>
      <c r="P53" s="400"/>
      <c r="Q53" s="400"/>
      <c r="R53" s="400"/>
      <c r="S53" s="400"/>
      <c r="T53" s="400"/>
      <c r="U53" s="400"/>
      <c r="V53" s="400"/>
      <c r="W53" s="400"/>
      <c r="X53" s="400"/>
      <c r="Y53" s="400"/>
      <c r="Z53" s="400"/>
      <c r="AA53" s="400"/>
      <c r="AB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20"/>
    </row>
    <row r="54" spans="1:73" ht="15.6" customHeight="1">
      <c r="A54" s="18"/>
      <c r="D54" s="456"/>
      <c r="E54" s="456"/>
      <c r="F54" s="456"/>
      <c r="G54" s="456"/>
      <c r="H54" s="456"/>
      <c r="I54" s="456"/>
      <c r="J54" s="400"/>
      <c r="K54" s="400"/>
      <c r="L54" s="400"/>
      <c r="M54" s="400"/>
      <c r="N54" s="400"/>
      <c r="O54" s="400"/>
      <c r="P54" s="400"/>
      <c r="Q54" s="400"/>
      <c r="R54" s="400"/>
      <c r="S54" s="400"/>
      <c r="T54" s="400"/>
      <c r="U54" s="400"/>
      <c r="V54" s="400"/>
      <c r="W54" s="400"/>
      <c r="X54" s="400"/>
      <c r="Y54" s="400"/>
      <c r="Z54" s="400"/>
      <c r="AA54" s="400"/>
      <c r="AB54" s="400"/>
      <c r="AD54" s="400"/>
      <c r="AE54" s="400"/>
      <c r="AF54" s="400"/>
      <c r="AG54" s="400"/>
      <c r="AH54" s="400"/>
      <c r="AI54" s="400"/>
      <c r="AJ54" s="400"/>
      <c r="AK54" s="400"/>
      <c r="AL54" s="400"/>
      <c r="AM54" s="400"/>
      <c r="AN54" s="400"/>
      <c r="AO54" s="400"/>
      <c r="AP54" s="400"/>
      <c r="AQ54" s="400"/>
      <c r="AR54" s="400"/>
      <c r="AS54" s="400"/>
      <c r="AT54" s="400"/>
      <c r="AU54" s="400"/>
      <c r="AV54" s="400"/>
      <c r="AW54" s="400"/>
      <c r="AX54" s="400"/>
      <c r="AY54" s="400"/>
      <c r="AZ54" s="400"/>
      <c r="BA54" s="400"/>
      <c r="BB54" s="400"/>
      <c r="BC54" s="400"/>
      <c r="BD54" s="400"/>
      <c r="BE54" s="400"/>
      <c r="BF54" s="400"/>
      <c r="BG54" s="20"/>
    </row>
    <row r="55" spans="1:73" ht="15" customHeight="1">
      <c r="A55" s="18"/>
      <c r="D55" s="456"/>
      <c r="E55" s="456"/>
      <c r="F55" s="456"/>
      <c r="G55" s="456"/>
      <c r="H55" s="456"/>
      <c r="I55" s="456"/>
      <c r="J55" s="400"/>
      <c r="K55" s="400"/>
      <c r="L55" s="400"/>
      <c r="M55" s="400"/>
      <c r="N55" s="400"/>
      <c r="O55" s="400"/>
      <c r="P55" s="400"/>
      <c r="Q55" s="400"/>
      <c r="R55" s="400"/>
      <c r="S55" s="400"/>
      <c r="T55" s="400"/>
      <c r="U55" s="400"/>
      <c r="V55" s="400"/>
      <c r="W55" s="400"/>
      <c r="X55" s="400"/>
      <c r="Y55" s="400"/>
      <c r="Z55" s="400"/>
      <c r="AA55" s="400"/>
      <c r="AB55" s="400"/>
      <c r="AD55" s="400"/>
      <c r="AE55" s="400"/>
      <c r="AF55" s="400"/>
      <c r="AG55" s="400"/>
      <c r="AH55" s="400"/>
      <c r="AI55" s="400"/>
      <c r="AJ55" s="400"/>
      <c r="AK55" s="400"/>
      <c r="AL55" s="400"/>
      <c r="AM55" s="400"/>
      <c r="AN55" s="400"/>
      <c r="AO55" s="400"/>
      <c r="AP55" s="400"/>
      <c r="AQ55" s="400"/>
      <c r="AR55" s="400"/>
      <c r="AS55" s="400"/>
      <c r="AT55" s="400"/>
      <c r="AU55" s="400"/>
      <c r="AV55" s="400"/>
      <c r="AW55" s="400"/>
      <c r="AX55" s="400"/>
      <c r="AY55" s="400"/>
      <c r="AZ55" s="400"/>
      <c r="BA55" s="400"/>
      <c r="BB55" s="400"/>
      <c r="BC55" s="400"/>
      <c r="BD55" s="400"/>
      <c r="BE55" s="400"/>
      <c r="BF55" s="400"/>
      <c r="BG55" s="20"/>
    </row>
    <row r="56" spans="1:73" ht="15" customHeight="1">
      <c r="A56" s="18"/>
      <c r="D56" s="456"/>
      <c r="E56" s="456"/>
      <c r="F56" s="456"/>
      <c r="G56" s="456"/>
      <c r="H56" s="456"/>
      <c r="I56" s="456"/>
      <c r="J56" s="400"/>
      <c r="K56" s="400"/>
      <c r="L56" s="400"/>
      <c r="M56" s="400"/>
      <c r="N56" s="400"/>
      <c r="O56" s="400"/>
      <c r="P56" s="400"/>
      <c r="Q56" s="400"/>
      <c r="R56" s="400"/>
      <c r="S56" s="400"/>
      <c r="T56" s="400"/>
      <c r="U56" s="400"/>
      <c r="V56" s="400"/>
      <c r="W56" s="400"/>
      <c r="X56" s="400"/>
      <c r="Y56" s="400"/>
      <c r="Z56" s="400"/>
      <c r="AA56" s="400"/>
      <c r="AB56" s="400"/>
      <c r="AD56" s="400"/>
      <c r="AE56" s="400"/>
      <c r="AF56" s="400"/>
      <c r="AG56" s="400"/>
      <c r="AH56" s="400"/>
      <c r="AI56" s="400"/>
      <c r="AJ56" s="400"/>
      <c r="AK56" s="400"/>
      <c r="AL56" s="400"/>
      <c r="AM56" s="400"/>
      <c r="AN56" s="400"/>
      <c r="AO56" s="400"/>
      <c r="AP56" s="400"/>
      <c r="AQ56" s="400"/>
      <c r="AR56" s="400"/>
      <c r="AS56" s="400"/>
      <c r="AT56" s="400"/>
      <c r="AU56" s="400"/>
      <c r="AV56" s="400"/>
      <c r="AW56" s="400"/>
      <c r="AX56" s="400"/>
      <c r="AY56" s="400"/>
      <c r="AZ56" s="400"/>
      <c r="BA56" s="400"/>
      <c r="BB56" s="400"/>
      <c r="BC56" s="400"/>
      <c r="BD56" s="400"/>
      <c r="BE56" s="400"/>
      <c r="BF56" s="400"/>
      <c r="BG56" s="20"/>
    </row>
    <row r="57" spans="1:73" ht="15" customHeight="1">
      <c r="A57" s="18"/>
      <c r="D57" s="456"/>
      <c r="E57" s="456"/>
      <c r="F57" s="456"/>
      <c r="G57" s="456"/>
      <c r="H57" s="456"/>
      <c r="I57" s="456"/>
      <c r="J57" s="400"/>
      <c r="K57" s="400"/>
      <c r="L57" s="400"/>
      <c r="M57" s="400"/>
      <c r="N57" s="400"/>
      <c r="O57" s="400"/>
      <c r="P57" s="400"/>
      <c r="Q57" s="400"/>
      <c r="R57" s="400"/>
      <c r="S57" s="400"/>
      <c r="T57" s="400"/>
      <c r="U57" s="400"/>
      <c r="V57" s="400"/>
      <c r="W57" s="400"/>
      <c r="X57" s="400"/>
      <c r="Y57" s="400"/>
      <c r="Z57" s="400"/>
      <c r="AA57" s="400"/>
      <c r="AB57" s="400"/>
      <c r="AD57" s="400"/>
      <c r="AE57" s="400"/>
      <c r="AF57" s="400"/>
      <c r="AG57" s="400"/>
      <c r="AH57" s="400"/>
      <c r="AI57" s="400"/>
      <c r="AJ57" s="400"/>
      <c r="AK57" s="400"/>
      <c r="AL57" s="400"/>
      <c r="AM57" s="400"/>
      <c r="AN57" s="400"/>
      <c r="AO57" s="400"/>
      <c r="AP57" s="400"/>
      <c r="AQ57" s="400"/>
      <c r="AR57" s="400"/>
      <c r="AS57" s="400"/>
      <c r="AT57" s="400"/>
      <c r="AU57" s="400"/>
      <c r="AV57" s="400"/>
      <c r="AW57" s="400"/>
      <c r="AX57" s="400"/>
      <c r="AY57" s="400"/>
      <c r="AZ57" s="400"/>
      <c r="BA57" s="400"/>
      <c r="BB57" s="400"/>
      <c r="BC57" s="400"/>
      <c r="BD57" s="400"/>
      <c r="BE57" s="400"/>
      <c r="BF57" s="400"/>
      <c r="BG57" s="20"/>
    </row>
    <row r="58" spans="1:73" ht="15" customHeight="1">
      <c r="A58" s="18"/>
      <c r="D58" s="456"/>
      <c r="E58" s="456"/>
      <c r="F58" s="456"/>
      <c r="G58" s="456"/>
      <c r="H58" s="456"/>
      <c r="I58" s="456"/>
      <c r="J58" s="400"/>
      <c r="K58" s="400"/>
      <c r="L58" s="400"/>
      <c r="M58" s="400"/>
      <c r="N58" s="400"/>
      <c r="O58" s="400"/>
      <c r="P58" s="400"/>
      <c r="Q58" s="400"/>
      <c r="R58" s="400"/>
      <c r="S58" s="400"/>
      <c r="T58" s="400"/>
      <c r="U58" s="400"/>
      <c r="V58" s="400"/>
      <c r="W58" s="400"/>
      <c r="X58" s="400"/>
      <c r="Y58" s="400"/>
      <c r="Z58" s="400"/>
      <c r="AA58" s="400"/>
      <c r="AB58" s="400"/>
      <c r="AD58" s="400"/>
      <c r="AE58" s="400"/>
      <c r="AF58" s="400"/>
      <c r="AG58" s="400"/>
      <c r="AH58" s="400"/>
      <c r="AI58" s="400"/>
      <c r="AJ58" s="400"/>
      <c r="AK58" s="400"/>
      <c r="AL58" s="400"/>
      <c r="AM58" s="400"/>
      <c r="AN58" s="400"/>
      <c r="AO58" s="400"/>
      <c r="AP58" s="400"/>
      <c r="AQ58" s="400"/>
      <c r="AR58" s="400"/>
      <c r="AS58" s="400"/>
      <c r="AT58" s="400"/>
      <c r="AU58" s="400"/>
      <c r="AV58" s="400"/>
      <c r="AW58" s="400"/>
      <c r="AX58" s="400"/>
      <c r="AY58" s="400"/>
      <c r="AZ58" s="400"/>
      <c r="BA58" s="400"/>
      <c r="BB58" s="400"/>
      <c r="BC58" s="400"/>
      <c r="BD58" s="400"/>
      <c r="BE58" s="400"/>
      <c r="BF58" s="400"/>
      <c r="BG58" s="20"/>
    </row>
    <row r="59" spans="1:73">
      <c r="A59" s="18"/>
      <c r="D59" s="456"/>
      <c r="E59" s="456"/>
      <c r="F59" s="456"/>
      <c r="G59" s="456"/>
      <c r="H59" s="456"/>
      <c r="I59" s="456"/>
      <c r="J59" s="400"/>
      <c r="K59" s="400"/>
      <c r="L59" s="400"/>
      <c r="M59" s="400"/>
      <c r="N59" s="400"/>
      <c r="O59" s="400"/>
      <c r="P59" s="400"/>
      <c r="Q59" s="400"/>
      <c r="R59" s="400"/>
      <c r="S59" s="400"/>
      <c r="T59" s="400"/>
      <c r="U59" s="400"/>
      <c r="V59" s="400"/>
      <c r="W59" s="400"/>
      <c r="X59" s="400"/>
      <c r="Y59" s="400"/>
      <c r="Z59" s="400"/>
      <c r="AA59" s="400"/>
      <c r="AB59" s="400"/>
      <c r="AD59" s="400"/>
      <c r="AE59" s="400"/>
      <c r="AF59" s="400"/>
      <c r="AG59" s="400"/>
      <c r="AH59" s="400"/>
      <c r="AI59" s="400"/>
      <c r="AJ59" s="400"/>
      <c r="AK59" s="400"/>
      <c r="AL59" s="400"/>
      <c r="AM59" s="400"/>
      <c r="AN59" s="400"/>
      <c r="AO59" s="400"/>
      <c r="AP59" s="400"/>
      <c r="AQ59" s="400"/>
      <c r="AR59" s="400"/>
      <c r="AS59" s="400"/>
      <c r="AT59" s="400"/>
      <c r="AU59" s="400"/>
      <c r="AV59" s="400"/>
      <c r="AW59" s="400"/>
      <c r="AX59" s="400"/>
      <c r="AY59" s="400"/>
      <c r="AZ59" s="400"/>
      <c r="BA59" s="400"/>
      <c r="BB59" s="400"/>
      <c r="BC59" s="400"/>
      <c r="BD59" s="400"/>
      <c r="BE59" s="400"/>
      <c r="BF59" s="400"/>
      <c r="BG59" s="20"/>
      <c r="BL59" s="39"/>
      <c r="BM59" s="39"/>
      <c r="BN59" s="39"/>
      <c r="BO59" s="39"/>
    </row>
    <row r="60" spans="1:73">
      <c r="A60" s="18"/>
      <c r="D60" s="456"/>
      <c r="E60" s="456"/>
      <c r="F60" s="456"/>
      <c r="G60" s="456"/>
      <c r="H60" s="456"/>
      <c r="I60" s="456"/>
      <c r="J60" s="400"/>
      <c r="K60" s="400"/>
      <c r="L60" s="400"/>
      <c r="M60" s="400"/>
      <c r="N60" s="400"/>
      <c r="O60" s="400"/>
      <c r="P60" s="400"/>
      <c r="Q60" s="400"/>
      <c r="R60" s="400"/>
      <c r="S60" s="400"/>
      <c r="T60" s="400"/>
      <c r="U60" s="400"/>
      <c r="V60" s="400"/>
      <c r="W60" s="400"/>
      <c r="X60" s="400"/>
      <c r="Y60" s="400"/>
      <c r="Z60" s="400"/>
      <c r="AA60" s="400"/>
      <c r="AB60" s="400"/>
      <c r="AD60" s="400"/>
      <c r="AE60" s="400"/>
      <c r="AF60" s="400"/>
      <c r="AG60" s="400"/>
      <c r="AH60" s="400"/>
      <c r="AI60" s="400"/>
      <c r="AJ60" s="400"/>
      <c r="AK60" s="400"/>
      <c r="AL60" s="400"/>
      <c r="AM60" s="400"/>
      <c r="AN60" s="400"/>
      <c r="AO60" s="400"/>
      <c r="AP60" s="400"/>
      <c r="AQ60" s="400"/>
      <c r="AR60" s="400"/>
      <c r="AS60" s="400"/>
      <c r="AT60" s="400"/>
      <c r="AU60" s="400"/>
      <c r="AV60" s="400"/>
      <c r="AW60" s="400"/>
      <c r="AX60" s="400"/>
      <c r="AY60" s="400"/>
      <c r="AZ60" s="400"/>
      <c r="BA60" s="400"/>
      <c r="BB60" s="400"/>
      <c r="BC60" s="400"/>
      <c r="BD60" s="400"/>
      <c r="BE60" s="400"/>
      <c r="BF60" s="400"/>
      <c r="BG60" s="20"/>
      <c r="BK60" s="378" t="s">
        <v>481</v>
      </c>
      <c r="BL60" s="378"/>
      <c r="BM60" s="378"/>
      <c r="BN60" s="39"/>
      <c r="BO60" s="39"/>
    </row>
    <row r="61" spans="1:73" ht="30" customHeight="1" thickBot="1">
      <c r="A61" s="51"/>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c r="AM61" s="52"/>
      <c r="AN61" s="52"/>
      <c r="AO61" s="52"/>
      <c r="AP61" s="52"/>
      <c r="AQ61" s="52"/>
      <c r="AR61" s="52"/>
      <c r="AS61" s="52"/>
      <c r="AT61" s="52"/>
      <c r="AU61" s="52"/>
      <c r="AV61" s="52"/>
      <c r="AW61" s="52"/>
      <c r="AX61" s="52"/>
      <c r="AY61" s="52"/>
      <c r="AZ61" s="52"/>
      <c r="BA61" s="52"/>
      <c r="BB61" s="52"/>
      <c r="BC61" s="52"/>
      <c r="BD61" s="52"/>
      <c r="BE61" s="52"/>
      <c r="BF61" s="52"/>
      <c r="BG61" s="54"/>
      <c r="BK61" s="378"/>
      <c r="BL61" s="378"/>
      <c r="BM61" s="378"/>
      <c r="BN61" s="39"/>
      <c r="BO61" s="85"/>
      <c r="BP61" s="378" t="s">
        <v>482</v>
      </c>
      <c r="BQ61" s="378" t="s">
        <v>483</v>
      </c>
      <c r="BR61" s="85"/>
      <c r="BS61" s="85" t="s">
        <v>484</v>
      </c>
    </row>
    <row r="62" spans="1:73" ht="32.25" customHeight="1" thickBot="1">
      <c r="A62" s="380" t="str">
        <f>IF(AK13=Datos!$A$6,"ANÁLISIS DE LA OPORTUNIDAD","ANÁLISIS DEL RIESGO")</f>
        <v>ANÁLISIS DEL RIESGO</v>
      </c>
      <c r="B62" s="381"/>
      <c r="C62" s="381"/>
      <c r="D62" s="381"/>
      <c r="E62" s="381"/>
      <c r="F62" s="381"/>
      <c r="G62" s="381"/>
      <c r="H62" s="381"/>
      <c r="I62" s="381"/>
      <c r="J62" s="382"/>
      <c r="K62" s="27"/>
      <c r="L62" s="27"/>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7"/>
      <c r="BK62" s="85" t="s">
        <v>485</v>
      </c>
      <c r="BL62" s="86">
        <f>BS77</f>
        <v>0</v>
      </c>
      <c r="BM62" s="86" t="str">
        <f>IF(AND(I66="",I67=""),"",INDEX($R$69:$R$73,$BL$62,1))</f>
        <v/>
      </c>
      <c r="BO62" s="85"/>
      <c r="BP62" s="379"/>
      <c r="BQ62" s="379"/>
      <c r="BR62" s="85"/>
      <c r="BS62" s="85" t="s">
        <v>485</v>
      </c>
      <c r="BT62" s="86" t="str">
        <f>IF($AK$13&lt;&gt;"",BL62,"")</f>
        <v/>
      </c>
      <c r="BU62" s="86" t="str">
        <f>IF($AK$13&lt;&gt;"",$BM$62,"")</f>
        <v/>
      </c>
    </row>
    <row r="63" spans="1:73" ht="14.45" customHeight="1">
      <c r="A63" s="18"/>
      <c r="Z63" s="401" t="s">
        <v>486</v>
      </c>
      <c r="AA63" s="401"/>
      <c r="AB63" s="401"/>
      <c r="AC63" s="401"/>
      <c r="AD63" s="401"/>
      <c r="AE63" s="401"/>
      <c r="AF63" s="401"/>
      <c r="AG63" s="401"/>
      <c r="AH63" s="401"/>
      <c r="AI63" s="401"/>
      <c r="AJ63" s="401"/>
      <c r="AK63" s="401"/>
      <c r="BG63" s="20"/>
      <c r="BK63" s="85" t="s">
        <v>487</v>
      </c>
      <c r="BL63" s="86" t="str">
        <f>H82</f>
        <v/>
      </c>
      <c r="BM63" s="86" t="e">
        <f>INDEX($R$76:$R$80,$BL$63,1)</f>
        <v>#VALUE!</v>
      </c>
      <c r="BO63" s="85" t="s">
        <v>488</v>
      </c>
      <c r="BP63" s="86" t="e">
        <f>BL63-1</f>
        <v>#VALUE!</v>
      </c>
      <c r="BQ63" s="86" t="e">
        <f>BM63</f>
        <v>#VALUE!</v>
      </c>
      <c r="BR63" s="85"/>
      <c r="BS63" s="85" t="s">
        <v>487</v>
      </c>
      <c r="BT63" s="86" t="str">
        <f>IF($AK$13="","",IF($AK$13=1,$BP$63,$BL$63))</f>
        <v/>
      </c>
      <c r="BU63" s="86" t="str">
        <f>IF($AK$13="","",IF($AK$13=1,$BQ$63,$BM$63))</f>
        <v/>
      </c>
    </row>
    <row r="64" spans="1:73" ht="14.45" customHeight="1">
      <c r="A64" s="18"/>
      <c r="D64" s="455" t="s">
        <v>489</v>
      </c>
      <c r="E64" s="455"/>
      <c r="F64" s="455"/>
      <c r="G64" s="455"/>
      <c r="Z64" s="28"/>
      <c r="BG64" s="20"/>
    </row>
    <row r="65" spans="1:73" ht="14.45" customHeight="1">
      <c r="A65" s="18"/>
      <c r="E65" s="455" t="str">
        <f>IF(AK13=Datos!$A$6,"Seleccione la factibilidad o frecuencia de presencia de la oportunidad","Seleccione la factibilidad o frecuencia de presencia del riesgo")</f>
        <v>Seleccione la factibilidad o frecuencia de presencia del riesgo</v>
      </c>
      <c r="F65" s="455"/>
      <c r="G65" s="455"/>
      <c r="H65" s="455"/>
      <c r="I65" s="455"/>
      <c r="J65" s="455"/>
      <c r="K65" s="455"/>
      <c r="L65" s="455"/>
      <c r="M65" s="455"/>
      <c r="N65" s="455"/>
      <c r="O65" s="455"/>
      <c r="P65" s="455"/>
      <c r="Q65" s="455"/>
      <c r="R65" s="455"/>
      <c r="S65" s="455"/>
      <c r="T65" s="455"/>
      <c r="U65" s="455"/>
      <c r="V65" s="455"/>
      <c r="W65" s="455"/>
      <c r="X65" s="455"/>
      <c r="Y65" s="455"/>
      <c r="Z65" s="455"/>
      <c r="AB65" s="519" t="str">
        <f>IF(AK13=Datos!$A$6,"Escala de impacto-beneficio resultante","Escala de impacto resultante")</f>
        <v>Escala de impacto resultante</v>
      </c>
      <c r="AC65" s="432"/>
      <c r="AD65" s="432"/>
      <c r="AE65" s="432"/>
      <c r="AF65" s="432"/>
      <c r="AG65" s="432"/>
      <c r="AH65" s="432"/>
      <c r="AI65" s="432"/>
      <c r="AJ65" s="432"/>
      <c r="AK65" s="520"/>
      <c r="BG65" s="20"/>
      <c r="BK65" s="86"/>
      <c r="BL65" s="86" t="str">
        <f>IF($AK$13=1,Datos!$P$2,IF(OR($AK$13=2,$AK$13=3,$AK$13=4),Datos!$Q$2,IF($AK$13=5,Datos!$R$2,"")))</f>
        <v/>
      </c>
      <c r="BM65" s="86" t="str">
        <f>IF($AK$13=1,Datos!$P$3,IF(OR($AK$13=2,$AK$13=3,$AK$13=4),Datos!$Q$3,IF($AK$13=5,Datos!$R$3,"")))</f>
        <v/>
      </c>
      <c r="BN65" s="86" t="str">
        <f>IF($AK$13=1,Datos!$P$4,IF(OR($AK$13=2,$AK$13=3,$AK$13=4),Datos!$Q$4,IF($AK$13=5,Datos!$R$4,"")))</f>
        <v/>
      </c>
      <c r="BO65" s="86" t="str">
        <f>IF($AK$13=1,Datos!$P$5,IF(OR($AK$13=2,$AK$13=3,$AK$13=4),Datos!$Q$5,IF($AK$13=5,Datos!$R$5,"")))</f>
        <v/>
      </c>
      <c r="BP65" s="86" t="str">
        <f>IF($AK$13=1,Datos!$P$6,IF(OR($AK$13=2,$AK$13=3,$AK$13=4),Datos!$Q$6,IF($AK$13=5,Datos!$R$6,"")))</f>
        <v/>
      </c>
    </row>
    <row r="66" spans="1:73" ht="14.45" customHeight="1">
      <c r="A66" s="18"/>
      <c r="E66" s="477" t="s">
        <v>490</v>
      </c>
      <c r="F66" s="477"/>
      <c r="G66" s="477"/>
      <c r="H66" s="478"/>
      <c r="I66" s="517" t="str">
        <f>IF(Frecuencia!V16="","",Frecuencia!V16)</f>
        <v/>
      </c>
      <c r="J66" s="518"/>
      <c r="K66" s="518"/>
      <c r="L66" s="518"/>
      <c r="M66" s="518"/>
      <c r="N66" s="518"/>
      <c r="O66" s="518"/>
      <c r="P66" s="518"/>
      <c r="Q66" s="518"/>
      <c r="R66" s="518"/>
      <c r="S66" s="518"/>
      <c r="T66" s="518"/>
      <c r="U66" s="518"/>
      <c r="V66" s="518"/>
      <c r="W66" s="37"/>
      <c r="AB66" s="399">
        <f>IF($AK$13=1,"",IF($AK$13=5,5,1))</f>
        <v>1</v>
      </c>
      <c r="AC66" s="399"/>
      <c r="AD66" s="399">
        <f>IF($AK$13=1,"",IF($AK$13=5,4,2))</f>
        <v>2</v>
      </c>
      <c r="AE66" s="399"/>
      <c r="AF66" s="399">
        <f>IF($AK$13=1,1,IF($AK$13=5,3,3))</f>
        <v>3</v>
      </c>
      <c r="AG66" s="399"/>
      <c r="AH66" s="399">
        <f>IF($AK$13=1,2,IF($AK$13=5,2,4))</f>
        <v>4</v>
      </c>
      <c r="AI66" s="399"/>
      <c r="AJ66" s="399">
        <f>IF($AK$13=1,3,IF($AK$13=5,1,5))</f>
        <v>5</v>
      </c>
      <c r="AK66" s="399"/>
      <c r="BG66" s="20"/>
      <c r="BK66" s="86" t="str">
        <f>IF(OR($AK$13=1,$AK$13=2,$AK$13=3,$AK$13=4),Datos!O2,IF($AK$13=5,Datos!O6,""))</f>
        <v/>
      </c>
      <c r="BL66" s="86" t="str">
        <f>IF($AK$13=Datos!A2,"",IF($AK$13=Datos!A6,Datos!T5,Datos!$S$5))</f>
        <v>Baja</v>
      </c>
      <c r="BM66" s="86" t="str">
        <f>IF($AK$13=Datos!A2,"",IF($AK$13=Datos!A6,Datos!T5,Datos!$S$5))</f>
        <v>Baja</v>
      </c>
      <c r="BN66" s="86" t="str">
        <f>IF($AK$13=Datos!A6,Datos!T4,Datos!S4)</f>
        <v>Moderada</v>
      </c>
      <c r="BO66" s="86" t="str">
        <f>IF($AK$13=Datos!A6,Datos!T3,Datos!S3)</f>
        <v>Alta</v>
      </c>
      <c r="BP66" s="86" t="str">
        <f>IF($AK$13=Datos!A6,Datos!T2,Datos!S2)</f>
        <v>Extrema</v>
      </c>
    </row>
    <row r="67" spans="1:73" ht="14.45" customHeight="1">
      <c r="A67" s="18"/>
      <c r="E67" s="477" t="s">
        <v>491</v>
      </c>
      <c r="F67" s="477"/>
      <c r="G67" s="477"/>
      <c r="H67" s="478"/>
      <c r="I67" s="517" t="str">
        <f>IF(Factibilidad!P17="","",Factibilidad!P17)</f>
        <v/>
      </c>
      <c r="J67" s="518"/>
      <c r="K67" s="518"/>
      <c r="L67" s="518"/>
      <c r="M67" s="518"/>
      <c r="N67" s="518"/>
      <c r="O67" s="518"/>
      <c r="P67" s="518"/>
      <c r="Q67" s="518"/>
      <c r="R67" s="518"/>
      <c r="S67" s="518"/>
      <c r="T67" s="518"/>
      <c r="U67" s="518"/>
      <c r="V67" s="518"/>
      <c r="W67" s="37"/>
      <c r="Z67" s="402" t="s">
        <v>492</v>
      </c>
      <c r="AA67" s="479">
        <f>IF($AK$13=5,5,1)</f>
        <v>1</v>
      </c>
      <c r="AB67" s="383" t="str">
        <f>IF(ISERROR(BL72=TRUE),"",IF(BL72="","",BL72))</f>
        <v/>
      </c>
      <c r="AC67" s="384"/>
      <c r="AD67" s="383" t="str">
        <f>IF(ISERROR(BM72=TRUE),"",IF(BM72="","",BM72))</f>
        <v/>
      </c>
      <c r="AE67" s="384"/>
      <c r="AF67" s="387" t="str">
        <f>IF(ISERROR(BN72=TRUE),"",IF(BN72="","",BN72))</f>
        <v/>
      </c>
      <c r="AG67" s="388"/>
      <c r="AH67" s="391" t="str">
        <f>IF(ISERROR(BO72=TRUE),"",IF(BO72="","",BO72))</f>
        <v/>
      </c>
      <c r="AI67" s="392"/>
      <c r="AJ67" s="395" t="str">
        <f>IF(ISERROR(BP72=TRUE),"",IF(BP72="","",BP72))</f>
        <v/>
      </c>
      <c r="AK67" s="396"/>
      <c r="AP67" s="484" t="str">
        <f>IF(AK13=Datos!$A$6,"Zona de ubicación de la oportunidad","Zona de ubicación del riesgo")</f>
        <v>Zona de ubicación del riesgo</v>
      </c>
      <c r="AQ67" s="484"/>
      <c r="AR67" s="484"/>
      <c r="AS67" s="484"/>
      <c r="AT67" s="484"/>
      <c r="AU67" s="484"/>
      <c r="AV67" s="484"/>
      <c r="AW67" s="484"/>
      <c r="AX67" s="484"/>
      <c r="AY67" s="484"/>
      <c r="AZ67" s="484"/>
      <c r="BA67" s="484"/>
      <c r="BB67" s="484"/>
      <c r="BC67" s="484"/>
      <c r="BD67" s="484"/>
      <c r="BE67" s="484"/>
      <c r="BF67" s="484"/>
      <c r="BG67" s="20"/>
      <c r="BK67" s="86" t="str">
        <f>IF(OR($AK$13=1,$AK$13=2,$AK$13=3,$AK$13=4),Datos!O3,IF($AK$13=5,Datos!O5,""))</f>
        <v/>
      </c>
      <c r="BL67" s="86" t="str">
        <f>IF($AK$13=Datos!A2,"",IF($AK$13=Datos!A6,Datos!T5,Datos!$S$5))</f>
        <v>Baja</v>
      </c>
      <c r="BM67" s="86" t="str">
        <f>IF($AK$13=Datos!A2,"",IF($AK$13=Datos!A6,Datos!T5,Datos!$S$5))</f>
        <v>Baja</v>
      </c>
      <c r="BN67" s="86" t="str">
        <f>IF($AK$13=Datos!A6,Datos!T4,Datos!S4)</f>
        <v>Moderada</v>
      </c>
      <c r="BO67" s="86" t="str">
        <f>IF($AK$13=Datos!A6,Datos!T3,Datos!S3)</f>
        <v>Alta</v>
      </c>
      <c r="BP67" s="86" t="str">
        <f>IF($AK$13=Datos!A6,Datos!T2,Datos!S2)</f>
        <v>Extrema</v>
      </c>
      <c r="BQ67" s="85">
        <v>1</v>
      </c>
    </row>
    <row r="68" spans="1:73" ht="28.5" customHeight="1">
      <c r="A68" s="18"/>
      <c r="Z68" s="403"/>
      <c r="AA68" s="479"/>
      <c r="AB68" s="385"/>
      <c r="AC68" s="386"/>
      <c r="AD68" s="385"/>
      <c r="AE68" s="386"/>
      <c r="AF68" s="389"/>
      <c r="AG68" s="390"/>
      <c r="AH68" s="393"/>
      <c r="AI68" s="394"/>
      <c r="AJ68" s="397"/>
      <c r="AK68" s="398"/>
      <c r="AP68" s="516" t="str">
        <f>IF(OR(J72="",J79=""),"",INDEX($BK$65:$BP$70,MATCH($BM$62,$BK$65:$BK$70,0),MATCH($BM$63,$BK$65:$BP$65,0)))</f>
        <v/>
      </c>
      <c r="AQ68" s="516"/>
      <c r="AR68" s="516"/>
      <c r="AS68" s="516"/>
      <c r="AT68" s="516"/>
      <c r="AU68" s="516"/>
      <c r="AV68" s="516"/>
      <c r="AW68" s="516"/>
      <c r="AX68" s="516"/>
      <c r="AY68" s="516"/>
      <c r="AZ68" s="516"/>
      <c r="BA68" s="516"/>
      <c r="BB68" s="516"/>
      <c r="BC68" s="516"/>
      <c r="BD68" s="516"/>
      <c r="BE68" s="516"/>
      <c r="BF68" s="516"/>
      <c r="BG68" s="20"/>
      <c r="BK68" s="86" t="str">
        <f>IF(OR($AK$13=1,$AK$13=2,$AK$13=3,$AK$13=4),Datos!O4,IF($AK$13=5,Datos!O4,""))</f>
        <v/>
      </c>
      <c r="BL68" s="86" t="str">
        <f>IF($AK$13=Datos!A2,"",IF($AK$13=Datos!A6,Datos!T5,Datos!$S$5))</f>
        <v>Baja</v>
      </c>
      <c r="BM68" s="86" t="str">
        <f>IF($AK$13=Datos!A2,"",IF($AK$13=Datos!A6,Datos!T4,Datos!S4))</f>
        <v>Moderada</v>
      </c>
      <c r="BN68" s="86" t="str">
        <f>IF($AK$13=Datos!A6,Datos!T3,Datos!S3)</f>
        <v>Alta</v>
      </c>
      <c r="BO68" s="86" t="str">
        <f>IF($AK$13=Datos!A6,Datos!T2,Datos!S2)</f>
        <v>Extrema</v>
      </c>
      <c r="BP68" s="86" t="str">
        <f>IF($AK$13=Datos!A6,Datos!T2,Datos!S2)</f>
        <v>Extrema</v>
      </c>
    </row>
    <row r="69" spans="1:73" ht="28.5" customHeight="1">
      <c r="A69" s="18"/>
      <c r="R69" s="662" t="str">
        <f>IF(OR($AK$13=1,$AK$13=2,$AK$13=3,$AK$13=4),Datos!O2,IF($AK$13=5,Datos!O6,""))</f>
        <v/>
      </c>
      <c r="S69" s="662"/>
      <c r="T69" s="662"/>
      <c r="U69" s="662"/>
      <c r="V69" s="662"/>
      <c r="W69" s="662"/>
      <c r="Z69" s="403"/>
      <c r="AA69" s="479">
        <f>IF($AK$13=5,4,2)</f>
        <v>2</v>
      </c>
      <c r="AB69" s="383" t="str">
        <f>IF(ISERROR(BL73=TRUE),"",IF(BL73="","",BL73))</f>
        <v/>
      </c>
      <c r="AC69" s="384"/>
      <c r="AD69" s="383" t="str">
        <f>IF(ISERROR(BM73=TRUE),"",IF(BM73="","",BM73))</f>
        <v/>
      </c>
      <c r="AE69" s="384"/>
      <c r="AF69" s="387" t="str">
        <f>IF(ISERROR(BN73=TRUE),"",IF(BN73="","",BN73))</f>
        <v/>
      </c>
      <c r="AG69" s="388"/>
      <c r="AH69" s="391" t="str">
        <f>IF(ISERROR(BO73=TRUE),"",IF(BO73="","",BO73))</f>
        <v/>
      </c>
      <c r="AI69" s="392"/>
      <c r="AJ69" s="395" t="str">
        <f>IF(ISERROR(BP73=TRUE),"",IF(BP73="","",BP73))</f>
        <v/>
      </c>
      <c r="AK69" s="396"/>
      <c r="AP69" s="516"/>
      <c r="AQ69" s="516"/>
      <c r="AR69" s="516"/>
      <c r="AS69" s="516"/>
      <c r="AT69" s="516"/>
      <c r="AU69" s="516"/>
      <c r="AV69" s="516"/>
      <c r="AW69" s="516"/>
      <c r="AX69" s="516"/>
      <c r="AY69" s="516"/>
      <c r="AZ69" s="516"/>
      <c r="BA69" s="516"/>
      <c r="BB69" s="516"/>
      <c r="BC69" s="516"/>
      <c r="BD69" s="516"/>
      <c r="BE69" s="516"/>
      <c r="BF69" s="516"/>
      <c r="BG69" s="20"/>
      <c r="BK69" s="86" t="str">
        <f>IF(OR($AK$13=1,$AK$13=2,$AK$13=3,$AK$13=4),Datos!O5,IF($AK$13=5,Datos!O3,""))</f>
        <v/>
      </c>
      <c r="BL69" s="86" t="str">
        <f>IF($AK$13=Datos!A2,"",IF($AK$13=Datos!A6,Datos!T4,Datos!S4))</f>
        <v>Moderada</v>
      </c>
      <c r="BM69" s="86" t="str">
        <f>IF($AK$13=Datos!A2,"",IF($AK$13=Datos!A6,Datos!T3,Datos!S3))</f>
        <v>Alta</v>
      </c>
      <c r="BN69" s="86" t="str">
        <f>IF($AK$13=Datos!A6,Datos!T3,Datos!S3)</f>
        <v>Alta</v>
      </c>
      <c r="BO69" s="86" t="str">
        <f>IF($AK$13=Datos!A6,Datos!T2,Datos!S2)</f>
        <v>Extrema</v>
      </c>
      <c r="BP69" s="86" t="str">
        <f>IF($AK$13=Datos!A6,Datos!T2,Datos!S2)</f>
        <v>Extrema</v>
      </c>
    </row>
    <row r="70" spans="1:73" ht="14.45" customHeight="1">
      <c r="A70" s="18"/>
      <c r="E70" s="525" t="s">
        <v>492</v>
      </c>
      <c r="F70" s="525"/>
      <c r="G70" s="525"/>
      <c r="H70" s="525"/>
      <c r="I70" s="525"/>
      <c r="J70" s="525"/>
      <c r="K70" s="525"/>
      <c r="L70" s="525"/>
      <c r="M70" s="525"/>
      <c r="N70" s="525"/>
      <c r="O70" s="525"/>
      <c r="P70" s="525"/>
      <c r="R70" s="662" t="str">
        <f>IF(OR($AK$13=1,$AK$13=2,$AK$13=3,$AK$13=4),Datos!O3,IF($AK$13=5,Datos!O5,""))</f>
        <v/>
      </c>
      <c r="S70" s="662"/>
      <c r="T70" s="662"/>
      <c r="U70" s="662"/>
      <c r="V70" s="662"/>
      <c r="W70" s="662"/>
      <c r="Z70" s="403"/>
      <c r="AA70" s="479"/>
      <c r="AB70" s="385"/>
      <c r="AC70" s="386"/>
      <c r="AD70" s="385"/>
      <c r="AE70" s="386"/>
      <c r="AF70" s="389"/>
      <c r="AG70" s="390"/>
      <c r="AH70" s="393"/>
      <c r="AI70" s="394"/>
      <c r="AJ70" s="397"/>
      <c r="AK70" s="398"/>
      <c r="BG70" s="20"/>
      <c r="BK70" s="86" t="str">
        <f>IF(OR($AK$13=1,$AK$13=2,$AK$13=3,$AK$13=4),Datos!O6,IF($AK$13=5,Datos!O2,""))</f>
        <v/>
      </c>
      <c r="BL70" s="86" t="str">
        <f>IF($AK$13=Datos!A2,"",IF($AK$13=Datos!A6,Datos!T3,Datos!S3))</f>
        <v>Alta</v>
      </c>
      <c r="BM70" s="86" t="str">
        <f>IF($AK$13=Datos!A2,"",IF($AK$13=Datos!A6,Datos!T3,Datos!S3))</f>
        <v>Alta</v>
      </c>
      <c r="BN70" s="86" t="str">
        <f>IF($AK$13=Datos!A6,Datos!T2,Datos!S2)</f>
        <v>Extrema</v>
      </c>
      <c r="BO70" s="86" t="str">
        <f>IF($AK$13=Datos!A6,Datos!T2,Datos!S2)</f>
        <v>Extrema</v>
      </c>
      <c r="BP70" s="86" t="str">
        <f>IF($AK$13=Datos!A6,Datos!T2,Datos!S2)</f>
        <v>Extrema</v>
      </c>
      <c r="BR70" s="85"/>
      <c r="BS70" s="378" t="s">
        <v>493</v>
      </c>
      <c r="BT70" s="378" t="s">
        <v>494</v>
      </c>
      <c r="BU70" s="372"/>
    </row>
    <row r="71" spans="1:73" ht="14.45" customHeight="1">
      <c r="A71" s="18"/>
      <c r="J71" s="40"/>
      <c r="K71" s="41"/>
      <c r="L71" s="41"/>
      <c r="M71" s="41"/>
      <c r="N71" s="41"/>
      <c r="O71" s="41"/>
      <c r="P71" s="42"/>
      <c r="R71" s="662" t="str">
        <f>IF(OR($AK$13=1,$AK$13=2,$AK$13=3,$AK$13=4),Datos!O4,IF($AK$13=5,Datos!O4,""))</f>
        <v/>
      </c>
      <c r="S71" s="662"/>
      <c r="T71" s="662"/>
      <c r="U71" s="662"/>
      <c r="V71" s="662"/>
      <c r="W71" s="662"/>
      <c r="Z71" s="403"/>
      <c r="AA71" s="479">
        <f>IF($AK$13=5,3,3)</f>
        <v>3</v>
      </c>
      <c r="AB71" s="383" t="str">
        <f>IF(ISERROR(BL74=TRUE),"",IF(BL74="","",BL74))</f>
        <v/>
      </c>
      <c r="AC71" s="384"/>
      <c r="AD71" s="387" t="str">
        <f>IF(ISERROR(BM74=TRUE),"",IF(BM74="","",BM74))</f>
        <v/>
      </c>
      <c r="AE71" s="388"/>
      <c r="AF71" s="391" t="str">
        <f>IF(ISERROR(BN74=TRUE),"",IF(BN74="","",BN74))</f>
        <v/>
      </c>
      <c r="AG71" s="392"/>
      <c r="AH71" s="395" t="str">
        <f>IF(ISERROR(BO74=TRUE),"",IF(BO74="","",BO74))</f>
        <v/>
      </c>
      <c r="AI71" s="396"/>
      <c r="AJ71" s="395" t="str">
        <f>IF(ISERROR(BP74=TRUE),"",IF(BP74="","",BP74))</f>
        <v/>
      </c>
      <c r="AK71" s="396"/>
      <c r="AP71" s="484" t="s">
        <v>495</v>
      </c>
      <c r="AQ71" s="484"/>
      <c r="AR71" s="484"/>
      <c r="AS71" s="484"/>
      <c r="AT71" s="484"/>
      <c r="AU71" s="484"/>
      <c r="AV71" s="484"/>
      <c r="AW71" s="484"/>
      <c r="AX71" s="484"/>
      <c r="AY71" s="484"/>
      <c r="AZ71" s="484"/>
      <c r="BA71" s="484"/>
      <c r="BB71" s="484"/>
      <c r="BC71" s="484"/>
      <c r="BD71" s="484"/>
      <c r="BE71" s="484"/>
      <c r="BF71" s="484"/>
      <c r="BG71" s="20"/>
      <c r="BL71" s="11" t="s">
        <v>496</v>
      </c>
      <c r="BM71" s="11" t="s">
        <v>497</v>
      </c>
      <c r="BR71" s="85"/>
      <c r="BS71" s="379"/>
      <c r="BT71" s="379"/>
      <c r="BU71" s="372"/>
    </row>
    <row r="72" spans="1:73" ht="28.5" customHeight="1">
      <c r="A72" s="18"/>
      <c r="J72" s="667" t="str">
        <f>BM62</f>
        <v/>
      </c>
      <c r="K72" s="667"/>
      <c r="L72" s="667"/>
      <c r="M72" s="667"/>
      <c r="N72" s="667"/>
      <c r="O72" s="667"/>
      <c r="P72" s="667"/>
      <c r="R72" s="662" t="str">
        <f>IF(OR($AK$13=1,$AK$13=2,$AK$13=3,$AK$13=4),Datos!O5,IF($AK$13=5,Datos!O3,""))</f>
        <v/>
      </c>
      <c r="S72" s="662"/>
      <c r="T72" s="662"/>
      <c r="U72" s="662"/>
      <c r="V72" s="662"/>
      <c r="W72" s="662"/>
      <c r="Z72" s="403"/>
      <c r="AA72" s="479"/>
      <c r="AB72" s="385"/>
      <c r="AC72" s="386"/>
      <c r="AD72" s="389"/>
      <c r="AE72" s="390"/>
      <c r="AF72" s="393"/>
      <c r="AG72" s="394"/>
      <c r="AH72" s="397"/>
      <c r="AI72" s="398"/>
      <c r="AJ72" s="397"/>
      <c r="AK72" s="398"/>
      <c r="AP72" s="400"/>
      <c r="AQ72" s="400"/>
      <c r="AR72" s="400"/>
      <c r="AS72" s="400"/>
      <c r="AT72" s="400"/>
      <c r="AU72" s="400"/>
      <c r="AV72" s="400"/>
      <c r="AW72" s="400"/>
      <c r="AX72" s="400"/>
      <c r="AY72" s="400"/>
      <c r="AZ72" s="400"/>
      <c r="BA72" s="400"/>
      <c r="BB72" s="400"/>
      <c r="BC72" s="400"/>
      <c r="BD72" s="400"/>
      <c r="BE72" s="400"/>
      <c r="BF72" s="400"/>
      <c r="BG72" s="20"/>
      <c r="BK72" s="85">
        <f>AA67</f>
        <v>1</v>
      </c>
      <c r="BL72" s="86" t="str">
        <f>IF(AK13="","",IF(AND(BK66=$BU$62,$BL$65=$BU$63),"X",""))</f>
        <v/>
      </c>
      <c r="BM72" s="86" t="str">
        <f>IF(AK13="","",IF(AND(BK66=$BU$62,$BM$65=$BU$63),"X",""))</f>
        <v/>
      </c>
      <c r="BN72" s="86" t="str">
        <f>IF(AK13="","",IF(AND(BK66=$BU$62,$BN$65=$BU$63),"X",""))</f>
        <v/>
      </c>
      <c r="BO72" s="86" t="str">
        <f>IF(AK13="","",IF(AND(BK66=$BU$62,$BO$65=$BU$63),"X",""))</f>
        <v/>
      </c>
      <c r="BP72" s="86" t="str">
        <f>IF(AK13="","",IF(AND(BK66=$BU$62,$BP$65=$BU$63),"X",""))</f>
        <v/>
      </c>
      <c r="BR72" s="85" t="str">
        <f>AH67</f>
        <v/>
      </c>
      <c r="BS72" s="86">
        <f>IF(AND($AK$13&lt;&gt;Datos!$A$6,OR($I$66=Datos!M2,$I$67=Datos!N2)),1,0)</f>
        <v>0</v>
      </c>
      <c r="BT72" s="86">
        <f>IF(AND($AK$13=Datos!$A$6,OR($I$66=Datos!M2,$I$67=Datos!N2)),5,0)</f>
        <v>0</v>
      </c>
      <c r="BU72" s="37"/>
    </row>
    <row r="73" spans="1:73" ht="14.25" customHeight="1">
      <c r="A73" s="18"/>
      <c r="J73" s="43"/>
      <c r="K73" s="44"/>
      <c r="L73" s="44"/>
      <c r="M73" s="44"/>
      <c r="N73" s="44"/>
      <c r="O73" s="44"/>
      <c r="P73" s="45"/>
      <c r="R73" s="662" t="str">
        <f>IF(OR($AK$13=1,$AK$13=2,$AK$13=3,$AK$13=4),Datos!O6,IF($AK$13=5,Datos!O2,""))</f>
        <v/>
      </c>
      <c r="S73" s="662"/>
      <c r="T73" s="662"/>
      <c r="U73" s="662"/>
      <c r="V73" s="662"/>
      <c r="W73" s="662"/>
      <c r="Z73" s="403"/>
      <c r="AA73" s="479">
        <f>IF($AK$13=5,2,4)</f>
        <v>4</v>
      </c>
      <c r="AB73" s="387" t="str">
        <f>IF(ISERROR(BL75=TRUE),"",IF(BL75="","",BL75))</f>
        <v/>
      </c>
      <c r="AC73" s="388"/>
      <c r="AD73" s="391" t="str">
        <f>IF(ISERROR(BM75=TRUE),"",IF(BM75="","",BM75))</f>
        <v/>
      </c>
      <c r="AE73" s="392"/>
      <c r="AF73" s="391" t="str">
        <f>IF(ISERROR(BN75=TRUE),"",IF(BN75="","",BN75))</f>
        <v/>
      </c>
      <c r="AG73" s="392"/>
      <c r="AH73" s="395" t="str">
        <f>IF(ISERROR(BO75=TRUE),"",IF(BO75="","",BO75))</f>
        <v/>
      </c>
      <c r="AI73" s="396"/>
      <c r="AJ73" s="395" t="str">
        <f>IF(ISERROR(BP75=TRUE),"",IF(BP75="","",BP75))</f>
        <v/>
      </c>
      <c r="AK73" s="396"/>
      <c r="AP73" s="400"/>
      <c r="AQ73" s="400"/>
      <c r="AR73" s="400"/>
      <c r="AS73" s="400"/>
      <c r="AT73" s="400"/>
      <c r="AU73" s="400"/>
      <c r="AV73" s="400"/>
      <c r="AW73" s="400"/>
      <c r="AX73" s="400"/>
      <c r="AY73" s="400"/>
      <c r="AZ73" s="400"/>
      <c r="BA73" s="400"/>
      <c r="BB73" s="400"/>
      <c r="BC73" s="400"/>
      <c r="BD73" s="400"/>
      <c r="BE73" s="400"/>
      <c r="BF73" s="400"/>
      <c r="BG73" s="20"/>
      <c r="BK73" s="85">
        <f>AA69</f>
        <v>2</v>
      </c>
      <c r="BL73" s="86" t="str">
        <f>IF(AK13="","",IF(AND(BK67=$BU$62,$BL$65=$BU$63),"X",""))</f>
        <v/>
      </c>
      <c r="BM73" s="86" t="str">
        <f>IF(AK13="","",IF(AND(BK67=$BU$62,$BM$65=$BU$63),"X",""))</f>
        <v/>
      </c>
      <c r="BN73" s="86" t="str">
        <f>IF(AK13="","",IF(AND(BK67=$BU$62,$BN$65=$BU$63),"X",""))</f>
        <v/>
      </c>
      <c r="BO73" s="86" t="str">
        <f>IF(AK13="","",IF(AND(BK67=$BU$62,$BO$65=$BU$63),"X",""))</f>
        <v/>
      </c>
      <c r="BP73" s="86" t="str">
        <f>IF(AK13="","",IF(AND(BK67=$BU$62,$BP$65=$BU$63),"X",""))</f>
        <v/>
      </c>
      <c r="BR73" s="85" t="str">
        <f>AH69</f>
        <v/>
      </c>
      <c r="BS73" s="86">
        <f>IF(AND($AK$13&lt;&gt;Datos!$A$6,OR($I$66=Datos!M3,$I$67=Datos!N3)),2,0)</f>
        <v>0</v>
      </c>
      <c r="BT73" s="86">
        <f>IF(AND($AK$13=Datos!$A$6,OR($I$66=Datos!M3,$I$67=Datos!N3)),4,0)</f>
        <v>0</v>
      </c>
      <c r="BU73" s="37"/>
    </row>
    <row r="74" spans="1:73" ht="28.5" customHeight="1">
      <c r="A74" s="18"/>
      <c r="C74" s="523" t="s">
        <v>499</v>
      </c>
      <c r="D74" s="523"/>
      <c r="Z74" s="403"/>
      <c r="AA74" s="479"/>
      <c r="AB74" s="389"/>
      <c r="AC74" s="390"/>
      <c r="AD74" s="393"/>
      <c r="AE74" s="394"/>
      <c r="AF74" s="393"/>
      <c r="AG74" s="394"/>
      <c r="AH74" s="397"/>
      <c r="AI74" s="398"/>
      <c r="AJ74" s="397"/>
      <c r="AK74" s="398"/>
      <c r="AP74" s="400"/>
      <c r="AQ74" s="400"/>
      <c r="AR74" s="400"/>
      <c r="AS74" s="400"/>
      <c r="AT74" s="400"/>
      <c r="AU74" s="400"/>
      <c r="AV74" s="400"/>
      <c r="AW74" s="400"/>
      <c r="AX74" s="400"/>
      <c r="AY74" s="400"/>
      <c r="AZ74" s="400"/>
      <c r="BA74" s="400"/>
      <c r="BB74" s="400"/>
      <c r="BC74" s="400"/>
      <c r="BD74" s="400"/>
      <c r="BE74" s="400"/>
      <c r="BF74" s="400"/>
      <c r="BG74" s="20"/>
      <c r="BK74" s="85">
        <f>AA71</f>
        <v>3</v>
      </c>
      <c r="BL74" s="86" t="str">
        <f>IF(AK13="","",IF(AND(BK68=$BU$62,$BL$65=$BU$63),"X",""))</f>
        <v/>
      </c>
      <c r="BM74" s="86" t="str">
        <f>IF(AK13="","",IF(AND(BK68=$BU$62,$BM$65=$BU$63),"X",""))</f>
        <v/>
      </c>
      <c r="BN74" s="86" t="str">
        <f>IF(AK13="","",IF(AND(BK68=$BU$62,$BN$65=$BU$63),"X",""))</f>
        <v/>
      </c>
      <c r="BO74" s="86" t="str">
        <f>IF(AK13="","",IF(AND(BK68=$BU$62,$BO$65=$BU$63),"X",""))</f>
        <v/>
      </c>
      <c r="BP74" s="86" t="str">
        <f>IF(AK13="","",IF(AND(BK68=$BU$62,$BP$65=$BU$63),"X",""))</f>
        <v/>
      </c>
      <c r="BR74" s="85" t="str">
        <f>AH71</f>
        <v/>
      </c>
      <c r="BS74" s="86">
        <f>IF(AND($AK$13&lt;&gt;Datos!$A$6,OR($I$66=Datos!M4,$I$67=Datos!N4)),3,0)</f>
        <v>0</v>
      </c>
      <c r="BT74" s="86">
        <f>IF(AND($AK$13=Datos!$A$6,OR($I$66=Datos!M4,$I$67=Datos!N4)),3,0)</f>
        <v>0</v>
      </c>
      <c r="BU74" s="37"/>
    </row>
    <row r="75" spans="1:73" ht="28.5" customHeight="1">
      <c r="A75" s="18"/>
      <c r="C75" s="523"/>
      <c r="D75" s="523"/>
      <c r="E75" s="655" t="str">
        <f>Datos!B2</f>
        <v>Riesgo de Corrupción</v>
      </c>
      <c r="F75" s="656"/>
      <c r="G75" s="656"/>
      <c r="H75" s="657"/>
      <c r="I75" s="658" t="str">
        <f>Datos!B3</f>
        <v>Riesgo Estratégico</v>
      </c>
      <c r="J75" s="658"/>
      <c r="K75" s="658"/>
      <c r="L75" s="658"/>
      <c r="M75" s="658" t="s">
        <v>500</v>
      </c>
      <c r="N75" s="658"/>
      <c r="O75" s="658"/>
      <c r="P75" s="658"/>
      <c r="Q75" s="46"/>
      <c r="R75" s="46"/>
      <c r="S75" s="47"/>
      <c r="Z75" s="403"/>
      <c r="AA75" s="479">
        <f>IF($AK$13=5,1,5)</f>
        <v>5</v>
      </c>
      <c r="AB75" s="391" t="str">
        <f>IF(ISERROR(BL76=TRUE),"",IF(BL76="","",BL76))</f>
        <v/>
      </c>
      <c r="AC75" s="392"/>
      <c r="AD75" s="391" t="str">
        <f>IF(ISERROR(BM76=TRUE),"",IF(BM76="","",BM76))</f>
        <v/>
      </c>
      <c r="AE75" s="392"/>
      <c r="AF75" s="395" t="str">
        <f>IF(ISERROR(BN76=TRUE),"",IF(BN76="","",BN76))</f>
        <v/>
      </c>
      <c r="AG75" s="396"/>
      <c r="AH75" s="395" t="str">
        <f>IF(ISERROR(BO76=TRUE),"",IF(BO76="","",BO76))</f>
        <v/>
      </c>
      <c r="AI75" s="396"/>
      <c r="AJ75" s="395" t="str">
        <f>IF(ISERROR(BP76=TRUE),"",IF(BP76="","",BP76))</f>
        <v/>
      </c>
      <c r="AK75" s="396"/>
      <c r="AP75" s="400"/>
      <c r="AQ75" s="400"/>
      <c r="AR75" s="400"/>
      <c r="AS75" s="400"/>
      <c r="AT75" s="400"/>
      <c r="AU75" s="400"/>
      <c r="AV75" s="400"/>
      <c r="AW75" s="400"/>
      <c r="AX75" s="400"/>
      <c r="AY75" s="400"/>
      <c r="AZ75" s="400"/>
      <c r="BA75" s="400"/>
      <c r="BB75" s="400"/>
      <c r="BC75" s="400"/>
      <c r="BD75" s="400"/>
      <c r="BE75" s="400"/>
      <c r="BF75" s="400"/>
      <c r="BG75" s="20"/>
      <c r="BK75" s="85">
        <f>AA73</f>
        <v>4</v>
      </c>
      <c r="BL75" s="86" t="str">
        <f>IF(AK13="","",IF(AND(BK69=$BU$62,$BL$65=$BU$63),"X",""))</f>
        <v/>
      </c>
      <c r="BM75" s="86" t="str">
        <f>IF(AK13="","",IF(AND(BK69=$BU$62,$BM$65=$BU$63),"X",""))</f>
        <v/>
      </c>
      <c r="BN75" s="86" t="str">
        <f>IF(AK13="","",IF(AND(BK69=$BU$62,$BN$65=$BU$63),"X",""))</f>
        <v/>
      </c>
      <c r="BO75" s="86" t="str">
        <f>IF(AK13="","",IF(AND(BK69=$BU$62,$BO$65=$BU$63),"X",""))</f>
        <v/>
      </c>
      <c r="BP75" s="86" t="str">
        <f>IF(AK13="","",IF(AND(BK69=$BU$62,$BP$65=$BU$63),"X",""))</f>
        <v/>
      </c>
      <c r="BR75" s="85" t="str">
        <f>AH73</f>
        <v/>
      </c>
      <c r="BS75" s="86">
        <f>IF(AND($AK$13&lt;&gt;Datos!$A$6,OR($I$66=Datos!M5,$I$67=Datos!N5)),4,0)</f>
        <v>0</v>
      </c>
      <c r="BT75" s="86">
        <f>IF(AND($AK$13=Datos!$A$6,OR($I$66=Datos!M5,$I$67=Datos!N5)),2,0)</f>
        <v>0</v>
      </c>
      <c r="BU75" s="37"/>
    </row>
    <row r="76" spans="1:73" ht="33.75" customHeight="1">
      <c r="A76" s="18"/>
      <c r="C76" s="523"/>
      <c r="D76" s="523"/>
      <c r="E76" s="658" t="s">
        <v>501</v>
      </c>
      <c r="F76" s="658"/>
      <c r="G76" s="658"/>
      <c r="H76" s="658"/>
      <c r="I76" s="658" t="str">
        <f>Datos!B6</f>
        <v>Oportunidad</v>
      </c>
      <c r="J76" s="658"/>
      <c r="K76" s="658"/>
      <c r="L76" s="658"/>
      <c r="M76" s="671"/>
      <c r="N76" s="672"/>
      <c r="O76" s="672"/>
      <c r="P76" s="673"/>
      <c r="Q76" s="46"/>
      <c r="R76" s="666" t="str">
        <f>IF($AK$13=1,Datos!P2,IF(OR($AK$13=2,$AK$13=3),Imp_Est_Pro_Seg!AJ16,IF($AK$13=4,'Seguridad Información'!AJ16,IF($AK$13=5,Imp_oportunidad!AN16,""))))</f>
        <v/>
      </c>
      <c r="S76" s="666"/>
      <c r="T76" s="666"/>
      <c r="U76" s="666"/>
      <c r="V76" s="666"/>
      <c r="W76" s="666"/>
      <c r="Z76" s="404"/>
      <c r="AA76" s="479"/>
      <c r="AB76" s="393"/>
      <c r="AC76" s="394"/>
      <c r="AD76" s="393"/>
      <c r="AE76" s="394"/>
      <c r="AF76" s="397"/>
      <c r="AG76" s="398"/>
      <c r="AH76" s="397"/>
      <c r="AI76" s="398"/>
      <c r="AJ76" s="397"/>
      <c r="AK76" s="398"/>
      <c r="AP76" s="400"/>
      <c r="AQ76" s="400"/>
      <c r="AR76" s="400"/>
      <c r="AS76" s="400"/>
      <c r="AT76" s="400"/>
      <c r="AU76" s="400"/>
      <c r="AV76" s="400"/>
      <c r="AW76" s="400"/>
      <c r="AX76" s="400"/>
      <c r="AY76" s="400"/>
      <c r="AZ76" s="400"/>
      <c r="BA76" s="400"/>
      <c r="BB76" s="400"/>
      <c r="BC76" s="400"/>
      <c r="BD76" s="400"/>
      <c r="BE76" s="400"/>
      <c r="BF76" s="400"/>
      <c r="BG76" s="20"/>
      <c r="BK76" s="85">
        <f>AA75</f>
        <v>5</v>
      </c>
      <c r="BL76" s="86" t="str">
        <f>IF(AK13="","",IF(AND(BK70=$BU$62,$BL$65=$BU$63),"X",""))</f>
        <v/>
      </c>
      <c r="BM76" s="86" t="str">
        <f>IF(AK13="","",IF(AND(BK70=$BU$62,$BM$65=$BU$63),"X",""))</f>
        <v/>
      </c>
      <c r="BN76" s="86" t="str">
        <f>IF(AK13="","",IF(AND(BK70=$BU$62,$BN$65=$BU$63),"X",""))</f>
        <v/>
      </c>
      <c r="BO76" s="86" t="str">
        <f>IF(AK13="","",IF(AND(BK70=$BU$62,$BO$65=$BU$63),"X",""))</f>
        <v/>
      </c>
      <c r="BP76" s="86" t="str">
        <f>IF(AK13="","",IF(AND(BK70=$BU$62,$BP$65=$BU$63),"X",""))</f>
        <v/>
      </c>
      <c r="BR76" s="85" t="str">
        <f>AH75</f>
        <v/>
      </c>
      <c r="BS76" s="86">
        <f>IF(AND($AK$13&lt;&gt;Datos!$A$6,OR($I$66=Datos!M6,$I$67=Datos!N6)),5,0)</f>
        <v>0</v>
      </c>
      <c r="BT76" s="86">
        <f>IF(AND($AK$13=Datos!$A$6,OR($I$66=Datos!M6,$I$67=Datos!N6)),1,0)</f>
        <v>0</v>
      </c>
      <c r="BU76" s="37"/>
    </row>
    <row r="77" spans="1:73" ht="14.45" customHeight="1">
      <c r="A77" s="18"/>
      <c r="C77" s="523"/>
      <c r="D77" s="523"/>
      <c r="E77" s="455"/>
      <c r="F77" s="455"/>
      <c r="G77" s="455"/>
      <c r="H77" s="455"/>
      <c r="I77" s="455"/>
      <c r="J77" s="525"/>
      <c r="K77" s="525"/>
      <c r="L77" s="525"/>
      <c r="M77" s="525"/>
      <c r="N77" s="525"/>
      <c r="O77" s="525"/>
      <c r="P77" s="525"/>
      <c r="Q77" s="46"/>
      <c r="R77" s="659" t="str">
        <f>IF($AK$13=1,Datos!P3,IF(OR($AK$13=2,$AK$13=3),Imp_Est_Pro_Seg!AK16,IF($AK$13=4,'Seguridad Información'!AK16,IF($AK$13=5,Imp_oportunidad!AM16,""))))</f>
        <v/>
      </c>
      <c r="S77" s="659"/>
      <c r="T77" s="659"/>
      <c r="U77" s="659"/>
      <c r="V77" s="659"/>
      <c r="W77" s="659"/>
      <c r="Z77" s="48"/>
      <c r="AP77" s="143"/>
      <c r="AQ77" s="143"/>
      <c r="AR77" s="143"/>
      <c r="AS77" s="143"/>
      <c r="AT77" s="143"/>
      <c r="AU77" s="143"/>
      <c r="AV77" s="143"/>
      <c r="AW77" s="143"/>
      <c r="AX77" s="143"/>
      <c r="AY77" s="143"/>
      <c r="AZ77" s="143"/>
      <c r="BA77" s="143"/>
      <c r="BB77" s="143"/>
      <c r="BG77" s="20"/>
      <c r="BK77" s="85"/>
      <c r="BL77" s="85">
        <v>1</v>
      </c>
      <c r="BM77" s="85">
        <v>2</v>
      </c>
      <c r="BN77" s="85">
        <v>3</v>
      </c>
      <c r="BO77" s="85">
        <v>4</v>
      </c>
      <c r="BP77" s="85">
        <v>5</v>
      </c>
      <c r="BR77" s="85" t="s">
        <v>371</v>
      </c>
      <c r="BS77" s="86">
        <f>SUM(BS72:BT76)</f>
        <v>0</v>
      </c>
      <c r="BT77" s="85"/>
    </row>
    <row r="78" spans="1:73" ht="14.25" customHeight="1">
      <c r="A78" s="18"/>
      <c r="C78" s="523"/>
      <c r="D78" s="523"/>
      <c r="E78" s="660" t="str">
        <f>IF(AK13=Datos!$A$6,"Escala de impacto
(beneficio)","Escala de impacto")</f>
        <v>Escala de impacto</v>
      </c>
      <c r="F78" s="660"/>
      <c r="G78" s="660"/>
      <c r="H78" s="660"/>
      <c r="I78" s="661"/>
      <c r="J78" s="37"/>
      <c r="P78" s="38"/>
      <c r="R78" s="662" t="str">
        <f>IF($AK$13=1,Enc_Imp_Corrupción!$I$25,IF(OR($AK$13=2,$AK$13=3),Imp_Est_Pro_Seg!AL16,IF($AK$13=4,'Seguridad Información'!AL16,IF($AK$13=5,Imp_oportunidad!AL16,""))))</f>
        <v/>
      </c>
      <c r="S78" s="662"/>
      <c r="T78" s="662"/>
      <c r="U78" s="662"/>
      <c r="V78" s="662"/>
      <c r="W78" s="662"/>
      <c r="BG78" s="20"/>
      <c r="BR78" s="85"/>
      <c r="BS78" s="85"/>
      <c r="BT78" s="85"/>
    </row>
    <row r="79" spans="1:73" ht="28.5" customHeight="1">
      <c r="A79" s="18"/>
      <c r="E79" s="660"/>
      <c r="F79" s="660"/>
      <c r="G79" s="660"/>
      <c r="H79" s="660"/>
      <c r="I79" s="661"/>
      <c r="J79" s="663" t="str">
        <f>IF(J72="","", IF(ISERROR(BU63=TRUE),"",BU63))</f>
        <v/>
      </c>
      <c r="K79" s="664"/>
      <c r="L79" s="664"/>
      <c r="M79" s="664"/>
      <c r="N79" s="664"/>
      <c r="O79" s="664"/>
      <c r="P79" s="665"/>
      <c r="R79" s="662" t="str">
        <f>IF($AK$13=1,Enc_Imp_Corrupción!$I$26,IF(OR($AK$13=2,$AK$13=3),Imp_Est_Pro_Seg!AM16,IF($AK$13=4,'Seguridad Información'!AM16,IF($AK$13=5,Imp_oportunidad!AK16,""))))</f>
        <v/>
      </c>
      <c r="S79" s="662"/>
      <c r="T79" s="662"/>
      <c r="U79" s="662"/>
      <c r="V79" s="662"/>
      <c r="W79" s="662"/>
      <c r="Z79" s="49"/>
      <c r="BG79" s="20"/>
    </row>
    <row r="80" spans="1:73">
      <c r="A80" s="18"/>
      <c r="E80" s="660"/>
      <c r="F80" s="660"/>
      <c r="G80" s="660"/>
      <c r="H80" s="660"/>
      <c r="I80" s="661"/>
      <c r="J80" s="43"/>
      <c r="K80" s="44"/>
      <c r="L80" s="44"/>
      <c r="M80" s="44"/>
      <c r="N80" s="44"/>
      <c r="O80" s="44"/>
      <c r="P80" s="45"/>
      <c r="R80" s="662" t="str">
        <f>IF($AK$13=1,Enc_Imp_Corrupción!$I$27,IF(OR($AK$13=2,$AK$13=3),Imp_Est_Pro_Seg!AN16,IF($AK$13=4,'Seguridad Información'!AN16,IF($AK$13=5,Imp_oportunidad!AJ16,""))))</f>
        <v/>
      </c>
      <c r="S80" s="662"/>
      <c r="T80" s="662"/>
      <c r="U80" s="662"/>
      <c r="V80" s="662"/>
      <c r="W80" s="662"/>
      <c r="Z80" s="49"/>
      <c r="BG80" s="20"/>
    </row>
    <row r="81" spans="1:78" ht="30" hidden="1" customHeight="1">
      <c r="A81" s="18"/>
      <c r="F81" s="460" t="s">
        <v>502</v>
      </c>
      <c r="G81" s="460"/>
      <c r="H81" s="460" t="s">
        <v>503</v>
      </c>
      <c r="I81" s="460"/>
      <c r="Z81" s="49"/>
      <c r="BG81" s="20"/>
    </row>
    <row r="82" spans="1:78" ht="32.450000000000003" hidden="1" customHeight="1">
      <c r="A82" s="18"/>
      <c r="F82" s="50"/>
      <c r="G82" s="25"/>
      <c r="H82" s="87" t="str">
        <f>IF(R76&lt;&gt;"",1,IF(R77&lt;&gt;"",2,IF(R78&lt;&gt;"",3,IF(R79&lt;&gt;"",4,IF(R80&lt;&gt;"",5,"")))))</f>
        <v/>
      </c>
      <c r="I82" s="25"/>
      <c r="Z82" s="49"/>
      <c r="BG82" s="20"/>
      <c r="BL82" s="39"/>
      <c r="BM82" s="39"/>
      <c r="BN82" s="39"/>
      <c r="BO82" s="39"/>
    </row>
    <row r="83" spans="1:78" ht="30" customHeight="1" thickBot="1">
      <c r="A83" s="51"/>
      <c r="B83" s="52"/>
      <c r="C83" s="52"/>
      <c r="D83" s="52"/>
      <c r="E83" s="52"/>
      <c r="F83" s="52"/>
      <c r="G83" s="52"/>
      <c r="H83" s="52"/>
      <c r="I83" s="52"/>
      <c r="J83" s="52"/>
      <c r="K83" s="52"/>
      <c r="L83" s="52"/>
      <c r="M83" s="52"/>
      <c r="N83" s="52"/>
      <c r="O83" s="52"/>
      <c r="P83" s="52"/>
      <c r="Q83" s="52"/>
      <c r="R83" s="52"/>
      <c r="S83" s="52"/>
      <c r="T83" s="52"/>
      <c r="U83" s="52"/>
      <c r="V83" s="52"/>
      <c r="W83" s="52"/>
      <c r="X83" s="52"/>
      <c r="Y83" s="52"/>
      <c r="Z83" s="53"/>
      <c r="AA83" s="52"/>
      <c r="AB83" s="52"/>
      <c r="AC83" s="52"/>
      <c r="AD83" s="52"/>
      <c r="AE83" s="52"/>
      <c r="AF83" s="52"/>
      <c r="AG83" s="52"/>
      <c r="AH83" s="52"/>
      <c r="AI83" s="52"/>
      <c r="AJ83" s="52"/>
      <c r="AK83" s="52"/>
      <c r="AL83" s="52"/>
      <c r="AM83" s="52"/>
      <c r="AN83" s="52"/>
      <c r="AO83" s="52"/>
      <c r="AP83" s="52"/>
      <c r="AQ83" s="52"/>
      <c r="AR83" s="52"/>
      <c r="AS83" s="52"/>
      <c r="AT83" s="52"/>
      <c r="AU83" s="52"/>
      <c r="AV83" s="52"/>
      <c r="AW83" s="52"/>
      <c r="AX83" s="52"/>
      <c r="AY83" s="52"/>
      <c r="AZ83" s="52"/>
      <c r="BA83" s="52"/>
      <c r="BB83" s="52"/>
      <c r="BC83" s="52"/>
      <c r="BD83" s="52"/>
      <c r="BE83" s="52"/>
      <c r="BF83" s="52"/>
      <c r="BG83" s="54"/>
    </row>
    <row r="84" spans="1:78" ht="32.25" customHeight="1" thickBot="1">
      <c r="A84" s="380" t="s">
        <v>504</v>
      </c>
      <c r="B84" s="381"/>
      <c r="C84" s="381"/>
      <c r="D84" s="381"/>
      <c r="E84" s="381"/>
      <c r="F84" s="381"/>
      <c r="G84" s="381"/>
      <c r="H84" s="381"/>
      <c r="I84" s="381"/>
      <c r="J84" s="382"/>
      <c r="K84" s="27"/>
      <c r="L84" s="27"/>
      <c r="M84" s="16"/>
      <c r="N84" s="16"/>
      <c r="O84" s="16"/>
      <c r="P84" s="16"/>
      <c r="Q84" s="16"/>
      <c r="R84" s="16"/>
      <c r="S84" s="16"/>
      <c r="T84" s="16"/>
      <c r="U84" s="16"/>
      <c r="V84" s="16"/>
      <c r="W84" s="16"/>
      <c r="X84" s="529" t="s">
        <v>505</v>
      </c>
      <c r="Y84" s="530"/>
      <c r="Z84" s="530"/>
      <c r="AA84" s="530"/>
      <c r="AB84" s="530"/>
      <c r="AC84" s="530"/>
      <c r="AD84" s="530"/>
      <c r="AE84" s="530"/>
      <c r="AF84" s="530"/>
      <c r="AG84" s="530"/>
      <c r="AH84" s="530"/>
      <c r="AI84" s="530"/>
      <c r="AJ84" s="530"/>
      <c r="AK84" s="530"/>
      <c r="AL84" s="530"/>
      <c r="AM84" s="531"/>
      <c r="AN84" s="535" t="s">
        <v>506</v>
      </c>
      <c r="AO84" s="536"/>
      <c r="AP84" s="536"/>
      <c r="AQ84" s="536"/>
      <c r="AR84" s="536"/>
      <c r="AS84" s="537"/>
      <c r="AT84" s="16"/>
      <c r="AU84" s="98"/>
      <c r="AV84" s="98"/>
      <c r="AW84" s="16"/>
      <c r="AX84" s="16"/>
      <c r="AY84" s="16"/>
      <c r="AZ84" s="16"/>
      <c r="BA84" s="16"/>
      <c r="BB84" s="16"/>
      <c r="BC84" s="16"/>
      <c r="BD84" s="16"/>
      <c r="BE84" s="16"/>
      <c r="BF84" s="16"/>
      <c r="BG84" s="17"/>
    </row>
    <row r="85" spans="1:78" ht="15" customHeight="1">
      <c r="A85" s="18"/>
      <c r="X85" s="526" t="s">
        <v>507</v>
      </c>
      <c r="Y85" s="526"/>
      <c r="Z85" s="526"/>
      <c r="AA85" s="526"/>
      <c r="AB85" s="526" t="s">
        <v>508</v>
      </c>
      <c r="AC85" s="526"/>
      <c r="AD85" s="526" t="s">
        <v>509</v>
      </c>
      <c r="AE85" s="526"/>
      <c r="AF85" s="526" t="s">
        <v>510</v>
      </c>
      <c r="AG85" s="526"/>
      <c r="AH85" s="527" t="s">
        <v>511</v>
      </c>
      <c r="AI85" s="528"/>
      <c r="AJ85" s="526" t="s">
        <v>512</v>
      </c>
      <c r="AK85" s="526"/>
      <c r="AL85" s="532" t="s">
        <v>513</v>
      </c>
      <c r="AM85" s="532"/>
      <c r="AN85" s="538" t="s">
        <v>514</v>
      </c>
      <c r="AO85" s="538"/>
      <c r="AP85" s="538"/>
      <c r="AQ85" s="538"/>
      <c r="AR85" s="542" t="s">
        <v>515</v>
      </c>
      <c r="AS85" s="542"/>
      <c r="AT85" s="99"/>
      <c r="AU85" s="100"/>
      <c r="AV85" s="100"/>
      <c r="AZ85" s="93"/>
      <c r="BA85" s="93"/>
      <c r="BB85" s="93"/>
      <c r="BE85" s="44"/>
      <c r="BG85" s="20"/>
      <c r="BS85" s="556" t="s">
        <v>516</v>
      </c>
      <c r="BT85" s="557"/>
      <c r="BU85" s="558"/>
      <c r="BV85" s="556" t="s">
        <v>517</v>
      </c>
      <c r="BW85" s="557"/>
      <c r="BX85" s="558"/>
    </row>
    <row r="86" spans="1:78" ht="217.5" customHeight="1">
      <c r="A86" s="18"/>
      <c r="D86" s="484" t="s">
        <v>518</v>
      </c>
      <c r="E86" s="484"/>
      <c r="F86" s="484"/>
      <c r="G86" s="484"/>
      <c r="H86" s="484"/>
      <c r="I86" s="484"/>
      <c r="J86" s="484"/>
      <c r="K86" s="484"/>
      <c r="L86" s="484"/>
      <c r="M86" s="484"/>
      <c r="N86" s="484"/>
      <c r="O86" s="484"/>
      <c r="P86" s="484"/>
      <c r="Q86" s="484"/>
      <c r="R86" s="484"/>
      <c r="S86" s="484"/>
      <c r="T86" s="521" t="s">
        <v>519</v>
      </c>
      <c r="U86" s="521"/>
      <c r="V86" s="521"/>
      <c r="W86" s="521"/>
      <c r="X86" s="522" t="s">
        <v>520</v>
      </c>
      <c r="Y86" s="522"/>
      <c r="Z86" s="522" t="s">
        <v>521</v>
      </c>
      <c r="AA86" s="522"/>
      <c r="AB86" s="522" t="s">
        <v>522</v>
      </c>
      <c r="AC86" s="522"/>
      <c r="AD86" s="522" t="s">
        <v>523</v>
      </c>
      <c r="AE86" s="522"/>
      <c r="AF86" s="522" t="s">
        <v>524</v>
      </c>
      <c r="AG86" s="522"/>
      <c r="AH86" s="522" t="s">
        <v>525</v>
      </c>
      <c r="AI86" s="522"/>
      <c r="AJ86" s="522" t="s">
        <v>526</v>
      </c>
      <c r="AK86" s="522"/>
      <c r="AL86" s="532"/>
      <c r="AM86" s="532"/>
      <c r="AN86" s="539" t="s">
        <v>527</v>
      </c>
      <c r="AO86" s="540"/>
      <c r="AP86" s="540"/>
      <c r="AQ86" s="541"/>
      <c r="AR86" s="542"/>
      <c r="AS86" s="542"/>
      <c r="AT86" s="534" t="s">
        <v>528</v>
      </c>
      <c r="AU86" s="510"/>
      <c r="AV86" s="511"/>
      <c r="AW86" s="534" t="s">
        <v>529</v>
      </c>
      <c r="AX86" s="510"/>
      <c r="AY86" s="511"/>
      <c r="AZ86" s="559" t="str">
        <f>IF(AK13=Datos!A6,"¿El conjunto de controles ayuda a incrementar la probabilidad?","¿El conjunto de controles ayuda a disminunir la probabilidad?")</f>
        <v>¿El conjunto de controles ayuda a disminunir la probabilidad?</v>
      </c>
      <c r="BA86" s="560"/>
      <c r="BB86" s="561"/>
      <c r="BC86" s="562" t="s">
        <v>530</v>
      </c>
      <c r="BD86" s="563"/>
      <c r="BE86" s="563"/>
      <c r="BF86" s="563"/>
      <c r="BG86" s="564"/>
      <c r="BI86" s="55" t="str">
        <f>$X$85</f>
        <v>Responsable</v>
      </c>
      <c r="BJ86" s="55" t="str">
        <f>$X$85</f>
        <v>Responsable</v>
      </c>
      <c r="BK86" s="55" t="str">
        <f>$AB$85</f>
        <v>Periodicidad</v>
      </c>
      <c r="BL86" s="55" t="str">
        <f>$AD$85</f>
        <v>Propósito</v>
      </c>
      <c r="BM86" s="55" t="str">
        <f>$AF$85</f>
        <v>Realización</v>
      </c>
      <c r="BN86" s="55" t="str">
        <f>$AH$85</f>
        <v>Observación</v>
      </c>
      <c r="BO86" s="55" t="str">
        <f>$AJ$85</f>
        <v>Evidencia</v>
      </c>
      <c r="BP86" s="56" t="s">
        <v>531</v>
      </c>
      <c r="BQ86" s="89" t="s">
        <v>532</v>
      </c>
      <c r="BR86" s="89" t="s">
        <v>533</v>
      </c>
      <c r="BS86" s="86" t="str">
        <f>Datos!$AO$2</f>
        <v>Fuerte</v>
      </c>
      <c r="BT86" s="86" t="str">
        <f>Datos!$AO$3</f>
        <v>Moderado</v>
      </c>
      <c r="BU86" s="86" t="str">
        <f>Datos!$AO$4</f>
        <v>Débil</v>
      </c>
      <c r="BV86" s="86" t="s">
        <v>534</v>
      </c>
      <c r="BW86" s="86" t="s">
        <v>535</v>
      </c>
      <c r="BX86" s="86" t="s">
        <v>536</v>
      </c>
      <c r="BY86" s="86" t="s">
        <v>537</v>
      </c>
      <c r="BZ86" s="86" t="s">
        <v>538</v>
      </c>
    </row>
    <row r="87" spans="1:78" ht="26.25" customHeight="1">
      <c r="A87" s="18"/>
      <c r="D87" s="436"/>
      <c r="E87" s="436"/>
      <c r="F87" s="436"/>
      <c r="G87" s="436"/>
      <c r="H87" s="436"/>
      <c r="I87" s="436"/>
      <c r="J87" s="436"/>
      <c r="K87" s="436"/>
      <c r="L87" s="436"/>
      <c r="M87" s="436"/>
      <c r="N87" s="436"/>
      <c r="O87" s="436"/>
      <c r="P87" s="436"/>
      <c r="Q87" s="436"/>
      <c r="R87" s="436"/>
      <c r="S87" s="436"/>
      <c r="T87" s="437" t="str">
        <f t="shared" ref="T87:T96" si="0">IF(D87&lt;&gt;"","Preventivo","")</f>
        <v/>
      </c>
      <c r="U87" s="437"/>
      <c r="V87" s="437"/>
      <c r="W87" s="437"/>
      <c r="X87" s="438"/>
      <c r="Y87" s="439"/>
      <c r="Z87" s="438"/>
      <c r="AA87" s="439"/>
      <c r="AB87" s="438"/>
      <c r="AC87" s="439"/>
      <c r="AD87" s="438"/>
      <c r="AE87" s="439"/>
      <c r="AF87" s="438"/>
      <c r="AG87" s="439"/>
      <c r="AH87" s="438"/>
      <c r="AI87" s="439"/>
      <c r="AJ87" s="438"/>
      <c r="AK87" s="439"/>
      <c r="AL87" s="457" t="str">
        <f t="shared" ref="AL87:AL96" si="1">IF(D87&lt;&gt;"",BQ87,"")</f>
        <v/>
      </c>
      <c r="AM87" s="458"/>
      <c r="AN87" s="438"/>
      <c r="AO87" s="459"/>
      <c r="AP87" s="459"/>
      <c r="AQ87" s="439"/>
      <c r="AR87" s="457" t="str">
        <f>IF(AN87&lt;&gt;"",BR87,"")</f>
        <v/>
      </c>
      <c r="AS87" s="458"/>
      <c r="AT87" s="457" t="str">
        <f t="shared" ref="AT87:AT96" si="2">IF(BV87="","",BV87)</f>
        <v/>
      </c>
      <c r="AU87" s="533"/>
      <c r="AV87" s="458"/>
      <c r="AW87" s="547" t="str">
        <f>IF(OR(AT87="",BX97=""),"",BX97)</f>
        <v/>
      </c>
      <c r="AX87" s="548"/>
      <c r="AY87" s="549"/>
      <c r="AZ87" s="547" t="str">
        <f>IF(AW87="","",IF(BW$97&gt;=Datos!$AS$2,Datos!AQ2,Datos!AQ3))</f>
        <v/>
      </c>
      <c r="BA87" s="548"/>
      <c r="BB87" s="549"/>
      <c r="BC87" s="347"/>
      <c r="BD87" s="348"/>
      <c r="BE87" s="348"/>
      <c r="BF87" s="348"/>
      <c r="BG87" s="349"/>
      <c r="BI87" s="86" t="str">
        <f>IF(X87=Datos!$AH$2,15,"")</f>
        <v/>
      </c>
      <c r="BJ87" s="86" t="str">
        <f>IF(Z87=Datos!$AI$2,15,"")</f>
        <v/>
      </c>
      <c r="BK87" s="86" t="str">
        <f>IF(AB87=Datos!$AJ$2,15,"")</f>
        <v/>
      </c>
      <c r="BL87" s="86" t="str">
        <f>IF(AD87=Datos!$AK$2,15,"")</f>
        <v/>
      </c>
      <c r="BM87" s="86" t="str">
        <f>IF(AF87=Datos!$AL$2,15,"")</f>
        <v/>
      </c>
      <c r="BN87" s="86" t="str">
        <f>IF(AH87=Datos!$AM$2,15,"")</f>
        <v/>
      </c>
      <c r="BO87" s="86" t="str">
        <f>IF(AJ87=Datos!$AN$2,10,IF(AJ87=Datos!$AN$3,5,IF(AJ87=Datos!$AN$4,"","")))</f>
        <v/>
      </c>
      <c r="BP87" s="86">
        <f>SUM(BI87:BO87)</f>
        <v>0</v>
      </c>
      <c r="BQ87" s="86" t="str">
        <f>IF(D87="","",IF(BP87&gt;=96,Datos!$AO$2,IF(BP87&gt;=86,Datos!$AO$3,IF(BP87&lt;86,Datos!$AO$4,""))))</f>
        <v/>
      </c>
      <c r="BR87" s="86" t="str">
        <f>IF(AN87="","",IF(AN87=Datos!$AP$2,Datos!$AO$2,IF(AN87=Datos!$AP$3,Datos!$AO$3,IF(AN87=Datos!$AP$4,Datos!$AO$4,""))))</f>
        <v/>
      </c>
      <c r="BS87" s="86" t="str">
        <f>IF(AND(BQ87=$BS$86,BR87=$BS$86),$BS$86,"")</f>
        <v/>
      </c>
      <c r="BT87" s="86" t="str">
        <f>IF(AND(BQ87=$BS$86,BR87=$BT$86),$BT$86,IF(AND(BQ87=$BT$86,BR87=$BS$86),$BT$86,IF(AND(BQ87=$BT$86,BR87=$BT$86),$BT$86,"")))</f>
        <v/>
      </c>
      <c r="BU87" s="86" t="str">
        <f>IF(AND(BQ87=$BS$86,BR87=$BU$86),$BU$86,IF(AND(BQ87=$BT$86,BR87=$BU$86),$BU$86,IF(AND(BQ87=$BU$86,BR87=$BS$86),$BU$86,IF(AND(BQ87=$BU$86,BR87=$BT$86),$BU$86,IF(AND(BQ87=$BU$86,BR87=$BU$86),$BU$86,"")))))</f>
        <v/>
      </c>
      <c r="BV87" s="86" t="str">
        <f>IF(BS87&lt;&gt;"",BS87,IF(BT87&lt;&gt;"",BT87,IF(BU87&lt;&gt;"",BU87,"")))</f>
        <v/>
      </c>
      <c r="BW87" s="86" t="str">
        <f>IF(BV87=Datos!$AO$2,100,IF(BV87=Datos!$AO$3,50,IF(BV87=Datos!$AO$4,0,"")))</f>
        <v/>
      </c>
      <c r="BX87" s="92"/>
      <c r="BY87" s="94"/>
      <c r="BZ87" s="91"/>
    </row>
    <row r="88" spans="1:78" ht="26.25" customHeight="1">
      <c r="A88" s="18"/>
      <c r="D88" s="436"/>
      <c r="E88" s="436"/>
      <c r="F88" s="436"/>
      <c r="G88" s="436"/>
      <c r="H88" s="436"/>
      <c r="I88" s="436"/>
      <c r="J88" s="436"/>
      <c r="K88" s="436"/>
      <c r="L88" s="436"/>
      <c r="M88" s="436"/>
      <c r="N88" s="436"/>
      <c r="O88" s="436"/>
      <c r="P88" s="436"/>
      <c r="Q88" s="436"/>
      <c r="R88" s="436"/>
      <c r="S88" s="436"/>
      <c r="T88" s="437" t="str">
        <f t="shared" si="0"/>
        <v/>
      </c>
      <c r="U88" s="437"/>
      <c r="V88" s="437"/>
      <c r="W88" s="437"/>
      <c r="X88" s="438"/>
      <c r="Y88" s="439"/>
      <c r="Z88" s="438"/>
      <c r="AA88" s="439"/>
      <c r="AB88" s="438"/>
      <c r="AC88" s="439"/>
      <c r="AD88" s="438"/>
      <c r="AE88" s="439"/>
      <c r="AF88" s="438"/>
      <c r="AG88" s="439"/>
      <c r="AH88" s="438"/>
      <c r="AI88" s="439"/>
      <c r="AJ88" s="438"/>
      <c r="AK88" s="439"/>
      <c r="AL88" s="457" t="str">
        <f t="shared" si="1"/>
        <v/>
      </c>
      <c r="AM88" s="458"/>
      <c r="AN88" s="438"/>
      <c r="AO88" s="459"/>
      <c r="AP88" s="459"/>
      <c r="AQ88" s="439"/>
      <c r="AR88" s="457" t="str">
        <f t="shared" ref="AR88:AR96" si="3">IF(AN88&lt;&gt;"",BR88,"")</f>
        <v/>
      </c>
      <c r="AS88" s="458"/>
      <c r="AT88" s="457" t="str">
        <f t="shared" si="2"/>
        <v/>
      </c>
      <c r="AU88" s="533"/>
      <c r="AV88" s="458"/>
      <c r="AW88" s="550"/>
      <c r="AX88" s="551"/>
      <c r="AY88" s="552"/>
      <c r="AZ88" s="550"/>
      <c r="BA88" s="551"/>
      <c r="BB88" s="552"/>
      <c r="BC88" s="347"/>
      <c r="BD88" s="348"/>
      <c r="BE88" s="348"/>
      <c r="BF88" s="348"/>
      <c r="BG88" s="349"/>
      <c r="BI88" s="86" t="str">
        <f>IF(X88=Datos!$AH$2,15,"")</f>
        <v/>
      </c>
      <c r="BJ88" s="86" t="str">
        <f>IF(Z88=Datos!$AI$2,15,"")</f>
        <v/>
      </c>
      <c r="BK88" s="86" t="str">
        <f>IF(AB88=Datos!$AJ$2,15,"")</f>
        <v/>
      </c>
      <c r="BL88" s="86" t="str">
        <f>IF(AD88=Datos!$AK$2,15,"")</f>
        <v/>
      </c>
      <c r="BM88" s="86" t="str">
        <f>IF(AF88=Datos!$AL$2,15,"")</f>
        <v/>
      </c>
      <c r="BN88" s="86" t="str">
        <f>IF(AH88=Datos!$AM$2,15,"")</f>
        <v/>
      </c>
      <c r="BO88" s="86" t="str">
        <f>IF(AJ88=Datos!$AN$2,10,IF(AJ88=Datos!$AN$3,5,IF(AJ88=Datos!$AN$4,"","")))</f>
        <v/>
      </c>
      <c r="BP88" s="86">
        <f t="shared" ref="BP88:BP96" si="4">SUM(BI88:BO88)</f>
        <v>0</v>
      </c>
      <c r="BQ88" s="86" t="str">
        <f>IF(D88="","",IF(BP88&gt;=96,Datos!$AO$2,IF(BP88&gt;=86,Datos!$AO$3,IF(BP88&lt;86,Datos!$AO$4,""))))</f>
        <v/>
      </c>
      <c r="BR88" s="86" t="str">
        <f>IF(AN88="","",IF(AN88=Datos!$AP$2,Datos!$AO$2,IF(AN88=Datos!$AP$3,Datos!$AO$3,IF(AN88=Datos!$AP$4,Datos!$AO$4,""))))</f>
        <v/>
      </c>
      <c r="BS88" s="86" t="str">
        <f t="shared" ref="BS88:BS96" si="5">IF(AND(BQ88=$BS$86,BR88=$BS$86),$BS$86,"")</f>
        <v/>
      </c>
      <c r="BT88" s="86" t="str">
        <f t="shared" ref="BT88:BT96" si="6">IF(AND(BQ88=$BS$86,BR88=$BT$86),$BT$86,IF(AND(BQ88=$BT$86,BR88=$BS$86),$BT$86,IF(AND(BQ88=$BT$86,BR88=$BT$86),$BT$86,"")))</f>
        <v/>
      </c>
      <c r="BU88" s="86" t="str">
        <f t="shared" ref="BU88:BU96" si="7">IF(AND(BQ88=$BS$86,BR88=$BU$86),$BU$86,IF(AND(BQ88=$BT$86,BR88=$BU$86),$BU$86,IF(AND(BQ88=$BU$86,BR88=$BS$86),$BU$86,IF(AND(BQ88=$BU$86,BR88=$BT$86),$BU$86,IF(AND(BQ88=$BU$86,BR88=$BU$86),$BU$86,"")))))</f>
        <v/>
      </c>
      <c r="BV88" s="86" t="str">
        <f t="shared" ref="BV88:BV96" si="8">IF(BS88&lt;&gt;"",BS88,IF(BT88&lt;&gt;"",BT88,IF(BU88&lt;&gt;"",BU88,"")))</f>
        <v/>
      </c>
      <c r="BW88" s="86" t="str">
        <f>IF(BV88=Datos!$AO$2,100,IF(BV88=Datos!$AO$3,50,IF(BV88=Datos!$AO$4,0,"")))</f>
        <v/>
      </c>
      <c r="BX88" s="92"/>
      <c r="BY88" s="92"/>
      <c r="BZ88" s="91"/>
    </row>
    <row r="89" spans="1:78" ht="26.25" customHeight="1">
      <c r="A89" s="18"/>
      <c r="D89" s="436"/>
      <c r="E89" s="436"/>
      <c r="F89" s="436"/>
      <c r="G89" s="436"/>
      <c r="H89" s="436"/>
      <c r="I89" s="436"/>
      <c r="J89" s="436"/>
      <c r="K89" s="436"/>
      <c r="L89" s="436"/>
      <c r="M89" s="436"/>
      <c r="N89" s="436"/>
      <c r="O89" s="436"/>
      <c r="P89" s="436"/>
      <c r="Q89" s="436"/>
      <c r="R89" s="436"/>
      <c r="S89" s="436"/>
      <c r="T89" s="437" t="str">
        <f t="shared" si="0"/>
        <v/>
      </c>
      <c r="U89" s="437"/>
      <c r="V89" s="437"/>
      <c r="W89" s="437"/>
      <c r="X89" s="438"/>
      <c r="Y89" s="439"/>
      <c r="Z89" s="438"/>
      <c r="AA89" s="439"/>
      <c r="AB89" s="438"/>
      <c r="AC89" s="439"/>
      <c r="AD89" s="438"/>
      <c r="AE89" s="439"/>
      <c r="AF89" s="438"/>
      <c r="AG89" s="439"/>
      <c r="AH89" s="438"/>
      <c r="AI89" s="439"/>
      <c r="AJ89" s="438"/>
      <c r="AK89" s="439"/>
      <c r="AL89" s="457" t="str">
        <f t="shared" si="1"/>
        <v/>
      </c>
      <c r="AM89" s="458"/>
      <c r="AN89" s="438"/>
      <c r="AO89" s="459"/>
      <c r="AP89" s="459"/>
      <c r="AQ89" s="439"/>
      <c r="AR89" s="457" t="str">
        <f t="shared" si="3"/>
        <v/>
      </c>
      <c r="AS89" s="458"/>
      <c r="AT89" s="457" t="str">
        <f t="shared" si="2"/>
        <v/>
      </c>
      <c r="AU89" s="533"/>
      <c r="AV89" s="458"/>
      <c r="AW89" s="550"/>
      <c r="AX89" s="551"/>
      <c r="AY89" s="552"/>
      <c r="AZ89" s="550"/>
      <c r="BA89" s="551"/>
      <c r="BB89" s="552"/>
      <c r="BC89" s="347"/>
      <c r="BD89" s="348"/>
      <c r="BE89" s="348"/>
      <c r="BF89" s="348"/>
      <c r="BG89" s="349"/>
      <c r="BI89" s="86" t="str">
        <f>IF(X89=Datos!$AH$2,15,"")</f>
        <v/>
      </c>
      <c r="BJ89" s="86" t="str">
        <f>IF(Z89=Datos!$AI$2,15,"")</f>
        <v/>
      </c>
      <c r="BK89" s="86" t="str">
        <f>IF(AB89=Datos!$AJ$2,15,"")</f>
        <v/>
      </c>
      <c r="BL89" s="86" t="str">
        <f>IF(AD89=Datos!$AK$2,15,"")</f>
        <v/>
      </c>
      <c r="BM89" s="86" t="str">
        <f>IF(AF89=Datos!$AL$2,15,"")</f>
        <v/>
      </c>
      <c r="BN89" s="86" t="str">
        <f>IF(AH89=Datos!$AM$2,15,"")</f>
        <v/>
      </c>
      <c r="BO89" s="86" t="str">
        <f>IF(AJ89=Datos!$AN$2,10,IF(AJ89=Datos!$AN$3,5,IF(AJ89=Datos!$AN$4,"","")))</f>
        <v/>
      </c>
      <c r="BP89" s="86">
        <f t="shared" si="4"/>
        <v>0</v>
      </c>
      <c r="BQ89" s="86" t="str">
        <f>IF(D89="","",IF(BP89&gt;=96,Datos!$AO$2,IF(BP89&gt;=86,Datos!$AO$3,IF(BP89&lt;86,Datos!$AO$4,""))))</f>
        <v/>
      </c>
      <c r="BR89" s="86" t="str">
        <f>IF(AN89="","",IF(AN89=Datos!$AP$2,Datos!$AO$2,IF(AN89=Datos!$AP$3,Datos!$AO$3,IF(AN89=Datos!$AP$4,Datos!$AO$4,""))))</f>
        <v/>
      </c>
      <c r="BS89" s="86" t="str">
        <f t="shared" si="5"/>
        <v/>
      </c>
      <c r="BT89" s="86" t="str">
        <f t="shared" si="6"/>
        <v/>
      </c>
      <c r="BU89" s="86" t="str">
        <f t="shared" si="7"/>
        <v/>
      </c>
      <c r="BV89" s="86" t="str">
        <f t="shared" si="8"/>
        <v/>
      </c>
      <c r="BW89" s="86" t="str">
        <f>IF(BV89=Datos!$AO$2,100,IF(BV89=Datos!$AO$3,50,IF(BV89=Datos!$AO$4,0,"")))</f>
        <v/>
      </c>
      <c r="BX89" s="92"/>
      <c r="BY89" s="92"/>
      <c r="BZ89" s="91"/>
    </row>
    <row r="90" spans="1:78" ht="26.25" customHeight="1">
      <c r="A90" s="18"/>
      <c r="D90" s="436"/>
      <c r="E90" s="436"/>
      <c r="F90" s="436"/>
      <c r="G90" s="436"/>
      <c r="H90" s="436"/>
      <c r="I90" s="436"/>
      <c r="J90" s="436"/>
      <c r="K90" s="436"/>
      <c r="L90" s="436"/>
      <c r="M90" s="436"/>
      <c r="N90" s="436"/>
      <c r="O90" s="436"/>
      <c r="P90" s="436"/>
      <c r="Q90" s="436"/>
      <c r="R90" s="436"/>
      <c r="S90" s="436"/>
      <c r="T90" s="437" t="str">
        <f t="shared" si="0"/>
        <v/>
      </c>
      <c r="U90" s="437"/>
      <c r="V90" s="437"/>
      <c r="W90" s="437"/>
      <c r="X90" s="438"/>
      <c r="Y90" s="439"/>
      <c r="Z90" s="438"/>
      <c r="AA90" s="439"/>
      <c r="AB90" s="438"/>
      <c r="AC90" s="439"/>
      <c r="AD90" s="438"/>
      <c r="AE90" s="439"/>
      <c r="AF90" s="438"/>
      <c r="AG90" s="439"/>
      <c r="AH90" s="438"/>
      <c r="AI90" s="439"/>
      <c r="AJ90" s="438"/>
      <c r="AK90" s="439"/>
      <c r="AL90" s="457" t="str">
        <f t="shared" si="1"/>
        <v/>
      </c>
      <c r="AM90" s="458"/>
      <c r="AN90" s="438"/>
      <c r="AO90" s="459"/>
      <c r="AP90" s="459"/>
      <c r="AQ90" s="439"/>
      <c r="AR90" s="457" t="str">
        <f t="shared" si="3"/>
        <v/>
      </c>
      <c r="AS90" s="458"/>
      <c r="AT90" s="457" t="str">
        <f t="shared" si="2"/>
        <v/>
      </c>
      <c r="AU90" s="533"/>
      <c r="AV90" s="458"/>
      <c r="AW90" s="550"/>
      <c r="AX90" s="551"/>
      <c r="AY90" s="552"/>
      <c r="AZ90" s="550"/>
      <c r="BA90" s="551"/>
      <c r="BB90" s="552"/>
      <c r="BC90" s="347"/>
      <c r="BD90" s="348"/>
      <c r="BE90" s="348"/>
      <c r="BF90" s="348"/>
      <c r="BG90" s="349"/>
      <c r="BI90" s="86" t="str">
        <f>IF(X90=Datos!$AH$2,15,"")</f>
        <v/>
      </c>
      <c r="BJ90" s="86" t="str">
        <f>IF(Z90=Datos!$AI$2,15,"")</f>
        <v/>
      </c>
      <c r="BK90" s="86" t="str">
        <f>IF(AB90=Datos!$AJ$2,15,"")</f>
        <v/>
      </c>
      <c r="BL90" s="86" t="str">
        <f>IF(AD90=Datos!$AK$2,15,"")</f>
        <v/>
      </c>
      <c r="BM90" s="86" t="str">
        <f>IF(AF90=Datos!$AL$2,15,"")</f>
        <v/>
      </c>
      <c r="BN90" s="86" t="str">
        <f>IF(AH90=Datos!$AM$2,15,"")</f>
        <v/>
      </c>
      <c r="BO90" s="86" t="str">
        <f>IF(AJ90=Datos!$AN$2,10,IF(AJ90=Datos!$AN$3,5,IF(AJ90=Datos!$AN$4,"","")))</f>
        <v/>
      </c>
      <c r="BP90" s="86">
        <f t="shared" si="4"/>
        <v>0</v>
      </c>
      <c r="BQ90" s="86" t="str">
        <f>IF(D90="","",IF(BP90&gt;=96,Datos!$AO$2,IF(BP90&gt;=86,Datos!$AO$3,IF(BP90&lt;86,Datos!$AO$4,""))))</f>
        <v/>
      </c>
      <c r="BR90" s="86" t="str">
        <f>IF(AN90="","",IF(AN90=Datos!$AP$2,Datos!$AO$2,IF(AN90=Datos!$AP$3,Datos!$AO$3,IF(AN90=Datos!$AP$4,Datos!$AO$4,""))))</f>
        <v/>
      </c>
      <c r="BS90" s="86" t="str">
        <f t="shared" si="5"/>
        <v/>
      </c>
      <c r="BT90" s="86" t="str">
        <f t="shared" si="6"/>
        <v/>
      </c>
      <c r="BU90" s="86" t="str">
        <f t="shared" si="7"/>
        <v/>
      </c>
      <c r="BV90" s="86" t="str">
        <f t="shared" si="8"/>
        <v/>
      </c>
      <c r="BW90" s="86" t="str">
        <f>IF(BV90=Datos!$AO$2,100,IF(BV90=Datos!$AO$3,50,IF(BV90=Datos!$AO$4,0,"")))</f>
        <v/>
      </c>
      <c r="BX90" s="92"/>
      <c r="BY90" s="92"/>
      <c r="BZ90" s="91"/>
    </row>
    <row r="91" spans="1:78" ht="26.25" customHeight="1">
      <c r="A91" s="18"/>
      <c r="D91" s="436"/>
      <c r="E91" s="436"/>
      <c r="F91" s="436"/>
      <c r="G91" s="436"/>
      <c r="H91" s="436"/>
      <c r="I91" s="436"/>
      <c r="J91" s="436"/>
      <c r="K91" s="436"/>
      <c r="L91" s="436"/>
      <c r="M91" s="436"/>
      <c r="N91" s="436"/>
      <c r="O91" s="436"/>
      <c r="P91" s="436"/>
      <c r="Q91" s="436"/>
      <c r="R91" s="436"/>
      <c r="S91" s="436"/>
      <c r="T91" s="437" t="str">
        <f t="shared" si="0"/>
        <v/>
      </c>
      <c r="U91" s="437"/>
      <c r="V91" s="437"/>
      <c r="W91" s="437"/>
      <c r="X91" s="438"/>
      <c r="Y91" s="439"/>
      <c r="Z91" s="438"/>
      <c r="AA91" s="439"/>
      <c r="AB91" s="438"/>
      <c r="AC91" s="439"/>
      <c r="AD91" s="438"/>
      <c r="AE91" s="439"/>
      <c r="AF91" s="438"/>
      <c r="AG91" s="439"/>
      <c r="AH91" s="438"/>
      <c r="AI91" s="439"/>
      <c r="AJ91" s="438"/>
      <c r="AK91" s="439"/>
      <c r="AL91" s="457" t="str">
        <f t="shared" si="1"/>
        <v/>
      </c>
      <c r="AM91" s="458"/>
      <c r="AN91" s="438"/>
      <c r="AO91" s="459"/>
      <c r="AP91" s="459"/>
      <c r="AQ91" s="439"/>
      <c r="AR91" s="457" t="str">
        <f t="shared" si="3"/>
        <v/>
      </c>
      <c r="AS91" s="458"/>
      <c r="AT91" s="457" t="str">
        <f t="shared" si="2"/>
        <v/>
      </c>
      <c r="AU91" s="533"/>
      <c r="AV91" s="458"/>
      <c r="AW91" s="550"/>
      <c r="AX91" s="551"/>
      <c r="AY91" s="552"/>
      <c r="AZ91" s="550"/>
      <c r="BA91" s="551"/>
      <c r="BB91" s="552"/>
      <c r="BC91" s="347"/>
      <c r="BD91" s="348"/>
      <c r="BE91" s="348"/>
      <c r="BF91" s="348"/>
      <c r="BG91" s="349"/>
      <c r="BI91" s="86" t="str">
        <f>IF(X91=Datos!$AH$2,15,"")</f>
        <v/>
      </c>
      <c r="BJ91" s="86" t="str">
        <f>IF(Z91=Datos!$AI$2,15,"")</f>
        <v/>
      </c>
      <c r="BK91" s="86" t="str">
        <f>IF(AB91=Datos!$AJ$2,15,"")</f>
        <v/>
      </c>
      <c r="BL91" s="86" t="str">
        <f>IF(AD91=Datos!$AK$2,15,"")</f>
        <v/>
      </c>
      <c r="BM91" s="86" t="str">
        <f>IF(AF91=Datos!$AL$2,15,"")</f>
        <v/>
      </c>
      <c r="BN91" s="86" t="str">
        <f>IF(AH91=Datos!$AM$2,15,"")</f>
        <v/>
      </c>
      <c r="BO91" s="86" t="str">
        <f>IF(AJ91=Datos!$AN$2,10,IF(AJ91=Datos!$AN$3,5,IF(AJ91=Datos!$AN$4,"","")))</f>
        <v/>
      </c>
      <c r="BP91" s="86">
        <f t="shared" si="4"/>
        <v>0</v>
      </c>
      <c r="BQ91" s="86" t="str">
        <f>IF(D91="","",IF(BP91&gt;=96,Datos!$AO$2,IF(BP91&gt;=86,Datos!$AO$3,IF(BP91&lt;86,Datos!$AO$4,""))))</f>
        <v/>
      </c>
      <c r="BR91" s="86" t="str">
        <f>IF(AN91="","",IF(AN91=Datos!$AP$2,Datos!$AO$2,IF(AN91=Datos!$AP$3,Datos!$AO$3,IF(AN91=Datos!$AP$4,Datos!$AO$4,""))))</f>
        <v/>
      </c>
      <c r="BS91" s="86" t="str">
        <f t="shared" si="5"/>
        <v/>
      </c>
      <c r="BT91" s="86" t="str">
        <f t="shared" si="6"/>
        <v/>
      </c>
      <c r="BU91" s="86" t="str">
        <f t="shared" si="7"/>
        <v/>
      </c>
      <c r="BV91" s="86" t="str">
        <f t="shared" si="8"/>
        <v/>
      </c>
      <c r="BW91" s="86" t="str">
        <f>IF(BV91=Datos!$AO$2,100,IF(BV91=Datos!$AO$3,50,IF(BV91=Datos!$AO$4,0,"")))</f>
        <v/>
      </c>
      <c r="BX91" s="92"/>
      <c r="BY91" s="92"/>
      <c r="BZ91" s="91"/>
    </row>
    <row r="92" spans="1:78" ht="26.25" customHeight="1">
      <c r="A92" s="18"/>
      <c r="D92" s="436"/>
      <c r="E92" s="436"/>
      <c r="F92" s="436"/>
      <c r="G92" s="436"/>
      <c r="H92" s="436"/>
      <c r="I92" s="436"/>
      <c r="J92" s="436"/>
      <c r="K92" s="436"/>
      <c r="L92" s="436"/>
      <c r="M92" s="436"/>
      <c r="N92" s="436"/>
      <c r="O92" s="436"/>
      <c r="P92" s="436"/>
      <c r="Q92" s="436"/>
      <c r="R92" s="436"/>
      <c r="S92" s="436"/>
      <c r="T92" s="437" t="str">
        <f t="shared" si="0"/>
        <v/>
      </c>
      <c r="U92" s="437"/>
      <c r="V92" s="437"/>
      <c r="W92" s="437"/>
      <c r="X92" s="438"/>
      <c r="Y92" s="439"/>
      <c r="Z92" s="438"/>
      <c r="AA92" s="439"/>
      <c r="AB92" s="438"/>
      <c r="AC92" s="439"/>
      <c r="AD92" s="438"/>
      <c r="AE92" s="439"/>
      <c r="AF92" s="438"/>
      <c r="AG92" s="439"/>
      <c r="AH92" s="438"/>
      <c r="AI92" s="439"/>
      <c r="AJ92" s="438"/>
      <c r="AK92" s="439"/>
      <c r="AL92" s="457" t="str">
        <f t="shared" si="1"/>
        <v/>
      </c>
      <c r="AM92" s="458"/>
      <c r="AN92" s="438"/>
      <c r="AO92" s="459"/>
      <c r="AP92" s="459"/>
      <c r="AQ92" s="439"/>
      <c r="AR92" s="457" t="str">
        <f t="shared" si="3"/>
        <v/>
      </c>
      <c r="AS92" s="458"/>
      <c r="AT92" s="457" t="str">
        <f t="shared" si="2"/>
        <v/>
      </c>
      <c r="AU92" s="533"/>
      <c r="AV92" s="458"/>
      <c r="AW92" s="550"/>
      <c r="AX92" s="551"/>
      <c r="AY92" s="552"/>
      <c r="AZ92" s="550"/>
      <c r="BA92" s="551"/>
      <c r="BB92" s="552"/>
      <c r="BC92" s="347"/>
      <c r="BD92" s="348"/>
      <c r="BE92" s="348"/>
      <c r="BF92" s="348"/>
      <c r="BG92" s="349"/>
      <c r="BI92" s="86" t="str">
        <f>IF(X92=Datos!$AH$2,15,"")</f>
        <v/>
      </c>
      <c r="BJ92" s="86" t="str">
        <f>IF(Z92=Datos!$AI$2,15,"")</f>
        <v/>
      </c>
      <c r="BK92" s="86" t="str">
        <f>IF(AB92=Datos!$AJ$2,15,"")</f>
        <v/>
      </c>
      <c r="BL92" s="86" t="str">
        <f>IF(AD92=Datos!$AK$2,15,"")</f>
        <v/>
      </c>
      <c r="BM92" s="86" t="str">
        <f>IF(AF92=Datos!$AL$2,15,"")</f>
        <v/>
      </c>
      <c r="BN92" s="86" t="str">
        <f>IF(AH92=Datos!$AM$2,15,"")</f>
        <v/>
      </c>
      <c r="BO92" s="86" t="str">
        <f>IF(AJ92=Datos!$AN$2,10,IF(AJ92=Datos!$AN$3,5,IF(AJ92=Datos!$AN$4,"","")))</f>
        <v/>
      </c>
      <c r="BP92" s="86">
        <f t="shared" si="4"/>
        <v>0</v>
      </c>
      <c r="BQ92" s="86" t="str">
        <f>IF(D92="","",IF(BP92&gt;=96,Datos!$AO$2,IF(BP92&gt;=86,Datos!$AO$3,IF(BP92&lt;86,Datos!$AO$4,""))))</f>
        <v/>
      </c>
      <c r="BR92" s="86" t="str">
        <f>IF(AN92="","",IF(AN92=Datos!$AP$2,Datos!$AO$2,IF(AN92=Datos!$AP$3,Datos!$AO$3,IF(AN92=Datos!$AP$4,Datos!$AO$4,""))))</f>
        <v/>
      </c>
      <c r="BS92" s="86" t="str">
        <f t="shared" si="5"/>
        <v/>
      </c>
      <c r="BT92" s="86" t="str">
        <f t="shared" si="6"/>
        <v/>
      </c>
      <c r="BU92" s="86" t="str">
        <f t="shared" si="7"/>
        <v/>
      </c>
      <c r="BV92" s="86" t="str">
        <f t="shared" si="8"/>
        <v/>
      </c>
      <c r="BW92" s="86" t="str">
        <f>IF(BV92=Datos!$AO$2,100,IF(BV92=Datos!$AO$3,50,IF(BV92=Datos!$AO$4,0,"")))</f>
        <v/>
      </c>
      <c r="BX92" s="92"/>
      <c r="BY92" s="92"/>
      <c r="BZ92" s="91"/>
    </row>
    <row r="93" spans="1:78" ht="26.25" customHeight="1">
      <c r="A93" s="18"/>
      <c r="D93" s="436"/>
      <c r="E93" s="436"/>
      <c r="F93" s="436"/>
      <c r="G93" s="436"/>
      <c r="H93" s="436"/>
      <c r="I93" s="436"/>
      <c r="J93" s="436"/>
      <c r="K93" s="436"/>
      <c r="L93" s="436"/>
      <c r="M93" s="436"/>
      <c r="N93" s="436"/>
      <c r="O93" s="436"/>
      <c r="P93" s="436"/>
      <c r="Q93" s="436"/>
      <c r="R93" s="436"/>
      <c r="S93" s="436"/>
      <c r="T93" s="437" t="str">
        <f t="shared" si="0"/>
        <v/>
      </c>
      <c r="U93" s="437"/>
      <c r="V93" s="437"/>
      <c r="W93" s="437"/>
      <c r="X93" s="438"/>
      <c r="Y93" s="439"/>
      <c r="Z93" s="438"/>
      <c r="AA93" s="439"/>
      <c r="AB93" s="438"/>
      <c r="AC93" s="439"/>
      <c r="AD93" s="438"/>
      <c r="AE93" s="439"/>
      <c r="AF93" s="438"/>
      <c r="AG93" s="439"/>
      <c r="AH93" s="438"/>
      <c r="AI93" s="439"/>
      <c r="AJ93" s="438"/>
      <c r="AK93" s="439"/>
      <c r="AL93" s="457" t="str">
        <f t="shared" si="1"/>
        <v/>
      </c>
      <c r="AM93" s="458"/>
      <c r="AN93" s="438"/>
      <c r="AO93" s="459"/>
      <c r="AP93" s="459"/>
      <c r="AQ93" s="439"/>
      <c r="AR93" s="457" t="str">
        <f t="shared" si="3"/>
        <v/>
      </c>
      <c r="AS93" s="458"/>
      <c r="AT93" s="457" t="str">
        <f t="shared" si="2"/>
        <v/>
      </c>
      <c r="AU93" s="533"/>
      <c r="AV93" s="458"/>
      <c r="AW93" s="550"/>
      <c r="AX93" s="551"/>
      <c r="AY93" s="552"/>
      <c r="AZ93" s="550"/>
      <c r="BA93" s="551"/>
      <c r="BB93" s="552"/>
      <c r="BC93" s="347"/>
      <c r="BD93" s="348"/>
      <c r="BE93" s="348"/>
      <c r="BF93" s="348"/>
      <c r="BG93" s="349"/>
      <c r="BI93" s="86" t="str">
        <f>IF(X93=Datos!$AH$2,15,"")</f>
        <v/>
      </c>
      <c r="BJ93" s="86" t="str">
        <f>IF(Z93=Datos!$AI$2,15,"")</f>
        <v/>
      </c>
      <c r="BK93" s="86" t="str">
        <f>IF(AB93=Datos!$AJ$2,15,"")</f>
        <v/>
      </c>
      <c r="BL93" s="86" t="str">
        <f>IF(AD93=Datos!$AK$2,15,"")</f>
        <v/>
      </c>
      <c r="BM93" s="86" t="str">
        <f>IF(AF93=Datos!$AL$2,15,"")</f>
        <v/>
      </c>
      <c r="BN93" s="86" t="str">
        <f>IF(AH93=Datos!$AM$2,15,"")</f>
        <v/>
      </c>
      <c r="BO93" s="86" t="str">
        <f>IF(AJ93=Datos!$AN$2,10,IF(AJ93=Datos!$AN$3,5,IF(AJ93=Datos!$AN$4,"","")))</f>
        <v/>
      </c>
      <c r="BP93" s="86">
        <f t="shared" si="4"/>
        <v>0</v>
      </c>
      <c r="BQ93" s="86" t="str">
        <f>IF(D93="","",IF(BP93&gt;=96,Datos!$AO$2,IF(BP93&gt;=86,Datos!$AO$3,IF(BP93&lt;86,Datos!$AO$4,""))))</f>
        <v/>
      </c>
      <c r="BR93" s="86" t="str">
        <f>IF(AN93="","",IF(AN93=Datos!$AP$2,Datos!$AO$2,IF(AN93=Datos!$AP$3,Datos!$AO$3,IF(AN93=Datos!$AP$4,Datos!$AO$4,""))))</f>
        <v/>
      </c>
      <c r="BS93" s="86" t="str">
        <f t="shared" si="5"/>
        <v/>
      </c>
      <c r="BT93" s="86" t="str">
        <f t="shared" si="6"/>
        <v/>
      </c>
      <c r="BU93" s="86" t="str">
        <f t="shared" si="7"/>
        <v/>
      </c>
      <c r="BV93" s="86" t="str">
        <f t="shared" si="8"/>
        <v/>
      </c>
      <c r="BW93" s="86" t="str">
        <f>IF(BV93=Datos!$AO$2,100,IF(BV93=Datos!$AO$3,50,IF(BV93=Datos!$AO$4,0,"")))</f>
        <v/>
      </c>
      <c r="BX93" s="92"/>
      <c r="BY93" s="92"/>
      <c r="BZ93" s="91"/>
    </row>
    <row r="94" spans="1:78" ht="26.25" customHeight="1">
      <c r="A94" s="18"/>
      <c r="D94" s="436"/>
      <c r="E94" s="436"/>
      <c r="F94" s="436"/>
      <c r="G94" s="436"/>
      <c r="H94" s="436"/>
      <c r="I94" s="436"/>
      <c r="J94" s="436"/>
      <c r="K94" s="436"/>
      <c r="L94" s="436"/>
      <c r="M94" s="436"/>
      <c r="N94" s="436"/>
      <c r="O94" s="436"/>
      <c r="P94" s="436"/>
      <c r="Q94" s="436"/>
      <c r="R94" s="436"/>
      <c r="S94" s="436"/>
      <c r="T94" s="437" t="str">
        <f t="shared" si="0"/>
        <v/>
      </c>
      <c r="U94" s="437"/>
      <c r="V94" s="437"/>
      <c r="W94" s="437"/>
      <c r="X94" s="438"/>
      <c r="Y94" s="439"/>
      <c r="Z94" s="438"/>
      <c r="AA94" s="439"/>
      <c r="AB94" s="438"/>
      <c r="AC94" s="439"/>
      <c r="AD94" s="438"/>
      <c r="AE94" s="439"/>
      <c r="AF94" s="438"/>
      <c r="AG94" s="439"/>
      <c r="AH94" s="438"/>
      <c r="AI94" s="439"/>
      <c r="AJ94" s="438"/>
      <c r="AK94" s="439"/>
      <c r="AL94" s="457" t="str">
        <f t="shared" si="1"/>
        <v/>
      </c>
      <c r="AM94" s="458"/>
      <c r="AN94" s="438"/>
      <c r="AO94" s="459"/>
      <c r="AP94" s="459"/>
      <c r="AQ94" s="439"/>
      <c r="AR94" s="457" t="str">
        <f t="shared" si="3"/>
        <v/>
      </c>
      <c r="AS94" s="458"/>
      <c r="AT94" s="457" t="str">
        <f t="shared" si="2"/>
        <v/>
      </c>
      <c r="AU94" s="533"/>
      <c r="AV94" s="458"/>
      <c r="AW94" s="550"/>
      <c r="AX94" s="551"/>
      <c r="AY94" s="552"/>
      <c r="AZ94" s="550"/>
      <c r="BA94" s="551"/>
      <c r="BB94" s="552"/>
      <c r="BC94" s="347"/>
      <c r="BD94" s="348"/>
      <c r="BE94" s="348"/>
      <c r="BF94" s="348"/>
      <c r="BG94" s="349"/>
      <c r="BI94" s="86" t="str">
        <f>IF(X94=Datos!$AH$2,15,"")</f>
        <v/>
      </c>
      <c r="BJ94" s="86" t="str">
        <f>IF(Z94=Datos!$AI$2,15,"")</f>
        <v/>
      </c>
      <c r="BK94" s="86" t="str">
        <f>IF(AB94=Datos!$AJ$2,15,"")</f>
        <v/>
      </c>
      <c r="BL94" s="86" t="str">
        <f>IF(AD94=Datos!$AK$2,15,"")</f>
        <v/>
      </c>
      <c r="BM94" s="86" t="str">
        <f>IF(AF94=Datos!$AL$2,15,"")</f>
        <v/>
      </c>
      <c r="BN94" s="86" t="str">
        <f>IF(AH94=Datos!$AM$2,15,"")</f>
        <v/>
      </c>
      <c r="BO94" s="86" t="str">
        <f>IF(AJ94=Datos!$AN$2,10,IF(AJ94=Datos!$AN$3,5,IF(AJ94=Datos!$AN$4,"","")))</f>
        <v/>
      </c>
      <c r="BP94" s="86">
        <f t="shared" si="4"/>
        <v>0</v>
      </c>
      <c r="BQ94" s="86" t="str">
        <f>IF(D94="","",IF(BP94&gt;=96,Datos!$AO$2,IF(BP94&gt;=86,Datos!$AO$3,IF(BP94&lt;86,Datos!$AO$4,""))))</f>
        <v/>
      </c>
      <c r="BR94" s="86" t="str">
        <f>IF(AN94="","",IF(AN94=Datos!$AP$2,Datos!$AO$2,IF(AN94=Datos!$AP$3,Datos!$AO$3,IF(AN94=Datos!$AP$4,Datos!$AO$4,""))))</f>
        <v/>
      </c>
      <c r="BS94" s="86" t="str">
        <f t="shared" si="5"/>
        <v/>
      </c>
      <c r="BT94" s="86" t="str">
        <f t="shared" si="6"/>
        <v/>
      </c>
      <c r="BU94" s="86" t="str">
        <f t="shared" si="7"/>
        <v/>
      </c>
      <c r="BV94" s="86" t="str">
        <f t="shared" si="8"/>
        <v/>
      </c>
      <c r="BW94" s="86" t="str">
        <f>IF(BV94=Datos!$AO$2,100,IF(BV94=Datos!$AO$3,50,IF(BV94=Datos!$AO$4,0,"")))</f>
        <v/>
      </c>
      <c r="BX94" s="92"/>
      <c r="BY94" s="92"/>
      <c r="BZ94" s="91"/>
    </row>
    <row r="95" spans="1:78" ht="26.25" customHeight="1">
      <c r="A95" s="18"/>
      <c r="D95" s="436"/>
      <c r="E95" s="436"/>
      <c r="F95" s="436"/>
      <c r="G95" s="436"/>
      <c r="H95" s="436"/>
      <c r="I95" s="436"/>
      <c r="J95" s="436"/>
      <c r="K95" s="436"/>
      <c r="L95" s="436"/>
      <c r="M95" s="436"/>
      <c r="N95" s="436"/>
      <c r="O95" s="436"/>
      <c r="P95" s="436"/>
      <c r="Q95" s="436"/>
      <c r="R95" s="436"/>
      <c r="S95" s="436"/>
      <c r="T95" s="437" t="str">
        <f t="shared" si="0"/>
        <v/>
      </c>
      <c r="U95" s="437"/>
      <c r="V95" s="437"/>
      <c r="W95" s="437"/>
      <c r="X95" s="438"/>
      <c r="Y95" s="439"/>
      <c r="Z95" s="438"/>
      <c r="AA95" s="439"/>
      <c r="AB95" s="438"/>
      <c r="AC95" s="439"/>
      <c r="AD95" s="438"/>
      <c r="AE95" s="439"/>
      <c r="AF95" s="438"/>
      <c r="AG95" s="439"/>
      <c r="AH95" s="438"/>
      <c r="AI95" s="439"/>
      <c r="AJ95" s="438"/>
      <c r="AK95" s="439"/>
      <c r="AL95" s="457" t="str">
        <f t="shared" si="1"/>
        <v/>
      </c>
      <c r="AM95" s="458"/>
      <c r="AN95" s="438"/>
      <c r="AO95" s="459"/>
      <c r="AP95" s="459"/>
      <c r="AQ95" s="439"/>
      <c r="AR95" s="457" t="str">
        <f t="shared" si="3"/>
        <v/>
      </c>
      <c r="AS95" s="458"/>
      <c r="AT95" s="457" t="str">
        <f t="shared" si="2"/>
        <v/>
      </c>
      <c r="AU95" s="533"/>
      <c r="AV95" s="458"/>
      <c r="AW95" s="550"/>
      <c r="AX95" s="551"/>
      <c r="AY95" s="552"/>
      <c r="AZ95" s="550"/>
      <c r="BA95" s="551"/>
      <c r="BB95" s="552"/>
      <c r="BC95" s="347"/>
      <c r="BD95" s="348"/>
      <c r="BE95" s="348"/>
      <c r="BF95" s="348"/>
      <c r="BG95" s="349"/>
      <c r="BI95" s="86" t="str">
        <f>IF(X95=Datos!$AH$2,15,"")</f>
        <v/>
      </c>
      <c r="BJ95" s="86" t="str">
        <f>IF(Z95=Datos!$AI$2,15,"")</f>
        <v/>
      </c>
      <c r="BK95" s="86" t="str">
        <f>IF(AB95=Datos!$AJ$2,15,"")</f>
        <v/>
      </c>
      <c r="BL95" s="86" t="str">
        <f>IF(AD95=Datos!$AK$2,15,"")</f>
        <v/>
      </c>
      <c r="BM95" s="86" t="str">
        <f>IF(AF95=Datos!$AL$2,15,"")</f>
        <v/>
      </c>
      <c r="BN95" s="86" t="str">
        <f>IF(AH95=Datos!$AM$2,15,"")</f>
        <v/>
      </c>
      <c r="BO95" s="86" t="str">
        <f>IF(AJ95=Datos!$AN$2,10,IF(AJ95=Datos!$AN$3,5,IF(AJ95=Datos!$AN$4,"","")))</f>
        <v/>
      </c>
      <c r="BP95" s="86">
        <f t="shared" si="4"/>
        <v>0</v>
      </c>
      <c r="BQ95" s="86" t="str">
        <f>IF(D95="","",IF(BP95&gt;=96,Datos!$AO$2,IF(BP95&gt;=86,Datos!$AO$3,IF(BP95&lt;86,Datos!$AO$4,""))))</f>
        <v/>
      </c>
      <c r="BR95" s="86" t="str">
        <f>IF(AN95="","",IF(AN95=Datos!$AP$2,Datos!$AO$2,IF(AN95=Datos!$AP$3,Datos!$AO$3,IF(AN95=Datos!$AP$4,Datos!$AO$4,""))))</f>
        <v/>
      </c>
      <c r="BS95" s="86" t="str">
        <f t="shared" si="5"/>
        <v/>
      </c>
      <c r="BT95" s="86" t="str">
        <f t="shared" si="6"/>
        <v/>
      </c>
      <c r="BU95" s="86" t="str">
        <f t="shared" si="7"/>
        <v/>
      </c>
      <c r="BV95" s="86" t="str">
        <f t="shared" si="8"/>
        <v/>
      </c>
      <c r="BW95" s="86" t="str">
        <f>IF(BV95=Datos!$AO$2,100,IF(BV95=Datos!$AO$3,50,IF(BV95=Datos!$AO$4,0,"")))</f>
        <v/>
      </c>
      <c r="BX95" s="92"/>
      <c r="BY95" s="92"/>
      <c r="BZ95" s="91"/>
    </row>
    <row r="96" spans="1:78" ht="26.25" customHeight="1">
      <c r="A96" s="18"/>
      <c r="D96" s="436"/>
      <c r="E96" s="436"/>
      <c r="F96" s="436"/>
      <c r="G96" s="436"/>
      <c r="H96" s="436"/>
      <c r="I96" s="436"/>
      <c r="J96" s="436"/>
      <c r="K96" s="436"/>
      <c r="L96" s="436"/>
      <c r="M96" s="436"/>
      <c r="N96" s="436"/>
      <c r="O96" s="436"/>
      <c r="P96" s="436"/>
      <c r="Q96" s="436"/>
      <c r="R96" s="436"/>
      <c r="S96" s="436"/>
      <c r="T96" s="437" t="str">
        <f t="shared" si="0"/>
        <v/>
      </c>
      <c r="U96" s="437"/>
      <c r="V96" s="437"/>
      <c r="W96" s="437"/>
      <c r="X96" s="438"/>
      <c r="Y96" s="439"/>
      <c r="Z96" s="438"/>
      <c r="AA96" s="439"/>
      <c r="AB96" s="438"/>
      <c r="AC96" s="439"/>
      <c r="AD96" s="438"/>
      <c r="AE96" s="439"/>
      <c r="AF96" s="438"/>
      <c r="AG96" s="439"/>
      <c r="AH96" s="438"/>
      <c r="AI96" s="439"/>
      <c r="AJ96" s="438"/>
      <c r="AK96" s="439"/>
      <c r="AL96" s="457" t="str">
        <f t="shared" si="1"/>
        <v/>
      </c>
      <c r="AM96" s="458"/>
      <c r="AN96" s="438"/>
      <c r="AO96" s="459"/>
      <c r="AP96" s="459"/>
      <c r="AQ96" s="439"/>
      <c r="AR96" s="457" t="str">
        <f t="shared" si="3"/>
        <v/>
      </c>
      <c r="AS96" s="458"/>
      <c r="AT96" s="457" t="str">
        <f t="shared" si="2"/>
        <v/>
      </c>
      <c r="AU96" s="533"/>
      <c r="AV96" s="458"/>
      <c r="AW96" s="553"/>
      <c r="AX96" s="554"/>
      <c r="AY96" s="555"/>
      <c r="AZ96" s="553"/>
      <c r="BA96" s="554"/>
      <c r="BB96" s="555"/>
      <c r="BC96" s="347"/>
      <c r="BD96" s="348"/>
      <c r="BE96" s="348"/>
      <c r="BF96" s="348"/>
      <c r="BG96" s="349"/>
      <c r="BI96" s="86" t="str">
        <f>IF(X96=Datos!$AH$2,15,"")</f>
        <v/>
      </c>
      <c r="BJ96" s="86" t="str">
        <f>IF(Z96=Datos!$AI$2,15,"")</f>
        <v/>
      </c>
      <c r="BK96" s="86" t="str">
        <f>IF(AB96=Datos!$AJ$2,15,"")</f>
        <v/>
      </c>
      <c r="BL96" s="86" t="str">
        <f>IF(AD96=Datos!$AK$2,15,"")</f>
        <v/>
      </c>
      <c r="BM96" s="86" t="str">
        <f>IF(AF96=Datos!$AL$2,15,"")</f>
        <v/>
      </c>
      <c r="BN96" s="86" t="str">
        <f>IF(AH96=Datos!$AM$2,15,"")</f>
        <v/>
      </c>
      <c r="BO96" s="86" t="str">
        <f>IF(AJ96=Datos!$AN$2,10,IF(AJ96=Datos!$AN$3,5,IF(AJ96=Datos!$AN$4,"","")))</f>
        <v/>
      </c>
      <c r="BP96" s="86">
        <f t="shared" si="4"/>
        <v>0</v>
      </c>
      <c r="BQ96" s="86" t="str">
        <f>IF(D96="","",IF(BP96&gt;=96,Datos!$AO$2,IF(BP96&gt;=86,Datos!$AO$3,IF(BP96&lt;86,Datos!$AO$4,""))))</f>
        <v/>
      </c>
      <c r="BR96" s="86" t="str">
        <f>IF(AN96="","",IF(AN96=Datos!$AP$2,Datos!$AO$2,IF(AN96=Datos!$AP$3,Datos!$AO$3,IF(AN96=Datos!$AP$4,Datos!$AO$4,""))))</f>
        <v/>
      </c>
      <c r="BS96" s="86" t="str">
        <f t="shared" si="5"/>
        <v/>
      </c>
      <c r="BT96" s="86" t="str">
        <f t="shared" si="6"/>
        <v/>
      </c>
      <c r="BU96" s="86" t="str">
        <f t="shared" si="7"/>
        <v/>
      </c>
      <c r="BV96" s="86" t="str">
        <f t="shared" si="8"/>
        <v/>
      </c>
      <c r="BW96" s="86" t="str">
        <f>IF(BV96=Datos!$AO$2,100,IF(BV96=Datos!$AO$3,50,IF(BV96=Datos!$AO$4,0,"")))</f>
        <v/>
      </c>
      <c r="BX96" s="92"/>
      <c r="BY96" s="92"/>
      <c r="BZ96" s="91"/>
    </row>
    <row r="97" spans="1:78" ht="15" customHeight="1">
      <c r="A97" s="18"/>
      <c r="BE97" s="41"/>
      <c r="BG97" s="20"/>
      <c r="BI97" s="85"/>
      <c r="BJ97" s="85"/>
      <c r="BK97" s="85"/>
      <c r="BL97" s="85"/>
      <c r="BM97" s="85"/>
      <c r="BN97" s="85"/>
      <c r="BO97" s="85" t="s">
        <v>545</v>
      </c>
      <c r="BP97" s="85">
        <f>IF(COUNTA(D87:D96)=0,0,SUM(BP87:BP96)/(COUNTA(D87:D96)))</f>
        <v>0</v>
      </c>
      <c r="BV97" s="86" t="s">
        <v>546</v>
      </c>
      <c r="BW97" s="86">
        <f>IF(COUNTA(D87:D96)=0,0,SUM(BW87:BW96)/(COUNTA(D87:S96)))</f>
        <v>0</v>
      </c>
      <c r="BX97" s="90" t="str">
        <f>IF(BW97="","",IF(BW97=100,Datos!$AO$2,IF(BW97&gt;=50,Datos!$AO$3,Datos!$AO$4)))</f>
        <v>Débil</v>
      </c>
      <c r="BY97" s="90" t="str">
        <f>IF(AZ87="","",AZ87)</f>
        <v/>
      </c>
      <c r="BZ97" s="90" t="str">
        <f>IF(OR(BX97="",BY97=""),"",IF(AND(BX97=Datos!$AO$2,BY97=Datos!$AQ$2),2,IF(AND(BX97=Datos!$AO$2,BY97=Datos!$AQ$3),0,IF(AND(BX97=Datos!$AO$3,BY97=Datos!$AQ$2),1,IF(AND(BX97=Datos!$AO$3,BY97=Datos!$AQ$3),0,IF(BX97=Datos!$AO$4,0,""))))))</f>
        <v/>
      </c>
    </row>
    <row r="98" spans="1:78" ht="15" customHeight="1" thickBot="1">
      <c r="A98" s="18"/>
      <c r="BG98" s="20"/>
    </row>
    <row r="99" spans="1:78" ht="32.25" customHeight="1">
      <c r="A99" s="18"/>
      <c r="X99" s="529" t="s">
        <v>505</v>
      </c>
      <c r="Y99" s="530"/>
      <c r="Z99" s="530"/>
      <c r="AA99" s="530"/>
      <c r="AB99" s="530"/>
      <c r="AC99" s="530"/>
      <c r="AD99" s="530"/>
      <c r="AE99" s="530"/>
      <c r="AF99" s="530"/>
      <c r="AG99" s="530"/>
      <c r="AH99" s="530"/>
      <c r="AI99" s="530"/>
      <c r="AJ99" s="530"/>
      <c r="AK99" s="530"/>
      <c r="AL99" s="530"/>
      <c r="AM99" s="531"/>
      <c r="AN99" s="535" t="s">
        <v>506</v>
      </c>
      <c r="AO99" s="536"/>
      <c r="AP99" s="536"/>
      <c r="AQ99" s="536"/>
      <c r="AR99" s="536"/>
      <c r="AS99" s="537"/>
      <c r="BG99" s="20"/>
    </row>
    <row r="100" spans="1:78" ht="15" customHeight="1">
      <c r="A100" s="18"/>
      <c r="X100" s="526" t="s">
        <v>507</v>
      </c>
      <c r="Y100" s="526"/>
      <c r="Z100" s="526"/>
      <c r="AA100" s="526"/>
      <c r="AB100" s="526" t="s">
        <v>508</v>
      </c>
      <c r="AC100" s="526"/>
      <c r="AD100" s="526" t="s">
        <v>509</v>
      </c>
      <c r="AE100" s="526"/>
      <c r="AF100" s="526" t="s">
        <v>510</v>
      </c>
      <c r="AG100" s="526"/>
      <c r="AH100" s="527" t="s">
        <v>511</v>
      </c>
      <c r="AI100" s="528"/>
      <c r="AJ100" s="526" t="s">
        <v>512</v>
      </c>
      <c r="AK100" s="526"/>
      <c r="AL100" s="532" t="s">
        <v>513</v>
      </c>
      <c r="AM100" s="532"/>
      <c r="AN100" s="538" t="s">
        <v>514</v>
      </c>
      <c r="AO100" s="538"/>
      <c r="AP100" s="538"/>
      <c r="AQ100" s="538"/>
      <c r="AR100" s="542" t="s">
        <v>515</v>
      </c>
      <c r="AS100" s="542"/>
      <c r="BE100" s="44"/>
      <c r="BG100" s="20"/>
      <c r="BS100" s="556" t="s">
        <v>516</v>
      </c>
      <c r="BT100" s="557"/>
      <c r="BU100" s="558"/>
      <c r="BV100" s="556" t="s">
        <v>517</v>
      </c>
      <c r="BW100" s="557"/>
      <c r="BX100" s="558"/>
    </row>
    <row r="101" spans="1:78" ht="217.5" customHeight="1">
      <c r="A101" s="18"/>
      <c r="D101" s="543" t="s">
        <v>547</v>
      </c>
      <c r="E101" s="543"/>
      <c r="F101" s="543"/>
      <c r="G101" s="543"/>
      <c r="H101" s="543"/>
      <c r="I101" s="543"/>
      <c r="J101" s="543"/>
      <c r="K101" s="543"/>
      <c r="L101" s="543"/>
      <c r="M101" s="543"/>
      <c r="N101" s="543"/>
      <c r="O101" s="543"/>
      <c r="P101" s="543"/>
      <c r="Q101" s="543"/>
      <c r="R101" s="543"/>
      <c r="S101" s="543"/>
      <c r="T101" s="521" t="s">
        <v>519</v>
      </c>
      <c r="U101" s="521"/>
      <c r="V101" s="521"/>
      <c r="W101" s="521"/>
      <c r="X101" s="522" t="s">
        <v>520</v>
      </c>
      <c r="Y101" s="522"/>
      <c r="Z101" s="522" t="s">
        <v>521</v>
      </c>
      <c r="AA101" s="522"/>
      <c r="AB101" s="522" t="s">
        <v>522</v>
      </c>
      <c r="AC101" s="522"/>
      <c r="AD101" s="522" t="s">
        <v>523</v>
      </c>
      <c r="AE101" s="522"/>
      <c r="AF101" s="522" t="s">
        <v>524</v>
      </c>
      <c r="AG101" s="522"/>
      <c r="AH101" s="522" t="s">
        <v>525</v>
      </c>
      <c r="AI101" s="522"/>
      <c r="AJ101" s="522" t="s">
        <v>526</v>
      </c>
      <c r="AK101" s="522"/>
      <c r="AL101" s="532"/>
      <c r="AM101" s="532"/>
      <c r="AN101" s="539" t="s">
        <v>527</v>
      </c>
      <c r="AO101" s="540"/>
      <c r="AP101" s="540"/>
      <c r="AQ101" s="541"/>
      <c r="AR101" s="542"/>
      <c r="AS101" s="542"/>
      <c r="AT101" s="544" t="s">
        <v>528</v>
      </c>
      <c r="AU101" s="545"/>
      <c r="AV101" s="546"/>
      <c r="AW101" s="544" t="s">
        <v>529</v>
      </c>
      <c r="AX101" s="545"/>
      <c r="AY101" s="546"/>
      <c r="AZ101" s="559" t="str">
        <f>IF(AK13=Datos!A6,"¿El conjunto de controles ayuda a incrementar el impacto?","¿El conjunto de controles ayuda a disminunir el impacto?")</f>
        <v>¿El conjunto de controles ayuda a disminunir el impacto?</v>
      </c>
      <c r="BA101" s="560"/>
      <c r="BB101" s="561"/>
      <c r="BC101" s="562" t="s">
        <v>530</v>
      </c>
      <c r="BD101" s="563"/>
      <c r="BE101" s="563"/>
      <c r="BF101" s="563"/>
      <c r="BG101" s="564"/>
      <c r="BI101" s="55" t="str">
        <f>$X$85</f>
        <v>Responsable</v>
      </c>
      <c r="BJ101" s="55" t="str">
        <f>$X$85</f>
        <v>Responsable</v>
      </c>
      <c r="BK101" s="55" t="str">
        <f>$AB$85</f>
        <v>Periodicidad</v>
      </c>
      <c r="BL101" s="55" t="str">
        <f>$AD$85</f>
        <v>Propósito</v>
      </c>
      <c r="BM101" s="55" t="str">
        <f>$AF$85</f>
        <v>Realización</v>
      </c>
      <c r="BN101" s="55" t="str">
        <f>$AH$85</f>
        <v>Observación</v>
      </c>
      <c r="BO101" s="55" t="str">
        <f>$AJ$85</f>
        <v>Evidencia</v>
      </c>
      <c r="BP101" s="56" t="s">
        <v>531</v>
      </c>
      <c r="BQ101" s="89" t="s">
        <v>532</v>
      </c>
      <c r="BR101" s="89" t="s">
        <v>533</v>
      </c>
      <c r="BS101" s="86" t="str">
        <f>Datos!$AO$2</f>
        <v>Fuerte</v>
      </c>
      <c r="BT101" s="86" t="str">
        <f>Datos!$AO$3</f>
        <v>Moderado</v>
      </c>
      <c r="BU101" s="86" t="str">
        <f>Datos!$AO$4</f>
        <v>Débil</v>
      </c>
      <c r="BV101" s="86" t="s">
        <v>548</v>
      </c>
      <c r="BW101" s="86" t="s">
        <v>535</v>
      </c>
      <c r="BX101" s="86" t="s">
        <v>536</v>
      </c>
      <c r="BY101" s="86" t="s">
        <v>537</v>
      </c>
      <c r="BZ101" s="86" t="s">
        <v>538</v>
      </c>
    </row>
    <row r="102" spans="1:78" ht="26.25" customHeight="1">
      <c r="A102" s="18"/>
      <c r="D102" s="436"/>
      <c r="E102" s="436"/>
      <c r="F102" s="436"/>
      <c r="G102" s="436"/>
      <c r="H102" s="436"/>
      <c r="I102" s="436"/>
      <c r="J102" s="436"/>
      <c r="K102" s="436"/>
      <c r="L102" s="436"/>
      <c r="M102" s="436"/>
      <c r="N102" s="436"/>
      <c r="O102" s="436"/>
      <c r="P102" s="436"/>
      <c r="Q102" s="436"/>
      <c r="R102" s="436"/>
      <c r="S102" s="436"/>
      <c r="T102" s="437" t="str">
        <f>IF(D102&lt;&gt;"","Detectivo","")</f>
        <v/>
      </c>
      <c r="U102" s="437"/>
      <c r="V102" s="437"/>
      <c r="W102" s="437"/>
      <c r="X102" s="438"/>
      <c r="Y102" s="439"/>
      <c r="Z102" s="438"/>
      <c r="AA102" s="439"/>
      <c r="AB102" s="438"/>
      <c r="AC102" s="439"/>
      <c r="AD102" s="438"/>
      <c r="AE102" s="439"/>
      <c r="AF102" s="438"/>
      <c r="AG102" s="439"/>
      <c r="AH102" s="438"/>
      <c r="AI102" s="439"/>
      <c r="AJ102" s="438"/>
      <c r="AK102" s="439"/>
      <c r="AL102" s="457" t="str">
        <f t="shared" ref="AL102:AL111" si="9">IF(D102&lt;&gt;"",BQ102,"")</f>
        <v/>
      </c>
      <c r="AM102" s="458"/>
      <c r="AN102" s="438"/>
      <c r="AO102" s="459"/>
      <c r="AP102" s="459"/>
      <c r="AQ102" s="439"/>
      <c r="AR102" s="457" t="str">
        <f t="shared" ref="AR102:AR111" si="10">IF(AN102&lt;&gt;"",BR102,"")</f>
        <v/>
      </c>
      <c r="AS102" s="458"/>
      <c r="AT102" s="457" t="str">
        <f t="shared" ref="AT102:AT111" si="11">IF(BV102="","",BV102)</f>
        <v/>
      </c>
      <c r="AU102" s="533"/>
      <c r="AV102" s="458"/>
      <c r="AW102" s="547" t="str">
        <f>IF(OR(AT102="",BX112=""),"",BX112)</f>
        <v/>
      </c>
      <c r="AX102" s="548"/>
      <c r="AY102" s="549"/>
      <c r="AZ102" s="547" t="str">
        <f>IF(AW102="","",IF($AK$13=1,Datos!$AR$4,IF(BW$112&gt;=Datos!$AT$2,Datos!$AR$2,IF(BW$112&gt;=Datos!$AT$3,Datos!$AR$3,IF(BW$112&lt;Datos!$AT$3,Datos!$AR$4,"")))))</f>
        <v/>
      </c>
      <c r="BA102" s="548"/>
      <c r="BB102" s="549"/>
      <c r="BC102" s="347"/>
      <c r="BD102" s="348"/>
      <c r="BE102" s="348"/>
      <c r="BF102" s="348"/>
      <c r="BG102" s="349"/>
      <c r="BI102" s="86" t="str">
        <f>IF(X102=Datos!$AH$2,15,"")</f>
        <v/>
      </c>
      <c r="BJ102" s="86" t="str">
        <f>IF(Z102=Datos!$AI$2,15,"")</f>
        <v/>
      </c>
      <c r="BK102" s="86" t="str">
        <f>IF(AB102=Datos!$AJ$2,15,"")</f>
        <v/>
      </c>
      <c r="BL102" s="86" t="str">
        <f>IF(AD102=Datos!$AK$2,15,"")</f>
        <v/>
      </c>
      <c r="BM102" s="86" t="str">
        <f>IF(AF102=Datos!$AL$2,15,"")</f>
        <v/>
      </c>
      <c r="BN102" s="86" t="str">
        <f>IF(AH102=Datos!$AM$2,15,"")</f>
        <v/>
      </c>
      <c r="BO102" s="86" t="str">
        <f>IF(AJ102=Datos!$AN$2,10,IF(AJ102=Datos!$AN$3,5,IF(AJ102=Datos!$AN$4,"","")))</f>
        <v/>
      </c>
      <c r="BP102" s="86">
        <f>SUM(BI102:BO102)</f>
        <v>0</v>
      </c>
      <c r="BQ102" s="86" t="str">
        <f>IF(D102="","",IF(BP102&gt;=96,Datos!$AO$2,IF(BP102&gt;=86,Datos!$AO$3,IF(BP102&lt;86,Datos!$AO$4,""))))</f>
        <v/>
      </c>
      <c r="BR102" s="86" t="str">
        <f>IF(AN102="","",IF(AN102=Datos!$AP$2,Datos!$AO$2,IF(AN102=Datos!$AP$3,Datos!$AO$3,IF(AN102=Datos!$AP$4,Datos!$AO$4,""))))</f>
        <v/>
      </c>
      <c r="BS102" s="86" t="str">
        <f>IF(AND(BQ102=$BS$101,BR102=$BS$101),$BS$101,"")</f>
        <v/>
      </c>
      <c r="BT102" s="86" t="str">
        <f>IF(AND(BQ102=$BS$101,BR102=$BT$101),$BT$101,IF(AND(BQ102=$BT$101,BR102=$BS$101),$BT$101,IF(AND(BQ102=$BT$101,BR102=$BT$101),$BT$101,"")))</f>
        <v/>
      </c>
      <c r="BU102" s="86" t="str">
        <f>IF(AND(BQ102=$BS$101,BR102=$BU$101),$BU$101,IF(AND(BQ102=$BT$101,BR102=$BU$101),$BU$101,IF(AND(BQ102=$BU$101,BR102=$BS$101),$BU$101,IF(AND(BQ102=$BU$101,BR102=$BT$101),$BU$101,IF(AND(BQ102=$BU$101,BR102=$BU$101),$BU$101,"")))))</f>
        <v/>
      </c>
      <c r="BV102" s="86" t="str">
        <f>IF(BS102&lt;&gt;"",BS102,IF(BT102&lt;&gt;"",BT102,IF(BU102&lt;&gt;"",BU102,"")))</f>
        <v/>
      </c>
      <c r="BW102" s="86" t="str">
        <f>IF(BV102=Datos!$AO$2,100,IF(BV102=Datos!$AO$3,50,IF(BV102=Datos!$AO$4,0,"")))</f>
        <v/>
      </c>
      <c r="BX102" s="92"/>
      <c r="BY102" s="94"/>
      <c r="BZ102" s="91"/>
    </row>
    <row r="103" spans="1:78" ht="26.25" customHeight="1">
      <c r="A103" s="18"/>
      <c r="D103" s="436"/>
      <c r="E103" s="436"/>
      <c r="F103" s="436"/>
      <c r="G103" s="436"/>
      <c r="H103" s="436"/>
      <c r="I103" s="436"/>
      <c r="J103" s="436"/>
      <c r="K103" s="436"/>
      <c r="L103" s="436"/>
      <c r="M103" s="436"/>
      <c r="N103" s="436"/>
      <c r="O103" s="436"/>
      <c r="P103" s="436"/>
      <c r="Q103" s="436"/>
      <c r="R103" s="436"/>
      <c r="S103" s="436"/>
      <c r="T103" s="437" t="str">
        <f t="shared" ref="T103:T111" si="12">IF(D103&lt;&gt;"","Detectivo","")</f>
        <v/>
      </c>
      <c r="U103" s="437"/>
      <c r="V103" s="437"/>
      <c r="W103" s="437"/>
      <c r="X103" s="438"/>
      <c r="Y103" s="439"/>
      <c r="Z103" s="438"/>
      <c r="AA103" s="439"/>
      <c r="AB103" s="438"/>
      <c r="AC103" s="439"/>
      <c r="AD103" s="438"/>
      <c r="AE103" s="439"/>
      <c r="AF103" s="438"/>
      <c r="AG103" s="439"/>
      <c r="AH103" s="438"/>
      <c r="AI103" s="439"/>
      <c r="AJ103" s="438"/>
      <c r="AK103" s="439"/>
      <c r="AL103" s="457" t="str">
        <f t="shared" si="9"/>
        <v/>
      </c>
      <c r="AM103" s="458"/>
      <c r="AN103" s="438"/>
      <c r="AO103" s="459"/>
      <c r="AP103" s="459"/>
      <c r="AQ103" s="439"/>
      <c r="AR103" s="457" t="str">
        <f t="shared" si="10"/>
        <v/>
      </c>
      <c r="AS103" s="458"/>
      <c r="AT103" s="457" t="str">
        <f t="shared" si="11"/>
        <v/>
      </c>
      <c r="AU103" s="533"/>
      <c r="AV103" s="458"/>
      <c r="AW103" s="550"/>
      <c r="AX103" s="551"/>
      <c r="AY103" s="552"/>
      <c r="AZ103" s="550"/>
      <c r="BA103" s="551"/>
      <c r="BB103" s="552"/>
      <c r="BC103" s="347"/>
      <c r="BD103" s="348"/>
      <c r="BE103" s="348"/>
      <c r="BF103" s="348"/>
      <c r="BG103" s="349"/>
      <c r="BI103" s="86" t="str">
        <f>IF(X103=Datos!$AH$2,15,"")</f>
        <v/>
      </c>
      <c r="BJ103" s="86" t="str">
        <f>IF(Z103=Datos!$AI$2,15,"")</f>
        <v/>
      </c>
      <c r="BK103" s="86" t="str">
        <f>IF(AB103=Datos!$AJ$2,15,"")</f>
        <v/>
      </c>
      <c r="BL103" s="86" t="str">
        <f>IF(AD103=Datos!$AK$2,15,"")</f>
        <v/>
      </c>
      <c r="BM103" s="86" t="str">
        <f>IF(AF103=Datos!$AL$2,15,"")</f>
        <v/>
      </c>
      <c r="BN103" s="86" t="str">
        <f>IF(AH103=Datos!$AM$2,15,"")</f>
        <v/>
      </c>
      <c r="BO103" s="86" t="str">
        <f>IF(AJ103=Datos!$AN$2,10,IF(AJ103=Datos!$AN$3,5,IF(AJ103=Datos!$AN$4,"","")))</f>
        <v/>
      </c>
      <c r="BP103" s="86">
        <f t="shared" ref="BP103:BP111" si="13">SUM(BI103:BO103)</f>
        <v>0</v>
      </c>
      <c r="BQ103" s="86" t="str">
        <f>IF(D103="","",IF(BP103&gt;=96,Datos!$AO$2,IF(BP103&gt;=86,Datos!$AO$3,IF(BP103&lt;86,Datos!$AO$4,""))))</f>
        <v/>
      </c>
      <c r="BR103" s="86" t="str">
        <f>IF(AN103="","",IF(AN103=Datos!$AP$2,Datos!$AO$2,IF(AN103=Datos!$AP$3,Datos!$AO$3,IF(AN103=Datos!$AP$4,Datos!$AO$4,""))))</f>
        <v/>
      </c>
      <c r="BS103" s="86" t="str">
        <f t="shared" ref="BS103:BS111" si="14">IF(AND(BQ103=$BS$101,BR103=$BS$101),$BS$101,"")</f>
        <v/>
      </c>
      <c r="BT103" s="86" t="str">
        <f t="shared" ref="BT103:BT111" si="15">IF(AND(BQ103=$BS$101,BR103=$BT$101),$BT$101,IF(AND(BQ103=$BT$101,BR103=$BS$101),$BT$101,IF(AND(BQ103=$BT$101,BR103=$BT$101),$BT$101,"")))</f>
        <v/>
      </c>
      <c r="BU103" s="86" t="str">
        <f t="shared" ref="BU103:BU111" si="16">IF(AND(BQ103=$BS$101,BR103=$BU$101),$BU$101,IF(AND(BQ103=$BT$101,BR103=$BU$101),$BU$101,IF(AND(BQ103=$BU$101,BR103=$BS$101),$BU$101,IF(AND(BQ103=$BU$101,BR103=$BT$101),$BU$101,IF(AND(BQ103=$BU$101,BR103=$BU$101),$BU$101,"")))))</f>
        <v/>
      </c>
      <c r="BV103" s="86" t="str">
        <f t="shared" ref="BV103:BV111" si="17">IF(BS103&lt;&gt;"",BS103,IF(BT103&lt;&gt;"",BT103,IF(BU103&lt;&gt;"",BU103,"")))</f>
        <v/>
      </c>
      <c r="BW103" s="86" t="str">
        <f>IF(BV103=Datos!$AO$2,100,IF(BV103=Datos!$AO$3,50,IF(BV103=Datos!$AO$4,0,"")))</f>
        <v/>
      </c>
      <c r="BX103" s="92"/>
      <c r="BY103" s="92"/>
      <c r="BZ103" s="91"/>
    </row>
    <row r="104" spans="1:78" ht="26.25" customHeight="1">
      <c r="A104" s="18"/>
      <c r="D104" s="436"/>
      <c r="E104" s="436"/>
      <c r="F104" s="436"/>
      <c r="G104" s="436"/>
      <c r="H104" s="436"/>
      <c r="I104" s="436"/>
      <c r="J104" s="436"/>
      <c r="K104" s="436"/>
      <c r="L104" s="436"/>
      <c r="M104" s="436"/>
      <c r="N104" s="436"/>
      <c r="O104" s="436"/>
      <c r="P104" s="436"/>
      <c r="Q104" s="436"/>
      <c r="R104" s="436"/>
      <c r="S104" s="436"/>
      <c r="T104" s="437" t="str">
        <f t="shared" si="12"/>
        <v/>
      </c>
      <c r="U104" s="437"/>
      <c r="V104" s="437"/>
      <c r="W104" s="437"/>
      <c r="X104" s="438"/>
      <c r="Y104" s="439"/>
      <c r="Z104" s="438"/>
      <c r="AA104" s="439"/>
      <c r="AB104" s="438"/>
      <c r="AC104" s="439"/>
      <c r="AD104" s="438"/>
      <c r="AE104" s="439"/>
      <c r="AF104" s="438"/>
      <c r="AG104" s="439"/>
      <c r="AH104" s="438"/>
      <c r="AI104" s="439"/>
      <c r="AJ104" s="438"/>
      <c r="AK104" s="439"/>
      <c r="AL104" s="457" t="str">
        <f t="shared" si="9"/>
        <v/>
      </c>
      <c r="AM104" s="458"/>
      <c r="AN104" s="438"/>
      <c r="AO104" s="459"/>
      <c r="AP104" s="459"/>
      <c r="AQ104" s="439"/>
      <c r="AR104" s="457" t="str">
        <f t="shared" si="10"/>
        <v/>
      </c>
      <c r="AS104" s="458"/>
      <c r="AT104" s="457" t="str">
        <f t="shared" si="11"/>
        <v/>
      </c>
      <c r="AU104" s="533"/>
      <c r="AV104" s="458"/>
      <c r="AW104" s="550"/>
      <c r="AX104" s="551"/>
      <c r="AY104" s="552"/>
      <c r="AZ104" s="550"/>
      <c r="BA104" s="551"/>
      <c r="BB104" s="552"/>
      <c r="BC104" s="347"/>
      <c r="BD104" s="348"/>
      <c r="BE104" s="348"/>
      <c r="BF104" s="348"/>
      <c r="BG104" s="349"/>
      <c r="BI104" s="86" t="str">
        <f>IF(X104=Datos!$AH$2,15,"")</f>
        <v/>
      </c>
      <c r="BJ104" s="86" t="str">
        <f>IF(Z104=Datos!$AI$2,15,"")</f>
        <v/>
      </c>
      <c r="BK104" s="86" t="str">
        <f>IF(AB104=Datos!$AJ$2,15,"")</f>
        <v/>
      </c>
      <c r="BL104" s="86" t="str">
        <f>IF(AD104=Datos!$AK$2,15,"")</f>
        <v/>
      </c>
      <c r="BM104" s="86" t="str">
        <f>IF(AF104=Datos!$AL$2,15,"")</f>
        <v/>
      </c>
      <c r="BN104" s="86" t="str">
        <f>IF(AH104=Datos!$AM$2,15,"")</f>
        <v/>
      </c>
      <c r="BO104" s="86" t="str">
        <f>IF(AJ104=Datos!$AN$2,10,IF(AJ104=Datos!$AN$3,5,IF(AJ104=Datos!$AN$4,"","")))</f>
        <v/>
      </c>
      <c r="BP104" s="86">
        <f t="shared" si="13"/>
        <v>0</v>
      </c>
      <c r="BQ104" s="86" t="str">
        <f>IF(D104="","",IF(BP104&gt;=96,Datos!$AO$2,IF(BP104&gt;=86,Datos!$AO$3,IF(BP104&lt;86,Datos!$AO$4,""))))</f>
        <v/>
      </c>
      <c r="BR104" s="86" t="str">
        <f>IF(AN104="","",IF(AN104=Datos!$AP$2,Datos!$AO$2,IF(AN104=Datos!$AP$3,Datos!$AO$3,IF(AN104=Datos!$AP$4,Datos!$AO$4,""))))</f>
        <v/>
      </c>
      <c r="BS104" s="86" t="str">
        <f t="shared" si="14"/>
        <v/>
      </c>
      <c r="BT104" s="86" t="str">
        <f t="shared" si="15"/>
        <v/>
      </c>
      <c r="BU104" s="86" t="str">
        <f t="shared" si="16"/>
        <v/>
      </c>
      <c r="BV104" s="86" t="str">
        <f t="shared" si="17"/>
        <v/>
      </c>
      <c r="BW104" s="86" t="str">
        <f>IF(BV104=Datos!$AO$2,100,IF(BV104=Datos!$AO$3,50,IF(BV104=Datos!$AO$4,0,"")))</f>
        <v/>
      </c>
      <c r="BX104" s="92"/>
      <c r="BY104" s="92"/>
      <c r="BZ104" s="91"/>
    </row>
    <row r="105" spans="1:78" ht="26.25" customHeight="1">
      <c r="A105" s="18"/>
      <c r="D105" s="436"/>
      <c r="E105" s="436"/>
      <c r="F105" s="436"/>
      <c r="G105" s="436"/>
      <c r="H105" s="436"/>
      <c r="I105" s="436"/>
      <c r="J105" s="436"/>
      <c r="K105" s="436"/>
      <c r="L105" s="436"/>
      <c r="M105" s="436"/>
      <c r="N105" s="436"/>
      <c r="O105" s="436"/>
      <c r="P105" s="436"/>
      <c r="Q105" s="436"/>
      <c r="R105" s="436"/>
      <c r="S105" s="436"/>
      <c r="T105" s="437" t="str">
        <f t="shared" si="12"/>
        <v/>
      </c>
      <c r="U105" s="437"/>
      <c r="V105" s="437"/>
      <c r="W105" s="437"/>
      <c r="X105" s="438"/>
      <c r="Y105" s="439"/>
      <c r="Z105" s="438"/>
      <c r="AA105" s="439"/>
      <c r="AB105" s="438"/>
      <c r="AC105" s="439"/>
      <c r="AD105" s="438"/>
      <c r="AE105" s="439"/>
      <c r="AF105" s="438"/>
      <c r="AG105" s="439"/>
      <c r="AH105" s="438"/>
      <c r="AI105" s="439"/>
      <c r="AJ105" s="438"/>
      <c r="AK105" s="439"/>
      <c r="AL105" s="457" t="str">
        <f t="shared" si="9"/>
        <v/>
      </c>
      <c r="AM105" s="458"/>
      <c r="AN105" s="438"/>
      <c r="AO105" s="459"/>
      <c r="AP105" s="459"/>
      <c r="AQ105" s="439"/>
      <c r="AR105" s="457" t="str">
        <f t="shared" si="10"/>
        <v/>
      </c>
      <c r="AS105" s="458"/>
      <c r="AT105" s="457" t="str">
        <f t="shared" si="11"/>
        <v/>
      </c>
      <c r="AU105" s="533"/>
      <c r="AV105" s="458"/>
      <c r="AW105" s="550"/>
      <c r="AX105" s="551"/>
      <c r="AY105" s="552"/>
      <c r="AZ105" s="550"/>
      <c r="BA105" s="551"/>
      <c r="BB105" s="552"/>
      <c r="BC105" s="347"/>
      <c r="BD105" s="348"/>
      <c r="BE105" s="348"/>
      <c r="BF105" s="348"/>
      <c r="BG105" s="349"/>
      <c r="BI105" s="86" t="str">
        <f>IF(X105=Datos!$AH$2,15,"")</f>
        <v/>
      </c>
      <c r="BJ105" s="86" t="str">
        <f>IF(Z105=Datos!$AI$2,15,"")</f>
        <v/>
      </c>
      <c r="BK105" s="86" t="str">
        <f>IF(AB105=Datos!$AJ$2,15,"")</f>
        <v/>
      </c>
      <c r="BL105" s="86" t="str">
        <f>IF(AD105=Datos!$AK$2,15,"")</f>
        <v/>
      </c>
      <c r="BM105" s="86" t="str">
        <f>IF(AF105=Datos!$AL$2,15,"")</f>
        <v/>
      </c>
      <c r="BN105" s="86" t="str">
        <f>IF(AH105=Datos!$AM$2,15,"")</f>
        <v/>
      </c>
      <c r="BO105" s="86" t="str">
        <f>IF(AJ105=Datos!$AN$2,10,IF(AJ105=Datos!$AN$3,5,IF(AJ105=Datos!$AN$4,"","")))</f>
        <v/>
      </c>
      <c r="BP105" s="86">
        <f t="shared" si="13"/>
        <v>0</v>
      </c>
      <c r="BQ105" s="86" t="str">
        <f>IF(D105="","",IF(BP105&gt;=96,Datos!$AO$2,IF(BP105&gt;=86,Datos!$AO$3,IF(BP105&lt;86,Datos!$AO$4,""))))</f>
        <v/>
      </c>
      <c r="BR105" s="86" t="str">
        <f>IF(AN105="","",IF(AN105=Datos!$AP$2,Datos!$AO$2,IF(AN105=Datos!$AP$3,Datos!$AO$3,IF(AN105=Datos!$AP$4,Datos!$AO$4,""))))</f>
        <v/>
      </c>
      <c r="BS105" s="86" t="str">
        <f t="shared" si="14"/>
        <v/>
      </c>
      <c r="BT105" s="86" t="str">
        <f t="shared" si="15"/>
        <v/>
      </c>
      <c r="BU105" s="86" t="str">
        <f t="shared" si="16"/>
        <v/>
      </c>
      <c r="BV105" s="86" t="str">
        <f t="shared" si="17"/>
        <v/>
      </c>
      <c r="BW105" s="86" t="str">
        <f>IF(BV105=Datos!$AO$2,100,IF(BV105=Datos!$AO$3,50,IF(BV105=Datos!$AO$4,0,"")))</f>
        <v/>
      </c>
      <c r="BX105" s="92"/>
      <c r="BY105" s="92"/>
      <c r="BZ105" s="91"/>
    </row>
    <row r="106" spans="1:78" ht="26.25" customHeight="1">
      <c r="A106" s="18"/>
      <c r="D106" s="436"/>
      <c r="E106" s="436"/>
      <c r="F106" s="436"/>
      <c r="G106" s="436"/>
      <c r="H106" s="436"/>
      <c r="I106" s="436"/>
      <c r="J106" s="436"/>
      <c r="K106" s="436"/>
      <c r="L106" s="436"/>
      <c r="M106" s="436"/>
      <c r="N106" s="436"/>
      <c r="O106" s="436"/>
      <c r="P106" s="436"/>
      <c r="Q106" s="436"/>
      <c r="R106" s="436"/>
      <c r="S106" s="436"/>
      <c r="T106" s="437" t="str">
        <f t="shared" si="12"/>
        <v/>
      </c>
      <c r="U106" s="437"/>
      <c r="V106" s="437"/>
      <c r="W106" s="437"/>
      <c r="X106" s="438"/>
      <c r="Y106" s="439"/>
      <c r="Z106" s="438"/>
      <c r="AA106" s="439"/>
      <c r="AB106" s="438"/>
      <c r="AC106" s="439"/>
      <c r="AD106" s="438"/>
      <c r="AE106" s="439"/>
      <c r="AF106" s="438"/>
      <c r="AG106" s="439"/>
      <c r="AH106" s="438"/>
      <c r="AI106" s="439"/>
      <c r="AJ106" s="438"/>
      <c r="AK106" s="439"/>
      <c r="AL106" s="457" t="str">
        <f t="shared" si="9"/>
        <v/>
      </c>
      <c r="AM106" s="458"/>
      <c r="AN106" s="438"/>
      <c r="AO106" s="459"/>
      <c r="AP106" s="459"/>
      <c r="AQ106" s="439"/>
      <c r="AR106" s="457" t="str">
        <f t="shared" si="10"/>
        <v/>
      </c>
      <c r="AS106" s="458"/>
      <c r="AT106" s="457" t="str">
        <f t="shared" si="11"/>
        <v/>
      </c>
      <c r="AU106" s="533"/>
      <c r="AV106" s="458"/>
      <c r="AW106" s="550"/>
      <c r="AX106" s="551"/>
      <c r="AY106" s="552"/>
      <c r="AZ106" s="550"/>
      <c r="BA106" s="551"/>
      <c r="BB106" s="552"/>
      <c r="BC106" s="347"/>
      <c r="BD106" s="348"/>
      <c r="BE106" s="348"/>
      <c r="BF106" s="348"/>
      <c r="BG106" s="349"/>
      <c r="BI106" s="86" t="str">
        <f>IF(X106=Datos!$AH$2,15,"")</f>
        <v/>
      </c>
      <c r="BJ106" s="86" t="str">
        <f>IF(Z106=Datos!$AI$2,15,"")</f>
        <v/>
      </c>
      <c r="BK106" s="86" t="str">
        <f>IF(AB106=Datos!$AJ$2,15,"")</f>
        <v/>
      </c>
      <c r="BL106" s="86" t="str">
        <f>IF(AD106=Datos!$AK$2,15,"")</f>
        <v/>
      </c>
      <c r="BM106" s="86" t="str">
        <f>IF(AF106=Datos!$AL$2,15,"")</f>
        <v/>
      </c>
      <c r="BN106" s="86" t="str">
        <f>IF(AH106=Datos!$AM$2,15,"")</f>
        <v/>
      </c>
      <c r="BO106" s="86" t="str">
        <f>IF(AJ106=Datos!$AN$2,10,IF(AJ106=Datos!$AN$3,5,IF(AJ106=Datos!$AN$4,"","")))</f>
        <v/>
      </c>
      <c r="BP106" s="86">
        <f t="shared" si="13"/>
        <v>0</v>
      </c>
      <c r="BQ106" s="86" t="str">
        <f>IF(D106="","",IF(BP106&gt;=96,Datos!$AO$2,IF(BP106&gt;=86,Datos!$AO$3,IF(BP106&lt;86,Datos!$AO$4,""))))</f>
        <v/>
      </c>
      <c r="BR106" s="86" t="str">
        <f>IF(AN106="","",IF(AN106=Datos!$AP$2,Datos!$AO$2,IF(AN106=Datos!$AP$3,Datos!$AO$3,IF(AN106=Datos!$AP$4,Datos!$AO$4,""))))</f>
        <v/>
      </c>
      <c r="BS106" s="86" t="str">
        <f t="shared" si="14"/>
        <v/>
      </c>
      <c r="BT106" s="86" t="str">
        <f t="shared" si="15"/>
        <v/>
      </c>
      <c r="BU106" s="86" t="str">
        <f t="shared" si="16"/>
        <v/>
      </c>
      <c r="BV106" s="86" t="str">
        <f t="shared" si="17"/>
        <v/>
      </c>
      <c r="BW106" s="86" t="str">
        <f>IF(BV106=Datos!$AO$2,100,IF(BV106=Datos!$AO$3,50,IF(BV106=Datos!$AO$4,0,"")))</f>
        <v/>
      </c>
      <c r="BX106" s="92"/>
      <c r="BY106" s="92"/>
      <c r="BZ106" s="91"/>
    </row>
    <row r="107" spans="1:78" ht="26.25" customHeight="1">
      <c r="A107" s="18"/>
      <c r="D107" s="436"/>
      <c r="E107" s="436"/>
      <c r="F107" s="436"/>
      <c r="G107" s="436"/>
      <c r="H107" s="436"/>
      <c r="I107" s="436"/>
      <c r="J107" s="436"/>
      <c r="K107" s="436"/>
      <c r="L107" s="436"/>
      <c r="M107" s="436"/>
      <c r="N107" s="436"/>
      <c r="O107" s="436"/>
      <c r="P107" s="436"/>
      <c r="Q107" s="436"/>
      <c r="R107" s="436"/>
      <c r="S107" s="436"/>
      <c r="T107" s="437" t="str">
        <f t="shared" si="12"/>
        <v/>
      </c>
      <c r="U107" s="437"/>
      <c r="V107" s="437"/>
      <c r="W107" s="437"/>
      <c r="X107" s="438"/>
      <c r="Y107" s="439"/>
      <c r="Z107" s="438"/>
      <c r="AA107" s="439"/>
      <c r="AB107" s="438"/>
      <c r="AC107" s="439"/>
      <c r="AD107" s="438"/>
      <c r="AE107" s="439"/>
      <c r="AF107" s="438"/>
      <c r="AG107" s="439"/>
      <c r="AH107" s="438"/>
      <c r="AI107" s="439"/>
      <c r="AJ107" s="438"/>
      <c r="AK107" s="439"/>
      <c r="AL107" s="457" t="str">
        <f t="shared" si="9"/>
        <v/>
      </c>
      <c r="AM107" s="458"/>
      <c r="AN107" s="438"/>
      <c r="AO107" s="459"/>
      <c r="AP107" s="459"/>
      <c r="AQ107" s="439"/>
      <c r="AR107" s="457" t="str">
        <f t="shared" si="10"/>
        <v/>
      </c>
      <c r="AS107" s="458"/>
      <c r="AT107" s="457" t="str">
        <f t="shared" si="11"/>
        <v/>
      </c>
      <c r="AU107" s="533"/>
      <c r="AV107" s="458"/>
      <c r="AW107" s="550"/>
      <c r="AX107" s="551"/>
      <c r="AY107" s="552"/>
      <c r="AZ107" s="550"/>
      <c r="BA107" s="551"/>
      <c r="BB107" s="552"/>
      <c r="BC107" s="347"/>
      <c r="BD107" s="348"/>
      <c r="BE107" s="348"/>
      <c r="BF107" s="348"/>
      <c r="BG107" s="349"/>
      <c r="BI107" s="86" t="str">
        <f>IF(X107=Datos!$AH$2,15,"")</f>
        <v/>
      </c>
      <c r="BJ107" s="86" t="str">
        <f>IF(Z107=Datos!$AI$2,15,"")</f>
        <v/>
      </c>
      <c r="BK107" s="86" t="str">
        <f>IF(AB107=Datos!$AJ$2,15,"")</f>
        <v/>
      </c>
      <c r="BL107" s="86" t="str">
        <f>IF(AD107=Datos!$AK$2,15,"")</f>
        <v/>
      </c>
      <c r="BM107" s="86" t="str">
        <f>IF(AF107=Datos!$AL$2,15,"")</f>
        <v/>
      </c>
      <c r="BN107" s="86" t="str">
        <f>IF(AH107=Datos!$AM$2,15,"")</f>
        <v/>
      </c>
      <c r="BO107" s="86" t="str">
        <f>IF(AJ107=Datos!$AN$2,10,IF(AJ107=Datos!$AN$3,5,IF(AJ107=Datos!$AN$4,"","")))</f>
        <v/>
      </c>
      <c r="BP107" s="86">
        <f t="shared" si="13"/>
        <v>0</v>
      </c>
      <c r="BQ107" s="86" t="str">
        <f>IF(D107="","",IF(BP107&gt;=96,Datos!$AO$2,IF(BP107&gt;=86,Datos!$AO$3,IF(BP107&lt;86,Datos!$AO$4,""))))</f>
        <v/>
      </c>
      <c r="BR107" s="86" t="str">
        <f>IF(AN107="","",IF(AN107=Datos!$AP$2,Datos!$AO$2,IF(AN107=Datos!$AP$3,Datos!$AO$3,IF(AN107=Datos!$AP$4,Datos!$AO$4,""))))</f>
        <v/>
      </c>
      <c r="BS107" s="86" t="str">
        <f t="shared" si="14"/>
        <v/>
      </c>
      <c r="BT107" s="86" t="str">
        <f t="shared" si="15"/>
        <v/>
      </c>
      <c r="BU107" s="86" t="str">
        <f t="shared" si="16"/>
        <v/>
      </c>
      <c r="BV107" s="86" t="str">
        <f t="shared" si="17"/>
        <v/>
      </c>
      <c r="BW107" s="86" t="str">
        <f>IF(BV107=Datos!$AO$2,100,IF(BV107=Datos!$AO$3,50,IF(BV107=Datos!$AO$4,0,"")))</f>
        <v/>
      </c>
      <c r="BX107" s="92"/>
      <c r="BY107" s="92"/>
      <c r="BZ107" s="91"/>
    </row>
    <row r="108" spans="1:78" ht="26.25" customHeight="1">
      <c r="A108" s="18"/>
      <c r="D108" s="436"/>
      <c r="E108" s="436"/>
      <c r="F108" s="436"/>
      <c r="G108" s="436"/>
      <c r="H108" s="436"/>
      <c r="I108" s="436"/>
      <c r="J108" s="436"/>
      <c r="K108" s="436"/>
      <c r="L108" s="436"/>
      <c r="M108" s="436"/>
      <c r="N108" s="436"/>
      <c r="O108" s="436"/>
      <c r="P108" s="436"/>
      <c r="Q108" s="436"/>
      <c r="R108" s="436"/>
      <c r="S108" s="436"/>
      <c r="T108" s="437" t="str">
        <f t="shared" si="12"/>
        <v/>
      </c>
      <c r="U108" s="437"/>
      <c r="V108" s="437"/>
      <c r="W108" s="437"/>
      <c r="X108" s="438"/>
      <c r="Y108" s="439"/>
      <c r="Z108" s="438"/>
      <c r="AA108" s="439"/>
      <c r="AB108" s="438"/>
      <c r="AC108" s="439"/>
      <c r="AD108" s="438"/>
      <c r="AE108" s="439"/>
      <c r="AF108" s="438"/>
      <c r="AG108" s="439"/>
      <c r="AH108" s="438"/>
      <c r="AI108" s="439"/>
      <c r="AJ108" s="438"/>
      <c r="AK108" s="439"/>
      <c r="AL108" s="457" t="str">
        <f t="shared" si="9"/>
        <v/>
      </c>
      <c r="AM108" s="458"/>
      <c r="AN108" s="438"/>
      <c r="AO108" s="459"/>
      <c r="AP108" s="459"/>
      <c r="AQ108" s="439"/>
      <c r="AR108" s="457" t="str">
        <f t="shared" si="10"/>
        <v/>
      </c>
      <c r="AS108" s="458"/>
      <c r="AT108" s="457" t="str">
        <f t="shared" si="11"/>
        <v/>
      </c>
      <c r="AU108" s="533"/>
      <c r="AV108" s="458"/>
      <c r="AW108" s="550"/>
      <c r="AX108" s="551"/>
      <c r="AY108" s="552"/>
      <c r="AZ108" s="550"/>
      <c r="BA108" s="551"/>
      <c r="BB108" s="552"/>
      <c r="BC108" s="347"/>
      <c r="BD108" s="348"/>
      <c r="BE108" s="348"/>
      <c r="BF108" s="348"/>
      <c r="BG108" s="349"/>
      <c r="BI108" s="86" t="str">
        <f>IF(X108=Datos!$AH$2,15,"")</f>
        <v/>
      </c>
      <c r="BJ108" s="86" t="str">
        <f>IF(Z108=Datos!$AI$2,15,"")</f>
        <v/>
      </c>
      <c r="BK108" s="86" t="str">
        <f>IF(AB108=Datos!$AJ$2,15,"")</f>
        <v/>
      </c>
      <c r="BL108" s="86" t="str">
        <f>IF(AD108=Datos!$AK$2,15,"")</f>
        <v/>
      </c>
      <c r="BM108" s="86" t="str">
        <f>IF(AF108=Datos!$AL$2,15,"")</f>
        <v/>
      </c>
      <c r="BN108" s="86" t="str">
        <f>IF(AH108=Datos!$AM$2,15,"")</f>
        <v/>
      </c>
      <c r="BO108" s="86" t="str">
        <f>IF(AJ108=Datos!$AN$2,10,IF(AJ108=Datos!$AN$3,5,IF(AJ108=Datos!$AN$4,"","")))</f>
        <v/>
      </c>
      <c r="BP108" s="86">
        <f t="shared" si="13"/>
        <v>0</v>
      </c>
      <c r="BQ108" s="86" t="str">
        <f>IF(D108="","",IF(BP108&gt;=96,Datos!$AO$2,IF(BP108&gt;=86,Datos!$AO$3,IF(BP108&lt;86,Datos!$AO$4,""))))</f>
        <v/>
      </c>
      <c r="BR108" s="86" t="str">
        <f>IF(AN108="","",IF(AN108=Datos!$AP$2,Datos!$AO$2,IF(AN108=Datos!$AP$3,Datos!$AO$3,IF(AN108=Datos!$AP$4,Datos!$AO$4,""))))</f>
        <v/>
      </c>
      <c r="BS108" s="86" t="str">
        <f t="shared" si="14"/>
        <v/>
      </c>
      <c r="BT108" s="86" t="str">
        <f t="shared" si="15"/>
        <v/>
      </c>
      <c r="BU108" s="86" t="str">
        <f t="shared" si="16"/>
        <v/>
      </c>
      <c r="BV108" s="86" t="str">
        <f t="shared" si="17"/>
        <v/>
      </c>
      <c r="BW108" s="86" t="str">
        <f>IF(BV108=Datos!$AO$2,100,IF(BV108=Datos!$AO$3,50,IF(BV108=Datos!$AO$4,0,"")))</f>
        <v/>
      </c>
      <c r="BX108" s="92"/>
      <c r="BY108" s="92"/>
      <c r="BZ108" s="91"/>
    </row>
    <row r="109" spans="1:78" ht="26.25" customHeight="1">
      <c r="A109" s="18"/>
      <c r="D109" s="436"/>
      <c r="E109" s="436"/>
      <c r="F109" s="436"/>
      <c r="G109" s="436"/>
      <c r="H109" s="436"/>
      <c r="I109" s="436"/>
      <c r="J109" s="436"/>
      <c r="K109" s="436"/>
      <c r="L109" s="436"/>
      <c r="M109" s="436"/>
      <c r="N109" s="436"/>
      <c r="O109" s="436"/>
      <c r="P109" s="436"/>
      <c r="Q109" s="436"/>
      <c r="R109" s="436"/>
      <c r="S109" s="436"/>
      <c r="T109" s="437" t="str">
        <f t="shared" si="12"/>
        <v/>
      </c>
      <c r="U109" s="437"/>
      <c r="V109" s="437"/>
      <c r="W109" s="437"/>
      <c r="X109" s="438"/>
      <c r="Y109" s="439"/>
      <c r="Z109" s="438"/>
      <c r="AA109" s="439"/>
      <c r="AB109" s="438"/>
      <c r="AC109" s="439"/>
      <c r="AD109" s="438"/>
      <c r="AE109" s="439"/>
      <c r="AF109" s="438"/>
      <c r="AG109" s="439"/>
      <c r="AH109" s="438"/>
      <c r="AI109" s="439"/>
      <c r="AJ109" s="438"/>
      <c r="AK109" s="439"/>
      <c r="AL109" s="457" t="str">
        <f t="shared" si="9"/>
        <v/>
      </c>
      <c r="AM109" s="458"/>
      <c r="AN109" s="438"/>
      <c r="AO109" s="459"/>
      <c r="AP109" s="459"/>
      <c r="AQ109" s="439"/>
      <c r="AR109" s="457" t="str">
        <f t="shared" si="10"/>
        <v/>
      </c>
      <c r="AS109" s="458"/>
      <c r="AT109" s="457" t="str">
        <f t="shared" si="11"/>
        <v/>
      </c>
      <c r="AU109" s="533"/>
      <c r="AV109" s="458"/>
      <c r="AW109" s="550"/>
      <c r="AX109" s="551"/>
      <c r="AY109" s="552"/>
      <c r="AZ109" s="550"/>
      <c r="BA109" s="551"/>
      <c r="BB109" s="552"/>
      <c r="BC109" s="347"/>
      <c r="BD109" s="348"/>
      <c r="BE109" s="348"/>
      <c r="BF109" s="348"/>
      <c r="BG109" s="349"/>
      <c r="BI109" s="86" t="str">
        <f>IF(X109=Datos!$AH$2,15,"")</f>
        <v/>
      </c>
      <c r="BJ109" s="86" t="str">
        <f>IF(Z109=Datos!$AI$2,15,"")</f>
        <v/>
      </c>
      <c r="BK109" s="86" t="str">
        <f>IF(AB109=Datos!$AJ$2,15,"")</f>
        <v/>
      </c>
      <c r="BL109" s="86" t="str">
        <f>IF(AD109=Datos!$AK$2,15,"")</f>
        <v/>
      </c>
      <c r="BM109" s="86" t="str">
        <f>IF(AF109=Datos!$AL$2,15,"")</f>
        <v/>
      </c>
      <c r="BN109" s="86" t="str">
        <f>IF(AH109=Datos!$AM$2,15,"")</f>
        <v/>
      </c>
      <c r="BO109" s="86" t="str">
        <f>IF(AJ109=Datos!$AN$2,10,IF(AJ109=Datos!$AN$3,5,IF(AJ109=Datos!$AN$4,"","")))</f>
        <v/>
      </c>
      <c r="BP109" s="86">
        <f t="shared" si="13"/>
        <v>0</v>
      </c>
      <c r="BQ109" s="86" t="str">
        <f>IF(D109="","",IF(BP109&gt;=96,Datos!$AO$2,IF(BP109&gt;=86,Datos!$AO$3,IF(BP109&lt;86,Datos!$AO$4,""))))</f>
        <v/>
      </c>
      <c r="BR109" s="86" t="str">
        <f>IF(AN109="","",IF(AN109=Datos!$AP$2,Datos!$AO$2,IF(AN109=Datos!$AP$3,Datos!$AO$3,IF(AN109=Datos!$AP$4,Datos!$AO$4,""))))</f>
        <v/>
      </c>
      <c r="BS109" s="86" t="str">
        <f t="shared" si="14"/>
        <v/>
      </c>
      <c r="BT109" s="86" t="str">
        <f t="shared" si="15"/>
        <v/>
      </c>
      <c r="BU109" s="86" t="str">
        <f t="shared" si="16"/>
        <v/>
      </c>
      <c r="BV109" s="86" t="str">
        <f t="shared" si="17"/>
        <v/>
      </c>
      <c r="BW109" s="86" t="str">
        <f>IF(BV109=Datos!$AO$2,100,IF(BV109=Datos!$AO$3,50,IF(BV109=Datos!$AO$4,0,"")))</f>
        <v/>
      </c>
      <c r="BX109" s="92"/>
      <c r="BY109" s="92"/>
      <c r="BZ109" s="91"/>
    </row>
    <row r="110" spans="1:78" ht="26.25" customHeight="1">
      <c r="A110" s="18"/>
      <c r="D110" s="436"/>
      <c r="E110" s="436"/>
      <c r="F110" s="436"/>
      <c r="G110" s="436"/>
      <c r="H110" s="436"/>
      <c r="I110" s="436"/>
      <c r="J110" s="436"/>
      <c r="K110" s="436"/>
      <c r="L110" s="436"/>
      <c r="M110" s="436"/>
      <c r="N110" s="436"/>
      <c r="O110" s="436"/>
      <c r="P110" s="436"/>
      <c r="Q110" s="436"/>
      <c r="R110" s="436"/>
      <c r="S110" s="436"/>
      <c r="T110" s="437" t="str">
        <f t="shared" si="12"/>
        <v/>
      </c>
      <c r="U110" s="437"/>
      <c r="V110" s="437"/>
      <c r="W110" s="437"/>
      <c r="X110" s="438"/>
      <c r="Y110" s="439"/>
      <c r="Z110" s="438"/>
      <c r="AA110" s="439"/>
      <c r="AB110" s="438"/>
      <c r="AC110" s="439"/>
      <c r="AD110" s="438"/>
      <c r="AE110" s="439"/>
      <c r="AF110" s="438"/>
      <c r="AG110" s="439"/>
      <c r="AH110" s="438"/>
      <c r="AI110" s="439"/>
      <c r="AJ110" s="438"/>
      <c r="AK110" s="439"/>
      <c r="AL110" s="457" t="str">
        <f t="shared" si="9"/>
        <v/>
      </c>
      <c r="AM110" s="458"/>
      <c r="AN110" s="438"/>
      <c r="AO110" s="459"/>
      <c r="AP110" s="459"/>
      <c r="AQ110" s="439"/>
      <c r="AR110" s="457" t="str">
        <f t="shared" si="10"/>
        <v/>
      </c>
      <c r="AS110" s="458"/>
      <c r="AT110" s="457" t="str">
        <f t="shared" si="11"/>
        <v/>
      </c>
      <c r="AU110" s="533"/>
      <c r="AV110" s="458"/>
      <c r="AW110" s="550"/>
      <c r="AX110" s="551"/>
      <c r="AY110" s="552"/>
      <c r="AZ110" s="550"/>
      <c r="BA110" s="551"/>
      <c r="BB110" s="552"/>
      <c r="BC110" s="347"/>
      <c r="BD110" s="348"/>
      <c r="BE110" s="348"/>
      <c r="BF110" s="348"/>
      <c r="BG110" s="349"/>
      <c r="BI110" s="86" t="str">
        <f>IF(X110=Datos!$AH$2,15,"")</f>
        <v/>
      </c>
      <c r="BJ110" s="86" t="str">
        <f>IF(Z110=Datos!$AI$2,15,"")</f>
        <v/>
      </c>
      <c r="BK110" s="86" t="str">
        <f>IF(AB110=Datos!$AJ$2,15,"")</f>
        <v/>
      </c>
      <c r="BL110" s="86" t="str">
        <f>IF(AD110=Datos!$AK$2,15,"")</f>
        <v/>
      </c>
      <c r="BM110" s="86" t="str">
        <f>IF(AF110=Datos!$AL$2,15,"")</f>
        <v/>
      </c>
      <c r="BN110" s="86" t="str">
        <f>IF(AH110=Datos!$AM$2,15,"")</f>
        <v/>
      </c>
      <c r="BO110" s="86" t="str">
        <f>IF(AJ110=Datos!$AN$2,10,IF(AJ110=Datos!$AN$3,5,IF(AJ110=Datos!$AN$4,"","")))</f>
        <v/>
      </c>
      <c r="BP110" s="86">
        <f t="shared" si="13"/>
        <v>0</v>
      </c>
      <c r="BQ110" s="86" t="str">
        <f>IF(D110="","",IF(BP110&gt;=96,Datos!$AO$2,IF(BP110&gt;=86,Datos!$AO$3,IF(BP110&lt;86,Datos!$AO$4,""))))</f>
        <v/>
      </c>
      <c r="BR110" s="86" t="str">
        <f>IF(AN110="","",IF(AN110=Datos!$AP$2,Datos!$AO$2,IF(AN110=Datos!$AP$3,Datos!$AO$3,IF(AN110=Datos!$AP$4,Datos!$AO$4,""))))</f>
        <v/>
      </c>
      <c r="BS110" s="86" t="str">
        <f t="shared" si="14"/>
        <v/>
      </c>
      <c r="BT110" s="86" t="str">
        <f t="shared" si="15"/>
        <v/>
      </c>
      <c r="BU110" s="86" t="str">
        <f t="shared" si="16"/>
        <v/>
      </c>
      <c r="BV110" s="86" t="str">
        <f t="shared" si="17"/>
        <v/>
      </c>
      <c r="BW110" s="86" t="str">
        <f>IF(BV110=Datos!$AO$2,100,IF(BV110=Datos!$AO$3,50,IF(BV110=Datos!$AO$4,0,"")))</f>
        <v/>
      </c>
      <c r="BX110" s="92"/>
      <c r="BY110" s="92"/>
      <c r="BZ110" s="91"/>
    </row>
    <row r="111" spans="1:78" ht="26.25" customHeight="1">
      <c r="A111" s="18"/>
      <c r="D111" s="436"/>
      <c r="E111" s="436"/>
      <c r="F111" s="436"/>
      <c r="G111" s="436"/>
      <c r="H111" s="436"/>
      <c r="I111" s="436"/>
      <c r="J111" s="436"/>
      <c r="K111" s="436"/>
      <c r="L111" s="436"/>
      <c r="M111" s="436"/>
      <c r="N111" s="436"/>
      <c r="O111" s="436"/>
      <c r="P111" s="436"/>
      <c r="Q111" s="436"/>
      <c r="R111" s="436"/>
      <c r="S111" s="436"/>
      <c r="T111" s="437" t="str">
        <f t="shared" si="12"/>
        <v/>
      </c>
      <c r="U111" s="437"/>
      <c r="V111" s="437"/>
      <c r="W111" s="437"/>
      <c r="X111" s="438"/>
      <c r="Y111" s="439"/>
      <c r="Z111" s="438"/>
      <c r="AA111" s="439"/>
      <c r="AB111" s="438"/>
      <c r="AC111" s="439"/>
      <c r="AD111" s="438"/>
      <c r="AE111" s="439"/>
      <c r="AF111" s="438"/>
      <c r="AG111" s="439"/>
      <c r="AH111" s="438"/>
      <c r="AI111" s="439"/>
      <c r="AJ111" s="438"/>
      <c r="AK111" s="439"/>
      <c r="AL111" s="457" t="str">
        <f t="shared" si="9"/>
        <v/>
      </c>
      <c r="AM111" s="458"/>
      <c r="AN111" s="438"/>
      <c r="AO111" s="459"/>
      <c r="AP111" s="459"/>
      <c r="AQ111" s="439"/>
      <c r="AR111" s="457" t="str">
        <f t="shared" si="10"/>
        <v/>
      </c>
      <c r="AS111" s="458"/>
      <c r="AT111" s="457" t="str">
        <f t="shared" si="11"/>
        <v/>
      </c>
      <c r="AU111" s="533"/>
      <c r="AV111" s="458"/>
      <c r="AW111" s="553"/>
      <c r="AX111" s="554"/>
      <c r="AY111" s="555"/>
      <c r="AZ111" s="553"/>
      <c r="BA111" s="554"/>
      <c r="BB111" s="555"/>
      <c r="BC111" s="347"/>
      <c r="BD111" s="348"/>
      <c r="BE111" s="348"/>
      <c r="BF111" s="348"/>
      <c r="BG111" s="349"/>
      <c r="BI111" s="86" t="str">
        <f>IF(X111=Datos!$AH$2,15,"")</f>
        <v/>
      </c>
      <c r="BJ111" s="86" t="str">
        <f>IF(Z111=Datos!$AI$2,15,"")</f>
        <v/>
      </c>
      <c r="BK111" s="86" t="str">
        <f>IF(AB111=Datos!$AJ$2,15,"")</f>
        <v/>
      </c>
      <c r="BL111" s="86" t="str">
        <f>IF(AD111=Datos!$AK$2,15,"")</f>
        <v/>
      </c>
      <c r="BM111" s="86" t="str">
        <f>IF(AF111=Datos!$AL$2,15,"")</f>
        <v/>
      </c>
      <c r="BN111" s="86" t="str">
        <f>IF(AH111=Datos!$AM$2,15,"")</f>
        <v/>
      </c>
      <c r="BO111" s="86" t="str">
        <f>IF(AJ111=Datos!$AN$2,10,IF(AJ111=Datos!$AN$3,5,IF(AJ111=Datos!$AN$4,"","")))</f>
        <v/>
      </c>
      <c r="BP111" s="86">
        <f t="shared" si="13"/>
        <v>0</v>
      </c>
      <c r="BQ111" s="86" t="str">
        <f>IF(D111="","",IF(BP111&gt;=96,Datos!$AO$2,IF(BP111&gt;=86,Datos!$AO$3,IF(BP111&lt;86,Datos!$AO$4,""))))</f>
        <v/>
      </c>
      <c r="BR111" s="86" t="str">
        <f>IF(AN111="","",IF(AN111=Datos!$AP$2,Datos!$AO$2,IF(AN111=Datos!$AP$3,Datos!$AO$3,IF(AN111=Datos!$AP$4,Datos!$AO$4,""))))</f>
        <v/>
      </c>
      <c r="BS111" s="86" t="str">
        <f t="shared" si="14"/>
        <v/>
      </c>
      <c r="BT111" s="86" t="str">
        <f t="shared" si="15"/>
        <v/>
      </c>
      <c r="BU111" s="86" t="str">
        <f t="shared" si="16"/>
        <v/>
      </c>
      <c r="BV111" s="86" t="str">
        <f t="shared" si="17"/>
        <v/>
      </c>
      <c r="BW111" s="86" t="str">
        <f>IF(BV111=Datos!$AO$2,100,IF(BV111=Datos!$AO$3,50,IF(BV111=Datos!$AO$4,0,"")))</f>
        <v/>
      </c>
      <c r="BX111" s="92"/>
      <c r="BY111" s="92"/>
      <c r="BZ111" s="91"/>
    </row>
    <row r="112" spans="1:78" ht="15" customHeight="1">
      <c r="A112" s="18"/>
      <c r="BF112" s="41"/>
      <c r="BG112" s="20"/>
      <c r="BI112" s="85"/>
      <c r="BJ112" s="85"/>
      <c r="BK112" s="85"/>
      <c r="BL112" s="85"/>
      <c r="BM112" s="85"/>
      <c r="BN112" s="85"/>
      <c r="BO112" s="85" t="s">
        <v>545</v>
      </c>
      <c r="BP112" s="85">
        <f>IF(COUNTA(D102:D111)=0,0,SUM(BP102:BP111)/(COUNTA(D102:D111)))</f>
        <v>0</v>
      </c>
      <c r="BV112" s="86" t="s">
        <v>546</v>
      </c>
      <c r="BW112" s="86">
        <f>IF(COUNTA(D102:D111)=0,0,SUM(BW102:BW111)/(COUNTA(D102:S111)))</f>
        <v>0</v>
      </c>
      <c r="BX112" s="90" t="str">
        <f>IF(BW112="","",IF(BW112=100,Datos!$AO$2,IF(BW112&gt;=50,Datos!$AO$3,Datos!$AO$4)))</f>
        <v>Débil</v>
      </c>
      <c r="BY112" s="90" t="str">
        <f>IF(AZ102="","",AZ102)</f>
        <v/>
      </c>
      <c r="BZ112" s="90" t="str">
        <f>IF(OR(BX112="",BY112=""),"",IF($AK$13=1,0,IF(AND(BX112=Datos!$AO$2,BY112=Datos!$AR$2),2,IF(AND(BX112=Datos!$AO$2,BY112=Datos!$AR$3),1,IF(AND(BX112=Datos!$AO$2,BY112=Datos!$AR$4),0,IF(AND(BX112=Datos!$AO$3,BY112=Datos!$AR$2),1,IF(AND(BX112=Datos!$AO$3,BY112=Datos!$AR$3),0,IF(AND(BX112=Datos!$AO$3,BY112=Datos!$AR$4),0,IF(BX112=Datos!$AO$4,0,"")))))))))</f>
        <v/>
      </c>
    </row>
    <row r="113" spans="1:73" ht="15" customHeight="1" thickBot="1">
      <c r="A113" s="51"/>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52"/>
      <c r="AV113" s="52"/>
      <c r="AW113" s="52"/>
      <c r="AX113" s="52"/>
      <c r="AY113" s="52"/>
      <c r="AZ113" s="52"/>
      <c r="BA113" s="52"/>
      <c r="BB113" s="52"/>
      <c r="BC113" s="52"/>
      <c r="BD113" s="52"/>
      <c r="BE113" s="52"/>
      <c r="BF113" s="52"/>
      <c r="BG113" s="54"/>
    </row>
    <row r="114" spans="1:73" ht="32.25" customHeight="1" thickBot="1">
      <c r="A114" s="380" t="str">
        <f>IF(AK13=Datos!$A$6,"VALORACIÓN DE LA OPORTUNIDAD","VALORACIÓN DEL RIESGO")</f>
        <v>VALORACIÓN DEL RIESGO</v>
      </c>
      <c r="B114" s="381"/>
      <c r="C114" s="381"/>
      <c r="D114" s="381"/>
      <c r="E114" s="381"/>
      <c r="F114" s="381"/>
      <c r="G114" s="381"/>
      <c r="H114" s="381"/>
      <c r="I114" s="381"/>
      <c r="J114" s="382"/>
      <c r="K114" s="27"/>
      <c r="L114" s="27"/>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7"/>
      <c r="BO114" s="11" t="s">
        <v>545</v>
      </c>
      <c r="BP114" s="11">
        <f>IF(COUNTA(D102:S111)=0,0,SUM(BP102:BP106)/(COUNTA(D102:S111)))</f>
        <v>0</v>
      </c>
    </row>
    <row r="115" spans="1:73" ht="27" customHeight="1">
      <c r="A115" s="57"/>
      <c r="B115" s="175"/>
      <c r="C115" s="175"/>
      <c r="D115" s="175"/>
      <c r="E115" s="175"/>
      <c r="F115" s="175"/>
      <c r="G115" s="175"/>
      <c r="H115" s="175"/>
      <c r="I115" s="175"/>
      <c r="J115" s="175"/>
      <c r="K115" s="19"/>
      <c r="L115" s="19"/>
      <c r="BG115" s="20"/>
    </row>
    <row r="116" spans="1:73" ht="21" customHeight="1">
      <c r="A116" s="57"/>
      <c r="B116" s="175"/>
      <c r="C116" s="175"/>
      <c r="D116" s="175"/>
      <c r="E116" s="175"/>
      <c r="F116" s="175"/>
      <c r="G116" s="175"/>
      <c r="H116" s="175"/>
      <c r="I116" s="175"/>
      <c r="J116" s="175"/>
      <c r="K116" s="19"/>
      <c r="L116" s="19"/>
      <c r="U116" s="508" t="str">
        <f>IF(AK13=Datos!$A$6,"Número máximo de cuadrantes a aumentar","Número máximo de cuadrantes a disminuir")</f>
        <v>Número máximo de cuadrantes a disminuir</v>
      </c>
      <c r="V116" s="509"/>
      <c r="W116" s="510"/>
      <c r="X116" s="510"/>
      <c r="Y116" s="510"/>
      <c r="Z116" s="510"/>
      <c r="AA116" s="510"/>
      <c r="AB116" s="510"/>
      <c r="AC116" s="510"/>
      <c r="AD116" s="510"/>
      <c r="AE116" s="510"/>
      <c r="AF116" s="510"/>
      <c r="AG116" s="510"/>
      <c r="AH116" s="510"/>
      <c r="AI116" s="510"/>
      <c r="AJ116" s="510"/>
      <c r="AK116" s="511"/>
      <c r="BG116" s="20"/>
    </row>
    <row r="117" spans="1:73">
      <c r="A117" s="57"/>
      <c r="B117" s="175"/>
      <c r="C117" s="175"/>
      <c r="D117" s="175"/>
      <c r="E117" s="175"/>
      <c r="F117" s="175"/>
      <c r="G117" s="175"/>
      <c r="H117" s="175"/>
      <c r="I117" s="175"/>
      <c r="J117" s="175"/>
      <c r="K117" s="19"/>
      <c r="L117" s="19"/>
      <c r="U117" s="512" t="s">
        <v>485</v>
      </c>
      <c r="V117" s="513"/>
      <c r="W117" s="513"/>
      <c r="X117" s="513"/>
      <c r="Y117" s="513"/>
      <c r="Z117" s="514">
        <f>IF(COUNTA(D87:D96)=0,0,IF(BZ97=0,0,BZ97))</f>
        <v>0</v>
      </c>
      <c r="AA117" s="515"/>
      <c r="AE117" s="524" t="s">
        <v>487</v>
      </c>
      <c r="AF117" s="524"/>
      <c r="AG117" s="524"/>
      <c r="AH117" s="524"/>
      <c r="AI117" s="512"/>
      <c r="AJ117" s="516">
        <f>IF(COUNTA(D102:D111)=0,0,IF(BZ112=0,0,BZ112))</f>
        <v>0</v>
      </c>
      <c r="AK117" s="516"/>
      <c r="BG117" s="20"/>
    </row>
    <row r="118" spans="1:73">
      <c r="A118" s="57"/>
      <c r="B118" s="175"/>
      <c r="C118" s="175"/>
      <c r="D118" s="175"/>
      <c r="E118" s="175"/>
      <c r="F118" s="175"/>
      <c r="G118" s="175"/>
      <c r="H118" s="175"/>
      <c r="I118" s="175"/>
      <c r="J118" s="175"/>
      <c r="K118" s="19"/>
      <c r="L118" s="19"/>
      <c r="U118" s="32"/>
      <c r="V118" s="32"/>
      <c r="W118" s="32"/>
      <c r="X118" s="32"/>
      <c r="Y118" s="32"/>
      <c r="Z118" s="32"/>
      <c r="AA118" s="32"/>
      <c r="AE118" s="32"/>
      <c r="AF118" s="32"/>
      <c r="AG118" s="32"/>
      <c r="AH118" s="32"/>
      <c r="AI118" s="32"/>
      <c r="AJ118" s="32"/>
      <c r="AK118" s="32"/>
      <c r="BG118" s="20"/>
    </row>
    <row r="119" spans="1:73" ht="14.45" customHeight="1">
      <c r="A119" s="57"/>
      <c r="B119" s="175"/>
      <c r="C119" s="175"/>
      <c r="D119" s="175"/>
      <c r="E119" s="175"/>
      <c r="F119" s="175"/>
      <c r="G119" s="175"/>
      <c r="H119" s="175"/>
      <c r="I119" s="175"/>
      <c r="J119" s="175"/>
      <c r="K119" s="19"/>
      <c r="L119" s="19"/>
      <c r="BG119" s="20"/>
    </row>
    <row r="120" spans="1:73">
      <c r="A120" s="57"/>
      <c r="B120" s="175"/>
      <c r="C120" s="175"/>
      <c r="D120" s="175"/>
      <c r="E120" s="175"/>
      <c r="F120" s="175"/>
      <c r="G120" s="175"/>
      <c r="H120" s="175"/>
      <c r="I120" s="175"/>
      <c r="J120" s="175"/>
      <c r="K120" s="19"/>
      <c r="L120" s="19"/>
      <c r="BG120" s="20"/>
    </row>
    <row r="121" spans="1:73" ht="14.45" customHeight="1">
      <c r="A121" s="18"/>
      <c r="Z121" s="401" t="s">
        <v>486</v>
      </c>
      <c r="AA121" s="401"/>
      <c r="AB121" s="401"/>
      <c r="AC121" s="401"/>
      <c r="AD121" s="401"/>
      <c r="AE121" s="401"/>
      <c r="AF121" s="401"/>
      <c r="AG121" s="401"/>
      <c r="AH121" s="401"/>
      <c r="AI121" s="401"/>
      <c r="AJ121" s="401"/>
      <c r="AK121" s="401"/>
      <c r="BG121" s="20"/>
      <c r="BK121" s="372" t="s">
        <v>551</v>
      </c>
      <c r="BL121" s="372"/>
      <c r="BM121" s="372"/>
    </row>
    <row r="122" spans="1:73" ht="14.45" customHeight="1">
      <c r="A122" s="18"/>
      <c r="D122" s="455" t="s">
        <v>489</v>
      </c>
      <c r="E122" s="455"/>
      <c r="F122" s="455"/>
      <c r="G122" s="455"/>
      <c r="Z122" s="28"/>
      <c r="BG122" s="20"/>
      <c r="BK122" s="372"/>
      <c r="BL122" s="372"/>
      <c r="BM122" s="372"/>
      <c r="BN122" s="39"/>
      <c r="BO122" s="39"/>
      <c r="BP122" s="372" t="s">
        <v>482</v>
      </c>
      <c r="BQ122" s="372" t="s">
        <v>483</v>
      </c>
      <c r="BS122" s="11" t="s">
        <v>484</v>
      </c>
    </row>
    <row r="123" spans="1:73" ht="14.45" customHeight="1">
      <c r="A123" s="18"/>
      <c r="R123" s="460" t="str">
        <f>Datos!O2</f>
        <v>Rara vez   -  (1)</v>
      </c>
      <c r="S123" s="460"/>
      <c r="T123" s="460"/>
      <c r="U123" s="460"/>
      <c r="V123" s="460"/>
      <c r="W123" s="460"/>
      <c r="AB123" s="519" t="str">
        <f>IF(AK13=Datos!$A$6,"Escala de impacto-beneficio resultante","Escala de impacto resultante")</f>
        <v>Escala de impacto resultante</v>
      </c>
      <c r="AC123" s="432"/>
      <c r="AD123" s="432"/>
      <c r="AE123" s="432"/>
      <c r="AF123" s="432"/>
      <c r="AG123" s="432"/>
      <c r="AH123" s="432"/>
      <c r="AI123" s="432"/>
      <c r="AJ123" s="432"/>
      <c r="AK123" s="520"/>
      <c r="BG123" s="20"/>
      <c r="BK123" s="11" t="s">
        <v>485</v>
      </c>
      <c r="BL123" s="26" t="str">
        <f>IF(AK13=Datos!A6,BQ133,BL133)</f>
        <v/>
      </c>
      <c r="BM123" s="26" t="e">
        <f>INDEX($R$123:$W$127,$BL$123,1)</f>
        <v>#VALUE!</v>
      </c>
      <c r="BP123" s="399"/>
      <c r="BQ123" s="399"/>
      <c r="BS123" s="11" t="s">
        <v>485</v>
      </c>
      <c r="BT123" s="26" t="str">
        <f>IF($AK$13&lt;&gt;"",BL123,"")</f>
        <v/>
      </c>
      <c r="BU123" s="26" t="str">
        <f>IF($AK$13&lt;&gt;"",$BM$123,"")</f>
        <v/>
      </c>
    </row>
    <row r="124" spans="1:73" ht="14.45" customHeight="1">
      <c r="A124" s="18"/>
      <c r="R124" s="460" t="str">
        <f>Datos!O3</f>
        <v>Improbable   -  (2)</v>
      </c>
      <c r="S124" s="460"/>
      <c r="T124" s="460"/>
      <c r="U124" s="460"/>
      <c r="V124" s="460"/>
      <c r="W124" s="460"/>
      <c r="AB124" s="432">
        <f>AB66</f>
        <v>1</v>
      </c>
      <c r="AC124" s="432"/>
      <c r="AD124" s="432">
        <f>AD66</f>
        <v>2</v>
      </c>
      <c r="AE124" s="432"/>
      <c r="AF124" s="432">
        <f>AF66</f>
        <v>3</v>
      </c>
      <c r="AG124" s="432"/>
      <c r="AH124" s="432">
        <f>AH66</f>
        <v>4</v>
      </c>
      <c r="AI124" s="432"/>
      <c r="AJ124" s="432">
        <f>AJ66</f>
        <v>5</v>
      </c>
      <c r="AK124" s="432"/>
      <c r="BG124" s="20"/>
      <c r="BK124" s="11" t="s">
        <v>487</v>
      </c>
      <c r="BL124" s="26" t="str">
        <f>IF($AK$13&lt;&gt;"",(INDEX($BK$126:$BN$132,MATCH($BT$63,$BK$126:$BK$132,0),MATCH($AJ$117,$BK$127:$BN$127,0))),"")</f>
        <v/>
      </c>
      <c r="BM124" s="26" t="e">
        <f>INDEX($R$130:$W$134,$BL$124,1)</f>
        <v>#VALUE!</v>
      </c>
      <c r="BO124" s="11" t="s">
        <v>552</v>
      </c>
      <c r="BP124" s="26" t="str">
        <f>IF($AK$13&lt;&gt;"",(INDEX($BK$126:$BN$132,MATCH($BT$63,$BK$126:$BK$132,0),MATCH($AJ$117,$BK$127:$BN$127,0))),"")</f>
        <v/>
      </c>
      <c r="BQ124" s="26" t="e">
        <f>INDEX($R$130:$W$134,$BP$124+1,1)</f>
        <v>#VALUE!</v>
      </c>
      <c r="BS124" s="11" t="s">
        <v>487</v>
      </c>
      <c r="BT124" s="26" t="str">
        <f>IF($AK$13="","",IF($AK$13=1,$BP$124,$BL$124))</f>
        <v/>
      </c>
      <c r="BU124" s="26" t="str">
        <f>IF($AK$13="","",IF($AK$13=1,$BQ$124,$BM$124))</f>
        <v/>
      </c>
    </row>
    <row r="125" spans="1:73" ht="28.5" customHeight="1">
      <c r="A125" s="18"/>
      <c r="E125" s="525" t="s">
        <v>553</v>
      </c>
      <c r="F125" s="525"/>
      <c r="G125" s="525"/>
      <c r="H125" s="525"/>
      <c r="I125" s="525"/>
      <c r="J125" s="525"/>
      <c r="K125" s="525"/>
      <c r="L125" s="525"/>
      <c r="M125" s="525"/>
      <c r="N125" s="525"/>
      <c r="O125" s="525"/>
      <c r="P125" s="525"/>
      <c r="R125" s="460" t="str">
        <f>Datos!O4</f>
        <v>Posible   -  (3)</v>
      </c>
      <c r="S125" s="460"/>
      <c r="T125" s="460"/>
      <c r="U125" s="460"/>
      <c r="V125" s="460"/>
      <c r="W125" s="460"/>
      <c r="Z125" s="402" t="s">
        <v>492</v>
      </c>
      <c r="AA125" s="433">
        <f>AA67</f>
        <v>1</v>
      </c>
      <c r="AB125" s="383" t="str">
        <f>IF(ISERROR(BL140=TRUE),"",IF(BL140="","",BL140))</f>
        <v/>
      </c>
      <c r="AC125" s="384"/>
      <c r="AD125" s="383" t="str">
        <f>IF(ISERROR(BM140=TRUE),"",IF(BM140="","",BM140))</f>
        <v/>
      </c>
      <c r="AE125" s="384"/>
      <c r="AF125" s="387" t="str">
        <f>IF(ISERROR(BN140=TRUE),"",IF(BN140="","",BN140))</f>
        <v/>
      </c>
      <c r="AG125" s="388"/>
      <c r="AH125" s="391" t="str">
        <f>IF(ISERROR(BO140=TRUE),"",IF(BO140="","",BO140))</f>
        <v/>
      </c>
      <c r="AI125" s="392"/>
      <c r="AJ125" s="395" t="str">
        <f>IF(ISERROR(BP140=TRUE),"",IF(BP140="","",BP140))</f>
        <v/>
      </c>
      <c r="AK125" s="396"/>
      <c r="AP125" s="484" t="str">
        <f>IF(AK13=Datos!$A$6,"Zona de ubicación de la oportunidad","Zona de ubicación del riesgo")</f>
        <v>Zona de ubicación del riesgo</v>
      </c>
      <c r="AQ125" s="484"/>
      <c r="AR125" s="484"/>
      <c r="AS125" s="484"/>
      <c r="AT125" s="484"/>
      <c r="AU125" s="484"/>
      <c r="AV125" s="484"/>
      <c r="AW125" s="484"/>
      <c r="AX125" s="484"/>
      <c r="AY125" s="484"/>
      <c r="AZ125" s="484"/>
      <c r="BA125" s="484"/>
      <c r="BB125" s="484"/>
      <c r="BC125" s="484"/>
      <c r="BD125" s="484"/>
      <c r="BE125" s="484"/>
      <c r="BF125" s="484"/>
      <c r="BG125" s="20"/>
    </row>
    <row r="126" spans="1:73" ht="14.45" customHeight="1">
      <c r="A126" s="18"/>
      <c r="J126" s="40"/>
      <c r="K126" s="41"/>
      <c r="L126" s="41"/>
      <c r="M126" s="41"/>
      <c r="N126" s="41"/>
      <c r="O126" s="41"/>
      <c r="P126" s="42"/>
      <c r="R126" s="460" t="str">
        <f>Datos!O5</f>
        <v>Probable   -  (4)</v>
      </c>
      <c r="S126" s="460"/>
      <c r="T126" s="460"/>
      <c r="U126" s="460"/>
      <c r="V126" s="460"/>
      <c r="W126" s="460"/>
      <c r="Z126" s="403"/>
      <c r="AA126" s="433"/>
      <c r="AB126" s="385"/>
      <c r="AC126" s="386"/>
      <c r="AD126" s="385"/>
      <c r="AE126" s="386"/>
      <c r="AF126" s="389"/>
      <c r="AG126" s="390"/>
      <c r="AH126" s="393"/>
      <c r="AI126" s="394"/>
      <c r="AJ126" s="397"/>
      <c r="AK126" s="398"/>
      <c r="AP126" s="516" t="str">
        <f>IF(OR(J127="",J134=""),"",(INDEX($BK$65:$BP$70,MATCH($BU$123,$BK$65:$BK$70,0),MATCH($BU$124,$BK$65:$BP$65,0))))</f>
        <v/>
      </c>
      <c r="AQ126" s="516"/>
      <c r="AR126" s="516"/>
      <c r="AS126" s="516"/>
      <c r="AT126" s="516"/>
      <c r="AU126" s="516"/>
      <c r="AV126" s="516"/>
      <c r="AW126" s="516"/>
      <c r="AX126" s="516"/>
      <c r="AY126" s="516"/>
      <c r="AZ126" s="516"/>
      <c r="BA126" s="516"/>
      <c r="BB126" s="516"/>
      <c r="BC126" s="516"/>
      <c r="BD126" s="516"/>
      <c r="BE126" s="516"/>
      <c r="BF126" s="516"/>
      <c r="BG126" s="20"/>
      <c r="BK126" s="95"/>
      <c r="BL126" s="504" t="s">
        <v>554</v>
      </c>
      <c r="BM126" s="505"/>
      <c r="BN126" s="506"/>
      <c r="BP126" s="95"/>
      <c r="BQ126" s="504" t="s">
        <v>555</v>
      </c>
      <c r="BR126" s="505"/>
      <c r="BS126" s="506"/>
    </row>
    <row r="127" spans="1:73" ht="28.5" customHeight="1">
      <c r="A127" s="18"/>
      <c r="J127" s="507" t="str">
        <f>IF(J72="","",BU123)</f>
        <v/>
      </c>
      <c r="K127" s="507"/>
      <c r="L127" s="507"/>
      <c r="M127" s="507"/>
      <c r="N127" s="507"/>
      <c r="O127" s="507"/>
      <c r="P127" s="507"/>
      <c r="R127" s="460" t="str">
        <f>Datos!O6</f>
        <v>Casi seguro   -  (5)</v>
      </c>
      <c r="S127" s="460"/>
      <c r="T127" s="460"/>
      <c r="U127" s="460"/>
      <c r="V127" s="460"/>
      <c r="W127" s="460"/>
      <c r="Z127" s="403"/>
      <c r="AA127" s="433">
        <f>AA69</f>
        <v>2</v>
      </c>
      <c r="AB127" s="383" t="str">
        <f>IF(ISERROR(BL141=TRUE),"",IF(BL141="","",BL141))</f>
        <v/>
      </c>
      <c r="AC127" s="384"/>
      <c r="AD127" s="383" t="str">
        <f>IF(ISERROR(BM141=TRUE),"",IF(BM141="","",BM141))</f>
        <v/>
      </c>
      <c r="AE127" s="384"/>
      <c r="AF127" s="387" t="str">
        <f>IF(ISERROR(BN141=TRUE),"",IF(BN141="","",BN141))</f>
        <v/>
      </c>
      <c r="AG127" s="388"/>
      <c r="AH127" s="391" t="str">
        <f>IF(ISERROR(BO141=TRUE),"",IF(BO141="","",BO141))</f>
        <v/>
      </c>
      <c r="AI127" s="392"/>
      <c r="AJ127" s="395" t="str">
        <f>IF(ISERROR(BP141=TRUE),"",IF(BP141="","",BP141))</f>
        <v/>
      </c>
      <c r="AK127" s="396"/>
      <c r="AP127" s="516"/>
      <c r="AQ127" s="516"/>
      <c r="AR127" s="516"/>
      <c r="AS127" s="516"/>
      <c r="AT127" s="516"/>
      <c r="AU127" s="516"/>
      <c r="AV127" s="516"/>
      <c r="AW127" s="516"/>
      <c r="AX127" s="516"/>
      <c r="AY127" s="516"/>
      <c r="AZ127" s="516"/>
      <c r="BA127" s="516"/>
      <c r="BB127" s="516"/>
      <c r="BC127" s="516"/>
      <c r="BD127" s="516"/>
      <c r="BE127" s="516"/>
      <c r="BF127" s="516"/>
      <c r="BG127" s="20"/>
      <c r="BK127" s="96" t="s">
        <v>556</v>
      </c>
      <c r="BL127" s="96">
        <v>0</v>
      </c>
      <c r="BM127" s="96">
        <v>1</v>
      </c>
      <c r="BN127" s="96">
        <v>2</v>
      </c>
      <c r="BO127" s="37"/>
      <c r="BP127" s="96" t="s">
        <v>556</v>
      </c>
      <c r="BQ127" s="96">
        <v>0</v>
      </c>
      <c r="BR127" s="96">
        <v>1</v>
      </c>
      <c r="BS127" s="96">
        <v>2</v>
      </c>
    </row>
    <row r="128" spans="1:73" ht="14.45" customHeight="1">
      <c r="A128" s="18"/>
      <c r="J128" s="43"/>
      <c r="K128" s="44"/>
      <c r="L128" s="44"/>
      <c r="M128" s="44"/>
      <c r="N128" s="44"/>
      <c r="O128" s="44"/>
      <c r="P128" s="45"/>
      <c r="Z128" s="403"/>
      <c r="AA128" s="433"/>
      <c r="AB128" s="385"/>
      <c r="AC128" s="386"/>
      <c r="AD128" s="385"/>
      <c r="AE128" s="386"/>
      <c r="AF128" s="389"/>
      <c r="AG128" s="390"/>
      <c r="AH128" s="393"/>
      <c r="AI128" s="394"/>
      <c r="AJ128" s="397"/>
      <c r="AK128" s="398"/>
      <c r="BG128" s="20"/>
      <c r="BK128" s="96">
        <v>1</v>
      </c>
      <c r="BL128" s="96">
        <v>1</v>
      </c>
      <c r="BM128" s="96">
        <v>1</v>
      </c>
      <c r="BN128" s="96">
        <v>1</v>
      </c>
      <c r="BO128" s="37"/>
      <c r="BP128" s="96">
        <v>1</v>
      </c>
      <c r="BQ128" s="96">
        <v>1</v>
      </c>
      <c r="BR128" s="96">
        <v>2</v>
      </c>
      <c r="BS128" s="96">
        <v>3</v>
      </c>
    </row>
    <row r="129" spans="1:71" ht="14.45" customHeight="1">
      <c r="A129" s="18"/>
      <c r="R129" s="58"/>
      <c r="S129" s="58"/>
      <c r="Z129" s="403"/>
      <c r="AA129" s="433">
        <f>AA71</f>
        <v>3</v>
      </c>
      <c r="AB129" s="383" t="str">
        <f>IF(ISERROR(BL142=TRUE),"",IF(BL142="","",BL142))</f>
        <v/>
      </c>
      <c r="AC129" s="384"/>
      <c r="AD129" s="387" t="str">
        <f>IF(ISERROR(BM142=TRUE),"",IF(BM142="","",BM142))</f>
        <v/>
      </c>
      <c r="AE129" s="388"/>
      <c r="AF129" s="391" t="str">
        <f>IF(ISERROR(BN142=TRUE),"",IF(BN142="","",BN142))</f>
        <v/>
      </c>
      <c r="AG129" s="392"/>
      <c r="AH129" s="395" t="str">
        <f>IF(ISERROR(BO142=TRUE),"",IF(BO142="","",BO142))</f>
        <v/>
      </c>
      <c r="AI129" s="396"/>
      <c r="AJ129" s="395" t="str">
        <f>IF(ISERROR(BP142=TRUE),"",IF(BP142="","",BP142))</f>
        <v/>
      </c>
      <c r="AK129" s="396"/>
      <c r="AP129" s="484" t="s">
        <v>495</v>
      </c>
      <c r="AQ129" s="484"/>
      <c r="AR129" s="484"/>
      <c r="AS129" s="484"/>
      <c r="AT129" s="484"/>
      <c r="AU129" s="484"/>
      <c r="AV129" s="484"/>
      <c r="AW129" s="484"/>
      <c r="AX129" s="484"/>
      <c r="AY129" s="484"/>
      <c r="AZ129" s="484"/>
      <c r="BA129" s="484"/>
      <c r="BB129" s="484"/>
      <c r="BC129" s="484"/>
      <c r="BD129" s="484"/>
      <c r="BE129" s="484"/>
      <c r="BF129" s="484"/>
      <c r="BG129" s="20"/>
      <c r="BK129" s="96">
        <v>2</v>
      </c>
      <c r="BL129" s="96">
        <v>2</v>
      </c>
      <c r="BM129" s="96">
        <v>1</v>
      </c>
      <c r="BN129" s="96">
        <v>1</v>
      </c>
      <c r="BO129" s="37"/>
      <c r="BP129" s="96">
        <v>2</v>
      </c>
      <c r="BQ129" s="96">
        <v>2</v>
      </c>
      <c r="BR129" s="96">
        <v>3</v>
      </c>
      <c r="BS129" s="96">
        <v>4</v>
      </c>
    </row>
    <row r="130" spans="1:71" ht="28.5" customHeight="1">
      <c r="A130" s="18"/>
      <c r="R130" s="460" t="str">
        <f>IF($AK$13=1,Datos!P2,IF(OR($AK$13=2,$AK$13=3,$AK$13=4),Datos!Q2,IF($AK$13=5,Datos!R2,"")))</f>
        <v/>
      </c>
      <c r="S130" s="460"/>
      <c r="T130" s="460"/>
      <c r="U130" s="460"/>
      <c r="V130" s="460"/>
      <c r="W130" s="460"/>
      <c r="Z130" s="403"/>
      <c r="AA130" s="433"/>
      <c r="AB130" s="385"/>
      <c r="AC130" s="386"/>
      <c r="AD130" s="389"/>
      <c r="AE130" s="390"/>
      <c r="AF130" s="393"/>
      <c r="AG130" s="394"/>
      <c r="AH130" s="397"/>
      <c r="AI130" s="398"/>
      <c r="AJ130" s="397"/>
      <c r="AK130" s="398"/>
      <c r="AP130" s="400"/>
      <c r="AQ130" s="400"/>
      <c r="AR130" s="400"/>
      <c r="AS130" s="400"/>
      <c r="AT130" s="400"/>
      <c r="AU130" s="400"/>
      <c r="AV130" s="400"/>
      <c r="AW130" s="400"/>
      <c r="AX130" s="400"/>
      <c r="AY130" s="400"/>
      <c r="AZ130" s="400"/>
      <c r="BA130" s="400"/>
      <c r="BB130" s="400"/>
      <c r="BC130" s="400"/>
      <c r="BD130" s="400"/>
      <c r="BE130" s="400"/>
      <c r="BF130" s="400"/>
      <c r="BG130" s="20"/>
      <c r="BK130" s="96">
        <v>3</v>
      </c>
      <c r="BL130" s="96">
        <v>3</v>
      </c>
      <c r="BM130" s="96">
        <v>2</v>
      </c>
      <c r="BN130" s="96">
        <v>1</v>
      </c>
      <c r="BO130" s="37"/>
      <c r="BP130" s="96">
        <v>3</v>
      </c>
      <c r="BQ130" s="96">
        <v>3</v>
      </c>
      <c r="BR130" s="96">
        <v>4</v>
      </c>
      <c r="BS130" s="96">
        <v>5</v>
      </c>
    </row>
    <row r="131" spans="1:71" ht="14.45" customHeight="1">
      <c r="A131" s="18"/>
      <c r="R131" s="460" t="str">
        <f>IF($AK$13=1,Datos!P3,IF(OR($AK$13=2,$AK$13=3,$AK$13=4),Datos!Q3,IF($AK$13=5,Datos!R3,"")))</f>
        <v/>
      </c>
      <c r="S131" s="460"/>
      <c r="T131" s="460"/>
      <c r="U131" s="460"/>
      <c r="V131" s="460"/>
      <c r="W131" s="460"/>
      <c r="Z131" s="403"/>
      <c r="AA131" s="433">
        <f>AA73</f>
        <v>4</v>
      </c>
      <c r="AB131" s="387" t="str">
        <f>IF(ISERROR(BL143=TRUE),"",IF(BL143="","",BL143))</f>
        <v/>
      </c>
      <c r="AC131" s="388"/>
      <c r="AD131" s="391" t="str">
        <f>IF(ISERROR(BM143=TRUE),"",IF(BM143="","",BM143))</f>
        <v/>
      </c>
      <c r="AE131" s="392"/>
      <c r="AF131" s="391" t="str">
        <f>IF(ISERROR(BN143=TRUE),"",IF(BN143="","",BN143))</f>
        <v/>
      </c>
      <c r="AG131" s="392"/>
      <c r="AH131" s="395" t="str">
        <f>IF(ISERROR(BO143=TRUE),"",IF(BO143="","",BO143))</f>
        <v/>
      </c>
      <c r="AI131" s="396"/>
      <c r="AJ131" s="395" t="str">
        <f>IF(ISERROR(BP143=TRUE),"",IF(BP143="","",BP143))</f>
        <v/>
      </c>
      <c r="AK131" s="396"/>
      <c r="AP131" s="400"/>
      <c r="AQ131" s="400"/>
      <c r="AR131" s="400"/>
      <c r="AS131" s="400"/>
      <c r="AT131" s="400"/>
      <c r="AU131" s="400"/>
      <c r="AV131" s="400"/>
      <c r="AW131" s="400"/>
      <c r="AX131" s="400"/>
      <c r="AY131" s="400"/>
      <c r="AZ131" s="400"/>
      <c r="BA131" s="400"/>
      <c r="BB131" s="400"/>
      <c r="BC131" s="400"/>
      <c r="BD131" s="400"/>
      <c r="BE131" s="400"/>
      <c r="BF131" s="400"/>
      <c r="BG131" s="20"/>
      <c r="BK131" s="96">
        <v>4</v>
      </c>
      <c r="BL131" s="96">
        <v>4</v>
      </c>
      <c r="BM131" s="96">
        <v>3</v>
      </c>
      <c r="BN131" s="96">
        <v>2</v>
      </c>
      <c r="BO131" s="37"/>
      <c r="BP131" s="96">
        <v>4</v>
      </c>
      <c r="BQ131" s="96">
        <v>4</v>
      </c>
      <c r="BR131" s="96">
        <v>5</v>
      </c>
      <c r="BS131" s="96">
        <v>5</v>
      </c>
    </row>
    <row r="132" spans="1:71" ht="28.5" customHeight="1">
      <c r="A132" s="18"/>
      <c r="E132" s="97" t="str">
        <f>IF(AK13=Datos!$A$6,"Nueva escala de impacto-beneficio","Nueva escala de impacto")</f>
        <v>Nueva escala de impacto</v>
      </c>
      <c r="F132" s="97"/>
      <c r="G132" s="59"/>
      <c r="H132" s="59"/>
      <c r="I132" s="59"/>
      <c r="J132" s="59"/>
      <c r="K132" s="59"/>
      <c r="L132" s="59"/>
      <c r="M132" s="59"/>
      <c r="N132" s="59"/>
      <c r="O132" s="59"/>
      <c r="P132" s="59"/>
      <c r="R132" s="460" t="str">
        <f>IF($AK$13=1,Datos!P4,IF(OR($AK$13=2,$AK$13=3,$AK$13=4),Datos!Q4,IF($AK$13=5,Datos!R4,"")))</f>
        <v/>
      </c>
      <c r="S132" s="460"/>
      <c r="T132" s="460"/>
      <c r="U132" s="460"/>
      <c r="V132" s="460"/>
      <c r="W132" s="460"/>
      <c r="Z132" s="403"/>
      <c r="AA132" s="433"/>
      <c r="AB132" s="389"/>
      <c r="AC132" s="390"/>
      <c r="AD132" s="393"/>
      <c r="AE132" s="394"/>
      <c r="AF132" s="393"/>
      <c r="AG132" s="394"/>
      <c r="AH132" s="397"/>
      <c r="AI132" s="398"/>
      <c r="AJ132" s="397"/>
      <c r="AK132" s="398"/>
      <c r="AP132" s="400"/>
      <c r="AQ132" s="400"/>
      <c r="AR132" s="400"/>
      <c r="AS132" s="400"/>
      <c r="AT132" s="400"/>
      <c r="AU132" s="400"/>
      <c r="AV132" s="400"/>
      <c r="AW132" s="400"/>
      <c r="AX132" s="400"/>
      <c r="AY132" s="400"/>
      <c r="AZ132" s="400"/>
      <c r="BA132" s="400"/>
      <c r="BB132" s="400"/>
      <c r="BC132" s="400"/>
      <c r="BD132" s="400"/>
      <c r="BE132" s="400"/>
      <c r="BF132" s="400"/>
      <c r="BG132" s="20"/>
      <c r="BK132" s="96">
        <v>5</v>
      </c>
      <c r="BL132" s="96">
        <v>5</v>
      </c>
      <c r="BM132" s="96">
        <v>4</v>
      </c>
      <c r="BN132" s="96">
        <v>3</v>
      </c>
      <c r="BO132" s="37"/>
      <c r="BP132" s="96">
        <v>5</v>
      </c>
      <c r="BQ132" s="96">
        <v>5</v>
      </c>
      <c r="BR132" s="96">
        <v>5</v>
      </c>
      <c r="BS132" s="96">
        <v>5</v>
      </c>
    </row>
    <row r="133" spans="1:71" ht="14.45" customHeight="1">
      <c r="A133" s="18"/>
      <c r="J133" s="60"/>
      <c r="K133" s="61"/>
      <c r="L133" s="61"/>
      <c r="M133" s="61"/>
      <c r="N133" s="61"/>
      <c r="O133" s="61"/>
      <c r="P133" s="62"/>
      <c r="Q133" s="63"/>
      <c r="R133" s="460" t="str">
        <f>IF($AK$13=1,Datos!P5,IF(OR($AK$13=2,$AK$13=3,$AK$13=4),Datos!Q5,IF($AK$13=5,Datos!R5,"")))</f>
        <v/>
      </c>
      <c r="S133" s="460"/>
      <c r="T133" s="460"/>
      <c r="U133" s="460"/>
      <c r="V133" s="460"/>
      <c r="W133" s="460"/>
      <c r="Z133" s="403"/>
      <c r="AA133" s="433">
        <f>AA75</f>
        <v>5</v>
      </c>
      <c r="AB133" s="391" t="str">
        <f>IF(ISERROR(BL144=TRUE),"",IF(BL144="","",BL144))</f>
        <v/>
      </c>
      <c r="AC133" s="392"/>
      <c r="AD133" s="391" t="str">
        <f>IF(ISERROR(BM144=TRUE),"",IF(BM144="","",BM144))</f>
        <v/>
      </c>
      <c r="AE133" s="392"/>
      <c r="AF133" s="395" t="str">
        <f>IF(ISERROR(BN144=TRUE),"",IF(BN144="","",BN144))</f>
        <v/>
      </c>
      <c r="AG133" s="396"/>
      <c r="AH133" s="395" t="str">
        <f>IF(ISERROR(BO144=TRUE),"",IF(BO144="","",BO144))</f>
        <v/>
      </c>
      <c r="AI133" s="396"/>
      <c r="AJ133" s="395" t="str">
        <f>IF(ISERROR(BP144=TRUE),"",IF(BP144="","",BP144))</f>
        <v/>
      </c>
      <c r="AK133" s="396"/>
      <c r="AP133" s="400"/>
      <c r="AQ133" s="400"/>
      <c r="AR133" s="400"/>
      <c r="AS133" s="400"/>
      <c r="AT133" s="400"/>
      <c r="AU133" s="400"/>
      <c r="AV133" s="400"/>
      <c r="AW133" s="400"/>
      <c r="AX133" s="400"/>
      <c r="AY133" s="400"/>
      <c r="AZ133" s="400"/>
      <c r="BA133" s="400"/>
      <c r="BB133" s="400"/>
      <c r="BC133" s="400"/>
      <c r="BD133" s="400"/>
      <c r="BE133" s="400"/>
      <c r="BF133" s="400"/>
      <c r="BG133" s="20"/>
      <c r="BK133" s="11" t="s">
        <v>485</v>
      </c>
      <c r="BL133" s="86" t="str">
        <f>IF($AK$13="","",IF($AK$13&lt;&gt;Datos!A6,(INDEX($BK$126:$BN$132,MATCH($BT$62,$BK$126:$BK$132,0),MATCH($Z$117,$BK$127:$BN$127,0)))))</f>
        <v/>
      </c>
      <c r="BP133" s="11" t="s">
        <v>485</v>
      </c>
      <c r="BQ133" s="64" t="str">
        <f>IF($AK$13="","",IF($AK$13=Datos!A6,(INDEX(BP126:BS132,MATCH($BT$62,BP126:BP132,0),MATCH($Z$117,BP127:BS127,0)))))</f>
        <v/>
      </c>
    </row>
    <row r="134" spans="1:71" ht="28.5" customHeight="1">
      <c r="A134" s="18"/>
      <c r="J134" s="507" t="str">
        <f>IF(J79="","",BU124)</f>
        <v/>
      </c>
      <c r="K134" s="507"/>
      <c r="L134" s="507"/>
      <c r="M134" s="507"/>
      <c r="N134" s="507"/>
      <c r="O134" s="507"/>
      <c r="P134" s="507"/>
      <c r="R134" s="460" t="str">
        <f>IF($AK$13=1,Datos!P6,IF(OR($AK$13=2,$AK$13=3,$AK$13=4),Datos!Q6,IF($AK$13=5,Datos!R6,"")))</f>
        <v/>
      </c>
      <c r="S134" s="460"/>
      <c r="T134" s="460"/>
      <c r="U134" s="460"/>
      <c r="V134" s="460"/>
      <c r="W134" s="460"/>
      <c r="Z134" s="404"/>
      <c r="AA134" s="433"/>
      <c r="AB134" s="393"/>
      <c r="AC134" s="394"/>
      <c r="AD134" s="393"/>
      <c r="AE134" s="394"/>
      <c r="AF134" s="397"/>
      <c r="AG134" s="398"/>
      <c r="AH134" s="397"/>
      <c r="AI134" s="398"/>
      <c r="AJ134" s="397"/>
      <c r="AK134" s="398"/>
      <c r="AP134" s="400"/>
      <c r="AQ134" s="400"/>
      <c r="AR134" s="400"/>
      <c r="AS134" s="400"/>
      <c r="AT134" s="400"/>
      <c r="AU134" s="400"/>
      <c r="AV134" s="400"/>
      <c r="AW134" s="400"/>
      <c r="AX134" s="400"/>
      <c r="AY134" s="400"/>
      <c r="AZ134" s="400"/>
      <c r="BA134" s="400"/>
      <c r="BB134" s="400"/>
      <c r="BC134" s="400"/>
      <c r="BD134" s="400"/>
      <c r="BE134" s="400"/>
      <c r="BF134" s="400"/>
      <c r="BG134" s="20"/>
      <c r="BK134" s="11" t="s">
        <v>487</v>
      </c>
      <c r="BL134" s="26" t="str">
        <f>IF($AK$13="","",IF($AK$13&lt;&gt;Datos!A6,(INDEX($BK$126:$BN$132,MATCH($BT$63,$BK$126:$BK$132,0),MATCH($AJ$117,$BK$127:$BN$127,0)))))</f>
        <v/>
      </c>
      <c r="BP134" s="11" t="s">
        <v>487</v>
      </c>
      <c r="BQ134" s="64" t="str">
        <f>IF($AK$13="","",IF($AK$13=Datos!A6,(INDEX(BP126:BS132,MATCH($BT$63,BP126:BP132,0),MATCH($AJ$117,BP127:BS127,0)))))</f>
        <v/>
      </c>
    </row>
    <row r="135" spans="1:71" ht="15" customHeight="1">
      <c r="A135" s="18"/>
      <c r="J135" s="43"/>
      <c r="K135" s="44"/>
      <c r="L135" s="44"/>
      <c r="M135" s="44"/>
      <c r="N135" s="44"/>
      <c r="O135" s="44"/>
      <c r="P135" s="45"/>
      <c r="Z135" s="48"/>
      <c r="AP135" s="141"/>
      <c r="AQ135" s="141"/>
      <c r="AR135" s="141"/>
      <c r="AS135" s="141"/>
      <c r="AT135" s="141"/>
      <c r="AU135" s="141"/>
      <c r="AV135" s="141"/>
      <c r="AW135" s="141"/>
      <c r="AX135" s="141"/>
      <c r="AY135" s="141"/>
      <c r="AZ135" s="141"/>
      <c r="BA135" s="141"/>
      <c r="BB135" s="141"/>
      <c r="BG135" s="20"/>
    </row>
    <row r="136" spans="1:71" ht="15" hidden="1" customHeight="1">
      <c r="A136" s="18"/>
      <c r="AP136" s="141"/>
      <c r="AQ136" s="141"/>
      <c r="AR136" s="141"/>
      <c r="AS136" s="141"/>
      <c r="AT136" s="141"/>
      <c r="AU136" s="141"/>
      <c r="AV136" s="141"/>
      <c r="AW136" s="141"/>
      <c r="AX136" s="141"/>
      <c r="AY136" s="141"/>
      <c r="AZ136" s="141"/>
      <c r="BA136" s="141"/>
      <c r="BB136" s="141"/>
      <c r="BG136" s="20"/>
    </row>
    <row r="137" spans="1:71" ht="15" hidden="1" customHeight="1">
      <c r="A137" s="18"/>
      <c r="Z137" s="49"/>
      <c r="BG137" s="20"/>
    </row>
    <row r="138" spans="1:71" ht="15" hidden="1" customHeight="1">
      <c r="A138" s="18"/>
      <c r="J138" s="60"/>
      <c r="K138" s="61"/>
      <c r="L138" s="61"/>
      <c r="M138" s="61"/>
      <c r="N138" s="61"/>
      <c r="O138" s="61"/>
      <c r="P138" s="62"/>
      <c r="Z138" s="49"/>
      <c r="BG138" s="20"/>
    </row>
    <row r="139" spans="1:71" ht="15" customHeight="1">
      <c r="A139" s="18"/>
      <c r="Z139" s="49"/>
      <c r="BG139" s="20"/>
      <c r="BL139" s="11" t="s">
        <v>558</v>
      </c>
    </row>
    <row r="140" spans="1:71" ht="15" customHeight="1" thickBot="1">
      <c r="A140" s="51"/>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3"/>
      <c r="AA140" s="52"/>
      <c r="AB140" s="52"/>
      <c r="AC140" s="52"/>
      <c r="AD140" s="52"/>
      <c r="AE140" s="52"/>
      <c r="AF140" s="52"/>
      <c r="AG140" s="52"/>
      <c r="AH140" s="52"/>
      <c r="AI140" s="52"/>
      <c r="AJ140" s="52"/>
      <c r="AK140" s="52"/>
      <c r="AL140" s="52"/>
      <c r="AM140" s="52"/>
      <c r="AN140" s="52"/>
      <c r="AO140" s="52"/>
      <c r="AP140" s="52"/>
      <c r="AQ140" s="52"/>
      <c r="AR140" s="52"/>
      <c r="AS140" s="52"/>
      <c r="AT140" s="52"/>
      <c r="AU140" s="52"/>
      <c r="AV140" s="52"/>
      <c r="AW140" s="52"/>
      <c r="AX140" s="52"/>
      <c r="AY140" s="52"/>
      <c r="AZ140" s="52"/>
      <c r="BA140" s="52"/>
      <c r="BB140" s="52"/>
      <c r="BC140" s="52"/>
      <c r="BD140" s="52"/>
      <c r="BE140" s="52"/>
      <c r="BF140" s="52"/>
      <c r="BG140" s="54"/>
      <c r="BK140" s="11">
        <f>AA125</f>
        <v>1</v>
      </c>
      <c r="BL140" s="26" t="str">
        <f>IF(AK13="","",IF(AND(BK66=$BU$123,$BL$65=$BU$124),"X",""))</f>
        <v/>
      </c>
      <c r="BM140" s="26" t="str">
        <f>IF(AK13="","",IF(AND(BK66=$BU$123,$BM$65=$BU$124),"X",""))</f>
        <v/>
      </c>
      <c r="BN140" s="26" t="str">
        <f>IF(AK13="","",IF(AND(BK66=$BU$123,$BN$65=$BU$124),"X",""))</f>
        <v/>
      </c>
      <c r="BO140" s="26" t="str">
        <f>IF(AK13="","",IF(AND(BK66=$BU$123,$BO$65=$BU$124),"X",""))</f>
        <v/>
      </c>
      <c r="BP140" s="26" t="str">
        <f>IF(AK13="","",IF(AND(BK66=$BU$123,$BP$65=$BU$124),"X",""))</f>
        <v/>
      </c>
    </row>
    <row r="141" spans="1:71" ht="32.25" customHeight="1" thickBot="1">
      <c r="A141" s="501" t="str">
        <f>IF(AK13=Datos!$A$6,"TRATAMIENTO DE LA OPORTUNIDAD","TRATAMIENTO DEL RIESGO")</f>
        <v>TRATAMIENTO DEL RIESGO</v>
      </c>
      <c r="B141" s="502"/>
      <c r="C141" s="502"/>
      <c r="D141" s="502"/>
      <c r="E141" s="502"/>
      <c r="F141" s="502"/>
      <c r="G141" s="502"/>
      <c r="H141" s="502"/>
      <c r="I141" s="502"/>
      <c r="J141" s="503"/>
      <c r="BF141" s="16"/>
      <c r="BG141" s="20"/>
      <c r="BK141" s="11">
        <f>AA127</f>
        <v>2</v>
      </c>
      <c r="BL141" s="26" t="str">
        <f>IF(AK13="","",IF(AND(BK67=$BU$123,$BL$65=$BU$124),"X",""))</f>
        <v/>
      </c>
      <c r="BM141" s="26" t="str">
        <f>IF(AK13="","",IF(AND(BK67=$BU$123,$BM$65=$BU$124),"X",""))</f>
        <v/>
      </c>
      <c r="BN141" s="26" t="str">
        <f>IF(AK13="","",IF(AND(BK67=$BU$123,$BN$65=$BU$124),"X",""))</f>
        <v/>
      </c>
      <c r="BO141" s="26" t="str">
        <f>IF(AK13="","",IF(AND(BK67=$BU$123,$BO$65=$BU$124),"X",""))</f>
        <v/>
      </c>
      <c r="BP141" s="26" t="str">
        <f>IF(AK13="","",IF(AND(BK67=$BU$123,$BP$65=$BU$124),"X",""))</f>
        <v/>
      </c>
    </row>
    <row r="142" spans="1:71" ht="14.45" customHeight="1">
      <c r="A142" s="65"/>
      <c r="B142" s="66"/>
      <c r="C142" s="66"/>
      <c r="D142" s="67"/>
      <c r="E142" s="67"/>
      <c r="F142" s="67"/>
      <c r="G142" s="67"/>
      <c r="H142" s="67"/>
      <c r="I142" s="67"/>
      <c r="J142" s="67"/>
      <c r="BG142" s="20"/>
      <c r="BK142" s="11">
        <f>AA129</f>
        <v>3</v>
      </c>
      <c r="BL142" s="26" t="str">
        <f>IF(AK13="","",IF(AND(BK68=$BU$123,$BL$65=$BU$124),"X",""))</f>
        <v/>
      </c>
      <c r="BM142" s="26" t="str">
        <f>IF(AK13="","",IF(AND(BK68=$BU$123,$BM$65=$BU$124),"X",""))</f>
        <v/>
      </c>
      <c r="BN142" s="26" t="str">
        <f>IF(AK13="","",IF(AND(BK68=$BU$123,$BN$65=$BU$124),"X",""))</f>
        <v/>
      </c>
      <c r="BO142" s="26" t="str">
        <f>IF(AK13="","",IF(AND(BK68=$BU$123,$BO$65=$BU$124),"X",""))</f>
        <v/>
      </c>
      <c r="BP142" s="26" t="str">
        <f>IF(AK13="","",IF(AND(BK68=$BU$123,$BP$65=$BU$124),"X",""))</f>
        <v/>
      </c>
    </row>
    <row r="143" spans="1:71" ht="15.75" thickBot="1">
      <c r="A143" s="18"/>
      <c r="D143" s="40"/>
      <c r="E143" s="41"/>
      <c r="F143" s="41"/>
      <c r="G143" s="41"/>
      <c r="H143" s="41"/>
      <c r="I143" s="41"/>
      <c r="J143" s="41"/>
      <c r="K143" s="41"/>
      <c r="L143" s="41"/>
      <c r="M143" s="41"/>
      <c r="N143" s="41"/>
      <c r="O143" s="41"/>
      <c r="P143" s="41"/>
      <c r="Q143" s="41"/>
      <c r="R143" s="41"/>
      <c r="S143" s="41"/>
      <c r="T143" s="41"/>
      <c r="U143" s="41"/>
      <c r="V143" s="41"/>
      <c r="W143" s="41"/>
      <c r="X143" s="41"/>
      <c r="Y143" s="41"/>
      <c r="Z143" s="41"/>
      <c r="AA143" s="41"/>
      <c r="AB143" s="41"/>
      <c r="AC143" s="41"/>
      <c r="AD143" s="41"/>
      <c r="AE143" s="41"/>
      <c r="AF143" s="41"/>
      <c r="AG143" s="41"/>
      <c r="AH143" s="41"/>
      <c r="AI143" s="41"/>
      <c r="AJ143" s="41"/>
      <c r="AK143" s="41"/>
      <c r="AL143" s="41"/>
      <c r="AM143" s="41"/>
      <c r="AN143" s="41"/>
      <c r="AO143" s="41"/>
      <c r="AP143" s="41"/>
      <c r="AQ143" s="41"/>
      <c r="AR143" s="41"/>
      <c r="AS143" s="41"/>
      <c r="AT143" s="41"/>
      <c r="AU143" s="41"/>
      <c r="AV143" s="41"/>
      <c r="AW143" s="41"/>
      <c r="AX143" s="41"/>
      <c r="AY143" s="41"/>
      <c r="AZ143" s="41"/>
      <c r="BA143" s="41"/>
      <c r="BB143" s="41"/>
      <c r="BC143" s="41"/>
      <c r="BD143" s="41"/>
      <c r="BE143" s="41"/>
      <c r="BF143" s="42"/>
      <c r="BG143" s="20"/>
      <c r="BK143" s="11">
        <f>AA131</f>
        <v>4</v>
      </c>
      <c r="BL143" s="26" t="str">
        <f>IF(AK13="","",IF(AND(BK69=$BU$123,$BL$65=$BU$124),"X",""))</f>
        <v/>
      </c>
      <c r="BM143" s="26" t="str">
        <f>IF(AK13="","",IF(AND(BK69=$BU$123,$BM$65=$BU$124),"X",""))</f>
        <v/>
      </c>
      <c r="BN143" s="26" t="str">
        <f>IF(AK13="","",IF(AND(BK69=$BU$123,$BN$65=$BU$124),"X",""))</f>
        <v/>
      </c>
      <c r="BO143" s="26" t="str">
        <f>IF(AK13="","",IF(AND(BK69=$BU$123,$BO$65=$BU$124),"X",""))</f>
        <v/>
      </c>
      <c r="BP143" s="26" t="str">
        <f>IF(AK13="","",IF(AND(BK69=$BU$123,$BP$65=$BU$124),"X",""))</f>
        <v/>
      </c>
    </row>
    <row r="144" spans="1:71" ht="15" customHeight="1">
      <c r="A144" s="18"/>
      <c r="D144" s="37"/>
      <c r="F144" s="19"/>
      <c r="G144" s="603" t="str">
        <f>IF(AK13=Datos!$A$6,"Manejo de la oportunidad:","Manejo del riesgo:")</f>
        <v>Manejo del riesgo:</v>
      </c>
      <c r="H144" s="603"/>
      <c r="I144" s="603"/>
      <c r="J144" s="603"/>
      <c r="K144" s="603"/>
      <c r="S144" s="68"/>
      <c r="T144" s="69"/>
      <c r="U144" s="69"/>
      <c r="V144" s="69"/>
      <c r="W144" s="70"/>
      <c r="AL144" s="68"/>
      <c r="AM144" s="69"/>
      <c r="AN144" s="69"/>
      <c r="AO144" s="69"/>
      <c r="AP144" s="69"/>
      <c r="AQ144" s="69"/>
      <c r="AR144" s="70"/>
      <c r="BF144" s="38"/>
      <c r="BG144" s="20"/>
      <c r="BK144" s="11">
        <f>AA133</f>
        <v>5</v>
      </c>
      <c r="BL144" s="26" t="str">
        <f>IF(AK13="","",IF(AND(BK70=$BU$123,$BL$65=$BU$124),"X",""))</f>
        <v/>
      </c>
      <c r="BM144" s="26" t="str">
        <f>IF(AK13="","",IF(AND(BK70=$BU$123,$BM$65=$BU$124),"X",""))</f>
        <v/>
      </c>
      <c r="BN144" s="26" t="str">
        <f>IF(AK13="","",IF(AND(BK70=$BU$123,$BN$65=$BU$124),"X",""))</f>
        <v/>
      </c>
      <c r="BO144" s="26" t="str">
        <f>IF(AK13="","",IF(AND(BK70=$BU$123,$BO$65=$BU$124),"X",""))</f>
        <v/>
      </c>
      <c r="BP144" s="26" t="str">
        <f>IF(AK13="","",IF(AND(BK70=$BU$123,$BP$65=$BU$124),"X",""))</f>
        <v/>
      </c>
    </row>
    <row r="145" spans="1:68" ht="21.95" customHeight="1">
      <c r="A145" s="18"/>
      <c r="D145" s="71"/>
      <c r="E145" s="19"/>
      <c r="F145" s="19"/>
      <c r="G145" s="603"/>
      <c r="H145" s="603"/>
      <c r="I145" s="603"/>
      <c r="J145" s="603"/>
      <c r="K145" s="603"/>
      <c r="S145" s="72"/>
      <c r="T145" s="598"/>
      <c r="U145" s="599"/>
      <c r="V145" s="600" t="str">
        <f>IF(AK13=Datos!$A$6,"Fortalecer","Reducir")</f>
        <v>Reducir</v>
      </c>
      <c r="W145" s="601"/>
      <c r="AL145" s="72"/>
      <c r="AM145" s="602"/>
      <c r="AN145" s="602"/>
      <c r="AO145" s="600" t="str">
        <f>IF(AK13=Datos!$A$6,"Aceptar","Aceptar")</f>
        <v>Aceptar</v>
      </c>
      <c r="AP145" s="603"/>
      <c r="AQ145" s="603"/>
      <c r="AR145" s="601"/>
      <c r="BF145" s="38"/>
      <c r="BG145" s="20"/>
      <c r="BL145" s="11">
        <v>1</v>
      </c>
      <c r="BM145" s="11">
        <v>2</v>
      </c>
      <c r="BN145" s="11">
        <v>3</v>
      </c>
      <c r="BO145" s="11">
        <v>4</v>
      </c>
      <c r="BP145" s="11">
        <v>5</v>
      </c>
    </row>
    <row r="146" spans="1:68" ht="24" customHeight="1" thickBot="1">
      <c r="A146" s="18"/>
      <c r="D146" s="37"/>
      <c r="E146" s="19"/>
      <c r="F146" s="19"/>
      <c r="G146" s="603"/>
      <c r="H146" s="603"/>
      <c r="I146" s="603"/>
      <c r="J146" s="603"/>
      <c r="K146" s="603"/>
      <c r="S146" s="73"/>
      <c r="T146" s="74"/>
      <c r="U146" s="74"/>
      <c r="V146" s="74"/>
      <c r="W146" s="75"/>
      <c r="AL146" s="73"/>
      <c r="AM146" s="74"/>
      <c r="AN146" s="74"/>
      <c r="AO146" s="74"/>
      <c r="AP146" s="74"/>
      <c r="AQ146" s="74"/>
      <c r="AR146" s="75"/>
      <c r="BF146" s="38"/>
      <c r="BG146" s="20"/>
    </row>
    <row r="147" spans="1:68" ht="15.75" customHeight="1">
      <c r="A147" s="18"/>
      <c r="D147" s="43"/>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4"/>
      <c r="AH147" s="44"/>
      <c r="AI147" s="44"/>
      <c r="AJ147" s="44"/>
      <c r="AK147" s="44"/>
      <c r="AL147" s="44"/>
      <c r="AM147" s="44"/>
      <c r="AN147" s="44"/>
      <c r="AO147" s="44"/>
      <c r="AP147" s="44"/>
      <c r="AQ147" s="44"/>
      <c r="AR147" s="44"/>
      <c r="AS147" s="44"/>
      <c r="AT147" s="44"/>
      <c r="AU147" s="44"/>
      <c r="AV147" s="44"/>
      <c r="AW147" s="44"/>
      <c r="AX147" s="44"/>
      <c r="AY147" s="44"/>
      <c r="AZ147" s="44"/>
      <c r="BA147" s="44"/>
      <c r="BB147" s="44"/>
      <c r="BC147" s="44"/>
      <c r="BD147" s="44"/>
      <c r="BE147" s="44"/>
      <c r="BF147" s="45"/>
      <c r="BG147" s="20"/>
    </row>
    <row r="148" spans="1:68" ht="21.95" customHeight="1">
      <c r="A148" s="18"/>
      <c r="BG148" s="20"/>
    </row>
    <row r="149" spans="1:68" ht="90.6" customHeight="1">
      <c r="A149" s="18"/>
      <c r="D149" s="603" t="s">
        <v>559</v>
      </c>
      <c r="E149" s="603"/>
      <c r="F149" s="603"/>
      <c r="G149" s="603"/>
      <c r="H149" s="603"/>
      <c r="I149" s="603"/>
      <c r="J149" s="603"/>
      <c r="L149" s="644" t="s">
        <v>560</v>
      </c>
      <c r="M149" s="644"/>
      <c r="N149" s="644"/>
      <c r="O149" s="644"/>
      <c r="P149" s="644"/>
      <c r="Q149" s="644"/>
      <c r="R149" s="644"/>
      <c r="S149" s="644"/>
      <c r="T149" s="644"/>
      <c r="U149" s="644"/>
      <c r="V149" s="644"/>
      <c r="W149" s="644"/>
      <c r="X149" s="644"/>
      <c r="Y149" s="644"/>
      <c r="Z149" s="644"/>
      <c r="AA149" s="644"/>
      <c r="AB149" s="644"/>
      <c r="AC149" s="644"/>
      <c r="AD149" s="644"/>
      <c r="AE149" s="644"/>
      <c r="AF149" s="644"/>
      <c r="AG149" s="644"/>
      <c r="AH149" s="644"/>
      <c r="AI149" s="644"/>
      <c r="AJ149" s="644"/>
      <c r="AK149" s="644"/>
      <c r="AL149" s="644"/>
      <c r="AM149" s="644"/>
      <c r="AN149" s="644"/>
      <c r="AO149" s="644"/>
      <c r="AP149" s="644"/>
      <c r="AQ149" s="644"/>
      <c r="AR149" s="644"/>
      <c r="AS149" s="644"/>
      <c r="AT149" s="644"/>
      <c r="AU149" s="644"/>
      <c r="AV149" s="644"/>
      <c r="AW149" s="644"/>
      <c r="AX149" s="644"/>
      <c r="AY149" s="644"/>
      <c r="AZ149" s="644"/>
      <c r="BA149" s="644"/>
      <c r="BB149" s="644"/>
      <c r="BC149" s="644"/>
      <c r="BD149" s="644"/>
      <c r="BE149" s="644"/>
      <c r="BF149" s="644"/>
      <c r="BG149" s="20"/>
    </row>
    <row r="150" spans="1:68" ht="29.45" customHeight="1">
      <c r="A150" s="18"/>
      <c r="D150" s="603"/>
      <c r="E150" s="603"/>
      <c r="F150" s="603"/>
      <c r="G150" s="603"/>
      <c r="H150" s="603"/>
      <c r="I150" s="603"/>
      <c r="J150" s="603"/>
      <c r="L150" s="644"/>
      <c r="M150" s="644"/>
      <c r="N150" s="644"/>
      <c r="O150" s="644"/>
      <c r="P150" s="644"/>
      <c r="Q150" s="644"/>
      <c r="R150" s="644"/>
      <c r="S150" s="644"/>
      <c r="T150" s="644"/>
      <c r="U150" s="644"/>
      <c r="V150" s="644"/>
      <c r="W150" s="644"/>
      <c r="X150" s="644"/>
      <c r="Y150" s="644"/>
      <c r="Z150" s="644"/>
      <c r="AA150" s="644"/>
      <c r="AB150" s="644"/>
      <c r="AC150" s="644"/>
      <c r="AD150" s="644"/>
      <c r="AE150" s="644"/>
      <c r="AF150" s="644"/>
      <c r="AG150" s="644"/>
      <c r="AH150" s="644"/>
      <c r="AI150" s="644"/>
      <c r="AJ150" s="644"/>
      <c r="AK150" s="644"/>
      <c r="AL150" s="644"/>
      <c r="AM150" s="644"/>
      <c r="AN150" s="644"/>
      <c r="AO150" s="644"/>
      <c r="AP150" s="644"/>
      <c r="AQ150" s="644"/>
      <c r="AR150" s="644"/>
      <c r="AS150" s="644"/>
      <c r="AT150" s="644"/>
      <c r="AU150" s="644"/>
      <c r="AV150" s="644"/>
      <c r="AW150" s="644"/>
      <c r="AX150" s="644"/>
      <c r="AY150" s="644"/>
      <c r="AZ150" s="644"/>
      <c r="BA150" s="644"/>
      <c r="BB150" s="644"/>
      <c r="BC150" s="644"/>
      <c r="BD150" s="644"/>
      <c r="BE150" s="644"/>
      <c r="BF150" s="644"/>
      <c r="BG150" s="20"/>
    </row>
    <row r="151" spans="1:68" ht="15.95" customHeight="1">
      <c r="A151" s="18"/>
      <c r="BG151" s="20"/>
    </row>
    <row r="152" spans="1:68" ht="31.9" customHeight="1">
      <c r="A152" s="18"/>
      <c r="D152" s="493" t="s">
        <v>561</v>
      </c>
      <c r="E152" s="493"/>
      <c r="F152" s="493"/>
      <c r="G152" s="493"/>
      <c r="H152" s="493"/>
      <c r="I152" s="493"/>
      <c r="J152" s="493"/>
      <c r="K152" s="493"/>
      <c r="L152" s="493"/>
      <c r="M152" s="493"/>
      <c r="N152" s="493"/>
      <c r="O152" s="493"/>
      <c r="P152" s="493"/>
      <c r="Q152" s="493"/>
      <c r="R152" s="493"/>
      <c r="S152" s="493"/>
      <c r="T152" s="493"/>
      <c r="U152" s="493"/>
      <c r="V152" s="493"/>
      <c r="W152" s="493"/>
      <c r="X152" s="493"/>
      <c r="Y152" s="493"/>
      <c r="Z152" s="493"/>
      <c r="AA152" s="493"/>
      <c r="AB152" s="493"/>
      <c r="AC152" s="493"/>
      <c r="AD152" s="493"/>
      <c r="AE152" s="493"/>
      <c r="AF152" s="493"/>
      <c r="AG152" s="493"/>
      <c r="AH152" s="493"/>
      <c r="AI152" s="493"/>
      <c r="AJ152" s="493"/>
      <c r="AK152" s="493"/>
      <c r="AL152" s="493"/>
      <c r="AM152" s="493"/>
      <c r="AN152" s="493"/>
      <c r="AO152" s="493"/>
      <c r="AP152" s="493"/>
      <c r="AQ152" s="493"/>
      <c r="AR152" s="493"/>
      <c r="AS152" s="493"/>
      <c r="AT152" s="493"/>
      <c r="AU152" s="493"/>
      <c r="AV152" s="493"/>
      <c r="AW152" s="493"/>
      <c r="AX152" s="493"/>
      <c r="AY152" s="493"/>
      <c r="AZ152" s="493"/>
      <c r="BA152" s="493"/>
      <c r="BB152" s="493"/>
      <c r="BC152" s="493"/>
      <c r="BD152" s="493"/>
      <c r="BE152" s="493"/>
      <c r="BF152" s="493"/>
      <c r="BG152" s="651"/>
    </row>
    <row r="153" spans="1:68" ht="20.100000000000001" customHeight="1">
      <c r="A153" s="18"/>
      <c r="D153" s="605" t="s">
        <v>562</v>
      </c>
      <c r="E153" s="605"/>
      <c r="F153" s="605"/>
      <c r="G153" s="605"/>
      <c r="H153" s="605"/>
      <c r="I153" s="605"/>
      <c r="J153" s="605"/>
      <c r="K153" s="605"/>
      <c r="L153" s="605"/>
      <c r="M153" s="605"/>
      <c r="N153" s="605"/>
      <c r="O153" s="605"/>
      <c r="P153" s="605"/>
      <c r="Q153" s="605"/>
      <c r="R153" s="605"/>
      <c r="S153" s="605"/>
      <c r="T153" s="605"/>
      <c r="U153" s="605"/>
      <c r="V153" s="649" t="s">
        <v>563</v>
      </c>
      <c r="W153" s="649"/>
      <c r="X153" s="649"/>
      <c r="Y153" s="649"/>
      <c r="Z153" s="649"/>
      <c r="AA153" s="649"/>
      <c r="AB153" s="649"/>
      <c r="AC153" s="649"/>
      <c r="AD153" s="649"/>
      <c r="AE153" s="649"/>
      <c r="AF153" s="649"/>
      <c r="AG153" s="649"/>
      <c r="AH153" s="649"/>
      <c r="AI153" s="649"/>
      <c r="AJ153" s="649"/>
      <c r="AK153" s="649"/>
      <c r="AL153" s="649"/>
      <c r="AM153" s="649"/>
      <c r="AN153" s="649"/>
      <c r="AO153" s="649"/>
      <c r="AP153" s="649"/>
      <c r="AQ153" s="649"/>
      <c r="AR153" s="649"/>
      <c r="AS153" s="649"/>
      <c r="AT153" s="649"/>
      <c r="AU153" s="649"/>
      <c r="AV153" s="649"/>
      <c r="AW153" s="649"/>
      <c r="AX153" s="649"/>
      <c r="AY153" s="649"/>
      <c r="AZ153" s="649"/>
      <c r="BA153" s="649"/>
      <c r="BB153" s="649"/>
      <c r="BC153" s="649"/>
      <c r="BD153" s="649"/>
      <c r="BE153" s="649"/>
      <c r="BF153" s="649"/>
      <c r="BG153" s="650"/>
    </row>
    <row r="154" spans="1:68" ht="20.100000000000001" customHeight="1">
      <c r="A154" s="18"/>
      <c r="D154" s="606"/>
      <c r="E154" s="606"/>
      <c r="F154" s="606"/>
      <c r="G154" s="606"/>
      <c r="H154" s="606"/>
      <c r="I154" s="606"/>
      <c r="J154" s="606"/>
      <c r="K154" s="606"/>
      <c r="L154" s="606"/>
      <c r="M154" s="606"/>
      <c r="N154" s="606"/>
      <c r="O154" s="606"/>
      <c r="P154" s="606"/>
      <c r="Q154" s="606"/>
      <c r="R154" s="606"/>
      <c r="S154" s="606"/>
      <c r="T154" s="606"/>
      <c r="U154" s="606"/>
      <c r="V154" s="604" t="s">
        <v>564</v>
      </c>
      <c r="W154" s="604"/>
      <c r="X154" s="604"/>
      <c r="Y154" s="604"/>
      <c r="Z154" s="604"/>
      <c r="AA154" s="604"/>
      <c r="AB154" s="604"/>
      <c r="AC154" s="604"/>
      <c r="AD154" s="604"/>
      <c r="AE154" s="604"/>
      <c r="AF154" s="604"/>
      <c r="AG154" s="604"/>
      <c r="AH154" s="604" t="s">
        <v>565</v>
      </c>
      <c r="AI154" s="604"/>
      <c r="AJ154" s="604"/>
      <c r="AK154" s="604"/>
      <c r="AL154" s="604"/>
      <c r="AM154" s="604"/>
      <c r="AN154" s="604"/>
      <c r="AO154" s="604"/>
      <c r="AP154" s="604"/>
      <c r="AQ154" s="604" t="s">
        <v>566</v>
      </c>
      <c r="AR154" s="604"/>
      <c r="AS154" s="604"/>
      <c r="AT154" s="604"/>
      <c r="AU154" s="604"/>
      <c r="AV154" s="604"/>
      <c r="AW154" s="604"/>
      <c r="AX154" s="604"/>
      <c r="AY154" s="604"/>
      <c r="AZ154" s="604"/>
      <c r="BA154" s="604" t="s">
        <v>567</v>
      </c>
      <c r="BB154" s="604"/>
      <c r="BC154" s="604"/>
      <c r="BD154" s="604"/>
      <c r="BE154" s="604"/>
      <c r="BF154" s="604"/>
      <c r="BG154" s="182" t="s">
        <v>568</v>
      </c>
    </row>
    <row r="155" spans="1:68" ht="14.25" customHeight="1">
      <c r="A155" s="18"/>
      <c r="D155" s="408" t="s">
        <v>569</v>
      </c>
      <c r="E155" s="413" t="str">
        <f>IF(D87="","",IF(AT87&lt;&gt;Datos!$AO$2,D87,""))</f>
        <v/>
      </c>
      <c r="F155" s="414"/>
      <c r="G155" s="414"/>
      <c r="H155" s="414"/>
      <c r="I155" s="414"/>
      <c r="J155" s="414"/>
      <c r="K155" s="414"/>
      <c r="L155" s="414"/>
      <c r="M155" s="414"/>
      <c r="N155" s="414"/>
      <c r="O155" s="414"/>
      <c r="P155" s="414"/>
      <c r="Q155" s="414"/>
      <c r="R155" s="414"/>
      <c r="S155" s="414"/>
      <c r="T155" s="414"/>
      <c r="U155" s="415"/>
      <c r="V155" s="400"/>
      <c r="W155" s="400"/>
      <c r="X155" s="400"/>
      <c r="Y155" s="400"/>
      <c r="Z155" s="400"/>
      <c r="AA155" s="400"/>
      <c r="AB155" s="400"/>
      <c r="AC155" s="400"/>
      <c r="AD155" s="400"/>
      <c r="AE155" s="400"/>
      <c r="AF155" s="400"/>
      <c r="AG155" s="400"/>
      <c r="AH155" s="406"/>
      <c r="AI155" s="406"/>
      <c r="AJ155" s="406"/>
      <c r="AK155" s="406"/>
      <c r="AL155" s="406"/>
      <c r="AM155" s="406"/>
      <c r="AN155" s="406"/>
      <c r="AO155" s="406"/>
      <c r="AP155" s="428"/>
      <c r="AQ155" s="400"/>
      <c r="AR155" s="400"/>
      <c r="AS155" s="400"/>
      <c r="AT155" s="400"/>
      <c r="AU155" s="400"/>
      <c r="AV155" s="400"/>
      <c r="AW155" s="400"/>
      <c r="AX155" s="400"/>
      <c r="AY155" s="400"/>
      <c r="AZ155" s="400"/>
      <c r="BA155" s="400"/>
      <c r="BB155" s="400"/>
      <c r="BC155" s="400"/>
      <c r="BD155" s="400"/>
      <c r="BE155" s="400"/>
      <c r="BF155" s="400"/>
      <c r="BG155" s="400"/>
      <c r="BH155" s="400"/>
      <c r="BI155" s="400"/>
      <c r="BJ155" s="400"/>
      <c r="BK155" s="400"/>
      <c r="BL155" s="400"/>
    </row>
    <row r="156" spans="1:68" ht="14.25" customHeight="1">
      <c r="A156" s="18"/>
      <c r="D156" s="409"/>
      <c r="E156" s="413" t="str">
        <f>IF(D88="","",IF(AT88&lt;&gt;Datos!$AO$2,D88,""))</f>
        <v/>
      </c>
      <c r="F156" s="414"/>
      <c r="G156" s="414"/>
      <c r="H156" s="414"/>
      <c r="I156" s="414"/>
      <c r="J156" s="414"/>
      <c r="K156" s="414"/>
      <c r="L156" s="414"/>
      <c r="M156" s="414"/>
      <c r="N156" s="414"/>
      <c r="O156" s="414"/>
      <c r="P156" s="414"/>
      <c r="Q156" s="414"/>
      <c r="R156" s="414"/>
      <c r="S156" s="414"/>
      <c r="T156" s="414"/>
      <c r="U156" s="415"/>
      <c r="V156" s="400"/>
      <c r="W156" s="400"/>
      <c r="X156" s="400"/>
      <c r="Y156" s="400"/>
      <c r="Z156" s="400"/>
      <c r="AA156" s="400"/>
      <c r="AB156" s="400"/>
      <c r="AC156" s="400"/>
      <c r="AD156" s="400"/>
      <c r="AE156" s="400"/>
      <c r="AF156" s="400"/>
      <c r="AG156" s="400"/>
      <c r="AH156" s="406"/>
      <c r="AI156" s="406"/>
      <c r="AJ156" s="406"/>
      <c r="AK156" s="406"/>
      <c r="AL156" s="406"/>
      <c r="AM156" s="406"/>
      <c r="AN156" s="406"/>
      <c r="AO156" s="406"/>
      <c r="AP156" s="428"/>
      <c r="AQ156" s="400"/>
      <c r="AR156" s="400"/>
      <c r="AS156" s="400"/>
      <c r="AT156" s="400"/>
      <c r="AU156" s="400"/>
      <c r="AV156" s="400"/>
      <c r="AW156" s="400"/>
      <c r="AX156" s="400"/>
      <c r="AY156" s="400"/>
      <c r="AZ156" s="400"/>
      <c r="BA156" s="400"/>
      <c r="BB156" s="400"/>
      <c r="BC156" s="400"/>
      <c r="BD156" s="400"/>
      <c r="BE156" s="400"/>
      <c r="BF156" s="400"/>
      <c r="BG156" s="258"/>
    </row>
    <row r="157" spans="1:68" ht="14.25" customHeight="1">
      <c r="A157" s="18"/>
      <c r="D157" s="409"/>
      <c r="E157" s="413" t="str">
        <f>IF(D89="","",IF(AT89&lt;&gt;Datos!$AO$2,D89,""))</f>
        <v/>
      </c>
      <c r="F157" s="414"/>
      <c r="G157" s="414"/>
      <c r="H157" s="414"/>
      <c r="I157" s="414"/>
      <c r="J157" s="414"/>
      <c r="K157" s="414"/>
      <c r="L157" s="414"/>
      <c r="M157" s="414"/>
      <c r="N157" s="414"/>
      <c r="O157" s="414"/>
      <c r="P157" s="414"/>
      <c r="Q157" s="414"/>
      <c r="R157" s="414"/>
      <c r="S157" s="414"/>
      <c r="T157" s="414"/>
      <c r="U157" s="415"/>
      <c r="V157" s="400"/>
      <c r="W157" s="400"/>
      <c r="X157" s="400"/>
      <c r="Y157" s="400"/>
      <c r="Z157" s="400"/>
      <c r="AA157" s="400"/>
      <c r="AB157" s="400"/>
      <c r="AC157" s="400"/>
      <c r="AD157" s="400"/>
      <c r="AE157" s="400"/>
      <c r="AF157" s="400"/>
      <c r="AG157" s="400"/>
      <c r="AH157" s="406"/>
      <c r="AI157" s="406"/>
      <c r="AJ157" s="406"/>
      <c r="AK157" s="406"/>
      <c r="AL157" s="406"/>
      <c r="AM157" s="406"/>
      <c r="AN157" s="406"/>
      <c r="AO157" s="406"/>
      <c r="AP157" s="428"/>
      <c r="AQ157" s="400"/>
      <c r="AR157" s="400"/>
      <c r="AS157" s="400"/>
      <c r="AT157" s="400"/>
      <c r="AU157" s="400"/>
      <c r="AV157" s="400"/>
      <c r="AW157" s="400"/>
      <c r="AX157" s="400"/>
      <c r="AY157" s="400"/>
      <c r="AZ157" s="400"/>
      <c r="BA157" s="400"/>
      <c r="BB157" s="400"/>
      <c r="BC157" s="400"/>
      <c r="BD157" s="400"/>
      <c r="BE157" s="400"/>
      <c r="BF157" s="400"/>
      <c r="BG157" s="258"/>
    </row>
    <row r="158" spans="1:68" ht="14.25" customHeight="1">
      <c r="A158" s="18"/>
      <c r="D158" s="409"/>
      <c r="E158" s="413" t="str">
        <f>IF(D90="","",IF(AT90&lt;&gt;Datos!$AO$2,D90,""))</f>
        <v/>
      </c>
      <c r="F158" s="414"/>
      <c r="G158" s="414"/>
      <c r="H158" s="414"/>
      <c r="I158" s="414"/>
      <c r="J158" s="414"/>
      <c r="K158" s="414"/>
      <c r="L158" s="414"/>
      <c r="M158" s="414"/>
      <c r="N158" s="414"/>
      <c r="O158" s="414"/>
      <c r="P158" s="414"/>
      <c r="Q158" s="414"/>
      <c r="R158" s="414"/>
      <c r="S158" s="414"/>
      <c r="T158" s="414"/>
      <c r="U158" s="415"/>
      <c r="V158" s="400"/>
      <c r="W158" s="400"/>
      <c r="X158" s="400"/>
      <c r="Y158" s="400"/>
      <c r="Z158" s="400"/>
      <c r="AA158" s="400"/>
      <c r="AB158" s="400"/>
      <c r="AC158" s="400"/>
      <c r="AD158" s="400"/>
      <c r="AE158" s="400"/>
      <c r="AF158" s="400"/>
      <c r="AG158" s="400"/>
      <c r="AH158" s="406"/>
      <c r="AI158" s="406"/>
      <c r="AJ158" s="406"/>
      <c r="AK158" s="406"/>
      <c r="AL158" s="406"/>
      <c r="AM158" s="406"/>
      <c r="AN158" s="406"/>
      <c r="AO158" s="406"/>
      <c r="AP158" s="428"/>
      <c r="AQ158" s="400"/>
      <c r="AR158" s="400"/>
      <c r="AS158" s="400"/>
      <c r="AT158" s="400"/>
      <c r="AU158" s="400"/>
      <c r="AV158" s="400"/>
      <c r="AW158" s="400"/>
      <c r="AX158" s="400"/>
      <c r="AY158" s="400"/>
      <c r="AZ158" s="400"/>
      <c r="BA158" s="400"/>
      <c r="BB158" s="400"/>
      <c r="BC158" s="400"/>
      <c r="BD158" s="400"/>
      <c r="BE158" s="400"/>
      <c r="BF158" s="400"/>
      <c r="BG158" s="258"/>
    </row>
    <row r="159" spans="1:68" ht="14.25" customHeight="1">
      <c r="A159" s="18"/>
      <c r="D159" s="409"/>
      <c r="E159" s="413" t="str">
        <f>IF(D91="","",IF(AT91&lt;&gt;Datos!$AO$2,D91,""))</f>
        <v/>
      </c>
      <c r="F159" s="414"/>
      <c r="G159" s="414"/>
      <c r="H159" s="414"/>
      <c r="I159" s="414"/>
      <c r="J159" s="414"/>
      <c r="K159" s="414"/>
      <c r="L159" s="414"/>
      <c r="M159" s="414"/>
      <c r="N159" s="414"/>
      <c r="O159" s="414"/>
      <c r="P159" s="414"/>
      <c r="Q159" s="414"/>
      <c r="R159" s="414"/>
      <c r="S159" s="414"/>
      <c r="T159" s="414"/>
      <c r="U159" s="415"/>
      <c r="V159" s="400"/>
      <c r="W159" s="400"/>
      <c r="X159" s="400"/>
      <c r="Y159" s="400"/>
      <c r="Z159" s="400"/>
      <c r="AA159" s="400"/>
      <c r="AB159" s="400"/>
      <c r="AC159" s="400"/>
      <c r="AD159" s="400"/>
      <c r="AE159" s="400"/>
      <c r="AF159" s="400"/>
      <c r="AG159" s="400"/>
      <c r="AH159" s="406"/>
      <c r="AI159" s="406"/>
      <c r="AJ159" s="406"/>
      <c r="AK159" s="406"/>
      <c r="AL159" s="406"/>
      <c r="AM159" s="406"/>
      <c r="AN159" s="406"/>
      <c r="AO159" s="406"/>
      <c r="AP159" s="428"/>
      <c r="AQ159" s="400"/>
      <c r="AR159" s="400"/>
      <c r="AS159" s="400"/>
      <c r="AT159" s="400"/>
      <c r="AU159" s="400"/>
      <c r="AV159" s="400"/>
      <c r="AW159" s="400"/>
      <c r="AX159" s="400"/>
      <c r="AY159" s="400"/>
      <c r="AZ159" s="400"/>
      <c r="BA159" s="400"/>
      <c r="BB159" s="400"/>
      <c r="BC159" s="400"/>
      <c r="BD159" s="400"/>
      <c r="BE159" s="400"/>
      <c r="BF159" s="400"/>
      <c r="BG159" s="258"/>
    </row>
    <row r="160" spans="1:68" ht="14.25" customHeight="1">
      <c r="A160" s="18"/>
      <c r="D160" s="409"/>
      <c r="E160" s="413" t="str">
        <f>IF(D92="","",IF(AT92&lt;&gt;Datos!$AO$2,D92,""))</f>
        <v/>
      </c>
      <c r="F160" s="414"/>
      <c r="G160" s="414"/>
      <c r="H160" s="414"/>
      <c r="I160" s="414"/>
      <c r="J160" s="414"/>
      <c r="K160" s="414"/>
      <c r="L160" s="414"/>
      <c r="M160" s="414"/>
      <c r="N160" s="414"/>
      <c r="O160" s="414"/>
      <c r="P160" s="414"/>
      <c r="Q160" s="414"/>
      <c r="R160" s="414"/>
      <c r="S160" s="414"/>
      <c r="T160" s="414"/>
      <c r="U160" s="415"/>
      <c r="V160" s="400"/>
      <c r="W160" s="400"/>
      <c r="X160" s="400"/>
      <c r="Y160" s="400"/>
      <c r="Z160" s="400"/>
      <c r="AA160" s="400"/>
      <c r="AB160" s="400"/>
      <c r="AC160" s="400"/>
      <c r="AD160" s="400"/>
      <c r="AE160" s="400"/>
      <c r="AF160" s="400"/>
      <c r="AG160" s="400"/>
      <c r="AH160" s="406"/>
      <c r="AI160" s="406"/>
      <c r="AJ160" s="406"/>
      <c r="AK160" s="406"/>
      <c r="AL160" s="406"/>
      <c r="AM160" s="406"/>
      <c r="AN160" s="406"/>
      <c r="AO160" s="406"/>
      <c r="AP160" s="428"/>
      <c r="AQ160" s="400"/>
      <c r="AR160" s="400"/>
      <c r="AS160" s="400"/>
      <c r="AT160" s="400"/>
      <c r="AU160" s="400"/>
      <c r="AV160" s="400"/>
      <c r="AW160" s="400"/>
      <c r="AX160" s="400"/>
      <c r="AY160" s="400"/>
      <c r="AZ160" s="400"/>
      <c r="BA160" s="400"/>
      <c r="BB160" s="400"/>
      <c r="BC160" s="400"/>
      <c r="BD160" s="400"/>
      <c r="BE160" s="400"/>
      <c r="BF160" s="400"/>
      <c r="BG160" s="258"/>
    </row>
    <row r="161" spans="1:64" ht="14.25" customHeight="1">
      <c r="A161" s="18"/>
      <c r="D161" s="408"/>
      <c r="E161" s="413" t="str">
        <f>IF(D93="","",IF(AT93&lt;&gt;Datos!$AO$2,D93,""))</f>
        <v/>
      </c>
      <c r="F161" s="414"/>
      <c r="G161" s="414"/>
      <c r="H161" s="414"/>
      <c r="I161" s="414"/>
      <c r="J161" s="414"/>
      <c r="K161" s="414"/>
      <c r="L161" s="414"/>
      <c r="M161" s="414"/>
      <c r="N161" s="414"/>
      <c r="O161" s="414"/>
      <c r="P161" s="414"/>
      <c r="Q161" s="414"/>
      <c r="R161" s="414"/>
      <c r="S161" s="414"/>
      <c r="T161" s="414"/>
      <c r="U161" s="415"/>
      <c r="V161" s="400"/>
      <c r="W161" s="400"/>
      <c r="X161" s="400"/>
      <c r="Y161" s="400"/>
      <c r="Z161" s="400"/>
      <c r="AA161" s="400"/>
      <c r="AB161" s="400"/>
      <c r="AC161" s="400"/>
      <c r="AD161" s="400"/>
      <c r="AE161" s="400"/>
      <c r="AF161" s="400"/>
      <c r="AG161" s="400"/>
      <c r="AH161" s="406"/>
      <c r="AI161" s="406"/>
      <c r="AJ161" s="406"/>
      <c r="AK161" s="406"/>
      <c r="AL161" s="406"/>
      <c r="AM161" s="406"/>
      <c r="AN161" s="406"/>
      <c r="AO161" s="406"/>
      <c r="AP161" s="428"/>
      <c r="AQ161" s="400"/>
      <c r="AR161" s="400"/>
      <c r="AS161" s="400"/>
      <c r="AT161" s="400"/>
      <c r="AU161" s="400"/>
      <c r="AV161" s="400"/>
      <c r="AW161" s="400"/>
      <c r="AX161" s="400"/>
      <c r="AY161" s="400"/>
      <c r="AZ161" s="400"/>
      <c r="BA161" s="400"/>
      <c r="BB161" s="400"/>
      <c r="BC161" s="400"/>
      <c r="BD161" s="400"/>
      <c r="BE161" s="400"/>
      <c r="BF161" s="400"/>
      <c r="BG161" s="258"/>
    </row>
    <row r="162" spans="1:64" ht="14.25" customHeight="1">
      <c r="A162" s="18"/>
      <c r="D162" s="408"/>
      <c r="E162" s="413" t="str">
        <f>IF(D94="","",IF(AT94&lt;&gt;Datos!$AO$2,D94,""))</f>
        <v/>
      </c>
      <c r="F162" s="414"/>
      <c r="G162" s="414"/>
      <c r="H162" s="414"/>
      <c r="I162" s="414"/>
      <c r="J162" s="414"/>
      <c r="K162" s="414"/>
      <c r="L162" s="414"/>
      <c r="M162" s="414"/>
      <c r="N162" s="414"/>
      <c r="O162" s="414"/>
      <c r="P162" s="414"/>
      <c r="Q162" s="414"/>
      <c r="R162" s="414"/>
      <c r="S162" s="414"/>
      <c r="T162" s="414"/>
      <c r="U162" s="415"/>
      <c r="V162" s="400"/>
      <c r="W162" s="400"/>
      <c r="X162" s="400"/>
      <c r="Y162" s="400"/>
      <c r="Z162" s="400"/>
      <c r="AA162" s="400"/>
      <c r="AB162" s="400"/>
      <c r="AC162" s="400"/>
      <c r="AD162" s="400"/>
      <c r="AE162" s="400"/>
      <c r="AF162" s="400"/>
      <c r="AG162" s="400"/>
      <c r="AH162" s="406"/>
      <c r="AI162" s="406"/>
      <c r="AJ162" s="406"/>
      <c r="AK162" s="406"/>
      <c r="AL162" s="406"/>
      <c r="AM162" s="406"/>
      <c r="AN162" s="406"/>
      <c r="AO162" s="406"/>
      <c r="AP162" s="428"/>
      <c r="AQ162" s="400"/>
      <c r="AR162" s="400"/>
      <c r="AS162" s="400"/>
      <c r="AT162" s="400"/>
      <c r="AU162" s="400"/>
      <c r="AV162" s="400"/>
      <c r="AW162" s="400"/>
      <c r="AX162" s="400"/>
      <c r="AY162" s="400"/>
      <c r="AZ162" s="400"/>
      <c r="BA162" s="400"/>
      <c r="BB162" s="400"/>
      <c r="BC162" s="400"/>
      <c r="BD162" s="400"/>
      <c r="BE162" s="400"/>
      <c r="BF162" s="400"/>
      <c r="BG162" s="258"/>
    </row>
    <row r="163" spans="1:64" ht="14.25" customHeight="1">
      <c r="A163" s="18"/>
      <c r="D163" s="408"/>
      <c r="E163" s="413" t="str">
        <f>IF(D95="","",IF(AT95&lt;&gt;Datos!$AO$2,D95,""))</f>
        <v/>
      </c>
      <c r="F163" s="414"/>
      <c r="G163" s="414"/>
      <c r="H163" s="414"/>
      <c r="I163" s="414"/>
      <c r="J163" s="414"/>
      <c r="K163" s="414"/>
      <c r="L163" s="414"/>
      <c r="M163" s="414"/>
      <c r="N163" s="414"/>
      <c r="O163" s="414"/>
      <c r="P163" s="414"/>
      <c r="Q163" s="414"/>
      <c r="R163" s="414"/>
      <c r="S163" s="414"/>
      <c r="T163" s="414"/>
      <c r="U163" s="415"/>
      <c r="V163" s="400"/>
      <c r="W163" s="400"/>
      <c r="X163" s="400"/>
      <c r="Y163" s="400"/>
      <c r="Z163" s="400"/>
      <c r="AA163" s="400"/>
      <c r="AB163" s="400"/>
      <c r="AC163" s="400"/>
      <c r="AD163" s="400"/>
      <c r="AE163" s="400"/>
      <c r="AF163" s="400"/>
      <c r="AG163" s="400"/>
      <c r="AH163" s="406"/>
      <c r="AI163" s="406"/>
      <c r="AJ163" s="406"/>
      <c r="AK163" s="406"/>
      <c r="AL163" s="406"/>
      <c r="AM163" s="406"/>
      <c r="AN163" s="406"/>
      <c r="AO163" s="406"/>
      <c r="AP163" s="428"/>
      <c r="AQ163" s="400"/>
      <c r="AR163" s="400"/>
      <c r="AS163" s="400"/>
      <c r="AT163" s="400"/>
      <c r="AU163" s="400"/>
      <c r="AV163" s="400"/>
      <c r="AW163" s="400"/>
      <c r="AX163" s="400"/>
      <c r="AY163" s="400"/>
      <c r="AZ163" s="400"/>
      <c r="BA163" s="400"/>
      <c r="BB163" s="400"/>
      <c r="BC163" s="400"/>
      <c r="BD163" s="400"/>
      <c r="BE163" s="400"/>
      <c r="BF163" s="400"/>
      <c r="BG163" s="258"/>
    </row>
    <row r="164" spans="1:64" ht="14.25" customHeight="1" thickBot="1">
      <c r="A164" s="18"/>
      <c r="D164" s="410"/>
      <c r="E164" s="607" t="str">
        <f>IF(D96="","",IF(AT96&lt;&gt;Datos!$AO$2,D96,""))</f>
        <v/>
      </c>
      <c r="F164" s="608"/>
      <c r="G164" s="608"/>
      <c r="H164" s="608"/>
      <c r="I164" s="608"/>
      <c r="J164" s="608"/>
      <c r="K164" s="608"/>
      <c r="L164" s="608"/>
      <c r="M164" s="608"/>
      <c r="N164" s="608"/>
      <c r="O164" s="608"/>
      <c r="P164" s="608"/>
      <c r="Q164" s="608"/>
      <c r="R164" s="608"/>
      <c r="S164" s="608"/>
      <c r="T164" s="608"/>
      <c r="U164" s="609"/>
      <c r="V164" s="424"/>
      <c r="W164" s="424"/>
      <c r="X164" s="424"/>
      <c r="Y164" s="424"/>
      <c r="Z164" s="424"/>
      <c r="AA164" s="424"/>
      <c r="AB164" s="424"/>
      <c r="AC164" s="424"/>
      <c r="AD164" s="424"/>
      <c r="AE164" s="424"/>
      <c r="AF164" s="424"/>
      <c r="AG164" s="424"/>
      <c r="AH164" s="422"/>
      <c r="AI164" s="422"/>
      <c r="AJ164" s="422"/>
      <c r="AK164" s="422"/>
      <c r="AL164" s="422"/>
      <c r="AM164" s="422"/>
      <c r="AN164" s="422"/>
      <c r="AO164" s="422"/>
      <c r="AP164" s="423"/>
      <c r="AQ164" s="424"/>
      <c r="AR164" s="424"/>
      <c r="AS164" s="424"/>
      <c r="AT164" s="424"/>
      <c r="AU164" s="424"/>
      <c r="AV164" s="424"/>
      <c r="AW164" s="424"/>
      <c r="AX164" s="424"/>
      <c r="AY164" s="424"/>
      <c r="AZ164" s="424"/>
      <c r="BA164" s="424"/>
      <c r="BB164" s="424"/>
      <c r="BC164" s="424"/>
      <c r="BD164" s="424"/>
      <c r="BE164" s="424"/>
      <c r="BF164" s="424"/>
      <c r="BG164" s="424"/>
      <c r="BH164" s="424"/>
      <c r="BI164" s="424"/>
      <c r="BJ164" s="424"/>
      <c r="BK164" s="424"/>
      <c r="BL164" s="424"/>
    </row>
    <row r="165" spans="1:64" ht="14.25" customHeight="1" thickTop="1">
      <c r="A165" s="18"/>
      <c r="D165" s="411" t="s">
        <v>570</v>
      </c>
      <c r="E165" s="416" t="str">
        <f>IF(D102="","",IF(AT102&lt;&gt;Datos!$AO$2,D102,""))</f>
        <v/>
      </c>
      <c r="F165" s="417"/>
      <c r="G165" s="417"/>
      <c r="H165" s="417"/>
      <c r="I165" s="417"/>
      <c r="J165" s="417"/>
      <c r="K165" s="417"/>
      <c r="L165" s="417"/>
      <c r="M165" s="417"/>
      <c r="N165" s="417"/>
      <c r="O165" s="417"/>
      <c r="P165" s="417"/>
      <c r="Q165" s="417"/>
      <c r="R165" s="417"/>
      <c r="S165" s="417"/>
      <c r="T165" s="417"/>
      <c r="U165" s="418"/>
      <c r="V165" s="610"/>
      <c r="W165" s="610"/>
      <c r="X165" s="610"/>
      <c r="Y165" s="610"/>
      <c r="Z165" s="610"/>
      <c r="AA165" s="610"/>
      <c r="AB165" s="610"/>
      <c r="AC165" s="610"/>
      <c r="AD165" s="610"/>
      <c r="AE165" s="610"/>
      <c r="AF165" s="610"/>
      <c r="AG165" s="610"/>
      <c r="AH165" s="611"/>
      <c r="AI165" s="611"/>
      <c r="AJ165" s="611"/>
      <c r="AK165" s="611"/>
      <c r="AL165" s="611"/>
      <c r="AM165" s="611"/>
      <c r="AN165" s="611"/>
      <c r="AO165" s="611"/>
      <c r="AP165" s="612"/>
      <c r="AQ165" s="610"/>
      <c r="AR165" s="610"/>
      <c r="AS165" s="610"/>
      <c r="AT165" s="610"/>
      <c r="AU165" s="610"/>
      <c r="AV165" s="610"/>
      <c r="AW165" s="610"/>
      <c r="AX165" s="610"/>
      <c r="AY165" s="610"/>
      <c r="AZ165" s="610"/>
      <c r="BA165" s="610"/>
      <c r="BB165" s="610"/>
      <c r="BC165" s="610"/>
      <c r="BD165" s="610"/>
      <c r="BE165" s="610"/>
      <c r="BF165" s="610"/>
      <c r="BG165" s="259"/>
    </row>
    <row r="166" spans="1:64" ht="14.25" customHeight="1">
      <c r="A166" s="18"/>
      <c r="D166" s="411"/>
      <c r="E166" s="416" t="str">
        <f>IF(D103="","",IF(AT103&lt;&gt;Datos!$AO$2,D103,""))</f>
        <v/>
      </c>
      <c r="F166" s="417"/>
      <c r="G166" s="417"/>
      <c r="H166" s="417"/>
      <c r="I166" s="417"/>
      <c r="J166" s="417"/>
      <c r="K166" s="417"/>
      <c r="L166" s="417"/>
      <c r="M166" s="417"/>
      <c r="N166" s="417"/>
      <c r="O166" s="417"/>
      <c r="P166" s="417"/>
      <c r="Q166" s="417"/>
      <c r="R166" s="417"/>
      <c r="S166" s="417"/>
      <c r="T166" s="417"/>
      <c r="U166" s="418"/>
      <c r="V166" s="616"/>
      <c r="W166" s="616"/>
      <c r="X166" s="616"/>
      <c r="Y166" s="616"/>
      <c r="Z166" s="616"/>
      <c r="AA166" s="616"/>
      <c r="AB166" s="616"/>
      <c r="AC166" s="616"/>
      <c r="AD166" s="616"/>
      <c r="AE166" s="616"/>
      <c r="AF166" s="616"/>
      <c r="AG166" s="616"/>
      <c r="AH166" s="617"/>
      <c r="AI166" s="617"/>
      <c r="AJ166" s="617"/>
      <c r="AK166" s="617"/>
      <c r="AL166" s="617"/>
      <c r="AM166" s="617"/>
      <c r="AN166" s="617"/>
      <c r="AO166" s="617"/>
      <c r="AP166" s="618"/>
      <c r="AQ166" s="616"/>
      <c r="AR166" s="616"/>
      <c r="AS166" s="616"/>
      <c r="AT166" s="616"/>
      <c r="AU166" s="616"/>
      <c r="AV166" s="616"/>
      <c r="AW166" s="616"/>
      <c r="AX166" s="616"/>
      <c r="AY166" s="616"/>
      <c r="AZ166" s="616"/>
      <c r="BA166" s="616"/>
      <c r="BB166" s="616"/>
      <c r="BC166" s="616"/>
      <c r="BD166" s="616"/>
      <c r="BE166" s="616"/>
      <c r="BF166" s="616"/>
      <c r="BG166" s="260"/>
    </row>
    <row r="167" spans="1:64" ht="14.25" customHeight="1">
      <c r="A167" s="18"/>
      <c r="D167" s="411"/>
      <c r="E167" s="416" t="str">
        <f>IF(D104="","",IF(AT104&lt;&gt;Datos!$AO$2,D104,""))</f>
        <v/>
      </c>
      <c r="F167" s="417"/>
      <c r="G167" s="417"/>
      <c r="H167" s="417"/>
      <c r="I167" s="417"/>
      <c r="J167" s="417"/>
      <c r="K167" s="417"/>
      <c r="L167" s="417"/>
      <c r="M167" s="417"/>
      <c r="N167" s="417"/>
      <c r="O167" s="417"/>
      <c r="P167" s="417"/>
      <c r="Q167" s="417"/>
      <c r="R167" s="417"/>
      <c r="S167" s="417"/>
      <c r="T167" s="417"/>
      <c r="U167" s="418"/>
      <c r="V167" s="616"/>
      <c r="W167" s="616"/>
      <c r="X167" s="616"/>
      <c r="Y167" s="616"/>
      <c r="Z167" s="616"/>
      <c r="AA167" s="616"/>
      <c r="AB167" s="616"/>
      <c r="AC167" s="616"/>
      <c r="AD167" s="616"/>
      <c r="AE167" s="616"/>
      <c r="AF167" s="616"/>
      <c r="AG167" s="616"/>
      <c r="AH167" s="617"/>
      <c r="AI167" s="617"/>
      <c r="AJ167" s="617"/>
      <c r="AK167" s="617"/>
      <c r="AL167" s="617"/>
      <c r="AM167" s="617"/>
      <c r="AN167" s="617"/>
      <c r="AO167" s="617"/>
      <c r="AP167" s="618"/>
      <c r="AQ167" s="616"/>
      <c r="AR167" s="616"/>
      <c r="AS167" s="616"/>
      <c r="AT167" s="616"/>
      <c r="AU167" s="616"/>
      <c r="AV167" s="616"/>
      <c r="AW167" s="616"/>
      <c r="AX167" s="616"/>
      <c r="AY167" s="616"/>
      <c r="AZ167" s="616"/>
      <c r="BA167" s="616"/>
      <c r="BB167" s="616"/>
      <c r="BC167" s="616"/>
      <c r="BD167" s="616"/>
      <c r="BE167" s="616"/>
      <c r="BF167" s="616"/>
      <c r="BG167" s="260"/>
    </row>
    <row r="168" spans="1:64" ht="14.25" customHeight="1">
      <c r="A168" s="18"/>
      <c r="D168" s="411"/>
      <c r="E168" s="416" t="str">
        <f>IF(D105="","",IF(AT105&lt;&gt;Datos!$AO$2,D105,""))</f>
        <v/>
      </c>
      <c r="F168" s="417"/>
      <c r="G168" s="417"/>
      <c r="H168" s="417"/>
      <c r="I168" s="417"/>
      <c r="J168" s="417"/>
      <c r="K168" s="417"/>
      <c r="L168" s="417"/>
      <c r="M168" s="417"/>
      <c r="N168" s="417"/>
      <c r="O168" s="417"/>
      <c r="P168" s="417"/>
      <c r="Q168" s="417"/>
      <c r="R168" s="417"/>
      <c r="S168" s="417"/>
      <c r="T168" s="417"/>
      <c r="U168" s="418"/>
      <c r="V168" s="616"/>
      <c r="W168" s="616"/>
      <c r="X168" s="616"/>
      <c r="Y168" s="616"/>
      <c r="Z168" s="616"/>
      <c r="AA168" s="616"/>
      <c r="AB168" s="616"/>
      <c r="AC168" s="616"/>
      <c r="AD168" s="616"/>
      <c r="AE168" s="616"/>
      <c r="AF168" s="616"/>
      <c r="AG168" s="616"/>
      <c r="AH168" s="617"/>
      <c r="AI168" s="617"/>
      <c r="AJ168" s="617"/>
      <c r="AK168" s="617"/>
      <c r="AL168" s="617"/>
      <c r="AM168" s="617"/>
      <c r="AN168" s="617"/>
      <c r="AO168" s="617"/>
      <c r="AP168" s="618"/>
      <c r="AQ168" s="616"/>
      <c r="AR168" s="616"/>
      <c r="AS168" s="616"/>
      <c r="AT168" s="616"/>
      <c r="AU168" s="616"/>
      <c r="AV168" s="616"/>
      <c r="AW168" s="616"/>
      <c r="AX168" s="616"/>
      <c r="AY168" s="616"/>
      <c r="AZ168" s="616"/>
      <c r="BA168" s="616"/>
      <c r="BB168" s="616"/>
      <c r="BC168" s="616"/>
      <c r="BD168" s="616"/>
      <c r="BE168" s="616"/>
      <c r="BF168" s="616"/>
      <c r="BG168" s="260"/>
    </row>
    <row r="169" spans="1:64" ht="14.25" customHeight="1">
      <c r="A169" s="18"/>
      <c r="D169" s="411"/>
      <c r="E169" s="416" t="str">
        <f>IF(D106="","",IF(AT106&lt;&gt;Datos!$AO$2,D106,""))</f>
        <v/>
      </c>
      <c r="F169" s="417"/>
      <c r="G169" s="417"/>
      <c r="H169" s="417"/>
      <c r="I169" s="417"/>
      <c r="J169" s="417"/>
      <c r="K169" s="417"/>
      <c r="L169" s="417"/>
      <c r="M169" s="417"/>
      <c r="N169" s="417"/>
      <c r="O169" s="417"/>
      <c r="P169" s="417"/>
      <c r="Q169" s="417"/>
      <c r="R169" s="417"/>
      <c r="S169" s="417"/>
      <c r="T169" s="417"/>
      <c r="U169" s="418"/>
      <c r="V169" s="616"/>
      <c r="W169" s="616"/>
      <c r="X169" s="616"/>
      <c r="Y169" s="616"/>
      <c r="Z169" s="616"/>
      <c r="AA169" s="616"/>
      <c r="AB169" s="616"/>
      <c r="AC169" s="616"/>
      <c r="AD169" s="616"/>
      <c r="AE169" s="616"/>
      <c r="AF169" s="616"/>
      <c r="AG169" s="616"/>
      <c r="AH169" s="617"/>
      <c r="AI169" s="617"/>
      <c r="AJ169" s="617"/>
      <c r="AK169" s="617"/>
      <c r="AL169" s="617"/>
      <c r="AM169" s="617"/>
      <c r="AN169" s="617"/>
      <c r="AO169" s="617"/>
      <c r="AP169" s="618"/>
      <c r="AQ169" s="616"/>
      <c r="AR169" s="616"/>
      <c r="AS169" s="616"/>
      <c r="AT169" s="616"/>
      <c r="AU169" s="616"/>
      <c r="AV169" s="616"/>
      <c r="AW169" s="616"/>
      <c r="AX169" s="616"/>
      <c r="AY169" s="616"/>
      <c r="AZ169" s="616"/>
      <c r="BA169" s="616"/>
      <c r="BB169" s="616"/>
      <c r="BC169" s="616"/>
      <c r="BD169" s="616"/>
      <c r="BE169" s="616"/>
      <c r="BF169" s="616"/>
      <c r="BG169" s="260"/>
    </row>
    <row r="170" spans="1:64" ht="14.25" customHeight="1">
      <c r="A170" s="18"/>
      <c r="D170" s="411"/>
      <c r="E170" s="416" t="str">
        <f>IF(D107="","",IF(AT107&lt;&gt;Datos!$AO$2,D107,""))</f>
        <v/>
      </c>
      <c r="F170" s="417"/>
      <c r="G170" s="417"/>
      <c r="H170" s="417"/>
      <c r="I170" s="417"/>
      <c r="J170" s="417"/>
      <c r="K170" s="417"/>
      <c r="L170" s="417"/>
      <c r="M170" s="417"/>
      <c r="N170" s="417"/>
      <c r="O170" s="417"/>
      <c r="P170" s="417"/>
      <c r="Q170" s="417"/>
      <c r="R170" s="417"/>
      <c r="S170" s="417"/>
      <c r="T170" s="417"/>
      <c r="U170" s="418"/>
      <c r="V170" s="616"/>
      <c r="W170" s="616"/>
      <c r="X170" s="616"/>
      <c r="Y170" s="616"/>
      <c r="Z170" s="616"/>
      <c r="AA170" s="616"/>
      <c r="AB170" s="616"/>
      <c r="AC170" s="616"/>
      <c r="AD170" s="616"/>
      <c r="AE170" s="616"/>
      <c r="AF170" s="616"/>
      <c r="AG170" s="616"/>
      <c r="AH170" s="617"/>
      <c r="AI170" s="617"/>
      <c r="AJ170" s="617"/>
      <c r="AK170" s="617"/>
      <c r="AL170" s="617"/>
      <c r="AM170" s="617"/>
      <c r="AN170" s="617"/>
      <c r="AO170" s="617"/>
      <c r="AP170" s="618"/>
      <c r="AQ170" s="616"/>
      <c r="AR170" s="616"/>
      <c r="AS170" s="616"/>
      <c r="AT170" s="616"/>
      <c r="AU170" s="616"/>
      <c r="AV170" s="616"/>
      <c r="AW170" s="616"/>
      <c r="AX170" s="616"/>
      <c r="AY170" s="616"/>
      <c r="AZ170" s="616"/>
      <c r="BA170" s="616"/>
      <c r="BB170" s="616"/>
      <c r="BC170" s="616"/>
      <c r="BD170" s="616"/>
      <c r="BE170" s="616"/>
      <c r="BF170" s="616"/>
      <c r="BG170" s="260"/>
    </row>
    <row r="171" spans="1:64" ht="14.25" customHeight="1">
      <c r="A171" s="18"/>
      <c r="D171" s="411"/>
      <c r="E171" s="416" t="str">
        <f>IF(D108="","",IF(AT108&lt;&gt;Datos!$AO$2,D108,""))</f>
        <v/>
      </c>
      <c r="F171" s="417"/>
      <c r="G171" s="417"/>
      <c r="H171" s="417"/>
      <c r="I171" s="417"/>
      <c r="J171" s="417"/>
      <c r="K171" s="417"/>
      <c r="L171" s="417"/>
      <c r="M171" s="417"/>
      <c r="N171" s="417"/>
      <c r="O171" s="417"/>
      <c r="P171" s="417"/>
      <c r="Q171" s="417"/>
      <c r="R171" s="417"/>
      <c r="S171" s="417"/>
      <c r="T171" s="417"/>
      <c r="U171" s="418"/>
      <c r="V171" s="616"/>
      <c r="W171" s="616"/>
      <c r="X171" s="616"/>
      <c r="Y171" s="616"/>
      <c r="Z171" s="616"/>
      <c r="AA171" s="616"/>
      <c r="AB171" s="616"/>
      <c r="AC171" s="616"/>
      <c r="AD171" s="616"/>
      <c r="AE171" s="616"/>
      <c r="AF171" s="616"/>
      <c r="AG171" s="616"/>
      <c r="AH171" s="617"/>
      <c r="AI171" s="617"/>
      <c r="AJ171" s="617"/>
      <c r="AK171" s="617"/>
      <c r="AL171" s="617"/>
      <c r="AM171" s="617"/>
      <c r="AN171" s="617"/>
      <c r="AO171" s="617"/>
      <c r="AP171" s="618"/>
      <c r="AQ171" s="616"/>
      <c r="AR171" s="616"/>
      <c r="AS171" s="616"/>
      <c r="AT171" s="616"/>
      <c r="AU171" s="616"/>
      <c r="AV171" s="616"/>
      <c r="AW171" s="616"/>
      <c r="AX171" s="616"/>
      <c r="AY171" s="616"/>
      <c r="AZ171" s="616"/>
      <c r="BA171" s="616"/>
      <c r="BB171" s="616"/>
      <c r="BC171" s="616"/>
      <c r="BD171" s="616"/>
      <c r="BE171" s="616"/>
      <c r="BF171" s="616"/>
      <c r="BG171" s="260"/>
    </row>
    <row r="172" spans="1:64" ht="14.25" customHeight="1">
      <c r="A172" s="18"/>
      <c r="D172" s="411"/>
      <c r="E172" s="416" t="str">
        <f>IF(D109="","",IF(AT109&lt;&gt;Datos!$AO$2,D109,""))</f>
        <v/>
      </c>
      <c r="F172" s="417"/>
      <c r="G172" s="417"/>
      <c r="H172" s="417"/>
      <c r="I172" s="417"/>
      <c r="J172" s="417"/>
      <c r="K172" s="417"/>
      <c r="L172" s="417"/>
      <c r="M172" s="417"/>
      <c r="N172" s="417"/>
      <c r="O172" s="417"/>
      <c r="P172" s="417"/>
      <c r="Q172" s="417"/>
      <c r="R172" s="417"/>
      <c r="S172" s="417"/>
      <c r="T172" s="417"/>
      <c r="U172" s="418"/>
      <c r="V172" s="616"/>
      <c r="W172" s="616"/>
      <c r="X172" s="616"/>
      <c r="Y172" s="616"/>
      <c r="Z172" s="616"/>
      <c r="AA172" s="616"/>
      <c r="AB172" s="616"/>
      <c r="AC172" s="616"/>
      <c r="AD172" s="616"/>
      <c r="AE172" s="616"/>
      <c r="AF172" s="616"/>
      <c r="AG172" s="616"/>
      <c r="AH172" s="617"/>
      <c r="AI172" s="617"/>
      <c r="AJ172" s="617"/>
      <c r="AK172" s="617"/>
      <c r="AL172" s="617"/>
      <c r="AM172" s="617"/>
      <c r="AN172" s="617"/>
      <c r="AO172" s="617"/>
      <c r="AP172" s="618"/>
      <c r="AQ172" s="616"/>
      <c r="AR172" s="616"/>
      <c r="AS172" s="616"/>
      <c r="AT172" s="616"/>
      <c r="AU172" s="616"/>
      <c r="AV172" s="616"/>
      <c r="AW172" s="616"/>
      <c r="AX172" s="616"/>
      <c r="AY172" s="616"/>
      <c r="AZ172" s="616"/>
      <c r="BA172" s="616"/>
      <c r="BB172" s="616"/>
      <c r="BC172" s="616"/>
      <c r="BD172" s="616"/>
      <c r="BE172" s="616"/>
      <c r="BF172" s="616"/>
      <c r="BG172" s="260"/>
    </row>
    <row r="173" spans="1:64" ht="14.25" customHeight="1">
      <c r="A173" s="18"/>
      <c r="D173" s="412"/>
      <c r="E173" s="416" t="str">
        <f>IF(D110="","",IF(AT110&lt;&gt;Datos!$AO$2,D110,""))</f>
        <v/>
      </c>
      <c r="F173" s="417"/>
      <c r="G173" s="417"/>
      <c r="H173" s="417"/>
      <c r="I173" s="417"/>
      <c r="J173" s="417"/>
      <c r="K173" s="417"/>
      <c r="L173" s="417"/>
      <c r="M173" s="417"/>
      <c r="N173" s="417"/>
      <c r="O173" s="417"/>
      <c r="P173" s="417"/>
      <c r="Q173" s="417"/>
      <c r="R173" s="417"/>
      <c r="S173" s="417"/>
      <c r="T173" s="417"/>
      <c r="U173" s="418"/>
      <c r="V173" s="616"/>
      <c r="W173" s="616"/>
      <c r="X173" s="616"/>
      <c r="Y173" s="616"/>
      <c r="Z173" s="616"/>
      <c r="AA173" s="616"/>
      <c r="AB173" s="616"/>
      <c r="AC173" s="616"/>
      <c r="AD173" s="616"/>
      <c r="AE173" s="616"/>
      <c r="AF173" s="616"/>
      <c r="AG173" s="616"/>
      <c r="AH173" s="617"/>
      <c r="AI173" s="617"/>
      <c r="AJ173" s="617"/>
      <c r="AK173" s="617"/>
      <c r="AL173" s="617"/>
      <c r="AM173" s="617"/>
      <c r="AN173" s="617"/>
      <c r="AO173" s="617"/>
      <c r="AP173" s="618"/>
      <c r="AQ173" s="616"/>
      <c r="AR173" s="616"/>
      <c r="AS173" s="616"/>
      <c r="AT173" s="616"/>
      <c r="AU173" s="616"/>
      <c r="AV173" s="616"/>
      <c r="AW173" s="616"/>
      <c r="AX173" s="616"/>
      <c r="AY173" s="616"/>
      <c r="AZ173" s="616"/>
      <c r="BA173" s="616"/>
      <c r="BB173" s="616"/>
      <c r="BC173" s="616"/>
      <c r="BD173" s="616"/>
      <c r="BE173" s="616"/>
      <c r="BF173" s="616"/>
      <c r="BG173" s="260"/>
    </row>
    <row r="174" spans="1:64" ht="14.25" customHeight="1">
      <c r="A174" s="18"/>
      <c r="D174" s="412"/>
      <c r="E174" s="416" t="str">
        <f>IF(D111="","",IF(AT111&lt;&gt;Datos!$AO$2,D111,""))</f>
        <v/>
      </c>
      <c r="F174" s="417"/>
      <c r="G174" s="417"/>
      <c r="H174" s="417"/>
      <c r="I174" s="417"/>
      <c r="J174" s="417"/>
      <c r="K174" s="417"/>
      <c r="L174" s="417"/>
      <c r="M174" s="417"/>
      <c r="N174" s="417"/>
      <c r="O174" s="417"/>
      <c r="P174" s="417"/>
      <c r="Q174" s="417"/>
      <c r="R174" s="417"/>
      <c r="S174" s="417"/>
      <c r="T174" s="417"/>
      <c r="U174" s="418"/>
      <c r="V174" s="616"/>
      <c r="W174" s="616"/>
      <c r="X174" s="616"/>
      <c r="Y174" s="616"/>
      <c r="Z174" s="616"/>
      <c r="AA174" s="616"/>
      <c r="AB174" s="616"/>
      <c r="AC174" s="616"/>
      <c r="AD174" s="616"/>
      <c r="AE174" s="616"/>
      <c r="AF174" s="616"/>
      <c r="AG174" s="616"/>
      <c r="AH174" s="617"/>
      <c r="AI174" s="617"/>
      <c r="AJ174" s="617"/>
      <c r="AK174" s="617"/>
      <c r="AL174" s="617"/>
      <c r="AM174" s="617"/>
      <c r="AN174" s="617"/>
      <c r="AO174" s="617"/>
      <c r="AP174" s="618"/>
      <c r="AQ174" s="616"/>
      <c r="AR174" s="616"/>
      <c r="AS174" s="616"/>
      <c r="AT174" s="616"/>
      <c r="AU174" s="616"/>
      <c r="AV174" s="616"/>
      <c r="AW174" s="616"/>
      <c r="AX174" s="616"/>
      <c r="AY174" s="616"/>
      <c r="AZ174" s="616"/>
      <c r="BA174" s="616"/>
      <c r="BB174" s="616"/>
      <c r="BC174" s="616"/>
      <c r="BD174" s="616"/>
      <c r="BE174" s="616"/>
      <c r="BF174" s="616"/>
      <c r="BG174" s="260"/>
    </row>
    <row r="175" spans="1:64">
      <c r="A175" s="18"/>
      <c r="BG175" s="20"/>
    </row>
    <row r="176" spans="1:64" ht="15.75" customHeight="1">
      <c r="A176" s="18"/>
      <c r="D176" s="181"/>
      <c r="E176" s="181"/>
      <c r="F176" s="181"/>
      <c r="G176" s="181"/>
      <c r="H176" s="181"/>
      <c r="I176" s="181"/>
      <c r="J176" s="181"/>
      <c r="K176" s="181"/>
      <c r="L176" s="181"/>
      <c r="M176" s="181"/>
      <c r="N176" s="181"/>
      <c r="O176" s="181"/>
      <c r="P176" s="181"/>
      <c r="Q176" s="181"/>
      <c r="R176" s="181"/>
      <c r="S176" s="181"/>
      <c r="T176" s="181"/>
      <c r="U176" s="181"/>
      <c r="V176" s="181"/>
      <c r="W176" s="181"/>
      <c r="X176" s="181"/>
      <c r="Y176" s="181"/>
      <c r="Z176" s="181"/>
      <c r="AA176" s="181"/>
      <c r="AB176" s="181"/>
      <c r="AC176" s="181"/>
      <c r="AD176" s="181"/>
      <c r="AE176" s="181"/>
      <c r="AF176" s="181"/>
      <c r="AG176" s="181"/>
      <c r="AH176" s="181"/>
      <c r="AI176" s="181"/>
      <c r="AJ176" s="181"/>
      <c r="AK176" s="181"/>
      <c r="AL176" s="181"/>
      <c r="AM176" s="181"/>
      <c r="AN176" s="181"/>
      <c r="AO176" s="181"/>
      <c r="AP176" s="181"/>
      <c r="AQ176" s="181"/>
      <c r="AR176" s="181"/>
      <c r="AS176" s="181"/>
      <c r="AT176" s="181"/>
      <c r="AU176" s="181"/>
      <c r="AV176" s="181"/>
      <c r="AW176" s="181"/>
      <c r="AX176" s="181"/>
      <c r="AY176" s="181"/>
      <c r="AZ176" s="181"/>
      <c r="BA176" s="181"/>
      <c r="BB176" s="181"/>
      <c r="BG176" s="20"/>
      <c r="BK176" s="11" t="s">
        <v>574</v>
      </c>
    </row>
    <row r="177" spans="1:63" ht="31.9" customHeight="1">
      <c r="A177" s="18"/>
      <c r="D177" s="652" t="s">
        <v>575</v>
      </c>
      <c r="E177" s="652"/>
      <c r="F177" s="652"/>
      <c r="G177" s="652"/>
      <c r="H177" s="652"/>
      <c r="I177" s="652"/>
      <c r="J177" s="652"/>
      <c r="K177" s="652"/>
      <c r="L177" s="652"/>
      <c r="M177" s="652"/>
      <c r="N177" s="652"/>
      <c r="O177" s="652"/>
      <c r="P177" s="652"/>
      <c r="Q177" s="652"/>
      <c r="R177" s="652"/>
      <c r="S177" s="652"/>
      <c r="T177" s="652"/>
      <c r="U177" s="652"/>
      <c r="V177" s="652"/>
      <c r="W177" s="652"/>
      <c r="X177" s="652"/>
      <c r="Y177" s="652"/>
      <c r="Z177" s="652"/>
      <c r="AA177" s="652"/>
      <c r="AB177" s="652"/>
      <c r="AC177" s="652"/>
      <c r="AD177" s="652"/>
      <c r="AE177" s="652"/>
      <c r="AF177" s="652"/>
      <c r="AG177" s="652"/>
      <c r="AH177" s="652"/>
      <c r="AI177" s="652"/>
      <c r="AJ177" s="652"/>
      <c r="AK177" s="652"/>
      <c r="AL177" s="652"/>
      <c r="AM177" s="652"/>
      <c r="AN177" s="652"/>
      <c r="AO177" s="652"/>
      <c r="AP177" s="652"/>
      <c r="AQ177" s="652"/>
      <c r="AR177" s="652"/>
      <c r="AS177" s="652"/>
      <c r="AT177" s="652"/>
      <c r="AU177" s="652"/>
      <c r="AV177" s="652"/>
      <c r="AW177" s="652"/>
      <c r="AX177" s="652"/>
      <c r="AY177" s="652"/>
      <c r="AZ177" s="652"/>
      <c r="BA177" s="652"/>
      <c r="BB177" s="652"/>
      <c r="BC177" s="652"/>
      <c r="BD177" s="652"/>
      <c r="BE177" s="652"/>
      <c r="BF177" s="652"/>
      <c r="BG177" s="653"/>
      <c r="BK177" s="26" t="str">
        <f>IF(AT87=Datos!$AO$2,D87,"")</f>
        <v/>
      </c>
    </row>
    <row r="178" spans="1:63" ht="20.100000000000001" customHeight="1">
      <c r="A178" s="18"/>
      <c r="D178" s="654" t="s">
        <v>576</v>
      </c>
      <c r="E178" s="654"/>
      <c r="F178" s="654"/>
      <c r="G178" s="654"/>
      <c r="H178" s="654"/>
      <c r="I178" s="654"/>
      <c r="J178" s="654"/>
      <c r="K178" s="654"/>
      <c r="L178" s="654"/>
      <c r="M178" s="654"/>
      <c r="N178" s="654"/>
      <c r="O178" s="654"/>
      <c r="P178" s="654"/>
      <c r="Q178" s="654"/>
      <c r="R178" s="654"/>
      <c r="S178" s="654"/>
      <c r="T178" s="654"/>
      <c r="U178" s="654"/>
      <c r="V178" s="649" t="s">
        <v>563</v>
      </c>
      <c r="W178" s="649"/>
      <c r="X178" s="649"/>
      <c r="Y178" s="649"/>
      <c r="Z178" s="649"/>
      <c r="AA178" s="649"/>
      <c r="AB178" s="649"/>
      <c r="AC178" s="649"/>
      <c r="AD178" s="649"/>
      <c r="AE178" s="649"/>
      <c r="AF178" s="649"/>
      <c r="AG178" s="649"/>
      <c r="AH178" s="649"/>
      <c r="AI178" s="649"/>
      <c r="AJ178" s="649"/>
      <c r="AK178" s="649"/>
      <c r="AL178" s="649"/>
      <c r="AM178" s="649"/>
      <c r="AN178" s="649"/>
      <c r="AO178" s="649"/>
      <c r="AP178" s="649"/>
      <c r="AQ178" s="649"/>
      <c r="AR178" s="649"/>
      <c r="AS178" s="649"/>
      <c r="AT178" s="649"/>
      <c r="AU178" s="649"/>
      <c r="AV178" s="649"/>
      <c r="AW178" s="649"/>
      <c r="AX178" s="649"/>
      <c r="AY178" s="649"/>
      <c r="AZ178" s="649"/>
      <c r="BA178" s="649"/>
      <c r="BB178" s="649"/>
      <c r="BC178" s="649"/>
      <c r="BD178" s="649"/>
      <c r="BE178" s="649"/>
      <c r="BF178" s="649"/>
      <c r="BG178" s="650"/>
      <c r="BK178" s="26" t="str">
        <f>IF(AT88=Datos!$AO$2,D88,"")</f>
        <v/>
      </c>
    </row>
    <row r="179" spans="1:63" ht="25.15" customHeight="1">
      <c r="A179" s="18"/>
      <c r="D179" s="654"/>
      <c r="E179" s="654"/>
      <c r="F179" s="654"/>
      <c r="G179" s="654"/>
      <c r="H179" s="654"/>
      <c r="I179" s="654"/>
      <c r="J179" s="654"/>
      <c r="K179" s="654"/>
      <c r="L179" s="654"/>
      <c r="M179" s="654"/>
      <c r="N179" s="654"/>
      <c r="O179" s="654"/>
      <c r="P179" s="654"/>
      <c r="Q179" s="654"/>
      <c r="R179" s="654"/>
      <c r="S179" s="654"/>
      <c r="T179" s="654"/>
      <c r="U179" s="654"/>
      <c r="V179" s="604" t="s">
        <v>564</v>
      </c>
      <c r="W179" s="604"/>
      <c r="X179" s="604"/>
      <c r="Y179" s="604"/>
      <c r="Z179" s="604"/>
      <c r="AA179" s="604"/>
      <c r="AB179" s="604"/>
      <c r="AC179" s="604"/>
      <c r="AD179" s="604"/>
      <c r="AE179" s="604"/>
      <c r="AF179" s="604"/>
      <c r="AG179" s="604"/>
      <c r="AH179" s="604" t="s">
        <v>565</v>
      </c>
      <c r="AI179" s="604"/>
      <c r="AJ179" s="604"/>
      <c r="AK179" s="604"/>
      <c r="AL179" s="604"/>
      <c r="AM179" s="604"/>
      <c r="AN179" s="604"/>
      <c r="AO179" s="604"/>
      <c r="AP179" s="604"/>
      <c r="AQ179" s="604" t="s">
        <v>566</v>
      </c>
      <c r="AR179" s="604"/>
      <c r="AS179" s="604"/>
      <c r="AT179" s="604"/>
      <c r="AU179" s="604"/>
      <c r="AV179" s="604"/>
      <c r="AW179" s="604"/>
      <c r="AX179" s="604"/>
      <c r="AY179" s="604"/>
      <c r="AZ179" s="604"/>
      <c r="BA179" s="604" t="s">
        <v>567</v>
      </c>
      <c r="BB179" s="604"/>
      <c r="BC179" s="604"/>
      <c r="BD179" s="604"/>
      <c r="BE179" s="604"/>
      <c r="BF179" s="604"/>
      <c r="BG179" s="182" t="s">
        <v>568</v>
      </c>
      <c r="BK179" s="26" t="str">
        <f>IF(AT89=Datos!$AO$2,D89,"")</f>
        <v/>
      </c>
    </row>
    <row r="180" spans="1:63" ht="14.25" customHeight="1">
      <c r="A180" s="18"/>
      <c r="D180" s="429" t="s">
        <v>569</v>
      </c>
      <c r="E180" s="620"/>
      <c r="F180" s="620"/>
      <c r="G180" s="620"/>
      <c r="H180" s="620"/>
      <c r="I180" s="620"/>
      <c r="J180" s="620"/>
      <c r="K180" s="620"/>
      <c r="L180" s="620"/>
      <c r="M180" s="620"/>
      <c r="N180" s="620"/>
      <c r="O180" s="620"/>
      <c r="P180" s="620"/>
      <c r="Q180" s="620"/>
      <c r="R180" s="620"/>
      <c r="S180" s="620"/>
      <c r="T180" s="620"/>
      <c r="U180" s="620"/>
      <c r="V180" s="620"/>
      <c r="W180" s="620"/>
      <c r="X180" s="620"/>
      <c r="Y180" s="620"/>
      <c r="Z180" s="620"/>
      <c r="AA180" s="620"/>
      <c r="AB180" s="620"/>
      <c r="AC180" s="620"/>
      <c r="AD180" s="620"/>
      <c r="AE180" s="620"/>
      <c r="AF180" s="620"/>
      <c r="AG180" s="620"/>
      <c r="AH180" s="620"/>
      <c r="AI180" s="620"/>
      <c r="AJ180" s="620"/>
      <c r="AK180" s="620"/>
      <c r="AL180" s="620"/>
      <c r="AM180" s="620"/>
      <c r="AN180" s="620"/>
      <c r="AO180" s="620"/>
      <c r="AP180" s="620"/>
      <c r="AQ180" s="620"/>
      <c r="AR180" s="620"/>
      <c r="AS180" s="620"/>
      <c r="AT180" s="620"/>
      <c r="AU180" s="620"/>
      <c r="AV180" s="620"/>
      <c r="AW180" s="620"/>
      <c r="AX180" s="620"/>
      <c r="AY180" s="620"/>
      <c r="AZ180" s="620"/>
      <c r="BA180" s="624"/>
      <c r="BB180" s="625"/>
      <c r="BC180" s="625"/>
      <c r="BD180" s="625"/>
      <c r="BE180" s="625"/>
      <c r="BF180" s="626"/>
      <c r="BG180" s="261"/>
      <c r="BK180" s="26" t="str">
        <f>IF(AT90=Datos!$AO$2,D90,"")</f>
        <v/>
      </c>
    </row>
    <row r="181" spans="1:63" ht="14.25" customHeight="1">
      <c r="A181" s="18"/>
      <c r="D181" s="430"/>
      <c r="E181" s="620" t="str">
        <f>IF(D117="","",IF(AT117&lt;&gt;Datos!$AO$2,D117,""))</f>
        <v/>
      </c>
      <c r="F181" s="620"/>
      <c r="G181" s="620"/>
      <c r="H181" s="620"/>
      <c r="I181" s="620"/>
      <c r="J181" s="620"/>
      <c r="K181" s="620"/>
      <c r="L181" s="620"/>
      <c r="M181" s="620"/>
      <c r="N181" s="620"/>
      <c r="O181" s="620"/>
      <c r="P181" s="620"/>
      <c r="Q181" s="620"/>
      <c r="R181" s="620"/>
      <c r="S181" s="620"/>
      <c r="T181" s="620"/>
      <c r="U181" s="620"/>
      <c r="V181" s="620"/>
      <c r="W181" s="620"/>
      <c r="X181" s="620"/>
      <c r="Y181" s="620"/>
      <c r="Z181" s="620"/>
      <c r="AA181" s="620"/>
      <c r="AB181" s="620"/>
      <c r="AC181" s="620"/>
      <c r="AD181" s="620"/>
      <c r="AE181" s="620"/>
      <c r="AF181" s="620"/>
      <c r="AG181" s="620"/>
      <c r="AH181" s="620"/>
      <c r="AI181" s="620"/>
      <c r="AJ181" s="620"/>
      <c r="AK181" s="620"/>
      <c r="AL181" s="620"/>
      <c r="AM181" s="620"/>
      <c r="AN181" s="620"/>
      <c r="AO181" s="620"/>
      <c r="AP181" s="620"/>
      <c r="AQ181" s="620"/>
      <c r="AR181" s="620"/>
      <c r="AS181" s="620"/>
      <c r="AT181" s="620"/>
      <c r="AU181" s="620"/>
      <c r="AV181" s="620"/>
      <c r="AW181" s="620"/>
      <c r="AX181" s="620"/>
      <c r="AY181" s="620"/>
      <c r="AZ181" s="620"/>
      <c r="BA181" s="624"/>
      <c r="BB181" s="625"/>
      <c r="BC181" s="625"/>
      <c r="BD181" s="625"/>
      <c r="BE181" s="625"/>
      <c r="BF181" s="626"/>
      <c r="BG181" s="261"/>
      <c r="BK181" s="26" t="str">
        <f>IF(AT91=Datos!$AO$2,D91,"")</f>
        <v/>
      </c>
    </row>
    <row r="182" spans="1:63" ht="14.25" customHeight="1">
      <c r="A182" s="18"/>
      <c r="D182" s="430"/>
      <c r="E182" s="620" t="str">
        <f>IF(D118="","",IF(AT118&lt;&gt;Datos!$AO$2,D118,""))</f>
        <v/>
      </c>
      <c r="F182" s="620"/>
      <c r="G182" s="620"/>
      <c r="H182" s="620"/>
      <c r="I182" s="620"/>
      <c r="J182" s="620"/>
      <c r="K182" s="620"/>
      <c r="L182" s="620"/>
      <c r="M182" s="620"/>
      <c r="N182" s="620"/>
      <c r="O182" s="620"/>
      <c r="P182" s="620"/>
      <c r="Q182" s="620"/>
      <c r="R182" s="620"/>
      <c r="S182" s="620"/>
      <c r="T182" s="620"/>
      <c r="U182" s="620"/>
      <c r="V182" s="620"/>
      <c r="W182" s="620"/>
      <c r="X182" s="620"/>
      <c r="Y182" s="620"/>
      <c r="Z182" s="620"/>
      <c r="AA182" s="620"/>
      <c r="AB182" s="620"/>
      <c r="AC182" s="620"/>
      <c r="AD182" s="620"/>
      <c r="AE182" s="620"/>
      <c r="AF182" s="620"/>
      <c r="AG182" s="620"/>
      <c r="AH182" s="620"/>
      <c r="AI182" s="620"/>
      <c r="AJ182" s="620"/>
      <c r="AK182" s="620"/>
      <c r="AL182" s="620"/>
      <c r="AM182" s="620"/>
      <c r="AN182" s="620"/>
      <c r="AO182" s="620"/>
      <c r="AP182" s="620"/>
      <c r="AQ182" s="620"/>
      <c r="AR182" s="620"/>
      <c r="AS182" s="620"/>
      <c r="AT182" s="620"/>
      <c r="AU182" s="620"/>
      <c r="AV182" s="620"/>
      <c r="AW182" s="620"/>
      <c r="AX182" s="620"/>
      <c r="AY182" s="620"/>
      <c r="AZ182" s="620"/>
      <c r="BA182" s="624"/>
      <c r="BB182" s="625"/>
      <c r="BC182" s="625"/>
      <c r="BD182" s="625"/>
      <c r="BE182" s="625"/>
      <c r="BF182" s="626"/>
      <c r="BG182" s="261"/>
      <c r="BK182" s="26" t="str">
        <f>IF(AT92=Datos!$AO$2,D92,"")</f>
        <v/>
      </c>
    </row>
    <row r="183" spans="1:63" ht="14.25" customHeight="1">
      <c r="A183" s="18"/>
      <c r="D183" s="430"/>
      <c r="E183" s="620" t="str">
        <f>IF(D119="","",IF(AT119&lt;&gt;Datos!$AO$2,D119,""))</f>
        <v/>
      </c>
      <c r="F183" s="620"/>
      <c r="G183" s="620"/>
      <c r="H183" s="620"/>
      <c r="I183" s="620"/>
      <c r="J183" s="620"/>
      <c r="K183" s="620"/>
      <c r="L183" s="620"/>
      <c r="M183" s="620"/>
      <c r="N183" s="620"/>
      <c r="O183" s="620"/>
      <c r="P183" s="620"/>
      <c r="Q183" s="620"/>
      <c r="R183" s="620"/>
      <c r="S183" s="620"/>
      <c r="T183" s="620"/>
      <c r="U183" s="620"/>
      <c r="V183" s="620"/>
      <c r="W183" s="620"/>
      <c r="X183" s="620"/>
      <c r="Y183" s="620"/>
      <c r="Z183" s="620"/>
      <c r="AA183" s="620"/>
      <c r="AB183" s="620"/>
      <c r="AC183" s="620"/>
      <c r="AD183" s="620"/>
      <c r="AE183" s="620"/>
      <c r="AF183" s="620"/>
      <c r="AG183" s="620"/>
      <c r="AH183" s="620"/>
      <c r="AI183" s="620"/>
      <c r="AJ183" s="620"/>
      <c r="AK183" s="620"/>
      <c r="AL183" s="620"/>
      <c r="AM183" s="620"/>
      <c r="AN183" s="620"/>
      <c r="AO183" s="620"/>
      <c r="AP183" s="620"/>
      <c r="AQ183" s="620"/>
      <c r="AR183" s="620"/>
      <c r="AS183" s="620"/>
      <c r="AT183" s="620"/>
      <c r="AU183" s="620"/>
      <c r="AV183" s="620"/>
      <c r="AW183" s="620"/>
      <c r="AX183" s="620"/>
      <c r="AY183" s="620"/>
      <c r="AZ183" s="620"/>
      <c r="BA183" s="624"/>
      <c r="BB183" s="625"/>
      <c r="BC183" s="625"/>
      <c r="BD183" s="625"/>
      <c r="BE183" s="625"/>
      <c r="BF183" s="626"/>
      <c r="BG183" s="261"/>
      <c r="BK183" s="26" t="str">
        <f>IF(AT93=Datos!$AO$2,D93,"")</f>
        <v/>
      </c>
    </row>
    <row r="184" spans="1:63" ht="14.25" customHeight="1">
      <c r="A184" s="18"/>
      <c r="D184" s="430"/>
      <c r="E184" s="620" t="str">
        <f>IF(D120="","",IF(AT120&lt;&gt;Datos!$AO$2,D120,""))</f>
        <v/>
      </c>
      <c r="F184" s="620"/>
      <c r="G184" s="620"/>
      <c r="H184" s="620"/>
      <c r="I184" s="620"/>
      <c r="J184" s="620"/>
      <c r="K184" s="620"/>
      <c r="L184" s="620"/>
      <c r="M184" s="620"/>
      <c r="N184" s="620"/>
      <c r="O184" s="620"/>
      <c r="P184" s="620"/>
      <c r="Q184" s="620"/>
      <c r="R184" s="620"/>
      <c r="S184" s="620"/>
      <c r="T184" s="620"/>
      <c r="U184" s="620"/>
      <c r="V184" s="620"/>
      <c r="W184" s="620"/>
      <c r="X184" s="620"/>
      <c r="Y184" s="620"/>
      <c r="Z184" s="620"/>
      <c r="AA184" s="620"/>
      <c r="AB184" s="620"/>
      <c r="AC184" s="620"/>
      <c r="AD184" s="620"/>
      <c r="AE184" s="620"/>
      <c r="AF184" s="620"/>
      <c r="AG184" s="620"/>
      <c r="AH184" s="620"/>
      <c r="AI184" s="620"/>
      <c r="AJ184" s="620"/>
      <c r="AK184" s="620"/>
      <c r="AL184" s="620"/>
      <c r="AM184" s="620"/>
      <c r="AN184" s="620"/>
      <c r="AO184" s="620"/>
      <c r="AP184" s="620"/>
      <c r="AQ184" s="620"/>
      <c r="AR184" s="620"/>
      <c r="AS184" s="620"/>
      <c r="AT184" s="620"/>
      <c r="AU184" s="620"/>
      <c r="AV184" s="620"/>
      <c r="AW184" s="620"/>
      <c r="AX184" s="620"/>
      <c r="AY184" s="620"/>
      <c r="AZ184" s="620"/>
      <c r="BA184" s="624"/>
      <c r="BB184" s="625"/>
      <c r="BC184" s="625"/>
      <c r="BD184" s="625"/>
      <c r="BE184" s="625"/>
      <c r="BF184" s="626"/>
      <c r="BG184" s="261"/>
      <c r="BK184" s="26" t="str">
        <f>IF(AT94=Datos!$AO$2,D94,"")</f>
        <v/>
      </c>
    </row>
    <row r="185" spans="1:63" ht="14.25" customHeight="1">
      <c r="A185" s="18"/>
      <c r="D185" s="430"/>
      <c r="E185" s="620" t="str">
        <f>IF(D121="","",IF(AT121&lt;&gt;Datos!$AO$2,D121,""))</f>
        <v/>
      </c>
      <c r="F185" s="620"/>
      <c r="G185" s="620"/>
      <c r="H185" s="620"/>
      <c r="I185" s="620"/>
      <c r="J185" s="620"/>
      <c r="K185" s="620"/>
      <c r="L185" s="620"/>
      <c r="M185" s="620"/>
      <c r="N185" s="620"/>
      <c r="O185" s="620"/>
      <c r="P185" s="620"/>
      <c r="Q185" s="620"/>
      <c r="R185" s="620"/>
      <c r="S185" s="620"/>
      <c r="T185" s="620"/>
      <c r="U185" s="620"/>
      <c r="V185" s="620"/>
      <c r="W185" s="620"/>
      <c r="X185" s="620"/>
      <c r="Y185" s="620"/>
      <c r="Z185" s="620"/>
      <c r="AA185" s="620"/>
      <c r="AB185" s="620"/>
      <c r="AC185" s="620"/>
      <c r="AD185" s="620"/>
      <c r="AE185" s="620"/>
      <c r="AF185" s="620"/>
      <c r="AG185" s="620"/>
      <c r="AH185" s="620"/>
      <c r="AI185" s="620"/>
      <c r="AJ185" s="620"/>
      <c r="AK185" s="620"/>
      <c r="AL185" s="620"/>
      <c r="AM185" s="620"/>
      <c r="AN185" s="620"/>
      <c r="AO185" s="620"/>
      <c r="AP185" s="620"/>
      <c r="AQ185" s="620"/>
      <c r="AR185" s="620"/>
      <c r="AS185" s="620"/>
      <c r="AT185" s="620"/>
      <c r="AU185" s="620"/>
      <c r="AV185" s="620"/>
      <c r="AW185" s="620"/>
      <c r="AX185" s="620"/>
      <c r="AY185" s="620"/>
      <c r="AZ185" s="620"/>
      <c r="BA185" s="624"/>
      <c r="BB185" s="625"/>
      <c r="BC185" s="625"/>
      <c r="BD185" s="625"/>
      <c r="BE185" s="625"/>
      <c r="BF185" s="626"/>
      <c r="BG185" s="261"/>
      <c r="BK185" s="26" t="str">
        <f>IF(AT95=Datos!$AO$2,D95,"")</f>
        <v/>
      </c>
    </row>
    <row r="186" spans="1:63" ht="14.25" customHeight="1">
      <c r="A186" s="18"/>
      <c r="D186" s="430"/>
      <c r="E186" s="620"/>
      <c r="F186" s="620"/>
      <c r="G186" s="620"/>
      <c r="H186" s="620"/>
      <c r="I186" s="620"/>
      <c r="J186" s="620"/>
      <c r="K186" s="620"/>
      <c r="L186" s="620"/>
      <c r="M186" s="620"/>
      <c r="N186" s="620"/>
      <c r="O186" s="620"/>
      <c r="P186" s="620"/>
      <c r="Q186" s="620"/>
      <c r="R186" s="620"/>
      <c r="S186" s="620"/>
      <c r="T186" s="620"/>
      <c r="U186" s="620"/>
      <c r="V186" s="620"/>
      <c r="W186" s="620"/>
      <c r="X186" s="620"/>
      <c r="Y186" s="620"/>
      <c r="Z186" s="620"/>
      <c r="AA186" s="620"/>
      <c r="AB186" s="620"/>
      <c r="AC186" s="620"/>
      <c r="AD186" s="620"/>
      <c r="AE186" s="620"/>
      <c r="AF186" s="620"/>
      <c r="AG186" s="620"/>
      <c r="AH186" s="620"/>
      <c r="AI186" s="620"/>
      <c r="AJ186" s="620"/>
      <c r="AK186" s="620"/>
      <c r="AL186" s="620"/>
      <c r="AM186" s="620"/>
      <c r="AN186" s="620"/>
      <c r="AO186" s="620"/>
      <c r="AP186" s="620"/>
      <c r="AQ186" s="620"/>
      <c r="AR186" s="620"/>
      <c r="AS186" s="620"/>
      <c r="AT186" s="620"/>
      <c r="AU186" s="620"/>
      <c r="AV186" s="620"/>
      <c r="AW186" s="620"/>
      <c r="AX186" s="620"/>
      <c r="AY186" s="620"/>
      <c r="AZ186" s="620"/>
      <c r="BA186" s="624"/>
      <c r="BB186" s="625"/>
      <c r="BC186" s="625"/>
      <c r="BD186" s="625"/>
      <c r="BE186" s="625"/>
      <c r="BF186" s="626"/>
      <c r="BG186" s="261"/>
      <c r="BK186" s="26" t="str">
        <f>IF(AT96=Datos!$AO$2,D96,"")</f>
        <v/>
      </c>
    </row>
    <row r="187" spans="1:63" ht="14.25" customHeight="1">
      <c r="A187" s="18"/>
      <c r="D187" s="430"/>
      <c r="E187" s="620" t="str">
        <f>IF(D123="","",IF(AT123&lt;&gt;Datos!$AO$2,D123,""))</f>
        <v/>
      </c>
      <c r="F187" s="620"/>
      <c r="G187" s="620"/>
      <c r="H187" s="620"/>
      <c r="I187" s="620"/>
      <c r="J187" s="620"/>
      <c r="K187" s="620"/>
      <c r="L187" s="620"/>
      <c r="M187" s="620"/>
      <c r="N187" s="620"/>
      <c r="O187" s="620"/>
      <c r="P187" s="620"/>
      <c r="Q187" s="620"/>
      <c r="R187" s="620"/>
      <c r="S187" s="620"/>
      <c r="T187" s="620"/>
      <c r="U187" s="620"/>
      <c r="V187" s="620"/>
      <c r="W187" s="620"/>
      <c r="X187" s="620"/>
      <c r="Y187" s="620"/>
      <c r="Z187" s="620"/>
      <c r="AA187" s="620"/>
      <c r="AB187" s="620"/>
      <c r="AC187" s="620"/>
      <c r="AD187" s="620"/>
      <c r="AE187" s="620"/>
      <c r="AF187" s="620"/>
      <c r="AG187" s="620"/>
      <c r="AH187" s="620"/>
      <c r="AI187" s="620"/>
      <c r="AJ187" s="620"/>
      <c r="AK187" s="620"/>
      <c r="AL187" s="620"/>
      <c r="AM187" s="620"/>
      <c r="AN187" s="620"/>
      <c r="AO187" s="620"/>
      <c r="AP187" s="620"/>
      <c r="AQ187" s="620"/>
      <c r="AR187" s="620"/>
      <c r="AS187" s="620"/>
      <c r="AT187" s="620"/>
      <c r="AU187" s="620"/>
      <c r="AV187" s="620"/>
      <c r="AW187" s="620"/>
      <c r="AX187" s="620"/>
      <c r="AY187" s="620"/>
      <c r="AZ187" s="620"/>
      <c r="BA187" s="624"/>
      <c r="BB187" s="625"/>
      <c r="BC187" s="625"/>
      <c r="BD187" s="625"/>
      <c r="BE187" s="625"/>
      <c r="BF187" s="626"/>
      <c r="BG187" s="261"/>
      <c r="BK187" s="26" t="s">
        <v>580</v>
      </c>
    </row>
    <row r="188" spans="1:63" ht="14.25" customHeight="1">
      <c r="A188" s="18"/>
      <c r="D188" s="430"/>
      <c r="E188" s="620" t="str">
        <f>IF(D124="","",IF(AT124&lt;&gt;Datos!$AO$2,D124,""))</f>
        <v/>
      </c>
      <c r="F188" s="620"/>
      <c r="G188" s="620"/>
      <c r="H188" s="620"/>
      <c r="I188" s="620"/>
      <c r="J188" s="620"/>
      <c r="K188" s="620"/>
      <c r="L188" s="620"/>
      <c r="M188" s="620"/>
      <c r="N188" s="620"/>
      <c r="O188" s="620"/>
      <c r="P188" s="620"/>
      <c r="Q188" s="620"/>
      <c r="R188" s="620"/>
      <c r="S188" s="620"/>
      <c r="T188" s="620"/>
      <c r="U188" s="620"/>
      <c r="V188" s="620"/>
      <c r="W188" s="620"/>
      <c r="X188" s="620"/>
      <c r="Y188" s="620"/>
      <c r="Z188" s="620"/>
      <c r="AA188" s="620"/>
      <c r="AB188" s="620"/>
      <c r="AC188" s="620"/>
      <c r="AD188" s="620"/>
      <c r="AE188" s="620"/>
      <c r="AF188" s="620"/>
      <c r="AG188" s="620"/>
      <c r="AH188" s="620"/>
      <c r="AI188" s="620"/>
      <c r="AJ188" s="620"/>
      <c r="AK188" s="620"/>
      <c r="AL188" s="620"/>
      <c r="AM188" s="620"/>
      <c r="AN188" s="620"/>
      <c r="AO188" s="620"/>
      <c r="AP188" s="620"/>
      <c r="AQ188" s="620"/>
      <c r="AR188" s="620"/>
      <c r="AS188" s="620"/>
      <c r="AT188" s="620"/>
      <c r="AU188" s="620"/>
      <c r="AV188" s="620"/>
      <c r="AW188" s="620"/>
      <c r="AX188" s="620"/>
      <c r="AY188" s="620"/>
      <c r="AZ188" s="620"/>
      <c r="BA188" s="624"/>
      <c r="BB188" s="625"/>
      <c r="BC188" s="625"/>
      <c r="BD188" s="625"/>
      <c r="BE188" s="625"/>
      <c r="BF188" s="626"/>
      <c r="BG188" s="261"/>
      <c r="BK188" s="11" t="s">
        <v>581</v>
      </c>
    </row>
    <row r="189" spans="1:63" ht="14.25" customHeight="1" thickBot="1">
      <c r="A189" s="18"/>
      <c r="D189" s="431"/>
      <c r="E189" s="632"/>
      <c r="F189" s="633"/>
      <c r="G189" s="633"/>
      <c r="H189" s="633"/>
      <c r="I189" s="633"/>
      <c r="J189" s="633"/>
      <c r="K189" s="633"/>
      <c r="L189" s="633"/>
      <c r="M189" s="633"/>
      <c r="N189" s="633"/>
      <c r="O189" s="633"/>
      <c r="P189" s="633"/>
      <c r="Q189" s="633"/>
      <c r="R189" s="633"/>
      <c r="S189" s="633"/>
      <c r="T189" s="633"/>
      <c r="U189" s="634"/>
      <c r="V189" s="635"/>
      <c r="W189" s="635"/>
      <c r="X189" s="635"/>
      <c r="Y189" s="635"/>
      <c r="Z189" s="635"/>
      <c r="AA189" s="635"/>
      <c r="AB189" s="635"/>
      <c r="AC189" s="635"/>
      <c r="AD189" s="635"/>
      <c r="AE189" s="635"/>
      <c r="AF189" s="635"/>
      <c r="AG189" s="635"/>
      <c r="AH189" s="633"/>
      <c r="AI189" s="633"/>
      <c r="AJ189" s="633"/>
      <c r="AK189" s="633"/>
      <c r="AL189" s="633"/>
      <c r="AM189" s="633"/>
      <c r="AN189" s="633"/>
      <c r="AO189" s="633"/>
      <c r="AP189" s="634"/>
      <c r="AQ189" s="635"/>
      <c r="AR189" s="635"/>
      <c r="AS189" s="635"/>
      <c r="AT189" s="635"/>
      <c r="AU189" s="635"/>
      <c r="AV189" s="635"/>
      <c r="AW189" s="635"/>
      <c r="AX189" s="635"/>
      <c r="AY189" s="635"/>
      <c r="AZ189" s="635"/>
      <c r="BA189" s="636"/>
      <c r="BB189" s="637"/>
      <c r="BC189" s="637"/>
      <c r="BD189" s="637"/>
      <c r="BE189" s="637"/>
      <c r="BF189" s="638"/>
      <c r="BG189" s="262"/>
      <c r="BK189" s="26" t="str">
        <f>IF(AT102=Datos!$AO$2,D102,"")</f>
        <v/>
      </c>
    </row>
    <row r="190" spans="1:63" ht="14.25" customHeight="1" thickTop="1">
      <c r="A190" s="18"/>
      <c r="D190" s="411" t="s">
        <v>570</v>
      </c>
      <c r="E190" s="639" t="str">
        <f>IF(D131="","",IF(AT131&lt;&gt;Datos!$AO$2,D131,""))</f>
        <v/>
      </c>
      <c r="F190" s="640"/>
      <c r="G190" s="640"/>
      <c r="H190" s="640"/>
      <c r="I190" s="640"/>
      <c r="J190" s="640"/>
      <c r="K190" s="640"/>
      <c r="L190" s="640"/>
      <c r="M190" s="640"/>
      <c r="N190" s="640"/>
      <c r="O190" s="640"/>
      <c r="P190" s="640"/>
      <c r="Q190" s="640"/>
      <c r="R190" s="640"/>
      <c r="S190" s="640"/>
      <c r="T190" s="640"/>
      <c r="U190" s="641"/>
      <c r="V190" s="642"/>
      <c r="W190" s="642"/>
      <c r="X190" s="642"/>
      <c r="Y190" s="642"/>
      <c r="Z190" s="642"/>
      <c r="AA190" s="642"/>
      <c r="AB190" s="642"/>
      <c r="AC190" s="642"/>
      <c r="AD190" s="642"/>
      <c r="AE190" s="642"/>
      <c r="AF190" s="642"/>
      <c r="AG190" s="642"/>
      <c r="AH190" s="640"/>
      <c r="AI190" s="640"/>
      <c r="AJ190" s="640"/>
      <c r="AK190" s="640"/>
      <c r="AL190" s="640"/>
      <c r="AM190" s="640"/>
      <c r="AN190" s="640"/>
      <c r="AO190" s="640"/>
      <c r="AP190" s="641"/>
      <c r="AQ190" s="642"/>
      <c r="AR190" s="642"/>
      <c r="AS190" s="642"/>
      <c r="AT190" s="642"/>
      <c r="AU190" s="642"/>
      <c r="AV190" s="642"/>
      <c r="AW190" s="642"/>
      <c r="AX190" s="642"/>
      <c r="AY190" s="642"/>
      <c r="AZ190" s="642"/>
      <c r="BA190" s="631"/>
      <c r="BB190" s="631"/>
      <c r="BC190" s="631"/>
      <c r="BD190" s="631"/>
      <c r="BE190" s="631"/>
      <c r="BF190" s="631"/>
      <c r="BG190" s="186"/>
      <c r="BK190" s="26" t="str">
        <f>IF(AT103=Datos!$AO$2,D103,"")</f>
        <v/>
      </c>
    </row>
    <row r="191" spans="1:63" ht="14.25" customHeight="1">
      <c r="A191" s="18"/>
      <c r="D191" s="411"/>
      <c r="E191" s="630" t="str">
        <f>IF(D132="","",IF(AT132&lt;&gt;Datos!$AO$2,D132,""))</f>
        <v/>
      </c>
      <c r="F191" s="630"/>
      <c r="G191" s="630"/>
      <c r="H191" s="630"/>
      <c r="I191" s="630"/>
      <c r="J191" s="630"/>
      <c r="K191" s="630"/>
      <c r="L191" s="630"/>
      <c r="M191" s="630"/>
      <c r="N191" s="630"/>
      <c r="O191" s="630"/>
      <c r="P191" s="630"/>
      <c r="Q191" s="630"/>
      <c r="R191" s="630"/>
      <c r="S191" s="630"/>
      <c r="T191" s="630"/>
      <c r="U191" s="630"/>
      <c r="V191" s="630"/>
      <c r="W191" s="630"/>
      <c r="X191" s="630"/>
      <c r="Y191" s="630"/>
      <c r="Z191" s="630"/>
      <c r="AA191" s="630"/>
      <c r="AB191" s="630"/>
      <c r="AC191" s="630"/>
      <c r="AD191" s="630"/>
      <c r="AE191" s="630"/>
      <c r="AF191" s="630"/>
      <c r="AG191" s="630"/>
      <c r="AH191" s="630"/>
      <c r="AI191" s="630"/>
      <c r="AJ191" s="630"/>
      <c r="AK191" s="630"/>
      <c r="AL191" s="630"/>
      <c r="AM191" s="630"/>
      <c r="AN191" s="630"/>
      <c r="AO191" s="630"/>
      <c r="AP191" s="630"/>
      <c r="AQ191" s="630"/>
      <c r="AR191" s="630"/>
      <c r="AS191" s="630"/>
      <c r="AT191" s="630"/>
      <c r="AU191" s="630"/>
      <c r="AV191" s="630"/>
      <c r="AW191" s="630"/>
      <c r="AX191" s="630"/>
      <c r="AY191" s="630"/>
      <c r="AZ191" s="630"/>
      <c r="BA191" s="631"/>
      <c r="BB191" s="631"/>
      <c r="BC191" s="631"/>
      <c r="BD191" s="631"/>
      <c r="BE191" s="631"/>
      <c r="BF191" s="631"/>
      <c r="BG191" s="186"/>
      <c r="BK191" s="26" t="str">
        <f>IF(AT104=Datos!$AO$2,D104,"")</f>
        <v/>
      </c>
    </row>
    <row r="192" spans="1:63" ht="14.25" customHeight="1">
      <c r="A192" s="18"/>
      <c r="D192" s="411"/>
      <c r="E192" s="630" t="str">
        <f>IF(D133="","",IF(AT133&lt;&gt;Datos!$AO$2,D133,""))</f>
        <v/>
      </c>
      <c r="F192" s="630"/>
      <c r="G192" s="630"/>
      <c r="H192" s="630"/>
      <c r="I192" s="630"/>
      <c r="J192" s="630"/>
      <c r="K192" s="630"/>
      <c r="L192" s="630"/>
      <c r="M192" s="630"/>
      <c r="N192" s="630"/>
      <c r="O192" s="630"/>
      <c r="P192" s="630"/>
      <c r="Q192" s="630"/>
      <c r="R192" s="630"/>
      <c r="S192" s="630"/>
      <c r="T192" s="630"/>
      <c r="U192" s="630"/>
      <c r="V192" s="630"/>
      <c r="W192" s="630"/>
      <c r="X192" s="630"/>
      <c r="Y192" s="630"/>
      <c r="Z192" s="630"/>
      <c r="AA192" s="630"/>
      <c r="AB192" s="630"/>
      <c r="AC192" s="630"/>
      <c r="AD192" s="630"/>
      <c r="AE192" s="630"/>
      <c r="AF192" s="630"/>
      <c r="AG192" s="630"/>
      <c r="AH192" s="630"/>
      <c r="AI192" s="630"/>
      <c r="AJ192" s="630"/>
      <c r="AK192" s="630"/>
      <c r="AL192" s="630"/>
      <c r="AM192" s="630"/>
      <c r="AN192" s="630"/>
      <c r="AO192" s="630"/>
      <c r="AP192" s="630"/>
      <c r="AQ192" s="630"/>
      <c r="AR192" s="630"/>
      <c r="AS192" s="630"/>
      <c r="AT192" s="630"/>
      <c r="AU192" s="630"/>
      <c r="AV192" s="630"/>
      <c r="AW192" s="630"/>
      <c r="AX192" s="630"/>
      <c r="AY192" s="630"/>
      <c r="AZ192" s="630"/>
      <c r="BA192" s="631"/>
      <c r="BB192" s="631"/>
      <c r="BC192" s="631"/>
      <c r="BD192" s="631"/>
      <c r="BE192" s="631"/>
      <c r="BF192" s="631"/>
      <c r="BG192" s="186"/>
      <c r="BK192" s="26" t="str">
        <f>IF(AT105=Datos!$AO$2,D105,"")</f>
        <v/>
      </c>
    </row>
    <row r="193" spans="1:63" ht="14.25" customHeight="1">
      <c r="A193" s="18"/>
      <c r="D193" s="411"/>
      <c r="E193" s="630" t="str">
        <f>IF(D134="","",IF(AT134&lt;&gt;Datos!$AO$2,D134,""))</f>
        <v/>
      </c>
      <c r="F193" s="630"/>
      <c r="G193" s="630"/>
      <c r="H193" s="630"/>
      <c r="I193" s="630"/>
      <c r="J193" s="630"/>
      <c r="K193" s="630"/>
      <c r="L193" s="630"/>
      <c r="M193" s="630"/>
      <c r="N193" s="630"/>
      <c r="O193" s="630"/>
      <c r="P193" s="630"/>
      <c r="Q193" s="630"/>
      <c r="R193" s="630"/>
      <c r="S193" s="630"/>
      <c r="T193" s="630"/>
      <c r="U193" s="630"/>
      <c r="V193" s="630"/>
      <c r="W193" s="630"/>
      <c r="X193" s="630"/>
      <c r="Y193" s="630"/>
      <c r="Z193" s="630"/>
      <c r="AA193" s="630"/>
      <c r="AB193" s="630"/>
      <c r="AC193" s="630"/>
      <c r="AD193" s="630"/>
      <c r="AE193" s="630"/>
      <c r="AF193" s="630"/>
      <c r="AG193" s="630"/>
      <c r="AH193" s="630"/>
      <c r="AI193" s="630"/>
      <c r="AJ193" s="630"/>
      <c r="AK193" s="630"/>
      <c r="AL193" s="630"/>
      <c r="AM193" s="630"/>
      <c r="AN193" s="630"/>
      <c r="AO193" s="630"/>
      <c r="AP193" s="630"/>
      <c r="AQ193" s="630"/>
      <c r="AR193" s="630"/>
      <c r="AS193" s="630"/>
      <c r="AT193" s="630"/>
      <c r="AU193" s="630"/>
      <c r="AV193" s="630"/>
      <c r="AW193" s="630"/>
      <c r="AX193" s="630"/>
      <c r="AY193" s="630"/>
      <c r="AZ193" s="630"/>
      <c r="BA193" s="631"/>
      <c r="BB193" s="631"/>
      <c r="BC193" s="631"/>
      <c r="BD193" s="631"/>
      <c r="BE193" s="631"/>
      <c r="BF193" s="631"/>
      <c r="BG193" s="186"/>
      <c r="BK193" s="26" t="str">
        <f>IF(AT106=Datos!$AO$2,D106,"")</f>
        <v/>
      </c>
    </row>
    <row r="194" spans="1:63" ht="14.25" customHeight="1">
      <c r="A194" s="18"/>
      <c r="D194" s="411"/>
      <c r="E194" s="630" t="str">
        <f>IF(D135="","",IF(AT135&lt;&gt;Datos!$AO$2,D135,""))</f>
        <v/>
      </c>
      <c r="F194" s="630"/>
      <c r="G194" s="630"/>
      <c r="H194" s="630"/>
      <c r="I194" s="630"/>
      <c r="J194" s="630"/>
      <c r="K194" s="630"/>
      <c r="L194" s="630"/>
      <c r="M194" s="630"/>
      <c r="N194" s="630"/>
      <c r="O194" s="630"/>
      <c r="P194" s="630"/>
      <c r="Q194" s="630"/>
      <c r="R194" s="630"/>
      <c r="S194" s="630"/>
      <c r="T194" s="630"/>
      <c r="U194" s="630"/>
      <c r="V194" s="630"/>
      <c r="W194" s="630"/>
      <c r="X194" s="630"/>
      <c r="Y194" s="630"/>
      <c r="Z194" s="630"/>
      <c r="AA194" s="630"/>
      <c r="AB194" s="630"/>
      <c r="AC194" s="630"/>
      <c r="AD194" s="630"/>
      <c r="AE194" s="630"/>
      <c r="AF194" s="630"/>
      <c r="AG194" s="630"/>
      <c r="AH194" s="630"/>
      <c r="AI194" s="630"/>
      <c r="AJ194" s="630"/>
      <c r="AK194" s="630"/>
      <c r="AL194" s="630"/>
      <c r="AM194" s="630"/>
      <c r="AN194" s="630"/>
      <c r="AO194" s="630"/>
      <c r="AP194" s="630"/>
      <c r="AQ194" s="630"/>
      <c r="AR194" s="630"/>
      <c r="AS194" s="630"/>
      <c r="AT194" s="630"/>
      <c r="AU194" s="630"/>
      <c r="AV194" s="630"/>
      <c r="AW194" s="630"/>
      <c r="AX194" s="630"/>
      <c r="AY194" s="630"/>
      <c r="AZ194" s="630"/>
      <c r="BA194" s="631"/>
      <c r="BB194" s="631"/>
      <c r="BC194" s="631"/>
      <c r="BD194" s="631"/>
      <c r="BE194" s="631"/>
      <c r="BF194" s="631"/>
      <c r="BG194" s="186"/>
      <c r="BK194" s="26" t="str">
        <f>IF(AT107=Datos!$AO$2,D107,"")</f>
        <v/>
      </c>
    </row>
    <row r="195" spans="1:63" ht="14.25" customHeight="1">
      <c r="A195" s="18"/>
      <c r="D195" s="411"/>
      <c r="E195" s="630" t="str">
        <f>IF(D136="","",IF(AT136&lt;&gt;Datos!$AO$2,D136,""))</f>
        <v/>
      </c>
      <c r="F195" s="630"/>
      <c r="G195" s="630"/>
      <c r="H195" s="630"/>
      <c r="I195" s="630"/>
      <c r="J195" s="630"/>
      <c r="K195" s="630"/>
      <c r="L195" s="630"/>
      <c r="M195" s="630"/>
      <c r="N195" s="630"/>
      <c r="O195" s="630"/>
      <c r="P195" s="630"/>
      <c r="Q195" s="630"/>
      <c r="R195" s="630"/>
      <c r="S195" s="630"/>
      <c r="T195" s="630"/>
      <c r="U195" s="630"/>
      <c r="V195" s="630"/>
      <c r="W195" s="630"/>
      <c r="X195" s="630"/>
      <c r="Y195" s="630"/>
      <c r="Z195" s="630"/>
      <c r="AA195" s="630"/>
      <c r="AB195" s="630"/>
      <c r="AC195" s="630"/>
      <c r="AD195" s="630"/>
      <c r="AE195" s="630"/>
      <c r="AF195" s="630"/>
      <c r="AG195" s="630"/>
      <c r="AH195" s="630"/>
      <c r="AI195" s="630"/>
      <c r="AJ195" s="630"/>
      <c r="AK195" s="630"/>
      <c r="AL195" s="630"/>
      <c r="AM195" s="630"/>
      <c r="AN195" s="630"/>
      <c r="AO195" s="630"/>
      <c r="AP195" s="630"/>
      <c r="AQ195" s="630"/>
      <c r="AR195" s="630"/>
      <c r="AS195" s="630"/>
      <c r="AT195" s="630"/>
      <c r="AU195" s="630"/>
      <c r="AV195" s="630"/>
      <c r="AW195" s="630"/>
      <c r="AX195" s="630"/>
      <c r="AY195" s="630"/>
      <c r="AZ195" s="630"/>
      <c r="BA195" s="631"/>
      <c r="BB195" s="631"/>
      <c r="BC195" s="631"/>
      <c r="BD195" s="631"/>
      <c r="BE195" s="631"/>
      <c r="BF195" s="631"/>
      <c r="BG195" s="186"/>
      <c r="BK195" s="26" t="str">
        <f>IF(AT108=Datos!$AO$2,D108,"")</f>
        <v/>
      </c>
    </row>
    <row r="196" spans="1:63" ht="14.25" customHeight="1">
      <c r="A196" s="18"/>
      <c r="D196" s="411"/>
      <c r="E196" s="630" t="str">
        <f>IF(D137="","",IF(AT137&lt;&gt;Datos!$AO$2,D137,""))</f>
        <v/>
      </c>
      <c r="F196" s="630"/>
      <c r="G196" s="630"/>
      <c r="H196" s="630"/>
      <c r="I196" s="630"/>
      <c r="J196" s="630"/>
      <c r="K196" s="630"/>
      <c r="L196" s="630"/>
      <c r="M196" s="630"/>
      <c r="N196" s="630"/>
      <c r="O196" s="630"/>
      <c r="P196" s="630"/>
      <c r="Q196" s="630"/>
      <c r="R196" s="630"/>
      <c r="S196" s="630"/>
      <c r="T196" s="630"/>
      <c r="U196" s="630"/>
      <c r="V196" s="630"/>
      <c r="W196" s="630"/>
      <c r="X196" s="630"/>
      <c r="Y196" s="630"/>
      <c r="Z196" s="630"/>
      <c r="AA196" s="630"/>
      <c r="AB196" s="630"/>
      <c r="AC196" s="630"/>
      <c r="AD196" s="630"/>
      <c r="AE196" s="630"/>
      <c r="AF196" s="630"/>
      <c r="AG196" s="630"/>
      <c r="AH196" s="630"/>
      <c r="AI196" s="630"/>
      <c r="AJ196" s="630"/>
      <c r="AK196" s="630"/>
      <c r="AL196" s="630"/>
      <c r="AM196" s="630"/>
      <c r="AN196" s="630"/>
      <c r="AO196" s="630"/>
      <c r="AP196" s="630"/>
      <c r="AQ196" s="630"/>
      <c r="AR196" s="630"/>
      <c r="AS196" s="630"/>
      <c r="AT196" s="630"/>
      <c r="AU196" s="630"/>
      <c r="AV196" s="630"/>
      <c r="AW196" s="630"/>
      <c r="AX196" s="630"/>
      <c r="AY196" s="630"/>
      <c r="AZ196" s="630"/>
      <c r="BA196" s="631"/>
      <c r="BB196" s="631"/>
      <c r="BC196" s="631"/>
      <c r="BD196" s="631"/>
      <c r="BE196" s="631"/>
      <c r="BF196" s="631"/>
      <c r="BG196" s="186"/>
      <c r="BK196" s="26" t="str">
        <f>IF(AT109=Datos!$AO$2,D109,"")</f>
        <v/>
      </c>
    </row>
    <row r="197" spans="1:63" ht="14.25" customHeight="1">
      <c r="A197" s="18"/>
      <c r="D197" s="411"/>
      <c r="E197" s="630" t="str">
        <f>IF(D138="","",IF(AT138&lt;&gt;Datos!$AO$2,D138,""))</f>
        <v/>
      </c>
      <c r="F197" s="630"/>
      <c r="G197" s="630"/>
      <c r="H197" s="630"/>
      <c r="I197" s="630"/>
      <c r="J197" s="630"/>
      <c r="K197" s="630"/>
      <c r="L197" s="630"/>
      <c r="M197" s="630"/>
      <c r="N197" s="630"/>
      <c r="O197" s="630"/>
      <c r="P197" s="630"/>
      <c r="Q197" s="630"/>
      <c r="R197" s="630"/>
      <c r="S197" s="630"/>
      <c r="T197" s="630"/>
      <c r="U197" s="630"/>
      <c r="V197" s="630"/>
      <c r="W197" s="630"/>
      <c r="X197" s="630"/>
      <c r="Y197" s="630"/>
      <c r="Z197" s="630"/>
      <c r="AA197" s="630"/>
      <c r="AB197" s="630"/>
      <c r="AC197" s="630"/>
      <c r="AD197" s="630"/>
      <c r="AE197" s="630"/>
      <c r="AF197" s="630"/>
      <c r="AG197" s="630"/>
      <c r="AH197" s="630"/>
      <c r="AI197" s="630"/>
      <c r="AJ197" s="630"/>
      <c r="AK197" s="630"/>
      <c r="AL197" s="630"/>
      <c r="AM197" s="630"/>
      <c r="AN197" s="630"/>
      <c r="AO197" s="630"/>
      <c r="AP197" s="630"/>
      <c r="AQ197" s="630"/>
      <c r="AR197" s="630"/>
      <c r="AS197" s="630"/>
      <c r="AT197" s="630"/>
      <c r="AU197" s="630"/>
      <c r="AV197" s="630"/>
      <c r="AW197" s="630"/>
      <c r="AX197" s="630"/>
      <c r="AY197" s="630"/>
      <c r="AZ197" s="630"/>
      <c r="BA197" s="631"/>
      <c r="BB197" s="631"/>
      <c r="BC197" s="631"/>
      <c r="BD197" s="631"/>
      <c r="BE197" s="631"/>
      <c r="BF197" s="631"/>
      <c r="BG197" s="186"/>
      <c r="BK197" s="26" t="str">
        <f>IF(AT110=Datos!$AO$2,D110,"")</f>
        <v/>
      </c>
    </row>
    <row r="198" spans="1:63" ht="14.25" customHeight="1">
      <c r="A198" s="18"/>
      <c r="D198" s="412"/>
      <c r="E198" s="630" t="str">
        <f>IF(D139="","",IF(AT139&lt;&gt;Datos!$AO$2,D139,""))</f>
        <v/>
      </c>
      <c r="F198" s="630"/>
      <c r="G198" s="630"/>
      <c r="H198" s="630"/>
      <c r="I198" s="630"/>
      <c r="J198" s="630"/>
      <c r="K198" s="630"/>
      <c r="L198" s="630"/>
      <c r="M198" s="630"/>
      <c r="N198" s="630"/>
      <c r="O198" s="630"/>
      <c r="P198" s="630"/>
      <c r="Q198" s="630"/>
      <c r="R198" s="630"/>
      <c r="S198" s="630"/>
      <c r="T198" s="630"/>
      <c r="U198" s="630"/>
      <c r="V198" s="630"/>
      <c r="W198" s="630"/>
      <c r="X198" s="630"/>
      <c r="Y198" s="630"/>
      <c r="Z198" s="630"/>
      <c r="AA198" s="630"/>
      <c r="AB198" s="630"/>
      <c r="AC198" s="630"/>
      <c r="AD198" s="630"/>
      <c r="AE198" s="630"/>
      <c r="AF198" s="630"/>
      <c r="AG198" s="630"/>
      <c r="AH198" s="630"/>
      <c r="AI198" s="630"/>
      <c r="AJ198" s="630"/>
      <c r="AK198" s="630"/>
      <c r="AL198" s="630"/>
      <c r="AM198" s="630"/>
      <c r="AN198" s="630"/>
      <c r="AO198" s="630"/>
      <c r="AP198" s="630"/>
      <c r="AQ198" s="630"/>
      <c r="AR198" s="630"/>
      <c r="AS198" s="630"/>
      <c r="AT198" s="630"/>
      <c r="AU198" s="630"/>
      <c r="AV198" s="630"/>
      <c r="AW198" s="630"/>
      <c r="AX198" s="630"/>
      <c r="AY198" s="630"/>
      <c r="AZ198" s="630"/>
      <c r="BA198" s="631"/>
      <c r="BB198" s="631"/>
      <c r="BC198" s="631"/>
      <c r="BD198" s="631"/>
      <c r="BE198" s="631"/>
      <c r="BF198" s="631"/>
      <c r="BG198" s="186"/>
      <c r="BK198" s="26" t="str">
        <f>IF(AT111=Datos!$AO$2,D111,"")</f>
        <v/>
      </c>
    </row>
    <row r="199" spans="1:63" ht="14.25" customHeight="1">
      <c r="A199" s="18"/>
      <c r="D199" s="412"/>
      <c r="E199" s="630" t="str">
        <f>IF(D140="","",IF(AT140&lt;&gt;Datos!$AO$2,D140,""))</f>
        <v/>
      </c>
      <c r="F199" s="630"/>
      <c r="G199" s="630"/>
      <c r="H199" s="630"/>
      <c r="I199" s="630"/>
      <c r="J199" s="630"/>
      <c r="K199" s="630"/>
      <c r="L199" s="630"/>
      <c r="M199" s="630"/>
      <c r="N199" s="630"/>
      <c r="O199" s="630"/>
      <c r="P199" s="630"/>
      <c r="Q199" s="630"/>
      <c r="R199" s="630"/>
      <c r="S199" s="630"/>
      <c r="T199" s="630"/>
      <c r="U199" s="630"/>
      <c r="V199" s="630"/>
      <c r="W199" s="630"/>
      <c r="X199" s="630"/>
      <c r="Y199" s="630"/>
      <c r="Z199" s="630"/>
      <c r="AA199" s="630"/>
      <c r="AB199" s="630"/>
      <c r="AC199" s="630"/>
      <c r="AD199" s="630"/>
      <c r="AE199" s="630"/>
      <c r="AF199" s="630"/>
      <c r="AG199" s="630"/>
      <c r="AH199" s="630"/>
      <c r="AI199" s="630"/>
      <c r="AJ199" s="630"/>
      <c r="AK199" s="630"/>
      <c r="AL199" s="630"/>
      <c r="AM199" s="630"/>
      <c r="AN199" s="630"/>
      <c r="AO199" s="630"/>
      <c r="AP199" s="630"/>
      <c r="AQ199" s="630"/>
      <c r="AR199" s="630"/>
      <c r="AS199" s="630"/>
      <c r="AT199" s="630"/>
      <c r="AU199" s="630"/>
      <c r="AV199" s="630"/>
      <c r="AW199" s="630"/>
      <c r="AX199" s="630"/>
      <c r="AY199" s="630"/>
      <c r="AZ199" s="630"/>
      <c r="BA199" s="631"/>
      <c r="BB199" s="631"/>
      <c r="BC199" s="631"/>
      <c r="BD199" s="631"/>
      <c r="BE199" s="631"/>
      <c r="BF199" s="631"/>
      <c r="BG199" s="186"/>
      <c r="BK199" s="26" t="s">
        <v>580</v>
      </c>
    </row>
    <row r="200" spans="1:63" ht="14.25" customHeight="1">
      <c r="A200" s="18"/>
      <c r="D200" s="434" t="s">
        <v>582</v>
      </c>
      <c r="E200" s="434"/>
      <c r="F200" s="434"/>
      <c r="G200" s="434"/>
      <c r="H200" s="434"/>
      <c r="I200" s="434"/>
      <c r="J200" s="434"/>
      <c r="K200" s="434"/>
      <c r="L200" s="434"/>
      <c r="M200" s="434"/>
      <c r="N200" s="434"/>
      <c r="O200" s="434"/>
      <c r="P200" s="434"/>
      <c r="Q200" s="434"/>
      <c r="R200" s="434"/>
      <c r="S200" s="434"/>
      <c r="T200" s="434"/>
      <c r="U200" s="434"/>
      <c r="V200" s="434"/>
      <c r="W200" s="434"/>
      <c r="X200" s="434"/>
      <c r="Y200" s="434"/>
      <c r="Z200" s="434"/>
      <c r="AA200" s="434"/>
      <c r="AB200" s="434"/>
      <c r="AC200" s="434"/>
      <c r="AD200" s="434"/>
      <c r="AE200" s="434"/>
      <c r="AF200" s="434"/>
      <c r="AG200" s="434"/>
      <c r="AH200" s="434"/>
      <c r="AI200" s="434"/>
      <c r="AJ200" s="434"/>
      <c r="AK200" s="434"/>
      <c r="AL200" s="434"/>
      <c r="AM200" s="434"/>
      <c r="AN200" s="434"/>
      <c r="AO200" s="434"/>
      <c r="AP200" s="434"/>
      <c r="AQ200" s="434"/>
      <c r="AR200" s="434"/>
      <c r="AS200" s="434"/>
      <c r="AT200" s="434"/>
      <c r="AU200" s="434"/>
      <c r="AV200" s="434"/>
      <c r="AW200" s="434"/>
      <c r="AX200" s="434"/>
      <c r="AY200" s="434"/>
      <c r="AZ200" s="434"/>
      <c r="BA200" s="434"/>
      <c r="BB200" s="434"/>
      <c r="BC200" s="434"/>
      <c r="BD200" s="434"/>
      <c r="BE200" s="434"/>
      <c r="BF200" s="434"/>
      <c r="BG200" s="643"/>
    </row>
    <row r="201" spans="1:63" ht="15.75" customHeight="1">
      <c r="A201" s="18"/>
      <c r="D201" s="750"/>
      <c r="E201" s="750"/>
      <c r="F201" s="750"/>
      <c r="G201" s="750"/>
      <c r="H201" s="750"/>
      <c r="I201" s="750"/>
      <c r="J201" s="750"/>
      <c r="K201" s="750"/>
      <c r="L201" s="750"/>
      <c r="M201" s="750"/>
      <c r="N201" s="750"/>
      <c r="O201" s="750"/>
      <c r="P201" s="750"/>
      <c r="Q201" s="750"/>
      <c r="R201" s="750"/>
      <c r="S201" s="750"/>
      <c r="T201" s="750"/>
      <c r="U201" s="750"/>
      <c r="V201" s="750"/>
      <c r="W201" s="750"/>
      <c r="X201" s="750"/>
      <c r="Y201" s="750"/>
      <c r="Z201" s="750"/>
      <c r="AA201" s="750"/>
      <c r="AB201" s="750"/>
      <c r="AC201" s="750"/>
      <c r="AD201" s="750"/>
      <c r="AE201" s="750"/>
      <c r="AF201" s="750"/>
      <c r="AG201" s="750"/>
      <c r="AH201" s="750"/>
      <c r="AI201" s="750"/>
      <c r="AJ201" s="750"/>
      <c r="AK201" s="750"/>
      <c r="AL201" s="750"/>
      <c r="AM201" s="750"/>
      <c r="AN201" s="750"/>
      <c r="AO201" s="750"/>
      <c r="AP201" s="750"/>
      <c r="AQ201" s="750"/>
      <c r="AR201" s="750"/>
      <c r="AS201" s="750"/>
      <c r="AT201" s="750"/>
      <c r="AU201" s="750"/>
      <c r="AV201" s="750"/>
      <c r="AW201" s="750"/>
      <c r="AX201" s="750"/>
      <c r="AY201" s="750"/>
      <c r="AZ201" s="750"/>
      <c r="BA201" s="750"/>
      <c r="BB201" s="750"/>
      <c r="BG201" s="20"/>
    </row>
    <row r="202" spans="1:63" ht="15.75" customHeight="1">
      <c r="A202" s="18"/>
      <c r="BG202" s="20"/>
    </row>
    <row r="203" spans="1:63" ht="15" customHeight="1">
      <c r="A203" s="18"/>
      <c r="D203" s="627" t="s">
        <v>583</v>
      </c>
      <c r="E203" s="627"/>
      <c r="F203" s="627"/>
      <c r="G203" s="627"/>
      <c r="H203" s="627"/>
      <c r="I203" s="627"/>
      <c r="J203" s="627"/>
      <c r="K203" s="627"/>
      <c r="L203" s="627"/>
      <c r="M203" s="627"/>
      <c r="N203" s="627"/>
      <c r="O203" s="627"/>
      <c r="P203" s="627"/>
      <c r="Q203" s="627"/>
      <c r="R203" s="627"/>
      <c r="S203" s="627"/>
      <c r="T203" s="627"/>
      <c r="U203" s="627"/>
      <c r="V203" s="627"/>
      <c r="W203" s="627"/>
      <c r="X203" s="627"/>
      <c r="Y203" s="627"/>
      <c r="Z203" s="627"/>
      <c r="AA203" s="627"/>
      <c r="AB203" s="627"/>
      <c r="AC203" s="627"/>
      <c r="AD203" s="627"/>
      <c r="AE203" s="627"/>
      <c r="AF203" s="627"/>
      <c r="AG203" s="627"/>
      <c r="AH203" s="627"/>
      <c r="AI203" s="627"/>
      <c r="AJ203" s="627"/>
      <c r="AK203" s="627"/>
      <c r="AL203" s="627"/>
      <c r="AM203" s="627"/>
      <c r="AN203" s="627"/>
      <c r="AO203" s="627"/>
      <c r="AP203" s="627"/>
      <c r="AQ203" s="627"/>
      <c r="AR203" s="627"/>
      <c r="AS203" s="627"/>
      <c r="AT203" s="627"/>
      <c r="AU203" s="627"/>
      <c r="AV203" s="627"/>
      <c r="AW203" s="627"/>
      <c r="AX203" s="627"/>
      <c r="AY203" s="627"/>
      <c r="AZ203" s="627"/>
      <c r="BA203" s="627"/>
      <c r="BB203" s="627"/>
      <c r="BC203" s="627"/>
      <c r="BD203" s="627"/>
      <c r="BE203" s="627"/>
      <c r="BF203" s="627"/>
      <c r="BG203" s="628"/>
    </row>
    <row r="204" spans="1:63" ht="20.25" customHeight="1">
      <c r="A204" s="18"/>
      <c r="D204" s="435" t="s">
        <v>564</v>
      </c>
      <c r="E204" s="435"/>
      <c r="F204" s="435"/>
      <c r="G204" s="435"/>
      <c r="H204" s="435"/>
      <c r="I204" s="435"/>
      <c r="J204" s="435"/>
      <c r="K204" s="435"/>
      <c r="L204" s="435"/>
      <c r="M204" s="435"/>
      <c r="N204" s="435"/>
      <c r="O204" s="435"/>
      <c r="P204" s="435"/>
      <c r="Q204" s="435"/>
      <c r="R204" s="435"/>
      <c r="S204" s="435"/>
      <c r="T204" s="435"/>
      <c r="U204" s="435"/>
      <c r="V204" s="435" t="s">
        <v>565</v>
      </c>
      <c r="W204" s="435"/>
      <c r="X204" s="435"/>
      <c r="Y204" s="435"/>
      <c r="Z204" s="435"/>
      <c r="AA204" s="435"/>
      <c r="AB204" s="435"/>
      <c r="AC204" s="435"/>
      <c r="AD204" s="435"/>
      <c r="AE204" s="435"/>
      <c r="AF204" s="435"/>
      <c r="AG204" s="435"/>
      <c r="AH204" s="435"/>
      <c r="AI204" s="435"/>
      <c r="AJ204" s="435"/>
      <c r="AK204" s="435"/>
      <c r="AL204" s="435"/>
      <c r="AM204" s="435"/>
      <c r="AN204" s="435" t="s">
        <v>566</v>
      </c>
      <c r="AO204" s="435"/>
      <c r="AP204" s="435"/>
      <c r="AQ204" s="435"/>
      <c r="AR204" s="435"/>
      <c r="AS204" s="435"/>
      <c r="AT204" s="435"/>
      <c r="AU204" s="435"/>
      <c r="AV204" s="435"/>
      <c r="AW204" s="435"/>
      <c r="AX204" s="435"/>
      <c r="AY204" s="435"/>
      <c r="AZ204" s="435"/>
      <c r="BA204" s="435"/>
      <c r="BB204" s="435"/>
      <c r="BC204" s="435"/>
      <c r="BD204" s="435"/>
      <c r="BE204" s="435"/>
      <c r="BF204" s="435"/>
      <c r="BG204" s="629"/>
    </row>
    <row r="205" spans="1:63" ht="20.100000000000001" customHeight="1">
      <c r="A205" s="18"/>
      <c r="D205" s="400"/>
      <c r="E205" s="400"/>
      <c r="F205" s="400"/>
      <c r="G205" s="400"/>
      <c r="H205" s="400"/>
      <c r="I205" s="400"/>
      <c r="J205" s="400"/>
      <c r="K205" s="400"/>
      <c r="L205" s="400"/>
      <c r="M205" s="400"/>
      <c r="N205" s="400"/>
      <c r="O205" s="400"/>
      <c r="P205" s="400"/>
      <c r="Q205" s="400"/>
      <c r="R205" s="400"/>
      <c r="S205" s="400"/>
      <c r="T205" s="400"/>
      <c r="U205" s="400"/>
      <c r="V205" s="400"/>
      <c r="W205" s="400"/>
      <c r="X205" s="400"/>
      <c r="Y205" s="400"/>
      <c r="Z205" s="400"/>
      <c r="AA205" s="400"/>
      <c r="AB205" s="400"/>
      <c r="AC205" s="400"/>
      <c r="AD205" s="400"/>
      <c r="AE205" s="400"/>
      <c r="AF205" s="400"/>
      <c r="AG205" s="400"/>
      <c r="AH205" s="400"/>
      <c r="AI205" s="400"/>
      <c r="AJ205" s="400"/>
      <c r="AK205" s="400"/>
      <c r="AL205" s="400"/>
      <c r="AM205" s="400"/>
      <c r="AN205" s="400"/>
      <c r="AO205" s="400"/>
      <c r="AP205" s="400"/>
      <c r="AQ205" s="400"/>
      <c r="AR205" s="400"/>
      <c r="AS205" s="400"/>
      <c r="AT205" s="400"/>
      <c r="AU205" s="400"/>
      <c r="AV205" s="400"/>
      <c r="AW205" s="400"/>
      <c r="AX205" s="400"/>
      <c r="AY205" s="400"/>
      <c r="AZ205" s="400"/>
      <c r="BA205" s="400"/>
      <c r="BB205" s="400"/>
      <c r="BC205" s="400"/>
      <c r="BD205" s="400"/>
      <c r="BE205" s="400"/>
      <c r="BF205" s="400"/>
      <c r="BG205" s="619"/>
    </row>
    <row r="206" spans="1:63">
      <c r="A206" s="18"/>
      <c r="D206" s="400"/>
      <c r="E206" s="400"/>
      <c r="F206" s="400"/>
      <c r="G206" s="400"/>
      <c r="H206" s="400"/>
      <c r="I206" s="400"/>
      <c r="J206" s="400"/>
      <c r="K206" s="400"/>
      <c r="L206" s="400"/>
      <c r="M206" s="400"/>
      <c r="N206" s="400"/>
      <c r="O206" s="400"/>
      <c r="P206" s="400"/>
      <c r="Q206" s="400"/>
      <c r="R206" s="400"/>
      <c r="S206" s="400"/>
      <c r="T206" s="400"/>
      <c r="U206" s="400"/>
      <c r="V206" s="400"/>
      <c r="W206" s="400"/>
      <c r="X206" s="400"/>
      <c r="Y206" s="400"/>
      <c r="Z206" s="400"/>
      <c r="AA206" s="400"/>
      <c r="AB206" s="400"/>
      <c r="AC206" s="400"/>
      <c r="AD206" s="400"/>
      <c r="AE206" s="400"/>
      <c r="AF206" s="400"/>
      <c r="AG206" s="400"/>
      <c r="AH206" s="400"/>
      <c r="AI206" s="400"/>
      <c r="AJ206" s="400"/>
      <c r="AK206" s="400"/>
      <c r="AL206" s="400"/>
      <c r="AM206" s="400"/>
      <c r="AN206" s="400"/>
      <c r="AO206" s="400"/>
      <c r="AP206" s="400"/>
      <c r="AQ206" s="400"/>
      <c r="AR206" s="400"/>
      <c r="AS206" s="400"/>
      <c r="AT206" s="400"/>
      <c r="AU206" s="400"/>
      <c r="AV206" s="400"/>
      <c r="AW206" s="400"/>
      <c r="AX206" s="400"/>
      <c r="AY206" s="400"/>
      <c r="AZ206" s="400"/>
      <c r="BA206" s="400"/>
      <c r="BB206" s="400"/>
      <c r="BC206" s="400"/>
      <c r="BD206" s="400"/>
      <c r="BE206" s="400"/>
      <c r="BF206" s="400"/>
      <c r="BG206" s="619"/>
    </row>
    <row r="207" spans="1:63">
      <c r="A207" s="18"/>
      <c r="D207" s="400"/>
      <c r="E207" s="400"/>
      <c r="F207" s="400"/>
      <c r="G207" s="400"/>
      <c r="H207" s="400"/>
      <c r="I207" s="400"/>
      <c r="J207" s="400"/>
      <c r="K207" s="400"/>
      <c r="L207" s="400"/>
      <c r="M207" s="400"/>
      <c r="N207" s="400"/>
      <c r="O207" s="400"/>
      <c r="P207" s="400"/>
      <c r="Q207" s="400"/>
      <c r="R207" s="400"/>
      <c r="S207" s="400"/>
      <c r="T207" s="400"/>
      <c r="U207" s="400"/>
      <c r="V207" s="400"/>
      <c r="W207" s="400"/>
      <c r="X207" s="400"/>
      <c r="Y207" s="400"/>
      <c r="Z207" s="400"/>
      <c r="AA207" s="400"/>
      <c r="AB207" s="400"/>
      <c r="AC207" s="400"/>
      <c r="AD207" s="400"/>
      <c r="AE207" s="400"/>
      <c r="AF207" s="400"/>
      <c r="AG207" s="400"/>
      <c r="AH207" s="400"/>
      <c r="AI207" s="400"/>
      <c r="AJ207" s="400"/>
      <c r="AK207" s="400"/>
      <c r="AL207" s="400"/>
      <c r="AM207" s="400"/>
      <c r="AN207" s="400"/>
      <c r="AO207" s="400"/>
      <c r="AP207" s="400"/>
      <c r="AQ207" s="400"/>
      <c r="AR207" s="400"/>
      <c r="AS207" s="400"/>
      <c r="AT207" s="400"/>
      <c r="AU207" s="400"/>
      <c r="AV207" s="400"/>
      <c r="AW207" s="400"/>
      <c r="AX207" s="400"/>
      <c r="AY207" s="400"/>
      <c r="AZ207" s="400"/>
      <c r="BA207" s="400"/>
      <c r="BB207" s="400"/>
      <c r="BC207" s="400"/>
      <c r="BD207" s="400"/>
      <c r="BE207" s="400"/>
      <c r="BF207" s="400"/>
      <c r="BG207" s="619"/>
    </row>
    <row r="208" spans="1:63">
      <c r="A208" s="18"/>
      <c r="D208" s="400"/>
      <c r="E208" s="400"/>
      <c r="F208" s="400"/>
      <c r="G208" s="400"/>
      <c r="H208" s="400"/>
      <c r="I208" s="400"/>
      <c r="J208" s="400"/>
      <c r="K208" s="400"/>
      <c r="L208" s="400"/>
      <c r="M208" s="400"/>
      <c r="N208" s="400"/>
      <c r="O208" s="400"/>
      <c r="P208" s="400"/>
      <c r="Q208" s="400"/>
      <c r="R208" s="400"/>
      <c r="S208" s="400"/>
      <c r="T208" s="400"/>
      <c r="U208" s="400"/>
      <c r="V208" s="400"/>
      <c r="W208" s="400"/>
      <c r="X208" s="400"/>
      <c r="Y208" s="400"/>
      <c r="Z208" s="400"/>
      <c r="AA208" s="400"/>
      <c r="AB208" s="400"/>
      <c r="AC208" s="400"/>
      <c r="AD208" s="400"/>
      <c r="AE208" s="400"/>
      <c r="AF208" s="400"/>
      <c r="AG208" s="400"/>
      <c r="AH208" s="400"/>
      <c r="AI208" s="400"/>
      <c r="AJ208" s="400"/>
      <c r="AK208" s="400"/>
      <c r="AL208" s="400"/>
      <c r="AM208" s="400"/>
      <c r="AN208" s="400"/>
      <c r="AO208" s="400"/>
      <c r="AP208" s="400"/>
      <c r="AQ208" s="400"/>
      <c r="AR208" s="400"/>
      <c r="AS208" s="400"/>
      <c r="AT208" s="400"/>
      <c r="AU208" s="400"/>
      <c r="AV208" s="400"/>
      <c r="AW208" s="400"/>
      <c r="AX208" s="400"/>
      <c r="AY208" s="400"/>
      <c r="AZ208" s="400"/>
      <c r="BA208" s="400"/>
      <c r="BB208" s="400"/>
      <c r="BC208" s="400"/>
      <c r="BD208" s="400"/>
      <c r="BE208" s="400"/>
      <c r="BF208" s="400"/>
      <c r="BG208" s="619"/>
    </row>
    <row r="209" spans="1:59">
      <c r="A209" s="18"/>
      <c r="D209" s="400"/>
      <c r="E209" s="400"/>
      <c r="F209" s="400"/>
      <c r="G209" s="400"/>
      <c r="H209" s="400"/>
      <c r="I209" s="400"/>
      <c r="J209" s="400"/>
      <c r="K209" s="400"/>
      <c r="L209" s="400"/>
      <c r="M209" s="400"/>
      <c r="N209" s="400"/>
      <c r="O209" s="400"/>
      <c r="P209" s="400"/>
      <c r="Q209" s="400"/>
      <c r="R209" s="400"/>
      <c r="S209" s="400"/>
      <c r="T209" s="400"/>
      <c r="U209" s="400"/>
      <c r="V209" s="400"/>
      <c r="W209" s="400"/>
      <c r="X209" s="400"/>
      <c r="Y209" s="400"/>
      <c r="Z209" s="400"/>
      <c r="AA209" s="400"/>
      <c r="AB209" s="400"/>
      <c r="AC209" s="400"/>
      <c r="AD209" s="400"/>
      <c r="AE209" s="400"/>
      <c r="AF209" s="400"/>
      <c r="AG209" s="400"/>
      <c r="AH209" s="400"/>
      <c r="AI209" s="400"/>
      <c r="AJ209" s="400"/>
      <c r="AK209" s="400"/>
      <c r="AL209" s="400"/>
      <c r="AM209" s="400"/>
      <c r="AN209" s="400"/>
      <c r="AO209" s="400"/>
      <c r="AP209" s="400"/>
      <c r="AQ209" s="400"/>
      <c r="AR209" s="400"/>
      <c r="AS209" s="400"/>
      <c r="AT209" s="400"/>
      <c r="AU209" s="400"/>
      <c r="AV209" s="400"/>
      <c r="AW209" s="400"/>
      <c r="AX209" s="400"/>
      <c r="AY209" s="400"/>
      <c r="AZ209" s="400"/>
      <c r="BA209" s="400"/>
      <c r="BB209" s="400"/>
      <c r="BC209" s="400"/>
      <c r="BD209" s="400"/>
      <c r="BE209" s="400"/>
      <c r="BF209" s="400"/>
      <c r="BG209" s="619"/>
    </row>
    <row r="210" spans="1:59">
      <c r="A210" s="18"/>
      <c r="D210" s="400"/>
      <c r="E210" s="400"/>
      <c r="F210" s="400"/>
      <c r="G210" s="400"/>
      <c r="H210" s="400"/>
      <c r="I210" s="400"/>
      <c r="J210" s="400"/>
      <c r="K210" s="400"/>
      <c r="L210" s="400"/>
      <c r="M210" s="400"/>
      <c r="N210" s="400"/>
      <c r="O210" s="400"/>
      <c r="P210" s="400"/>
      <c r="Q210" s="400"/>
      <c r="R210" s="400"/>
      <c r="S210" s="400"/>
      <c r="T210" s="400"/>
      <c r="U210" s="400"/>
      <c r="V210" s="400"/>
      <c r="W210" s="400"/>
      <c r="X210" s="400"/>
      <c r="Y210" s="400"/>
      <c r="Z210" s="400"/>
      <c r="AA210" s="400"/>
      <c r="AB210" s="400"/>
      <c r="AC210" s="400"/>
      <c r="AD210" s="400"/>
      <c r="AE210" s="400"/>
      <c r="AF210" s="400"/>
      <c r="AG210" s="400"/>
      <c r="AH210" s="400"/>
      <c r="AI210" s="400"/>
      <c r="AJ210" s="400"/>
      <c r="AK210" s="400"/>
      <c r="AL210" s="400"/>
      <c r="AM210" s="400"/>
      <c r="AN210" s="400"/>
      <c r="AO210" s="400"/>
      <c r="AP210" s="400"/>
      <c r="AQ210" s="400"/>
      <c r="AR210" s="400"/>
      <c r="AS210" s="400"/>
      <c r="AT210" s="400"/>
      <c r="AU210" s="400"/>
      <c r="AV210" s="400"/>
      <c r="AW210" s="400"/>
      <c r="AX210" s="400"/>
      <c r="AY210" s="400"/>
      <c r="AZ210" s="400"/>
      <c r="BA210" s="400"/>
      <c r="BB210" s="400"/>
      <c r="BC210" s="400"/>
      <c r="BD210" s="400"/>
      <c r="BE210" s="400"/>
      <c r="BF210" s="400"/>
      <c r="BG210" s="619"/>
    </row>
    <row r="211" spans="1:59">
      <c r="A211" s="18"/>
      <c r="D211" s="405"/>
      <c r="E211" s="406"/>
      <c r="F211" s="406"/>
      <c r="G211" s="406"/>
      <c r="H211" s="406"/>
      <c r="I211" s="406"/>
      <c r="J211" s="406"/>
      <c r="K211" s="406"/>
      <c r="L211" s="406"/>
      <c r="M211" s="406"/>
      <c r="N211" s="406"/>
      <c r="O211" s="406"/>
      <c r="P211" s="406"/>
      <c r="Q211" s="406"/>
      <c r="R211" s="406"/>
      <c r="S211" s="406"/>
      <c r="T211" s="406"/>
      <c r="U211" s="428"/>
      <c r="V211" s="400"/>
      <c r="W211" s="400"/>
      <c r="X211" s="400"/>
      <c r="Y211" s="400"/>
      <c r="Z211" s="400"/>
      <c r="AA211" s="400"/>
      <c r="AB211" s="400"/>
      <c r="AC211" s="400"/>
      <c r="AD211" s="400"/>
      <c r="AE211" s="400"/>
      <c r="AF211" s="400"/>
      <c r="AG211" s="400"/>
      <c r="AH211" s="400"/>
      <c r="AI211" s="400"/>
      <c r="AJ211" s="400"/>
      <c r="AK211" s="400"/>
      <c r="AL211" s="400"/>
      <c r="AM211" s="400"/>
      <c r="AN211" s="405"/>
      <c r="AO211" s="406"/>
      <c r="AP211" s="406"/>
      <c r="AQ211" s="406"/>
      <c r="AR211" s="406"/>
      <c r="AS211" s="406"/>
      <c r="AT211" s="406"/>
      <c r="AU211" s="406"/>
      <c r="AV211" s="406"/>
      <c r="AW211" s="406"/>
      <c r="AX211" s="406"/>
      <c r="AY211" s="406"/>
      <c r="AZ211" s="406"/>
      <c r="BA211" s="406"/>
      <c r="BB211" s="406"/>
      <c r="BC211" s="406"/>
      <c r="BD211" s="406"/>
      <c r="BE211" s="406"/>
      <c r="BF211" s="406"/>
      <c r="BG211" s="407"/>
    </row>
    <row r="212" spans="1:59">
      <c r="A212" s="18"/>
      <c r="D212" s="405"/>
      <c r="E212" s="406"/>
      <c r="F212" s="406"/>
      <c r="G212" s="406"/>
      <c r="H212" s="406"/>
      <c r="I212" s="406"/>
      <c r="J212" s="406"/>
      <c r="K212" s="406"/>
      <c r="L212" s="406"/>
      <c r="M212" s="406"/>
      <c r="N212" s="406"/>
      <c r="O212" s="406"/>
      <c r="P212" s="406"/>
      <c r="Q212" s="406"/>
      <c r="R212" s="406"/>
      <c r="S212" s="406"/>
      <c r="T212" s="406"/>
      <c r="U212" s="428"/>
      <c r="V212" s="400"/>
      <c r="W212" s="400"/>
      <c r="X212" s="400"/>
      <c r="Y212" s="400"/>
      <c r="Z212" s="400"/>
      <c r="AA212" s="400"/>
      <c r="AB212" s="400"/>
      <c r="AC212" s="400"/>
      <c r="AD212" s="400"/>
      <c r="AE212" s="400"/>
      <c r="AF212" s="400"/>
      <c r="AG212" s="400"/>
      <c r="AH212" s="400"/>
      <c r="AI212" s="400"/>
      <c r="AJ212" s="400"/>
      <c r="AK212" s="400"/>
      <c r="AL212" s="400"/>
      <c r="AM212" s="400"/>
      <c r="AN212" s="405"/>
      <c r="AO212" s="406"/>
      <c r="AP212" s="406"/>
      <c r="AQ212" s="406"/>
      <c r="AR212" s="406"/>
      <c r="AS212" s="406"/>
      <c r="AT212" s="406"/>
      <c r="AU212" s="406"/>
      <c r="AV212" s="406"/>
      <c r="AW212" s="406"/>
      <c r="AX212" s="406"/>
      <c r="AY212" s="406"/>
      <c r="AZ212" s="406"/>
      <c r="BA212" s="406"/>
      <c r="BB212" s="406"/>
      <c r="BC212" s="406"/>
      <c r="BD212" s="406"/>
      <c r="BE212" s="406"/>
      <c r="BF212" s="406"/>
      <c r="BG212" s="407"/>
    </row>
    <row r="213" spans="1:59">
      <c r="A213" s="18"/>
      <c r="D213" s="405"/>
      <c r="E213" s="406"/>
      <c r="F213" s="406"/>
      <c r="G213" s="406"/>
      <c r="H213" s="406"/>
      <c r="I213" s="406"/>
      <c r="J213" s="406"/>
      <c r="K213" s="406"/>
      <c r="L213" s="406"/>
      <c r="M213" s="406"/>
      <c r="N213" s="406"/>
      <c r="O213" s="406"/>
      <c r="P213" s="406"/>
      <c r="Q213" s="406"/>
      <c r="R213" s="406"/>
      <c r="S213" s="406"/>
      <c r="T213" s="406"/>
      <c r="U213" s="428"/>
      <c r="V213" s="400"/>
      <c r="W213" s="400"/>
      <c r="X213" s="400"/>
      <c r="Y213" s="400"/>
      <c r="Z213" s="400"/>
      <c r="AA213" s="400"/>
      <c r="AB213" s="400"/>
      <c r="AC213" s="400"/>
      <c r="AD213" s="400"/>
      <c r="AE213" s="400"/>
      <c r="AF213" s="400"/>
      <c r="AG213" s="400"/>
      <c r="AH213" s="400"/>
      <c r="AI213" s="400"/>
      <c r="AJ213" s="400"/>
      <c r="AK213" s="400"/>
      <c r="AL213" s="400"/>
      <c r="AM213" s="400"/>
      <c r="AN213" s="405"/>
      <c r="AO213" s="406"/>
      <c r="AP213" s="406"/>
      <c r="AQ213" s="406"/>
      <c r="AR213" s="406"/>
      <c r="AS213" s="406"/>
      <c r="AT213" s="406"/>
      <c r="AU213" s="406"/>
      <c r="AV213" s="406"/>
      <c r="AW213" s="406"/>
      <c r="AX213" s="406"/>
      <c r="AY213" s="406"/>
      <c r="AZ213" s="406"/>
      <c r="BA213" s="406"/>
      <c r="BB213" s="406"/>
      <c r="BC213" s="406"/>
      <c r="BD213" s="406"/>
      <c r="BE213" s="406"/>
      <c r="BF213" s="406"/>
      <c r="BG213" s="407"/>
    </row>
    <row r="214" spans="1:59">
      <c r="A214" s="18"/>
      <c r="D214" s="405"/>
      <c r="E214" s="406"/>
      <c r="F214" s="406"/>
      <c r="G214" s="406"/>
      <c r="H214" s="406"/>
      <c r="I214" s="406"/>
      <c r="J214" s="406"/>
      <c r="K214" s="406"/>
      <c r="L214" s="406"/>
      <c r="M214" s="406"/>
      <c r="N214" s="406"/>
      <c r="O214" s="406"/>
      <c r="P214" s="406"/>
      <c r="Q214" s="406"/>
      <c r="R214" s="406"/>
      <c r="S214" s="406"/>
      <c r="T214" s="406"/>
      <c r="U214" s="428"/>
      <c r="V214" s="400"/>
      <c r="W214" s="400"/>
      <c r="X214" s="400"/>
      <c r="Y214" s="400"/>
      <c r="Z214" s="400"/>
      <c r="AA214" s="400"/>
      <c r="AB214" s="400"/>
      <c r="AC214" s="400"/>
      <c r="AD214" s="400"/>
      <c r="AE214" s="400"/>
      <c r="AF214" s="400"/>
      <c r="AG214" s="400"/>
      <c r="AH214" s="400"/>
      <c r="AI214" s="400"/>
      <c r="AJ214" s="400"/>
      <c r="AK214" s="400"/>
      <c r="AL214" s="400"/>
      <c r="AM214" s="400"/>
      <c r="AN214" s="405"/>
      <c r="AO214" s="406"/>
      <c r="AP214" s="406"/>
      <c r="AQ214" s="406"/>
      <c r="AR214" s="406"/>
      <c r="AS214" s="406"/>
      <c r="AT214" s="406"/>
      <c r="AU214" s="406"/>
      <c r="AV214" s="406"/>
      <c r="AW214" s="406"/>
      <c r="AX214" s="406"/>
      <c r="AY214" s="406"/>
      <c r="AZ214" s="406"/>
      <c r="BA214" s="406"/>
      <c r="BB214" s="406"/>
      <c r="BC214" s="406"/>
      <c r="BD214" s="406"/>
      <c r="BE214" s="406"/>
      <c r="BF214" s="406"/>
      <c r="BG214" s="407"/>
    </row>
    <row r="215" spans="1:59" ht="15" customHeight="1">
      <c r="A215" s="18"/>
      <c r="D215" s="434" t="str">
        <f>IF(AK13=Datos!$A$6,"* Si los efectos no deseados de la oportunidad se presentan incluir este plan en el Sistema de Administración de Acciones Preventivas y Correctivas con fuente -Administración de oportunidades (contingencia)-","* Si el riesgo se presenta incluir este plan en el Sistema de Administración de Acciones Preventivas y Correctivas con fuente -Administración de riesgos (contingencia)-")</f>
        <v>* Si el riesgo se presenta incluir este plan en el Sistema de Administración de Acciones Preventivas y Correctivas con fuente -Administración de riesgos (contingencia)-</v>
      </c>
      <c r="E215" s="434"/>
      <c r="F215" s="434"/>
      <c r="G215" s="434"/>
      <c r="H215" s="434"/>
      <c r="I215" s="434"/>
      <c r="J215" s="434"/>
      <c r="K215" s="434"/>
      <c r="L215" s="434"/>
      <c r="M215" s="434"/>
      <c r="N215" s="434"/>
      <c r="O215" s="434"/>
      <c r="P215" s="434"/>
      <c r="Q215" s="434"/>
      <c r="R215" s="434"/>
      <c r="S215" s="434"/>
      <c r="T215" s="434"/>
      <c r="U215" s="434"/>
      <c r="V215" s="434"/>
      <c r="W215" s="434"/>
      <c r="X215" s="434"/>
      <c r="Y215" s="434"/>
      <c r="Z215" s="434"/>
      <c r="AA215" s="434"/>
      <c r="AB215" s="434"/>
      <c r="AC215" s="434"/>
      <c r="AD215" s="434"/>
      <c r="AE215" s="434"/>
      <c r="AF215" s="434"/>
      <c r="AG215" s="434"/>
      <c r="AH215" s="434"/>
      <c r="AI215" s="434"/>
      <c r="AJ215" s="434"/>
      <c r="AK215" s="434"/>
      <c r="AL215" s="434"/>
      <c r="AM215" s="434"/>
      <c r="AN215" s="434"/>
      <c r="AO215" s="434"/>
      <c r="AP215" s="434"/>
      <c r="AQ215" s="434"/>
      <c r="AR215" s="434"/>
      <c r="AS215" s="434"/>
      <c r="AT215" s="434"/>
      <c r="AU215" s="434"/>
      <c r="AV215" s="434"/>
      <c r="AW215" s="434"/>
      <c r="AX215" s="434"/>
      <c r="AY215" s="434"/>
      <c r="AZ215" s="434"/>
      <c r="BA215" s="434"/>
      <c r="BB215" s="434"/>
      <c r="BG215" s="20"/>
    </row>
    <row r="216" spans="1:59" ht="15" customHeight="1">
      <c r="A216" s="18"/>
      <c r="BG216" s="20"/>
    </row>
    <row r="217" spans="1:59" ht="15.75" thickBot="1">
      <c r="A217" s="51"/>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c r="AS217" s="52"/>
      <c r="AT217" s="52"/>
      <c r="AU217" s="52"/>
      <c r="AV217" s="52"/>
      <c r="AW217" s="52"/>
      <c r="AX217" s="52"/>
      <c r="AY217" s="52"/>
      <c r="AZ217" s="52"/>
      <c r="BA217" s="52"/>
      <c r="BB217" s="52"/>
      <c r="BC217" s="52"/>
      <c r="BD217" s="52"/>
      <c r="BE217" s="52"/>
      <c r="BF217" s="52"/>
      <c r="BG217" s="54"/>
    </row>
    <row r="231" spans="63:64" ht="30">
      <c r="BK231" s="26" t="s">
        <v>587</v>
      </c>
      <c r="BL231" s="103">
        <v>1</v>
      </c>
    </row>
    <row r="232" spans="63:64">
      <c r="BK232" s="41"/>
    </row>
  </sheetData>
  <sheetProtection password="A10A" sheet="1" objects="1" scenarios="1" formatCells="0" formatRows="0"/>
  <mergeCells count="870">
    <mergeCell ref="BG1:BG2"/>
    <mergeCell ref="P3:U4"/>
    <mergeCell ref="V3:AZ4"/>
    <mergeCell ref="BA3:BF4"/>
    <mergeCell ref="BG3:BG4"/>
    <mergeCell ref="D6:G6"/>
    <mergeCell ref="K6:BF6"/>
    <mergeCell ref="D8:G8"/>
    <mergeCell ref="K8:BF8"/>
    <mergeCell ref="D10:I10"/>
    <mergeCell ref="K10:AJ10"/>
    <mergeCell ref="AQ10:AW10"/>
    <mergeCell ref="AX10:BF10"/>
    <mergeCell ref="A1:J4"/>
    <mergeCell ref="P1:U2"/>
    <mergeCell ref="V1:AZ2"/>
    <mergeCell ref="BA1:BF2"/>
    <mergeCell ref="D18:Q18"/>
    <mergeCell ref="S18:V18"/>
    <mergeCell ref="X18:BF18"/>
    <mergeCell ref="D20:BC20"/>
    <mergeCell ref="D21:BF21"/>
    <mergeCell ref="D22:BF22"/>
    <mergeCell ref="AT11:BC11"/>
    <mergeCell ref="M13:T13"/>
    <mergeCell ref="V13:AJ13"/>
    <mergeCell ref="A15:J15"/>
    <mergeCell ref="D17:Q17"/>
    <mergeCell ref="S17:V17"/>
    <mergeCell ref="X17:BB17"/>
    <mergeCell ref="D29:AB29"/>
    <mergeCell ref="AD29:BF34"/>
    <mergeCell ref="D30:AB30"/>
    <mergeCell ref="D31:AB31"/>
    <mergeCell ref="D32:AB32"/>
    <mergeCell ref="D33:AB33"/>
    <mergeCell ref="D34:AB34"/>
    <mergeCell ref="D23:AR23"/>
    <mergeCell ref="AY23:BF23"/>
    <mergeCell ref="D24:AV24"/>
    <mergeCell ref="AY24:BF24"/>
    <mergeCell ref="D28:AB28"/>
    <mergeCell ref="AD28:BF28"/>
    <mergeCell ref="D26:O26"/>
    <mergeCell ref="R26:S26"/>
    <mergeCell ref="W26:AC26"/>
    <mergeCell ref="AI26:AR26"/>
    <mergeCell ref="AU26:AV26"/>
    <mergeCell ref="D39:I39"/>
    <mergeCell ref="J39:AB39"/>
    <mergeCell ref="AD39:BF39"/>
    <mergeCell ref="D40:I40"/>
    <mergeCell ref="J40:AB40"/>
    <mergeCell ref="AD40:BF40"/>
    <mergeCell ref="D36:AB36"/>
    <mergeCell ref="AD36:BF37"/>
    <mergeCell ref="D37:AB37"/>
    <mergeCell ref="D38:I38"/>
    <mergeCell ref="J38:AB38"/>
    <mergeCell ref="AD38:BF38"/>
    <mergeCell ref="D43:I43"/>
    <mergeCell ref="J43:AB43"/>
    <mergeCell ref="AD43:BF43"/>
    <mergeCell ref="D44:I44"/>
    <mergeCell ref="J44:AB44"/>
    <mergeCell ref="AD44:BF44"/>
    <mergeCell ref="D41:I41"/>
    <mergeCell ref="J41:AB41"/>
    <mergeCell ref="AD41:BF41"/>
    <mergeCell ref="D42:I42"/>
    <mergeCell ref="J42:AB42"/>
    <mergeCell ref="AD42:BF42"/>
    <mergeCell ref="D47:I47"/>
    <mergeCell ref="J47:AB47"/>
    <mergeCell ref="AD47:BF47"/>
    <mergeCell ref="D48:I48"/>
    <mergeCell ref="J48:AB48"/>
    <mergeCell ref="AD48:BF48"/>
    <mergeCell ref="D45:I45"/>
    <mergeCell ref="J45:AB45"/>
    <mergeCell ref="AD45:BF45"/>
    <mergeCell ref="D46:I46"/>
    <mergeCell ref="J46:AB46"/>
    <mergeCell ref="AD46:BF46"/>
    <mergeCell ref="D52:I52"/>
    <mergeCell ref="J52:AB52"/>
    <mergeCell ref="AD52:BF52"/>
    <mergeCell ref="D53:I53"/>
    <mergeCell ref="J53:AB53"/>
    <mergeCell ref="AD53:BF53"/>
    <mergeCell ref="D49:AB49"/>
    <mergeCell ref="AD49:BF49"/>
    <mergeCell ref="D50:I50"/>
    <mergeCell ref="J50:AB50"/>
    <mergeCell ref="AD50:BF50"/>
    <mergeCell ref="D51:I51"/>
    <mergeCell ref="J51:AB51"/>
    <mergeCell ref="AD51:BF51"/>
    <mergeCell ref="D56:I56"/>
    <mergeCell ref="J56:AB56"/>
    <mergeCell ref="AD56:BF56"/>
    <mergeCell ref="D57:I57"/>
    <mergeCell ref="J57:AB57"/>
    <mergeCell ref="AD57:BF57"/>
    <mergeCell ref="D54:I54"/>
    <mergeCell ref="J54:AB54"/>
    <mergeCell ref="AD54:BF54"/>
    <mergeCell ref="D55:I55"/>
    <mergeCell ref="J55:AB55"/>
    <mergeCell ref="AD55:BF55"/>
    <mergeCell ref="D60:I60"/>
    <mergeCell ref="J60:AB60"/>
    <mergeCell ref="AD60:BF60"/>
    <mergeCell ref="BK60:BM61"/>
    <mergeCell ref="BP61:BP62"/>
    <mergeCell ref="BQ61:BQ62"/>
    <mergeCell ref="A62:J62"/>
    <mergeCell ref="D58:I58"/>
    <mergeCell ref="J58:AB58"/>
    <mergeCell ref="AD58:BF58"/>
    <mergeCell ref="D59:I59"/>
    <mergeCell ref="J59:AB59"/>
    <mergeCell ref="AD59:BF59"/>
    <mergeCell ref="Z63:AK63"/>
    <mergeCell ref="D64:G64"/>
    <mergeCell ref="E65:Z65"/>
    <mergeCell ref="AB65:AK65"/>
    <mergeCell ref="E66:H66"/>
    <mergeCell ref="I66:V66"/>
    <mergeCell ref="AB66:AC66"/>
    <mergeCell ref="AD66:AE66"/>
    <mergeCell ref="AF66:AG66"/>
    <mergeCell ref="AH66:AI66"/>
    <mergeCell ref="AJ66:AK66"/>
    <mergeCell ref="E67:H67"/>
    <mergeCell ref="I67:V67"/>
    <mergeCell ref="Z67:Z76"/>
    <mergeCell ref="AA67:AA68"/>
    <mergeCell ref="AB67:AC68"/>
    <mergeCell ref="AD67:AE68"/>
    <mergeCell ref="AF67:AG68"/>
    <mergeCell ref="AH67:AI68"/>
    <mergeCell ref="AJ67:AK68"/>
    <mergeCell ref="E70:P70"/>
    <mergeCell ref="J72:P72"/>
    <mergeCell ref="E76:H76"/>
    <mergeCell ref="I76:L76"/>
    <mergeCell ref="M76:P76"/>
    <mergeCell ref="AP67:BF67"/>
    <mergeCell ref="AP68:BF69"/>
    <mergeCell ref="R69:W69"/>
    <mergeCell ref="AA69:AA70"/>
    <mergeCell ref="AB69:AC70"/>
    <mergeCell ref="AD69:AE70"/>
    <mergeCell ref="AF69:AG70"/>
    <mergeCell ref="AH69:AI70"/>
    <mergeCell ref="AJ69:AK70"/>
    <mergeCell ref="R70:W70"/>
    <mergeCell ref="BS70:BS71"/>
    <mergeCell ref="BT70:BT71"/>
    <mergeCell ref="BU70:BU71"/>
    <mergeCell ref="R71:W71"/>
    <mergeCell ref="AA71:AA72"/>
    <mergeCell ref="AB71:AC72"/>
    <mergeCell ref="AD71:AE72"/>
    <mergeCell ref="AF71:AG72"/>
    <mergeCell ref="AH71:AI72"/>
    <mergeCell ref="AJ71:AK72"/>
    <mergeCell ref="AP71:BF71"/>
    <mergeCell ref="R72:W72"/>
    <mergeCell ref="AP72:BF76"/>
    <mergeCell ref="R73:W73"/>
    <mergeCell ref="AA73:AA74"/>
    <mergeCell ref="AB73:AC74"/>
    <mergeCell ref="AD73:AE74"/>
    <mergeCell ref="AJ75:AK76"/>
    <mergeCell ref="R76:W76"/>
    <mergeCell ref="AF73:AG74"/>
    <mergeCell ref="AH73:AI74"/>
    <mergeCell ref="AJ73:AK74"/>
    <mergeCell ref="AF75:AG76"/>
    <mergeCell ref="AH75:AI76"/>
    <mergeCell ref="C74:D78"/>
    <mergeCell ref="E75:H75"/>
    <mergeCell ref="I75:L75"/>
    <mergeCell ref="M75:P75"/>
    <mergeCell ref="AA75:AA76"/>
    <mergeCell ref="AB75:AC76"/>
    <mergeCell ref="AD75:AE76"/>
    <mergeCell ref="E77:P77"/>
    <mergeCell ref="R77:W77"/>
    <mergeCell ref="E78:I80"/>
    <mergeCell ref="R78:W78"/>
    <mergeCell ref="J79:P79"/>
    <mergeCell ref="R79:W79"/>
    <mergeCell ref="R80:W80"/>
    <mergeCell ref="AJ85:AK85"/>
    <mergeCell ref="AL85:AM86"/>
    <mergeCell ref="AN85:AQ85"/>
    <mergeCell ref="AR85:AS86"/>
    <mergeCell ref="BS85:BU85"/>
    <mergeCell ref="BV85:BX85"/>
    <mergeCell ref="AZ86:BB86"/>
    <mergeCell ref="BC86:BG86"/>
    <mergeCell ref="F81:G81"/>
    <mergeCell ref="H81:I81"/>
    <mergeCell ref="A84:J84"/>
    <mergeCell ref="X84:AM84"/>
    <mergeCell ref="AN84:AS84"/>
    <mergeCell ref="X85:AA85"/>
    <mergeCell ref="AB85:AC85"/>
    <mergeCell ref="AD85:AE85"/>
    <mergeCell ref="AF85:AG85"/>
    <mergeCell ref="AH85:AI85"/>
    <mergeCell ref="AF86:AG86"/>
    <mergeCell ref="AH86:AI86"/>
    <mergeCell ref="AJ86:AK86"/>
    <mergeCell ref="AN86:AQ86"/>
    <mergeCell ref="AT86:AV86"/>
    <mergeCell ref="AW86:AY86"/>
    <mergeCell ref="D86:S86"/>
    <mergeCell ref="T86:W86"/>
    <mergeCell ref="X86:Y86"/>
    <mergeCell ref="Z86:AA86"/>
    <mergeCell ref="AB86:AC86"/>
    <mergeCell ref="AD86:AE86"/>
    <mergeCell ref="AT87:AV87"/>
    <mergeCell ref="AW87:AY96"/>
    <mergeCell ref="AZ87:BB96"/>
    <mergeCell ref="AJ89:AK89"/>
    <mergeCell ref="AL89:AM89"/>
    <mergeCell ref="AN89:AQ89"/>
    <mergeCell ref="AR89:AS89"/>
    <mergeCell ref="AT89:AV89"/>
    <mergeCell ref="X92:Y92"/>
    <mergeCell ref="Z92:AA92"/>
    <mergeCell ref="AB92:AC92"/>
    <mergeCell ref="AD92:AE92"/>
    <mergeCell ref="AL91:AM91"/>
    <mergeCell ref="AN91:AQ91"/>
    <mergeCell ref="AR91:AS91"/>
    <mergeCell ref="AT91:AV91"/>
    <mergeCell ref="AJ93:AK93"/>
    <mergeCell ref="AL93:AM93"/>
    <mergeCell ref="BC87:BG87"/>
    <mergeCell ref="D88:S88"/>
    <mergeCell ref="T88:W88"/>
    <mergeCell ref="X88:Y88"/>
    <mergeCell ref="Z88:AA88"/>
    <mergeCell ref="AB88:AC88"/>
    <mergeCell ref="AD88:AE88"/>
    <mergeCell ref="AF87:AG87"/>
    <mergeCell ref="AH87:AI87"/>
    <mergeCell ref="AJ87:AK87"/>
    <mergeCell ref="AL87:AM87"/>
    <mergeCell ref="AN87:AQ87"/>
    <mergeCell ref="AR87:AS87"/>
    <mergeCell ref="D87:S87"/>
    <mergeCell ref="T87:W87"/>
    <mergeCell ref="X87:Y87"/>
    <mergeCell ref="Z87:AA87"/>
    <mergeCell ref="AB87:AC87"/>
    <mergeCell ref="AD87:AE87"/>
    <mergeCell ref="BC89:BG89"/>
    <mergeCell ref="AT88:AV88"/>
    <mergeCell ref="BC88:BG88"/>
    <mergeCell ref="D89:S89"/>
    <mergeCell ref="T89:W89"/>
    <mergeCell ref="X89:Y89"/>
    <mergeCell ref="Z89:AA89"/>
    <mergeCell ref="AB89:AC89"/>
    <mergeCell ref="AD89:AE89"/>
    <mergeCell ref="AF89:AG89"/>
    <mergeCell ref="AH89:AI89"/>
    <mergeCell ref="AF88:AG88"/>
    <mergeCell ref="AH88:AI88"/>
    <mergeCell ref="AJ88:AK88"/>
    <mergeCell ref="AL88:AM88"/>
    <mergeCell ref="AN88:AQ88"/>
    <mergeCell ref="AR88:AS88"/>
    <mergeCell ref="BC91:BG91"/>
    <mergeCell ref="AT90:AV90"/>
    <mergeCell ref="BC90:BG90"/>
    <mergeCell ref="D91:S91"/>
    <mergeCell ref="T91:W91"/>
    <mergeCell ref="X91:Y91"/>
    <mergeCell ref="Z91:AA91"/>
    <mergeCell ref="AB91:AC91"/>
    <mergeCell ref="AD91:AE91"/>
    <mergeCell ref="AF91:AG91"/>
    <mergeCell ref="AH91:AI91"/>
    <mergeCell ref="AF90:AG90"/>
    <mergeCell ref="AH90:AI90"/>
    <mergeCell ref="AJ90:AK90"/>
    <mergeCell ref="AL90:AM90"/>
    <mergeCell ref="AN90:AQ90"/>
    <mergeCell ref="AR90:AS90"/>
    <mergeCell ref="D90:S90"/>
    <mergeCell ref="T90:W90"/>
    <mergeCell ref="X90:Y90"/>
    <mergeCell ref="Z90:AA90"/>
    <mergeCell ref="AB90:AC90"/>
    <mergeCell ref="AD90:AE90"/>
    <mergeCell ref="AJ91:AK91"/>
    <mergeCell ref="AN93:AQ93"/>
    <mergeCell ref="AR93:AS93"/>
    <mergeCell ref="AT93:AV93"/>
    <mergeCell ref="BC93:BG93"/>
    <mergeCell ref="AT92:AV92"/>
    <mergeCell ref="BC92:BG92"/>
    <mergeCell ref="D93:S93"/>
    <mergeCell ref="T93:W93"/>
    <mergeCell ref="X93:Y93"/>
    <mergeCell ref="Z93:AA93"/>
    <mergeCell ref="AB93:AC93"/>
    <mergeCell ref="AD93:AE93"/>
    <mergeCell ref="AF93:AG93"/>
    <mergeCell ref="AH93:AI93"/>
    <mergeCell ref="AF92:AG92"/>
    <mergeCell ref="AH92:AI92"/>
    <mergeCell ref="AJ92:AK92"/>
    <mergeCell ref="AL92:AM92"/>
    <mergeCell ref="AN92:AQ92"/>
    <mergeCell ref="AR92:AS92"/>
    <mergeCell ref="D92:S92"/>
    <mergeCell ref="T92:W92"/>
    <mergeCell ref="AT95:AV95"/>
    <mergeCell ref="BC95:BG95"/>
    <mergeCell ref="AT94:AV94"/>
    <mergeCell ref="BC94:BG94"/>
    <mergeCell ref="D95:S95"/>
    <mergeCell ref="T95:W95"/>
    <mergeCell ref="X95:Y95"/>
    <mergeCell ref="Z95:AA95"/>
    <mergeCell ref="AB95:AC95"/>
    <mergeCell ref="AD95:AE95"/>
    <mergeCell ref="AF95:AG95"/>
    <mergeCell ref="AH95:AI95"/>
    <mergeCell ref="AF94:AG94"/>
    <mergeCell ref="AH94:AI94"/>
    <mergeCell ref="AJ94:AK94"/>
    <mergeCell ref="AL94:AM94"/>
    <mergeCell ref="AN94:AQ94"/>
    <mergeCell ref="AR94:AS94"/>
    <mergeCell ref="D94:S94"/>
    <mergeCell ref="T94:W94"/>
    <mergeCell ref="X94:Y94"/>
    <mergeCell ref="Z94:AA94"/>
    <mergeCell ref="AB94:AC94"/>
    <mergeCell ref="AD94:AE94"/>
    <mergeCell ref="T96:W96"/>
    <mergeCell ref="X96:Y96"/>
    <mergeCell ref="Z96:AA96"/>
    <mergeCell ref="AB96:AC96"/>
    <mergeCell ref="AD96:AE96"/>
    <mergeCell ref="AJ95:AK95"/>
    <mergeCell ref="AL95:AM95"/>
    <mergeCell ref="AN95:AQ95"/>
    <mergeCell ref="AR95:AS95"/>
    <mergeCell ref="BS100:BU100"/>
    <mergeCell ref="BV100:BX100"/>
    <mergeCell ref="D101:S101"/>
    <mergeCell ref="T101:W101"/>
    <mergeCell ref="X101:Y101"/>
    <mergeCell ref="Z101:AA101"/>
    <mergeCell ref="AB101:AC101"/>
    <mergeCell ref="AT96:AV96"/>
    <mergeCell ref="BC96:BG96"/>
    <mergeCell ref="X99:AM99"/>
    <mergeCell ref="AN99:AS99"/>
    <mergeCell ref="X100:AA100"/>
    <mergeCell ref="AB100:AC100"/>
    <mergeCell ref="AD100:AE100"/>
    <mergeCell ref="AF100:AG100"/>
    <mergeCell ref="AH100:AI100"/>
    <mergeCell ref="AJ100:AK100"/>
    <mergeCell ref="AF96:AG96"/>
    <mergeCell ref="AH96:AI96"/>
    <mergeCell ref="AJ96:AK96"/>
    <mergeCell ref="AL96:AM96"/>
    <mergeCell ref="AN96:AQ96"/>
    <mergeCell ref="AR96:AS96"/>
    <mergeCell ref="D96:S96"/>
    <mergeCell ref="AZ101:BB101"/>
    <mergeCell ref="BC101:BG101"/>
    <mergeCell ref="D102:S102"/>
    <mergeCell ref="T102:W102"/>
    <mergeCell ref="X102:Y102"/>
    <mergeCell ref="Z102:AA102"/>
    <mergeCell ref="AB102:AC102"/>
    <mergeCell ref="AD102:AE102"/>
    <mergeCell ref="AF102:AG102"/>
    <mergeCell ref="AD101:AE101"/>
    <mergeCell ref="AF101:AG101"/>
    <mergeCell ref="AH101:AI101"/>
    <mergeCell ref="AJ101:AK101"/>
    <mergeCell ref="AN101:AQ101"/>
    <mergeCell ref="AT101:AV101"/>
    <mergeCell ref="AL100:AM101"/>
    <mergeCell ref="AN100:AQ100"/>
    <mergeCell ref="AR100:AS101"/>
    <mergeCell ref="AD103:AE103"/>
    <mergeCell ref="AF103:AG103"/>
    <mergeCell ref="AH102:AI102"/>
    <mergeCell ref="AJ102:AK102"/>
    <mergeCell ref="AL102:AM102"/>
    <mergeCell ref="AN102:AQ102"/>
    <mergeCell ref="AR102:AS102"/>
    <mergeCell ref="AT102:AV102"/>
    <mergeCell ref="AW101:AY101"/>
    <mergeCell ref="BC103:BG103"/>
    <mergeCell ref="D104:S104"/>
    <mergeCell ref="T104:W104"/>
    <mergeCell ref="X104:Y104"/>
    <mergeCell ref="Z104:AA104"/>
    <mergeCell ref="AB104:AC104"/>
    <mergeCell ref="AD104:AE104"/>
    <mergeCell ref="AF104:AG104"/>
    <mergeCell ref="AH104:AI104"/>
    <mergeCell ref="AJ104:AK104"/>
    <mergeCell ref="AH103:AI103"/>
    <mergeCell ref="AJ103:AK103"/>
    <mergeCell ref="AL103:AM103"/>
    <mergeCell ref="AN103:AQ103"/>
    <mergeCell ref="AR103:AS103"/>
    <mergeCell ref="AT103:AV103"/>
    <mergeCell ref="AW102:AY111"/>
    <mergeCell ref="AZ102:BB111"/>
    <mergeCell ref="BC102:BG102"/>
    <mergeCell ref="D103:S103"/>
    <mergeCell ref="T103:W103"/>
    <mergeCell ref="X103:Y103"/>
    <mergeCell ref="Z103:AA103"/>
    <mergeCell ref="AB103:AC103"/>
    <mergeCell ref="AT104:AV104"/>
    <mergeCell ref="BC104:BG104"/>
    <mergeCell ref="D105:S105"/>
    <mergeCell ref="T105:W105"/>
    <mergeCell ref="X105:Y105"/>
    <mergeCell ref="Z105:AA105"/>
    <mergeCell ref="AB105:AC105"/>
    <mergeCell ref="AR105:AS105"/>
    <mergeCell ref="AT105:AV105"/>
    <mergeCell ref="BC105:BG105"/>
    <mergeCell ref="AH105:AI105"/>
    <mergeCell ref="AJ105:AK105"/>
    <mergeCell ref="AL105:AM105"/>
    <mergeCell ref="AN105:AQ105"/>
    <mergeCell ref="Z106:AA106"/>
    <mergeCell ref="AB106:AC106"/>
    <mergeCell ref="AD106:AE106"/>
    <mergeCell ref="AF106:AG106"/>
    <mergeCell ref="AD105:AE105"/>
    <mergeCell ref="AF105:AG105"/>
    <mergeCell ref="AL104:AM104"/>
    <mergeCell ref="AN104:AQ104"/>
    <mergeCell ref="AR104:AS104"/>
    <mergeCell ref="BC106:BG106"/>
    <mergeCell ref="D107:S107"/>
    <mergeCell ref="T107:W107"/>
    <mergeCell ref="X107:Y107"/>
    <mergeCell ref="Z107:AA107"/>
    <mergeCell ref="AB107:AC107"/>
    <mergeCell ref="AD107:AE107"/>
    <mergeCell ref="AF107:AG107"/>
    <mergeCell ref="AH107:AI107"/>
    <mergeCell ref="AJ107:AK107"/>
    <mergeCell ref="AH106:AI106"/>
    <mergeCell ref="AJ106:AK106"/>
    <mergeCell ref="AL106:AM106"/>
    <mergeCell ref="AN106:AQ106"/>
    <mergeCell ref="AR106:AS106"/>
    <mergeCell ref="AT106:AV106"/>
    <mergeCell ref="AL107:AM107"/>
    <mergeCell ref="AN107:AQ107"/>
    <mergeCell ref="AR107:AS107"/>
    <mergeCell ref="AT107:AV107"/>
    <mergeCell ref="BC107:BG107"/>
    <mergeCell ref="D106:S106"/>
    <mergeCell ref="T106:W106"/>
    <mergeCell ref="X106:Y106"/>
    <mergeCell ref="D108:S108"/>
    <mergeCell ref="T108:W108"/>
    <mergeCell ref="X108:Y108"/>
    <mergeCell ref="Z108:AA108"/>
    <mergeCell ref="AB108:AC108"/>
    <mergeCell ref="AR108:AS108"/>
    <mergeCell ref="AT108:AV108"/>
    <mergeCell ref="BC108:BG108"/>
    <mergeCell ref="D109:S109"/>
    <mergeCell ref="T109:W109"/>
    <mergeCell ref="X109:Y109"/>
    <mergeCell ref="Z109:AA109"/>
    <mergeCell ref="AB109:AC109"/>
    <mergeCell ref="AD109:AE109"/>
    <mergeCell ref="AF109:AG109"/>
    <mergeCell ref="AD108:AE108"/>
    <mergeCell ref="AF108:AG108"/>
    <mergeCell ref="AH108:AI108"/>
    <mergeCell ref="AJ108:AK108"/>
    <mergeCell ref="AL108:AM108"/>
    <mergeCell ref="AN108:AQ108"/>
    <mergeCell ref="BC109:BG109"/>
    <mergeCell ref="AH109:AI109"/>
    <mergeCell ref="AJ109:AK109"/>
    <mergeCell ref="D110:S110"/>
    <mergeCell ref="T110:W110"/>
    <mergeCell ref="X110:Y110"/>
    <mergeCell ref="Z110:AA110"/>
    <mergeCell ref="AB110:AC110"/>
    <mergeCell ref="AD110:AE110"/>
    <mergeCell ref="AF110:AG110"/>
    <mergeCell ref="AH110:AI110"/>
    <mergeCell ref="AJ110:AK110"/>
    <mergeCell ref="AL109:AM109"/>
    <mergeCell ref="AN109:AQ109"/>
    <mergeCell ref="AR109:AS109"/>
    <mergeCell ref="AT109:AV109"/>
    <mergeCell ref="AL110:AM110"/>
    <mergeCell ref="AN110:AQ110"/>
    <mergeCell ref="AR110:AS110"/>
    <mergeCell ref="AT110:AV110"/>
    <mergeCell ref="BC110:BG110"/>
    <mergeCell ref="D111:S111"/>
    <mergeCell ref="T111:W111"/>
    <mergeCell ref="X111:Y111"/>
    <mergeCell ref="Z111:AA111"/>
    <mergeCell ref="AB111:AC111"/>
    <mergeCell ref="BP122:BP123"/>
    <mergeCell ref="BQ122:BQ123"/>
    <mergeCell ref="R123:W123"/>
    <mergeCell ref="AB123:AK123"/>
    <mergeCell ref="AR111:AS111"/>
    <mergeCell ref="AT111:AV111"/>
    <mergeCell ref="BC111:BG111"/>
    <mergeCell ref="A114:J114"/>
    <mergeCell ref="U116:AK116"/>
    <mergeCell ref="U117:Y117"/>
    <mergeCell ref="Z117:AA117"/>
    <mergeCell ref="AE117:AI117"/>
    <mergeCell ref="AJ117:AK117"/>
    <mergeCell ref="AD111:AE111"/>
    <mergeCell ref="AF111:AG111"/>
    <mergeCell ref="AH111:AI111"/>
    <mergeCell ref="AJ111:AK111"/>
    <mergeCell ref="AL111:AM111"/>
    <mergeCell ref="AN111:AQ111"/>
    <mergeCell ref="R124:W124"/>
    <mergeCell ref="AB124:AC124"/>
    <mergeCell ref="AD124:AE124"/>
    <mergeCell ref="AF124:AG124"/>
    <mergeCell ref="AH124:AI124"/>
    <mergeCell ref="AJ124:AK124"/>
    <mergeCell ref="Z121:AK121"/>
    <mergeCell ref="BK121:BM122"/>
    <mergeCell ref="D122:G122"/>
    <mergeCell ref="BL126:BN126"/>
    <mergeCell ref="BQ126:BS126"/>
    <mergeCell ref="J127:P127"/>
    <mergeCell ref="R127:W127"/>
    <mergeCell ref="AA127:AA128"/>
    <mergeCell ref="AB127:AC128"/>
    <mergeCell ref="AD127:AE128"/>
    <mergeCell ref="AF127:AG128"/>
    <mergeCell ref="AH127:AI128"/>
    <mergeCell ref="AJ127:AK128"/>
    <mergeCell ref="AF125:AG126"/>
    <mergeCell ref="AH125:AI126"/>
    <mergeCell ref="AJ125:AK126"/>
    <mergeCell ref="AP125:BF125"/>
    <mergeCell ref="R126:W126"/>
    <mergeCell ref="AP126:BF127"/>
    <mergeCell ref="E125:P125"/>
    <mergeCell ref="R125:W125"/>
    <mergeCell ref="Z125:Z134"/>
    <mergeCell ref="AA125:AA126"/>
    <mergeCell ref="AB125:AC126"/>
    <mergeCell ref="AD125:AE126"/>
    <mergeCell ref="AA129:AA130"/>
    <mergeCell ref="AB129:AC130"/>
    <mergeCell ref="AF129:AG130"/>
    <mergeCell ref="AH129:AI130"/>
    <mergeCell ref="AJ129:AK130"/>
    <mergeCell ref="AP129:BF129"/>
    <mergeCell ref="R130:W130"/>
    <mergeCell ref="AP130:BF134"/>
    <mergeCell ref="R131:W131"/>
    <mergeCell ref="AA131:AA132"/>
    <mergeCell ref="AB131:AC132"/>
    <mergeCell ref="AD131:AE132"/>
    <mergeCell ref="AD129:AE130"/>
    <mergeCell ref="AJ133:AK134"/>
    <mergeCell ref="J134:P134"/>
    <mergeCell ref="R134:W134"/>
    <mergeCell ref="A141:J141"/>
    <mergeCell ref="G144:K146"/>
    <mergeCell ref="T145:U145"/>
    <mergeCell ref="V145:W145"/>
    <mergeCell ref="AF131:AG132"/>
    <mergeCell ref="AH131:AI132"/>
    <mergeCell ref="AJ131:AK132"/>
    <mergeCell ref="R132:W132"/>
    <mergeCell ref="R133:W133"/>
    <mergeCell ref="AA133:AA134"/>
    <mergeCell ref="AB133:AC134"/>
    <mergeCell ref="AD133:AE134"/>
    <mergeCell ref="AF133:AG134"/>
    <mergeCell ref="AH133:AI134"/>
    <mergeCell ref="AM145:AN145"/>
    <mergeCell ref="AO145:AR145"/>
    <mergeCell ref="D149:J150"/>
    <mergeCell ref="L149:BF150"/>
    <mergeCell ref="D152:BG152"/>
    <mergeCell ref="D153:U154"/>
    <mergeCell ref="V153:BG153"/>
    <mergeCell ref="V154:AG154"/>
    <mergeCell ref="AH154:AP154"/>
    <mergeCell ref="AQ154:AZ154"/>
    <mergeCell ref="AQ156:AZ156"/>
    <mergeCell ref="BA156:BF156"/>
    <mergeCell ref="E157:U157"/>
    <mergeCell ref="V157:AG157"/>
    <mergeCell ref="AH157:AP157"/>
    <mergeCell ref="AQ157:AZ157"/>
    <mergeCell ref="BA157:BF157"/>
    <mergeCell ref="BA154:BF154"/>
    <mergeCell ref="D155:D164"/>
    <mergeCell ref="E155:U155"/>
    <mergeCell ref="V155:AG155"/>
    <mergeCell ref="AH155:AP155"/>
    <mergeCell ref="AQ155:AZ155"/>
    <mergeCell ref="BA155:BF155"/>
    <mergeCell ref="E156:U156"/>
    <mergeCell ref="V156:AG156"/>
    <mergeCell ref="AH156:AP156"/>
    <mergeCell ref="E158:U158"/>
    <mergeCell ref="V158:AG158"/>
    <mergeCell ref="AH158:AP158"/>
    <mergeCell ref="AQ158:AZ158"/>
    <mergeCell ref="BA158:BF158"/>
    <mergeCell ref="E159:U159"/>
    <mergeCell ref="V159:AG159"/>
    <mergeCell ref="AH159:AP159"/>
    <mergeCell ref="AQ159:AZ159"/>
    <mergeCell ref="BA159:BF159"/>
    <mergeCell ref="E160:U160"/>
    <mergeCell ref="V160:AG160"/>
    <mergeCell ref="AH160:AP160"/>
    <mergeCell ref="AQ160:AZ160"/>
    <mergeCell ref="BA160:BF160"/>
    <mergeCell ref="E161:U161"/>
    <mergeCell ref="V161:AG161"/>
    <mergeCell ref="AH161:AP161"/>
    <mergeCell ref="AQ161:AZ161"/>
    <mergeCell ref="BA161:BF161"/>
    <mergeCell ref="E162:U162"/>
    <mergeCell ref="V162:AG162"/>
    <mergeCell ref="AH162:AP162"/>
    <mergeCell ref="AQ162:AZ162"/>
    <mergeCell ref="BA162:BF162"/>
    <mergeCell ref="E163:U163"/>
    <mergeCell ref="V163:AG163"/>
    <mergeCell ref="AH163:AP163"/>
    <mergeCell ref="AQ163:AZ163"/>
    <mergeCell ref="BA163:BF163"/>
    <mergeCell ref="E164:U164"/>
    <mergeCell ref="V164:AG164"/>
    <mergeCell ref="AH164:AP164"/>
    <mergeCell ref="AQ164:AZ164"/>
    <mergeCell ref="BA164:BF164"/>
    <mergeCell ref="E165:U165"/>
    <mergeCell ref="V165:AG165"/>
    <mergeCell ref="AH165:AP165"/>
    <mergeCell ref="AQ165:AZ165"/>
    <mergeCell ref="AQ167:AZ167"/>
    <mergeCell ref="BA167:BF167"/>
    <mergeCell ref="E168:U168"/>
    <mergeCell ref="V168:AG168"/>
    <mergeCell ref="AH168:AP168"/>
    <mergeCell ref="AQ168:AZ168"/>
    <mergeCell ref="BA168:BF168"/>
    <mergeCell ref="BA165:BF165"/>
    <mergeCell ref="E166:U166"/>
    <mergeCell ref="V166:AG166"/>
    <mergeCell ref="AH166:AP166"/>
    <mergeCell ref="AQ166:AZ166"/>
    <mergeCell ref="BA166:BF166"/>
    <mergeCell ref="D165:D174"/>
    <mergeCell ref="E171:U171"/>
    <mergeCell ref="V171:AG171"/>
    <mergeCell ref="AH171:AP171"/>
    <mergeCell ref="AQ171:AZ171"/>
    <mergeCell ref="BA171:BF171"/>
    <mergeCell ref="E172:U172"/>
    <mergeCell ref="V172:AG172"/>
    <mergeCell ref="AH172:AP172"/>
    <mergeCell ref="AQ172:AZ172"/>
    <mergeCell ref="BA172:BF172"/>
    <mergeCell ref="E169:U169"/>
    <mergeCell ref="V169:AG169"/>
    <mergeCell ref="AH169:AP169"/>
    <mergeCell ref="AQ169:AZ169"/>
    <mergeCell ref="BA169:BF169"/>
    <mergeCell ref="E170:U170"/>
    <mergeCell ref="V170:AG170"/>
    <mergeCell ref="AH170:AP170"/>
    <mergeCell ref="AQ170:AZ170"/>
    <mergeCell ref="BA170:BF170"/>
    <mergeCell ref="E167:U167"/>
    <mergeCell ref="V167:AG167"/>
    <mergeCell ref="AH167:AP167"/>
    <mergeCell ref="E173:U173"/>
    <mergeCell ref="V173:AG173"/>
    <mergeCell ref="AH173:AP173"/>
    <mergeCell ref="AQ173:AZ173"/>
    <mergeCell ref="BA173:BF173"/>
    <mergeCell ref="E174:U174"/>
    <mergeCell ref="V174:AG174"/>
    <mergeCell ref="AH174:AP174"/>
    <mergeCell ref="AQ174:AZ174"/>
    <mergeCell ref="BA174:BF174"/>
    <mergeCell ref="D177:BG177"/>
    <mergeCell ref="D178:U179"/>
    <mergeCell ref="V178:BG178"/>
    <mergeCell ref="V179:AG179"/>
    <mergeCell ref="AH179:AP179"/>
    <mergeCell ref="AQ179:AZ179"/>
    <mergeCell ref="BA179:BF179"/>
    <mergeCell ref="BA181:BF181"/>
    <mergeCell ref="E182:U182"/>
    <mergeCell ref="V182:AG182"/>
    <mergeCell ref="AH182:AP182"/>
    <mergeCell ref="AQ182:AZ182"/>
    <mergeCell ref="BA182:BF182"/>
    <mergeCell ref="E180:U180"/>
    <mergeCell ref="V180:AG180"/>
    <mergeCell ref="AH180:AP180"/>
    <mergeCell ref="AQ180:AZ180"/>
    <mergeCell ref="BA180:BF180"/>
    <mergeCell ref="E181:U181"/>
    <mergeCell ref="V181:AG181"/>
    <mergeCell ref="AH181:AP181"/>
    <mergeCell ref="AQ181:AZ181"/>
    <mergeCell ref="D180:D189"/>
    <mergeCell ref="AQ184:AZ184"/>
    <mergeCell ref="BA184:BF184"/>
    <mergeCell ref="E185:U185"/>
    <mergeCell ref="V185:AG185"/>
    <mergeCell ref="AH185:AP185"/>
    <mergeCell ref="AQ185:AZ185"/>
    <mergeCell ref="BA185:BF185"/>
    <mergeCell ref="E183:U183"/>
    <mergeCell ref="V183:AG183"/>
    <mergeCell ref="AH183:AP183"/>
    <mergeCell ref="AQ183:AZ183"/>
    <mergeCell ref="BA183:BF183"/>
    <mergeCell ref="E184:U184"/>
    <mergeCell ref="V184:AG184"/>
    <mergeCell ref="AH184:AP184"/>
    <mergeCell ref="E186:U186"/>
    <mergeCell ref="V186:AG186"/>
    <mergeCell ref="AH186:AP186"/>
    <mergeCell ref="AQ186:AZ186"/>
    <mergeCell ref="BA186:BF186"/>
    <mergeCell ref="E189:U189"/>
    <mergeCell ref="V189:AG189"/>
    <mergeCell ref="AH189:AP189"/>
    <mergeCell ref="AQ189:AZ189"/>
    <mergeCell ref="BA189:BF189"/>
    <mergeCell ref="E187:U187"/>
    <mergeCell ref="V187:AG187"/>
    <mergeCell ref="AH187:AP187"/>
    <mergeCell ref="AQ187:AZ187"/>
    <mergeCell ref="BA187:BF187"/>
    <mergeCell ref="E188:U188"/>
    <mergeCell ref="V188:AG188"/>
    <mergeCell ref="AH188:AP188"/>
    <mergeCell ref="AQ188:AZ188"/>
    <mergeCell ref="BA188:BF188"/>
    <mergeCell ref="BA191:BF191"/>
    <mergeCell ref="E192:U192"/>
    <mergeCell ref="V192:AG192"/>
    <mergeCell ref="AH192:AP192"/>
    <mergeCell ref="AQ192:AZ192"/>
    <mergeCell ref="BA192:BF192"/>
    <mergeCell ref="D190:D199"/>
    <mergeCell ref="E190:U190"/>
    <mergeCell ref="V190:AG190"/>
    <mergeCell ref="AH190:AP190"/>
    <mergeCell ref="AQ190:AZ190"/>
    <mergeCell ref="BA190:BF190"/>
    <mergeCell ref="E191:U191"/>
    <mergeCell ref="V191:AG191"/>
    <mergeCell ref="AH191:AP191"/>
    <mergeCell ref="AQ191:AZ191"/>
    <mergeCell ref="E193:U193"/>
    <mergeCell ref="V193:AG193"/>
    <mergeCell ref="AH193:AP193"/>
    <mergeCell ref="AQ193:AZ193"/>
    <mergeCell ref="BA193:BF193"/>
    <mergeCell ref="E194:U194"/>
    <mergeCell ref="V194:AG194"/>
    <mergeCell ref="AH194:AP194"/>
    <mergeCell ref="AQ194:AZ194"/>
    <mergeCell ref="BA194:BF194"/>
    <mergeCell ref="E195:U195"/>
    <mergeCell ref="V195:AG195"/>
    <mergeCell ref="AH195:AP195"/>
    <mergeCell ref="AQ195:AZ195"/>
    <mergeCell ref="BA195:BF195"/>
    <mergeCell ref="E196:U196"/>
    <mergeCell ref="V196:AG196"/>
    <mergeCell ref="AH196:AP196"/>
    <mergeCell ref="AQ196:AZ196"/>
    <mergeCell ref="BA196:BF196"/>
    <mergeCell ref="E197:U197"/>
    <mergeCell ref="V197:AG197"/>
    <mergeCell ref="AH197:AP197"/>
    <mergeCell ref="AQ197:AZ197"/>
    <mergeCell ref="BA197:BF197"/>
    <mergeCell ref="E198:U198"/>
    <mergeCell ref="V198:AG198"/>
    <mergeCell ref="AH198:AP198"/>
    <mergeCell ref="AQ198:AZ198"/>
    <mergeCell ref="BA198:BF198"/>
    <mergeCell ref="D205:U205"/>
    <mergeCell ref="V205:AM205"/>
    <mergeCell ref="AN205:BG205"/>
    <mergeCell ref="D206:U206"/>
    <mergeCell ref="E199:U199"/>
    <mergeCell ref="V199:AG199"/>
    <mergeCell ref="AH199:AP199"/>
    <mergeCell ref="AQ199:AZ199"/>
    <mergeCell ref="BA199:BF199"/>
    <mergeCell ref="D200:BB200"/>
    <mergeCell ref="BC200:BG200"/>
    <mergeCell ref="D214:U214"/>
    <mergeCell ref="V214:AM214"/>
    <mergeCell ref="AN214:BG214"/>
    <mergeCell ref="D215:BB215"/>
    <mergeCell ref="D212:U212"/>
    <mergeCell ref="V212:AM212"/>
    <mergeCell ref="AN212:BG212"/>
    <mergeCell ref="D213:U213"/>
    <mergeCell ref="V213:AM213"/>
    <mergeCell ref="AN213:BG213"/>
    <mergeCell ref="BG155:BL155"/>
    <mergeCell ref="BG164:BL164"/>
    <mergeCell ref="D210:U210"/>
    <mergeCell ref="V210:AM210"/>
    <mergeCell ref="AN210:BG210"/>
    <mergeCell ref="D211:U211"/>
    <mergeCell ref="V211:AM211"/>
    <mergeCell ref="AN211:BG211"/>
    <mergeCell ref="D208:U208"/>
    <mergeCell ref="V208:AM208"/>
    <mergeCell ref="AN208:BG208"/>
    <mergeCell ref="D209:U209"/>
    <mergeCell ref="V209:AM209"/>
    <mergeCell ref="AN209:BG209"/>
    <mergeCell ref="V206:AM206"/>
    <mergeCell ref="AN206:BG206"/>
    <mergeCell ref="D207:U207"/>
    <mergeCell ref="V207:AM207"/>
    <mergeCell ref="AN207:BG207"/>
    <mergeCell ref="D201:BB201"/>
    <mergeCell ref="D203:BG203"/>
    <mergeCell ref="D204:U204"/>
    <mergeCell ref="V204:AM204"/>
    <mergeCell ref="AN204:BG204"/>
  </mergeCells>
  <conditionalFormatting sqref="X87:Y87">
    <cfRule type="expression" dxfId="7391" priority="393">
      <formula>AND($D87&lt;&gt;"",$X87="")</formula>
    </cfRule>
  </conditionalFormatting>
  <conditionalFormatting sqref="Z87:AA87">
    <cfRule type="expression" dxfId="7390" priority="392">
      <formula>AND($D87&lt;&gt;"",$Z87="")</formula>
    </cfRule>
  </conditionalFormatting>
  <conditionalFormatting sqref="AB87:AC87">
    <cfRule type="expression" dxfId="7389" priority="391">
      <formula>AND($D87&lt;&gt;"",$AB87="")</formula>
    </cfRule>
  </conditionalFormatting>
  <conditionalFormatting sqref="AD87:AE87">
    <cfRule type="expression" dxfId="7388" priority="390">
      <formula>AND($D87&lt;&gt;"",$AD87="")</formula>
    </cfRule>
  </conditionalFormatting>
  <conditionalFormatting sqref="AF87:AG87">
    <cfRule type="expression" dxfId="7387" priority="389">
      <formula>AND($D87&lt;&gt;"",$AF87="")</formula>
    </cfRule>
  </conditionalFormatting>
  <conditionalFormatting sqref="AH87:AI87">
    <cfRule type="expression" dxfId="7386" priority="388">
      <formula>AND($D87&lt;&gt;"",$AH87="")</formula>
    </cfRule>
  </conditionalFormatting>
  <conditionalFormatting sqref="AJ87:AK87">
    <cfRule type="expression" dxfId="7385" priority="387">
      <formula>AND($D87&lt;&gt;"",$AJ87="")</formula>
    </cfRule>
  </conditionalFormatting>
  <conditionalFormatting sqref="E66:H66">
    <cfRule type="expression" dxfId="7384" priority="386">
      <formula>$I$67&lt;&gt;""</formula>
    </cfRule>
  </conditionalFormatting>
  <conditionalFormatting sqref="I66:V66">
    <cfRule type="expression" dxfId="7383" priority="385">
      <formula>$I$67&lt;&gt;""</formula>
    </cfRule>
  </conditionalFormatting>
  <conditionalFormatting sqref="AD125:AE134">
    <cfRule type="expression" dxfId="7382" priority="344">
      <formula>$AK$13=1</formula>
    </cfRule>
  </conditionalFormatting>
  <conditionalFormatting sqref="AB67:AC68">
    <cfRule type="expression" dxfId="7381" priority="380">
      <formula>$AK$13=1</formula>
    </cfRule>
  </conditionalFormatting>
  <conditionalFormatting sqref="AB69:AC70">
    <cfRule type="expression" dxfId="7380" priority="379">
      <formula>$AK$13=1</formula>
    </cfRule>
  </conditionalFormatting>
  <conditionalFormatting sqref="AB71:AC72">
    <cfRule type="expression" dxfId="7379" priority="378">
      <formula>$AK$13=1</formula>
    </cfRule>
  </conditionalFormatting>
  <conditionalFormatting sqref="AB73:AC74">
    <cfRule type="expression" dxfId="7378" priority="377">
      <formula>$AK$13=1</formula>
    </cfRule>
  </conditionalFormatting>
  <conditionalFormatting sqref="AB75:AC76">
    <cfRule type="expression" dxfId="7377" priority="376">
      <formula>$AK$13=1</formula>
    </cfRule>
  </conditionalFormatting>
  <conditionalFormatting sqref="AD67:AE76">
    <cfRule type="expression" dxfId="7376" priority="375">
      <formula>$AK$13=1</formula>
    </cfRule>
  </conditionalFormatting>
  <conditionalFormatting sqref="AB125:AC126">
    <cfRule type="expression" dxfId="7375" priority="369">
      <formula>$AB$67=x</formula>
    </cfRule>
    <cfRule type="expression" dxfId="7374" priority="374">
      <formula>$AK$13=1</formula>
    </cfRule>
  </conditionalFormatting>
  <conditionalFormatting sqref="AB127:AC128">
    <cfRule type="expression" dxfId="7373" priority="364">
      <formula>$AB$69=x</formula>
    </cfRule>
    <cfRule type="expression" dxfId="7372" priority="373">
      <formula>$AK$13=1</formula>
    </cfRule>
  </conditionalFormatting>
  <conditionalFormatting sqref="AB129:AC130">
    <cfRule type="expression" dxfId="7371" priority="359">
      <formula>$AB$71=x</formula>
    </cfRule>
    <cfRule type="expression" dxfId="7370" priority="372">
      <formula>$AK$13=1</formula>
    </cfRule>
  </conditionalFormatting>
  <conditionalFormatting sqref="AB131:AC132">
    <cfRule type="expression" dxfId="7369" priority="354">
      <formula>$AB$73=x</formula>
    </cfRule>
    <cfRule type="expression" dxfId="7368" priority="371">
      <formula>$AK$13=1</formula>
    </cfRule>
  </conditionalFormatting>
  <conditionalFormatting sqref="AB133:AC134">
    <cfRule type="expression" dxfId="7367" priority="349">
      <formula>$AB$75=x</formula>
    </cfRule>
    <cfRule type="expression" dxfId="7366" priority="370">
      <formula>$AK$13=1</formula>
    </cfRule>
  </conditionalFormatting>
  <conditionalFormatting sqref="AJ125:AK126">
    <cfRule type="expression" dxfId="7365" priority="365">
      <formula>$AJ$67=x</formula>
    </cfRule>
  </conditionalFormatting>
  <conditionalFormatting sqref="AJ127:AK128">
    <cfRule type="expression" dxfId="7364" priority="360">
      <formula>$AJ$69=x</formula>
    </cfRule>
  </conditionalFormatting>
  <conditionalFormatting sqref="AJ129:AK130">
    <cfRule type="expression" dxfId="7363" priority="355">
      <formula>$AJ$71=x</formula>
    </cfRule>
  </conditionalFormatting>
  <conditionalFormatting sqref="AJ131:AK132">
    <cfRule type="expression" dxfId="7362" priority="350">
      <formula>$AJ$73=x</formula>
    </cfRule>
  </conditionalFormatting>
  <conditionalFormatting sqref="AJ133:AK134">
    <cfRule type="expression" dxfId="7361" priority="345">
      <formula>$AJ$75=x</formula>
    </cfRule>
  </conditionalFormatting>
  <conditionalFormatting sqref="AD125:AE126">
    <cfRule type="expression" dxfId="7360" priority="368">
      <formula>$AD$67=x</formula>
    </cfRule>
  </conditionalFormatting>
  <conditionalFormatting sqref="AF125:AG126">
    <cfRule type="expression" dxfId="7359" priority="367">
      <formula>$AF$67=x</formula>
    </cfRule>
  </conditionalFormatting>
  <conditionalFormatting sqref="AH125:AI126">
    <cfRule type="expression" dxfId="7358" priority="366">
      <formula>$AH$67=x</formula>
    </cfRule>
  </conditionalFormatting>
  <conditionalFormatting sqref="AD127:AE128">
    <cfRule type="expression" dxfId="7357" priority="363">
      <formula>$AD$69=x</formula>
    </cfRule>
  </conditionalFormatting>
  <conditionalFormatting sqref="AF127:AG128">
    <cfRule type="expression" dxfId="7356" priority="362">
      <formula>$AF$69=x</formula>
    </cfRule>
  </conditionalFormatting>
  <conditionalFormatting sqref="AH127:AI128">
    <cfRule type="expression" dxfId="7355" priority="361">
      <formula>$AH$69=x</formula>
    </cfRule>
  </conditionalFormatting>
  <conditionalFormatting sqref="AD129:AE130">
    <cfRule type="expression" dxfId="7354" priority="358">
      <formula>$AD$71=x</formula>
    </cfRule>
  </conditionalFormatting>
  <conditionalFormatting sqref="AF129:AG130">
    <cfRule type="expression" dxfId="7353" priority="357">
      <formula>$AF$71=x</formula>
    </cfRule>
  </conditionalFormatting>
  <conditionalFormatting sqref="AH129:AI130">
    <cfRule type="expression" dxfId="7352" priority="356">
      <formula>$AH$71=x</formula>
    </cfRule>
  </conditionalFormatting>
  <conditionalFormatting sqref="AD131:AE132">
    <cfRule type="expression" dxfId="7351" priority="353">
      <formula>$AD$73=x</formula>
    </cfRule>
  </conditionalFormatting>
  <conditionalFormatting sqref="AF131:AG132">
    <cfRule type="expression" dxfId="7350" priority="352">
      <formula>$AF$73=x</formula>
    </cfRule>
  </conditionalFormatting>
  <conditionalFormatting sqref="AH131:AI132">
    <cfRule type="expression" dxfId="7349" priority="351">
      <formula>$AH$73=x</formula>
    </cfRule>
  </conditionalFormatting>
  <conditionalFormatting sqref="AD133:AE134">
    <cfRule type="expression" dxfId="7348" priority="348">
      <formula>$AD$75=x</formula>
    </cfRule>
  </conditionalFormatting>
  <conditionalFormatting sqref="AF133:AG134">
    <cfRule type="expression" dxfId="7347" priority="347">
      <formula>$AF$75=x</formula>
    </cfRule>
  </conditionalFormatting>
  <conditionalFormatting sqref="AH133:AI134">
    <cfRule type="expression" dxfId="7346" priority="346">
      <formula>$AH$75=x</formula>
    </cfRule>
  </conditionalFormatting>
  <conditionalFormatting sqref="D29:AB34">
    <cfRule type="cellIs" dxfId="7345" priority="343" operator="notEqual">
      <formula>$BF$19</formula>
    </cfRule>
  </conditionalFormatting>
  <conditionalFormatting sqref="AD29">
    <cfRule type="cellIs" dxfId="7344" priority="342" operator="notEqual">
      <formula>$BF$19</formula>
    </cfRule>
  </conditionalFormatting>
  <conditionalFormatting sqref="E67:H67">
    <cfRule type="expression" dxfId="7343" priority="341">
      <formula>$I$66&lt;&gt;""</formula>
    </cfRule>
  </conditionalFormatting>
  <conditionalFormatting sqref="I67:V67">
    <cfRule type="expression" dxfId="7342" priority="340">
      <formula>$I$66&lt;&gt;""</formula>
    </cfRule>
  </conditionalFormatting>
  <conditionalFormatting sqref="D22">
    <cfRule type="expression" dxfId="7341" priority="339">
      <formula>$AK$13&lt;&gt;1</formula>
    </cfRule>
  </conditionalFormatting>
  <conditionalFormatting sqref="X89:Y89">
    <cfRule type="expression" dxfId="7340" priority="333">
      <formula>AND($D89&lt;&gt;"",$X89="")</formula>
    </cfRule>
  </conditionalFormatting>
  <conditionalFormatting sqref="Z89:AA89">
    <cfRule type="expression" dxfId="7339" priority="332">
      <formula>AND($D89&lt;&gt;"",$Z89="")</formula>
    </cfRule>
  </conditionalFormatting>
  <conditionalFormatting sqref="AB89:AC89">
    <cfRule type="expression" dxfId="7338" priority="331">
      <formula>AND($D89&lt;&gt;"",$AB89="")</formula>
    </cfRule>
  </conditionalFormatting>
  <conditionalFormatting sqref="AD89:AE89">
    <cfRule type="expression" dxfId="7337" priority="330">
      <formula>AND($D89&lt;&gt;"",$AD89="")</formula>
    </cfRule>
  </conditionalFormatting>
  <conditionalFormatting sqref="AF89:AG89">
    <cfRule type="expression" dxfId="7336" priority="329">
      <formula>AND($D89&lt;&gt;"",$AF89="")</formula>
    </cfRule>
  </conditionalFormatting>
  <conditionalFormatting sqref="AH89:AI89">
    <cfRule type="expression" dxfId="7335" priority="328">
      <formula>AND($D89&lt;&gt;"",$AH89="")</formula>
    </cfRule>
  </conditionalFormatting>
  <conditionalFormatting sqref="AJ89:AK89">
    <cfRule type="expression" dxfId="7334" priority="327">
      <formula>AND($D89&lt;&gt;"",$AJ89="")</formula>
    </cfRule>
  </conditionalFormatting>
  <conditionalFormatting sqref="X90:Y90">
    <cfRule type="expression" dxfId="7333" priority="326">
      <formula>AND($D90&lt;&gt;"",$X90="")</formula>
    </cfRule>
  </conditionalFormatting>
  <conditionalFormatting sqref="Z90:AA90">
    <cfRule type="expression" dxfId="7332" priority="325">
      <formula>AND($D90&lt;&gt;"",$Z90="")</formula>
    </cfRule>
  </conditionalFormatting>
  <conditionalFormatting sqref="AB90:AC90">
    <cfRule type="expression" dxfId="7331" priority="324">
      <formula>AND($D90&lt;&gt;"",$AB90="")</formula>
    </cfRule>
  </conditionalFormatting>
  <conditionalFormatting sqref="AD90:AE90">
    <cfRule type="expression" dxfId="7330" priority="323">
      <formula>AND($D90&lt;&gt;"",$AD90="")</formula>
    </cfRule>
  </conditionalFormatting>
  <conditionalFormatting sqref="AF90:AG90">
    <cfRule type="expression" dxfId="7329" priority="322">
      <formula>AND($D90&lt;&gt;"",$AF90="")</formula>
    </cfRule>
  </conditionalFormatting>
  <conditionalFormatting sqref="AH90:AI90">
    <cfRule type="expression" dxfId="7328" priority="321">
      <formula>AND($D90&lt;&gt;"",$AH90="")</formula>
    </cfRule>
  </conditionalFormatting>
  <conditionalFormatting sqref="AJ90:AK90">
    <cfRule type="expression" dxfId="7327" priority="320">
      <formula>AND($D90&lt;&gt;"",$AJ90="")</formula>
    </cfRule>
  </conditionalFormatting>
  <conditionalFormatting sqref="X91:Y91">
    <cfRule type="expression" dxfId="7326" priority="319">
      <formula>AND($D91&lt;&gt;"",$X91="")</formula>
    </cfRule>
  </conditionalFormatting>
  <conditionalFormatting sqref="Z91:AA91">
    <cfRule type="expression" dxfId="7325" priority="318">
      <formula>AND($D91&lt;&gt;"",$Z91="")</formula>
    </cfRule>
  </conditionalFormatting>
  <conditionalFormatting sqref="AB91:AC91">
    <cfRule type="expression" dxfId="7324" priority="317">
      <formula>AND($D91&lt;&gt;"",$AB91="")</formula>
    </cfRule>
  </conditionalFormatting>
  <conditionalFormatting sqref="AD91:AE91">
    <cfRule type="expression" dxfId="7323" priority="316">
      <formula>AND($D91&lt;&gt;"",$AD91="")</formula>
    </cfRule>
  </conditionalFormatting>
  <conditionalFormatting sqref="AF91:AG91">
    <cfRule type="expression" dxfId="7322" priority="315">
      <formula>AND($D91&lt;&gt;"",$AF91="")</formula>
    </cfRule>
  </conditionalFormatting>
  <conditionalFormatting sqref="AH91:AI91">
    <cfRule type="expression" dxfId="7321" priority="314">
      <formula>AND($D91&lt;&gt;"",$AH91="")</formula>
    </cfRule>
  </conditionalFormatting>
  <conditionalFormatting sqref="AJ91:AK91">
    <cfRule type="expression" dxfId="7320" priority="313">
      <formula>AND($D91&lt;&gt;"",$AJ91="")</formula>
    </cfRule>
  </conditionalFormatting>
  <conditionalFormatting sqref="X92:Y92">
    <cfRule type="expression" dxfId="7319" priority="312">
      <formula>AND($D92&lt;&gt;"",$X92="")</formula>
    </cfRule>
  </conditionalFormatting>
  <conditionalFormatting sqref="Z92:AA92">
    <cfRule type="expression" dxfId="7318" priority="311">
      <formula>AND($D92&lt;&gt;"",$Z92="")</formula>
    </cfRule>
  </conditionalFormatting>
  <conditionalFormatting sqref="AB92:AC92">
    <cfRule type="expression" dxfId="7317" priority="310">
      <formula>AND($D92&lt;&gt;"",$AB92="")</formula>
    </cfRule>
  </conditionalFormatting>
  <conditionalFormatting sqref="AD92:AE92">
    <cfRule type="expression" dxfId="7316" priority="309">
      <formula>AND($D92&lt;&gt;"",$AD92="")</formula>
    </cfRule>
  </conditionalFormatting>
  <conditionalFormatting sqref="AF92:AG92">
    <cfRule type="expression" dxfId="7315" priority="308">
      <formula>AND($D92&lt;&gt;"",$AF92="")</formula>
    </cfRule>
  </conditionalFormatting>
  <conditionalFormatting sqref="AH92:AI92">
    <cfRule type="expression" dxfId="7314" priority="307">
      <formula>AND($D92&lt;&gt;"",$AH92="")</formula>
    </cfRule>
  </conditionalFormatting>
  <conditionalFormatting sqref="AJ92:AK92">
    <cfRule type="expression" dxfId="7313" priority="306">
      <formula>AND($D92&lt;&gt;"",$AJ92="")</formula>
    </cfRule>
  </conditionalFormatting>
  <conditionalFormatting sqref="X93:Y93">
    <cfRule type="expression" dxfId="7312" priority="305">
      <formula>AND($D93&lt;&gt;"",$X93="")</formula>
    </cfRule>
  </conditionalFormatting>
  <conditionalFormatting sqref="Z93:AA93">
    <cfRule type="expression" dxfId="7311" priority="304">
      <formula>AND($D93&lt;&gt;"",$Z93="")</formula>
    </cfRule>
  </conditionalFormatting>
  <conditionalFormatting sqref="AB93:AC93">
    <cfRule type="expression" dxfId="7310" priority="303">
      <formula>AND($D93&lt;&gt;"",$AB93="")</formula>
    </cfRule>
  </conditionalFormatting>
  <conditionalFormatting sqref="AD93:AE93">
    <cfRule type="expression" dxfId="7309" priority="302">
      <formula>AND($D93&lt;&gt;"",$AD93="")</formula>
    </cfRule>
  </conditionalFormatting>
  <conditionalFormatting sqref="AF93:AG93">
    <cfRule type="expression" dxfId="7308" priority="301">
      <formula>AND($D93&lt;&gt;"",$AF93="")</formula>
    </cfRule>
  </conditionalFormatting>
  <conditionalFormatting sqref="AH93:AI93">
    <cfRule type="expression" dxfId="7307" priority="300">
      <formula>AND($D93&lt;&gt;"",$AH93="")</formula>
    </cfRule>
  </conditionalFormatting>
  <conditionalFormatting sqref="AJ93:AK93">
    <cfRule type="expression" dxfId="7306" priority="299">
      <formula>AND($D93&lt;&gt;"",$AJ93="")</formula>
    </cfRule>
  </conditionalFormatting>
  <conditionalFormatting sqref="X94:Y94">
    <cfRule type="expression" dxfId="7305" priority="298">
      <formula>AND($D94&lt;&gt;"",$X94="")</formula>
    </cfRule>
  </conditionalFormatting>
  <conditionalFormatting sqref="Z94:AA94">
    <cfRule type="expression" dxfId="7304" priority="297">
      <formula>AND($D94&lt;&gt;"",$Z94="")</formula>
    </cfRule>
  </conditionalFormatting>
  <conditionalFormatting sqref="AB94:AC94">
    <cfRule type="expression" dxfId="7303" priority="296">
      <formula>AND($D94&lt;&gt;"",$AB94="")</formula>
    </cfRule>
  </conditionalFormatting>
  <conditionalFormatting sqref="AD94:AE94">
    <cfRule type="expression" dxfId="7302" priority="295">
      <formula>AND($D94&lt;&gt;"",$AD94="")</formula>
    </cfRule>
  </conditionalFormatting>
  <conditionalFormatting sqref="AF94:AG94">
    <cfRule type="expression" dxfId="7301" priority="294">
      <formula>AND($D94&lt;&gt;"",$AF94="")</formula>
    </cfRule>
  </conditionalFormatting>
  <conditionalFormatting sqref="AH94:AI94">
    <cfRule type="expression" dxfId="7300" priority="293">
      <formula>AND($D94&lt;&gt;"",$AH94="")</formula>
    </cfRule>
  </conditionalFormatting>
  <conditionalFormatting sqref="AJ94:AK94">
    <cfRule type="expression" dxfId="7299" priority="292">
      <formula>AND($D94&lt;&gt;"",$AJ94="")</formula>
    </cfRule>
  </conditionalFormatting>
  <conditionalFormatting sqref="X95:Y95">
    <cfRule type="expression" dxfId="7298" priority="291">
      <formula>AND($D95&lt;&gt;"",$X95="")</formula>
    </cfRule>
  </conditionalFormatting>
  <conditionalFormatting sqref="Z95:AA95">
    <cfRule type="expression" dxfId="7297" priority="290">
      <formula>AND($D95&lt;&gt;"",$Z95="")</formula>
    </cfRule>
  </conditionalFormatting>
  <conditionalFormatting sqref="AB95:AC95">
    <cfRule type="expression" dxfId="7296" priority="289">
      <formula>AND($D95&lt;&gt;"",$AB95="")</formula>
    </cfRule>
  </conditionalFormatting>
  <conditionalFormatting sqref="AD95:AE95">
    <cfRule type="expression" dxfId="7295" priority="288">
      <formula>AND($D95&lt;&gt;"",$AD95="")</formula>
    </cfRule>
  </conditionalFormatting>
  <conditionalFormatting sqref="AF95:AG95">
    <cfRule type="expression" dxfId="7294" priority="287">
      <formula>AND($D95&lt;&gt;"",$AF95="")</formula>
    </cfRule>
  </conditionalFormatting>
  <conditionalFormatting sqref="AH95:AI95">
    <cfRule type="expression" dxfId="7293" priority="286">
      <formula>AND($D95&lt;&gt;"",$AH95="")</formula>
    </cfRule>
  </conditionalFormatting>
  <conditionalFormatting sqref="AJ95:AK95">
    <cfRule type="expression" dxfId="7292" priority="285">
      <formula>AND($D95&lt;&gt;"",$AJ95="")</formula>
    </cfRule>
  </conditionalFormatting>
  <conditionalFormatting sqref="X96:Y96">
    <cfRule type="expression" dxfId="7291" priority="284">
      <formula>AND($D96&lt;&gt;"",$X96="")</formula>
    </cfRule>
  </conditionalFormatting>
  <conditionalFormatting sqref="Z96:AA96">
    <cfRule type="expression" dxfId="7290" priority="283">
      <formula>AND($D96&lt;&gt;"",$Z96="")</formula>
    </cfRule>
  </conditionalFormatting>
  <conditionalFormatting sqref="AB96:AC96">
    <cfRule type="expression" dxfId="7289" priority="282">
      <formula>AND($D96&lt;&gt;"",$AB96="")</formula>
    </cfRule>
  </conditionalFormatting>
  <conditionalFormatting sqref="AD96:AE96">
    <cfRule type="expression" dxfId="7288" priority="281">
      <formula>AND($D96&lt;&gt;"",$AD96="")</formula>
    </cfRule>
  </conditionalFormatting>
  <conditionalFormatting sqref="AF96:AG96">
    <cfRule type="expression" dxfId="7287" priority="280">
      <formula>AND($D96&lt;&gt;"",$AF96="")</formula>
    </cfRule>
  </conditionalFormatting>
  <conditionalFormatting sqref="AH96:AI96">
    <cfRule type="expression" dxfId="7286" priority="279">
      <formula>AND($D96&lt;&gt;"",$AH96="")</formula>
    </cfRule>
  </conditionalFormatting>
  <conditionalFormatting sqref="AJ96:AK96">
    <cfRule type="expression" dxfId="7285" priority="278">
      <formula>AND($D96&lt;&gt;"",$AJ96="")</formula>
    </cfRule>
  </conditionalFormatting>
  <conditionalFormatting sqref="X105:Y105">
    <cfRule type="expression" dxfId="7284" priority="237">
      <formula>AND($D105&lt;&gt;"",$X105="")</formula>
    </cfRule>
  </conditionalFormatting>
  <conditionalFormatting sqref="Z105:AA105">
    <cfRule type="expression" dxfId="7283" priority="236">
      <formula>AND($D105&lt;&gt;"",$Z105="")</formula>
    </cfRule>
  </conditionalFormatting>
  <conditionalFormatting sqref="AB105:AC105">
    <cfRule type="expression" dxfId="7282" priority="235">
      <formula>AND($D105&lt;&gt;"",$AB105="")</formula>
    </cfRule>
  </conditionalFormatting>
  <conditionalFormatting sqref="AD105:AE105">
    <cfRule type="expression" dxfId="7281" priority="234">
      <formula>AND($D105&lt;&gt;"",$AD105="")</formula>
    </cfRule>
  </conditionalFormatting>
  <conditionalFormatting sqref="AF105:AG105">
    <cfRule type="expression" dxfId="7280" priority="233">
      <formula>AND($D105&lt;&gt;"",$AF105="")</formula>
    </cfRule>
  </conditionalFormatting>
  <conditionalFormatting sqref="AH105:AI105">
    <cfRule type="expression" dxfId="7279" priority="232">
      <formula>AND($D105&lt;&gt;"",$AH105="")</formula>
    </cfRule>
  </conditionalFormatting>
  <conditionalFormatting sqref="AJ105:AK105">
    <cfRule type="expression" dxfId="7278" priority="231">
      <formula>AND($D105&lt;&gt;"",$AJ105="")</formula>
    </cfRule>
  </conditionalFormatting>
  <conditionalFormatting sqref="X104:Y104">
    <cfRule type="expression" dxfId="7277" priority="244">
      <formula>AND($D104&lt;&gt;"",$X104="")</formula>
    </cfRule>
  </conditionalFormatting>
  <conditionalFormatting sqref="Z104:AA104">
    <cfRule type="expression" dxfId="7276" priority="243">
      <formula>AND($D104&lt;&gt;"",$Z104="")</formula>
    </cfRule>
  </conditionalFormatting>
  <conditionalFormatting sqref="AB104:AC104">
    <cfRule type="expression" dxfId="7275" priority="242">
      <formula>AND($D104&lt;&gt;"",$AB104="")</formula>
    </cfRule>
  </conditionalFormatting>
  <conditionalFormatting sqref="AD104:AE104">
    <cfRule type="expression" dxfId="7274" priority="241">
      <formula>AND($D104&lt;&gt;"",$AD104="")</formula>
    </cfRule>
  </conditionalFormatting>
  <conditionalFormatting sqref="AF104:AG104">
    <cfRule type="expression" dxfId="7273" priority="240">
      <formula>AND($D104&lt;&gt;"",$AF104="")</formula>
    </cfRule>
  </conditionalFormatting>
  <conditionalFormatting sqref="AH104:AI104">
    <cfRule type="expression" dxfId="7272" priority="239">
      <formula>AND($D104&lt;&gt;"",$AH104="")</formula>
    </cfRule>
  </conditionalFormatting>
  <conditionalFormatting sqref="AJ104:AK104">
    <cfRule type="expression" dxfId="7271" priority="238">
      <formula>AND($D104&lt;&gt;"",$AJ104="")</formula>
    </cfRule>
  </conditionalFormatting>
  <conditionalFormatting sqref="X106:Y106">
    <cfRule type="expression" dxfId="7270" priority="230">
      <formula>AND($D106&lt;&gt;"",$X106="")</formula>
    </cfRule>
  </conditionalFormatting>
  <conditionalFormatting sqref="Z106:AA106">
    <cfRule type="expression" dxfId="7269" priority="229">
      <formula>AND($D106&lt;&gt;"",$Z106="")</formula>
    </cfRule>
  </conditionalFormatting>
  <conditionalFormatting sqref="AB106:AC106">
    <cfRule type="expression" dxfId="7268" priority="228">
      <formula>AND($D106&lt;&gt;"",$AB106="")</formula>
    </cfRule>
  </conditionalFormatting>
  <conditionalFormatting sqref="AD106:AE106">
    <cfRule type="expression" dxfId="7267" priority="227">
      <formula>AND($D106&lt;&gt;"",$AD106="")</formula>
    </cfRule>
  </conditionalFormatting>
  <conditionalFormatting sqref="AF106:AG106">
    <cfRule type="expression" dxfId="7266" priority="226">
      <formula>AND($D106&lt;&gt;"",$AF106="")</formula>
    </cfRule>
  </conditionalFormatting>
  <conditionalFormatting sqref="AH106:AI106">
    <cfRule type="expression" dxfId="7265" priority="225">
      <formula>AND($D106&lt;&gt;"",$AH106="")</formula>
    </cfRule>
  </conditionalFormatting>
  <conditionalFormatting sqref="AJ106:AK106">
    <cfRule type="expression" dxfId="7264" priority="224">
      <formula>AND($D106&lt;&gt;"",$AJ106="")</formula>
    </cfRule>
  </conditionalFormatting>
  <conditionalFormatting sqref="X107:Y107">
    <cfRule type="expression" dxfId="7263" priority="223">
      <formula>AND($D107&lt;&gt;"",$X107="")</formula>
    </cfRule>
  </conditionalFormatting>
  <conditionalFormatting sqref="Z107:AA107">
    <cfRule type="expression" dxfId="7262" priority="222">
      <formula>AND($D107&lt;&gt;"",$Z107="")</formula>
    </cfRule>
  </conditionalFormatting>
  <conditionalFormatting sqref="AB107:AC107">
    <cfRule type="expression" dxfId="7261" priority="221">
      <formula>AND($D107&lt;&gt;"",$AB107="")</formula>
    </cfRule>
  </conditionalFormatting>
  <conditionalFormatting sqref="AD107:AE107">
    <cfRule type="expression" dxfId="7260" priority="220">
      <formula>AND($D107&lt;&gt;"",$AD107="")</formula>
    </cfRule>
  </conditionalFormatting>
  <conditionalFormatting sqref="AF107:AG107">
    <cfRule type="expression" dxfId="7259" priority="219">
      <formula>AND($D107&lt;&gt;"",$AF107="")</formula>
    </cfRule>
  </conditionalFormatting>
  <conditionalFormatting sqref="AH107:AI107">
    <cfRule type="expression" dxfId="7258" priority="218">
      <formula>AND($D107&lt;&gt;"",$AH107="")</formula>
    </cfRule>
  </conditionalFormatting>
  <conditionalFormatting sqref="AJ107:AK107">
    <cfRule type="expression" dxfId="7257" priority="217">
      <formula>AND($D107&lt;&gt;"",$AJ107="")</formula>
    </cfRule>
  </conditionalFormatting>
  <conditionalFormatting sqref="X108:Y108">
    <cfRule type="expression" dxfId="7256" priority="216">
      <formula>AND($D108&lt;&gt;"",$X108="")</formula>
    </cfRule>
  </conditionalFormatting>
  <conditionalFormatting sqref="Z108:AA108">
    <cfRule type="expression" dxfId="7255" priority="215">
      <formula>AND($D108&lt;&gt;"",$Z108="")</formula>
    </cfRule>
  </conditionalFormatting>
  <conditionalFormatting sqref="AB108:AC108">
    <cfRule type="expression" dxfId="7254" priority="214">
      <formula>AND($D108&lt;&gt;"",$AB108="")</formula>
    </cfRule>
  </conditionalFormatting>
  <conditionalFormatting sqref="AD108:AE108">
    <cfRule type="expression" dxfId="7253" priority="213">
      <formula>AND($D108&lt;&gt;"",$AD108="")</formula>
    </cfRule>
  </conditionalFormatting>
  <conditionalFormatting sqref="AF108:AG108">
    <cfRule type="expression" dxfId="7252" priority="212">
      <formula>AND($D108&lt;&gt;"",$AF108="")</formula>
    </cfRule>
  </conditionalFormatting>
  <conditionalFormatting sqref="AH108:AI108">
    <cfRule type="expression" dxfId="7251" priority="211">
      <formula>AND($D108&lt;&gt;"",$AH108="")</formula>
    </cfRule>
  </conditionalFormatting>
  <conditionalFormatting sqref="AJ108:AK108">
    <cfRule type="expression" dxfId="7250" priority="210">
      <formula>AND($D108&lt;&gt;"",$AJ108="")</formula>
    </cfRule>
  </conditionalFormatting>
  <conditionalFormatting sqref="X109:Y109">
    <cfRule type="expression" dxfId="7249" priority="209">
      <formula>AND($D109&lt;&gt;"",$X109="")</formula>
    </cfRule>
  </conditionalFormatting>
  <conditionalFormatting sqref="Z109:AA109">
    <cfRule type="expression" dxfId="7248" priority="208">
      <formula>AND($D109&lt;&gt;"",$Z109="")</formula>
    </cfRule>
  </conditionalFormatting>
  <conditionalFormatting sqref="AB109:AC109">
    <cfRule type="expression" dxfId="7247" priority="207">
      <formula>AND($D109&lt;&gt;"",$AB109="")</formula>
    </cfRule>
  </conditionalFormatting>
  <conditionalFormatting sqref="AD109:AE109">
    <cfRule type="expression" dxfId="7246" priority="206">
      <formula>AND($D109&lt;&gt;"",$AD109="")</formula>
    </cfRule>
  </conditionalFormatting>
  <conditionalFormatting sqref="AF109:AG109">
    <cfRule type="expression" dxfId="7245" priority="205">
      <formula>AND($D109&lt;&gt;"",$AF109="")</formula>
    </cfRule>
  </conditionalFormatting>
  <conditionalFormatting sqref="AH109:AI109">
    <cfRule type="expression" dxfId="7244" priority="204">
      <formula>AND($D109&lt;&gt;"",$AH109="")</formula>
    </cfRule>
  </conditionalFormatting>
  <conditionalFormatting sqref="AJ109:AK109">
    <cfRule type="expression" dxfId="7243" priority="203">
      <formula>AND($D109&lt;&gt;"",$AJ109="")</formula>
    </cfRule>
  </conditionalFormatting>
  <conditionalFormatting sqref="X110:Y110">
    <cfRule type="expression" dxfId="7242" priority="202">
      <formula>AND($D110&lt;&gt;"",$X110="")</formula>
    </cfRule>
  </conditionalFormatting>
  <conditionalFormatting sqref="Z110:AA110">
    <cfRule type="expression" dxfId="7241" priority="201">
      <formula>AND($D110&lt;&gt;"",$Z110="")</formula>
    </cfRule>
  </conditionalFormatting>
  <conditionalFormatting sqref="AB110:AC110">
    <cfRule type="expression" dxfId="7240" priority="200">
      <formula>AND($D110&lt;&gt;"",$AB110="")</formula>
    </cfRule>
  </conditionalFormatting>
  <conditionalFormatting sqref="AD110:AE110">
    <cfRule type="expression" dxfId="7239" priority="199">
      <formula>AND($D110&lt;&gt;"",$AD110="")</formula>
    </cfRule>
  </conditionalFormatting>
  <conditionalFormatting sqref="AF110:AG110">
    <cfRule type="expression" dxfId="7238" priority="198">
      <formula>AND($D110&lt;&gt;"",$AF110="")</formula>
    </cfRule>
  </conditionalFormatting>
  <conditionalFormatting sqref="AH110:AI110">
    <cfRule type="expression" dxfId="7237" priority="197">
      <formula>AND($D110&lt;&gt;"",$AH110="")</formula>
    </cfRule>
  </conditionalFormatting>
  <conditionalFormatting sqref="AJ110:AK110">
    <cfRule type="expression" dxfId="7236" priority="196">
      <formula>AND($D110&lt;&gt;"",$AJ110="")</formula>
    </cfRule>
  </conditionalFormatting>
  <conditionalFormatting sqref="X111:Y111">
    <cfRule type="expression" dxfId="7235" priority="195">
      <formula>AND($D111&lt;&gt;"",$X111="")</formula>
    </cfRule>
  </conditionalFormatting>
  <conditionalFormatting sqref="Z111:AA111">
    <cfRule type="expression" dxfId="7234" priority="194">
      <formula>AND($D111&lt;&gt;"",$Z111="")</formula>
    </cfRule>
  </conditionalFormatting>
  <conditionalFormatting sqref="AB111:AC111">
    <cfRule type="expression" dxfId="7233" priority="193">
      <formula>AND($D111&lt;&gt;"",$AB111="")</formula>
    </cfRule>
  </conditionalFormatting>
  <conditionalFormatting sqref="AD111:AE111">
    <cfRule type="expression" dxfId="7232" priority="192">
      <formula>AND($D111&lt;&gt;"",$AD111="")</formula>
    </cfRule>
  </conditionalFormatting>
  <conditionalFormatting sqref="AF111:AG111">
    <cfRule type="expression" dxfId="7231" priority="191">
      <formula>AND($D111&lt;&gt;"",$AF111="")</formula>
    </cfRule>
  </conditionalFormatting>
  <conditionalFormatting sqref="AH111:AI111">
    <cfRule type="expression" dxfId="7230" priority="190">
      <formula>AND($D111&lt;&gt;"",$AH111="")</formula>
    </cfRule>
  </conditionalFormatting>
  <conditionalFormatting sqref="AJ111:AK111">
    <cfRule type="expression" dxfId="7229" priority="189">
      <formula>AND($D111&lt;&gt;"",$AJ111="")</formula>
    </cfRule>
  </conditionalFormatting>
  <conditionalFormatting sqref="S144:W146">
    <cfRule type="expression" dxfId="7228" priority="40">
      <formula>$AM$145=x</formula>
    </cfRule>
  </conditionalFormatting>
  <conditionalFormatting sqref="AL144:AR146">
    <cfRule type="expression" dxfId="7227" priority="39">
      <formula>$T$145=x</formula>
    </cfRule>
  </conditionalFormatting>
  <conditionalFormatting sqref="R69:W73 R123:W127 R76:W80 R130:W134">
    <cfRule type="expression" dxfId="7226" priority="398">
      <formula>$BL$231=1</formula>
    </cfRule>
  </conditionalFormatting>
  <conditionalFormatting sqref="AK13">
    <cfRule type="expression" dxfId="7225" priority="399">
      <formula>$BL$231=1</formula>
    </cfRule>
  </conditionalFormatting>
  <conditionalFormatting sqref="BF19">
    <cfRule type="expression" dxfId="7224" priority="37">
      <formula>$BL$231=1</formula>
    </cfRule>
  </conditionalFormatting>
  <conditionalFormatting sqref="X88:Y88">
    <cfRule type="expression" dxfId="7223" priority="36">
      <formula>AND($D88&lt;&gt;"",$X88="")</formula>
    </cfRule>
  </conditionalFormatting>
  <conditionalFormatting sqref="Z88:AA88">
    <cfRule type="expression" dxfId="7222" priority="35">
      <formula>AND($D88&lt;&gt;"",$Z88="")</formula>
    </cfRule>
  </conditionalFormatting>
  <conditionalFormatting sqref="AB88:AC88">
    <cfRule type="expression" dxfId="7221" priority="34">
      <formula>AND($D88&lt;&gt;"",$AB88="")</formula>
    </cfRule>
  </conditionalFormatting>
  <conditionalFormatting sqref="AD88:AE88">
    <cfRule type="expression" dxfId="7220" priority="33">
      <formula>AND($D88&lt;&gt;"",$AD88="")</formula>
    </cfRule>
  </conditionalFormatting>
  <conditionalFormatting sqref="AF88:AG88">
    <cfRule type="expression" dxfId="7219" priority="32">
      <formula>AND($D88&lt;&gt;"",$AF88="")</formula>
    </cfRule>
  </conditionalFormatting>
  <conditionalFormatting sqref="AH88:AI88">
    <cfRule type="expression" dxfId="7218" priority="31">
      <formula>AND($D88&lt;&gt;"",$AH88="")</formula>
    </cfRule>
  </conditionalFormatting>
  <conditionalFormatting sqref="AJ88:AK88">
    <cfRule type="expression" dxfId="7217" priority="30">
      <formula>AND($D88&lt;&gt;"",$AJ88="")</formula>
    </cfRule>
  </conditionalFormatting>
  <conditionalFormatting sqref="X102:Y102">
    <cfRule type="expression" dxfId="7216" priority="29">
      <formula>AND($D102&lt;&gt;"",$X102="")</formula>
    </cfRule>
  </conditionalFormatting>
  <conditionalFormatting sqref="Z102:AA102">
    <cfRule type="expression" dxfId="7215" priority="28">
      <formula>AND($D102&lt;&gt;"",$Z102="")</formula>
    </cfRule>
  </conditionalFormatting>
  <conditionalFormatting sqref="AB102:AC102">
    <cfRule type="expression" dxfId="7214" priority="27">
      <formula>AND($D102&lt;&gt;"",$AB102="")</formula>
    </cfRule>
  </conditionalFormatting>
  <conditionalFormatting sqref="AD102:AE102">
    <cfRule type="expression" dxfId="7213" priority="26">
      <formula>AND($D102&lt;&gt;"",$AD102="")</formula>
    </cfRule>
  </conditionalFormatting>
  <conditionalFormatting sqref="AF102:AG102">
    <cfRule type="expression" dxfId="7212" priority="25">
      <formula>AND($D102&lt;&gt;"",$AF102="")</formula>
    </cfRule>
  </conditionalFormatting>
  <conditionalFormatting sqref="AH102:AI102">
    <cfRule type="expression" dxfId="7211" priority="24">
      <formula>AND($D102&lt;&gt;"",$AH102="")</formula>
    </cfRule>
  </conditionalFormatting>
  <conditionalFormatting sqref="AJ102:AK102">
    <cfRule type="expression" dxfId="7210" priority="23">
      <formula>AND($D102&lt;&gt;"",$AJ102="")</formula>
    </cfRule>
  </conditionalFormatting>
  <conditionalFormatting sqref="X103:Y103">
    <cfRule type="expression" dxfId="7209" priority="22">
      <formula>AND($D103&lt;&gt;"",$X103="")</formula>
    </cfRule>
  </conditionalFormatting>
  <conditionalFormatting sqref="Z103:AA103">
    <cfRule type="expression" dxfId="7208" priority="21">
      <formula>AND($D103&lt;&gt;"",$Z103="")</formula>
    </cfRule>
  </conditionalFormatting>
  <conditionalFormatting sqref="AB103:AC103">
    <cfRule type="expression" dxfId="7207" priority="20">
      <formula>AND($D103&lt;&gt;"",$AB103="")</formula>
    </cfRule>
  </conditionalFormatting>
  <conditionalFormatting sqref="AD103:AE103">
    <cfRule type="expression" dxfId="7206" priority="19">
      <formula>AND($D103&lt;&gt;"",$AD103="")</formula>
    </cfRule>
  </conditionalFormatting>
  <conditionalFormatting sqref="AF103:AG103">
    <cfRule type="expression" dxfId="7205" priority="18">
      <formula>AND($D103&lt;&gt;"",$AF103="")</formula>
    </cfRule>
  </conditionalFormatting>
  <conditionalFormatting sqref="AH103:AI103">
    <cfRule type="expression" dxfId="7204" priority="17">
      <formula>AND($D103&lt;&gt;"",$AH103="")</formula>
    </cfRule>
  </conditionalFormatting>
  <conditionalFormatting sqref="AJ103:AK103">
    <cfRule type="expression" dxfId="7203" priority="16">
      <formula>AND($D103&lt;&gt;"",$AJ103="")</formula>
    </cfRule>
  </conditionalFormatting>
  <conditionalFormatting sqref="D177:BG179 D190:AZ199 E181:AZ189 D180:AZ180">
    <cfRule type="expression" dxfId="7202" priority="15">
      <formula>$AM$145=x</formula>
    </cfRule>
  </conditionalFormatting>
  <conditionalFormatting sqref="BA180:BF189">
    <cfRule type="expression" dxfId="7201" priority="9">
      <formula>$AM$145=x</formula>
    </cfRule>
  </conditionalFormatting>
  <conditionalFormatting sqref="BA190:BF199">
    <cfRule type="expression" dxfId="7200" priority="8">
      <formula>$AM$145=x</formula>
    </cfRule>
  </conditionalFormatting>
  <conditionalFormatting sqref="BG181:BG199">
    <cfRule type="expression" dxfId="7199" priority="7">
      <formula>$AM$145=x</formula>
    </cfRule>
  </conditionalFormatting>
  <conditionalFormatting sqref="BG181:BG189">
    <cfRule type="expression" dxfId="7198" priority="6">
      <formula>$AM$145=x</formula>
    </cfRule>
  </conditionalFormatting>
  <conditionalFormatting sqref="BG180:BG189">
    <cfRule type="expression" dxfId="7197" priority="5">
      <formula>$AM$145=x</formula>
    </cfRule>
  </conditionalFormatting>
  <conditionalFormatting sqref="BG180:BG189">
    <cfRule type="expression" dxfId="7196" priority="4">
      <formula>$AM$145=x</formula>
    </cfRule>
  </conditionalFormatting>
  <conditionalFormatting sqref="BG190:BG199">
    <cfRule type="expression" dxfId="7195" priority="3">
      <formula>$AM$145=x</formula>
    </cfRule>
  </conditionalFormatting>
  <conditionalFormatting sqref="BG190:BG199">
    <cfRule type="expression" dxfId="7194" priority="2">
      <formula>$AM$145=x</formula>
    </cfRule>
  </conditionalFormatting>
  <conditionalFormatting sqref="BG190:BG199">
    <cfRule type="expression" dxfId="7193" priority="1">
      <formula>$AM$145=x</formula>
    </cfRule>
  </conditionalFormatting>
  <dataValidations count="26">
    <dataValidation type="list" allowBlank="1" showInputMessage="1" showErrorMessage="1" sqref="E190:U199" xr:uid="{00000000-0002-0000-0800-000000000000}">
      <formula1>$BK$189:$BK$199</formula1>
    </dataValidation>
    <dataValidation type="list" allowBlank="1" showInputMessage="1" sqref="J51:AB60" xr:uid="{00000000-0002-0000-0800-000001000000}">
      <formula1>IF($AK$13=1,Amenazas_contexto_proceso,IF($AK$13=2,$CG$20:$CG$41,IF($AK$13=3,Amenazas_contexto_proceso,IF($AK$13=4,Amenazas_contexto_proceso,IF($AK$13=5,Oportunidades)))))</formula1>
    </dataValidation>
    <dataValidation type="list" allowBlank="1" showInputMessage="1" sqref="J39:AB48" xr:uid="{00000000-0002-0000-0800-000002000000}">
      <formula1>IF($AK$13=1,Debilidades_contexto_proceso,IF($AK$13=2,$BQ$20:$BQ$41,IF($AK$13=3,Debilidades_contexto_proceso,IF($AK$13=4,Debilidades_contexto_proceso,IF($AK$13=5,$BY$20:$BY$41)))))</formula1>
    </dataValidation>
    <dataValidation type="list" allowBlank="1" showInputMessage="1" showErrorMessage="1" sqref="AT27 AY24:AY25" xr:uid="{00000000-0002-0000-0800-000003000000}">
      <formula1>Clase_riesgo</formula1>
    </dataValidation>
    <dataValidation type="list" allowBlank="1" showInputMessage="1" showErrorMessage="1" sqref="AN87:AQ96 AN102:AQ111" xr:uid="{00000000-0002-0000-0800-000004000000}">
      <formula1>IF($D87&lt;&gt;"",Pregunta8)</formula1>
    </dataValidation>
    <dataValidation type="list" allowBlank="1" showInputMessage="1" showErrorMessage="1" sqref="AJ87:AK96 AJ102:AK111" xr:uid="{00000000-0002-0000-0800-000005000000}">
      <formula1>IF($D87&lt;&gt;"",Pregunta7)</formula1>
    </dataValidation>
    <dataValidation type="list" allowBlank="1" showInputMessage="1" showErrorMessage="1" sqref="AH87:AI96 AH102:AI111" xr:uid="{00000000-0002-0000-0800-000006000000}">
      <formula1>IF($D87&lt;&gt;"",Pregunta6)</formula1>
    </dataValidation>
    <dataValidation type="list" allowBlank="1" showInputMessage="1" showErrorMessage="1" sqref="AF87:AG96 AF102:AG111" xr:uid="{00000000-0002-0000-0800-000007000000}">
      <formula1>IF($D87&lt;&gt;"",Pregunta5)</formula1>
    </dataValidation>
    <dataValidation type="list" allowBlank="1" showInputMessage="1" showErrorMessage="1" sqref="AD87:AE96 AD102:AE111" xr:uid="{00000000-0002-0000-0800-000008000000}">
      <formula1>IF($D87&lt;&gt;"",Pregunta4)</formula1>
    </dataValidation>
    <dataValidation type="list" allowBlank="1" showInputMessage="1" showErrorMessage="1" sqref="AB87:AC96 AB102:AC111" xr:uid="{00000000-0002-0000-0800-000009000000}">
      <formula1>IF($D87&lt;&gt;"",Pregunta3)</formula1>
    </dataValidation>
    <dataValidation type="list" allowBlank="1" showInputMessage="1" showErrorMessage="1" sqref="Z87:AA96 Z102:AA111" xr:uid="{00000000-0002-0000-0800-00000A000000}">
      <formula1>IF($D87&lt;&gt;"",Pregunta2)</formula1>
    </dataValidation>
    <dataValidation type="list" allowBlank="1" showInputMessage="1" showErrorMessage="1" sqref="X87:Y96 X102:Y111" xr:uid="{00000000-0002-0000-0800-00000B000000}">
      <formula1>IF($D87&lt;&gt;"",Pregunta1)</formula1>
    </dataValidation>
    <dataValidation type="list" allowBlank="1" showErrorMessage="1" promptTitle="Seleccione según corresponda" sqref="D29:AB34" xr:uid="{00000000-0002-0000-0800-00000C000000}">
      <formula1>IF($AK$13=1,Trámites_y_OPAS_afectados,IF($AK$13=2,Objetivos_estratégicos,IF($AK$13=3,Trámites_y_OPAS_afectados,IF($AK$13=4,Trámites_y_OPAS_afectados,IF($AK$13=5,Objetivos_estratégicos)))))</formula1>
    </dataValidation>
    <dataValidation allowBlank="1" showInputMessage="1" sqref="X18" xr:uid="{00000000-0002-0000-0800-00000D000000}"/>
    <dataValidation showInputMessage="1" showErrorMessage="1" sqref="D205:D214" xr:uid="{00000000-0002-0000-0800-00000E000000}"/>
    <dataValidation type="list" allowBlank="1" showInputMessage="1" showErrorMessage="1" sqref="T145 AM145" xr:uid="{00000000-0002-0000-0800-00000F000000}">
      <formula1>x</formula1>
    </dataValidation>
    <dataValidation type="list" allowBlank="1" showInputMessage="1" showErrorMessage="1" sqref="D51:I60" xr:uid="{00000000-0002-0000-0800-000010000000}">
      <formula1>Agente_generador_externas</formula1>
    </dataValidation>
    <dataValidation type="list" allowBlank="1" showInputMessage="1" showErrorMessage="1" sqref="D39:I48" xr:uid="{00000000-0002-0000-0800-000011000000}">
      <formula1>Agente_generador_internas</formula1>
    </dataValidation>
    <dataValidation type="list" allowBlank="1" showInputMessage="1" showErrorMessage="1" sqref="V13" xr:uid="{00000000-0002-0000-0800-000012000000}">
      <formula1>Enfoque</formula1>
    </dataValidation>
    <dataValidation type="list" allowBlank="1" showInputMessage="1" showErrorMessage="1" sqref="S18" xr:uid="{00000000-0002-0000-0800-000013000000}">
      <formula1>Preposiciones</formula1>
    </dataValidation>
    <dataValidation type="list" allowBlank="1" showInputMessage="1" showErrorMessage="1" promptTitle="Categorías" prompt="Las categorías establecidas para riesgos u oportunidades están descritas al final de la Hoja de Contexto del Proceso." sqref="D18:Q18" xr:uid="{00000000-0002-0000-0800-000014000000}">
      <formula1>IF(AK13=1,Categoría_corrupción,IF(AK13=2,Categoría_estratégica,IF(AK13=3, Categoría_gestión_procesos,IF(AK13=4, Categoría_seguridad_información,IF(AK13=5, Categoría_oportunidad)))))</formula1>
    </dataValidation>
    <dataValidation type="list" showInputMessage="1" showErrorMessage="1" sqref="E180:U189" xr:uid="{00000000-0002-0000-0800-000015000000}">
      <formula1>$BK$177:$BK$187</formula1>
    </dataValidation>
    <dataValidation type="list" allowBlank="1" showInputMessage="1" showErrorMessage="1" errorTitle="Seleccionar de lista" error="Por favor seleccionar de la lista desplegable. Gracias." sqref="AD29:BF34" xr:uid="{00000000-0002-0000-0800-000016000000}">
      <formula1>IF($AK$13=1,Otros_procesos_afectados,IF($AK$13=2,Otros_procesos_afectados,IF($AK$13=3,Otros_procesos_afectados,IF($AK$13=4,Otros_procesos_afectados,IF($AK$13=5,Otros_procesos_afectados)))))</formula1>
    </dataValidation>
    <dataValidation type="date" allowBlank="1" showInputMessage="1" showErrorMessage="1" errorTitle="FORMATO FECHA" error="Ingresar fecha en formato dd/mm/aaaa. Gracias." sqref="AX10:BF10" xr:uid="{00000000-0002-0000-0800-000017000000}">
      <formula1>42370</formula1>
      <formula2>43830</formula2>
    </dataValidation>
    <dataValidation type="date" allowBlank="1" showInputMessage="1" showErrorMessage="1" errorTitle="FORMATO DE FECHA" error="La fecha debe estar en formato dd/mm/aaaa." sqref="BA155:BF174 BA180:BF199" xr:uid="{00000000-0002-0000-0800-000018000000}">
      <formula1>1</formula1>
      <formula2>2958465</formula2>
    </dataValidation>
    <dataValidation type="date" operator="greaterThanOrEqual" allowBlank="1" showInputMessage="1" showErrorMessage="1" errorTitle="Error de fecha" error="-La fecha final debe ser mayor o igual a la inicial._x000a__x000a_-La fecha debe estar en formato dd/mm/aaaa." sqref="BG155:BG174 BG180:BG199" xr:uid="{00000000-0002-0000-0800-000019000000}">
      <formula1>BA155</formula1>
    </dataValidation>
  </dataValidations>
  <hyperlinks>
    <hyperlink ref="E75:H75" location="Enc_Imp_Corrupción!I3" display="Enc_Imp_Corrupción!I3" xr:uid="{00000000-0004-0000-0800-000000000000}"/>
    <hyperlink ref="I75:L75" location="Imp_Est_Pro_Seg!C15" display="Imp_Est_Pro_Seg!C15" xr:uid="{00000000-0004-0000-0800-000001000000}"/>
    <hyperlink ref="M75:P75" location="Imp_Est_Pro_Seg!C15" display="G. Procesos" xr:uid="{00000000-0004-0000-0800-000002000000}"/>
    <hyperlink ref="E76:H76" location="'Seguridad Información'!A1" display="Seguridad Inf." xr:uid="{00000000-0004-0000-0800-000003000000}"/>
    <hyperlink ref="I76:L76" location="Imp_oportunidad!C15" display="Imp_oportunidad!C15" xr:uid="{00000000-0004-0000-0800-000004000000}"/>
    <hyperlink ref="E66:H66" location="Frecuencia!C15" display="Frecuencia" xr:uid="{00000000-0004-0000-0800-000005000000}"/>
    <hyperlink ref="E67:H67" location="Factibilidad!C17" display="Factibilidad" xr:uid="{00000000-0004-0000-0800-000006000000}"/>
  </hyperlinks>
  <printOptions horizontalCentered="1" verticalCentered="1"/>
  <pageMargins left="0.19685039370078741" right="0.23622047244094491" top="0.19685039370078741" bottom="0.19685039370078741" header="0.31496062992125984" footer="0.31496062992125984"/>
  <pageSetup paperSize="14" scale="29" orientation="portrait" horizontalDpi="4294967294" verticalDpi="4294967294" r:id="rId1"/>
  <headerFooter>
    <oddFooter>&amp;R&amp;"Arial Narrow,Normal"&amp;7Fecha de versión: 08 de abril de 2019</oddFooter>
  </headerFooter>
  <rowBreaks count="1" manualBreakCount="1">
    <brk id="113" max="58" man="1"/>
  </rowBreaks>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16</xdr:col>
                    <xdr:colOff>104775</xdr:colOff>
                    <xdr:row>25</xdr:row>
                    <xdr:rowOff>47625</xdr:rowOff>
                  </from>
                  <to>
                    <xdr:col>17</xdr:col>
                    <xdr:colOff>104775</xdr:colOff>
                    <xdr:row>25</xdr:row>
                    <xdr:rowOff>352425</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19</xdr:col>
                    <xdr:colOff>57150</xdr:colOff>
                    <xdr:row>25</xdr:row>
                    <xdr:rowOff>66675</xdr:rowOff>
                  </from>
                  <to>
                    <xdr:col>20</xdr:col>
                    <xdr:colOff>142875</xdr:colOff>
                    <xdr:row>25</xdr:row>
                    <xdr:rowOff>352425</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29</xdr:col>
                    <xdr:colOff>276225</xdr:colOff>
                    <xdr:row>25</xdr:row>
                    <xdr:rowOff>47625</xdr:rowOff>
                  </from>
                  <to>
                    <xdr:col>30</xdr:col>
                    <xdr:colOff>219075</xdr:colOff>
                    <xdr:row>25</xdr:row>
                    <xdr:rowOff>352425</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31</xdr:col>
                    <xdr:colOff>352425</xdr:colOff>
                    <xdr:row>25</xdr:row>
                    <xdr:rowOff>57150</xdr:rowOff>
                  </from>
                  <to>
                    <xdr:col>32</xdr:col>
                    <xdr:colOff>257175</xdr:colOff>
                    <xdr:row>25</xdr:row>
                    <xdr:rowOff>342900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44</xdr:col>
                    <xdr:colOff>247650</xdr:colOff>
                    <xdr:row>25</xdr:row>
                    <xdr:rowOff>47625</xdr:rowOff>
                  </from>
                  <to>
                    <xdr:col>45</xdr:col>
                    <xdr:colOff>104775</xdr:colOff>
                    <xdr:row>25</xdr:row>
                    <xdr:rowOff>371475</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48</xdr:col>
                    <xdr:colOff>19050</xdr:colOff>
                    <xdr:row>25</xdr:row>
                    <xdr:rowOff>57150</xdr:rowOff>
                  </from>
                  <to>
                    <xdr:col>49</xdr:col>
                    <xdr:colOff>104775</xdr:colOff>
                    <xdr:row>25</xdr:row>
                    <xdr:rowOff>342900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94" id="{9E75FC9B-53ED-4A4C-922F-15F0BF648711}">
            <xm:f>OR($AP$68=Datos!$S$5,$AP$68=Datos!$T$5)</xm:f>
            <x14:dxf>
              <fill>
                <patternFill>
                  <bgColor rgb="FF92D050"/>
                </patternFill>
              </fill>
            </x14:dxf>
          </x14:cfRule>
          <x14:cfRule type="expression" priority="395" id="{2C9FB029-84B6-4FEC-9E3C-B65AE3C50F8E}">
            <xm:f>OR($AP$68=Datos!$S$4,$AP$68=Datos!$T$4)</xm:f>
            <x14:dxf>
              <fill>
                <patternFill>
                  <bgColor rgb="FFFFFF00"/>
                </patternFill>
              </fill>
            </x14:dxf>
          </x14:cfRule>
          <x14:cfRule type="expression" priority="396" id="{4720A6CD-394B-4B16-B79C-B25C32D349D7}">
            <xm:f>OR($AP$68=Datos!$S$3,$AP$68=Datos!$T$3)</xm:f>
            <x14:dxf>
              <fill>
                <patternFill>
                  <bgColor rgb="FFFFC000"/>
                </patternFill>
              </fill>
            </x14:dxf>
          </x14:cfRule>
          <x14:cfRule type="expression" priority="397" id="{51348AE1-2235-48D4-81C1-CCBD08D15014}">
            <xm:f>OR($AP$68=Datos!$S$2,$AP$68=Datos!$T$2)</xm:f>
            <x14:dxf>
              <fill>
                <patternFill>
                  <bgColor rgb="FFFF0000"/>
                </patternFill>
              </fill>
            </x14:dxf>
          </x14:cfRule>
          <xm:sqref>AP68</xm:sqref>
        </x14:conditionalFormatting>
        <x14:conditionalFormatting xmlns:xm="http://schemas.microsoft.com/office/excel/2006/main">
          <x14:cfRule type="expression" priority="381" id="{1DE2F1C4-ED0E-4738-AC2A-E00513DA5A21}">
            <xm:f>OR($AP$126=Datos!$S$2,$AP$126=Datos!$T$2)</xm:f>
            <x14:dxf>
              <fill>
                <patternFill>
                  <bgColor rgb="FFFF0000"/>
                </patternFill>
              </fill>
            </x14:dxf>
          </x14:cfRule>
          <x14:cfRule type="expression" priority="382" id="{EDC4EC82-4992-40E2-ABF9-7287ADFF206F}">
            <xm:f>OR($AP$126=Datos!$S$3,$AP$126=Datos!$T$3)</xm:f>
            <x14:dxf>
              <fill>
                <patternFill>
                  <bgColor rgb="FFFFC000"/>
                </patternFill>
              </fill>
            </x14:dxf>
          </x14:cfRule>
          <x14:cfRule type="expression" priority="383" id="{F046E1BE-4FF7-4315-84CD-39B5B93FA833}">
            <xm:f>OR($AP$126=Datos!$S$4,$AP$126=Datos!$T$4)</xm:f>
            <x14:dxf>
              <fill>
                <patternFill>
                  <bgColor rgb="FFFFFF00"/>
                </patternFill>
              </fill>
            </x14:dxf>
          </x14:cfRule>
          <x14:cfRule type="expression" priority="384" id="{316EA7D5-9BB5-444C-917E-BF4143F21130}">
            <xm:f>OR($AP$126=Datos!$S$5,$AP$126=Datos!$T$5)</xm:f>
            <x14:dxf>
              <fill>
                <patternFill>
                  <bgColor rgb="FF92D050"/>
                </patternFill>
              </fill>
            </x14:dxf>
          </x14:cfRule>
          <xm:sqref>AP126</xm:sqref>
        </x14:conditionalFormatting>
        <x14:conditionalFormatting xmlns:xm="http://schemas.microsoft.com/office/excel/2006/main">
          <x14:cfRule type="cellIs" priority="277" operator="equal" id="{C2D5CACF-728F-412A-987C-7804AC90E3C0}">
            <xm:f>Datos!$AO$2</xm:f>
            <x14:dxf>
              <fill>
                <patternFill>
                  <bgColor rgb="FF92D050"/>
                </patternFill>
              </fill>
            </x14:dxf>
          </x14:cfRule>
          <x14:cfRule type="cellIs" priority="337" operator="equal" id="{57EADA4E-88BE-4D80-9FA0-7DA8ABC3CC0E}">
            <xm:f>Datos!$AO$4</xm:f>
            <x14:dxf>
              <fill>
                <patternFill>
                  <bgColor theme="5" tint="0.39994506668294322"/>
                </patternFill>
              </fill>
            </x14:dxf>
          </x14:cfRule>
          <x14:cfRule type="cellIs" priority="338" operator="equal" id="{E50AF653-07C4-4EA5-9D10-0DAEBCAE4391}">
            <xm:f>Datos!$AO$3</xm:f>
            <x14:dxf>
              <fill>
                <patternFill>
                  <bgColor rgb="FFFFFF00"/>
                </patternFill>
              </fill>
            </x14:dxf>
          </x14:cfRule>
          <xm:sqref>AL87</xm:sqref>
        </x14:conditionalFormatting>
        <x14:conditionalFormatting xmlns:xm="http://schemas.microsoft.com/office/excel/2006/main">
          <x14:cfRule type="cellIs" priority="274" operator="equal" id="{AF3F2CD4-D185-4D99-B93C-AEEDCF255490}">
            <xm:f>Datos!$AO$2</xm:f>
            <x14:dxf>
              <fill>
                <patternFill>
                  <bgColor rgb="FF92D050"/>
                </patternFill>
              </fill>
            </x14:dxf>
          </x14:cfRule>
          <x14:cfRule type="cellIs" priority="275" operator="equal" id="{BCFC5DD2-4D13-46A2-BEA8-7777A6D0B989}">
            <xm:f>Datos!$AO$4</xm:f>
            <x14:dxf>
              <fill>
                <patternFill>
                  <bgColor theme="5" tint="0.39994506668294322"/>
                </patternFill>
              </fill>
            </x14:dxf>
          </x14:cfRule>
          <x14:cfRule type="cellIs" priority="276" operator="equal" id="{804F5DF4-F285-44D4-81CB-9FEB2CDD3C30}">
            <xm:f>Datos!$AO$3</xm:f>
            <x14:dxf>
              <fill>
                <patternFill>
                  <bgColor rgb="FFFFFF00"/>
                </patternFill>
              </fill>
            </x14:dxf>
          </x14:cfRule>
          <xm:sqref>AL88</xm:sqref>
        </x14:conditionalFormatting>
        <x14:conditionalFormatting xmlns:xm="http://schemas.microsoft.com/office/excel/2006/main">
          <x14:cfRule type="cellIs" priority="271" operator="equal" id="{90CFBF21-891B-4F64-9BBD-3B7AE0E4A7CF}">
            <xm:f>Datos!$AO$2</xm:f>
            <x14:dxf>
              <fill>
                <patternFill>
                  <bgColor rgb="FF92D050"/>
                </patternFill>
              </fill>
            </x14:dxf>
          </x14:cfRule>
          <x14:cfRule type="cellIs" priority="272" operator="equal" id="{C829F452-FEAA-4726-AC60-5F4E449CDD53}">
            <xm:f>Datos!$AO$4</xm:f>
            <x14:dxf>
              <fill>
                <patternFill>
                  <bgColor theme="5" tint="0.39994506668294322"/>
                </patternFill>
              </fill>
            </x14:dxf>
          </x14:cfRule>
          <x14:cfRule type="cellIs" priority="273" operator="equal" id="{342C63DB-A888-4BDB-98FB-A0B274BB0779}">
            <xm:f>Datos!$AO$3</xm:f>
            <x14:dxf>
              <fill>
                <patternFill>
                  <bgColor rgb="FFFFFF00"/>
                </patternFill>
              </fill>
            </x14:dxf>
          </x14:cfRule>
          <xm:sqref>AL89</xm:sqref>
        </x14:conditionalFormatting>
        <x14:conditionalFormatting xmlns:xm="http://schemas.microsoft.com/office/excel/2006/main">
          <x14:cfRule type="cellIs" priority="268" operator="equal" id="{47295613-E180-4C3A-A941-BF29FB6F3043}">
            <xm:f>Datos!$AO$2</xm:f>
            <x14:dxf>
              <fill>
                <patternFill>
                  <bgColor rgb="FF92D050"/>
                </patternFill>
              </fill>
            </x14:dxf>
          </x14:cfRule>
          <x14:cfRule type="cellIs" priority="269" operator="equal" id="{467A4112-1BD3-4E51-A62A-44B82A4CB2FF}">
            <xm:f>Datos!$AO$4</xm:f>
            <x14:dxf>
              <fill>
                <patternFill>
                  <bgColor theme="5" tint="0.39994506668294322"/>
                </patternFill>
              </fill>
            </x14:dxf>
          </x14:cfRule>
          <x14:cfRule type="cellIs" priority="270" operator="equal" id="{2DEA9433-A79C-40E2-A5F0-68755FD4B9EF}">
            <xm:f>Datos!$AO$3</xm:f>
            <x14:dxf>
              <fill>
                <patternFill>
                  <bgColor rgb="FFFFFF00"/>
                </patternFill>
              </fill>
            </x14:dxf>
          </x14:cfRule>
          <xm:sqref>AL90</xm:sqref>
        </x14:conditionalFormatting>
        <x14:conditionalFormatting xmlns:xm="http://schemas.microsoft.com/office/excel/2006/main">
          <x14:cfRule type="cellIs" priority="265" operator="equal" id="{B1E1F6EB-60EA-4E78-A32D-FF7AE38DD103}">
            <xm:f>Datos!$AO$2</xm:f>
            <x14:dxf>
              <fill>
                <patternFill>
                  <bgColor rgb="FF92D050"/>
                </patternFill>
              </fill>
            </x14:dxf>
          </x14:cfRule>
          <x14:cfRule type="cellIs" priority="266" operator="equal" id="{975718DA-E67D-42BA-A322-D221971021FA}">
            <xm:f>Datos!$AO$4</xm:f>
            <x14:dxf>
              <fill>
                <patternFill>
                  <bgColor theme="5" tint="0.39994506668294322"/>
                </patternFill>
              </fill>
            </x14:dxf>
          </x14:cfRule>
          <x14:cfRule type="cellIs" priority="267" operator="equal" id="{5C117D6B-BC23-49D3-AF75-53E47071B9FF}">
            <xm:f>Datos!$AO$3</xm:f>
            <x14:dxf>
              <fill>
                <patternFill>
                  <bgColor rgb="FFFFFF00"/>
                </patternFill>
              </fill>
            </x14:dxf>
          </x14:cfRule>
          <xm:sqref>AL91</xm:sqref>
        </x14:conditionalFormatting>
        <x14:conditionalFormatting xmlns:xm="http://schemas.microsoft.com/office/excel/2006/main">
          <x14:cfRule type="cellIs" priority="262" operator="equal" id="{2BD1DDEC-A6C0-4B4A-BD03-E1D0DD332D3B}">
            <xm:f>Datos!$AO$2</xm:f>
            <x14:dxf>
              <fill>
                <patternFill>
                  <bgColor rgb="FF92D050"/>
                </patternFill>
              </fill>
            </x14:dxf>
          </x14:cfRule>
          <x14:cfRule type="cellIs" priority="263" operator="equal" id="{AB37E6F9-2039-4DF4-AF59-F89580C427B8}">
            <xm:f>Datos!$AO$4</xm:f>
            <x14:dxf>
              <fill>
                <patternFill>
                  <bgColor theme="5" tint="0.39994506668294322"/>
                </patternFill>
              </fill>
            </x14:dxf>
          </x14:cfRule>
          <x14:cfRule type="cellIs" priority="264" operator="equal" id="{3E517C67-3B0F-4C3F-9E70-BE13F268CEBE}">
            <xm:f>Datos!$AO$3</xm:f>
            <x14:dxf>
              <fill>
                <patternFill>
                  <bgColor rgb="FFFFFF00"/>
                </patternFill>
              </fill>
            </x14:dxf>
          </x14:cfRule>
          <xm:sqref>AL92</xm:sqref>
        </x14:conditionalFormatting>
        <x14:conditionalFormatting xmlns:xm="http://schemas.microsoft.com/office/excel/2006/main">
          <x14:cfRule type="cellIs" priority="259" operator="equal" id="{582D4485-DF34-4594-A4A9-447A7BED9BEB}">
            <xm:f>Datos!$AO$2</xm:f>
            <x14:dxf>
              <fill>
                <patternFill>
                  <bgColor rgb="FF92D050"/>
                </patternFill>
              </fill>
            </x14:dxf>
          </x14:cfRule>
          <x14:cfRule type="cellIs" priority="260" operator="equal" id="{CA676CF2-1B8B-4463-8120-50C331186418}">
            <xm:f>Datos!$AO$4</xm:f>
            <x14:dxf>
              <fill>
                <patternFill>
                  <bgColor theme="5" tint="0.39994506668294322"/>
                </patternFill>
              </fill>
            </x14:dxf>
          </x14:cfRule>
          <x14:cfRule type="cellIs" priority="261" operator="equal" id="{95EFAA6D-EB9B-4DAF-B5BC-5E5AEA6CB744}">
            <xm:f>Datos!$AO$3</xm:f>
            <x14:dxf>
              <fill>
                <patternFill>
                  <bgColor rgb="FFFFFF00"/>
                </patternFill>
              </fill>
            </x14:dxf>
          </x14:cfRule>
          <xm:sqref>AL93</xm:sqref>
        </x14:conditionalFormatting>
        <x14:conditionalFormatting xmlns:xm="http://schemas.microsoft.com/office/excel/2006/main">
          <x14:cfRule type="cellIs" priority="256" operator="equal" id="{24515F18-7A6B-4AF2-B30E-D46F40908AE4}">
            <xm:f>Datos!$AO$2</xm:f>
            <x14:dxf>
              <fill>
                <patternFill>
                  <bgColor rgb="FF92D050"/>
                </patternFill>
              </fill>
            </x14:dxf>
          </x14:cfRule>
          <x14:cfRule type="cellIs" priority="257" operator="equal" id="{AB527165-FE0A-4028-B4E1-79DD455A1C83}">
            <xm:f>Datos!$AO$4</xm:f>
            <x14:dxf>
              <fill>
                <patternFill>
                  <bgColor theme="5" tint="0.39994506668294322"/>
                </patternFill>
              </fill>
            </x14:dxf>
          </x14:cfRule>
          <x14:cfRule type="cellIs" priority="258" operator="equal" id="{6FE681B6-7512-4525-8C97-62083AE8486F}">
            <xm:f>Datos!$AO$3</xm:f>
            <x14:dxf>
              <fill>
                <patternFill>
                  <bgColor rgb="FFFFFF00"/>
                </patternFill>
              </fill>
            </x14:dxf>
          </x14:cfRule>
          <xm:sqref>AL94</xm:sqref>
        </x14:conditionalFormatting>
        <x14:conditionalFormatting xmlns:xm="http://schemas.microsoft.com/office/excel/2006/main">
          <x14:cfRule type="cellIs" priority="253" operator="equal" id="{BB6492F6-A438-43CE-A743-4A8B63A3088B}">
            <xm:f>Datos!$AO$2</xm:f>
            <x14:dxf>
              <fill>
                <patternFill>
                  <bgColor rgb="FF92D050"/>
                </patternFill>
              </fill>
            </x14:dxf>
          </x14:cfRule>
          <x14:cfRule type="cellIs" priority="254" operator="equal" id="{E73409F0-6EBA-41B3-869F-990E5CDAB158}">
            <xm:f>Datos!$AO$4</xm:f>
            <x14:dxf>
              <fill>
                <patternFill>
                  <bgColor theme="5" tint="0.39994506668294322"/>
                </patternFill>
              </fill>
            </x14:dxf>
          </x14:cfRule>
          <x14:cfRule type="cellIs" priority="255" operator="equal" id="{945713EE-3ECE-4325-A034-0E64A32EAD0A}">
            <xm:f>Datos!$AO$3</xm:f>
            <x14:dxf>
              <fill>
                <patternFill>
                  <bgColor rgb="FFFFFF00"/>
                </patternFill>
              </fill>
            </x14:dxf>
          </x14:cfRule>
          <xm:sqref>AL95</xm:sqref>
        </x14:conditionalFormatting>
        <x14:conditionalFormatting xmlns:xm="http://schemas.microsoft.com/office/excel/2006/main">
          <x14:cfRule type="cellIs" priority="250" operator="equal" id="{2AA408B1-5A8F-4220-A5EC-CFA1FBB9C31C}">
            <xm:f>Datos!$AO$2</xm:f>
            <x14:dxf>
              <fill>
                <patternFill>
                  <bgColor rgb="FF92D050"/>
                </patternFill>
              </fill>
            </x14:dxf>
          </x14:cfRule>
          <x14:cfRule type="cellIs" priority="251" operator="equal" id="{AA4601C1-F988-488D-A612-6A49D8817AD9}">
            <xm:f>Datos!$AO$4</xm:f>
            <x14:dxf>
              <fill>
                <patternFill>
                  <bgColor theme="5" tint="0.39994506668294322"/>
                </patternFill>
              </fill>
            </x14:dxf>
          </x14:cfRule>
          <x14:cfRule type="cellIs" priority="252" operator="equal" id="{EB56F1AA-F397-4034-99BA-037071D2E7E2}">
            <xm:f>Datos!$AO$3</xm:f>
            <x14:dxf>
              <fill>
                <patternFill>
                  <bgColor rgb="FFFFFF00"/>
                </patternFill>
              </fill>
            </x14:dxf>
          </x14:cfRule>
          <xm:sqref>AL96</xm:sqref>
        </x14:conditionalFormatting>
        <x14:conditionalFormatting xmlns:xm="http://schemas.microsoft.com/office/excel/2006/main">
          <x14:cfRule type="cellIs" priority="247" operator="equal" id="{D938669E-674B-472D-8620-AB4D8DDDAEF5}">
            <xm:f>Datos!$AO$4</xm:f>
            <x14:dxf>
              <fill>
                <patternFill>
                  <bgColor theme="5" tint="0.39994506668294322"/>
                </patternFill>
              </fill>
            </x14:dxf>
          </x14:cfRule>
          <x14:cfRule type="cellIs" priority="248" operator="equal" id="{B996CDD3-EAEA-4FA5-8043-676B29F9D652}">
            <xm:f>Datos!$AO$3</xm:f>
            <x14:dxf>
              <fill>
                <patternFill>
                  <bgColor rgb="FFFFFF00"/>
                </patternFill>
              </fill>
            </x14:dxf>
          </x14:cfRule>
          <x14:cfRule type="cellIs" priority="249" operator="equal" id="{B0A284B7-C31B-49E8-93B6-CF8C39A0B53E}">
            <xm:f>Datos!$AO$2</xm:f>
            <x14:dxf>
              <fill>
                <patternFill>
                  <bgColor rgb="FF92D050"/>
                </patternFill>
              </fill>
            </x14:dxf>
          </x14:cfRule>
          <xm:sqref>AT88</xm:sqref>
        </x14:conditionalFormatting>
        <x14:conditionalFormatting xmlns:xm="http://schemas.microsoft.com/office/excel/2006/main">
          <x14:cfRule type="cellIs" priority="188" operator="equal" id="{79AA906D-C5C8-4D5A-9D3C-5FE5B6D9E496}">
            <xm:f>Datos!$AO$2</xm:f>
            <x14:dxf>
              <fill>
                <patternFill>
                  <bgColor rgb="FF92D050"/>
                </patternFill>
              </fill>
            </x14:dxf>
          </x14:cfRule>
          <x14:cfRule type="cellIs" priority="245" operator="equal" id="{C2348DB7-4C75-4687-BF86-A6ADE1CB0886}">
            <xm:f>Datos!$AO$4</xm:f>
            <x14:dxf>
              <fill>
                <patternFill>
                  <bgColor theme="5" tint="0.39994506668294322"/>
                </patternFill>
              </fill>
            </x14:dxf>
          </x14:cfRule>
          <x14:cfRule type="cellIs" priority="246" operator="equal" id="{DAE4CD6F-E676-4E6D-AEEB-17DD39DFDA61}">
            <xm:f>Datos!$AO$3</xm:f>
            <x14:dxf>
              <fill>
                <patternFill>
                  <bgColor rgb="FFFFFF00"/>
                </patternFill>
              </fill>
            </x14:dxf>
          </x14:cfRule>
          <xm:sqref>AL102</xm:sqref>
        </x14:conditionalFormatting>
        <x14:conditionalFormatting xmlns:xm="http://schemas.microsoft.com/office/excel/2006/main">
          <x14:cfRule type="cellIs" priority="185" operator="equal" id="{89BEF5AA-9388-4E82-A5BE-41C39CBCF889}">
            <xm:f>Datos!$AO$4</xm:f>
            <x14:dxf>
              <fill>
                <patternFill>
                  <bgColor theme="5" tint="0.39994506668294322"/>
                </patternFill>
              </fill>
            </x14:dxf>
          </x14:cfRule>
          <x14:cfRule type="cellIs" priority="186" operator="equal" id="{6D73A20C-E764-49AA-8327-95C928818A93}">
            <xm:f>Datos!$AO$3</xm:f>
            <x14:dxf>
              <fill>
                <patternFill>
                  <bgColor rgb="FFFFFF00"/>
                </patternFill>
              </fill>
            </x14:dxf>
          </x14:cfRule>
          <x14:cfRule type="cellIs" priority="187" operator="equal" id="{9463E032-39BD-49A2-84EB-91A6DD7C168F}">
            <xm:f>Datos!$AO$2</xm:f>
            <x14:dxf>
              <fill>
                <patternFill>
                  <bgColor rgb="FF92D050"/>
                </patternFill>
              </fill>
            </x14:dxf>
          </x14:cfRule>
          <xm:sqref>AR103</xm:sqref>
        </x14:conditionalFormatting>
        <x14:conditionalFormatting xmlns:xm="http://schemas.microsoft.com/office/excel/2006/main">
          <x14:cfRule type="cellIs" priority="182" operator="equal" id="{1494CA19-A2E2-4DB9-8DD1-1A4BABAFE8CE}">
            <xm:f>Datos!$AO$4</xm:f>
            <x14:dxf>
              <fill>
                <patternFill>
                  <bgColor theme="5" tint="0.39994506668294322"/>
                </patternFill>
              </fill>
            </x14:dxf>
          </x14:cfRule>
          <x14:cfRule type="cellIs" priority="183" operator="equal" id="{488CB9FA-B5F9-4CCC-AF0E-8901B23FAB5F}">
            <xm:f>Datos!$AO$3</xm:f>
            <x14:dxf>
              <fill>
                <patternFill>
                  <bgColor rgb="FFFFFF00"/>
                </patternFill>
              </fill>
            </x14:dxf>
          </x14:cfRule>
          <x14:cfRule type="cellIs" priority="184" operator="equal" id="{90F33A01-7390-48D3-A500-430687E9A71D}">
            <xm:f>Datos!$AO$2</xm:f>
            <x14:dxf>
              <fill>
                <patternFill>
                  <bgColor rgb="FF92D050"/>
                </patternFill>
              </fill>
            </x14:dxf>
          </x14:cfRule>
          <xm:sqref>AT103</xm:sqref>
        </x14:conditionalFormatting>
        <x14:conditionalFormatting xmlns:xm="http://schemas.microsoft.com/office/excel/2006/main">
          <x14:cfRule type="cellIs" priority="334" operator="equal" id="{9BC63B04-DED7-491A-BFC2-38F43E839923}">
            <xm:f>Datos!$AO$4</xm:f>
            <x14:dxf>
              <fill>
                <patternFill>
                  <bgColor theme="5" tint="0.39994506668294322"/>
                </patternFill>
              </fill>
            </x14:dxf>
          </x14:cfRule>
          <x14:cfRule type="cellIs" priority="335" operator="equal" id="{58CD050E-5CE9-4536-9DC9-EECBF9B59420}">
            <xm:f>Datos!$AO$3</xm:f>
            <x14:dxf>
              <fill>
                <patternFill>
                  <bgColor rgb="FFFFFF00"/>
                </patternFill>
              </fill>
            </x14:dxf>
          </x14:cfRule>
          <x14:cfRule type="cellIs" priority="336" operator="equal" id="{3DB8EF4F-E89D-4A9C-ADB1-6BB0E9CC9DD8}">
            <xm:f>Datos!$AO2</xm:f>
            <x14:dxf>
              <fill>
                <patternFill>
                  <bgColor rgb="FF92D050"/>
                </patternFill>
              </fill>
            </x14:dxf>
          </x14:cfRule>
          <xm:sqref>AR87</xm:sqref>
        </x14:conditionalFormatting>
        <x14:conditionalFormatting xmlns:xm="http://schemas.microsoft.com/office/excel/2006/main">
          <x14:cfRule type="cellIs" priority="179" operator="equal" id="{4193F34E-946D-4272-BF52-E88724FD9D64}">
            <xm:f>Datos!$AO$4</xm:f>
            <x14:dxf>
              <fill>
                <patternFill>
                  <bgColor theme="5" tint="0.39994506668294322"/>
                </patternFill>
              </fill>
            </x14:dxf>
          </x14:cfRule>
          <x14:cfRule type="cellIs" priority="180" operator="equal" id="{F285D532-7AD4-4F05-BE2B-130F5FD15641}">
            <xm:f>Datos!$AO$3</xm:f>
            <x14:dxf>
              <fill>
                <patternFill>
                  <bgColor rgb="FFFFFF00"/>
                </patternFill>
              </fill>
            </x14:dxf>
          </x14:cfRule>
          <x14:cfRule type="cellIs" priority="181" operator="equal" id="{A4900FB8-F3E4-44D1-9964-D0092B5CF59F}">
            <xm:f>Datos!$AO$2</xm:f>
            <x14:dxf>
              <fill>
                <patternFill>
                  <bgColor rgb="FF92D050"/>
                </patternFill>
              </fill>
            </x14:dxf>
          </x14:cfRule>
          <xm:sqref>AR88</xm:sqref>
        </x14:conditionalFormatting>
        <x14:conditionalFormatting xmlns:xm="http://schemas.microsoft.com/office/excel/2006/main">
          <x14:cfRule type="cellIs" priority="176" operator="equal" id="{871A39DC-AC8B-4E8C-A072-3373089C89DF}">
            <xm:f>Datos!$AO$4</xm:f>
            <x14:dxf>
              <fill>
                <patternFill>
                  <bgColor theme="5" tint="0.39994506668294322"/>
                </patternFill>
              </fill>
            </x14:dxf>
          </x14:cfRule>
          <x14:cfRule type="cellIs" priority="177" operator="equal" id="{DE9B6895-F24B-4E32-B287-49C1DA241865}">
            <xm:f>Datos!$AO$3</xm:f>
            <x14:dxf>
              <fill>
                <patternFill>
                  <bgColor rgb="FFFFFF00"/>
                </patternFill>
              </fill>
            </x14:dxf>
          </x14:cfRule>
          <x14:cfRule type="cellIs" priority="178" operator="equal" id="{50FAC5D9-5206-409C-BDDB-8AAEFCD72C68}">
            <xm:f>Datos!$AO$2</xm:f>
            <x14:dxf>
              <fill>
                <patternFill>
                  <bgColor rgb="FF92D050"/>
                </patternFill>
              </fill>
            </x14:dxf>
          </x14:cfRule>
          <xm:sqref>AR89</xm:sqref>
        </x14:conditionalFormatting>
        <x14:conditionalFormatting xmlns:xm="http://schemas.microsoft.com/office/excel/2006/main">
          <x14:cfRule type="cellIs" priority="173" operator="equal" id="{1A9490B5-5372-41F9-B971-084A614DF2FD}">
            <xm:f>Datos!$AO$4</xm:f>
            <x14:dxf>
              <fill>
                <patternFill>
                  <bgColor theme="5" tint="0.39994506668294322"/>
                </patternFill>
              </fill>
            </x14:dxf>
          </x14:cfRule>
          <x14:cfRule type="cellIs" priority="174" operator="equal" id="{B5386285-6957-487B-934B-132F134F57A6}">
            <xm:f>Datos!$AO$3</xm:f>
            <x14:dxf>
              <fill>
                <patternFill>
                  <bgColor rgb="FFFFFF00"/>
                </patternFill>
              </fill>
            </x14:dxf>
          </x14:cfRule>
          <x14:cfRule type="cellIs" priority="175" operator="equal" id="{075E0144-5E59-452A-A80B-223613366D09}">
            <xm:f>Datos!$AO$2</xm:f>
            <x14:dxf>
              <fill>
                <patternFill>
                  <bgColor rgb="FF92D050"/>
                </patternFill>
              </fill>
            </x14:dxf>
          </x14:cfRule>
          <xm:sqref>AR90</xm:sqref>
        </x14:conditionalFormatting>
        <x14:conditionalFormatting xmlns:xm="http://schemas.microsoft.com/office/excel/2006/main">
          <x14:cfRule type="cellIs" priority="170" operator="equal" id="{F37D5D7A-FEF6-4231-B073-ED4D8E2BEFE0}">
            <xm:f>Datos!$AO$4</xm:f>
            <x14:dxf>
              <fill>
                <patternFill>
                  <bgColor theme="5" tint="0.39994506668294322"/>
                </patternFill>
              </fill>
            </x14:dxf>
          </x14:cfRule>
          <x14:cfRule type="cellIs" priority="171" operator="equal" id="{ECD3E749-B3A4-4BF7-A401-B37C2A5A9CA6}">
            <xm:f>Datos!$AO$3</xm:f>
            <x14:dxf>
              <fill>
                <patternFill>
                  <bgColor rgb="FFFFFF00"/>
                </patternFill>
              </fill>
            </x14:dxf>
          </x14:cfRule>
          <x14:cfRule type="cellIs" priority="172" operator="equal" id="{E0D9FFC8-F65C-4D74-B952-F00968A11790}">
            <xm:f>Datos!$AO$2</xm:f>
            <x14:dxf>
              <fill>
                <patternFill>
                  <bgColor rgb="FF92D050"/>
                </patternFill>
              </fill>
            </x14:dxf>
          </x14:cfRule>
          <xm:sqref>AR91</xm:sqref>
        </x14:conditionalFormatting>
        <x14:conditionalFormatting xmlns:xm="http://schemas.microsoft.com/office/excel/2006/main">
          <x14:cfRule type="cellIs" priority="167" operator="equal" id="{51CFBFAA-D7CB-4F57-87C5-00097E9869F9}">
            <xm:f>Datos!$AO$4</xm:f>
            <x14:dxf>
              <fill>
                <patternFill>
                  <bgColor theme="5" tint="0.39994506668294322"/>
                </patternFill>
              </fill>
            </x14:dxf>
          </x14:cfRule>
          <x14:cfRule type="cellIs" priority="168" operator="equal" id="{6F1DB79C-DA0C-4219-9AEF-7CBCE940A0E0}">
            <xm:f>Datos!$AO$3</xm:f>
            <x14:dxf>
              <fill>
                <patternFill>
                  <bgColor rgb="FFFFFF00"/>
                </patternFill>
              </fill>
            </x14:dxf>
          </x14:cfRule>
          <x14:cfRule type="cellIs" priority="169" operator="equal" id="{78C96EA6-FDF0-4484-BB7D-9DD4F2FA0A9C}">
            <xm:f>Datos!$AO$2</xm:f>
            <x14:dxf>
              <fill>
                <patternFill>
                  <bgColor rgb="FF92D050"/>
                </patternFill>
              </fill>
            </x14:dxf>
          </x14:cfRule>
          <xm:sqref>AR92</xm:sqref>
        </x14:conditionalFormatting>
        <x14:conditionalFormatting xmlns:xm="http://schemas.microsoft.com/office/excel/2006/main">
          <x14:cfRule type="cellIs" priority="164" operator="equal" id="{B522AC62-AD0E-4EDC-BAD4-7FF50A012F93}">
            <xm:f>Datos!$AO$4</xm:f>
            <x14:dxf>
              <fill>
                <patternFill>
                  <bgColor theme="5" tint="0.39994506668294322"/>
                </patternFill>
              </fill>
            </x14:dxf>
          </x14:cfRule>
          <x14:cfRule type="cellIs" priority="165" operator="equal" id="{B7BA2A75-1951-429E-81C5-5038FCF43B14}">
            <xm:f>Datos!$AO$3</xm:f>
            <x14:dxf>
              <fill>
                <patternFill>
                  <bgColor rgb="FFFFFF00"/>
                </patternFill>
              </fill>
            </x14:dxf>
          </x14:cfRule>
          <x14:cfRule type="cellIs" priority="166" operator="equal" id="{688902F1-52A5-42EF-8153-970284990EF1}">
            <xm:f>Datos!$AO$2</xm:f>
            <x14:dxf>
              <fill>
                <patternFill>
                  <bgColor rgb="FF92D050"/>
                </patternFill>
              </fill>
            </x14:dxf>
          </x14:cfRule>
          <xm:sqref>AR93</xm:sqref>
        </x14:conditionalFormatting>
        <x14:conditionalFormatting xmlns:xm="http://schemas.microsoft.com/office/excel/2006/main">
          <x14:cfRule type="cellIs" priority="161" operator="equal" id="{0D171C46-91ED-473A-9E29-EEFCDBDB4D1B}">
            <xm:f>Datos!$AO$4</xm:f>
            <x14:dxf>
              <fill>
                <patternFill>
                  <bgColor theme="5" tint="0.39994506668294322"/>
                </patternFill>
              </fill>
            </x14:dxf>
          </x14:cfRule>
          <x14:cfRule type="cellIs" priority="162" operator="equal" id="{C457CF97-7A43-450E-8F08-48CDDD8160BE}">
            <xm:f>Datos!$AO$3</xm:f>
            <x14:dxf>
              <fill>
                <patternFill>
                  <bgColor rgb="FFFFFF00"/>
                </patternFill>
              </fill>
            </x14:dxf>
          </x14:cfRule>
          <x14:cfRule type="cellIs" priority="163" operator="equal" id="{F28CA90B-F1A4-439C-8128-FAF0EE7A0F94}">
            <xm:f>Datos!$AO$2</xm:f>
            <x14:dxf>
              <fill>
                <patternFill>
                  <bgColor rgb="FF92D050"/>
                </patternFill>
              </fill>
            </x14:dxf>
          </x14:cfRule>
          <xm:sqref>AR94</xm:sqref>
        </x14:conditionalFormatting>
        <x14:conditionalFormatting xmlns:xm="http://schemas.microsoft.com/office/excel/2006/main">
          <x14:cfRule type="cellIs" priority="158" operator="equal" id="{BDB0126A-2589-48B0-9B87-ACC871436533}">
            <xm:f>Datos!$AO$4</xm:f>
            <x14:dxf>
              <fill>
                <patternFill>
                  <bgColor theme="5" tint="0.39994506668294322"/>
                </patternFill>
              </fill>
            </x14:dxf>
          </x14:cfRule>
          <x14:cfRule type="cellIs" priority="159" operator="equal" id="{540D8276-3460-43CE-8821-EE0334AAFE98}">
            <xm:f>Datos!$AO$3</xm:f>
            <x14:dxf>
              <fill>
                <patternFill>
                  <bgColor rgb="FFFFFF00"/>
                </patternFill>
              </fill>
            </x14:dxf>
          </x14:cfRule>
          <x14:cfRule type="cellIs" priority="160" operator="equal" id="{213D82F7-488F-4692-B188-B2BFDF1D3C2D}">
            <xm:f>Datos!$AO$2</xm:f>
            <x14:dxf>
              <fill>
                <patternFill>
                  <bgColor rgb="FF92D050"/>
                </patternFill>
              </fill>
            </x14:dxf>
          </x14:cfRule>
          <xm:sqref>AR95</xm:sqref>
        </x14:conditionalFormatting>
        <x14:conditionalFormatting xmlns:xm="http://schemas.microsoft.com/office/excel/2006/main">
          <x14:cfRule type="cellIs" priority="155" operator="equal" id="{8384E73C-9A5D-4F14-B70C-62AF053A8341}">
            <xm:f>Datos!$AO$4</xm:f>
            <x14:dxf>
              <fill>
                <patternFill>
                  <bgColor theme="5" tint="0.39994506668294322"/>
                </patternFill>
              </fill>
            </x14:dxf>
          </x14:cfRule>
          <x14:cfRule type="cellIs" priority="156" operator="equal" id="{20815054-7249-45EB-B355-4F1DB020A313}">
            <xm:f>Datos!$AO$3</xm:f>
            <x14:dxf>
              <fill>
                <patternFill>
                  <bgColor rgb="FFFFFF00"/>
                </patternFill>
              </fill>
            </x14:dxf>
          </x14:cfRule>
          <x14:cfRule type="cellIs" priority="157" operator="equal" id="{5655AB72-764E-43D5-A2BF-641D6ABD4F1F}">
            <xm:f>Datos!$AO$2</xm:f>
            <x14:dxf>
              <fill>
                <patternFill>
                  <bgColor rgb="FF92D050"/>
                </patternFill>
              </fill>
            </x14:dxf>
          </x14:cfRule>
          <xm:sqref>AR96</xm:sqref>
        </x14:conditionalFormatting>
        <x14:conditionalFormatting xmlns:xm="http://schemas.microsoft.com/office/excel/2006/main">
          <x14:cfRule type="cellIs" priority="152" operator="equal" id="{96D7FD9D-C007-4EBA-8A92-17CF790B8A26}">
            <xm:f>Datos!$AO$4</xm:f>
            <x14:dxf>
              <fill>
                <patternFill>
                  <bgColor theme="5" tint="0.39994506668294322"/>
                </patternFill>
              </fill>
            </x14:dxf>
          </x14:cfRule>
          <x14:cfRule type="cellIs" priority="153" operator="equal" id="{134CFA55-2AFD-4BA2-BE04-379595608013}">
            <xm:f>Datos!$AO$3</xm:f>
            <x14:dxf>
              <fill>
                <patternFill>
                  <bgColor rgb="FFFFFF00"/>
                </patternFill>
              </fill>
            </x14:dxf>
          </x14:cfRule>
          <x14:cfRule type="cellIs" priority="154" operator="equal" id="{B0E5433B-6F07-4158-84F0-540C17539426}">
            <xm:f>Datos!$AO$2</xm:f>
            <x14:dxf>
              <fill>
                <patternFill>
                  <bgColor rgb="FF92D050"/>
                </patternFill>
              </fill>
            </x14:dxf>
          </x14:cfRule>
          <xm:sqref>AT87</xm:sqref>
        </x14:conditionalFormatting>
        <x14:conditionalFormatting xmlns:xm="http://schemas.microsoft.com/office/excel/2006/main">
          <x14:cfRule type="cellIs" priority="149" operator="equal" id="{94C81D38-AD3D-4C12-A13C-1EAD5FDB9D51}">
            <xm:f>Datos!$AO$4</xm:f>
            <x14:dxf>
              <fill>
                <patternFill>
                  <bgColor theme="5" tint="0.39994506668294322"/>
                </patternFill>
              </fill>
            </x14:dxf>
          </x14:cfRule>
          <x14:cfRule type="cellIs" priority="150" operator="equal" id="{1569FCDD-59CA-4745-A9A1-B37C97B330A0}">
            <xm:f>Datos!$AO$3</xm:f>
            <x14:dxf>
              <fill>
                <patternFill>
                  <bgColor rgb="FFFFFF00"/>
                </patternFill>
              </fill>
            </x14:dxf>
          </x14:cfRule>
          <x14:cfRule type="cellIs" priority="151" operator="equal" id="{672BE2AB-ABD1-4DA0-9BDE-66A905B744C5}">
            <xm:f>Datos!$AO$2</xm:f>
            <x14:dxf>
              <fill>
                <patternFill>
                  <bgColor rgb="FF92D050"/>
                </patternFill>
              </fill>
            </x14:dxf>
          </x14:cfRule>
          <xm:sqref>AT89</xm:sqref>
        </x14:conditionalFormatting>
        <x14:conditionalFormatting xmlns:xm="http://schemas.microsoft.com/office/excel/2006/main">
          <x14:cfRule type="cellIs" priority="146" operator="equal" id="{610A8878-5A2A-4B74-B8CD-9A99C68F8C92}">
            <xm:f>Datos!$AO$4</xm:f>
            <x14:dxf>
              <fill>
                <patternFill>
                  <bgColor theme="5" tint="0.39994506668294322"/>
                </patternFill>
              </fill>
            </x14:dxf>
          </x14:cfRule>
          <x14:cfRule type="cellIs" priority="147" operator="equal" id="{A4E8D769-B804-4A4F-89CA-B485F9F0888E}">
            <xm:f>Datos!$AO$3</xm:f>
            <x14:dxf>
              <fill>
                <patternFill>
                  <bgColor rgb="FFFFFF00"/>
                </patternFill>
              </fill>
            </x14:dxf>
          </x14:cfRule>
          <x14:cfRule type="cellIs" priority="148" operator="equal" id="{C796850B-0A05-4C29-A811-029A20AD8C4E}">
            <xm:f>Datos!$AO$2</xm:f>
            <x14:dxf>
              <fill>
                <patternFill>
                  <bgColor rgb="FF92D050"/>
                </patternFill>
              </fill>
            </x14:dxf>
          </x14:cfRule>
          <xm:sqref>AT90</xm:sqref>
        </x14:conditionalFormatting>
        <x14:conditionalFormatting xmlns:xm="http://schemas.microsoft.com/office/excel/2006/main">
          <x14:cfRule type="cellIs" priority="143" operator="equal" id="{29ED631F-81CA-47FA-81F7-A52D6698524C}">
            <xm:f>Datos!$AO$4</xm:f>
            <x14:dxf>
              <fill>
                <patternFill>
                  <bgColor theme="5" tint="0.39994506668294322"/>
                </patternFill>
              </fill>
            </x14:dxf>
          </x14:cfRule>
          <x14:cfRule type="cellIs" priority="144" operator="equal" id="{B54829AB-CBCC-4D21-8AA8-1C8F510461C7}">
            <xm:f>Datos!$AO$3</xm:f>
            <x14:dxf>
              <fill>
                <patternFill>
                  <bgColor rgb="FFFFFF00"/>
                </patternFill>
              </fill>
            </x14:dxf>
          </x14:cfRule>
          <x14:cfRule type="cellIs" priority="145" operator="equal" id="{15C8CA5A-A928-47E2-A0BD-B3E304DD23D2}">
            <xm:f>Datos!$AO$2</xm:f>
            <x14:dxf>
              <fill>
                <patternFill>
                  <bgColor rgb="FF92D050"/>
                </patternFill>
              </fill>
            </x14:dxf>
          </x14:cfRule>
          <xm:sqref>AT91</xm:sqref>
        </x14:conditionalFormatting>
        <x14:conditionalFormatting xmlns:xm="http://schemas.microsoft.com/office/excel/2006/main">
          <x14:cfRule type="cellIs" priority="140" operator="equal" id="{C16D0674-F3C3-4E70-952F-FEC7EE05116F}">
            <xm:f>Datos!$AO$4</xm:f>
            <x14:dxf>
              <fill>
                <patternFill>
                  <bgColor theme="5" tint="0.39994506668294322"/>
                </patternFill>
              </fill>
            </x14:dxf>
          </x14:cfRule>
          <x14:cfRule type="cellIs" priority="141" operator="equal" id="{ACA658BC-57F2-4C67-B0EA-8DACE5B0BBFF}">
            <xm:f>Datos!$AO$3</xm:f>
            <x14:dxf>
              <fill>
                <patternFill>
                  <bgColor rgb="FFFFFF00"/>
                </patternFill>
              </fill>
            </x14:dxf>
          </x14:cfRule>
          <x14:cfRule type="cellIs" priority="142" operator="equal" id="{691B87EA-9A5B-4B65-B6AE-935EE576CB5C}">
            <xm:f>Datos!$AO$2</xm:f>
            <x14:dxf>
              <fill>
                <patternFill>
                  <bgColor rgb="FF92D050"/>
                </patternFill>
              </fill>
            </x14:dxf>
          </x14:cfRule>
          <xm:sqref>AT92</xm:sqref>
        </x14:conditionalFormatting>
        <x14:conditionalFormatting xmlns:xm="http://schemas.microsoft.com/office/excel/2006/main">
          <x14:cfRule type="cellIs" priority="137" operator="equal" id="{8136541D-20A4-45B8-A233-A9BC5A248428}">
            <xm:f>Datos!$AO$4</xm:f>
            <x14:dxf>
              <fill>
                <patternFill>
                  <bgColor theme="5" tint="0.39994506668294322"/>
                </patternFill>
              </fill>
            </x14:dxf>
          </x14:cfRule>
          <x14:cfRule type="cellIs" priority="138" operator="equal" id="{6147D594-D35D-447B-95CB-7C3838F8999E}">
            <xm:f>Datos!$AO$3</xm:f>
            <x14:dxf>
              <fill>
                <patternFill>
                  <bgColor rgb="FFFFFF00"/>
                </patternFill>
              </fill>
            </x14:dxf>
          </x14:cfRule>
          <x14:cfRule type="cellIs" priority="139" operator="equal" id="{79E9C270-135C-4F8D-AC15-3BA14C0366BA}">
            <xm:f>Datos!$AO$2</xm:f>
            <x14:dxf>
              <fill>
                <patternFill>
                  <bgColor rgb="FF92D050"/>
                </patternFill>
              </fill>
            </x14:dxf>
          </x14:cfRule>
          <xm:sqref>AT93</xm:sqref>
        </x14:conditionalFormatting>
        <x14:conditionalFormatting xmlns:xm="http://schemas.microsoft.com/office/excel/2006/main">
          <x14:cfRule type="cellIs" priority="134" operator="equal" id="{F89C00A7-2BCF-4797-A057-0BF2B17D3D82}">
            <xm:f>Datos!$AO$4</xm:f>
            <x14:dxf>
              <fill>
                <patternFill>
                  <bgColor theme="5" tint="0.39994506668294322"/>
                </patternFill>
              </fill>
            </x14:dxf>
          </x14:cfRule>
          <x14:cfRule type="cellIs" priority="135" operator="equal" id="{DC680CC3-58DF-4265-8366-ECA088095EFF}">
            <xm:f>Datos!$AO$3</xm:f>
            <x14:dxf>
              <fill>
                <patternFill>
                  <bgColor rgb="FFFFFF00"/>
                </patternFill>
              </fill>
            </x14:dxf>
          </x14:cfRule>
          <x14:cfRule type="cellIs" priority="136" operator="equal" id="{257004AD-3494-47BD-A026-BCF2BAC05824}">
            <xm:f>Datos!$AO$2</xm:f>
            <x14:dxf>
              <fill>
                <patternFill>
                  <bgColor rgb="FF92D050"/>
                </patternFill>
              </fill>
            </x14:dxf>
          </x14:cfRule>
          <xm:sqref>AT94</xm:sqref>
        </x14:conditionalFormatting>
        <x14:conditionalFormatting xmlns:xm="http://schemas.microsoft.com/office/excel/2006/main">
          <x14:cfRule type="cellIs" priority="131" operator="equal" id="{97D77798-F404-40B3-894E-E6A7460C4610}">
            <xm:f>Datos!$AO$4</xm:f>
            <x14:dxf>
              <fill>
                <patternFill>
                  <bgColor theme="5" tint="0.39994506668294322"/>
                </patternFill>
              </fill>
            </x14:dxf>
          </x14:cfRule>
          <x14:cfRule type="cellIs" priority="132" operator="equal" id="{145E240E-1732-4DC6-8BE4-B8E9C122E7D5}">
            <xm:f>Datos!$AO$3</xm:f>
            <x14:dxf>
              <fill>
                <patternFill>
                  <bgColor rgb="FFFFFF00"/>
                </patternFill>
              </fill>
            </x14:dxf>
          </x14:cfRule>
          <x14:cfRule type="cellIs" priority="133" operator="equal" id="{CAE63CB3-6C25-4595-80A0-9FC85F4FF172}">
            <xm:f>Datos!$AO$2</xm:f>
            <x14:dxf>
              <fill>
                <patternFill>
                  <bgColor rgb="FF92D050"/>
                </patternFill>
              </fill>
            </x14:dxf>
          </x14:cfRule>
          <xm:sqref>AT95</xm:sqref>
        </x14:conditionalFormatting>
        <x14:conditionalFormatting xmlns:xm="http://schemas.microsoft.com/office/excel/2006/main">
          <x14:cfRule type="cellIs" priority="128" operator="equal" id="{4C019305-46BB-441C-BA77-772DBB869196}">
            <xm:f>Datos!$AO$4</xm:f>
            <x14:dxf>
              <fill>
                <patternFill>
                  <bgColor theme="5" tint="0.39994506668294322"/>
                </patternFill>
              </fill>
            </x14:dxf>
          </x14:cfRule>
          <x14:cfRule type="cellIs" priority="129" operator="equal" id="{CFC026B0-7EAC-41FB-83F0-65AAB7F3DD98}">
            <xm:f>Datos!$AO$3</xm:f>
            <x14:dxf>
              <fill>
                <patternFill>
                  <bgColor rgb="FFFFFF00"/>
                </patternFill>
              </fill>
            </x14:dxf>
          </x14:cfRule>
          <x14:cfRule type="cellIs" priority="130" operator="equal" id="{F08A8249-12EB-48B8-9C99-7D76CD7382EC}">
            <xm:f>Datos!$AO$2</xm:f>
            <x14:dxf>
              <fill>
                <patternFill>
                  <bgColor rgb="FF92D050"/>
                </patternFill>
              </fill>
            </x14:dxf>
          </x14:cfRule>
          <xm:sqref>AT96</xm:sqref>
        </x14:conditionalFormatting>
        <x14:conditionalFormatting xmlns:xm="http://schemas.microsoft.com/office/excel/2006/main">
          <x14:cfRule type="cellIs" priority="125" operator="equal" id="{EAB4DBE8-29CB-4A9C-BC44-27692F7B3E14}">
            <xm:f>Datos!$AO$2</xm:f>
            <x14:dxf>
              <fill>
                <patternFill>
                  <bgColor rgb="FF92D050"/>
                </patternFill>
              </fill>
            </x14:dxf>
          </x14:cfRule>
          <x14:cfRule type="cellIs" priority="126" operator="equal" id="{311D32B6-00D9-4548-89EA-B34DEA0B398A}">
            <xm:f>Datos!$AO$4</xm:f>
            <x14:dxf>
              <fill>
                <patternFill>
                  <bgColor theme="5" tint="0.39994506668294322"/>
                </patternFill>
              </fill>
            </x14:dxf>
          </x14:cfRule>
          <x14:cfRule type="cellIs" priority="127" operator="equal" id="{2FD9E1E2-6508-46A8-81B8-625A011A2A57}">
            <xm:f>Datos!$AO$3</xm:f>
            <x14:dxf>
              <fill>
                <patternFill>
                  <bgColor rgb="FFFFFF00"/>
                </patternFill>
              </fill>
            </x14:dxf>
          </x14:cfRule>
          <xm:sqref>AL103</xm:sqref>
        </x14:conditionalFormatting>
        <x14:conditionalFormatting xmlns:xm="http://schemas.microsoft.com/office/excel/2006/main">
          <x14:cfRule type="cellIs" priority="122" operator="equal" id="{A717E8A9-21D4-474F-8EEE-80BA75CB2773}">
            <xm:f>Datos!$AO$2</xm:f>
            <x14:dxf>
              <fill>
                <patternFill>
                  <bgColor rgb="FF92D050"/>
                </patternFill>
              </fill>
            </x14:dxf>
          </x14:cfRule>
          <x14:cfRule type="cellIs" priority="123" operator="equal" id="{00D4E00A-EEB6-4589-AD37-081ADCA22DF3}">
            <xm:f>Datos!$AO$4</xm:f>
            <x14:dxf>
              <fill>
                <patternFill>
                  <bgColor theme="5" tint="0.39994506668294322"/>
                </patternFill>
              </fill>
            </x14:dxf>
          </x14:cfRule>
          <x14:cfRule type="cellIs" priority="124" operator="equal" id="{353E18DC-2185-4520-AA78-D6020897643F}">
            <xm:f>Datos!$AO$3</xm:f>
            <x14:dxf>
              <fill>
                <patternFill>
                  <bgColor rgb="FFFFFF00"/>
                </patternFill>
              </fill>
            </x14:dxf>
          </x14:cfRule>
          <xm:sqref>AL104</xm:sqref>
        </x14:conditionalFormatting>
        <x14:conditionalFormatting xmlns:xm="http://schemas.microsoft.com/office/excel/2006/main">
          <x14:cfRule type="cellIs" priority="119" operator="equal" id="{4563F50E-1B06-4258-8DB0-3EBD8557CB56}">
            <xm:f>Datos!$AO$2</xm:f>
            <x14:dxf>
              <fill>
                <patternFill>
                  <bgColor rgb="FF92D050"/>
                </patternFill>
              </fill>
            </x14:dxf>
          </x14:cfRule>
          <x14:cfRule type="cellIs" priority="120" operator="equal" id="{F150D18C-390E-40B6-8174-4FD064E5CB58}">
            <xm:f>Datos!$AO$4</xm:f>
            <x14:dxf>
              <fill>
                <patternFill>
                  <bgColor theme="5" tint="0.39994506668294322"/>
                </patternFill>
              </fill>
            </x14:dxf>
          </x14:cfRule>
          <x14:cfRule type="cellIs" priority="121" operator="equal" id="{37E299FA-A570-4563-93F2-625CA73BFA6F}">
            <xm:f>Datos!$AO$3</xm:f>
            <x14:dxf>
              <fill>
                <patternFill>
                  <bgColor rgb="FFFFFF00"/>
                </patternFill>
              </fill>
            </x14:dxf>
          </x14:cfRule>
          <xm:sqref>AL105</xm:sqref>
        </x14:conditionalFormatting>
        <x14:conditionalFormatting xmlns:xm="http://schemas.microsoft.com/office/excel/2006/main">
          <x14:cfRule type="cellIs" priority="116" operator="equal" id="{9D151F58-B504-4DD7-8313-C8CC7981949B}">
            <xm:f>Datos!$AO$2</xm:f>
            <x14:dxf>
              <fill>
                <patternFill>
                  <bgColor rgb="FF92D050"/>
                </patternFill>
              </fill>
            </x14:dxf>
          </x14:cfRule>
          <x14:cfRule type="cellIs" priority="117" operator="equal" id="{A56714B3-DD76-468B-8ECD-9849A5A3515F}">
            <xm:f>Datos!$AO$4</xm:f>
            <x14:dxf>
              <fill>
                <patternFill>
                  <bgColor theme="5" tint="0.39994506668294322"/>
                </patternFill>
              </fill>
            </x14:dxf>
          </x14:cfRule>
          <x14:cfRule type="cellIs" priority="118" operator="equal" id="{73B11227-90C6-4F9C-9E88-7D1FC09E5640}">
            <xm:f>Datos!$AO$3</xm:f>
            <x14:dxf>
              <fill>
                <patternFill>
                  <bgColor rgb="FFFFFF00"/>
                </patternFill>
              </fill>
            </x14:dxf>
          </x14:cfRule>
          <xm:sqref>AL106</xm:sqref>
        </x14:conditionalFormatting>
        <x14:conditionalFormatting xmlns:xm="http://schemas.microsoft.com/office/excel/2006/main">
          <x14:cfRule type="cellIs" priority="113" operator="equal" id="{3015D807-B9E4-46BB-8A3D-6D908819EA02}">
            <xm:f>Datos!$AO$2</xm:f>
            <x14:dxf>
              <fill>
                <patternFill>
                  <bgColor rgb="FF92D050"/>
                </patternFill>
              </fill>
            </x14:dxf>
          </x14:cfRule>
          <x14:cfRule type="cellIs" priority="114" operator="equal" id="{2A8D6BB8-EA89-49FC-9C53-18DA8D171B45}">
            <xm:f>Datos!$AO$4</xm:f>
            <x14:dxf>
              <fill>
                <patternFill>
                  <bgColor theme="5" tint="0.39994506668294322"/>
                </patternFill>
              </fill>
            </x14:dxf>
          </x14:cfRule>
          <x14:cfRule type="cellIs" priority="115" operator="equal" id="{46BFA9B6-FB69-4C0B-9CAF-3E64A07969BB}">
            <xm:f>Datos!$AO$3</xm:f>
            <x14:dxf>
              <fill>
                <patternFill>
                  <bgColor rgb="FFFFFF00"/>
                </patternFill>
              </fill>
            </x14:dxf>
          </x14:cfRule>
          <xm:sqref>AL107</xm:sqref>
        </x14:conditionalFormatting>
        <x14:conditionalFormatting xmlns:xm="http://schemas.microsoft.com/office/excel/2006/main">
          <x14:cfRule type="cellIs" priority="110" operator="equal" id="{85721B13-50AD-4E48-862C-18ED75EEC795}">
            <xm:f>Datos!$AO$2</xm:f>
            <x14:dxf>
              <fill>
                <patternFill>
                  <bgColor rgb="FF92D050"/>
                </patternFill>
              </fill>
            </x14:dxf>
          </x14:cfRule>
          <x14:cfRule type="cellIs" priority="111" operator="equal" id="{FA94EAF7-B2B8-4F36-B10F-909D947B0262}">
            <xm:f>Datos!$AO$4</xm:f>
            <x14:dxf>
              <fill>
                <patternFill>
                  <bgColor theme="5" tint="0.39994506668294322"/>
                </patternFill>
              </fill>
            </x14:dxf>
          </x14:cfRule>
          <x14:cfRule type="cellIs" priority="112" operator="equal" id="{783D1825-69AA-4FA6-92AF-C0C267144F5C}">
            <xm:f>Datos!$AO$3</xm:f>
            <x14:dxf>
              <fill>
                <patternFill>
                  <bgColor rgb="FFFFFF00"/>
                </patternFill>
              </fill>
            </x14:dxf>
          </x14:cfRule>
          <xm:sqref>AL108</xm:sqref>
        </x14:conditionalFormatting>
        <x14:conditionalFormatting xmlns:xm="http://schemas.microsoft.com/office/excel/2006/main">
          <x14:cfRule type="cellIs" priority="107" operator="equal" id="{93F45B49-722F-40F4-B11E-00486C8D843F}">
            <xm:f>Datos!$AO$2</xm:f>
            <x14:dxf>
              <fill>
                <patternFill>
                  <bgColor rgb="FF92D050"/>
                </patternFill>
              </fill>
            </x14:dxf>
          </x14:cfRule>
          <x14:cfRule type="cellIs" priority="108" operator="equal" id="{C1B81D3E-9B03-417F-B00D-9CE4CA173434}">
            <xm:f>Datos!$AO$4</xm:f>
            <x14:dxf>
              <fill>
                <patternFill>
                  <bgColor theme="5" tint="0.39994506668294322"/>
                </patternFill>
              </fill>
            </x14:dxf>
          </x14:cfRule>
          <x14:cfRule type="cellIs" priority="109" operator="equal" id="{499A7D5A-9817-44A2-8653-3F75CC30F86B}">
            <xm:f>Datos!$AO$3</xm:f>
            <x14:dxf>
              <fill>
                <patternFill>
                  <bgColor rgb="FFFFFF00"/>
                </patternFill>
              </fill>
            </x14:dxf>
          </x14:cfRule>
          <xm:sqref>AL109</xm:sqref>
        </x14:conditionalFormatting>
        <x14:conditionalFormatting xmlns:xm="http://schemas.microsoft.com/office/excel/2006/main">
          <x14:cfRule type="cellIs" priority="104" operator="equal" id="{3F7FCF62-E3A1-4E1D-81A5-8FEE68985F1D}">
            <xm:f>Datos!$AO$2</xm:f>
            <x14:dxf>
              <fill>
                <patternFill>
                  <bgColor rgb="FF92D050"/>
                </patternFill>
              </fill>
            </x14:dxf>
          </x14:cfRule>
          <x14:cfRule type="cellIs" priority="105" operator="equal" id="{B13822BC-FAEE-4F7F-A88A-DE56655BF51A}">
            <xm:f>Datos!$AO$4</xm:f>
            <x14:dxf>
              <fill>
                <patternFill>
                  <bgColor theme="5" tint="0.39994506668294322"/>
                </patternFill>
              </fill>
            </x14:dxf>
          </x14:cfRule>
          <x14:cfRule type="cellIs" priority="106" operator="equal" id="{0EB65C4F-290D-47A3-948E-1F3023AF67D0}">
            <xm:f>Datos!$AO$3</xm:f>
            <x14:dxf>
              <fill>
                <patternFill>
                  <bgColor rgb="FFFFFF00"/>
                </patternFill>
              </fill>
            </x14:dxf>
          </x14:cfRule>
          <xm:sqref>AL110</xm:sqref>
        </x14:conditionalFormatting>
        <x14:conditionalFormatting xmlns:xm="http://schemas.microsoft.com/office/excel/2006/main">
          <x14:cfRule type="cellIs" priority="101" operator="equal" id="{9BFE85A2-BEA6-45D9-9AA7-DDDE05972488}">
            <xm:f>Datos!$AO$2</xm:f>
            <x14:dxf>
              <fill>
                <patternFill>
                  <bgColor rgb="FF92D050"/>
                </patternFill>
              </fill>
            </x14:dxf>
          </x14:cfRule>
          <x14:cfRule type="cellIs" priority="102" operator="equal" id="{EB2D07DD-9B06-4861-B782-7E2F45EB604B}">
            <xm:f>Datos!$AO$4</xm:f>
            <x14:dxf>
              <fill>
                <patternFill>
                  <bgColor theme="5" tint="0.39994506668294322"/>
                </patternFill>
              </fill>
            </x14:dxf>
          </x14:cfRule>
          <x14:cfRule type="cellIs" priority="103" operator="equal" id="{3D5EF41C-742C-42D1-A3B0-1251BDEDE446}">
            <xm:f>Datos!$AO$3</xm:f>
            <x14:dxf>
              <fill>
                <patternFill>
                  <bgColor rgb="FFFFFF00"/>
                </patternFill>
              </fill>
            </x14:dxf>
          </x14:cfRule>
          <xm:sqref>AL111</xm:sqref>
        </x14:conditionalFormatting>
        <x14:conditionalFormatting xmlns:xm="http://schemas.microsoft.com/office/excel/2006/main">
          <x14:cfRule type="cellIs" priority="98" operator="equal" id="{5A610513-ACF8-4262-89FC-09CF664E1356}">
            <xm:f>Datos!$AO$4</xm:f>
            <x14:dxf>
              <fill>
                <patternFill>
                  <bgColor theme="5" tint="0.39994506668294322"/>
                </patternFill>
              </fill>
            </x14:dxf>
          </x14:cfRule>
          <x14:cfRule type="cellIs" priority="99" operator="equal" id="{222CCAAD-44CD-47DC-8081-5827B91CABA3}">
            <xm:f>Datos!$AO$3</xm:f>
            <x14:dxf>
              <fill>
                <patternFill>
                  <bgColor rgb="FFFFFF00"/>
                </patternFill>
              </fill>
            </x14:dxf>
          </x14:cfRule>
          <x14:cfRule type="cellIs" priority="100" operator="equal" id="{D72403A3-37DA-4B71-8F9F-36A7E5DECC2E}">
            <xm:f>Datos!$AO$2</xm:f>
            <x14:dxf>
              <fill>
                <patternFill>
                  <bgColor rgb="FF92D050"/>
                </patternFill>
              </fill>
            </x14:dxf>
          </x14:cfRule>
          <xm:sqref>AR102</xm:sqref>
        </x14:conditionalFormatting>
        <x14:conditionalFormatting xmlns:xm="http://schemas.microsoft.com/office/excel/2006/main">
          <x14:cfRule type="cellIs" priority="95" operator="equal" id="{5EF05B69-D81B-4EA9-BF6B-C2E295C69278}">
            <xm:f>Datos!$AO$4</xm:f>
            <x14:dxf>
              <fill>
                <patternFill>
                  <bgColor theme="5" tint="0.39994506668294322"/>
                </patternFill>
              </fill>
            </x14:dxf>
          </x14:cfRule>
          <x14:cfRule type="cellIs" priority="96" operator="equal" id="{417D0405-8301-46FD-86C6-95D740DA0368}">
            <xm:f>Datos!$AO$3</xm:f>
            <x14:dxf>
              <fill>
                <patternFill>
                  <bgColor rgb="FFFFFF00"/>
                </patternFill>
              </fill>
            </x14:dxf>
          </x14:cfRule>
          <x14:cfRule type="cellIs" priority="97" operator="equal" id="{43037D44-5504-4C95-A3AB-306C2AD23FF4}">
            <xm:f>Datos!$AO$2</xm:f>
            <x14:dxf>
              <fill>
                <patternFill>
                  <bgColor rgb="FF92D050"/>
                </patternFill>
              </fill>
            </x14:dxf>
          </x14:cfRule>
          <xm:sqref>AR104</xm:sqref>
        </x14:conditionalFormatting>
        <x14:conditionalFormatting xmlns:xm="http://schemas.microsoft.com/office/excel/2006/main">
          <x14:cfRule type="cellIs" priority="92" operator="equal" id="{169FBF94-12B7-4B43-BDBC-E18D3A31B14B}">
            <xm:f>Datos!$AO$4</xm:f>
            <x14:dxf>
              <fill>
                <patternFill>
                  <bgColor theme="5" tint="0.39994506668294322"/>
                </patternFill>
              </fill>
            </x14:dxf>
          </x14:cfRule>
          <x14:cfRule type="cellIs" priority="93" operator="equal" id="{308C749D-C531-493F-8441-8FC19948F209}">
            <xm:f>Datos!$AO$3</xm:f>
            <x14:dxf>
              <fill>
                <patternFill>
                  <bgColor rgb="FFFFFF00"/>
                </patternFill>
              </fill>
            </x14:dxf>
          </x14:cfRule>
          <x14:cfRule type="cellIs" priority="94" operator="equal" id="{515898EE-90F1-4EC2-9ACE-3BDC45E9B697}">
            <xm:f>Datos!$AO$2</xm:f>
            <x14:dxf>
              <fill>
                <patternFill>
                  <bgColor rgb="FF92D050"/>
                </patternFill>
              </fill>
            </x14:dxf>
          </x14:cfRule>
          <xm:sqref>AR105</xm:sqref>
        </x14:conditionalFormatting>
        <x14:conditionalFormatting xmlns:xm="http://schemas.microsoft.com/office/excel/2006/main">
          <x14:cfRule type="cellIs" priority="89" operator="equal" id="{7512FAFD-D9CF-41C4-B3BB-CA63DBE217B8}">
            <xm:f>Datos!$AO$4</xm:f>
            <x14:dxf>
              <fill>
                <patternFill>
                  <bgColor theme="5" tint="0.39994506668294322"/>
                </patternFill>
              </fill>
            </x14:dxf>
          </x14:cfRule>
          <x14:cfRule type="cellIs" priority="90" operator="equal" id="{B534D56D-64FD-4B04-9976-2D5A6B4955F4}">
            <xm:f>Datos!$AO$3</xm:f>
            <x14:dxf>
              <fill>
                <patternFill>
                  <bgColor rgb="FFFFFF00"/>
                </patternFill>
              </fill>
            </x14:dxf>
          </x14:cfRule>
          <x14:cfRule type="cellIs" priority="91" operator="equal" id="{4BE9715D-2BFD-46E2-A8F0-787EF6F818CD}">
            <xm:f>Datos!$AO$2</xm:f>
            <x14:dxf>
              <fill>
                <patternFill>
                  <bgColor rgb="FF92D050"/>
                </patternFill>
              </fill>
            </x14:dxf>
          </x14:cfRule>
          <xm:sqref>AR106</xm:sqref>
        </x14:conditionalFormatting>
        <x14:conditionalFormatting xmlns:xm="http://schemas.microsoft.com/office/excel/2006/main">
          <x14:cfRule type="cellIs" priority="86" operator="equal" id="{C31E753E-879D-4624-B4BF-5FBBB98EA17F}">
            <xm:f>Datos!$AO$4</xm:f>
            <x14:dxf>
              <fill>
                <patternFill>
                  <bgColor theme="5" tint="0.39994506668294322"/>
                </patternFill>
              </fill>
            </x14:dxf>
          </x14:cfRule>
          <x14:cfRule type="cellIs" priority="87" operator="equal" id="{310F0FDF-BA90-46A7-BC47-58E7D6F325DC}">
            <xm:f>Datos!$AO$3</xm:f>
            <x14:dxf>
              <fill>
                <patternFill>
                  <bgColor rgb="FFFFFF00"/>
                </patternFill>
              </fill>
            </x14:dxf>
          </x14:cfRule>
          <x14:cfRule type="cellIs" priority="88" operator="equal" id="{360E632A-6FBB-4774-9FA3-6688262B0D21}">
            <xm:f>Datos!$AO$2</xm:f>
            <x14:dxf>
              <fill>
                <patternFill>
                  <bgColor rgb="FF92D050"/>
                </patternFill>
              </fill>
            </x14:dxf>
          </x14:cfRule>
          <xm:sqref>AR107</xm:sqref>
        </x14:conditionalFormatting>
        <x14:conditionalFormatting xmlns:xm="http://schemas.microsoft.com/office/excel/2006/main">
          <x14:cfRule type="cellIs" priority="83" operator="equal" id="{9C1220D3-1988-4D12-A5D8-251088C99B24}">
            <xm:f>Datos!$AO$4</xm:f>
            <x14:dxf>
              <fill>
                <patternFill>
                  <bgColor theme="5" tint="0.39994506668294322"/>
                </patternFill>
              </fill>
            </x14:dxf>
          </x14:cfRule>
          <x14:cfRule type="cellIs" priority="84" operator="equal" id="{D912425B-4E77-4545-9258-5FFC9AD6163C}">
            <xm:f>Datos!$AO$3</xm:f>
            <x14:dxf>
              <fill>
                <patternFill>
                  <bgColor rgb="FFFFFF00"/>
                </patternFill>
              </fill>
            </x14:dxf>
          </x14:cfRule>
          <x14:cfRule type="cellIs" priority="85" operator="equal" id="{6F5A1DC0-3245-4367-8FAA-A1E6389CF964}">
            <xm:f>Datos!$AO$2</xm:f>
            <x14:dxf>
              <fill>
                <patternFill>
                  <bgColor rgb="FF92D050"/>
                </patternFill>
              </fill>
            </x14:dxf>
          </x14:cfRule>
          <xm:sqref>AR108</xm:sqref>
        </x14:conditionalFormatting>
        <x14:conditionalFormatting xmlns:xm="http://schemas.microsoft.com/office/excel/2006/main">
          <x14:cfRule type="cellIs" priority="80" operator="equal" id="{AB84C7BF-2CA4-464A-A0A7-71247966DB6F}">
            <xm:f>Datos!$AO$4</xm:f>
            <x14:dxf>
              <fill>
                <patternFill>
                  <bgColor theme="5" tint="0.39994506668294322"/>
                </patternFill>
              </fill>
            </x14:dxf>
          </x14:cfRule>
          <x14:cfRule type="cellIs" priority="81" operator="equal" id="{DD45194F-345E-4A78-AD9E-9154EC0886F3}">
            <xm:f>Datos!$AO$3</xm:f>
            <x14:dxf>
              <fill>
                <patternFill>
                  <bgColor rgb="FFFFFF00"/>
                </patternFill>
              </fill>
            </x14:dxf>
          </x14:cfRule>
          <x14:cfRule type="cellIs" priority="82" operator="equal" id="{A0412274-B687-443A-99BF-FD0C94765A68}">
            <xm:f>Datos!$AO$2</xm:f>
            <x14:dxf>
              <fill>
                <patternFill>
                  <bgColor rgb="FF92D050"/>
                </patternFill>
              </fill>
            </x14:dxf>
          </x14:cfRule>
          <xm:sqref>AR109</xm:sqref>
        </x14:conditionalFormatting>
        <x14:conditionalFormatting xmlns:xm="http://schemas.microsoft.com/office/excel/2006/main">
          <x14:cfRule type="cellIs" priority="77" operator="equal" id="{1F7C9509-298E-4C30-872B-34579B855E06}">
            <xm:f>Datos!$AO$4</xm:f>
            <x14:dxf>
              <fill>
                <patternFill>
                  <bgColor theme="5" tint="0.39994506668294322"/>
                </patternFill>
              </fill>
            </x14:dxf>
          </x14:cfRule>
          <x14:cfRule type="cellIs" priority="78" operator="equal" id="{CD608713-2476-4A21-93D2-00C4A01F1E1B}">
            <xm:f>Datos!$AO$3</xm:f>
            <x14:dxf>
              <fill>
                <patternFill>
                  <bgColor rgb="FFFFFF00"/>
                </patternFill>
              </fill>
            </x14:dxf>
          </x14:cfRule>
          <x14:cfRule type="cellIs" priority="79" operator="equal" id="{393A98BE-F5D9-4898-AEBB-405D4854C815}">
            <xm:f>Datos!$AO$2</xm:f>
            <x14:dxf>
              <fill>
                <patternFill>
                  <bgColor rgb="FF92D050"/>
                </patternFill>
              </fill>
            </x14:dxf>
          </x14:cfRule>
          <xm:sqref>AR110</xm:sqref>
        </x14:conditionalFormatting>
        <x14:conditionalFormatting xmlns:xm="http://schemas.microsoft.com/office/excel/2006/main">
          <x14:cfRule type="cellIs" priority="74" operator="equal" id="{6C45810C-65F1-4937-BA6E-C4CC69673493}">
            <xm:f>Datos!$AO$4</xm:f>
            <x14:dxf>
              <fill>
                <patternFill>
                  <bgColor theme="5" tint="0.39994506668294322"/>
                </patternFill>
              </fill>
            </x14:dxf>
          </x14:cfRule>
          <x14:cfRule type="cellIs" priority="75" operator="equal" id="{7FB27CF8-674C-426A-9B7E-B0BC0E6FC466}">
            <xm:f>Datos!$AO$3</xm:f>
            <x14:dxf>
              <fill>
                <patternFill>
                  <bgColor rgb="FFFFFF00"/>
                </patternFill>
              </fill>
            </x14:dxf>
          </x14:cfRule>
          <x14:cfRule type="cellIs" priority="76" operator="equal" id="{196085FB-33CD-4870-8C31-2CE3320611C7}">
            <xm:f>Datos!$AO$2</xm:f>
            <x14:dxf>
              <fill>
                <patternFill>
                  <bgColor rgb="FF92D050"/>
                </patternFill>
              </fill>
            </x14:dxf>
          </x14:cfRule>
          <xm:sqref>AR111</xm:sqref>
        </x14:conditionalFormatting>
        <x14:conditionalFormatting xmlns:xm="http://schemas.microsoft.com/office/excel/2006/main">
          <x14:cfRule type="cellIs" priority="71" operator="equal" id="{694E1CB9-8EF1-4DE6-A8D5-DA9E8F42469A}">
            <xm:f>Datos!$AO$4</xm:f>
            <x14:dxf>
              <fill>
                <patternFill>
                  <bgColor theme="5" tint="0.39994506668294322"/>
                </patternFill>
              </fill>
            </x14:dxf>
          </x14:cfRule>
          <x14:cfRule type="cellIs" priority="72" operator="equal" id="{A70D672F-70CB-4C76-BFF9-DC78E80EC3D7}">
            <xm:f>Datos!$AO$3</xm:f>
            <x14:dxf>
              <fill>
                <patternFill>
                  <bgColor rgb="FFFFFF00"/>
                </patternFill>
              </fill>
            </x14:dxf>
          </x14:cfRule>
          <x14:cfRule type="cellIs" priority="73" operator="equal" id="{AF02099E-3A3A-4FB2-ADD4-A126C7544720}">
            <xm:f>Datos!$AO$2</xm:f>
            <x14:dxf>
              <fill>
                <patternFill>
                  <bgColor rgb="FF92D050"/>
                </patternFill>
              </fill>
            </x14:dxf>
          </x14:cfRule>
          <xm:sqref>AT102</xm:sqref>
        </x14:conditionalFormatting>
        <x14:conditionalFormatting xmlns:xm="http://schemas.microsoft.com/office/excel/2006/main">
          <x14:cfRule type="cellIs" priority="68" operator="equal" id="{17DF9A36-F489-4839-B280-698087D17D68}">
            <xm:f>Datos!$AO$4</xm:f>
            <x14:dxf>
              <fill>
                <patternFill>
                  <bgColor theme="5" tint="0.39994506668294322"/>
                </patternFill>
              </fill>
            </x14:dxf>
          </x14:cfRule>
          <x14:cfRule type="cellIs" priority="69" operator="equal" id="{F909BD6F-51FE-4A2F-8C89-AA84E5CEDF51}">
            <xm:f>Datos!$AO$3</xm:f>
            <x14:dxf>
              <fill>
                <patternFill>
                  <bgColor rgb="FFFFFF00"/>
                </patternFill>
              </fill>
            </x14:dxf>
          </x14:cfRule>
          <x14:cfRule type="cellIs" priority="70" operator="equal" id="{1C765E53-207D-43B1-9899-0BF11873770C}">
            <xm:f>Datos!$AO$2</xm:f>
            <x14:dxf>
              <fill>
                <patternFill>
                  <bgColor rgb="FF92D050"/>
                </patternFill>
              </fill>
            </x14:dxf>
          </x14:cfRule>
          <xm:sqref>AT104</xm:sqref>
        </x14:conditionalFormatting>
        <x14:conditionalFormatting xmlns:xm="http://schemas.microsoft.com/office/excel/2006/main">
          <x14:cfRule type="cellIs" priority="65" operator="equal" id="{77202207-E4A5-4031-95A7-6F0B6448A60A}">
            <xm:f>Datos!$AO$4</xm:f>
            <x14:dxf>
              <fill>
                <patternFill>
                  <bgColor theme="5" tint="0.39994506668294322"/>
                </patternFill>
              </fill>
            </x14:dxf>
          </x14:cfRule>
          <x14:cfRule type="cellIs" priority="66" operator="equal" id="{6E3A386E-5AB5-4613-A6C6-71627D2F361C}">
            <xm:f>Datos!$AO$3</xm:f>
            <x14:dxf>
              <fill>
                <patternFill>
                  <bgColor rgb="FFFFFF00"/>
                </patternFill>
              </fill>
            </x14:dxf>
          </x14:cfRule>
          <x14:cfRule type="cellIs" priority="67" operator="equal" id="{55FF6FF9-A861-472E-9660-8687303286B2}">
            <xm:f>Datos!$AO$2</xm:f>
            <x14:dxf>
              <fill>
                <patternFill>
                  <bgColor rgb="FF92D050"/>
                </patternFill>
              </fill>
            </x14:dxf>
          </x14:cfRule>
          <xm:sqref>AT105</xm:sqref>
        </x14:conditionalFormatting>
        <x14:conditionalFormatting xmlns:xm="http://schemas.microsoft.com/office/excel/2006/main">
          <x14:cfRule type="cellIs" priority="62" operator="equal" id="{EB39EA64-FAF7-42BE-A41F-EBF5A89C6E0F}">
            <xm:f>Datos!$AO$4</xm:f>
            <x14:dxf>
              <fill>
                <patternFill>
                  <bgColor theme="5" tint="0.39994506668294322"/>
                </patternFill>
              </fill>
            </x14:dxf>
          </x14:cfRule>
          <x14:cfRule type="cellIs" priority="63" operator="equal" id="{7E51EBD7-A995-4A23-A8B5-1BA3B3ADEF7D}">
            <xm:f>Datos!$AO$3</xm:f>
            <x14:dxf>
              <fill>
                <patternFill>
                  <bgColor rgb="FFFFFF00"/>
                </patternFill>
              </fill>
            </x14:dxf>
          </x14:cfRule>
          <x14:cfRule type="cellIs" priority="64" operator="equal" id="{853A6924-CD53-43BB-8CD5-CB7929BC7D90}">
            <xm:f>Datos!$AO$2</xm:f>
            <x14:dxf>
              <fill>
                <patternFill>
                  <bgColor rgb="FF92D050"/>
                </patternFill>
              </fill>
            </x14:dxf>
          </x14:cfRule>
          <xm:sqref>AT106</xm:sqref>
        </x14:conditionalFormatting>
        <x14:conditionalFormatting xmlns:xm="http://schemas.microsoft.com/office/excel/2006/main">
          <x14:cfRule type="cellIs" priority="59" operator="equal" id="{F58A01AB-43ED-4800-8628-7B2D3F57C3EB}">
            <xm:f>Datos!$AO$4</xm:f>
            <x14:dxf>
              <fill>
                <patternFill>
                  <bgColor theme="5" tint="0.39994506668294322"/>
                </patternFill>
              </fill>
            </x14:dxf>
          </x14:cfRule>
          <x14:cfRule type="cellIs" priority="60" operator="equal" id="{B63AA272-C3F5-47E2-B119-591C9A7ECE65}">
            <xm:f>Datos!$AO$3</xm:f>
            <x14:dxf>
              <fill>
                <patternFill>
                  <bgColor rgb="FFFFFF00"/>
                </patternFill>
              </fill>
            </x14:dxf>
          </x14:cfRule>
          <x14:cfRule type="cellIs" priority="61" operator="equal" id="{ED28A115-CF58-4971-B2CA-77F052D3B9FC}">
            <xm:f>Datos!$AO$2</xm:f>
            <x14:dxf>
              <fill>
                <patternFill>
                  <bgColor rgb="FF92D050"/>
                </patternFill>
              </fill>
            </x14:dxf>
          </x14:cfRule>
          <xm:sqref>AT107</xm:sqref>
        </x14:conditionalFormatting>
        <x14:conditionalFormatting xmlns:xm="http://schemas.microsoft.com/office/excel/2006/main">
          <x14:cfRule type="cellIs" priority="56" operator="equal" id="{9A105CD5-CC60-4E37-9C9A-1543AA21D596}">
            <xm:f>Datos!$AO$4</xm:f>
            <x14:dxf>
              <fill>
                <patternFill>
                  <bgColor theme="5" tint="0.39994506668294322"/>
                </patternFill>
              </fill>
            </x14:dxf>
          </x14:cfRule>
          <x14:cfRule type="cellIs" priority="57" operator="equal" id="{EDF64367-AC41-483B-8CDB-8F4AB10A59DE}">
            <xm:f>Datos!$AO$3</xm:f>
            <x14:dxf>
              <fill>
                <patternFill>
                  <bgColor rgb="FFFFFF00"/>
                </patternFill>
              </fill>
            </x14:dxf>
          </x14:cfRule>
          <x14:cfRule type="cellIs" priority="58" operator="equal" id="{3502A71D-E797-4BC4-A085-7CA1F8D84955}">
            <xm:f>Datos!$AO$2</xm:f>
            <x14:dxf>
              <fill>
                <patternFill>
                  <bgColor rgb="FF92D050"/>
                </patternFill>
              </fill>
            </x14:dxf>
          </x14:cfRule>
          <xm:sqref>AT108</xm:sqref>
        </x14:conditionalFormatting>
        <x14:conditionalFormatting xmlns:xm="http://schemas.microsoft.com/office/excel/2006/main">
          <x14:cfRule type="cellIs" priority="53" operator="equal" id="{B0E64724-F85B-43C9-80F2-7D5074FF2317}">
            <xm:f>Datos!$AO$4</xm:f>
            <x14:dxf>
              <fill>
                <patternFill>
                  <bgColor theme="5" tint="0.39994506668294322"/>
                </patternFill>
              </fill>
            </x14:dxf>
          </x14:cfRule>
          <x14:cfRule type="cellIs" priority="54" operator="equal" id="{33310FE9-80CA-4469-9370-40E2BDE45266}">
            <xm:f>Datos!$AO$3</xm:f>
            <x14:dxf>
              <fill>
                <patternFill>
                  <bgColor rgb="FFFFFF00"/>
                </patternFill>
              </fill>
            </x14:dxf>
          </x14:cfRule>
          <x14:cfRule type="cellIs" priority="55" operator="equal" id="{F2A2D343-A4AD-41D4-A2AD-66B08C96217F}">
            <xm:f>Datos!$AO$2</xm:f>
            <x14:dxf>
              <fill>
                <patternFill>
                  <bgColor rgb="FF92D050"/>
                </patternFill>
              </fill>
            </x14:dxf>
          </x14:cfRule>
          <xm:sqref>AT109</xm:sqref>
        </x14:conditionalFormatting>
        <x14:conditionalFormatting xmlns:xm="http://schemas.microsoft.com/office/excel/2006/main">
          <x14:cfRule type="cellIs" priority="50" operator="equal" id="{5C66BC3B-03E0-4C05-A8BF-1440904F65C8}">
            <xm:f>Datos!$AO$4</xm:f>
            <x14:dxf>
              <fill>
                <patternFill>
                  <bgColor theme="5" tint="0.39994506668294322"/>
                </patternFill>
              </fill>
            </x14:dxf>
          </x14:cfRule>
          <x14:cfRule type="cellIs" priority="51" operator="equal" id="{ED3CAD81-FE5A-41E0-A3A1-15F9F098DBB7}">
            <xm:f>Datos!$AO$3</xm:f>
            <x14:dxf>
              <fill>
                <patternFill>
                  <bgColor rgb="FFFFFF00"/>
                </patternFill>
              </fill>
            </x14:dxf>
          </x14:cfRule>
          <x14:cfRule type="cellIs" priority="52" operator="equal" id="{BB5668E0-6E11-41B1-8E3D-D5934458D18E}">
            <xm:f>Datos!$AO$2</xm:f>
            <x14:dxf>
              <fill>
                <patternFill>
                  <bgColor rgb="FF92D050"/>
                </patternFill>
              </fill>
            </x14:dxf>
          </x14:cfRule>
          <xm:sqref>AT110</xm:sqref>
        </x14:conditionalFormatting>
        <x14:conditionalFormatting xmlns:xm="http://schemas.microsoft.com/office/excel/2006/main">
          <x14:cfRule type="cellIs" priority="47" operator="equal" id="{D476619B-C66A-4349-9C7F-0D3B1C7F76B6}">
            <xm:f>Datos!$AO$4</xm:f>
            <x14:dxf>
              <fill>
                <patternFill>
                  <bgColor theme="5" tint="0.39994506668294322"/>
                </patternFill>
              </fill>
            </x14:dxf>
          </x14:cfRule>
          <x14:cfRule type="cellIs" priority="48" operator="equal" id="{0E4F7367-B13C-4777-9FAF-7C3A747FD6AC}">
            <xm:f>Datos!$AO$3</xm:f>
            <x14:dxf>
              <fill>
                <patternFill>
                  <bgColor rgb="FFFFFF00"/>
                </patternFill>
              </fill>
            </x14:dxf>
          </x14:cfRule>
          <x14:cfRule type="cellIs" priority="49" operator="equal" id="{EE2D957A-41BF-4A87-8639-44C965E27293}">
            <xm:f>Datos!$AO$2</xm:f>
            <x14:dxf>
              <fill>
                <patternFill>
                  <bgColor rgb="FF92D050"/>
                </patternFill>
              </fill>
            </x14:dxf>
          </x14:cfRule>
          <xm:sqref>AT111</xm:sqref>
        </x14:conditionalFormatting>
        <x14:conditionalFormatting xmlns:xm="http://schemas.microsoft.com/office/excel/2006/main">
          <x14:cfRule type="cellIs" priority="44" operator="equal" id="{1F4E8E45-E963-4160-BAB9-3F3D293EA088}">
            <xm:f>Datos!$AO$4</xm:f>
            <x14:dxf>
              <fill>
                <patternFill>
                  <bgColor theme="5" tint="0.39994506668294322"/>
                </patternFill>
              </fill>
            </x14:dxf>
          </x14:cfRule>
          <x14:cfRule type="cellIs" priority="45" operator="equal" id="{6065F379-67AF-495D-AEDD-0EF7FA1C4D1B}">
            <xm:f>Datos!$AO$3</xm:f>
            <x14:dxf>
              <fill>
                <patternFill>
                  <bgColor rgb="FFFFFF00"/>
                </patternFill>
              </fill>
            </x14:dxf>
          </x14:cfRule>
          <x14:cfRule type="cellIs" priority="46" operator="equal" id="{7DD5EF26-9782-4CA8-9571-7FF4602585E7}">
            <xm:f>Datos!$AO$2</xm:f>
            <x14:dxf>
              <fill>
                <patternFill>
                  <bgColor rgb="FF92D050"/>
                </patternFill>
              </fill>
            </x14:dxf>
          </x14:cfRule>
          <xm:sqref>AW87</xm:sqref>
        </x14:conditionalFormatting>
        <x14:conditionalFormatting xmlns:xm="http://schemas.microsoft.com/office/excel/2006/main">
          <x14:cfRule type="cellIs" priority="41" operator="equal" id="{790A8F23-ECF2-4DD0-A1F7-24CED608230F}">
            <xm:f>Datos!$AO$4</xm:f>
            <x14:dxf>
              <fill>
                <patternFill>
                  <bgColor theme="5" tint="0.39994506668294322"/>
                </patternFill>
              </fill>
            </x14:dxf>
          </x14:cfRule>
          <x14:cfRule type="cellIs" priority="42" operator="equal" id="{15003FBD-9668-4ACF-9782-E4482BDD778E}">
            <xm:f>Datos!$AO$3</xm:f>
            <x14:dxf>
              <fill>
                <patternFill>
                  <bgColor rgb="FFFFFF00"/>
                </patternFill>
              </fill>
            </x14:dxf>
          </x14:cfRule>
          <x14:cfRule type="cellIs" priority="43" operator="equal" id="{E69C182E-5D8E-48F8-840C-C5E53767F5C5}">
            <xm:f>Datos!$AO$2</xm:f>
            <x14:dxf>
              <fill>
                <patternFill>
                  <bgColor rgb="FF92D050"/>
                </patternFill>
              </fill>
            </x14:dxf>
          </x14:cfRule>
          <xm:sqref>AW102</xm:sqref>
        </x14:conditionalFormatting>
        <x14:conditionalFormatting xmlns:xm="http://schemas.microsoft.com/office/excel/2006/main">
          <x14:cfRule type="expression" priority="38" id="{AFE3A1B7-8760-4B22-92F1-8204D419F2A6}">
            <xm:f>AND($AP$126&lt;&gt;Datos!$S$5,$AP$126&lt;&gt;Datos!$T$5)</xm:f>
            <x14:dxf>
              <font>
                <color theme="0"/>
              </font>
              <fill>
                <patternFill patternType="none">
                  <bgColor auto="1"/>
                </patternFill>
              </fill>
              <border>
                <left/>
                <right/>
                <top/>
                <bottom/>
              </border>
            </x14:dxf>
          </x14:cfRule>
          <xm:sqref>AL144:AR146</xm:sqref>
        </x14:conditionalFormatting>
        <x14:conditionalFormatting xmlns:xm="http://schemas.microsoft.com/office/excel/2006/main">
          <x14:cfRule type="cellIs" priority="13" operator="equal" id="{647A2AA7-0A8F-4186-A1BE-150581A59E9B}">
            <xm:f>Datos!$AQ$3</xm:f>
            <x14:dxf>
              <fill>
                <patternFill>
                  <bgColor theme="5" tint="0.39994506668294322"/>
                </patternFill>
              </fill>
            </x14:dxf>
          </x14:cfRule>
          <x14:cfRule type="cellIs" priority="14" operator="equal" id="{6D74BBD3-B95A-458D-9E9A-95E77BA0279E}">
            <xm:f>Datos!$AQ$2</xm:f>
            <x14:dxf>
              <fill>
                <patternFill>
                  <bgColor rgb="FF92D050"/>
                </patternFill>
              </fill>
            </x14:dxf>
          </x14:cfRule>
          <xm:sqref>AZ87:BB96</xm:sqref>
        </x14:conditionalFormatting>
        <x14:conditionalFormatting xmlns:xm="http://schemas.microsoft.com/office/excel/2006/main">
          <x14:cfRule type="cellIs" priority="10" operator="equal" id="{9745FCDA-2EB1-4013-9EA0-D4F1B94FA29B}">
            <xm:f>Datos!$AR$4</xm:f>
            <x14:dxf>
              <fill>
                <patternFill>
                  <bgColor theme="5" tint="0.39994506668294322"/>
                </patternFill>
              </fill>
            </x14:dxf>
          </x14:cfRule>
          <x14:cfRule type="cellIs" priority="11" operator="equal" id="{6ECE2188-4C5F-4693-B199-6B0D1BFDFD2C}">
            <xm:f>Datos!$AR$3</xm:f>
            <x14:dxf>
              <fill>
                <patternFill>
                  <bgColor rgb="FFFFFF00"/>
                </patternFill>
              </fill>
            </x14:dxf>
          </x14:cfRule>
          <x14:cfRule type="cellIs" priority="12" operator="equal" id="{0B98A7C2-B9B1-43CC-8D9E-FB631239F6B2}">
            <xm:f>Datos!$AR$2</xm:f>
            <x14:dxf>
              <fill>
                <patternFill>
                  <bgColor rgb="FF92D050"/>
                </patternFill>
              </fill>
            </x14:dxf>
          </x14:cfRule>
          <xm:sqref>AZ102</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8b60558c-8ea6-47f0-b518-a33b91af57c3">AH3RVTMCRDRQ-2111232896-105</_dlc_DocId>
    <_dlc_DocIdUrl xmlns="8b60558c-8ea6-47f0-b518-a33b91af57c3">
      <Url>https://invimagovco.sharepoint.com/sites/PortalWebComunicaciones/_layouts/15/DocIdRedir.aspx?ID=AH3RVTMCRDRQ-2111232896-105</Url>
      <Description>AH3RVTMCRDRQ-2111232896-105</Description>
    </_dlc_DocIdUrl>
    <TaxCatchAll xmlns="8b60558c-8ea6-47f0-b518-a33b91af57c3" xsi:nil="true"/>
    <lcf76f155ced4ddcb4097134ff3c332f xmlns="446758c1-12c0-48ea-9b45-9ce6e6575acf">
      <Terms xmlns="http://schemas.microsoft.com/office/infopath/2007/PartnerControls"/>
    </lcf76f155ced4ddcb4097134ff3c332f>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81F4F3037EC7BC488D75AF89EEDA1F4E" ma:contentTypeVersion="11" ma:contentTypeDescription="Crear nuevo documento." ma:contentTypeScope="" ma:versionID="fe20eb0aa9fd5f9821c1285f3d65a5a8">
  <xsd:schema xmlns:xsd="http://www.w3.org/2001/XMLSchema" xmlns:xs="http://www.w3.org/2001/XMLSchema" xmlns:p="http://schemas.microsoft.com/office/2006/metadata/properties" xmlns:ns2="8b60558c-8ea6-47f0-b518-a33b91af57c3" xmlns:ns3="446758c1-12c0-48ea-9b45-9ce6e6575acf" targetNamespace="http://schemas.microsoft.com/office/2006/metadata/properties" ma:root="true" ma:fieldsID="986690c0b1b75216dd08f9b3ef234fbb" ns2:_="" ns3:_="">
    <xsd:import namespace="8b60558c-8ea6-47f0-b518-a33b91af57c3"/>
    <xsd:import namespace="446758c1-12c0-48ea-9b45-9ce6e6575acf"/>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DateTaken" minOccurs="0"/>
                <xsd:element ref="ns3:MediaLengthInSeconds" minOccurs="0"/>
                <xsd:element ref="ns3:lcf76f155ced4ddcb4097134ff3c332f" minOccurs="0"/>
                <xsd:element ref="ns2:TaxCatchAll"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60558c-8ea6-47f0-b518-a33b91af57c3"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TaxCatchAll" ma:index="19" nillable="true" ma:displayName="Taxonomy Catch All Column" ma:hidden="true" ma:list="{47349598-9b3b-40db-9476-93b91831215b}" ma:internalName="TaxCatchAll" ma:showField="CatchAllData" ma:web="8b60558c-8ea6-47f0-b518-a33b91af57c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46758c1-12c0-48ea-9b45-9ce6e6575ac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084848-4948-4D8B-84DE-343BE3EC8F71}"/>
</file>

<file path=customXml/itemProps2.xml><?xml version="1.0" encoding="utf-8"?>
<ds:datastoreItem xmlns:ds="http://schemas.openxmlformats.org/officeDocument/2006/customXml" ds:itemID="{D21136EA-9455-48C2-95E8-153E065ED9D7}"/>
</file>

<file path=customXml/itemProps3.xml><?xml version="1.0" encoding="utf-8"?>
<ds:datastoreItem xmlns:ds="http://schemas.openxmlformats.org/officeDocument/2006/customXml" ds:itemID="{822E2495-72DE-43D1-921F-0140834134F8}"/>
</file>

<file path=customXml/itemProps4.xml><?xml version="1.0" encoding="utf-8"?>
<ds:datastoreItem xmlns:ds="http://schemas.openxmlformats.org/officeDocument/2006/customXml" ds:itemID="{710324D1-AB09-4144-B4B8-2FDD48F4BEBF}"/>
</file>

<file path=docProps/app.xml><?xml version="1.0" encoding="utf-8"?>
<Properties xmlns="http://schemas.openxmlformats.org/officeDocument/2006/extended-properties" xmlns:vt="http://schemas.openxmlformats.org/officeDocument/2006/docPropsVTypes">
  <Application>Microsoft Excel Online</Application>
  <Manager/>
  <Company>Hewlett-Packard Company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ASIF09 Ficha Integral del Riesgo u Oportunidad</dc:title>
  <dc:subject/>
  <dc:creator>carcos</dc:creator>
  <cp:keywords/>
  <dc:description/>
  <cp:lastModifiedBy>Daniel Francisco Silva Manotas</cp:lastModifiedBy>
  <cp:revision/>
  <dcterms:created xsi:type="dcterms:W3CDTF">2017-05-08T16:59:34Z</dcterms:created>
  <dcterms:modified xsi:type="dcterms:W3CDTF">2023-10-14T03:06:13Z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91d10519-6980-4ed5-b4cd-98c3547d7b90</vt:lpwstr>
  </property>
  <property fmtid="{D5CDD505-2E9C-101B-9397-08002B2CF9AE}" pid="3" name="ContentTypeId">
    <vt:lpwstr>0x01010081F4F3037EC7BC488D75AF89EEDA1F4E</vt:lpwstr>
  </property>
</Properties>
</file>